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229"/>
  <workbookPr/>
  <mc:AlternateContent xmlns:mc="http://schemas.openxmlformats.org/markup-compatibility/2006">
    <mc:Choice Requires="x15">
      <x15ac:absPath xmlns:x15ac="http://schemas.microsoft.com/office/spreadsheetml/2010/11/ac" url="C:\Users\18swa\.PyCharmCE2017.1\config\scratches\"/>
    </mc:Choice>
  </mc:AlternateContent>
  <bookViews>
    <workbookView xWindow="0" yWindow="0" windowWidth="23040" windowHeight="9204" firstSheet="13" activeTab="25"/>
  </bookViews>
  <sheets>
    <sheet name="Output Text" sheetId="1" r:id="rId1"/>
    <sheet name="ACIW" sheetId="2" r:id="rId2"/>
    <sheet name="AGCO" sheetId="3" r:id="rId3"/>
    <sheet name="ATNI" sheetId="4" r:id="rId4"/>
    <sheet name="ABAX" sheetId="5" r:id="rId5"/>
    <sheet name="ABMD" sheetId="6" r:id="rId6"/>
    <sheet name="ACHC" sheetId="7" r:id="rId7"/>
    <sheet name="ACOR" sheetId="8" r:id="rId8"/>
    <sheet name="ASRI.JK" sheetId="9" r:id="rId9"/>
    <sheet name="ALKS" sheetId="10" r:id="rId10"/>
    <sheet name="ALLE" sheetId="11" r:id="rId11"/>
    <sheet name="AB" sheetId="12" r:id="rId12"/>
    <sheet name="ALA.TO" sheetId="13" r:id="rId13"/>
    <sheet name="AMEAS.HE" sheetId="14" r:id="rId14"/>
    <sheet name="AMSF" sheetId="15" r:id="rId15"/>
    <sheet name="AIV" sheetId="16" r:id="rId16"/>
    <sheet name="ATR" sheetId="17" r:id="rId17"/>
    <sheet name="AFCB" sheetId="18" r:id="rId18"/>
    <sheet name="TEAM" sheetId="19" r:id="rId19"/>
    <sheet name="ATRC" sheetId="20" r:id="rId20"/>
    <sheet name="BJRI" sheetId="21" r:id="rId21"/>
    <sheet name="BAS" sheetId="22" r:id="rId22"/>
    <sheet name="BMS" sheetId="23" r:id="rId23"/>
    <sheet name="BRCI.L" sheetId="24" r:id="rId24"/>
    <sheet name="BCOR" sheetId="25" r:id="rId25"/>
    <sheet name="Sheet1" sheetId="26" r:id="rId26"/>
  </sheets>
  <calcPr calcId="171027"/>
</workbook>
</file>

<file path=xl/calcChain.xml><?xml version="1.0" encoding="utf-8"?>
<calcChain xmlns="http://schemas.openxmlformats.org/spreadsheetml/2006/main">
  <c r="V515" i="25" l="1"/>
  <c r="Z515" i="25"/>
  <c r="AD515" i="25"/>
  <c r="AH515" i="25"/>
  <c r="AL515" i="25"/>
  <c r="V516" i="25"/>
  <c r="Z516" i="25"/>
  <c r="AD516" i="25"/>
  <c r="AH516" i="25"/>
  <c r="AL516" i="25"/>
  <c r="V517" i="25"/>
  <c r="Z517" i="25"/>
  <c r="AD517" i="25"/>
  <c r="AH517" i="25"/>
  <c r="AL517" i="25"/>
  <c r="V518" i="25"/>
  <c r="Z518" i="25"/>
  <c r="AD518" i="25"/>
  <c r="AH518" i="25"/>
  <c r="AL518" i="25"/>
  <c r="V519" i="25"/>
  <c r="Z519" i="25"/>
  <c r="AD519" i="25"/>
  <c r="AH519" i="25"/>
  <c r="AL519" i="25"/>
  <c r="V520" i="25"/>
  <c r="Z520" i="25"/>
  <c r="AD520" i="25"/>
  <c r="AH520" i="25"/>
  <c r="AL520" i="25"/>
  <c r="V521" i="25"/>
  <c r="Z521" i="25"/>
  <c r="AD521" i="25"/>
  <c r="AH521" i="25"/>
  <c r="AL521" i="25"/>
  <c r="V522" i="25"/>
  <c r="Z522" i="25"/>
  <c r="AD522" i="25"/>
  <c r="AH522" i="25"/>
  <c r="AL522" i="25"/>
  <c r="V523" i="25"/>
  <c r="Z523" i="25"/>
  <c r="AD523" i="25"/>
  <c r="AH523" i="25"/>
  <c r="AL523" i="25"/>
  <c r="V524" i="25"/>
  <c r="Z524" i="25"/>
  <c r="AD524" i="25"/>
  <c r="AH524" i="25"/>
  <c r="AL524" i="25"/>
  <c r="W515" i="25"/>
  <c r="AA515" i="25"/>
  <c r="AE515" i="25"/>
  <c r="AI515" i="25"/>
  <c r="AM515" i="25"/>
  <c r="W516" i="25"/>
  <c r="AA516" i="25"/>
  <c r="AE516" i="25"/>
  <c r="AI516" i="25"/>
  <c r="AM516" i="25"/>
  <c r="W517" i="25"/>
  <c r="AA517" i="25"/>
  <c r="AE517" i="25"/>
  <c r="AI517" i="25"/>
  <c r="AM517" i="25"/>
  <c r="W518" i="25"/>
  <c r="AA518" i="25"/>
  <c r="AE518" i="25"/>
  <c r="AI518" i="25"/>
  <c r="AM518" i="25"/>
  <c r="W519" i="25"/>
  <c r="AA519" i="25"/>
  <c r="AE519" i="25"/>
  <c r="AI519" i="25"/>
  <c r="AM519" i="25"/>
  <c r="W520" i="25"/>
  <c r="AA520" i="25"/>
  <c r="AE520" i="25"/>
  <c r="AI520" i="25"/>
  <c r="AM520" i="25"/>
  <c r="W521" i="25"/>
  <c r="AA521" i="25"/>
  <c r="AE521" i="25"/>
  <c r="AI521" i="25"/>
  <c r="AM521" i="25"/>
  <c r="W522" i="25"/>
  <c r="AA522" i="25"/>
  <c r="AE522" i="25"/>
  <c r="AI522" i="25"/>
  <c r="AM522" i="25"/>
  <c r="W523" i="25"/>
  <c r="AA523" i="25"/>
  <c r="AE523" i="25"/>
  <c r="AI523" i="25"/>
  <c r="AM523" i="25"/>
  <c r="W524" i="25"/>
  <c r="AA524" i="25"/>
  <c r="AE524" i="25"/>
  <c r="AI524" i="25"/>
  <c r="AM524" i="25"/>
  <c r="X515" i="25"/>
  <c r="AB515" i="25"/>
  <c r="AF515" i="25"/>
  <c r="AJ515" i="25"/>
  <c r="AN515" i="25"/>
  <c r="X516" i="25"/>
  <c r="AB516" i="25"/>
  <c r="AF516" i="25"/>
  <c r="AJ516" i="25"/>
  <c r="AN516" i="25"/>
  <c r="X517" i="25"/>
  <c r="AB517" i="25"/>
  <c r="AF517" i="25"/>
  <c r="AJ517" i="25"/>
  <c r="AN517" i="25"/>
  <c r="X518" i="25"/>
  <c r="AB518" i="25"/>
  <c r="AF518" i="25"/>
  <c r="AJ518" i="25"/>
  <c r="AN518" i="25"/>
  <c r="X519" i="25"/>
  <c r="AB519" i="25"/>
  <c r="AF519" i="25"/>
  <c r="AJ519" i="25"/>
  <c r="AN519" i="25"/>
  <c r="X520" i="25"/>
  <c r="AB520" i="25"/>
  <c r="AF520" i="25"/>
  <c r="AJ520" i="25"/>
  <c r="AN520" i="25"/>
  <c r="X521" i="25"/>
  <c r="AB521" i="25"/>
  <c r="AF521" i="25"/>
  <c r="AJ521" i="25"/>
  <c r="AN521" i="25"/>
  <c r="X522" i="25"/>
  <c r="AB522" i="25"/>
  <c r="AF522" i="25"/>
  <c r="AJ522" i="25"/>
  <c r="AN522" i="25"/>
  <c r="X523" i="25"/>
  <c r="AB523" i="25"/>
  <c r="AF523" i="25"/>
  <c r="AJ523" i="25"/>
  <c r="AN523" i="25"/>
  <c r="X524" i="25"/>
  <c r="AB524" i="25"/>
  <c r="AF524" i="25"/>
  <c r="AJ524" i="25"/>
  <c r="AN524" i="25"/>
  <c r="Y515" i="25"/>
  <c r="AC515" i="25"/>
  <c r="AG515" i="25"/>
  <c r="AK515" i="25"/>
  <c r="AO515" i="25"/>
  <c r="Y516" i="25"/>
  <c r="AC516" i="25"/>
  <c r="AG516" i="25"/>
  <c r="AK516" i="25"/>
  <c r="AO516" i="25"/>
  <c r="Y517" i="25"/>
  <c r="AC517" i="25"/>
  <c r="AG517" i="25"/>
  <c r="AK517" i="25"/>
  <c r="AO517" i="25"/>
  <c r="Y518" i="25"/>
  <c r="AC518" i="25"/>
  <c r="AG518" i="25"/>
  <c r="AK518" i="25"/>
  <c r="AO518" i="25"/>
  <c r="Y519" i="25"/>
  <c r="AC519" i="25"/>
  <c r="AG519" i="25"/>
  <c r="AK519" i="25"/>
  <c r="AO519" i="25"/>
  <c r="Y520" i="25"/>
  <c r="AC520" i="25"/>
  <c r="AG520" i="25"/>
  <c r="AK520" i="25"/>
  <c r="AO520" i="25"/>
  <c r="Y521" i="25"/>
  <c r="AC521" i="25"/>
  <c r="AG521" i="25"/>
  <c r="AK521" i="25"/>
  <c r="AO521" i="25"/>
  <c r="Y522" i="25"/>
  <c r="AC522" i="25"/>
  <c r="AG522" i="25"/>
  <c r="AK522" i="25"/>
  <c r="AO522" i="25"/>
  <c r="Y523" i="25"/>
  <c r="AC523" i="25"/>
  <c r="AG523" i="25"/>
  <c r="AK523" i="25"/>
  <c r="AO523" i="25"/>
  <c r="Y524" i="25"/>
  <c r="AC524" i="25"/>
  <c r="AG524" i="25"/>
  <c r="AK524" i="25"/>
  <c r="AO524" i="25"/>
  <c r="F525" i="25"/>
  <c r="J525" i="25"/>
  <c r="N525" i="25"/>
  <c r="R525" i="25"/>
  <c r="V525" i="25"/>
  <c r="Z525" i="25"/>
  <c r="AD525" i="25"/>
  <c r="AH525" i="25"/>
  <c r="AL525" i="25"/>
  <c r="F526" i="25"/>
  <c r="J526" i="25"/>
  <c r="N526" i="25"/>
  <c r="R526" i="25"/>
  <c r="V526" i="25"/>
  <c r="Z526" i="25"/>
  <c r="AD526" i="25"/>
  <c r="AH526" i="25"/>
  <c r="AL526" i="25"/>
  <c r="F527" i="25"/>
  <c r="J527" i="25"/>
  <c r="N527" i="25"/>
  <c r="R527" i="25"/>
  <c r="V527" i="25"/>
  <c r="Z527" i="25"/>
  <c r="AD527" i="25"/>
  <c r="AH527" i="25"/>
  <c r="AL527" i="25"/>
  <c r="F528" i="25"/>
  <c r="J528" i="25"/>
  <c r="N528" i="25"/>
  <c r="R528" i="25"/>
  <c r="V528" i="25"/>
  <c r="Z528" i="25"/>
  <c r="AD528" i="25"/>
  <c r="AH528" i="25"/>
  <c r="AL528" i="25"/>
  <c r="F529" i="25"/>
  <c r="J529" i="25"/>
  <c r="N529" i="25"/>
  <c r="R529" i="25"/>
  <c r="V529" i="25"/>
  <c r="Z529" i="25"/>
  <c r="AD529" i="25"/>
  <c r="AH529" i="25"/>
  <c r="AL529" i="25"/>
  <c r="F530" i="25"/>
  <c r="J530" i="25"/>
  <c r="N530" i="25"/>
  <c r="R530" i="25"/>
  <c r="V530" i="25"/>
  <c r="Z530" i="25"/>
  <c r="AD530" i="25"/>
  <c r="AH530" i="25"/>
  <c r="AL530" i="25"/>
  <c r="F531" i="25"/>
  <c r="J531" i="25"/>
  <c r="N531" i="25"/>
  <c r="R531" i="25"/>
  <c r="V531" i="25"/>
  <c r="Z531" i="25"/>
  <c r="AD531" i="25"/>
  <c r="AH531" i="25"/>
  <c r="AL531" i="25"/>
  <c r="F532" i="25"/>
  <c r="J532" i="25"/>
  <c r="N532" i="25"/>
  <c r="R532" i="25"/>
  <c r="V532" i="25"/>
  <c r="Z532" i="25"/>
  <c r="AD532" i="25"/>
  <c r="AH532" i="25"/>
  <c r="AL532" i="25"/>
  <c r="F533" i="25"/>
  <c r="J533" i="25"/>
  <c r="N533" i="25"/>
  <c r="R533" i="25"/>
  <c r="V533" i="25"/>
  <c r="Z533" i="25"/>
  <c r="AD533" i="25"/>
  <c r="AH533" i="25"/>
  <c r="AL533" i="25"/>
  <c r="F534" i="25"/>
  <c r="J534" i="25"/>
  <c r="N534" i="25"/>
  <c r="R534" i="25"/>
  <c r="V534" i="25"/>
  <c r="Z534" i="25"/>
  <c r="AD534" i="25"/>
  <c r="AH534" i="25"/>
  <c r="AL534" i="25"/>
  <c r="F535" i="25"/>
  <c r="J535" i="25"/>
  <c r="N535" i="25"/>
  <c r="R535" i="25"/>
  <c r="V535" i="25"/>
  <c r="Z535" i="25"/>
  <c r="AD535" i="25"/>
  <c r="AH535" i="25"/>
  <c r="AL535" i="25"/>
  <c r="F536" i="25"/>
  <c r="J536" i="25"/>
  <c r="N536" i="25"/>
  <c r="R536" i="25"/>
  <c r="V536" i="25"/>
  <c r="Z536" i="25"/>
  <c r="AD536" i="25"/>
  <c r="AH536" i="25"/>
  <c r="AL536" i="25"/>
  <c r="F537" i="25"/>
  <c r="J537" i="25"/>
  <c r="N537" i="25"/>
  <c r="R537" i="25"/>
  <c r="V537" i="25"/>
  <c r="Z537" i="25"/>
  <c r="AD537" i="25"/>
  <c r="AH537" i="25"/>
  <c r="AL537" i="25"/>
  <c r="F538" i="25"/>
  <c r="J538" i="25"/>
  <c r="N538" i="25"/>
  <c r="R538" i="25"/>
  <c r="V538" i="25"/>
  <c r="Z538" i="25"/>
  <c r="AD538" i="25"/>
  <c r="AH538" i="25"/>
  <c r="AL538" i="25"/>
  <c r="G525" i="25"/>
  <c r="K525" i="25"/>
  <c r="O525" i="25"/>
  <c r="S525" i="25"/>
  <c r="W525" i="25"/>
  <c r="AA525" i="25"/>
  <c r="AE525" i="25"/>
  <c r="AI525" i="25"/>
  <c r="AM525" i="25"/>
  <c r="G526" i="25"/>
  <c r="K526" i="25"/>
  <c r="O526" i="25"/>
  <c r="S526" i="25"/>
  <c r="W526" i="25"/>
  <c r="AA526" i="25"/>
  <c r="AE526" i="25"/>
  <c r="AI526" i="25"/>
  <c r="AM526" i="25"/>
  <c r="G527" i="25"/>
  <c r="K527" i="25"/>
  <c r="O527" i="25"/>
  <c r="S527" i="25"/>
  <c r="W527" i="25"/>
  <c r="AA527" i="25"/>
  <c r="AE527" i="25"/>
  <c r="AI527" i="25"/>
  <c r="AM527" i="25"/>
  <c r="G528" i="25"/>
  <c r="K528" i="25"/>
  <c r="O528" i="25"/>
  <c r="S528" i="25"/>
  <c r="W528" i="25"/>
  <c r="AA528" i="25"/>
  <c r="AE528" i="25"/>
  <c r="AI528" i="25"/>
  <c r="AM528" i="25"/>
  <c r="G529" i="25"/>
  <c r="K529" i="25"/>
  <c r="O529" i="25"/>
  <c r="S529" i="25"/>
  <c r="W529" i="25"/>
  <c r="AA529" i="25"/>
  <c r="AE529" i="25"/>
  <c r="AI529" i="25"/>
  <c r="AM529" i="25"/>
  <c r="G530" i="25"/>
  <c r="K530" i="25"/>
  <c r="O530" i="25"/>
  <c r="S530" i="25"/>
  <c r="W530" i="25"/>
  <c r="AA530" i="25"/>
  <c r="AE530" i="25"/>
  <c r="AI530" i="25"/>
  <c r="AM530" i="25"/>
  <c r="G531" i="25"/>
  <c r="K531" i="25"/>
  <c r="O531" i="25"/>
  <c r="S531" i="25"/>
  <c r="W531" i="25"/>
  <c r="AA531" i="25"/>
  <c r="AE531" i="25"/>
  <c r="AI531" i="25"/>
  <c r="AM531" i="25"/>
  <c r="G532" i="25"/>
  <c r="K532" i="25"/>
  <c r="O532" i="25"/>
  <c r="S532" i="25"/>
  <c r="W532" i="25"/>
  <c r="AA532" i="25"/>
  <c r="AE532" i="25"/>
  <c r="AI532" i="25"/>
  <c r="AM532" i="25"/>
  <c r="G533" i="25"/>
  <c r="K533" i="25"/>
  <c r="O533" i="25"/>
  <c r="S533" i="25"/>
  <c r="W533" i="25"/>
  <c r="AA533" i="25"/>
  <c r="AE533" i="25"/>
  <c r="AI533" i="25"/>
  <c r="AM533" i="25"/>
  <c r="G534" i="25"/>
  <c r="K534" i="25"/>
  <c r="O534" i="25"/>
  <c r="S534" i="25"/>
  <c r="W534" i="25"/>
  <c r="AA534" i="25"/>
  <c r="AE534" i="25"/>
  <c r="AI534" i="25"/>
  <c r="AM534" i="25"/>
  <c r="G535" i="25"/>
  <c r="K535" i="25"/>
  <c r="O535" i="25"/>
  <c r="S535" i="25"/>
  <c r="W535" i="25"/>
  <c r="AA535" i="25"/>
  <c r="AE535" i="25"/>
  <c r="AI535" i="25"/>
  <c r="AM535" i="25"/>
  <c r="G536" i="25"/>
  <c r="K536" i="25"/>
  <c r="O536" i="25"/>
  <c r="S536" i="25"/>
  <c r="W536" i="25"/>
  <c r="AA536" i="25"/>
  <c r="AE536" i="25"/>
  <c r="AI536" i="25"/>
  <c r="AM536" i="25"/>
  <c r="G537" i="25"/>
  <c r="K537" i="25"/>
  <c r="O537" i="25"/>
  <c r="S537" i="25"/>
  <c r="W537" i="25"/>
  <c r="AA537" i="25"/>
  <c r="AE537" i="25"/>
  <c r="AI537" i="25"/>
  <c r="AM537" i="25"/>
  <c r="G538" i="25"/>
  <c r="K538" i="25"/>
  <c r="O538" i="25"/>
  <c r="S538" i="25"/>
  <c r="W538" i="25"/>
  <c r="AA538" i="25"/>
  <c r="AE538" i="25"/>
  <c r="AI538" i="25"/>
  <c r="AM538" i="25"/>
  <c r="G539" i="25"/>
  <c r="H525" i="25"/>
  <c r="L525" i="25"/>
  <c r="P525" i="25"/>
  <c r="T525" i="25"/>
  <c r="X525" i="25"/>
  <c r="AB525" i="25"/>
  <c r="AF525" i="25"/>
  <c r="AJ525" i="25"/>
  <c r="AN525" i="25"/>
  <c r="H526" i="25"/>
  <c r="L526" i="25"/>
  <c r="P526" i="25"/>
  <c r="T526" i="25"/>
  <c r="X526" i="25"/>
  <c r="AB526" i="25"/>
  <c r="AF526" i="25"/>
  <c r="AJ526" i="25"/>
  <c r="AN526" i="25"/>
  <c r="H527" i="25"/>
  <c r="L527" i="25"/>
  <c r="P527" i="25"/>
  <c r="T527" i="25"/>
  <c r="X527" i="25"/>
  <c r="AB527" i="25"/>
  <c r="AF527" i="25"/>
  <c r="AJ527" i="25"/>
  <c r="AN527" i="25"/>
  <c r="H528" i="25"/>
  <c r="L528" i="25"/>
  <c r="P528" i="25"/>
  <c r="T528" i="25"/>
  <c r="X528" i="25"/>
  <c r="AB528" i="25"/>
  <c r="AF528" i="25"/>
  <c r="AJ528" i="25"/>
  <c r="AN528" i="25"/>
  <c r="H529" i="25"/>
  <c r="L529" i="25"/>
  <c r="P529" i="25"/>
  <c r="T529" i="25"/>
  <c r="X529" i="25"/>
  <c r="AB529" i="25"/>
  <c r="AF529" i="25"/>
  <c r="AJ529" i="25"/>
  <c r="AN529" i="25"/>
  <c r="H530" i="25"/>
  <c r="L530" i="25"/>
  <c r="P530" i="25"/>
  <c r="T530" i="25"/>
  <c r="X530" i="25"/>
  <c r="AB530" i="25"/>
  <c r="AF530" i="25"/>
  <c r="AJ530" i="25"/>
  <c r="AN530" i="25"/>
  <c r="H531" i="25"/>
  <c r="L531" i="25"/>
  <c r="P531" i="25"/>
  <c r="T531" i="25"/>
  <c r="X531" i="25"/>
  <c r="AB531" i="25"/>
  <c r="AF531" i="25"/>
  <c r="AJ531" i="25"/>
  <c r="AN531" i="25"/>
  <c r="H532" i="25"/>
  <c r="L532" i="25"/>
  <c r="P532" i="25"/>
  <c r="T532" i="25"/>
  <c r="X532" i="25"/>
  <c r="AB532" i="25"/>
  <c r="AF532" i="25"/>
  <c r="AJ532" i="25"/>
  <c r="AN532" i="25"/>
  <c r="H533" i="25"/>
  <c r="L533" i="25"/>
  <c r="P533" i="25"/>
  <c r="T533" i="25"/>
  <c r="X533" i="25"/>
  <c r="AB533" i="25"/>
  <c r="AF533" i="25"/>
  <c r="AJ533" i="25"/>
  <c r="AN533" i="25"/>
  <c r="H534" i="25"/>
  <c r="L534" i="25"/>
  <c r="P534" i="25"/>
  <c r="T534" i="25"/>
  <c r="X534" i="25"/>
  <c r="AB534" i="25"/>
  <c r="AF534" i="25"/>
  <c r="AJ534" i="25"/>
  <c r="AN534" i="25"/>
  <c r="H535" i="25"/>
  <c r="L535" i="25"/>
  <c r="P535" i="25"/>
  <c r="T535" i="25"/>
  <c r="X535" i="25"/>
  <c r="AB535" i="25"/>
  <c r="AF535" i="25"/>
  <c r="AJ535" i="25"/>
  <c r="AN535" i="25"/>
  <c r="H536" i="25"/>
  <c r="L536" i="25"/>
  <c r="P536" i="25"/>
  <c r="T536" i="25"/>
  <c r="X536" i="25"/>
  <c r="AB536" i="25"/>
  <c r="AF536" i="25"/>
  <c r="AJ536" i="25"/>
  <c r="AN536" i="25"/>
  <c r="H537" i="25"/>
  <c r="L537" i="25"/>
  <c r="P537" i="25"/>
  <c r="T537" i="25"/>
  <c r="X537" i="25"/>
  <c r="AB537" i="25"/>
  <c r="AF537" i="25"/>
  <c r="AJ537" i="25"/>
  <c r="AN537" i="25"/>
  <c r="H538" i="25"/>
  <c r="L538" i="25"/>
  <c r="P538" i="25"/>
  <c r="T538" i="25"/>
  <c r="X538" i="25"/>
  <c r="AB538" i="25"/>
  <c r="AF538" i="25"/>
  <c r="AJ538" i="25"/>
  <c r="AN538" i="25"/>
  <c r="I525" i="25"/>
  <c r="M525" i="25"/>
  <c r="Q525" i="25"/>
  <c r="U525" i="25"/>
  <c r="Y525" i="25"/>
  <c r="AC525" i="25"/>
  <c r="AG525" i="25"/>
  <c r="AK525" i="25"/>
  <c r="AO525" i="25"/>
  <c r="I526" i="25"/>
  <c r="M526" i="25"/>
  <c r="Q526" i="25"/>
  <c r="U526" i="25"/>
  <c r="Y526" i="25"/>
  <c r="AC526" i="25"/>
  <c r="AG526" i="25"/>
  <c r="AK526" i="25"/>
  <c r="AO526" i="25"/>
  <c r="I527" i="25"/>
  <c r="M527" i="25"/>
  <c r="Q527" i="25"/>
  <c r="U527" i="25"/>
  <c r="Y527" i="25"/>
  <c r="AC527" i="25"/>
  <c r="AG527" i="25"/>
  <c r="AK527" i="25"/>
  <c r="AO527" i="25"/>
  <c r="I528" i="25"/>
  <c r="M528" i="25"/>
  <c r="Q528" i="25"/>
  <c r="U528" i="25"/>
  <c r="Y528" i="25"/>
  <c r="AC528" i="25"/>
  <c r="AG528" i="25"/>
  <c r="AK528" i="25"/>
  <c r="AO528" i="25"/>
  <c r="I529" i="25"/>
  <c r="M529" i="25"/>
  <c r="Q529" i="25"/>
  <c r="U529" i="25"/>
  <c r="Y529" i="25"/>
  <c r="AC529" i="25"/>
  <c r="AG529" i="25"/>
  <c r="AK529" i="25"/>
  <c r="AO529" i="25"/>
  <c r="I530" i="25"/>
  <c r="M530" i="25"/>
  <c r="Q530" i="25"/>
  <c r="U530" i="25"/>
  <c r="Y530" i="25"/>
  <c r="AC530" i="25"/>
  <c r="AG530" i="25"/>
  <c r="AK530" i="25"/>
  <c r="AO530" i="25"/>
  <c r="I531" i="25"/>
  <c r="M531" i="25"/>
  <c r="Q531" i="25"/>
  <c r="U531" i="25"/>
  <c r="Y531" i="25"/>
  <c r="AC531" i="25"/>
  <c r="AG531" i="25"/>
  <c r="AK531" i="25"/>
  <c r="AO531" i="25"/>
  <c r="I532" i="25"/>
  <c r="M532" i="25"/>
  <c r="Q532" i="25"/>
  <c r="U532" i="25"/>
  <c r="Y532" i="25"/>
  <c r="AC532" i="25"/>
  <c r="AG532" i="25"/>
  <c r="AK532" i="25"/>
  <c r="AO532" i="25"/>
  <c r="I533" i="25"/>
  <c r="M533" i="25"/>
  <c r="Q533" i="25"/>
  <c r="U533" i="25"/>
  <c r="Y533" i="25"/>
  <c r="AC533" i="25"/>
  <c r="AG533" i="25"/>
  <c r="AK533" i="25"/>
  <c r="AO533" i="25"/>
  <c r="I534" i="25"/>
  <c r="M534" i="25"/>
  <c r="Q534" i="25"/>
  <c r="U534" i="25"/>
  <c r="Y534" i="25"/>
  <c r="AC534" i="25"/>
  <c r="AG534" i="25"/>
  <c r="AK534" i="25"/>
  <c r="AO534" i="25"/>
  <c r="I535" i="25"/>
  <c r="M535" i="25"/>
  <c r="Q535" i="25"/>
  <c r="U535" i="25"/>
  <c r="Y535" i="25"/>
  <c r="AC535" i="25"/>
  <c r="AG535" i="25"/>
  <c r="AK535" i="25"/>
  <c r="AO535" i="25"/>
  <c r="I536" i="25"/>
  <c r="M536" i="25"/>
  <c r="Q536" i="25"/>
  <c r="U536" i="25"/>
  <c r="Y536" i="25"/>
  <c r="AC536" i="25"/>
  <c r="AG536" i="25"/>
  <c r="AK536" i="25"/>
  <c r="AO536" i="25"/>
  <c r="I537" i="25"/>
  <c r="M537" i="25"/>
  <c r="Q537" i="25"/>
  <c r="U537" i="25"/>
  <c r="Y537" i="25"/>
  <c r="AC537" i="25"/>
  <c r="AG537" i="25"/>
  <c r="AK537" i="25"/>
  <c r="AO537" i="25"/>
  <c r="I538" i="25"/>
  <c r="M538" i="25"/>
  <c r="Q538" i="25"/>
  <c r="U538" i="25"/>
  <c r="Y538" i="25"/>
  <c r="AC538" i="25"/>
  <c r="AG538" i="25"/>
  <c r="AK538" i="25"/>
  <c r="AO538" i="25"/>
  <c r="I539" i="25"/>
  <c r="F539" i="25"/>
  <c r="L539" i="25"/>
  <c r="P539" i="25"/>
  <c r="T539" i="25"/>
  <c r="X539" i="25"/>
  <c r="AB539" i="25"/>
  <c r="AF539" i="25"/>
  <c r="AJ539" i="25"/>
  <c r="AN539" i="25"/>
  <c r="H540" i="25"/>
  <c r="L540" i="25"/>
  <c r="P540" i="25"/>
  <c r="T540" i="25"/>
  <c r="X540" i="25"/>
  <c r="AB540" i="25"/>
  <c r="AF540" i="25"/>
  <c r="AJ540" i="25"/>
  <c r="AN540" i="25"/>
  <c r="H541" i="25"/>
  <c r="L541" i="25"/>
  <c r="P541" i="25"/>
  <c r="T541" i="25"/>
  <c r="X541" i="25"/>
  <c r="AB541" i="25"/>
  <c r="AF541" i="25"/>
  <c r="AJ541" i="25"/>
  <c r="AN541" i="25"/>
  <c r="H542" i="25"/>
  <c r="L542" i="25"/>
  <c r="P542" i="25"/>
  <c r="T542" i="25"/>
  <c r="X542" i="25"/>
  <c r="AB542" i="25"/>
  <c r="AF542" i="25"/>
  <c r="AJ542" i="25"/>
  <c r="AN542" i="25"/>
  <c r="H543" i="25"/>
  <c r="L543" i="25"/>
  <c r="P543" i="25"/>
  <c r="T543" i="25"/>
  <c r="X543" i="25"/>
  <c r="AB543" i="25"/>
  <c r="AF543" i="25"/>
  <c r="AJ543" i="25"/>
  <c r="AN543" i="25"/>
  <c r="H544" i="25"/>
  <c r="L544" i="25"/>
  <c r="P544" i="25"/>
  <c r="T544" i="25"/>
  <c r="X544" i="25"/>
  <c r="AB544" i="25"/>
  <c r="AF544" i="25"/>
  <c r="AJ544" i="25"/>
  <c r="AN544" i="25"/>
  <c r="H545" i="25"/>
  <c r="L545" i="25"/>
  <c r="P545" i="25"/>
  <c r="T545" i="25"/>
  <c r="X545" i="25"/>
  <c r="AB545" i="25"/>
  <c r="AF545" i="25"/>
  <c r="AJ545" i="25"/>
  <c r="AN545" i="25"/>
  <c r="H546" i="25"/>
  <c r="L546" i="25"/>
  <c r="P546" i="25"/>
  <c r="T546" i="25"/>
  <c r="X546" i="25"/>
  <c r="AB546" i="25"/>
  <c r="AF546" i="25"/>
  <c r="AJ546" i="25"/>
  <c r="AN546" i="25"/>
  <c r="H547" i="25"/>
  <c r="L547" i="25"/>
  <c r="P547" i="25"/>
  <c r="T547" i="25"/>
  <c r="X547" i="25"/>
  <c r="AB547" i="25"/>
  <c r="AF547" i="25"/>
  <c r="AJ547" i="25"/>
  <c r="AN547" i="25"/>
  <c r="H548" i="25"/>
  <c r="L548" i="25"/>
  <c r="P548" i="25"/>
  <c r="T548" i="25"/>
  <c r="X548" i="25"/>
  <c r="AB548" i="25"/>
  <c r="AF548" i="25"/>
  <c r="AJ548" i="25"/>
  <c r="AN548" i="25"/>
  <c r="H549" i="25"/>
  <c r="L549" i="25"/>
  <c r="P549" i="25"/>
  <c r="T549" i="25"/>
  <c r="X549" i="25"/>
  <c r="AB549" i="25"/>
  <c r="AF549" i="25"/>
  <c r="AJ549" i="25"/>
  <c r="AN549" i="25"/>
  <c r="H550" i="25"/>
  <c r="L550" i="25"/>
  <c r="P550" i="25"/>
  <c r="T550" i="25"/>
  <c r="X550" i="25"/>
  <c r="AB550" i="25"/>
  <c r="AF550" i="25"/>
  <c r="AJ550" i="25"/>
  <c r="AN550" i="25"/>
  <c r="H551" i="25"/>
  <c r="L551" i="25"/>
  <c r="P551" i="25"/>
  <c r="T551" i="25"/>
  <c r="X551" i="25"/>
  <c r="H539" i="25"/>
  <c r="M539" i="25"/>
  <c r="Q539" i="25"/>
  <c r="U539" i="25"/>
  <c r="Y539" i="25"/>
  <c r="AC539" i="25"/>
  <c r="AG539" i="25"/>
  <c r="AK539" i="25"/>
  <c r="AO539" i="25"/>
  <c r="I540" i="25"/>
  <c r="M540" i="25"/>
  <c r="Q540" i="25"/>
  <c r="U540" i="25"/>
  <c r="Y540" i="25"/>
  <c r="AC540" i="25"/>
  <c r="AG540" i="25"/>
  <c r="AK540" i="25"/>
  <c r="AO540" i="25"/>
  <c r="I541" i="25"/>
  <c r="M541" i="25"/>
  <c r="Q541" i="25"/>
  <c r="U541" i="25"/>
  <c r="Y541" i="25"/>
  <c r="AC541" i="25"/>
  <c r="AG541" i="25"/>
  <c r="AK541" i="25"/>
  <c r="AO541" i="25"/>
  <c r="I542" i="25"/>
  <c r="M542" i="25"/>
  <c r="Q542" i="25"/>
  <c r="U542" i="25"/>
  <c r="Y542" i="25"/>
  <c r="AC542" i="25"/>
  <c r="AG542" i="25"/>
  <c r="AK542" i="25"/>
  <c r="AO542" i="25"/>
  <c r="I543" i="25"/>
  <c r="M543" i="25"/>
  <c r="Q543" i="25"/>
  <c r="U543" i="25"/>
  <c r="Y543" i="25"/>
  <c r="AC543" i="25"/>
  <c r="AG543" i="25"/>
  <c r="AK543" i="25"/>
  <c r="AO543" i="25"/>
  <c r="I544" i="25"/>
  <c r="M544" i="25"/>
  <c r="Q544" i="25"/>
  <c r="U544" i="25"/>
  <c r="Y544" i="25"/>
  <c r="AC544" i="25"/>
  <c r="AG544" i="25"/>
  <c r="AK544" i="25"/>
  <c r="AO544" i="25"/>
  <c r="I545" i="25"/>
  <c r="M545" i="25"/>
  <c r="Q545" i="25"/>
  <c r="U545" i="25"/>
  <c r="Y545" i="25"/>
  <c r="AC545" i="25"/>
  <c r="AG545" i="25"/>
  <c r="AK545" i="25"/>
  <c r="AO545" i="25"/>
  <c r="I546" i="25"/>
  <c r="M546" i="25"/>
  <c r="Q546" i="25"/>
  <c r="U546" i="25"/>
  <c r="Y546" i="25"/>
  <c r="AC546" i="25"/>
  <c r="AG546" i="25"/>
  <c r="AK546" i="25"/>
  <c r="AO546" i="25"/>
  <c r="I547" i="25"/>
  <c r="M547" i="25"/>
  <c r="Q547" i="25"/>
  <c r="U547" i="25"/>
  <c r="Y547" i="25"/>
  <c r="AC547" i="25"/>
  <c r="AG547" i="25"/>
  <c r="AK547" i="25"/>
  <c r="AO547" i="25"/>
  <c r="I548" i="25"/>
  <c r="M548" i="25"/>
  <c r="Q548" i="25"/>
  <c r="U548" i="25"/>
  <c r="Y548" i="25"/>
  <c r="AC548" i="25"/>
  <c r="AG548" i="25"/>
  <c r="AK548" i="25"/>
  <c r="AO548" i="25"/>
  <c r="I549" i="25"/>
  <c r="M549" i="25"/>
  <c r="Q549" i="25"/>
  <c r="U549" i="25"/>
  <c r="Y549" i="25"/>
  <c r="AC549" i="25"/>
  <c r="AG549" i="25"/>
  <c r="AK549" i="25"/>
  <c r="AO549" i="25"/>
  <c r="I550" i="25"/>
  <c r="M550" i="25"/>
  <c r="Q550" i="25"/>
  <c r="U550" i="25"/>
  <c r="Y550" i="25"/>
  <c r="AC550" i="25"/>
  <c r="AG550" i="25"/>
  <c r="AK550" i="25"/>
  <c r="AO550" i="25"/>
  <c r="I551" i="25"/>
  <c r="M551" i="25"/>
  <c r="Q551" i="25"/>
  <c r="U551" i="25"/>
  <c r="Y551" i="25"/>
  <c r="J539" i="25"/>
  <c r="N539" i="25"/>
  <c r="R539" i="25"/>
  <c r="V539" i="25"/>
  <c r="Z539" i="25"/>
  <c r="AD539" i="25"/>
  <c r="AH539" i="25"/>
  <c r="AL539" i="25"/>
  <c r="F540" i="25"/>
  <c r="J540" i="25"/>
  <c r="N540" i="25"/>
  <c r="R540" i="25"/>
  <c r="V540" i="25"/>
  <c r="Z540" i="25"/>
  <c r="AD540" i="25"/>
  <c r="AH540" i="25"/>
  <c r="AL540" i="25"/>
  <c r="F541" i="25"/>
  <c r="J541" i="25"/>
  <c r="N541" i="25"/>
  <c r="R541" i="25"/>
  <c r="V541" i="25"/>
  <c r="Z541" i="25"/>
  <c r="AD541" i="25"/>
  <c r="AH541" i="25"/>
  <c r="AL541" i="25"/>
  <c r="F542" i="25"/>
  <c r="J542" i="25"/>
  <c r="N542" i="25"/>
  <c r="R542" i="25"/>
  <c r="V542" i="25"/>
  <c r="Z542" i="25"/>
  <c r="AD542" i="25"/>
  <c r="AH542" i="25"/>
  <c r="AL542" i="25"/>
  <c r="F543" i="25"/>
  <c r="J543" i="25"/>
  <c r="N543" i="25"/>
  <c r="R543" i="25"/>
  <c r="V543" i="25"/>
  <c r="Z543" i="25"/>
  <c r="AD543" i="25"/>
  <c r="AH543" i="25"/>
  <c r="AL543" i="25"/>
  <c r="F544" i="25"/>
  <c r="J544" i="25"/>
  <c r="N544" i="25"/>
  <c r="R544" i="25"/>
  <c r="V544" i="25"/>
  <c r="Z544" i="25"/>
  <c r="AD544" i="25"/>
  <c r="AH544" i="25"/>
  <c r="AL544" i="25"/>
  <c r="F545" i="25"/>
  <c r="J545" i="25"/>
  <c r="N545" i="25"/>
  <c r="R545" i="25"/>
  <c r="V545" i="25"/>
  <c r="Z545" i="25"/>
  <c r="AD545" i="25"/>
  <c r="AH545" i="25"/>
  <c r="AL545" i="25"/>
  <c r="F546" i="25"/>
  <c r="J546" i="25"/>
  <c r="N546" i="25"/>
  <c r="R546" i="25"/>
  <c r="V546" i="25"/>
  <c r="Z546" i="25"/>
  <c r="AD546" i="25"/>
  <c r="AH546" i="25"/>
  <c r="AL546" i="25"/>
  <c r="F547" i="25"/>
  <c r="J547" i="25"/>
  <c r="N547" i="25"/>
  <c r="R547" i="25"/>
  <c r="V547" i="25"/>
  <c r="Z547" i="25"/>
  <c r="AD547" i="25"/>
  <c r="AH547" i="25"/>
  <c r="AL547" i="25"/>
  <c r="F548" i="25"/>
  <c r="J548" i="25"/>
  <c r="N548" i="25"/>
  <c r="R548" i="25"/>
  <c r="V548" i="25"/>
  <c r="Z548" i="25"/>
  <c r="AD548" i="25"/>
  <c r="AH548" i="25"/>
  <c r="AL548" i="25"/>
  <c r="F549" i="25"/>
  <c r="J549" i="25"/>
  <c r="N549" i="25"/>
  <c r="R549" i="25"/>
  <c r="V549" i="25"/>
  <c r="Z549" i="25"/>
  <c r="AD549" i="25"/>
  <c r="AH549" i="25"/>
  <c r="AL549" i="25"/>
  <c r="F550" i="25"/>
  <c r="J550" i="25"/>
  <c r="N550" i="25"/>
  <c r="R550" i="25"/>
  <c r="V550" i="25"/>
  <c r="Z550" i="25"/>
  <c r="AD550" i="25"/>
  <c r="AH550" i="25"/>
  <c r="AL550" i="25"/>
  <c r="F551" i="25"/>
  <c r="J551" i="25"/>
  <c r="N551" i="25"/>
  <c r="R551" i="25"/>
  <c r="V551" i="25"/>
  <c r="Z551" i="25"/>
  <c r="AD551" i="25"/>
  <c r="AH551" i="25"/>
  <c r="AL551" i="25"/>
  <c r="F552" i="25"/>
  <c r="J552" i="25"/>
  <c r="N552" i="25"/>
  <c r="R552" i="25"/>
  <c r="V552" i="25"/>
  <c r="Z552" i="25"/>
  <c r="AD552" i="25"/>
  <c r="AH552" i="25"/>
  <c r="AL552" i="25"/>
  <c r="F553" i="25"/>
  <c r="J553" i="25"/>
  <c r="K539" i="25"/>
  <c r="O539" i="25"/>
  <c r="S539" i="25"/>
  <c r="W539" i="25"/>
  <c r="AA539" i="25"/>
  <c r="AE539" i="25"/>
  <c r="AI539" i="25"/>
  <c r="AM539" i="25"/>
  <c r="G540" i="25"/>
  <c r="K540" i="25"/>
  <c r="O540" i="25"/>
  <c r="S540" i="25"/>
  <c r="W540" i="25"/>
  <c r="AA540" i="25"/>
  <c r="AE540" i="25"/>
  <c r="AI540" i="25"/>
  <c r="AM540" i="25"/>
  <c r="G541" i="25"/>
  <c r="K541" i="25"/>
  <c r="O541" i="25"/>
  <c r="S541" i="25"/>
  <c r="W541" i="25"/>
  <c r="AA541" i="25"/>
  <c r="AE541" i="25"/>
  <c r="AI541" i="25"/>
  <c r="AM541" i="25"/>
  <c r="G542" i="25"/>
  <c r="K542" i="25"/>
  <c r="O542" i="25"/>
  <c r="S542" i="25"/>
  <c r="W542" i="25"/>
  <c r="AA542" i="25"/>
  <c r="AE542" i="25"/>
  <c r="AI542" i="25"/>
  <c r="AM542" i="25"/>
  <c r="G543" i="25"/>
  <c r="K543" i="25"/>
  <c r="O543" i="25"/>
  <c r="S543" i="25"/>
  <c r="W543" i="25"/>
  <c r="AA543" i="25"/>
  <c r="AE543" i="25"/>
  <c r="AI543" i="25"/>
  <c r="AM543" i="25"/>
  <c r="G544" i="25"/>
  <c r="K544" i="25"/>
  <c r="O544" i="25"/>
  <c r="S544" i="25"/>
  <c r="W544" i="25"/>
  <c r="AA544" i="25"/>
  <c r="AE544" i="25"/>
  <c r="AI544" i="25"/>
  <c r="AM544" i="25"/>
  <c r="G545" i="25"/>
  <c r="K545" i="25"/>
  <c r="O545" i="25"/>
  <c r="S545" i="25"/>
  <c r="W545" i="25"/>
  <c r="AA545" i="25"/>
  <c r="AE545" i="25"/>
  <c r="AI545" i="25"/>
  <c r="AM545" i="25"/>
  <c r="G546" i="25"/>
  <c r="K546" i="25"/>
  <c r="O546" i="25"/>
  <c r="S546" i="25"/>
  <c r="W546" i="25"/>
  <c r="AA546" i="25"/>
  <c r="AE546" i="25"/>
  <c r="AI546" i="25"/>
  <c r="AM546" i="25"/>
  <c r="G547" i="25"/>
  <c r="K547" i="25"/>
  <c r="O547" i="25"/>
  <c r="S547" i="25"/>
  <c r="W547" i="25"/>
  <c r="AA547" i="25"/>
  <c r="AE547" i="25"/>
  <c r="AI547" i="25"/>
  <c r="AM547" i="25"/>
  <c r="G548" i="25"/>
  <c r="K548" i="25"/>
  <c r="O548" i="25"/>
  <c r="S548" i="25"/>
  <c r="W548" i="25"/>
  <c r="AA548" i="25"/>
  <c r="AE548" i="25"/>
  <c r="AI548" i="25"/>
  <c r="AM548" i="25"/>
  <c r="G549" i="25"/>
  <c r="K549" i="25"/>
  <c r="O549" i="25"/>
  <c r="S549" i="25"/>
  <c r="W549" i="25"/>
  <c r="AA549" i="25"/>
  <c r="AE549" i="25"/>
  <c r="AI549" i="25"/>
  <c r="AM549" i="25"/>
  <c r="G550" i="25"/>
  <c r="K550" i="25"/>
  <c r="O550" i="25"/>
  <c r="S550" i="25"/>
  <c r="W550" i="25"/>
  <c r="AA550" i="25"/>
  <c r="AE550" i="25"/>
  <c r="AI550" i="25"/>
  <c r="AM550" i="25"/>
  <c r="G551" i="25"/>
  <c r="K551" i="25"/>
  <c r="O551" i="25"/>
  <c r="S551" i="25"/>
  <c r="W551" i="25"/>
  <c r="AA551" i="25"/>
  <c r="AE551" i="25"/>
  <c r="AI551" i="25"/>
  <c r="AM551" i="25"/>
  <c r="G552" i="25"/>
  <c r="K552" i="25"/>
  <c r="O552" i="25"/>
  <c r="S552" i="25"/>
  <c r="W552" i="25"/>
  <c r="AA552" i="25"/>
  <c r="AE552" i="25"/>
  <c r="AI552" i="25"/>
  <c r="AM552" i="25"/>
  <c r="G553" i="25"/>
  <c r="K553" i="25"/>
  <c r="AB551" i="25"/>
  <c r="AJ551" i="25"/>
  <c r="H552" i="25"/>
  <c r="P552" i="25"/>
  <c r="X552" i="25"/>
  <c r="AF552" i="25"/>
  <c r="AN552" i="25"/>
  <c r="L553" i="25"/>
  <c r="P553" i="25"/>
  <c r="T553" i="25"/>
  <c r="X553" i="25"/>
  <c r="AB553" i="25"/>
  <c r="AF553" i="25"/>
  <c r="AJ553" i="25"/>
  <c r="AN553" i="25"/>
  <c r="H554" i="25"/>
  <c r="L554" i="25"/>
  <c r="P554" i="25"/>
  <c r="T554" i="25"/>
  <c r="X554" i="25"/>
  <c r="AB554" i="25"/>
  <c r="AF554" i="25"/>
  <c r="AJ554" i="25"/>
  <c r="AN554" i="25"/>
  <c r="H555" i="25"/>
  <c r="L555" i="25"/>
  <c r="P555" i="25"/>
  <c r="T555" i="25"/>
  <c r="X555" i="25"/>
  <c r="AB555" i="25"/>
  <c r="AF555" i="25"/>
  <c r="AJ555" i="25"/>
  <c r="AN555" i="25"/>
  <c r="H556" i="25"/>
  <c r="L556" i="25"/>
  <c r="P556" i="25"/>
  <c r="T556" i="25"/>
  <c r="X556" i="25"/>
  <c r="AB556" i="25"/>
  <c r="AF556" i="25"/>
  <c r="AJ556" i="25"/>
  <c r="AN556" i="25"/>
  <c r="H557" i="25"/>
  <c r="L557" i="25"/>
  <c r="P557" i="25"/>
  <c r="T557" i="25"/>
  <c r="X557" i="25"/>
  <c r="AB557" i="25"/>
  <c r="AF557" i="25"/>
  <c r="AJ557" i="25"/>
  <c r="AN557" i="25"/>
  <c r="H558" i="25"/>
  <c r="L558" i="25"/>
  <c r="P558" i="25"/>
  <c r="T558" i="25"/>
  <c r="X558" i="25"/>
  <c r="AB558" i="25"/>
  <c r="AF558" i="25"/>
  <c r="AJ558" i="25"/>
  <c r="AN558" i="25"/>
  <c r="H559" i="25"/>
  <c r="L559" i="25"/>
  <c r="P559" i="25"/>
  <c r="T559" i="25"/>
  <c r="X559" i="25"/>
  <c r="AB559" i="25"/>
  <c r="AF559" i="25"/>
  <c r="AJ559" i="25"/>
  <c r="AN559" i="25"/>
  <c r="H560" i="25"/>
  <c r="L560" i="25"/>
  <c r="P560" i="25"/>
  <c r="T560" i="25"/>
  <c r="X560" i="25"/>
  <c r="AB560" i="25"/>
  <c r="AF560" i="25"/>
  <c r="AJ560" i="25"/>
  <c r="AN560" i="25"/>
  <c r="H561" i="25"/>
  <c r="L561" i="25"/>
  <c r="P561" i="25"/>
  <c r="T561" i="25"/>
  <c r="X561" i="25"/>
  <c r="AB561" i="25"/>
  <c r="AF561" i="25"/>
  <c r="AJ561" i="25"/>
  <c r="AN561" i="25"/>
  <c r="H562" i="25"/>
  <c r="L562" i="25"/>
  <c r="P562" i="25"/>
  <c r="T562" i="25"/>
  <c r="X562" i="25"/>
  <c r="AB562" i="25"/>
  <c r="AF562" i="25"/>
  <c r="AJ562" i="25"/>
  <c r="AN562" i="25"/>
  <c r="H563" i="25"/>
  <c r="L563" i="25"/>
  <c r="P563" i="25"/>
  <c r="T563" i="25"/>
  <c r="X563" i="25"/>
  <c r="AB563" i="25"/>
  <c r="AF563" i="25"/>
  <c r="AJ563" i="25"/>
  <c r="AN563" i="25"/>
  <c r="H564" i="25"/>
  <c r="L564" i="25"/>
  <c r="P564" i="25"/>
  <c r="T564" i="25"/>
  <c r="X564" i="25"/>
  <c r="AB564" i="25"/>
  <c r="AF564" i="25"/>
  <c r="AJ564" i="25"/>
  <c r="AN564" i="25"/>
  <c r="H565" i="25"/>
  <c r="L565" i="25"/>
  <c r="P565" i="25"/>
  <c r="T565" i="25"/>
  <c r="X565" i="25"/>
  <c r="AB565" i="25"/>
  <c r="AF565" i="25"/>
  <c r="AJ565" i="25"/>
  <c r="AN565" i="25"/>
  <c r="H566" i="25"/>
  <c r="L566" i="25"/>
  <c r="P566" i="25"/>
  <c r="T566" i="25"/>
  <c r="AC551" i="25"/>
  <c r="AK551" i="25"/>
  <c r="I552" i="25"/>
  <c r="Q552" i="25"/>
  <c r="Y552" i="25"/>
  <c r="AG552" i="25"/>
  <c r="AO552" i="25"/>
  <c r="M553" i="25"/>
  <c r="Q553" i="25"/>
  <c r="U553" i="25"/>
  <c r="Y553" i="25"/>
  <c r="AC553" i="25"/>
  <c r="AG553" i="25"/>
  <c r="AK553" i="25"/>
  <c r="AO553" i="25"/>
  <c r="I554" i="25"/>
  <c r="M554" i="25"/>
  <c r="Q554" i="25"/>
  <c r="U554" i="25"/>
  <c r="Y554" i="25"/>
  <c r="AC554" i="25"/>
  <c r="AG554" i="25"/>
  <c r="AK554" i="25"/>
  <c r="AO554" i="25"/>
  <c r="I555" i="25"/>
  <c r="M555" i="25"/>
  <c r="Q555" i="25"/>
  <c r="U555" i="25"/>
  <c r="Y555" i="25"/>
  <c r="AC555" i="25"/>
  <c r="AG555" i="25"/>
  <c r="AK555" i="25"/>
  <c r="AO555" i="25"/>
  <c r="I556" i="25"/>
  <c r="M556" i="25"/>
  <c r="Q556" i="25"/>
  <c r="U556" i="25"/>
  <c r="Y556" i="25"/>
  <c r="AC556" i="25"/>
  <c r="AG556" i="25"/>
  <c r="AK556" i="25"/>
  <c r="AO556" i="25"/>
  <c r="I557" i="25"/>
  <c r="M557" i="25"/>
  <c r="Q557" i="25"/>
  <c r="U557" i="25"/>
  <c r="Y557" i="25"/>
  <c r="AC557" i="25"/>
  <c r="AG557" i="25"/>
  <c r="AK557" i="25"/>
  <c r="AO557" i="25"/>
  <c r="I558" i="25"/>
  <c r="M558" i="25"/>
  <c r="Q558" i="25"/>
  <c r="U558" i="25"/>
  <c r="Y558" i="25"/>
  <c r="AC558" i="25"/>
  <c r="AG558" i="25"/>
  <c r="AK558" i="25"/>
  <c r="AO558" i="25"/>
  <c r="I559" i="25"/>
  <c r="M559" i="25"/>
  <c r="Q559" i="25"/>
  <c r="U559" i="25"/>
  <c r="Y559" i="25"/>
  <c r="AC559" i="25"/>
  <c r="AG559" i="25"/>
  <c r="AK559" i="25"/>
  <c r="AO559" i="25"/>
  <c r="I560" i="25"/>
  <c r="M560" i="25"/>
  <c r="Q560" i="25"/>
  <c r="U560" i="25"/>
  <c r="Y560" i="25"/>
  <c r="AC560" i="25"/>
  <c r="AG560" i="25"/>
  <c r="AK560" i="25"/>
  <c r="AO560" i="25"/>
  <c r="I561" i="25"/>
  <c r="M561" i="25"/>
  <c r="Q561" i="25"/>
  <c r="U561" i="25"/>
  <c r="Y561" i="25"/>
  <c r="AC561" i="25"/>
  <c r="AG561" i="25"/>
  <c r="AK561" i="25"/>
  <c r="AO561" i="25"/>
  <c r="I562" i="25"/>
  <c r="M562" i="25"/>
  <c r="Q562" i="25"/>
  <c r="U562" i="25"/>
  <c r="Y562" i="25"/>
  <c r="AC562" i="25"/>
  <c r="AG562" i="25"/>
  <c r="AK562" i="25"/>
  <c r="AO562" i="25"/>
  <c r="I563" i="25"/>
  <c r="M563" i="25"/>
  <c r="Q563" i="25"/>
  <c r="U563" i="25"/>
  <c r="Y563" i="25"/>
  <c r="AC563" i="25"/>
  <c r="AG563" i="25"/>
  <c r="AK563" i="25"/>
  <c r="AO563" i="25"/>
  <c r="I564" i="25"/>
  <c r="M564" i="25"/>
  <c r="Q564" i="25"/>
  <c r="U564" i="25"/>
  <c r="Y564" i="25"/>
  <c r="AC564" i="25"/>
  <c r="AG564" i="25"/>
  <c r="AK564" i="25"/>
  <c r="AO564" i="25"/>
  <c r="I565" i="25"/>
  <c r="M565" i="25"/>
  <c r="Q565" i="25"/>
  <c r="U565" i="25"/>
  <c r="Y565" i="25"/>
  <c r="AC565" i="25"/>
  <c r="AG565" i="25"/>
  <c r="AK565" i="25"/>
  <c r="AO565" i="25"/>
  <c r="I566" i="25"/>
  <c r="M566" i="25"/>
  <c r="Q566" i="25"/>
  <c r="AF551" i="25"/>
  <c r="AN551" i="25"/>
  <c r="L552" i="25"/>
  <c r="T552" i="25"/>
  <c r="AB552" i="25"/>
  <c r="AJ552" i="25"/>
  <c r="H553" i="25"/>
  <c r="N553" i="25"/>
  <c r="R553" i="25"/>
  <c r="V553" i="25"/>
  <c r="Z553" i="25"/>
  <c r="AD553" i="25"/>
  <c r="AH553" i="25"/>
  <c r="AL553" i="25"/>
  <c r="F554" i="25"/>
  <c r="J554" i="25"/>
  <c r="N554" i="25"/>
  <c r="R554" i="25"/>
  <c r="V554" i="25"/>
  <c r="Z554" i="25"/>
  <c r="AD554" i="25"/>
  <c r="AH554" i="25"/>
  <c r="AL554" i="25"/>
  <c r="F555" i="25"/>
  <c r="J555" i="25"/>
  <c r="N555" i="25"/>
  <c r="R555" i="25"/>
  <c r="V555" i="25"/>
  <c r="Z555" i="25"/>
  <c r="AD555" i="25"/>
  <c r="AH555" i="25"/>
  <c r="AL555" i="25"/>
  <c r="F556" i="25"/>
  <c r="J556" i="25"/>
  <c r="N556" i="25"/>
  <c r="R556" i="25"/>
  <c r="V556" i="25"/>
  <c r="Z556" i="25"/>
  <c r="AD556" i="25"/>
  <c r="AH556" i="25"/>
  <c r="AL556" i="25"/>
  <c r="F557" i="25"/>
  <c r="J557" i="25"/>
  <c r="N557" i="25"/>
  <c r="R557" i="25"/>
  <c r="V557" i="25"/>
  <c r="Z557" i="25"/>
  <c r="AD557" i="25"/>
  <c r="AH557" i="25"/>
  <c r="AL557" i="25"/>
  <c r="F558" i="25"/>
  <c r="J558" i="25"/>
  <c r="N558" i="25"/>
  <c r="R558" i="25"/>
  <c r="V558" i="25"/>
  <c r="Z558" i="25"/>
  <c r="AD558" i="25"/>
  <c r="AH558" i="25"/>
  <c r="AL558" i="25"/>
  <c r="F559" i="25"/>
  <c r="J559" i="25"/>
  <c r="N559" i="25"/>
  <c r="R559" i="25"/>
  <c r="V559" i="25"/>
  <c r="Z559" i="25"/>
  <c r="AD559" i="25"/>
  <c r="AH559" i="25"/>
  <c r="AL559" i="25"/>
  <c r="F560" i="25"/>
  <c r="J560" i="25"/>
  <c r="N560" i="25"/>
  <c r="R560" i="25"/>
  <c r="V560" i="25"/>
  <c r="Z560" i="25"/>
  <c r="AD560" i="25"/>
  <c r="AH560" i="25"/>
  <c r="AL560" i="25"/>
  <c r="F561" i="25"/>
  <c r="J561" i="25"/>
  <c r="N561" i="25"/>
  <c r="R561" i="25"/>
  <c r="V561" i="25"/>
  <c r="Z561" i="25"/>
  <c r="AD561" i="25"/>
  <c r="AH561" i="25"/>
  <c r="AL561" i="25"/>
  <c r="F562" i="25"/>
  <c r="J562" i="25"/>
  <c r="N562" i="25"/>
  <c r="R562" i="25"/>
  <c r="V562" i="25"/>
  <c r="Z562" i="25"/>
  <c r="AD562" i="25"/>
  <c r="AH562" i="25"/>
  <c r="AL562" i="25"/>
  <c r="F563" i="25"/>
  <c r="J563" i="25"/>
  <c r="N563" i="25"/>
  <c r="R563" i="25"/>
  <c r="V563" i="25"/>
  <c r="Z563" i="25"/>
  <c r="AD563" i="25"/>
  <c r="AH563" i="25"/>
  <c r="AL563" i="25"/>
  <c r="F564" i="25"/>
  <c r="J564" i="25"/>
  <c r="N564" i="25"/>
  <c r="R564" i="25"/>
  <c r="V564" i="25"/>
  <c r="Z564" i="25"/>
  <c r="AD564" i="25"/>
  <c r="AH564" i="25"/>
  <c r="AL564" i="25"/>
  <c r="F565" i="25"/>
  <c r="J565" i="25"/>
  <c r="N565" i="25"/>
  <c r="R565" i="25"/>
  <c r="V565" i="25"/>
  <c r="Z565" i="25"/>
  <c r="AD565" i="25"/>
  <c r="AH565" i="25"/>
  <c r="AL565" i="25"/>
  <c r="F566" i="25"/>
  <c r="J566" i="25"/>
  <c r="N566" i="25"/>
  <c r="R566" i="25"/>
  <c r="V566" i="25"/>
  <c r="Z566" i="25"/>
  <c r="AD566" i="25"/>
  <c r="AH566" i="25"/>
  <c r="AL566" i="25"/>
  <c r="F567" i="25"/>
  <c r="J567" i="25"/>
  <c r="N567" i="25"/>
  <c r="R567" i="25"/>
  <c r="V567" i="25"/>
  <c r="Z567" i="25"/>
  <c r="AD567" i="25"/>
  <c r="AH567" i="25"/>
  <c r="AL567" i="25"/>
  <c r="F568" i="25"/>
  <c r="J568" i="25"/>
  <c r="N568" i="25"/>
  <c r="R568" i="25"/>
  <c r="V568" i="25"/>
  <c r="AG551" i="25"/>
  <c r="AO551" i="25"/>
  <c r="M552" i="25"/>
  <c r="U552" i="25"/>
  <c r="AC552" i="25"/>
  <c r="AK552" i="25"/>
  <c r="I553" i="25"/>
  <c r="O553" i="25"/>
  <c r="S553" i="25"/>
  <c r="W553" i="25"/>
  <c r="AA553" i="25"/>
  <c r="AE553" i="25"/>
  <c r="AI553" i="25"/>
  <c r="AM553" i="25"/>
  <c r="G554" i="25"/>
  <c r="K554" i="25"/>
  <c r="O554" i="25"/>
  <c r="S554" i="25"/>
  <c r="W554" i="25"/>
  <c r="AA554" i="25"/>
  <c r="AE554" i="25"/>
  <c r="AI554" i="25"/>
  <c r="AM554" i="25"/>
  <c r="G555" i="25"/>
  <c r="K555" i="25"/>
  <c r="O555" i="25"/>
  <c r="S555" i="25"/>
  <c r="W555" i="25"/>
  <c r="AA555" i="25"/>
  <c r="AE555" i="25"/>
  <c r="AI555" i="25"/>
  <c r="AM555" i="25"/>
  <c r="G556" i="25"/>
  <c r="K556" i="25"/>
  <c r="O556" i="25"/>
  <c r="S556" i="25"/>
  <c r="W556" i="25"/>
  <c r="AA556" i="25"/>
  <c r="AE556" i="25"/>
  <c r="AI556" i="25"/>
  <c r="AM556" i="25"/>
  <c r="G557" i="25"/>
  <c r="K557" i="25"/>
  <c r="O557" i="25"/>
  <c r="S557" i="25"/>
  <c r="W557" i="25"/>
  <c r="AA557" i="25"/>
  <c r="AE557" i="25"/>
  <c r="AI557" i="25"/>
  <c r="AM557" i="25"/>
  <c r="G558" i="25"/>
  <c r="K558" i="25"/>
  <c r="O558" i="25"/>
  <c r="S558" i="25"/>
  <c r="W558" i="25"/>
  <c r="AA558" i="25"/>
  <c r="AE558" i="25"/>
  <c r="AI558" i="25"/>
  <c r="AM558" i="25"/>
  <c r="G559" i="25"/>
  <c r="K559" i="25"/>
  <c r="O559" i="25"/>
  <c r="S559" i="25"/>
  <c r="W559" i="25"/>
  <c r="AA559" i="25"/>
  <c r="AE559" i="25"/>
  <c r="AI559" i="25"/>
  <c r="AM559" i="25"/>
  <c r="G560" i="25"/>
  <c r="K560" i="25"/>
  <c r="O560" i="25"/>
  <c r="S560" i="25"/>
  <c r="W560" i="25"/>
  <c r="AA560" i="25"/>
  <c r="AE560" i="25"/>
  <c r="AI560" i="25"/>
  <c r="AM560" i="25"/>
  <c r="G561" i="25"/>
  <c r="K561" i="25"/>
  <c r="O561" i="25"/>
  <c r="S561" i="25"/>
  <c r="W561" i="25"/>
  <c r="AA561" i="25"/>
  <c r="AE561" i="25"/>
  <c r="AI561" i="25"/>
  <c r="AM561" i="25"/>
  <c r="G562" i="25"/>
  <c r="K562" i="25"/>
  <c r="O562" i="25"/>
  <c r="S562" i="25"/>
  <c r="W562" i="25"/>
  <c r="AA562" i="25"/>
  <c r="AE562" i="25"/>
  <c r="AI562" i="25"/>
  <c r="AM562" i="25"/>
  <c r="G563" i="25"/>
  <c r="K563" i="25"/>
  <c r="O563" i="25"/>
  <c r="S563" i="25"/>
  <c r="W563" i="25"/>
  <c r="AA563" i="25"/>
  <c r="AE563" i="25"/>
  <c r="AI563" i="25"/>
  <c r="AM563" i="25"/>
  <c r="G564" i="25"/>
  <c r="K564" i="25"/>
  <c r="O564" i="25"/>
  <c r="S564" i="25"/>
  <c r="W564" i="25"/>
  <c r="AA564" i="25"/>
  <c r="AE564" i="25"/>
  <c r="AI564" i="25"/>
  <c r="AM564" i="25"/>
  <c r="G565" i="25"/>
  <c r="K565" i="25"/>
  <c r="O565" i="25"/>
  <c r="S565" i="25"/>
  <c r="W565" i="25"/>
  <c r="AA565" i="25"/>
  <c r="AE565" i="25"/>
  <c r="AI565" i="25"/>
  <c r="AM565" i="25"/>
  <c r="G566" i="25"/>
  <c r="K566" i="25"/>
  <c r="O566" i="25"/>
  <c r="S566" i="25"/>
  <c r="W566" i="25"/>
  <c r="AA566" i="25"/>
  <c r="AE566" i="25"/>
  <c r="AI566" i="25"/>
  <c r="AM566" i="25"/>
  <c r="G567" i="25"/>
  <c r="K567" i="25"/>
  <c r="O567" i="25"/>
  <c r="S567" i="25"/>
  <c r="W567" i="25"/>
  <c r="AA567" i="25"/>
  <c r="AE567" i="25"/>
  <c r="AI567" i="25"/>
  <c r="AM567" i="25"/>
  <c r="G568" i="25"/>
  <c r="K568" i="25"/>
  <c r="O568" i="25"/>
  <c r="S568" i="25"/>
  <c r="W568" i="25"/>
  <c r="AA568" i="25"/>
  <c r="U566" i="25"/>
  <c r="AC566" i="25"/>
  <c r="AK566" i="25"/>
  <c r="I567" i="25"/>
  <c r="Q567" i="25"/>
  <c r="Y567" i="25"/>
  <c r="AG567" i="25"/>
  <c r="AO567" i="25"/>
  <c r="M568" i="25"/>
  <c r="U568" i="25"/>
  <c r="AB568" i="25"/>
  <c r="AF568" i="25"/>
  <c r="AJ568" i="25"/>
  <c r="AN568" i="25"/>
  <c r="H569" i="25"/>
  <c r="L569" i="25"/>
  <c r="P569" i="25"/>
  <c r="T569" i="25"/>
  <c r="X569" i="25"/>
  <c r="AB569" i="25"/>
  <c r="AF569" i="25"/>
  <c r="AJ569" i="25"/>
  <c r="AO569" i="25"/>
  <c r="X566" i="25"/>
  <c r="AF566" i="25"/>
  <c r="AN566" i="25"/>
  <c r="L567" i="25"/>
  <c r="T567" i="25"/>
  <c r="AB567" i="25"/>
  <c r="AJ567" i="25"/>
  <c r="H568" i="25"/>
  <c r="P568" i="25"/>
  <c r="X568" i="25"/>
  <c r="AC568" i="25"/>
  <c r="AG568" i="25"/>
  <c r="AK568" i="25"/>
  <c r="AO568" i="25"/>
  <c r="I569" i="25"/>
  <c r="M569" i="25"/>
  <c r="Q569" i="25"/>
  <c r="U569" i="25"/>
  <c r="Y569" i="25"/>
  <c r="AC569" i="25"/>
  <c r="AG569" i="25"/>
  <c r="AK569" i="25"/>
  <c r="Y566" i="25"/>
  <c r="AG566" i="25"/>
  <c r="AO566" i="25"/>
  <c r="M567" i="25"/>
  <c r="U567" i="25"/>
  <c r="AC567" i="25"/>
  <c r="AK567" i="25"/>
  <c r="I568" i="25"/>
  <c r="Q568" i="25"/>
  <c r="Y568" i="25"/>
  <c r="AD568" i="25"/>
  <c r="AH568" i="25"/>
  <c r="AL568" i="25"/>
  <c r="F569" i="25"/>
  <c r="J569" i="25"/>
  <c r="N569" i="25"/>
  <c r="R569" i="25"/>
  <c r="V569" i="25"/>
  <c r="Z569" i="25"/>
  <c r="AD569" i="25"/>
  <c r="AH569" i="25"/>
  <c r="AL569" i="25"/>
  <c r="AN569" i="25"/>
  <c r="AB566" i="25"/>
  <c r="AJ566" i="25"/>
  <c r="H567" i="25"/>
  <c r="P567" i="25"/>
  <c r="X567" i="25"/>
  <c r="AF567" i="25"/>
  <c r="AN567" i="25"/>
  <c r="L568" i="25"/>
  <c r="T568" i="25"/>
  <c r="Z568" i="25"/>
  <c r="AE568" i="25"/>
  <c r="AI568" i="25"/>
  <c r="AM568" i="25"/>
  <c r="G569" i="25"/>
  <c r="K569" i="25"/>
  <c r="O569" i="25"/>
  <c r="S569" i="25"/>
  <c r="W569" i="25"/>
  <c r="AA569" i="25"/>
  <c r="AE569" i="25"/>
  <c r="AI569" i="25"/>
  <c r="AM569" i="25"/>
  <c r="D549" i="25"/>
  <c r="D551" i="25"/>
  <c r="D553" i="25"/>
  <c r="D555" i="25"/>
  <c r="D557" i="25"/>
  <c r="D559" i="25"/>
  <c r="D561" i="25"/>
  <c r="D563" i="25"/>
  <c r="D565" i="25"/>
  <c r="D567" i="25"/>
  <c r="D569" i="25"/>
  <c r="E549" i="25"/>
  <c r="E551" i="25"/>
  <c r="E553" i="25"/>
  <c r="E555" i="25"/>
  <c r="E557" i="25"/>
  <c r="E559" i="25"/>
  <c r="E561" i="25"/>
  <c r="E563" i="25"/>
  <c r="E565" i="25"/>
  <c r="E567" i="25"/>
  <c r="E569" i="25"/>
  <c r="D550" i="25"/>
  <c r="D552" i="25"/>
  <c r="D554" i="25"/>
  <c r="D556" i="25"/>
  <c r="D558" i="25"/>
  <c r="D560" i="25"/>
  <c r="D562" i="25"/>
  <c r="D564" i="25"/>
  <c r="D566" i="25"/>
  <c r="D568" i="25"/>
  <c r="E550" i="25"/>
  <c r="E552" i="25"/>
  <c r="E554" i="25"/>
  <c r="E556" i="25"/>
  <c r="E558" i="25"/>
  <c r="E560" i="25"/>
  <c r="E562" i="25"/>
  <c r="E564" i="25"/>
  <c r="E566" i="25"/>
  <c r="E568" i="25"/>
  <c r="D525" i="25"/>
  <c r="D527" i="25"/>
  <c r="D529" i="25"/>
  <c r="D531" i="25"/>
  <c r="D533" i="25"/>
  <c r="E525" i="25"/>
  <c r="E527" i="25"/>
  <c r="E529" i="25"/>
  <c r="E531" i="25"/>
  <c r="E533" i="25"/>
  <c r="D526" i="25"/>
  <c r="D528" i="25"/>
  <c r="D530" i="25"/>
  <c r="D532" i="25"/>
  <c r="D534" i="25"/>
  <c r="E535" i="25"/>
  <c r="E526" i="25"/>
  <c r="E528" i="25"/>
  <c r="E530" i="25"/>
  <c r="E532" i="25"/>
  <c r="E534" i="25"/>
  <c r="D535" i="25"/>
  <c r="D536" i="25"/>
  <c r="D538" i="25"/>
  <c r="D540" i="25"/>
  <c r="D542" i="25"/>
  <c r="E536" i="25"/>
  <c r="E538" i="25"/>
  <c r="E540" i="25"/>
  <c r="D537" i="25"/>
  <c r="D539" i="25"/>
  <c r="D541" i="25"/>
  <c r="E537" i="25"/>
  <c r="E539" i="25"/>
  <c r="E541" i="25"/>
  <c r="E542" i="25"/>
  <c r="D544" i="25"/>
  <c r="D546" i="25"/>
  <c r="E544" i="25"/>
  <c r="E546" i="25"/>
  <c r="E548" i="25"/>
  <c r="D545" i="25"/>
  <c r="D547" i="25"/>
  <c r="D548" i="25"/>
  <c r="E545" i="25"/>
  <c r="E547" i="25"/>
  <c r="E543" i="25"/>
  <c r="D543" i="25"/>
  <c r="E570" i="25"/>
  <c r="F570" i="25"/>
  <c r="G570" i="25"/>
  <c r="H570" i="25"/>
  <c r="I570" i="25"/>
  <c r="J570" i="25"/>
  <c r="K570" i="25"/>
  <c r="L570" i="25"/>
  <c r="M570" i="25"/>
  <c r="N570" i="25"/>
  <c r="O570" i="25"/>
  <c r="P570" i="25"/>
  <c r="Q570" i="25"/>
  <c r="R570" i="25"/>
  <c r="S570" i="25"/>
  <c r="T570" i="25"/>
  <c r="U570" i="25"/>
  <c r="V570" i="25"/>
  <c r="W570" i="25"/>
  <c r="X570" i="25"/>
  <c r="Y570" i="25"/>
  <c r="Z570" i="25"/>
  <c r="AA570" i="25"/>
  <c r="AB570" i="25"/>
  <c r="AC570" i="25"/>
  <c r="AD570" i="25"/>
  <c r="AE570" i="25"/>
  <c r="AF570" i="25"/>
  <c r="AG570" i="25"/>
  <c r="AH570" i="25"/>
  <c r="AI570" i="25"/>
  <c r="AJ570" i="25"/>
  <c r="AK570" i="25"/>
  <c r="AL570" i="25"/>
  <c r="AM570" i="25"/>
  <c r="AN570" i="25"/>
  <c r="E571" i="25"/>
  <c r="F571" i="25"/>
  <c r="G571" i="25"/>
  <c r="H571" i="25"/>
  <c r="I571" i="25"/>
  <c r="J571" i="25"/>
  <c r="K571" i="25"/>
  <c r="L571" i="25"/>
  <c r="M571" i="25"/>
  <c r="N571" i="25"/>
  <c r="O571" i="25"/>
  <c r="P571" i="25"/>
  <c r="Q571" i="25"/>
  <c r="R571" i="25"/>
  <c r="S571" i="25"/>
  <c r="T571" i="25"/>
  <c r="U571" i="25"/>
  <c r="V571" i="25"/>
  <c r="W571" i="25"/>
  <c r="X571" i="25"/>
  <c r="Y571" i="25"/>
  <c r="Z571" i="25"/>
  <c r="AA571" i="25"/>
  <c r="AB571" i="25"/>
  <c r="AC571" i="25"/>
  <c r="AD571" i="25"/>
  <c r="AE571" i="25"/>
  <c r="AF571" i="25"/>
  <c r="AG571" i="25"/>
  <c r="AH571" i="25"/>
  <c r="AI571" i="25"/>
  <c r="AJ571" i="25"/>
  <c r="AK571" i="25"/>
  <c r="AL571" i="25"/>
  <c r="AM571" i="25"/>
  <c r="AN571" i="25"/>
  <c r="E572" i="25"/>
  <c r="F572" i="25"/>
  <c r="G572" i="25"/>
  <c r="H572" i="25"/>
  <c r="I572" i="25"/>
  <c r="J572" i="25"/>
  <c r="K572" i="25"/>
  <c r="L572" i="25"/>
  <c r="M572" i="25"/>
  <c r="N572" i="25"/>
  <c r="O572" i="25"/>
  <c r="P572" i="25"/>
  <c r="Q572" i="25"/>
  <c r="R572" i="25"/>
  <c r="S572" i="25"/>
  <c r="T572" i="25"/>
  <c r="U572" i="25"/>
  <c r="V572" i="25"/>
  <c r="W572" i="25"/>
  <c r="X572" i="25"/>
  <c r="Y572" i="25"/>
  <c r="Z572" i="25"/>
  <c r="AA572" i="25"/>
  <c r="AB572" i="25"/>
  <c r="AC572" i="25"/>
  <c r="AD572" i="25"/>
  <c r="AE572" i="25"/>
  <c r="AF572" i="25"/>
  <c r="AG572" i="25"/>
  <c r="AH572" i="25"/>
  <c r="AI572" i="25"/>
  <c r="AJ572" i="25"/>
  <c r="AK572" i="25"/>
  <c r="AL572" i="25"/>
  <c r="AM572" i="25"/>
  <c r="AN572" i="25"/>
  <c r="E573" i="25"/>
  <c r="F573" i="25"/>
  <c r="G573" i="25"/>
  <c r="H573" i="25"/>
  <c r="I573" i="25"/>
  <c r="J573" i="25"/>
  <c r="K573" i="25"/>
  <c r="L573" i="25"/>
  <c r="M573" i="25"/>
  <c r="N573" i="25"/>
  <c r="O573" i="25"/>
  <c r="P573" i="25"/>
  <c r="Q573" i="25"/>
  <c r="R573" i="25"/>
  <c r="S573" i="25"/>
  <c r="T573" i="25"/>
  <c r="U573" i="25"/>
  <c r="V573" i="25"/>
  <c r="W573" i="25"/>
  <c r="X573" i="25"/>
  <c r="Y573" i="25"/>
  <c r="Z573" i="25"/>
  <c r="AA573" i="25"/>
  <c r="AB573" i="25"/>
  <c r="AC573" i="25"/>
  <c r="AD573" i="25"/>
  <c r="AE573" i="25"/>
  <c r="AF573" i="25"/>
  <c r="AG573" i="25"/>
  <c r="AH573" i="25"/>
  <c r="AI573" i="25"/>
  <c r="AJ573" i="25"/>
  <c r="AK573" i="25"/>
  <c r="AL573" i="25"/>
  <c r="AM573" i="25"/>
  <c r="AN573" i="25"/>
  <c r="E574" i="25"/>
  <c r="F574" i="25"/>
  <c r="G574" i="25"/>
  <c r="H574" i="25"/>
  <c r="I574" i="25"/>
  <c r="J574" i="25"/>
  <c r="K574" i="25"/>
  <c r="L574" i="25"/>
  <c r="M574" i="25"/>
  <c r="N574" i="25"/>
  <c r="O574" i="25"/>
  <c r="P574" i="25"/>
  <c r="Q574" i="25"/>
  <c r="R574" i="25"/>
  <c r="S574" i="25"/>
  <c r="T574" i="25"/>
  <c r="U574" i="25"/>
  <c r="V574" i="25"/>
  <c r="W574" i="25"/>
  <c r="X574" i="25"/>
  <c r="Y574" i="25"/>
  <c r="Z574" i="25"/>
  <c r="AA574" i="25"/>
  <c r="AB574" i="25"/>
  <c r="AC574" i="25"/>
  <c r="AD574" i="25"/>
  <c r="AE574" i="25"/>
  <c r="AF574" i="25"/>
  <c r="AG574" i="25"/>
  <c r="AH574" i="25"/>
  <c r="AI574" i="25"/>
  <c r="AJ574" i="25"/>
  <c r="AK574" i="25"/>
  <c r="AL574" i="25"/>
  <c r="AM574" i="25"/>
  <c r="AN574" i="25"/>
  <c r="D570" i="25"/>
  <c r="D574" i="25"/>
  <c r="D571" i="25"/>
  <c r="D573" i="25"/>
  <c r="D572" i="25"/>
  <c r="AK503" i="25"/>
  <c r="AK504" i="25" s="1"/>
  <c r="AK501" i="25"/>
  <c r="AK502" i="25" s="1"/>
  <c r="AK495" i="25"/>
  <c r="AK496" i="25" s="1"/>
  <c r="AK493" i="25"/>
  <c r="AK494" i="25" s="1"/>
  <c r="AK487" i="25"/>
  <c r="AK488" i="25" s="1"/>
  <c r="AK477" i="25"/>
  <c r="AK478" i="25" s="1"/>
  <c r="AK466" i="25"/>
  <c r="AK467" i="25" s="1"/>
  <c r="AK457" i="25"/>
  <c r="AK458" i="25" s="1"/>
  <c r="AE495" i="25"/>
  <c r="AE496" i="25" s="1"/>
  <c r="AE467" i="25"/>
  <c r="AE466" i="25"/>
  <c r="Q484" i="25"/>
  <c r="Q485" i="25" s="1"/>
  <c r="Q475" i="25"/>
  <c r="Q476" i="25" s="1"/>
  <c r="K480" i="25"/>
  <c r="X458" i="25"/>
  <c r="X459" i="25" s="1"/>
  <c r="X456" i="25"/>
  <c r="X457" i="25" s="1"/>
  <c r="X502" i="25"/>
  <c r="X503" i="25" s="1"/>
  <c r="X494" i="25"/>
  <c r="X495" i="25" s="1"/>
  <c r="X486" i="25"/>
  <c r="X487" i="25" s="1"/>
  <c r="X474" i="25"/>
  <c r="X475" i="25" s="1"/>
  <c r="X466" i="25"/>
  <c r="X467" i="25" s="1"/>
  <c r="Q493" i="25"/>
  <c r="Q494" i="25" s="1"/>
  <c r="Q465" i="25"/>
  <c r="Q466" i="25" s="1"/>
  <c r="J490" i="25"/>
  <c r="J491" i="25" s="1"/>
  <c r="J470" i="25"/>
  <c r="J471" i="25" s="1"/>
  <c r="D481" i="25"/>
  <c r="D480" i="25"/>
  <c r="AK485" i="25"/>
  <c r="AK486" i="25" s="1"/>
  <c r="AK475" i="25"/>
  <c r="AK476" i="25" s="1"/>
  <c r="AK464" i="25"/>
  <c r="AK465" i="25" s="1"/>
  <c r="AK455" i="25"/>
  <c r="AK456" i="25" s="1"/>
  <c r="AE493" i="25"/>
  <c r="AE494" i="25" s="1"/>
  <c r="AE464" i="25"/>
  <c r="AE465" i="25" s="1"/>
  <c r="Q482" i="25"/>
  <c r="Q483" i="25" s="1"/>
  <c r="Q473" i="25"/>
  <c r="Q474" i="25" s="1"/>
  <c r="K478" i="25"/>
  <c r="K479" i="25" s="1"/>
  <c r="X500" i="25"/>
  <c r="X501" i="25" s="1"/>
  <c r="X492" i="25"/>
  <c r="X493" i="25" s="1"/>
  <c r="X484" i="25"/>
  <c r="X485" i="25" s="1"/>
  <c r="X472" i="25"/>
  <c r="X473" i="25" s="1"/>
  <c r="X464" i="25"/>
  <c r="X465" i="25" s="1"/>
  <c r="Q463" i="25"/>
  <c r="Q464" i="25" s="1"/>
  <c r="Q491" i="25"/>
  <c r="Q492" i="25" s="1"/>
  <c r="J489" i="25"/>
  <c r="J488" i="25"/>
  <c r="J468" i="25"/>
  <c r="J469" i="25" s="1"/>
  <c r="D478" i="25"/>
  <c r="D479" i="25" s="1"/>
  <c r="AK498" i="25"/>
  <c r="X497" i="25"/>
  <c r="AK490" i="25"/>
  <c r="AE490" i="25"/>
  <c r="X489" i="25"/>
  <c r="Q488" i="25"/>
  <c r="J485" i="25"/>
  <c r="AK482" i="25"/>
  <c r="X481" i="25"/>
  <c r="Q479" i="25"/>
  <c r="H476" i="25"/>
  <c r="N486" i="25" s="1"/>
  <c r="G476" i="25"/>
  <c r="AA490" i="25" s="1"/>
  <c r="F476" i="25"/>
  <c r="Z498" i="25" s="1"/>
  <c r="E476" i="25"/>
  <c r="K486" i="25" s="1"/>
  <c r="D476" i="25"/>
  <c r="J486" i="25" s="1"/>
  <c r="K475" i="25"/>
  <c r="D475" i="25"/>
  <c r="AK472" i="25"/>
  <c r="AB470" i="25"/>
  <c r="AA470" i="25"/>
  <c r="Z470" i="25"/>
  <c r="Y470" i="25"/>
  <c r="X470" i="25"/>
  <c r="Q470" i="25"/>
  <c r="X469" i="25"/>
  <c r="N466" i="25"/>
  <c r="M466" i="25"/>
  <c r="L466" i="25"/>
  <c r="K466" i="25"/>
  <c r="J466" i="25"/>
  <c r="J465" i="25"/>
  <c r="AB462" i="25"/>
  <c r="AA462" i="25"/>
  <c r="Z462" i="25"/>
  <c r="Y462" i="25"/>
  <c r="X462" i="25"/>
  <c r="AK461" i="25"/>
  <c r="AE461" i="25"/>
  <c r="X461" i="25"/>
  <c r="U461" i="25"/>
  <c r="T461" i="25"/>
  <c r="S461" i="25"/>
  <c r="R461" i="25"/>
  <c r="Q461" i="25"/>
  <c r="Q460" i="25"/>
  <c r="AB454" i="25"/>
  <c r="AA454" i="25"/>
  <c r="Z454" i="25"/>
  <c r="Y454" i="25"/>
  <c r="X454" i="25"/>
  <c r="X453" i="25"/>
  <c r="AK452" i="25"/>
  <c r="B450" i="25"/>
  <c r="N399" i="25"/>
  <c r="M399" i="25"/>
  <c r="L399" i="25"/>
  <c r="K399" i="25"/>
  <c r="I399" i="25" s="1"/>
  <c r="J399" i="25"/>
  <c r="N398" i="25"/>
  <c r="M398" i="25"/>
  <c r="L398" i="25"/>
  <c r="K398" i="25"/>
  <c r="J398" i="25"/>
  <c r="I398" i="25"/>
  <c r="N397" i="25"/>
  <c r="M397" i="25"/>
  <c r="L397" i="25"/>
  <c r="K397" i="25"/>
  <c r="I397" i="25" s="1"/>
  <c r="J397" i="25"/>
  <c r="N396" i="25"/>
  <c r="M396" i="25"/>
  <c r="L396" i="25"/>
  <c r="K396" i="25"/>
  <c r="J396" i="25"/>
  <c r="I396" i="25"/>
  <c r="N395" i="25"/>
  <c r="M395" i="25"/>
  <c r="L395" i="25"/>
  <c r="K395" i="25"/>
  <c r="I395" i="25" s="1"/>
  <c r="J395" i="25"/>
  <c r="N394" i="25"/>
  <c r="M394" i="25"/>
  <c r="L394" i="25"/>
  <c r="K394" i="25"/>
  <c r="J394" i="25"/>
  <c r="I394" i="25"/>
  <c r="N393" i="25"/>
  <c r="M393" i="25"/>
  <c r="L393" i="25"/>
  <c r="K393" i="25"/>
  <c r="I393" i="25" s="1"/>
  <c r="J393" i="25"/>
  <c r="N392" i="25"/>
  <c r="M392" i="25"/>
  <c r="L392" i="25"/>
  <c r="K392" i="25"/>
  <c r="J392" i="25"/>
  <c r="I392" i="25"/>
  <c r="N391" i="25"/>
  <c r="M391" i="25"/>
  <c r="L391" i="25"/>
  <c r="K391" i="25"/>
  <c r="I391" i="25" s="1"/>
  <c r="J391" i="25"/>
  <c r="N390" i="25"/>
  <c r="M390" i="25"/>
  <c r="L390" i="25"/>
  <c r="K390" i="25"/>
  <c r="J390" i="25"/>
  <c r="I390" i="25"/>
  <c r="N389" i="25"/>
  <c r="M389" i="25"/>
  <c r="L389" i="25"/>
  <c r="K389" i="25"/>
  <c r="I389" i="25" s="1"/>
  <c r="J389" i="25"/>
  <c r="N388" i="25"/>
  <c r="M388" i="25"/>
  <c r="L388" i="25"/>
  <c r="K388" i="25"/>
  <c r="J388" i="25"/>
  <c r="I388" i="25"/>
  <c r="N387" i="25"/>
  <c r="M387" i="25"/>
  <c r="L387" i="25"/>
  <c r="K387" i="25"/>
  <c r="I387" i="25" s="1"/>
  <c r="J387" i="25"/>
  <c r="N386" i="25"/>
  <c r="M386" i="25"/>
  <c r="L386" i="25"/>
  <c r="K386" i="25"/>
  <c r="J386" i="25"/>
  <c r="I386" i="25"/>
  <c r="N385" i="25"/>
  <c r="M385" i="25"/>
  <c r="L385" i="25"/>
  <c r="K385" i="25"/>
  <c r="I385" i="25" s="1"/>
  <c r="J385" i="25"/>
  <c r="N384" i="25"/>
  <c r="M384" i="25"/>
  <c r="L384" i="25"/>
  <c r="K384" i="25"/>
  <c r="J384" i="25"/>
  <c r="I384" i="25"/>
  <c r="N383" i="25"/>
  <c r="M383" i="25"/>
  <c r="L383" i="25"/>
  <c r="K383" i="25"/>
  <c r="I383" i="25" s="1"/>
  <c r="J383" i="25"/>
  <c r="N382" i="25"/>
  <c r="M382" i="25"/>
  <c r="L382" i="25"/>
  <c r="K382" i="25"/>
  <c r="J382" i="25"/>
  <c r="I382" i="25"/>
  <c r="N381" i="25"/>
  <c r="M381" i="25"/>
  <c r="L381" i="25"/>
  <c r="K381" i="25"/>
  <c r="I381" i="25" s="1"/>
  <c r="J381" i="25"/>
  <c r="N380" i="25"/>
  <c r="M380" i="25"/>
  <c r="L380" i="25"/>
  <c r="K380" i="25"/>
  <c r="J380" i="25"/>
  <c r="I380" i="25"/>
  <c r="N379" i="25"/>
  <c r="M379" i="25"/>
  <c r="L379" i="25"/>
  <c r="K379" i="25"/>
  <c r="I379" i="25" s="1"/>
  <c r="J379" i="25"/>
  <c r="N378" i="25"/>
  <c r="M378" i="25"/>
  <c r="L378" i="25"/>
  <c r="K378" i="25"/>
  <c r="J378" i="25"/>
  <c r="I378" i="25"/>
  <c r="N377" i="25"/>
  <c r="M377" i="25"/>
  <c r="L377" i="25"/>
  <c r="K377" i="25"/>
  <c r="I377" i="25" s="1"/>
  <c r="J377" i="25"/>
  <c r="N376" i="25"/>
  <c r="M376" i="25"/>
  <c r="L376" i="25"/>
  <c r="K376" i="25"/>
  <c r="J376" i="25"/>
  <c r="I376" i="25"/>
  <c r="N375" i="25"/>
  <c r="M375" i="25"/>
  <c r="L375" i="25"/>
  <c r="K375" i="25"/>
  <c r="I375" i="25" s="1"/>
  <c r="J375" i="25"/>
  <c r="N374" i="25"/>
  <c r="M374" i="25"/>
  <c r="L374" i="25"/>
  <c r="K374" i="25"/>
  <c r="J374" i="25"/>
  <c r="I374" i="25"/>
  <c r="N373" i="25"/>
  <c r="M373" i="25"/>
  <c r="L373" i="25"/>
  <c r="K373" i="25"/>
  <c r="I373" i="25" s="1"/>
  <c r="J373" i="25"/>
  <c r="N372" i="25"/>
  <c r="M372" i="25"/>
  <c r="L372" i="25"/>
  <c r="K372" i="25"/>
  <c r="J372" i="25"/>
  <c r="I372" i="25"/>
  <c r="N371" i="25"/>
  <c r="M371" i="25"/>
  <c r="L371" i="25"/>
  <c r="K371" i="25"/>
  <c r="I371" i="25" s="1"/>
  <c r="J371" i="25"/>
  <c r="N370" i="25"/>
  <c r="M370" i="25"/>
  <c r="L370" i="25"/>
  <c r="K370" i="25"/>
  <c r="J370" i="25"/>
  <c r="I370" i="25"/>
  <c r="N369" i="25"/>
  <c r="M369" i="25"/>
  <c r="L369" i="25"/>
  <c r="K369" i="25"/>
  <c r="I369" i="25" s="1"/>
  <c r="J369" i="25"/>
  <c r="N368" i="25"/>
  <c r="M368" i="25"/>
  <c r="L368" i="25"/>
  <c r="K368" i="25"/>
  <c r="J368" i="25"/>
  <c r="I368" i="25"/>
  <c r="N367" i="25"/>
  <c r="M367" i="25"/>
  <c r="L367" i="25"/>
  <c r="K367" i="25"/>
  <c r="I367" i="25" s="1"/>
  <c r="J367" i="25"/>
  <c r="N366" i="25"/>
  <c r="M366" i="25"/>
  <c r="L366" i="25"/>
  <c r="K366" i="25"/>
  <c r="J366" i="25"/>
  <c r="I366" i="25"/>
  <c r="N365" i="25"/>
  <c r="M365" i="25"/>
  <c r="L365" i="25"/>
  <c r="K365" i="25"/>
  <c r="I365" i="25" s="1"/>
  <c r="J365" i="25"/>
  <c r="N364" i="25"/>
  <c r="M364" i="25"/>
  <c r="L364" i="25"/>
  <c r="K364" i="25"/>
  <c r="J364" i="25"/>
  <c r="I364" i="25"/>
  <c r="N363" i="25"/>
  <c r="M363" i="25"/>
  <c r="L363" i="25"/>
  <c r="K363" i="25"/>
  <c r="I363" i="25" s="1"/>
  <c r="J363" i="25"/>
  <c r="N362" i="25"/>
  <c r="M362" i="25"/>
  <c r="L362" i="25"/>
  <c r="K362" i="25"/>
  <c r="J362" i="25"/>
  <c r="I362" i="25"/>
  <c r="N361" i="25"/>
  <c r="M361" i="25"/>
  <c r="L361" i="25"/>
  <c r="K361" i="25"/>
  <c r="I361" i="25" s="1"/>
  <c r="J361" i="25"/>
  <c r="N360" i="25"/>
  <c r="M360" i="25"/>
  <c r="L360" i="25"/>
  <c r="K360" i="25"/>
  <c r="J360" i="25"/>
  <c r="I360" i="25"/>
  <c r="N359" i="25"/>
  <c r="M359" i="25"/>
  <c r="L359" i="25"/>
  <c r="K359" i="25"/>
  <c r="I359" i="25" s="1"/>
  <c r="J359" i="25"/>
  <c r="N358" i="25"/>
  <c r="M358" i="25"/>
  <c r="L358" i="25"/>
  <c r="K358" i="25"/>
  <c r="J358" i="25"/>
  <c r="I358" i="25"/>
  <c r="N357" i="25"/>
  <c r="M357" i="25"/>
  <c r="L357" i="25"/>
  <c r="K357" i="25"/>
  <c r="I357" i="25" s="1"/>
  <c r="J357" i="25"/>
  <c r="N356" i="25"/>
  <c r="M356" i="25"/>
  <c r="L356" i="25"/>
  <c r="I356" i="25" s="1"/>
  <c r="K356" i="25"/>
  <c r="J356" i="25"/>
  <c r="N355" i="25"/>
  <c r="M355" i="25"/>
  <c r="L355" i="25"/>
  <c r="K355" i="25"/>
  <c r="J355" i="25"/>
  <c r="N354" i="25"/>
  <c r="M354" i="25"/>
  <c r="L354" i="25"/>
  <c r="I354" i="25" s="1"/>
  <c r="K354" i="25"/>
  <c r="J354" i="25"/>
  <c r="N353" i="25"/>
  <c r="M353" i="25"/>
  <c r="L353" i="25"/>
  <c r="K353" i="25"/>
  <c r="J353" i="25"/>
  <c r="N352" i="25"/>
  <c r="M352" i="25"/>
  <c r="L352" i="25"/>
  <c r="K352" i="25"/>
  <c r="J352" i="25"/>
  <c r="I352" i="25"/>
  <c r="N351" i="25"/>
  <c r="M351" i="25"/>
  <c r="L351" i="25"/>
  <c r="K351" i="25"/>
  <c r="I351" i="25" s="1"/>
  <c r="J351" i="25"/>
  <c r="N350" i="25"/>
  <c r="M350" i="25"/>
  <c r="L350" i="25"/>
  <c r="I350" i="25" s="1"/>
  <c r="K350" i="25"/>
  <c r="J350" i="25"/>
  <c r="N349" i="25"/>
  <c r="M349" i="25"/>
  <c r="L349" i="25"/>
  <c r="K349" i="25"/>
  <c r="J349" i="25"/>
  <c r="N348" i="25"/>
  <c r="M348" i="25"/>
  <c r="L348" i="25"/>
  <c r="K348" i="25"/>
  <c r="J348" i="25"/>
  <c r="I348" i="25" s="1"/>
  <c r="N347" i="25"/>
  <c r="M347" i="25"/>
  <c r="L347" i="25"/>
  <c r="K347" i="25"/>
  <c r="I347" i="25" s="1"/>
  <c r="J347" i="25"/>
  <c r="N346" i="25"/>
  <c r="M346" i="25"/>
  <c r="L346" i="25"/>
  <c r="I346" i="25" s="1"/>
  <c r="K346" i="25"/>
  <c r="J346" i="25"/>
  <c r="N345" i="25"/>
  <c r="M345" i="25"/>
  <c r="L345" i="25"/>
  <c r="K345" i="25"/>
  <c r="J345" i="25"/>
  <c r="N344" i="25"/>
  <c r="M344" i="25"/>
  <c r="L344" i="25"/>
  <c r="K344" i="25"/>
  <c r="J344" i="25"/>
  <c r="I344" i="25" s="1"/>
  <c r="N343" i="25"/>
  <c r="M343" i="25"/>
  <c r="L343" i="25"/>
  <c r="K343" i="25"/>
  <c r="J343" i="25"/>
  <c r="N342" i="25"/>
  <c r="M342" i="25"/>
  <c r="L342" i="25"/>
  <c r="K342" i="25"/>
  <c r="J342" i="25"/>
  <c r="I342" i="25" s="1"/>
  <c r="N341" i="25"/>
  <c r="M341" i="25"/>
  <c r="L341" i="25"/>
  <c r="K341" i="25"/>
  <c r="J341" i="25"/>
  <c r="N340" i="25"/>
  <c r="M340" i="25"/>
  <c r="L340" i="25"/>
  <c r="K340" i="25"/>
  <c r="J340" i="25"/>
  <c r="I340" i="25"/>
  <c r="N339" i="25"/>
  <c r="M339" i="25"/>
  <c r="L339" i="25"/>
  <c r="K339" i="25"/>
  <c r="I339" i="25" s="1"/>
  <c r="J339" i="25"/>
  <c r="N338" i="25"/>
  <c r="M338" i="25"/>
  <c r="L338" i="25"/>
  <c r="I338" i="25" s="1"/>
  <c r="K338" i="25"/>
  <c r="J338" i="25"/>
  <c r="N337" i="25"/>
  <c r="M337" i="25"/>
  <c r="L337" i="25"/>
  <c r="K337" i="25"/>
  <c r="J337" i="25"/>
  <c r="N336" i="25"/>
  <c r="M336" i="25"/>
  <c r="L336" i="25"/>
  <c r="K336" i="25"/>
  <c r="J336" i="25"/>
  <c r="I336" i="25" s="1"/>
  <c r="N335" i="25"/>
  <c r="M335" i="25"/>
  <c r="L335" i="25"/>
  <c r="K335" i="25"/>
  <c r="J335" i="25"/>
  <c r="N334" i="25"/>
  <c r="M334" i="25"/>
  <c r="L334" i="25"/>
  <c r="K334" i="25"/>
  <c r="J334" i="25"/>
  <c r="I334" i="25" s="1"/>
  <c r="N333" i="25"/>
  <c r="M333" i="25"/>
  <c r="L333" i="25"/>
  <c r="K333" i="25"/>
  <c r="J333" i="25"/>
  <c r="N332" i="25"/>
  <c r="M332" i="25"/>
  <c r="L332" i="25"/>
  <c r="K332" i="25"/>
  <c r="J332" i="25"/>
  <c r="I332" i="25"/>
  <c r="N331" i="25"/>
  <c r="M331" i="25"/>
  <c r="L331" i="25"/>
  <c r="K331" i="25"/>
  <c r="I331" i="25" s="1"/>
  <c r="J331" i="25"/>
  <c r="N330" i="25"/>
  <c r="M330" i="25"/>
  <c r="L330" i="25"/>
  <c r="I330" i="25" s="1"/>
  <c r="K330" i="25"/>
  <c r="J330" i="25"/>
  <c r="N329" i="25"/>
  <c r="M329" i="25"/>
  <c r="L329" i="25"/>
  <c r="K329" i="25"/>
  <c r="J329" i="25"/>
  <c r="N328" i="25"/>
  <c r="M328" i="25"/>
  <c r="L328" i="25"/>
  <c r="K328" i="25"/>
  <c r="J328" i="25"/>
  <c r="I328" i="25" s="1"/>
  <c r="N327" i="25"/>
  <c r="M327" i="25"/>
  <c r="L327" i="25"/>
  <c r="K327" i="25"/>
  <c r="J327" i="25"/>
  <c r="N326" i="25"/>
  <c r="M326" i="25"/>
  <c r="L326" i="25"/>
  <c r="K326" i="25"/>
  <c r="J326" i="25"/>
  <c r="I326" i="25" s="1"/>
  <c r="N325" i="25"/>
  <c r="M325" i="25"/>
  <c r="L325" i="25"/>
  <c r="K325" i="25"/>
  <c r="J325" i="25"/>
  <c r="N324" i="25"/>
  <c r="M324" i="25"/>
  <c r="L324" i="25"/>
  <c r="K324" i="25"/>
  <c r="J324" i="25"/>
  <c r="I324" i="25"/>
  <c r="N323" i="25"/>
  <c r="M323" i="25"/>
  <c r="L323" i="25"/>
  <c r="K323" i="25"/>
  <c r="I323" i="25" s="1"/>
  <c r="J323" i="25"/>
  <c r="N322" i="25"/>
  <c r="M322" i="25"/>
  <c r="L322" i="25"/>
  <c r="I322" i="25" s="1"/>
  <c r="K322" i="25"/>
  <c r="J322" i="25"/>
  <c r="N321" i="25"/>
  <c r="M321" i="25"/>
  <c r="L321" i="25"/>
  <c r="K321" i="25"/>
  <c r="J321" i="25"/>
  <c r="N320" i="25"/>
  <c r="M320" i="25"/>
  <c r="L320" i="25"/>
  <c r="K320" i="25"/>
  <c r="J320" i="25"/>
  <c r="I320" i="25" s="1"/>
  <c r="N319" i="25"/>
  <c r="M319" i="25"/>
  <c r="L319" i="25"/>
  <c r="K319" i="25"/>
  <c r="J319" i="25"/>
  <c r="N318" i="25"/>
  <c r="M318" i="25"/>
  <c r="L318" i="25"/>
  <c r="K318" i="25"/>
  <c r="J318" i="25"/>
  <c r="I318" i="25" s="1"/>
  <c r="N317" i="25"/>
  <c r="M317" i="25"/>
  <c r="L317" i="25"/>
  <c r="K317" i="25"/>
  <c r="J317" i="25"/>
  <c r="N316" i="25"/>
  <c r="M316" i="25"/>
  <c r="L316" i="25"/>
  <c r="K316" i="25"/>
  <c r="J316" i="25"/>
  <c r="I316" i="25"/>
  <c r="N315" i="25"/>
  <c r="M315" i="25"/>
  <c r="L315" i="25"/>
  <c r="K315" i="25"/>
  <c r="I315" i="25" s="1"/>
  <c r="J315" i="25"/>
  <c r="N314" i="25"/>
  <c r="M314" i="25"/>
  <c r="L314" i="25"/>
  <c r="I314" i="25" s="1"/>
  <c r="K314" i="25"/>
  <c r="J314" i="25"/>
  <c r="N313" i="25"/>
  <c r="M313" i="25"/>
  <c r="L313" i="25"/>
  <c r="K313" i="25"/>
  <c r="J313" i="25"/>
  <c r="N312" i="25"/>
  <c r="M312" i="25"/>
  <c r="L312" i="25"/>
  <c r="K312" i="25"/>
  <c r="J312" i="25"/>
  <c r="I312" i="25" s="1"/>
  <c r="N311" i="25"/>
  <c r="M311" i="25"/>
  <c r="L311" i="25"/>
  <c r="K311" i="25"/>
  <c r="J311" i="25"/>
  <c r="N310" i="25"/>
  <c r="M310" i="25"/>
  <c r="L310" i="25"/>
  <c r="K310" i="25"/>
  <c r="J310" i="25"/>
  <c r="I310" i="25" s="1"/>
  <c r="N309" i="25"/>
  <c r="M309" i="25"/>
  <c r="L309" i="25"/>
  <c r="K309" i="25"/>
  <c r="J309" i="25"/>
  <c r="N308" i="25"/>
  <c r="M308" i="25"/>
  <c r="L308" i="25"/>
  <c r="K308" i="25"/>
  <c r="J308" i="25"/>
  <c r="I308" i="25"/>
  <c r="N307" i="25"/>
  <c r="M307" i="25"/>
  <c r="L307" i="25"/>
  <c r="K307" i="25"/>
  <c r="I307" i="25" s="1"/>
  <c r="J307" i="25"/>
  <c r="N306" i="25"/>
  <c r="M306" i="25"/>
  <c r="L306" i="25"/>
  <c r="K306" i="25"/>
  <c r="J306" i="25"/>
  <c r="I306" i="25"/>
  <c r="N305" i="25"/>
  <c r="M305" i="25"/>
  <c r="L305" i="25"/>
  <c r="K305" i="25"/>
  <c r="I305" i="25" s="1"/>
  <c r="J305" i="25"/>
  <c r="N304" i="25"/>
  <c r="M304" i="25"/>
  <c r="L304" i="25"/>
  <c r="K304" i="25"/>
  <c r="J304" i="25"/>
  <c r="I304" i="25"/>
  <c r="N303" i="25"/>
  <c r="M303" i="25"/>
  <c r="L303" i="25"/>
  <c r="K303" i="25"/>
  <c r="I303" i="25" s="1"/>
  <c r="J303" i="25"/>
  <c r="N302" i="25"/>
  <c r="M302" i="25"/>
  <c r="L302" i="25"/>
  <c r="K302" i="25"/>
  <c r="J302" i="25"/>
  <c r="I302" i="25"/>
  <c r="N301" i="25"/>
  <c r="M301" i="25"/>
  <c r="L301" i="25"/>
  <c r="K301" i="25"/>
  <c r="I301" i="25" s="1"/>
  <c r="J301" i="25"/>
  <c r="N300" i="25"/>
  <c r="M300" i="25"/>
  <c r="L300" i="25"/>
  <c r="K300" i="25"/>
  <c r="J300" i="25"/>
  <c r="I300" i="25"/>
  <c r="N299" i="25"/>
  <c r="M299" i="25"/>
  <c r="L299" i="25"/>
  <c r="K299" i="25"/>
  <c r="I299" i="25" s="1"/>
  <c r="J299" i="25"/>
  <c r="N298" i="25"/>
  <c r="M298" i="25"/>
  <c r="L298" i="25"/>
  <c r="K298" i="25"/>
  <c r="J298" i="25"/>
  <c r="I298" i="25"/>
  <c r="N297" i="25"/>
  <c r="M297" i="25"/>
  <c r="L297" i="25"/>
  <c r="K297" i="25"/>
  <c r="I297" i="25" s="1"/>
  <c r="J297" i="25"/>
  <c r="N296" i="25"/>
  <c r="M296" i="25"/>
  <c r="L296" i="25"/>
  <c r="K296" i="25"/>
  <c r="J296" i="25"/>
  <c r="I296" i="25"/>
  <c r="N295" i="25"/>
  <c r="M295" i="25"/>
  <c r="L295" i="25"/>
  <c r="K295" i="25"/>
  <c r="I295" i="25" s="1"/>
  <c r="J295" i="25"/>
  <c r="N294" i="25"/>
  <c r="M294" i="25"/>
  <c r="L294" i="25"/>
  <c r="K294" i="25"/>
  <c r="J294" i="25"/>
  <c r="I294" i="25"/>
  <c r="N293" i="25"/>
  <c r="M293" i="25"/>
  <c r="L293" i="25"/>
  <c r="K293" i="25"/>
  <c r="I293" i="25" s="1"/>
  <c r="J293" i="25"/>
  <c r="N292" i="25"/>
  <c r="M292" i="25"/>
  <c r="L292" i="25"/>
  <c r="K292" i="25"/>
  <c r="J292" i="25"/>
  <c r="I292" i="25"/>
  <c r="N291" i="25"/>
  <c r="M291" i="25"/>
  <c r="L291" i="25"/>
  <c r="K291" i="25"/>
  <c r="I291" i="25" s="1"/>
  <c r="J291" i="25"/>
  <c r="N290" i="25"/>
  <c r="M290" i="25"/>
  <c r="L290" i="25"/>
  <c r="K290" i="25"/>
  <c r="J290" i="25"/>
  <c r="I290" i="25"/>
  <c r="N289" i="25"/>
  <c r="M289" i="25"/>
  <c r="L289" i="25"/>
  <c r="K289" i="25"/>
  <c r="I289" i="25" s="1"/>
  <c r="J289" i="25"/>
  <c r="N288" i="25"/>
  <c r="M288" i="25"/>
  <c r="L288" i="25"/>
  <c r="K288" i="25"/>
  <c r="J288" i="25"/>
  <c r="I288" i="25"/>
  <c r="N287" i="25"/>
  <c r="M287" i="25"/>
  <c r="L287" i="25"/>
  <c r="K287" i="25"/>
  <c r="I287" i="25" s="1"/>
  <c r="J287" i="25"/>
  <c r="N286" i="25"/>
  <c r="M286" i="25"/>
  <c r="L286" i="25"/>
  <c r="K286" i="25"/>
  <c r="J286" i="25"/>
  <c r="I286" i="25"/>
  <c r="N285" i="25"/>
  <c r="M285" i="25"/>
  <c r="L285" i="25"/>
  <c r="K285" i="25"/>
  <c r="I285" i="25" s="1"/>
  <c r="J285" i="25"/>
  <c r="N284" i="25"/>
  <c r="M284" i="25"/>
  <c r="L284" i="25"/>
  <c r="K284" i="25"/>
  <c r="J284" i="25"/>
  <c r="I284" i="25"/>
  <c r="N283" i="25"/>
  <c r="M283" i="25"/>
  <c r="L283" i="25"/>
  <c r="K283" i="25"/>
  <c r="I283" i="25" s="1"/>
  <c r="J283" i="25"/>
  <c r="N282" i="25"/>
  <c r="M282" i="25"/>
  <c r="L282" i="25"/>
  <c r="K282" i="25"/>
  <c r="J282" i="25"/>
  <c r="I282" i="25"/>
  <c r="N281" i="25"/>
  <c r="M281" i="25"/>
  <c r="L281" i="25"/>
  <c r="K281" i="25"/>
  <c r="I281" i="25" s="1"/>
  <c r="J281" i="25"/>
  <c r="N280" i="25"/>
  <c r="M280" i="25"/>
  <c r="L280" i="25"/>
  <c r="K280" i="25"/>
  <c r="J280" i="25"/>
  <c r="I280" i="25"/>
  <c r="N279" i="25"/>
  <c r="M279" i="25"/>
  <c r="L279" i="25"/>
  <c r="K279" i="25"/>
  <c r="I279" i="25" s="1"/>
  <c r="J279" i="25"/>
  <c r="N278" i="25"/>
  <c r="M278" i="25"/>
  <c r="L278" i="25"/>
  <c r="K278" i="25"/>
  <c r="J278" i="25"/>
  <c r="I278" i="25"/>
  <c r="N277" i="25"/>
  <c r="M277" i="25"/>
  <c r="L277" i="25"/>
  <c r="K277" i="25"/>
  <c r="I277" i="25" s="1"/>
  <c r="J277" i="25"/>
  <c r="N276" i="25"/>
  <c r="M276" i="25"/>
  <c r="L276" i="25"/>
  <c r="K276" i="25"/>
  <c r="J276" i="25"/>
  <c r="I276" i="25"/>
  <c r="N275" i="25"/>
  <c r="M275" i="25"/>
  <c r="L275" i="25"/>
  <c r="K275" i="25"/>
  <c r="I275" i="25" s="1"/>
  <c r="J275" i="25"/>
  <c r="N274" i="25"/>
  <c r="M274" i="25"/>
  <c r="L274" i="25"/>
  <c r="K274" i="25"/>
  <c r="J274" i="25"/>
  <c r="I274" i="25"/>
  <c r="N273" i="25"/>
  <c r="M273" i="25"/>
  <c r="L273" i="25"/>
  <c r="K273" i="25"/>
  <c r="I273" i="25" s="1"/>
  <c r="J273" i="25"/>
  <c r="N272" i="25"/>
  <c r="M272" i="25"/>
  <c r="L272" i="25"/>
  <c r="K272" i="25"/>
  <c r="J272" i="25"/>
  <c r="I272" i="25"/>
  <c r="N271" i="25"/>
  <c r="M271" i="25"/>
  <c r="L271" i="25"/>
  <c r="K271" i="25"/>
  <c r="I271" i="25" s="1"/>
  <c r="J271" i="25"/>
  <c r="N270" i="25"/>
  <c r="M270" i="25"/>
  <c r="L270" i="25"/>
  <c r="K270" i="25"/>
  <c r="J270" i="25"/>
  <c r="I270" i="25"/>
  <c r="N269" i="25"/>
  <c r="M269" i="25"/>
  <c r="L269" i="25"/>
  <c r="K269" i="25"/>
  <c r="I269" i="25" s="1"/>
  <c r="J269" i="25"/>
  <c r="N268" i="25"/>
  <c r="M268" i="25"/>
  <c r="L268" i="25"/>
  <c r="K268" i="25"/>
  <c r="J268" i="25"/>
  <c r="I268" i="25"/>
  <c r="N267" i="25"/>
  <c r="M267" i="25"/>
  <c r="L267" i="25"/>
  <c r="K267" i="25"/>
  <c r="I267" i="25" s="1"/>
  <c r="J267" i="25"/>
  <c r="N266" i="25"/>
  <c r="M266" i="25"/>
  <c r="L266" i="25"/>
  <c r="K266" i="25"/>
  <c r="J266" i="25"/>
  <c r="I266" i="25"/>
  <c r="N265" i="25"/>
  <c r="M265" i="25"/>
  <c r="L265" i="25"/>
  <c r="K265" i="25"/>
  <c r="I265" i="25" s="1"/>
  <c r="J265" i="25"/>
  <c r="N264" i="25"/>
  <c r="M264" i="25"/>
  <c r="L264" i="25"/>
  <c r="K264" i="25"/>
  <c r="J264" i="25"/>
  <c r="I264" i="25"/>
  <c r="N263" i="25"/>
  <c r="M263" i="25"/>
  <c r="L263" i="25"/>
  <c r="K263" i="25"/>
  <c r="I263" i="25" s="1"/>
  <c r="J263" i="25"/>
  <c r="N262" i="25"/>
  <c r="M262" i="25"/>
  <c r="L262" i="25"/>
  <c r="K262" i="25"/>
  <c r="J262" i="25"/>
  <c r="I262" i="25"/>
  <c r="N261" i="25"/>
  <c r="M261" i="25"/>
  <c r="L261" i="25"/>
  <c r="K261" i="25"/>
  <c r="I261" i="25" s="1"/>
  <c r="J261" i="25"/>
  <c r="N260" i="25"/>
  <c r="M260" i="25"/>
  <c r="L260" i="25"/>
  <c r="K260" i="25"/>
  <c r="J260" i="25"/>
  <c r="I260" i="25"/>
  <c r="N259" i="25"/>
  <c r="M259" i="25"/>
  <c r="L259" i="25"/>
  <c r="K259" i="25"/>
  <c r="I259" i="25" s="1"/>
  <c r="J259" i="25"/>
  <c r="N258" i="25"/>
  <c r="M258" i="25"/>
  <c r="L258" i="25"/>
  <c r="K258" i="25"/>
  <c r="J258" i="25"/>
  <c r="I258" i="25"/>
  <c r="N257" i="25"/>
  <c r="M257" i="25"/>
  <c r="L257" i="25"/>
  <c r="K257" i="25"/>
  <c r="I257" i="25" s="1"/>
  <c r="J257" i="25"/>
  <c r="N256" i="25"/>
  <c r="M256" i="25"/>
  <c r="L256" i="25"/>
  <c r="K256" i="25"/>
  <c r="J256" i="25"/>
  <c r="I256" i="25"/>
  <c r="N255" i="25"/>
  <c r="M255" i="25"/>
  <c r="L255" i="25"/>
  <c r="K255" i="25"/>
  <c r="I255" i="25" s="1"/>
  <c r="J255" i="25"/>
  <c r="N254" i="25"/>
  <c r="M254" i="25"/>
  <c r="L254" i="25"/>
  <c r="K254" i="25"/>
  <c r="J254" i="25"/>
  <c r="I254" i="25"/>
  <c r="N253" i="25"/>
  <c r="M253" i="25"/>
  <c r="L253" i="25"/>
  <c r="K253" i="25"/>
  <c r="I253" i="25" s="1"/>
  <c r="J253" i="25"/>
  <c r="N252" i="25"/>
  <c r="M252" i="25"/>
  <c r="L252" i="25"/>
  <c r="K252" i="25"/>
  <c r="J252" i="25"/>
  <c r="I252" i="25"/>
  <c r="N251" i="25"/>
  <c r="M251" i="25"/>
  <c r="L251" i="25"/>
  <c r="K251" i="25"/>
  <c r="I251" i="25" s="1"/>
  <c r="J251" i="25"/>
  <c r="N250" i="25"/>
  <c r="M250" i="25"/>
  <c r="L250" i="25"/>
  <c r="K250" i="25"/>
  <c r="J250" i="25"/>
  <c r="I250" i="25"/>
  <c r="N249" i="25"/>
  <c r="M249" i="25"/>
  <c r="L249" i="25"/>
  <c r="K249" i="25"/>
  <c r="I249" i="25" s="1"/>
  <c r="J249" i="25"/>
  <c r="N248" i="25"/>
  <c r="M248" i="25"/>
  <c r="L248" i="25"/>
  <c r="K248" i="25"/>
  <c r="J248" i="25"/>
  <c r="I248" i="25"/>
  <c r="N247" i="25"/>
  <c r="M247" i="25"/>
  <c r="L247" i="25"/>
  <c r="K247" i="25"/>
  <c r="I247" i="25" s="1"/>
  <c r="J247" i="25"/>
  <c r="N246" i="25"/>
  <c r="M246" i="25"/>
  <c r="L246" i="25"/>
  <c r="K246" i="25"/>
  <c r="J246" i="25"/>
  <c r="I246" i="25" s="1"/>
  <c r="N245" i="25"/>
  <c r="M245" i="25"/>
  <c r="L245" i="25"/>
  <c r="K245" i="25"/>
  <c r="J245" i="25"/>
  <c r="N244" i="25"/>
  <c r="M244" i="25"/>
  <c r="L244" i="25"/>
  <c r="K244" i="25"/>
  <c r="J244" i="25"/>
  <c r="I244" i="25" s="1"/>
  <c r="N243" i="25"/>
  <c r="M243" i="25"/>
  <c r="L243" i="25"/>
  <c r="K243" i="25"/>
  <c r="J243" i="25"/>
  <c r="N242" i="25"/>
  <c r="M242" i="25"/>
  <c r="L242" i="25"/>
  <c r="K242" i="25"/>
  <c r="J242" i="25"/>
  <c r="I242" i="25"/>
  <c r="N241" i="25"/>
  <c r="M241" i="25"/>
  <c r="L241" i="25"/>
  <c r="K241" i="25"/>
  <c r="I241" i="25" s="1"/>
  <c r="J241" i="25"/>
  <c r="N240" i="25"/>
  <c r="M240" i="25"/>
  <c r="L240" i="25"/>
  <c r="K240" i="25"/>
  <c r="J240" i="25"/>
  <c r="I240" i="25"/>
  <c r="N239" i="25"/>
  <c r="M239" i="25"/>
  <c r="L239" i="25"/>
  <c r="K239" i="25"/>
  <c r="I239" i="25" s="1"/>
  <c r="J239" i="25"/>
  <c r="N238" i="25"/>
  <c r="M238" i="25"/>
  <c r="L238" i="25"/>
  <c r="K238" i="25"/>
  <c r="J238" i="25"/>
  <c r="I238" i="25" s="1"/>
  <c r="N237" i="25"/>
  <c r="M237" i="25"/>
  <c r="L237" i="25"/>
  <c r="K237" i="25"/>
  <c r="J237" i="25"/>
  <c r="N236" i="25"/>
  <c r="M236" i="25"/>
  <c r="L236" i="25"/>
  <c r="K236" i="25"/>
  <c r="J236" i="25"/>
  <c r="I236" i="25" s="1"/>
  <c r="U38" i="25" s="1"/>
  <c r="N235" i="25"/>
  <c r="M235" i="25"/>
  <c r="L235" i="25"/>
  <c r="K235" i="25"/>
  <c r="J235" i="25"/>
  <c r="N234" i="25"/>
  <c r="M234" i="25"/>
  <c r="L234" i="25"/>
  <c r="K234" i="25"/>
  <c r="J234" i="25"/>
  <c r="I234" i="25"/>
  <c r="N233" i="25"/>
  <c r="M233" i="25"/>
  <c r="L233" i="25"/>
  <c r="K233" i="25"/>
  <c r="I233" i="25" s="1"/>
  <c r="J233" i="25"/>
  <c r="N232" i="25"/>
  <c r="M232" i="25"/>
  <c r="L232" i="25"/>
  <c r="K232" i="25"/>
  <c r="J232" i="25"/>
  <c r="I232" i="25"/>
  <c r="N231" i="25"/>
  <c r="M231" i="25"/>
  <c r="L231" i="25"/>
  <c r="K231" i="25"/>
  <c r="I231" i="25" s="1"/>
  <c r="J231" i="25"/>
  <c r="N230" i="25"/>
  <c r="M230" i="25"/>
  <c r="L230" i="25"/>
  <c r="K230" i="25"/>
  <c r="J230" i="25"/>
  <c r="I230" i="25" s="1"/>
  <c r="N229" i="25"/>
  <c r="M229" i="25"/>
  <c r="L229" i="25"/>
  <c r="K229" i="25"/>
  <c r="J229" i="25"/>
  <c r="N228" i="25"/>
  <c r="M228" i="25"/>
  <c r="L228" i="25"/>
  <c r="K228" i="25"/>
  <c r="J228" i="25"/>
  <c r="I228" i="25" s="1"/>
  <c r="N227" i="25"/>
  <c r="M227" i="25"/>
  <c r="L227" i="25"/>
  <c r="K227" i="25"/>
  <c r="J227" i="25"/>
  <c r="N226" i="25"/>
  <c r="M226" i="25"/>
  <c r="L226" i="25"/>
  <c r="K226" i="25"/>
  <c r="J226" i="25"/>
  <c r="I226" i="25"/>
  <c r="N225" i="25"/>
  <c r="M225" i="25"/>
  <c r="L225" i="25"/>
  <c r="K225" i="25"/>
  <c r="I225" i="25" s="1"/>
  <c r="J225" i="25"/>
  <c r="N224" i="25"/>
  <c r="M224" i="25"/>
  <c r="L224" i="25"/>
  <c r="K224" i="25"/>
  <c r="J224" i="25"/>
  <c r="I224" i="25"/>
  <c r="N223" i="25"/>
  <c r="M223" i="25"/>
  <c r="L223" i="25"/>
  <c r="K223" i="25"/>
  <c r="I223" i="25" s="1"/>
  <c r="J223" i="25"/>
  <c r="N222" i="25"/>
  <c r="M222" i="25"/>
  <c r="L222" i="25"/>
  <c r="K222" i="25"/>
  <c r="J222" i="25"/>
  <c r="I222" i="25"/>
  <c r="N221" i="25"/>
  <c r="M221" i="25"/>
  <c r="L221" i="25"/>
  <c r="K221" i="25"/>
  <c r="I221" i="25" s="1"/>
  <c r="J221" i="25"/>
  <c r="N220" i="25"/>
  <c r="M220" i="25"/>
  <c r="L220" i="25"/>
  <c r="K220" i="25"/>
  <c r="J220" i="25"/>
  <c r="I220" i="25" s="1"/>
  <c r="N219" i="25"/>
  <c r="M219" i="25"/>
  <c r="L219" i="25"/>
  <c r="K219" i="25"/>
  <c r="J219" i="25"/>
  <c r="N218" i="25"/>
  <c r="M218" i="25"/>
  <c r="L218" i="25"/>
  <c r="K218" i="25"/>
  <c r="J218" i="25"/>
  <c r="I218" i="25"/>
  <c r="N217" i="25"/>
  <c r="M217" i="25"/>
  <c r="L217" i="25"/>
  <c r="K217" i="25"/>
  <c r="I217" i="25" s="1"/>
  <c r="J217" i="25"/>
  <c r="N216" i="25"/>
  <c r="M216" i="25"/>
  <c r="L216" i="25"/>
  <c r="K216" i="25"/>
  <c r="J216" i="25"/>
  <c r="I216" i="25"/>
  <c r="N215" i="25"/>
  <c r="M215" i="25"/>
  <c r="L215" i="25"/>
  <c r="K215" i="25"/>
  <c r="I215" i="25" s="1"/>
  <c r="J215" i="25"/>
  <c r="N214" i="25"/>
  <c r="M214" i="25"/>
  <c r="L214" i="25"/>
  <c r="K214" i="25"/>
  <c r="J214" i="25"/>
  <c r="I214" i="25"/>
  <c r="N213" i="25"/>
  <c r="M213" i="25"/>
  <c r="L213" i="25"/>
  <c r="K213" i="25"/>
  <c r="I213" i="25" s="1"/>
  <c r="J213" i="25"/>
  <c r="N212" i="25"/>
  <c r="M212" i="25"/>
  <c r="L212" i="25"/>
  <c r="K212" i="25"/>
  <c r="J212" i="25"/>
  <c r="I212" i="25" s="1"/>
  <c r="N211" i="25"/>
  <c r="M211" i="25"/>
  <c r="L211" i="25"/>
  <c r="K211" i="25"/>
  <c r="J211" i="25"/>
  <c r="N210" i="25"/>
  <c r="M210" i="25"/>
  <c r="L210" i="25"/>
  <c r="K210" i="25"/>
  <c r="J210" i="25"/>
  <c r="I210" i="25" s="1"/>
  <c r="N209" i="25"/>
  <c r="M209" i="25"/>
  <c r="L209" i="25"/>
  <c r="K209" i="25"/>
  <c r="I209" i="25" s="1"/>
  <c r="J209" i="25"/>
  <c r="N208" i="25"/>
  <c r="M208" i="25"/>
  <c r="L208" i="25"/>
  <c r="I208" i="25" s="1"/>
  <c r="K208" i="25"/>
  <c r="J208" i="25"/>
  <c r="N207" i="25"/>
  <c r="M207" i="25"/>
  <c r="L207" i="25"/>
  <c r="K207" i="25"/>
  <c r="J207" i="25"/>
  <c r="N206" i="25"/>
  <c r="M206" i="25"/>
  <c r="L206" i="25"/>
  <c r="K206" i="25"/>
  <c r="J206" i="25"/>
  <c r="I206" i="25"/>
  <c r="N205" i="25"/>
  <c r="M205" i="25"/>
  <c r="L205" i="25"/>
  <c r="K205" i="25"/>
  <c r="I205" i="25" s="1"/>
  <c r="J205" i="25"/>
  <c r="N204" i="25"/>
  <c r="M204" i="25"/>
  <c r="L204" i="25"/>
  <c r="K204" i="25"/>
  <c r="J204" i="25"/>
  <c r="I204" i="25" s="1"/>
  <c r="N203" i="25"/>
  <c r="M203" i="25"/>
  <c r="L203" i="25"/>
  <c r="K203" i="25"/>
  <c r="J203" i="25"/>
  <c r="N202" i="25"/>
  <c r="M202" i="25"/>
  <c r="L202" i="25"/>
  <c r="K202" i="25"/>
  <c r="J202" i="25"/>
  <c r="I202" i="25" s="1"/>
  <c r="N201" i="25"/>
  <c r="M201" i="25"/>
  <c r="L201" i="25"/>
  <c r="K201" i="25"/>
  <c r="J201" i="25"/>
  <c r="N200" i="25"/>
  <c r="M200" i="25"/>
  <c r="L200" i="25"/>
  <c r="K200" i="25"/>
  <c r="J200" i="25"/>
  <c r="I200" i="25" s="1"/>
  <c r="N199" i="25"/>
  <c r="M199" i="25"/>
  <c r="L199" i="25"/>
  <c r="K199" i="25"/>
  <c r="J199" i="25"/>
  <c r="N198" i="25"/>
  <c r="M198" i="25"/>
  <c r="L198" i="25"/>
  <c r="K198" i="25"/>
  <c r="J198" i="25"/>
  <c r="I198" i="25"/>
  <c r="N197" i="25"/>
  <c r="M197" i="25"/>
  <c r="L197" i="25"/>
  <c r="K197" i="25"/>
  <c r="I197" i="25" s="1"/>
  <c r="J197" i="25"/>
  <c r="N196" i="25"/>
  <c r="M196" i="25"/>
  <c r="L196" i="25"/>
  <c r="I196" i="25" s="1"/>
  <c r="K196" i="25"/>
  <c r="J196" i="25"/>
  <c r="N195" i="25"/>
  <c r="M195" i="25"/>
  <c r="L195" i="25"/>
  <c r="K195" i="25"/>
  <c r="J195" i="25"/>
  <c r="N194" i="25"/>
  <c r="M194" i="25"/>
  <c r="L194" i="25"/>
  <c r="K194" i="25"/>
  <c r="J194" i="25"/>
  <c r="I194" i="25" s="1"/>
  <c r="N193" i="25"/>
  <c r="M193" i="25"/>
  <c r="L193" i="25"/>
  <c r="K193" i="25"/>
  <c r="J193" i="25"/>
  <c r="N192" i="25"/>
  <c r="M192" i="25"/>
  <c r="L192" i="25"/>
  <c r="K192" i="25"/>
  <c r="J192" i="25"/>
  <c r="I192" i="25" s="1"/>
  <c r="N191" i="25"/>
  <c r="M191" i="25"/>
  <c r="L191" i="25"/>
  <c r="K191" i="25"/>
  <c r="J191" i="25"/>
  <c r="N190" i="25"/>
  <c r="M190" i="25"/>
  <c r="L190" i="25"/>
  <c r="K190" i="25"/>
  <c r="J190" i="25"/>
  <c r="I190" i="25"/>
  <c r="N189" i="25"/>
  <c r="M189" i="25"/>
  <c r="L189" i="25"/>
  <c r="K189" i="25"/>
  <c r="I189" i="25" s="1"/>
  <c r="J189" i="25"/>
  <c r="N188" i="25"/>
  <c r="M188" i="25"/>
  <c r="L188" i="25"/>
  <c r="K188" i="25"/>
  <c r="J188" i="25"/>
  <c r="I188" i="25" s="1"/>
  <c r="N187" i="25"/>
  <c r="M187" i="25"/>
  <c r="L187" i="25"/>
  <c r="K187" i="25"/>
  <c r="J187" i="25"/>
  <c r="N186" i="25"/>
  <c r="M186" i="25"/>
  <c r="L186" i="25"/>
  <c r="K186" i="25"/>
  <c r="J186" i="25"/>
  <c r="I186" i="25" s="1"/>
  <c r="N185" i="25"/>
  <c r="M185" i="25"/>
  <c r="L185" i="25"/>
  <c r="K185" i="25"/>
  <c r="J185" i="25"/>
  <c r="N184" i="25"/>
  <c r="M184" i="25"/>
  <c r="L184" i="25"/>
  <c r="K184" i="25"/>
  <c r="J184" i="25"/>
  <c r="I184" i="25" s="1"/>
  <c r="N183" i="25"/>
  <c r="M183" i="25"/>
  <c r="L183" i="25"/>
  <c r="K183" i="25"/>
  <c r="J183" i="25"/>
  <c r="N182" i="25"/>
  <c r="M182" i="25"/>
  <c r="L182" i="25"/>
  <c r="K182" i="25"/>
  <c r="J182" i="25"/>
  <c r="I182" i="25"/>
  <c r="N181" i="25"/>
  <c r="M181" i="25"/>
  <c r="L181" i="25"/>
  <c r="K181" i="25"/>
  <c r="I181" i="25" s="1"/>
  <c r="J181" i="25"/>
  <c r="N180" i="25"/>
  <c r="M180" i="25"/>
  <c r="L180" i="25"/>
  <c r="K180" i="25"/>
  <c r="J180" i="25"/>
  <c r="I180" i="25" s="1"/>
  <c r="N179" i="25"/>
  <c r="M179" i="25"/>
  <c r="L179" i="25"/>
  <c r="K179" i="25"/>
  <c r="J179" i="25"/>
  <c r="N178" i="25"/>
  <c r="M178" i="25"/>
  <c r="L178" i="25"/>
  <c r="K178" i="25"/>
  <c r="J178" i="25"/>
  <c r="I178" i="25" s="1"/>
  <c r="N177" i="25"/>
  <c r="M177" i="25"/>
  <c r="L177" i="25"/>
  <c r="K177" i="25"/>
  <c r="J177" i="25"/>
  <c r="N176" i="25"/>
  <c r="M176" i="25"/>
  <c r="L176" i="25"/>
  <c r="K176" i="25"/>
  <c r="J176" i="25"/>
  <c r="I176" i="25" s="1"/>
  <c r="N175" i="25"/>
  <c r="M175" i="25"/>
  <c r="L175" i="25"/>
  <c r="K175" i="25"/>
  <c r="J175" i="25"/>
  <c r="N174" i="25"/>
  <c r="M174" i="25"/>
  <c r="L174" i="25"/>
  <c r="K174" i="25"/>
  <c r="J174" i="25"/>
  <c r="I174" i="25"/>
  <c r="N173" i="25"/>
  <c r="M173" i="25"/>
  <c r="L173" i="25"/>
  <c r="K173" i="25"/>
  <c r="I173" i="25" s="1"/>
  <c r="J173" i="25"/>
  <c r="N172" i="25"/>
  <c r="M172" i="25"/>
  <c r="L172" i="25"/>
  <c r="K172" i="25"/>
  <c r="J172" i="25"/>
  <c r="I172" i="25" s="1"/>
  <c r="N171" i="25"/>
  <c r="M171" i="25"/>
  <c r="L171" i="25"/>
  <c r="K171" i="25"/>
  <c r="J171" i="25"/>
  <c r="N170" i="25"/>
  <c r="M170" i="25"/>
  <c r="L170" i="25"/>
  <c r="K170" i="25"/>
  <c r="J170" i="25"/>
  <c r="I170" i="25" s="1"/>
  <c r="U27" i="25" s="1"/>
  <c r="N169" i="25"/>
  <c r="M169" i="25"/>
  <c r="L169" i="25"/>
  <c r="K169" i="25"/>
  <c r="J169" i="25"/>
  <c r="N168" i="25"/>
  <c r="M168" i="25"/>
  <c r="L168" i="25"/>
  <c r="K168" i="25"/>
  <c r="J168" i="25"/>
  <c r="I168" i="25" s="1"/>
  <c r="N167" i="25"/>
  <c r="M167" i="25"/>
  <c r="L167" i="25"/>
  <c r="K167" i="25"/>
  <c r="J167" i="25"/>
  <c r="N166" i="25"/>
  <c r="M166" i="25"/>
  <c r="L166" i="25"/>
  <c r="K166" i="25"/>
  <c r="J166" i="25"/>
  <c r="I166" i="25"/>
  <c r="N165" i="25"/>
  <c r="M165" i="25"/>
  <c r="L165" i="25"/>
  <c r="K165" i="25"/>
  <c r="I165" i="25" s="1"/>
  <c r="J165" i="25"/>
  <c r="N164" i="25"/>
  <c r="M164" i="25"/>
  <c r="L164" i="25"/>
  <c r="K164" i="25"/>
  <c r="J164" i="25"/>
  <c r="I164" i="25" s="1"/>
  <c r="N163" i="25"/>
  <c r="M163" i="25"/>
  <c r="L163" i="25"/>
  <c r="K163" i="25"/>
  <c r="J163" i="25"/>
  <c r="N162" i="25"/>
  <c r="M162" i="25"/>
  <c r="L162" i="25"/>
  <c r="K162" i="25"/>
  <c r="J162" i="25"/>
  <c r="I162" i="25"/>
  <c r="N161" i="25"/>
  <c r="M161" i="25"/>
  <c r="L161" i="25"/>
  <c r="K161" i="25"/>
  <c r="I161" i="25" s="1"/>
  <c r="J161" i="25"/>
  <c r="N160" i="25"/>
  <c r="M160" i="25"/>
  <c r="L160" i="25"/>
  <c r="K160" i="25"/>
  <c r="J160" i="25"/>
  <c r="I160" i="25" s="1"/>
  <c r="N159" i="25"/>
  <c r="M159" i="25"/>
  <c r="L159" i="25"/>
  <c r="K159" i="25"/>
  <c r="J159" i="25"/>
  <c r="N158" i="25"/>
  <c r="M158" i="25"/>
  <c r="L158" i="25"/>
  <c r="K158" i="25"/>
  <c r="J158" i="25"/>
  <c r="I158" i="25"/>
  <c r="N157" i="25"/>
  <c r="M157" i="25"/>
  <c r="L157" i="25"/>
  <c r="K157" i="25"/>
  <c r="I157" i="25" s="1"/>
  <c r="J157" i="25"/>
  <c r="N156" i="25"/>
  <c r="M156" i="25"/>
  <c r="L156" i="25"/>
  <c r="K156" i="25"/>
  <c r="J156" i="25"/>
  <c r="I156" i="25"/>
  <c r="N155" i="25"/>
  <c r="M155" i="25"/>
  <c r="L155" i="25"/>
  <c r="K155" i="25"/>
  <c r="I155" i="25" s="1"/>
  <c r="J155" i="25"/>
  <c r="N154" i="25"/>
  <c r="M154" i="25"/>
  <c r="L154" i="25"/>
  <c r="K154" i="25"/>
  <c r="J154" i="25"/>
  <c r="I154" i="25"/>
  <c r="N153" i="25"/>
  <c r="M153" i="25"/>
  <c r="L153" i="25"/>
  <c r="K153" i="25"/>
  <c r="I153" i="25" s="1"/>
  <c r="J153" i="25"/>
  <c r="N152" i="25"/>
  <c r="M152" i="25"/>
  <c r="L152" i="25"/>
  <c r="K152" i="25"/>
  <c r="J152" i="25"/>
  <c r="I152" i="25"/>
  <c r="N151" i="25"/>
  <c r="M151" i="25"/>
  <c r="L151" i="25"/>
  <c r="K151" i="25"/>
  <c r="I151" i="25" s="1"/>
  <c r="U23" i="25" s="1"/>
  <c r="J151" i="25"/>
  <c r="N150" i="25"/>
  <c r="M150" i="25"/>
  <c r="L150" i="25"/>
  <c r="K150" i="25"/>
  <c r="J150" i="25"/>
  <c r="I150" i="25"/>
  <c r="N149" i="25"/>
  <c r="M149" i="25"/>
  <c r="L149" i="25"/>
  <c r="K149" i="25"/>
  <c r="I149" i="25" s="1"/>
  <c r="J149" i="25"/>
  <c r="N148" i="25"/>
  <c r="M148" i="25"/>
  <c r="L148" i="25"/>
  <c r="K148" i="25"/>
  <c r="J148" i="25"/>
  <c r="I148" i="25"/>
  <c r="N147" i="25"/>
  <c r="M147" i="25"/>
  <c r="L147" i="25"/>
  <c r="K147" i="25"/>
  <c r="I147" i="25" s="1"/>
  <c r="J147" i="25"/>
  <c r="N146" i="25"/>
  <c r="M146" i="25"/>
  <c r="L146" i="25"/>
  <c r="K146" i="25"/>
  <c r="J146" i="25"/>
  <c r="I146" i="25"/>
  <c r="N145" i="25"/>
  <c r="M145" i="25"/>
  <c r="L145" i="25"/>
  <c r="K145" i="25"/>
  <c r="I145" i="25" s="1"/>
  <c r="K22" i="25" s="1"/>
  <c r="J145" i="25"/>
  <c r="N144" i="25"/>
  <c r="M144" i="25"/>
  <c r="L144" i="25"/>
  <c r="K144" i="25"/>
  <c r="J144" i="25"/>
  <c r="I144" i="25"/>
  <c r="N143" i="25"/>
  <c r="M143" i="25"/>
  <c r="L143" i="25"/>
  <c r="K143" i="25"/>
  <c r="I143" i="25" s="1"/>
  <c r="J143" i="25"/>
  <c r="N142" i="25"/>
  <c r="M142" i="25"/>
  <c r="L142" i="25"/>
  <c r="K142" i="25"/>
  <c r="J142" i="25"/>
  <c r="I142" i="25"/>
  <c r="N141" i="25"/>
  <c r="M141" i="25"/>
  <c r="L141" i="25"/>
  <c r="K141" i="25"/>
  <c r="I141" i="25" s="1"/>
  <c r="J141" i="25"/>
  <c r="N140" i="25"/>
  <c r="M140" i="25"/>
  <c r="L140" i="25"/>
  <c r="K140" i="25"/>
  <c r="J140" i="25"/>
  <c r="I140" i="25"/>
  <c r="N139" i="25"/>
  <c r="M139" i="25"/>
  <c r="L139" i="25"/>
  <c r="K139" i="25"/>
  <c r="I139" i="25" s="1"/>
  <c r="J139" i="25"/>
  <c r="N138" i="25"/>
  <c r="M138" i="25"/>
  <c r="L138" i="25"/>
  <c r="K138" i="25"/>
  <c r="J138" i="25"/>
  <c r="I138" i="25"/>
  <c r="N137" i="25"/>
  <c r="M137" i="25"/>
  <c r="L137" i="25"/>
  <c r="K137" i="25"/>
  <c r="I137" i="25" s="1"/>
  <c r="J137" i="25"/>
  <c r="N136" i="25"/>
  <c r="M136" i="25"/>
  <c r="L136" i="25"/>
  <c r="K136" i="25"/>
  <c r="J136" i="25"/>
  <c r="I136" i="25"/>
  <c r="N135" i="25"/>
  <c r="M135" i="25"/>
  <c r="L135" i="25"/>
  <c r="K135" i="25"/>
  <c r="I135" i="25" s="1"/>
  <c r="J135" i="25"/>
  <c r="N134" i="25"/>
  <c r="M134" i="25"/>
  <c r="L134" i="25"/>
  <c r="K134" i="25"/>
  <c r="J134" i="25"/>
  <c r="I134" i="25" s="1"/>
  <c r="N133" i="25"/>
  <c r="M133" i="25"/>
  <c r="L133" i="25"/>
  <c r="K133" i="25"/>
  <c r="I133" i="25" s="1"/>
  <c r="J133" i="25"/>
  <c r="N132" i="25"/>
  <c r="M132" i="25"/>
  <c r="L132" i="25"/>
  <c r="K132" i="25"/>
  <c r="J132" i="25"/>
  <c r="I132" i="25" s="1"/>
  <c r="N131" i="25"/>
  <c r="M131" i="25"/>
  <c r="L131" i="25"/>
  <c r="K131" i="25"/>
  <c r="I131" i="25" s="1"/>
  <c r="J131" i="25"/>
  <c r="N130" i="25"/>
  <c r="M130" i="25"/>
  <c r="L130" i="25"/>
  <c r="K130" i="25"/>
  <c r="J130" i="25"/>
  <c r="I130" i="25" s="1"/>
  <c r="N129" i="25"/>
  <c r="M129" i="25"/>
  <c r="L129" i="25"/>
  <c r="K129" i="25"/>
  <c r="I129" i="25" s="1"/>
  <c r="J129" i="25"/>
  <c r="N128" i="25"/>
  <c r="M128" i="25"/>
  <c r="L128" i="25"/>
  <c r="K128" i="25"/>
  <c r="J128" i="25"/>
  <c r="I128" i="25" s="1"/>
  <c r="N127" i="25"/>
  <c r="M127" i="25"/>
  <c r="L127" i="25"/>
  <c r="K127" i="25"/>
  <c r="I127" i="25" s="1"/>
  <c r="J127" i="25"/>
  <c r="N126" i="25"/>
  <c r="M126" i="25"/>
  <c r="L126" i="25"/>
  <c r="K126" i="25"/>
  <c r="J126" i="25"/>
  <c r="I126" i="25" s="1"/>
  <c r="N125" i="25"/>
  <c r="M125" i="25"/>
  <c r="L125" i="25"/>
  <c r="K125" i="25"/>
  <c r="I125" i="25" s="1"/>
  <c r="J125" i="25"/>
  <c r="N124" i="25"/>
  <c r="M124" i="25"/>
  <c r="L124" i="25"/>
  <c r="K124" i="25"/>
  <c r="J124" i="25"/>
  <c r="I124" i="25" s="1"/>
  <c r="N123" i="25"/>
  <c r="M123" i="25"/>
  <c r="L123" i="25"/>
  <c r="K123" i="25"/>
  <c r="I123" i="25" s="1"/>
  <c r="J123" i="25"/>
  <c r="N122" i="25"/>
  <c r="M122" i="25"/>
  <c r="L122" i="25"/>
  <c r="K122" i="25"/>
  <c r="J122" i="25"/>
  <c r="I122" i="25" s="1"/>
  <c r="N121" i="25"/>
  <c r="M121" i="25"/>
  <c r="L121" i="25"/>
  <c r="K121" i="25"/>
  <c r="I121" i="25" s="1"/>
  <c r="J121" i="25"/>
  <c r="N120" i="25"/>
  <c r="M120" i="25"/>
  <c r="L120" i="25"/>
  <c r="K120" i="25"/>
  <c r="J120" i="25"/>
  <c r="I120" i="25" s="1"/>
  <c r="N119" i="25"/>
  <c r="M119" i="25"/>
  <c r="L119" i="25"/>
  <c r="K119" i="25"/>
  <c r="I119" i="25" s="1"/>
  <c r="J119" i="25"/>
  <c r="N118" i="25"/>
  <c r="M118" i="25"/>
  <c r="L118" i="25"/>
  <c r="K118" i="25"/>
  <c r="J118" i="25"/>
  <c r="I118" i="25" s="1"/>
  <c r="N117" i="25"/>
  <c r="M117" i="25"/>
  <c r="L117" i="25"/>
  <c r="K117" i="25"/>
  <c r="I117" i="25" s="1"/>
  <c r="J117" i="25"/>
  <c r="N116" i="25"/>
  <c r="M116" i="25"/>
  <c r="L116" i="25"/>
  <c r="K116" i="25"/>
  <c r="J116" i="25"/>
  <c r="I116" i="25" s="1"/>
  <c r="N115" i="25"/>
  <c r="M115" i="25"/>
  <c r="L115" i="25"/>
  <c r="K115" i="25"/>
  <c r="I115" i="25" s="1"/>
  <c r="J115" i="25"/>
  <c r="N114" i="25"/>
  <c r="M114" i="25"/>
  <c r="L114" i="25"/>
  <c r="K114" i="25"/>
  <c r="J114" i="25"/>
  <c r="I114" i="25" s="1"/>
  <c r="N113" i="25"/>
  <c r="M113" i="25"/>
  <c r="L113" i="25"/>
  <c r="K113" i="25"/>
  <c r="I113" i="25" s="1"/>
  <c r="J113" i="25"/>
  <c r="N112" i="25"/>
  <c r="M112" i="25"/>
  <c r="L112" i="25"/>
  <c r="K112" i="25"/>
  <c r="J112" i="25"/>
  <c r="I112" i="25" s="1"/>
  <c r="N111" i="25"/>
  <c r="M111" i="25"/>
  <c r="L111" i="25"/>
  <c r="K111" i="25"/>
  <c r="I111" i="25" s="1"/>
  <c r="J111" i="25"/>
  <c r="N110" i="25"/>
  <c r="M110" i="25"/>
  <c r="L110" i="25"/>
  <c r="K110" i="25"/>
  <c r="J110" i="25"/>
  <c r="I110" i="25" s="1"/>
  <c r="N109" i="25"/>
  <c r="M109" i="25"/>
  <c r="L109" i="25"/>
  <c r="K109" i="25"/>
  <c r="I109" i="25" s="1"/>
  <c r="J109" i="25"/>
  <c r="N108" i="25"/>
  <c r="M108" i="25"/>
  <c r="L108" i="25"/>
  <c r="K108" i="25"/>
  <c r="J108" i="25"/>
  <c r="I108" i="25" s="1"/>
  <c r="N107" i="25"/>
  <c r="M107" i="25"/>
  <c r="L107" i="25"/>
  <c r="K107" i="25"/>
  <c r="I107" i="25" s="1"/>
  <c r="J107" i="25"/>
  <c r="N106" i="25"/>
  <c r="M106" i="25"/>
  <c r="L106" i="25"/>
  <c r="K106" i="25"/>
  <c r="J106" i="25"/>
  <c r="I106" i="25" s="1"/>
  <c r="N105" i="25"/>
  <c r="M105" i="25"/>
  <c r="L105" i="25"/>
  <c r="K105" i="25"/>
  <c r="I105" i="25" s="1"/>
  <c r="J105" i="25"/>
  <c r="N104" i="25"/>
  <c r="M104" i="25"/>
  <c r="L104" i="25"/>
  <c r="K104" i="25"/>
  <c r="J104" i="25"/>
  <c r="I104" i="25" s="1"/>
  <c r="N103" i="25"/>
  <c r="M103" i="25"/>
  <c r="L103" i="25"/>
  <c r="K103" i="25"/>
  <c r="I103" i="25" s="1"/>
  <c r="J103" i="25"/>
  <c r="N102" i="25"/>
  <c r="M102" i="25"/>
  <c r="L102" i="25"/>
  <c r="K102" i="25"/>
  <c r="J102" i="25"/>
  <c r="I102" i="25" s="1"/>
  <c r="N101" i="25"/>
  <c r="M101" i="25"/>
  <c r="L101" i="25"/>
  <c r="K101" i="25"/>
  <c r="I101" i="25" s="1"/>
  <c r="J101" i="25"/>
  <c r="N100" i="25"/>
  <c r="M100" i="25"/>
  <c r="L100" i="25"/>
  <c r="K100" i="25"/>
  <c r="J100" i="25"/>
  <c r="I100" i="25" s="1"/>
  <c r="N99" i="25"/>
  <c r="M99" i="25"/>
  <c r="L99" i="25"/>
  <c r="K99" i="25"/>
  <c r="I99" i="25" s="1"/>
  <c r="J99" i="25"/>
  <c r="N98" i="25"/>
  <c r="M98" i="25"/>
  <c r="L98" i="25"/>
  <c r="K98" i="25"/>
  <c r="J98" i="25"/>
  <c r="I98" i="25" s="1"/>
  <c r="N97" i="25"/>
  <c r="M97" i="25"/>
  <c r="L97" i="25"/>
  <c r="K97" i="25"/>
  <c r="I97" i="25" s="1"/>
  <c r="J97" i="25"/>
  <c r="N96" i="25"/>
  <c r="M96" i="25"/>
  <c r="L96" i="25"/>
  <c r="K96" i="25"/>
  <c r="J96" i="25"/>
  <c r="I96" i="25" s="1"/>
  <c r="N95" i="25"/>
  <c r="M95" i="25"/>
  <c r="L95" i="25"/>
  <c r="K95" i="25"/>
  <c r="I95" i="25" s="1"/>
  <c r="J95" i="25"/>
  <c r="N94" i="25"/>
  <c r="M94" i="25"/>
  <c r="L94" i="25"/>
  <c r="K94" i="25"/>
  <c r="J94" i="25"/>
  <c r="I94" i="25" s="1"/>
  <c r="N93" i="25"/>
  <c r="M93" i="25"/>
  <c r="L93" i="25"/>
  <c r="K93" i="25"/>
  <c r="I93" i="25" s="1"/>
  <c r="J93" i="25"/>
  <c r="N92" i="25"/>
  <c r="M92" i="25"/>
  <c r="L92" i="25"/>
  <c r="K92" i="25"/>
  <c r="J92" i="25"/>
  <c r="I92" i="25" s="1"/>
  <c r="N91" i="25"/>
  <c r="M91" i="25"/>
  <c r="L91" i="25"/>
  <c r="K91" i="25"/>
  <c r="I91" i="25" s="1"/>
  <c r="J91" i="25"/>
  <c r="N90" i="25"/>
  <c r="M90" i="25"/>
  <c r="L90" i="25"/>
  <c r="K90" i="25"/>
  <c r="J90" i="25"/>
  <c r="I90" i="25" s="1"/>
  <c r="N89" i="25"/>
  <c r="M89" i="25"/>
  <c r="L89" i="25"/>
  <c r="J89" i="25"/>
  <c r="L88" i="25"/>
  <c r="K88" i="25"/>
  <c r="J88" i="25"/>
  <c r="L87" i="25"/>
  <c r="K87" i="25"/>
  <c r="J87" i="25"/>
  <c r="L86" i="25"/>
  <c r="K86" i="25"/>
  <c r="J86" i="25"/>
  <c r="L85" i="25"/>
  <c r="K85" i="25"/>
  <c r="J85" i="25"/>
  <c r="L84" i="25"/>
  <c r="K84" i="25"/>
  <c r="J84" i="25"/>
  <c r="L83" i="25"/>
  <c r="K83" i="25"/>
  <c r="J83" i="25"/>
  <c r="L82" i="25"/>
  <c r="K82" i="25"/>
  <c r="J82" i="25"/>
  <c r="L81" i="25"/>
  <c r="K81" i="25"/>
  <c r="J81" i="25"/>
  <c r="N80" i="25"/>
  <c r="M80" i="25"/>
  <c r="L80" i="25"/>
  <c r="K80" i="25"/>
  <c r="I80" i="25" s="1"/>
  <c r="J80" i="25"/>
  <c r="N79" i="25"/>
  <c r="M79" i="25"/>
  <c r="L79" i="25"/>
  <c r="K79" i="25"/>
  <c r="J79" i="25"/>
  <c r="I79" i="25"/>
  <c r="N78" i="25"/>
  <c r="M78" i="25"/>
  <c r="L78" i="25"/>
  <c r="J78" i="25"/>
  <c r="L77" i="25"/>
  <c r="K77" i="25"/>
  <c r="J77" i="25"/>
  <c r="J76" i="25"/>
  <c r="J75" i="25"/>
  <c r="J74" i="25"/>
  <c r="J73" i="25"/>
  <c r="J72" i="25"/>
  <c r="J71" i="25"/>
  <c r="J70" i="25"/>
  <c r="N69" i="25"/>
  <c r="M69" i="25"/>
  <c r="J69" i="25"/>
  <c r="N68" i="25"/>
  <c r="M68" i="25"/>
  <c r="J68" i="25"/>
  <c r="N67" i="25"/>
  <c r="M67" i="25"/>
  <c r="K67" i="25"/>
  <c r="J67" i="25"/>
  <c r="E67" i="25"/>
  <c r="L67" i="25" s="1"/>
  <c r="I67" i="25" s="1"/>
  <c r="N66" i="25"/>
  <c r="M66" i="25"/>
  <c r="L66" i="25"/>
  <c r="K66" i="25"/>
  <c r="I66" i="25" s="1"/>
  <c r="J66" i="25"/>
  <c r="N65" i="25"/>
  <c r="M65" i="25"/>
  <c r="L65" i="25"/>
  <c r="K65" i="25"/>
  <c r="J65" i="25"/>
  <c r="I65" i="25"/>
  <c r="N64" i="25"/>
  <c r="M64" i="25"/>
  <c r="L64" i="25"/>
  <c r="K64" i="25"/>
  <c r="I64" i="25" s="1"/>
  <c r="J64" i="25"/>
  <c r="N63" i="25"/>
  <c r="M63" i="25"/>
  <c r="L63" i="25"/>
  <c r="K63" i="25"/>
  <c r="J63" i="25"/>
  <c r="I63" i="25" s="1"/>
  <c r="N62" i="25"/>
  <c r="M62" i="25"/>
  <c r="L62" i="25"/>
  <c r="K62" i="25"/>
  <c r="J62" i="25"/>
  <c r="N61" i="25"/>
  <c r="M61" i="25"/>
  <c r="L61" i="25"/>
  <c r="K61" i="25"/>
  <c r="J61" i="25"/>
  <c r="I61" i="25" s="1"/>
  <c r="N60" i="25"/>
  <c r="M60" i="25"/>
  <c r="L60" i="25"/>
  <c r="K60" i="25"/>
  <c r="J60" i="25"/>
  <c r="K39" i="25"/>
  <c r="L38" i="25"/>
  <c r="K38" i="25"/>
  <c r="J38" i="25" s="1"/>
  <c r="U36" i="25"/>
  <c r="T36" i="25" s="1"/>
  <c r="L36" i="25"/>
  <c r="K36" i="25"/>
  <c r="J36" i="25" s="1"/>
  <c r="U35" i="25"/>
  <c r="T35" i="25" s="1"/>
  <c r="U34" i="25"/>
  <c r="T34" i="25" s="1"/>
  <c r="L34" i="25"/>
  <c r="K34" i="25"/>
  <c r="J34" i="25" s="1"/>
  <c r="U33" i="25"/>
  <c r="T33" i="25" s="1"/>
  <c r="U32" i="25"/>
  <c r="T32" i="25" s="1"/>
  <c r="L31" i="25"/>
  <c r="K31" i="25"/>
  <c r="J31" i="25" s="1"/>
  <c r="U30" i="25"/>
  <c r="T30" i="25" s="1"/>
  <c r="U29" i="25"/>
  <c r="T29" i="25" s="1"/>
  <c r="L29" i="25"/>
  <c r="K29" i="25"/>
  <c r="J29" i="25" s="1"/>
  <c r="L28" i="25"/>
  <c r="K28" i="25"/>
  <c r="J28" i="25" s="1"/>
  <c r="L27" i="25"/>
  <c r="K27" i="25"/>
  <c r="J27" i="25" s="1"/>
  <c r="L26" i="25"/>
  <c r="K26" i="25"/>
  <c r="J26" i="25" s="1"/>
  <c r="U25" i="25"/>
  <c r="T25" i="25" s="1"/>
  <c r="L25" i="25"/>
  <c r="K25" i="25"/>
  <c r="J25" i="25" s="1"/>
  <c r="U24" i="25"/>
  <c r="T24" i="25" s="1"/>
  <c r="L24" i="25"/>
  <c r="K24" i="25"/>
  <c r="J24" i="25" s="1"/>
  <c r="L23" i="25"/>
  <c r="K23" i="25"/>
  <c r="J23" i="25" s="1"/>
  <c r="U22" i="25"/>
  <c r="T22" i="25" s="1"/>
  <c r="E12" i="25"/>
  <c r="D12" i="25"/>
  <c r="K10" i="25"/>
  <c r="K9" i="25"/>
  <c r="K8" i="25"/>
  <c r="K7" i="25"/>
  <c r="K6" i="25"/>
  <c r="J5" i="25"/>
  <c r="L4" i="25"/>
  <c r="K4" i="25"/>
  <c r="J4" i="25"/>
  <c r="P3" i="25"/>
  <c r="O3" i="25"/>
  <c r="N3" i="25"/>
  <c r="M3" i="25"/>
  <c r="L3" i="25"/>
  <c r="K3" i="25"/>
  <c r="J3" i="25"/>
  <c r="K2" i="25"/>
  <c r="D1" i="25"/>
  <c r="AK498" i="24"/>
  <c r="AB498" i="24"/>
  <c r="Y498" i="24"/>
  <c r="X497" i="24"/>
  <c r="AK491" i="24"/>
  <c r="AE491" i="24"/>
  <c r="AK490" i="24"/>
  <c r="AE490" i="24"/>
  <c r="Y490" i="24"/>
  <c r="X490" i="24"/>
  <c r="X489" i="24"/>
  <c r="R489" i="24"/>
  <c r="Q489" i="24"/>
  <c r="Q488" i="24"/>
  <c r="J486" i="24"/>
  <c r="J485" i="24"/>
  <c r="AK483" i="24"/>
  <c r="AK482" i="24"/>
  <c r="X482" i="24"/>
  <c r="X481" i="24"/>
  <c r="Q480" i="24"/>
  <c r="Q479" i="24"/>
  <c r="H476" i="24"/>
  <c r="AB490" i="24" s="1"/>
  <c r="G476" i="24"/>
  <c r="AA490" i="24" s="1"/>
  <c r="F476" i="24"/>
  <c r="L476" i="24" s="1"/>
  <c r="E476" i="24"/>
  <c r="K486" i="24" s="1"/>
  <c r="D476" i="24"/>
  <c r="K476" i="24" s="1"/>
  <c r="K475" i="24"/>
  <c r="D475" i="24"/>
  <c r="AK473" i="24"/>
  <c r="AK472" i="24"/>
  <c r="Q471" i="24"/>
  <c r="AB470" i="24"/>
  <c r="AA470" i="24"/>
  <c r="Y470" i="24"/>
  <c r="X470" i="24"/>
  <c r="Q470" i="24"/>
  <c r="X469" i="24"/>
  <c r="N466" i="24"/>
  <c r="K466" i="24"/>
  <c r="J466" i="24"/>
  <c r="J465" i="24"/>
  <c r="AB462" i="24"/>
  <c r="Y462" i="24"/>
  <c r="X462" i="24"/>
  <c r="AK461" i="24"/>
  <c r="AE461" i="24"/>
  <c r="X461" i="24"/>
  <c r="U461" i="24"/>
  <c r="R461" i="24"/>
  <c r="Q461" i="24"/>
  <c r="Q460" i="24"/>
  <c r="AB454" i="24"/>
  <c r="AA454" i="24"/>
  <c r="Y454" i="24"/>
  <c r="X454" i="24"/>
  <c r="AK453" i="24"/>
  <c r="X453" i="24"/>
  <c r="AK452" i="24"/>
  <c r="B450" i="24"/>
  <c r="N399" i="24"/>
  <c r="M399" i="24"/>
  <c r="L399" i="24"/>
  <c r="K399" i="24"/>
  <c r="J399" i="24"/>
  <c r="I399" i="24"/>
  <c r="N398" i="24"/>
  <c r="M398" i="24"/>
  <c r="L398" i="24"/>
  <c r="K398" i="24"/>
  <c r="J398" i="24"/>
  <c r="N397" i="24"/>
  <c r="M397" i="24"/>
  <c r="L397" i="24"/>
  <c r="I397" i="24" s="1"/>
  <c r="K397" i="24"/>
  <c r="J397" i="24"/>
  <c r="N396" i="24"/>
  <c r="M396" i="24"/>
  <c r="L396" i="24"/>
  <c r="K396" i="24"/>
  <c r="J396" i="24"/>
  <c r="N395" i="24"/>
  <c r="M395" i="24"/>
  <c r="L395" i="24"/>
  <c r="K395" i="24"/>
  <c r="J395" i="24"/>
  <c r="I395" i="24" s="1"/>
  <c r="N394" i="24"/>
  <c r="M394" i="24"/>
  <c r="L394" i="24"/>
  <c r="K394" i="24"/>
  <c r="J394" i="24"/>
  <c r="N393" i="24"/>
  <c r="M393" i="24"/>
  <c r="L393" i="24"/>
  <c r="K393" i="24"/>
  <c r="J393" i="24"/>
  <c r="I393" i="24"/>
  <c r="N392" i="24"/>
  <c r="M392" i="24"/>
  <c r="L392" i="24"/>
  <c r="K392" i="24"/>
  <c r="I392" i="24" s="1"/>
  <c r="J392" i="24"/>
  <c r="N391" i="24"/>
  <c r="M391" i="24"/>
  <c r="L391" i="24"/>
  <c r="I391" i="24" s="1"/>
  <c r="K391" i="24"/>
  <c r="J391" i="24"/>
  <c r="N390" i="24"/>
  <c r="M390" i="24"/>
  <c r="L390" i="24"/>
  <c r="K390" i="24"/>
  <c r="J390" i="24"/>
  <c r="N389" i="24"/>
  <c r="M389" i="24"/>
  <c r="L389" i="24"/>
  <c r="I389" i="24" s="1"/>
  <c r="K389" i="24"/>
  <c r="J389" i="24"/>
  <c r="N388" i="24"/>
  <c r="M388" i="24"/>
  <c r="L388" i="24"/>
  <c r="K388" i="24"/>
  <c r="J388" i="24"/>
  <c r="N387" i="24"/>
  <c r="M387" i="24"/>
  <c r="L387" i="24"/>
  <c r="K387" i="24"/>
  <c r="J387" i="24"/>
  <c r="I387" i="24" s="1"/>
  <c r="N386" i="24"/>
  <c r="M386" i="24"/>
  <c r="L386" i="24"/>
  <c r="K386" i="24"/>
  <c r="J386" i="24"/>
  <c r="N385" i="24"/>
  <c r="M385" i="24"/>
  <c r="L385" i="24"/>
  <c r="K385" i="24"/>
  <c r="J385" i="24"/>
  <c r="I385" i="24"/>
  <c r="N384" i="24"/>
  <c r="M384" i="24"/>
  <c r="L384" i="24"/>
  <c r="K384" i="24"/>
  <c r="I384" i="24" s="1"/>
  <c r="J384" i="24"/>
  <c r="N383" i="24"/>
  <c r="M383" i="24"/>
  <c r="L383" i="24"/>
  <c r="I383" i="24" s="1"/>
  <c r="K383" i="24"/>
  <c r="J383" i="24"/>
  <c r="N382" i="24"/>
  <c r="M382" i="24"/>
  <c r="L382" i="24"/>
  <c r="K382" i="24"/>
  <c r="J382" i="24"/>
  <c r="N381" i="24"/>
  <c r="M381" i="24"/>
  <c r="L381" i="24"/>
  <c r="I381" i="24" s="1"/>
  <c r="K381" i="24"/>
  <c r="J381" i="24"/>
  <c r="N380" i="24"/>
  <c r="M380" i="24"/>
  <c r="L380" i="24"/>
  <c r="K380" i="24"/>
  <c r="J380" i="24"/>
  <c r="N379" i="24"/>
  <c r="M379" i="24"/>
  <c r="L379" i="24"/>
  <c r="K379" i="24"/>
  <c r="J379" i="24"/>
  <c r="I379" i="24" s="1"/>
  <c r="N378" i="24"/>
  <c r="M378" i="24"/>
  <c r="L378" i="24"/>
  <c r="K378" i="24"/>
  <c r="J378" i="24"/>
  <c r="N377" i="24"/>
  <c r="M377" i="24"/>
  <c r="L377" i="24"/>
  <c r="K377" i="24"/>
  <c r="J377" i="24"/>
  <c r="I377" i="24"/>
  <c r="N376" i="24"/>
  <c r="M376" i="24"/>
  <c r="L376" i="24"/>
  <c r="K376" i="24"/>
  <c r="I376" i="24" s="1"/>
  <c r="J376" i="24"/>
  <c r="N375" i="24"/>
  <c r="M375" i="24"/>
  <c r="L375" i="24"/>
  <c r="I375" i="24" s="1"/>
  <c r="K375" i="24"/>
  <c r="J375" i="24"/>
  <c r="N374" i="24"/>
  <c r="M374" i="24"/>
  <c r="L374" i="24"/>
  <c r="K374" i="24"/>
  <c r="J374" i="24"/>
  <c r="N373" i="24"/>
  <c r="M373" i="24"/>
  <c r="L373" i="24"/>
  <c r="I373" i="24" s="1"/>
  <c r="K373" i="24"/>
  <c r="J373" i="24"/>
  <c r="N372" i="24"/>
  <c r="M372" i="24"/>
  <c r="L372" i="24"/>
  <c r="K372" i="24"/>
  <c r="J372" i="24"/>
  <c r="N371" i="24"/>
  <c r="M371" i="24"/>
  <c r="L371" i="24"/>
  <c r="K371" i="24"/>
  <c r="J371" i="24"/>
  <c r="I371" i="24" s="1"/>
  <c r="N370" i="24"/>
  <c r="M370" i="24"/>
  <c r="L370" i="24"/>
  <c r="K370" i="24"/>
  <c r="J370" i="24"/>
  <c r="N369" i="24"/>
  <c r="M369" i="24"/>
  <c r="L369" i="24"/>
  <c r="K369" i="24"/>
  <c r="J369" i="24"/>
  <c r="I369" i="24"/>
  <c r="N368" i="24"/>
  <c r="M368" i="24"/>
  <c r="L368" i="24"/>
  <c r="K368" i="24"/>
  <c r="I368" i="24" s="1"/>
  <c r="J368" i="24"/>
  <c r="N367" i="24"/>
  <c r="M367" i="24"/>
  <c r="L367" i="24"/>
  <c r="I367" i="24" s="1"/>
  <c r="K367" i="24"/>
  <c r="J367" i="24"/>
  <c r="N366" i="24"/>
  <c r="M366" i="24"/>
  <c r="L366" i="24"/>
  <c r="K366" i="24"/>
  <c r="J366" i="24"/>
  <c r="N365" i="24"/>
  <c r="M365" i="24"/>
  <c r="L365" i="24"/>
  <c r="I365" i="24" s="1"/>
  <c r="K365" i="24"/>
  <c r="J365" i="24"/>
  <c r="N364" i="24"/>
  <c r="M364" i="24"/>
  <c r="L364" i="24"/>
  <c r="K364" i="24"/>
  <c r="J364" i="24"/>
  <c r="N363" i="24"/>
  <c r="M363" i="24"/>
  <c r="L363" i="24"/>
  <c r="K363" i="24"/>
  <c r="J363" i="24"/>
  <c r="I363" i="24" s="1"/>
  <c r="N362" i="24"/>
  <c r="M362" i="24"/>
  <c r="L362" i="24"/>
  <c r="K362" i="24"/>
  <c r="J362" i="24"/>
  <c r="N361" i="24"/>
  <c r="M361" i="24"/>
  <c r="L361" i="24"/>
  <c r="K361" i="24"/>
  <c r="J361" i="24"/>
  <c r="I361" i="24"/>
  <c r="N360" i="24"/>
  <c r="M360" i="24"/>
  <c r="L360" i="24"/>
  <c r="K360" i="24"/>
  <c r="I360" i="24" s="1"/>
  <c r="J360" i="24"/>
  <c r="N359" i="24"/>
  <c r="M359" i="24"/>
  <c r="L359" i="24"/>
  <c r="I359" i="24" s="1"/>
  <c r="K359" i="24"/>
  <c r="J359" i="24"/>
  <c r="N358" i="24"/>
  <c r="M358" i="24"/>
  <c r="L358" i="24"/>
  <c r="K358" i="24"/>
  <c r="J358" i="24"/>
  <c r="N357" i="24"/>
  <c r="M357" i="24"/>
  <c r="L357" i="24"/>
  <c r="I357" i="24" s="1"/>
  <c r="K357" i="24"/>
  <c r="J357" i="24"/>
  <c r="N356" i="24"/>
  <c r="M356" i="24"/>
  <c r="L356" i="24"/>
  <c r="K356" i="24"/>
  <c r="J356" i="24"/>
  <c r="N355" i="24"/>
  <c r="M355" i="24"/>
  <c r="L355" i="24"/>
  <c r="K355" i="24"/>
  <c r="J355" i="24"/>
  <c r="I355" i="24" s="1"/>
  <c r="N354" i="24"/>
  <c r="M354" i="24"/>
  <c r="L354" i="24"/>
  <c r="K354" i="24"/>
  <c r="J354" i="24"/>
  <c r="N353" i="24"/>
  <c r="M353" i="24"/>
  <c r="L353" i="24"/>
  <c r="K353" i="24"/>
  <c r="J353" i="24"/>
  <c r="I353" i="24"/>
  <c r="N352" i="24"/>
  <c r="M352" i="24"/>
  <c r="L352" i="24"/>
  <c r="K352" i="24"/>
  <c r="I352" i="24" s="1"/>
  <c r="J352" i="24"/>
  <c r="N351" i="24"/>
  <c r="M351" i="24"/>
  <c r="L351" i="24"/>
  <c r="I351" i="24" s="1"/>
  <c r="K351" i="24"/>
  <c r="J351" i="24"/>
  <c r="N350" i="24"/>
  <c r="M350" i="24"/>
  <c r="L350" i="24"/>
  <c r="K350" i="24"/>
  <c r="J350" i="24"/>
  <c r="N349" i="24"/>
  <c r="M349" i="24"/>
  <c r="L349" i="24"/>
  <c r="I349" i="24" s="1"/>
  <c r="K349" i="24"/>
  <c r="J349" i="24"/>
  <c r="N348" i="24"/>
  <c r="M348" i="24"/>
  <c r="L348" i="24"/>
  <c r="K348" i="24"/>
  <c r="J348" i="24"/>
  <c r="N347" i="24"/>
  <c r="M347" i="24"/>
  <c r="L347" i="24"/>
  <c r="K347" i="24"/>
  <c r="J347" i="24"/>
  <c r="I347" i="24" s="1"/>
  <c r="N346" i="24"/>
  <c r="M346" i="24"/>
  <c r="L346" i="24"/>
  <c r="K346" i="24"/>
  <c r="J346" i="24"/>
  <c r="N345" i="24"/>
  <c r="M345" i="24"/>
  <c r="L345" i="24"/>
  <c r="K345" i="24"/>
  <c r="J345" i="24"/>
  <c r="I345" i="24"/>
  <c r="N344" i="24"/>
  <c r="M344" i="24"/>
  <c r="L344" i="24"/>
  <c r="K344" i="24"/>
  <c r="I344" i="24" s="1"/>
  <c r="J344" i="24"/>
  <c r="N343" i="24"/>
  <c r="M343" i="24"/>
  <c r="L343" i="24"/>
  <c r="I343" i="24" s="1"/>
  <c r="K343" i="24"/>
  <c r="J343" i="24"/>
  <c r="N342" i="24"/>
  <c r="M342" i="24"/>
  <c r="L342" i="24"/>
  <c r="K342" i="24"/>
  <c r="J342" i="24"/>
  <c r="N341" i="24"/>
  <c r="M341" i="24"/>
  <c r="L341" i="24"/>
  <c r="I341" i="24" s="1"/>
  <c r="K341" i="24"/>
  <c r="J341" i="24"/>
  <c r="N340" i="24"/>
  <c r="M340" i="24"/>
  <c r="L340" i="24"/>
  <c r="K340" i="24"/>
  <c r="J340" i="24"/>
  <c r="N339" i="24"/>
  <c r="M339" i="24"/>
  <c r="L339" i="24"/>
  <c r="K339" i="24"/>
  <c r="J339" i="24"/>
  <c r="I339" i="24" s="1"/>
  <c r="N338" i="24"/>
  <c r="M338" i="24"/>
  <c r="L338" i="24"/>
  <c r="K338" i="24"/>
  <c r="J338" i="24"/>
  <c r="N337" i="24"/>
  <c r="M337" i="24"/>
  <c r="L337" i="24"/>
  <c r="K337" i="24"/>
  <c r="J337" i="24"/>
  <c r="I337" i="24"/>
  <c r="N336" i="24"/>
  <c r="M336" i="24"/>
  <c r="L336" i="24"/>
  <c r="K336" i="24"/>
  <c r="I336" i="24" s="1"/>
  <c r="J336" i="24"/>
  <c r="N335" i="24"/>
  <c r="M335" i="24"/>
  <c r="L335" i="24"/>
  <c r="I335" i="24" s="1"/>
  <c r="K335" i="24"/>
  <c r="J335" i="24"/>
  <c r="N334" i="24"/>
  <c r="M334" i="24"/>
  <c r="L334" i="24"/>
  <c r="K334" i="24"/>
  <c r="J334" i="24"/>
  <c r="N333" i="24"/>
  <c r="M333" i="24"/>
  <c r="L333" i="24"/>
  <c r="I333" i="24" s="1"/>
  <c r="K333" i="24"/>
  <c r="J333" i="24"/>
  <c r="N332" i="24"/>
  <c r="M332" i="24"/>
  <c r="L332" i="24"/>
  <c r="K332" i="24"/>
  <c r="J332" i="24"/>
  <c r="N331" i="24"/>
  <c r="M331" i="24"/>
  <c r="L331" i="24"/>
  <c r="K331" i="24"/>
  <c r="J331" i="24"/>
  <c r="I331" i="24" s="1"/>
  <c r="N330" i="24"/>
  <c r="M330" i="24"/>
  <c r="L330" i="24"/>
  <c r="K330" i="24"/>
  <c r="J330" i="24"/>
  <c r="N329" i="24"/>
  <c r="M329" i="24"/>
  <c r="L329" i="24"/>
  <c r="K329" i="24"/>
  <c r="J329" i="24"/>
  <c r="I329" i="24"/>
  <c r="N328" i="24"/>
  <c r="M328" i="24"/>
  <c r="L328" i="24"/>
  <c r="K328" i="24"/>
  <c r="I328" i="24" s="1"/>
  <c r="J328" i="24"/>
  <c r="N327" i="24"/>
  <c r="M327" i="24"/>
  <c r="L327" i="24"/>
  <c r="I327" i="24" s="1"/>
  <c r="K327" i="24"/>
  <c r="J327" i="24"/>
  <c r="N326" i="24"/>
  <c r="M326" i="24"/>
  <c r="L326" i="24"/>
  <c r="K326" i="24"/>
  <c r="J326" i="24"/>
  <c r="N325" i="24"/>
  <c r="M325" i="24"/>
  <c r="L325" i="24"/>
  <c r="I325" i="24" s="1"/>
  <c r="K325" i="24"/>
  <c r="J325" i="24"/>
  <c r="N324" i="24"/>
  <c r="M324" i="24"/>
  <c r="L324" i="24"/>
  <c r="K324" i="24"/>
  <c r="J324" i="24"/>
  <c r="N323" i="24"/>
  <c r="M323" i="24"/>
  <c r="L323" i="24"/>
  <c r="K323" i="24"/>
  <c r="J323" i="24"/>
  <c r="I323" i="24" s="1"/>
  <c r="N322" i="24"/>
  <c r="M322" i="24"/>
  <c r="L322" i="24"/>
  <c r="K322" i="24"/>
  <c r="J322" i="24"/>
  <c r="N321" i="24"/>
  <c r="M321" i="24"/>
  <c r="L321" i="24"/>
  <c r="K321" i="24"/>
  <c r="J321" i="24"/>
  <c r="I321" i="24"/>
  <c r="N320" i="24"/>
  <c r="M320" i="24"/>
  <c r="L320" i="24"/>
  <c r="K320" i="24"/>
  <c r="I320" i="24" s="1"/>
  <c r="J320" i="24"/>
  <c r="N319" i="24"/>
  <c r="M319" i="24"/>
  <c r="L319" i="24"/>
  <c r="I319" i="24" s="1"/>
  <c r="K319" i="24"/>
  <c r="J319" i="24"/>
  <c r="N318" i="24"/>
  <c r="M318" i="24"/>
  <c r="L318" i="24"/>
  <c r="K318" i="24"/>
  <c r="J318" i="24"/>
  <c r="N317" i="24"/>
  <c r="M317" i="24"/>
  <c r="L317" i="24"/>
  <c r="I317" i="24" s="1"/>
  <c r="K317" i="24"/>
  <c r="J317" i="24"/>
  <c r="N316" i="24"/>
  <c r="M316" i="24"/>
  <c r="L316" i="24"/>
  <c r="K316" i="24"/>
  <c r="J316" i="24"/>
  <c r="N315" i="24"/>
  <c r="M315" i="24"/>
  <c r="L315" i="24"/>
  <c r="K315" i="24"/>
  <c r="J315" i="24"/>
  <c r="I315" i="24" s="1"/>
  <c r="N314" i="24"/>
  <c r="M314" i="24"/>
  <c r="L314" i="24"/>
  <c r="K314" i="24"/>
  <c r="J314" i="24"/>
  <c r="N313" i="24"/>
  <c r="M313" i="24"/>
  <c r="L313" i="24"/>
  <c r="K313" i="24"/>
  <c r="J313" i="24"/>
  <c r="I313" i="24"/>
  <c r="N312" i="24"/>
  <c r="M312" i="24"/>
  <c r="L312" i="24"/>
  <c r="K312" i="24"/>
  <c r="I312" i="24" s="1"/>
  <c r="J312" i="24"/>
  <c r="N311" i="24"/>
  <c r="M311" i="24"/>
  <c r="L311" i="24"/>
  <c r="I311" i="24" s="1"/>
  <c r="K311" i="24"/>
  <c r="J311" i="24"/>
  <c r="N310" i="24"/>
  <c r="M310" i="24"/>
  <c r="L310" i="24"/>
  <c r="K310" i="24"/>
  <c r="J310" i="24"/>
  <c r="N309" i="24"/>
  <c r="M309" i="24"/>
  <c r="L309" i="24"/>
  <c r="I309" i="24" s="1"/>
  <c r="K309" i="24"/>
  <c r="J309" i="24"/>
  <c r="N308" i="24"/>
  <c r="M308" i="24"/>
  <c r="L308" i="24"/>
  <c r="K308" i="24"/>
  <c r="J308" i="24"/>
  <c r="N307" i="24"/>
  <c r="M307" i="24"/>
  <c r="L307" i="24"/>
  <c r="K307" i="24"/>
  <c r="J307" i="24"/>
  <c r="I307" i="24" s="1"/>
  <c r="N306" i="24"/>
  <c r="M306" i="24"/>
  <c r="L306" i="24"/>
  <c r="K306" i="24"/>
  <c r="J306" i="24"/>
  <c r="N305" i="24"/>
  <c r="M305" i="24"/>
  <c r="L305" i="24"/>
  <c r="K305" i="24"/>
  <c r="J305" i="24"/>
  <c r="I305" i="24"/>
  <c r="N304" i="24"/>
  <c r="M304" i="24"/>
  <c r="L304" i="24"/>
  <c r="K304" i="24"/>
  <c r="I304" i="24" s="1"/>
  <c r="J304" i="24"/>
  <c r="N303" i="24"/>
  <c r="M303" i="24"/>
  <c r="L303" i="24"/>
  <c r="I303" i="24" s="1"/>
  <c r="K303" i="24"/>
  <c r="J303" i="24"/>
  <c r="N302" i="24"/>
  <c r="M302" i="24"/>
  <c r="L302" i="24"/>
  <c r="K302" i="24"/>
  <c r="J302" i="24"/>
  <c r="N301" i="24"/>
  <c r="M301" i="24"/>
  <c r="L301" i="24"/>
  <c r="I301" i="24" s="1"/>
  <c r="K301" i="24"/>
  <c r="J301" i="24"/>
  <c r="N300" i="24"/>
  <c r="M300" i="24"/>
  <c r="L300" i="24"/>
  <c r="K300" i="24"/>
  <c r="J300" i="24"/>
  <c r="N299" i="24"/>
  <c r="M299" i="24"/>
  <c r="L299" i="24"/>
  <c r="K299" i="24"/>
  <c r="J299" i="24"/>
  <c r="I299" i="24" s="1"/>
  <c r="N298" i="24"/>
  <c r="M298" i="24"/>
  <c r="L298" i="24"/>
  <c r="K298" i="24"/>
  <c r="J298" i="24"/>
  <c r="N297" i="24"/>
  <c r="M297" i="24"/>
  <c r="L297" i="24"/>
  <c r="K297" i="24"/>
  <c r="J297" i="24"/>
  <c r="I297" i="24"/>
  <c r="N296" i="24"/>
  <c r="M296" i="24"/>
  <c r="L296" i="24"/>
  <c r="K296" i="24"/>
  <c r="I296" i="24" s="1"/>
  <c r="J296" i="24"/>
  <c r="N295" i="24"/>
  <c r="M295" i="24"/>
  <c r="L295" i="24"/>
  <c r="I295" i="24" s="1"/>
  <c r="K295" i="24"/>
  <c r="J295" i="24"/>
  <c r="N294" i="24"/>
  <c r="M294" i="24"/>
  <c r="L294" i="24"/>
  <c r="K294" i="24"/>
  <c r="J294" i="24"/>
  <c r="N293" i="24"/>
  <c r="M293" i="24"/>
  <c r="L293" i="24"/>
  <c r="I293" i="24" s="1"/>
  <c r="K293" i="24"/>
  <c r="J293" i="24"/>
  <c r="N292" i="24"/>
  <c r="M292" i="24"/>
  <c r="L292" i="24"/>
  <c r="K292" i="24"/>
  <c r="J292" i="24"/>
  <c r="N291" i="24"/>
  <c r="M291" i="24"/>
  <c r="L291" i="24"/>
  <c r="K291" i="24"/>
  <c r="J291" i="24"/>
  <c r="I291" i="24" s="1"/>
  <c r="N290" i="24"/>
  <c r="M290" i="24"/>
  <c r="L290" i="24"/>
  <c r="K290" i="24"/>
  <c r="J290" i="24"/>
  <c r="N289" i="24"/>
  <c r="M289" i="24"/>
  <c r="L289" i="24"/>
  <c r="K289" i="24"/>
  <c r="J289" i="24"/>
  <c r="I289" i="24"/>
  <c r="N288" i="24"/>
  <c r="M288" i="24"/>
  <c r="L288" i="24"/>
  <c r="K288" i="24"/>
  <c r="I288" i="24" s="1"/>
  <c r="J288" i="24"/>
  <c r="N287" i="24"/>
  <c r="M287" i="24"/>
  <c r="L287" i="24"/>
  <c r="I287" i="24" s="1"/>
  <c r="K287" i="24"/>
  <c r="J287" i="24"/>
  <c r="N286" i="24"/>
  <c r="M286" i="24"/>
  <c r="L286" i="24"/>
  <c r="K286" i="24"/>
  <c r="J286" i="24"/>
  <c r="N285" i="24"/>
  <c r="M285" i="24"/>
  <c r="L285" i="24"/>
  <c r="I285" i="24" s="1"/>
  <c r="K285" i="24"/>
  <c r="J285" i="24"/>
  <c r="N284" i="24"/>
  <c r="M284" i="24"/>
  <c r="L284" i="24"/>
  <c r="K284" i="24"/>
  <c r="J284" i="24"/>
  <c r="N283" i="24"/>
  <c r="M283" i="24"/>
  <c r="L283" i="24"/>
  <c r="K283" i="24"/>
  <c r="J283" i="24"/>
  <c r="I283" i="24" s="1"/>
  <c r="N282" i="24"/>
  <c r="M282" i="24"/>
  <c r="L282" i="24"/>
  <c r="K282" i="24"/>
  <c r="J282" i="24"/>
  <c r="N281" i="24"/>
  <c r="M281" i="24"/>
  <c r="L281" i="24"/>
  <c r="K281" i="24"/>
  <c r="J281" i="24"/>
  <c r="I281" i="24"/>
  <c r="N280" i="24"/>
  <c r="M280" i="24"/>
  <c r="L280" i="24"/>
  <c r="K280" i="24"/>
  <c r="I280" i="24" s="1"/>
  <c r="J280" i="24"/>
  <c r="N279" i="24"/>
  <c r="M279" i="24"/>
  <c r="L279" i="24"/>
  <c r="I279" i="24" s="1"/>
  <c r="K279" i="24"/>
  <c r="J279" i="24"/>
  <c r="N278" i="24"/>
  <c r="M278" i="24"/>
  <c r="L278" i="24"/>
  <c r="K278" i="24"/>
  <c r="J278" i="24"/>
  <c r="N277" i="24"/>
  <c r="M277" i="24"/>
  <c r="L277" i="24"/>
  <c r="I277" i="24" s="1"/>
  <c r="K277" i="24"/>
  <c r="J277" i="24"/>
  <c r="N276" i="24"/>
  <c r="M276" i="24"/>
  <c r="L276" i="24"/>
  <c r="K276" i="24"/>
  <c r="J276" i="24"/>
  <c r="N275" i="24"/>
  <c r="M275" i="24"/>
  <c r="L275" i="24"/>
  <c r="K275" i="24"/>
  <c r="J275" i="24"/>
  <c r="I275" i="24" s="1"/>
  <c r="N274" i="24"/>
  <c r="M274" i="24"/>
  <c r="L274" i="24"/>
  <c r="K274" i="24"/>
  <c r="J274" i="24"/>
  <c r="N273" i="24"/>
  <c r="M273" i="24"/>
  <c r="L273" i="24"/>
  <c r="K273" i="24"/>
  <c r="J273" i="24"/>
  <c r="I273" i="24"/>
  <c r="N272" i="24"/>
  <c r="M272" i="24"/>
  <c r="L272" i="24"/>
  <c r="K272" i="24"/>
  <c r="I272" i="24" s="1"/>
  <c r="J272" i="24"/>
  <c r="N271" i="24"/>
  <c r="M271" i="24"/>
  <c r="L271" i="24"/>
  <c r="I271" i="24" s="1"/>
  <c r="K271" i="24"/>
  <c r="J271" i="24"/>
  <c r="N270" i="24"/>
  <c r="M270" i="24"/>
  <c r="L270" i="24"/>
  <c r="K270" i="24"/>
  <c r="J270" i="24"/>
  <c r="N269" i="24"/>
  <c r="M269" i="24"/>
  <c r="L269" i="24"/>
  <c r="I269" i="24" s="1"/>
  <c r="K269" i="24"/>
  <c r="J269" i="24"/>
  <c r="N268" i="24"/>
  <c r="M268" i="24"/>
  <c r="L268" i="24"/>
  <c r="K268" i="24"/>
  <c r="J268" i="24"/>
  <c r="N267" i="24"/>
  <c r="M267" i="24"/>
  <c r="L267" i="24"/>
  <c r="K267" i="24"/>
  <c r="J267" i="24"/>
  <c r="I267" i="24" s="1"/>
  <c r="N266" i="24"/>
  <c r="M266" i="24"/>
  <c r="L266" i="24"/>
  <c r="K266" i="24"/>
  <c r="J266" i="24"/>
  <c r="N265" i="24"/>
  <c r="M265" i="24"/>
  <c r="L265" i="24"/>
  <c r="K265" i="24"/>
  <c r="J265" i="24"/>
  <c r="I265" i="24"/>
  <c r="N264" i="24"/>
  <c r="M264" i="24"/>
  <c r="L264" i="24"/>
  <c r="K264" i="24"/>
  <c r="I264" i="24" s="1"/>
  <c r="J264" i="24"/>
  <c r="N263" i="24"/>
  <c r="M263" i="24"/>
  <c r="L263" i="24"/>
  <c r="I263" i="24" s="1"/>
  <c r="K263" i="24"/>
  <c r="J263" i="24"/>
  <c r="N262" i="24"/>
  <c r="M262" i="24"/>
  <c r="L262" i="24"/>
  <c r="K262" i="24"/>
  <c r="J262" i="24"/>
  <c r="N261" i="24"/>
  <c r="M261" i="24"/>
  <c r="L261" i="24"/>
  <c r="I261" i="24" s="1"/>
  <c r="K261" i="24"/>
  <c r="J261" i="24"/>
  <c r="N260" i="24"/>
  <c r="M260" i="24"/>
  <c r="L260" i="24"/>
  <c r="K260" i="24"/>
  <c r="J260" i="24"/>
  <c r="N259" i="24"/>
  <c r="M259" i="24"/>
  <c r="L259" i="24"/>
  <c r="K259" i="24"/>
  <c r="J259" i="24"/>
  <c r="I259" i="24" s="1"/>
  <c r="N258" i="24"/>
  <c r="M258" i="24"/>
  <c r="L258" i="24"/>
  <c r="K258" i="24"/>
  <c r="J258" i="24"/>
  <c r="N257" i="24"/>
  <c r="M257" i="24"/>
  <c r="L257" i="24"/>
  <c r="K257" i="24"/>
  <c r="J257" i="24"/>
  <c r="I257" i="24"/>
  <c r="N256" i="24"/>
  <c r="M256" i="24"/>
  <c r="L256" i="24"/>
  <c r="K256" i="24"/>
  <c r="I256" i="24" s="1"/>
  <c r="J256" i="24"/>
  <c r="N255" i="24"/>
  <c r="M255" i="24"/>
  <c r="L255" i="24"/>
  <c r="I255" i="24" s="1"/>
  <c r="K255" i="24"/>
  <c r="J255" i="24"/>
  <c r="N254" i="24"/>
  <c r="M254" i="24"/>
  <c r="L254" i="24"/>
  <c r="K254" i="24"/>
  <c r="J254" i="24"/>
  <c r="N253" i="24"/>
  <c r="M253" i="24"/>
  <c r="L253" i="24"/>
  <c r="I253" i="24" s="1"/>
  <c r="K253" i="24"/>
  <c r="J253" i="24"/>
  <c r="N252" i="24"/>
  <c r="M252" i="24"/>
  <c r="L252" i="24"/>
  <c r="K252" i="24"/>
  <c r="J252" i="24"/>
  <c r="N251" i="24"/>
  <c r="M251" i="24"/>
  <c r="L251" i="24"/>
  <c r="K251" i="24"/>
  <c r="J251" i="24"/>
  <c r="I251" i="24" s="1"/>
  <c r="N250" i="24"/>
  <c r="M250" i="24"/>
  <c r="L250" i="24"/>
  <c r="K250" i="24"/>
  <c r="J250" i="24"/>
  <c r="N249" i="24"/>
  <c r="M249" i="24"/>
  <c r="L249" i="24"/>
  <c r="K249" i="24"/>
  <c r="J249" i="24"/>
  <c r="I249" i="24"/>
  <c r="N248" i="24"/>
  <c r="M248" i="24"/>
  <c r="L248" i="24"/>
  <c r="K248" i="24"/>
  <c r="I248" i="24" s="1"/>
  <c r="J248" i="24"/>
  <c r="N247" i="24"/>
  <c r="M247" i="24"/>
  <c r="L247" i="24"/>
  <c r="I247" i="24" s="1"/>
  <c r="K247" i="24"/>
  <c r="J247" i="24"/>
  <c r="N246" i="24"/>
  <c r="M246" i="24"/>
  <c r="L246" i="24"/>
  <c r="K246" i="24"/>
  <c r="J246" i="24"/>
  <c r="N245" i="24"/>
  <c r="M245" i="24"/>
  <c r="L245" i="24"/>
  <c r="I245" i="24" s="1"/>
  <c r="K245" i="24"/>
  <c r="J245" i="24"/>
  <c r="N244" i="24"/>
  <c r="M244" i="24"/>
  <c r="L244" i="24"/>
  <c r="K244" i="24"/>
  <c r="J244" i="24"/>
  <c r="N243" i="24"/>
  <c r="M243" i="24"/>
  <c r="L243" i="24"/>
  <c r="K243" i="24"/>
  <c r="J243" i="24"/>
  <c r="I243" i="24" s="1"/>
  <c r="N242" i="24"/>
  <c r="M242" i="24"/>
  <c r="L242" i="24"/>
  <c r="K242" i="24"/>
  <c r="J242" i="24"/>
  <c r="N241" i="24"/>
  <c r="M241" i="24"/>
  <c r="L241" i="24"/>
  <c r="K241" i="24"/>
  <c r="J241" i="24"/>
  <c r="I241" i="24"/>
  <c r="N240" i="24"/>
  <c r="M240" i="24"/>
  <c r="L240" i="24"/>
  <c r="K240" i="24"/>
  <c r="I240" i="24" s="1"/>
  <c r="J240" i="24"/>
  <c r="N239" i="24"/>
  <c r="M239" i="24"/>
  <c r="L239" i="24"/>
  <c r="I239" i="24" s="1"/>
  <c r="K239" i="24"/>
  <c r="J239" i="24"/>
  <c r="N238" i="24"/>
  <c r="M238" i="24"/>
  <c r="L238" i="24"/>
  <c r="K238" i="24"/>
  <c r="J238" i="24"/>
  <c r="N237" i="24"/>
  <c r="M237" i="24"/>
  <c r="L237" i="24"/>
  <c r="I237" i="24" s="1"/>
  <c r="K237" i="24"/>
  <c r="J237" i="24"/>
  <c r="N236" i="24"/>
  <c r="M236" i="24"/>
  <c r="L236" i="24"/>
  <c r="K236" i="24"/>
  <c r="J236" i="24"/>
  <c r="N235" i="24"/>
  <c r="M235" i="24"/>
  <c r="L235" i="24"/>
  <c r="K235" i="24"/>
  <c r="J235" i="24"/>
  <c r="I235" i="24" s="1"/>
  <c r="N234" i="24"/>
  <c r="M234" i="24"/>
  <c r="L234" i="24"/>
  <c r="K234" i="24"/>
  <c r="J234" i="24"/>
  <c r="N233" i="24"/>
  <c r="M233" i="24"/>
  <c r="L233" i="24"/>
  <c r="K233" i="24"/>
  <c r="J233" i="24"/>
  <c r="I233" i="24"/>
  <c r="N232" i="24"/>
  <c r="M232" i="24"/>
  <c r="L232" i="24"/>
  <c r="K232" i="24"/>
  <c r="I232" i="24" s="1"/>
  <c r="J232" i="24"/>
  <c r="N231" i="24"/>
  <c r="M231" i="24"/>
  <c r="L231" i="24"/>
  <c r="I231" i="24" s="1"/>
  <c r="K231" i="24"/>
  <c r="J231" i="24"/>
  <c r="N230" i="24"/>
  <c r="M230" i="24"/>
  <c r="L230" i="24"/>
  <c r="K230" i="24"/>
  <c r="J230" i="24"/>
  <c r="N229" i="24"/>
  <c r="M229" i="24"/>
  <c r="L229" i="24"/>
  <c r="I229" i="24" s="1"/>
  <c r="K229" i="24"/>
  <c r="J229" i="24"/>
  <c r="N228" i="24"/>
  <c r="M228" i="24"/>
  <c r="L228" i="24"/>
  <c r="K228" i="24"/>
  <c r="J228" i="24"/>
  <c r="N227" i="24"/>
  <c r="M227" i="24"/>
  <c r="L227" i="24"/>
  <c r="K227" i="24"/>
  <c r="J227" i="24"/>
  <c r="I227" i="24" s="1"/>
  <c r="N226" i="24"/>
  <c r="M226" i="24"/>
  <c r="L226" i="24"/>
  <c r="K226" i="24"/>
  <c r="J226" i="24"/>
  <c r="N225" i="24"/>
  <c r="M225" i="24"/>
  <c r="L225" i="24"/>
  <c r="K225" i="24"/>
  <c r="J225" i="24"/>
  <c r="I225" i="24"/>
  <c r="N224" i="24"/>
  <c r="M224" i="24"/>
  <c r="L224" i="24"/>
  <c r="K224" i="24"/>
  <c r="I224" i="24" s="1"/>
  <c r="J224" i="24"/>
  <c r="N223" i="24"/>
  <c r="M223" i="24"/>
  <c r="L223" i="24"/>
  <c r="I223" i="24" s="1"/>
  <c r="K223" i="24"/>
  <c r="J223" i="24"/>
  <c r="N222" i="24"/>
  <c r="M222" i="24"/>
  <c r="L222" i="24"/>
  <c r="K222" i="24"/>
  <c r="I222" i="24" s="1"/>
  <c r="J222" i="24"/>
  <c r="N221" i="24"/>
  <c r="M221" i="24"/>
  <c r="L221" i="24"/>
  <c r="I221" i="24" s="1"/>
  <c r="K221" i="24"/>
  <c r="J221" i="24"/>
  <c r="N220" i="24"/>
  <c r="M220" i="24"/>
  <c r="L220" i="24"/>
  <c r="K220" i="24"/>
  <c r="I220" i="24" s="1"/>
  <c r="J220" i="24"/>
  <c r="N219" i="24"/>
  <c r="M219" i="24"/>
  <c r="L219" i="24"/>
  <c r="I219" i="24" s="1"/>
  <c r="K219" i="24"/>
  <c r="J219" i="24"/>
  <c r="N218" i="24"/>
  <c r="M218" i="24"/>
  <c r="L218" i="24"/>
  <c r="K218" i="24"/>
  <c r="I218" i="24" s="1"/>
  <c r="J218" i="24"/>
  <c r="N217" i="24"/>
  <c r="M217" i="24"/>
  <c r="L217" i="24"/>
  <c r="I217" i="24" s="1"/>
  <c r="K217" i="24"/>
  <c r="J217" i="24"/>
  <c r="N216" i="24"/>
  <c r="M216" i="24"/>
  <c r="L216" i="24"/>
  <c r="K216" i="24"/>
  <c r="I216" i="24" s="1"/>
  <c r="J216" i="24"/>
  <c r="N215" i="24"/>
  <c r="M215" i="24"/>
  <c r="L215" i="24"/>
  <c r="I215" i="24" s="1"/>
  <c r="K215" i="24"/>
  <c r="J215" i="24"/>
  <c r="N214" i="24"/>
  <c r="M214" i="24"/>
  <c r="L214" i="24"/>
  <c r="K214" i="24"/>
  <c r="I214" i="24" s="1"/>
  <c r="J214" i="24"/>
  <c r="N213" i="24"/>
  <c r="M213" i="24"/>
  <c r="L213" i="24"/>
  <c r="I213" i="24" s="1"/>
  <c r="K213" i="24"/>
  <c r="J213" i="24"/>
  <c r="N212" i="24"/>
  <c r="M212" i="24"/>
  <c r="L212" i="24"/>
  <c r="K212" i="24"/>
  <c r="I212" i="24" s="1"/>
  <c r="J212" i="24"/>
  <c r="N211" i="24"/>
  <c r="M211" i="24"/>
  <c r="L211" i="24"/>
  <c r="I211" i="24" s="1"/>
  <c r="K211" i="24"/>
  <c r="J211" i="24"/>
  <c r="N210" i="24"/>
  <c r="M210" i="24"/>
  <c r="L210" i="24"/>
  <c r="K210" i="24"/>
  <c r="I210" i="24" s="1"/>
  <c r="J210" i="24"/>
  <c r="N209" i="24"/>
  <c r="M209" i="24"/>
  <c r="L209" i="24"/>
  <c r="I209" i="24" s="1"/>
  <c r="K209" i="24"/>
  <c r="J209" i="24"/>
  <c r="N208" i="24"/>
  <c r="M208" i="24"/>
  <c r="L208" i="24"/>
  <c r="K208" i="24"/>
  <c r="I208" i="24" s="1"/>
  <c r="J208" i="24"/>
  <c r="N207" i="24"/>
  <c r="M207" i="24"/>
  <c r="L207" i="24"/>
  <c r="K207" i="24"/>
  <c r="J207" i="24"/>
  <c r="I207" i="24" s="1"/>
  <c r="N206" i="24"/>
  <c r="M206" i="24"/>
  <c r="L206" i="24"/>
  <c r="K206" i="24"/>
  <c r="I206" i="24" s="1"/>
  <c r="J206" i="24"/>
  <c r="N205" i="24"/>
  <c r="M205" i="24"/>
  <c r="L205" i="24"/>
  <c r="I205" i="24" s="1"/>
  <c r="K205" i="24"/>
  <c r="J205" i="24"/>
  <c r="N204" i="24"/>
  <c r="M204" i="24"/>
  <c r="L204" i="24"/>
  <c r="K204" i="24"/>
  <c r="I204" i="24" s="1"/>
  <c r="J204" i="24"/>
  <c r="N203" i="24"/>
  <c r="M203" i="24"/>
  <c r="L203" i="24"/>
  <c r="I203" i="24" s="1"/>
  <c r="K203" i="24"/>
  <c r="J203" i="24"/>
  <c r="N202" i="24"/>
  <c r="M202" i="24"/>
  <c r="L202" i="24"/>
  <c r="K202" i="24"/>
  <c r="I202" i="24" s="1"/>
  <c r="J202" i="24"/>
  <c r="N201" i="24"/>
  <c r="M201" i="24"/>
  <c r="L201" i="24"/>
  <c r="I201" i="24" s="1"/>
  <c r="K201" i="24"/>
  <c r="J201" i="24"/>
  <c r="N200" i="24"/>
  <c r="M200" i="24"/>
  <c r="L200" i="24"/>
  <c r="K200" i="24"/>
  <c r="I200" i="24" s="1"/>
  <c r="J200" i="24"/>
  <c r="N199" i="24"/>
  <c r="M199" i="24"/>
  <c r="L199" i="24"/>
  <c r="K199" i="24"/>
  <c r="J199" i="24"/>
  <c r="I199" i="24" s="1"/>
  <c r="N198" i="24"/>
  <c r="M198" i="24"/>
  <c r="L198" i="24"/>
  <c r="K198" i="24"/>
  <c r="I198" i="24" s="1"/>
  <c r="J198" i="24"/>
  <c r="N197" i="24"/>
  <c r="M197" i="24"/>
  <c r="L197" i="24"/>
  <c r="K197" i="24"/>
  <c r="J197" i="24"/>
  <c r="I197" i="24" s="1"/>
  <c r="N196" i="24"/>
  <c r="M196" i="24"/>
  <c r="L196" i="24"/>
  <c r="K196" i="24"/>
  <c r="I196" i="24" s="1"/>
  <c r="J196" i="24"/>
  <c r="N195" i="24"/>
  <c r="M195" i="24"/>
  <c r="L195" i="24"/>
  <c r="K195" i="24"/>
  <c r="J195" i="24"/>
  <c r="I195" i="24" s="1"/>
  <c r="N194" i="24"/>
  <c r="M194" i="24"/>
  <c r="L194" i="24"/>
  <c r="K194" i="24"/>
  <c r="I194" i="24" s="1"/>
  <c r="J194" i="24"/>
  <c r="N193" i="24"/>
  <c r="M193" i="24"/>
  <c r="L193" i="24"/>
  <c r="K193" i="24"/>
  <c r="J193" i="24"/>
  <c r="I193" i="24" s="1"/>
  <c r="N192" i="24"/>
  <c r="M192" i="24"/>
  <c r="L192" i="24"/>
  <c r="K192" i="24"/>
  <c r="I192" i="24" s="1"/>
  <c r="J192" i="24"/>
  <c r="N191" i="24"/>
  <c r="M191" i="24"/>
  <c r="L191" i="24"/>
  <c r="K191" i="24"/>
  <c r="J191" i="24"/>
  <c r="I191" i="24" s="1"/>
  <c r="N190" i="24"/>
  <c r="M190" i="24"/>
  <c r="L190" i="24"/>
  <c r="K190" i="24"/>
  <c r="I190" i="24" s="1"/>
  <c r="J190" i="24"/>
  <c r="N189" i="24"/>
  <c r="M189" i="24"/>
  <c r="L189" i="24"/>
  <c r="K189" i="24"/>
  <c r="J189" i="24"/>
  <c r="I189" i="24" s="1"/>
  <c r="N188" i="24"/>
  <c r="M188" i="24"/>
  <c r="L188" i="24"/>
  <c r="K188" i="24"/>
  <c r="I188" i="24" s="1"/>
  <c r="J188" i="24"/>
  <c r="N187" i="24"/>
  <c r="M187" i="24"/>
  <c r="L187" i="24"/>
  <c r="K187" i="24"/>
  <c r="J187" i="24"/>
  <c r="I187" i="24" s="1"/>
  <c r="N186" i="24"/>
  <c r="M186" i="24"/>
  <c r="L186" i="24"/>
  <c r="K186" i="24"/>
  <c r="I186" i="24" s="1"/>
  <c r="J186" i="24"/>
  <c r="N185" i="24"/>
  <c r="M185" i="24"/>
  <c r="L185" i="24"/>
  <c r="K185" i="24"/>
  <c r="J185" i="24"/>
  <c r="I185" i="24" s="1"/>
  <c r="N184" i="24"/>
  <c r="M184" i="24"/>
  <c r="L184" i="24"/>
  <c r="K184" i="24"/>
  <c r="I184" i="24" s="1"/>
  <c r="J184" i="24"/>
  <c r="N183" i="24"/>
  <c r="M183" i="24"/>
  <c r="L183" i="24"/>
  <c r="K183" i="24"/>
  <c r="J183" i="24"/>
  <c r="I183" i="24" s="1"/>
  <c r="N182" i="24"/>
  <c r="M182" i="24"/>
  <c r="L182" i="24"/>
  <c r="K182" i="24"/>
  <c r="I182" i="24" s="1"/>
  <c r="J182" i="24"/>
  <c r="N181" i="24"/>
  <c r="M181" i="24"/>
  <c r="L181" i="24"/>
  <c r="K181" i="24"/>
  <c r="J181" i="24"/>
  <c r="I181" i="24" s="1"/>
  <c r="N180" i="24"/>
  <c r="M180" i="24"/>
  <c r="L180" i="24"/>
  <c r="K180" i="24"/>
  <c r="I180" i="24" s="1"/>
  <c r="J180" i="24"/>
  <c r="N179" i="24"/>
  <c r="M179" i="24"/>
  <c r="L179" i="24"/>
  <c r="K179" i="24"/>
  <c r="J179" i="24"/>
  <c r="I179" i="24" s="1"/>
  <c r="N178" i="24"/>
  <c r="M178" i="24"/>
  <c r="L178" i="24"/>
  <c r="K178" i="24"/>
  <c r="I178" i="24" s="1"/>
  <c r="J178" i="24"/>
  <c r="N177" i="24"/>
  <c r="M177" i="24"/>
  <c r="L177" i="24"/>
  <c r="K177" i="24"/>
  <c r="J177" i="24"/>
  <c r="I177" i="24" s="1"/>
  <c r="N176" i="24"/>
  <c r="M176" i="24"/>
  <c r="L176" i="24"/>
  <c r="K176" i="24"/>
  <c r="I176" i="24" s="1"/>
  <c r="J176" i="24"/>
  <c r="N175" i="24"/>
  <c r="M175" i="24"/>
  <c r="L175" i="24"/>
  <c r="K175" i="24"/>
  <c r="J175" i="24"/>
  <c r="I175" i="24" s="1"/>
  <c r="N174" i="24"/>
  <c r="M174" i="24"/>
  <c r="L174" i="24"/>
  <c r="K174" i="24"/>
  <c r="I174" i="24" s="1"/>
  <c r="J174" i="24"/>
  <c r="N173" i="24"/>
  <c r="M173" i="24"/>
  <c r="L173" i="24"/>
  <c r="K173" i="24"/>
  <c r="J173" i="24"/>
  <c r="I173" i="24" s="1"/>
  <c r="N172" i="24"/>
  <c r="M172" i="24"/>
  <c r="L172" i="24"/>
  <c r="K172" i="24"/>
  <c r="I172" i="24" s="1"/>
  <c r="J172" i="24"/>
  <c r="N171" i="24"/>
  <c r="M171" i="24"/>
  <c r="L171" i="24"/>
  <c r="K171" i="24"/>
  <c r="J171" i="24"/>
  <c r="I171" i="24" s="1"/>
  <c r="N170" i="24"/>
  <c r="M170" i="24"/>
  <c r="L170" i="24"/>
  <c r="K170" i="24"/>
  <c r="I170" i="24" s="1"/>
  <c r="J170" i="24"/>
  <c r="N169" i="24"/>
  <c r="M169" i="24"/>
  <c r="L169" i="24"/>
  <c r="K169" i="24"/>
  <c r="J169" i="24"/>
  <c r="I169" i="24" s="1"/>
  <c r="N168" i="24"/>
  <c r="M168" i="24"/>
  <c r="L168" i="24"/>
  <c r="K168" i="24"/>
  <c r="I168" i="24" s="1"/>
  <c r="J168" i="24"/>
  <c r="N167" i="24"/>
  <c r="M167" i="24"/>
  <c r="L167" i="24"/>
  <c r="K167" i="24"/>
  <c r="J167" i="24"/>
  <c r="I167" i="24" s="1"/>
  <c r="N166" i="24"/>
  <c r="M166" i="24"/>
  <c r="L166" i="24"/>
  <c r="K166" i="24"/>
  <c r="I166" i="24" s="1"/>
  <c r="J166" i="24"/>
  <c r="N165" i="24"/>
  <c r="M165" i="24"/>
  <c r="L165" i="24"/>
  <c r="K165" i="24"/>
  <c r="J165" i="24"/>
  <c r="I165" i="24" s="1"/>
  <c r="N164" i="24"/>
  <c r="M164" i="24"/>
  <c r="L164" i="24"/>
  <c r="K164" i="24"/>
  <c r="I164" i="24" s="1"/>
  <c r="J164" i="24"/>
  <c r="N163" i="24"/>
  <c r="M163" i="24"/>
  <c r="L163" i="24"/>
  <c r="K163" i="24"/>
  <c r="J163" i="24"/>
  <c r="I163" i="24" s="1"/>
  <c r="N162" i="24"/>
  <c r="M162" i="24"/>
  <c r="L162" i="24"/>
  <c r="K162" i="24"/>
  <c r="I162" i="24" s="1"/>
  <c r="J162" i="24"/>
  <c r="N161" i="24"/>
  <c r="M161" i="24"/>
  <c r="L161" i="24"/>
  <c r="K161" i="24"/>
  <c r="J161" i="24"/>
  <c r="I161" i="24" s="1"/>
  <c r="N160" i="24"/>
  <c r="M160" i="24"/>
  <c r="L160" i="24"/>
  <c r="K160" i="24"/>
  <c r="I160" i="24" s="1"/>
  <c r="J160" i="24"/>
  <c r="N159" i="24"/>
  <c r="M159" i="24"/>
  <c r="L159" i="24"/>
  <c r="K159" i="24"/>
  <c r="J159" i="24"/>
  <c r="I159" i="24" s="1"/>
  <c r="N158" i="24"/>
  <c r="M158" i="24"/>
  <c r="L158" i="24"/>
  <c r="K158" i="24"/>
  <c r="I158" i="24" s="1"/>
  <c r="J158" i="24"/>
  <c r="N157" i="24"/>
  <c r="M157" i="24"/>
  <c r="L157" i="24"/>
  <c r="K157" i="24"/>
  <c r="J157" i="24"/>
  <c r="I157" i="24" s="1"/>
  <c r="N156" i="24"/>
  <c r="M156" i="24"/>
  <c r="L156" i="24"/>
  <c r="K156" i="24"/>
  <c r="I156" i="24" s="1"/>
  <c r="J156" i="24"/>
  <c r="N155" i="24"/>
  <c r="M155" i="24"/>
  <c r="L155" i="24"/>
  <c r="K155" i="24"/>
  <c r="J155" i="24"/>
  <c r="I155" i="24" s="1"/>
  <c r="N154" i="24"/>
  <c r="M154" i="24"/>
  <c r="L154" i="24"/>
  <c r="K154" i="24"/>
  <c r="I154" i="24" s="1"/>
  <c r="J154" i="24"/>
  <c r="N153" i="24"/>
  <c r="M153" i="24"/>
  <c r="L153" i="24"/>
  <c r="K153" i="24"/>
  <c r="J153" i="24"/>
  <c r="I153" i="24" s="1"/>
  <c r="N152" i="24"/>
  <c r="M152" i="24"/>
  <c r="L152" i="24"/>
  <c r="K152" i="24"/>
  <c r="I152" i="24" s="1"/>
  <c r="J152" i="24"/>
  <c r="N151" i="24"/>
  <c r="M151" i="24"/>
  <c r="L151" i="24"/>
  <c r="K151" i="24"/>
  <c r="J151" i="24"/>
  <c r="I151" i="24" s="1"/>
  <c r="N150" i="24"/>
  <c r="M150" i="24"/>
  <c r="L150" i="24"/>
  <c r="K150" i="24"/>
  <c r="I150" i="24" s="1"/>
  <c r="J150" i="24"/>
  <c r="N149" i="24"/>
  <c r="M149" i="24"/>
  <c r="L149" i="24"/>
  <c r="K149" i="24"/>
  <c r="J149" i="24"/>
  <c r="I149" i="24" s="1"/>
  <c r="N148" i="24"/>
  <c r="M148" i="24"/>
  <c r="L148" i="24"/>
  <c r="K148" i="24"/>
  <c r="I148" i="24" s="1"/>
  <c r="J148" i="24"/>
  <c r="N147" i="24"/>
  <c r="M147" i="24"/>
  <c r="L147" i="24"/>
  <c r="K147" i="24"/>
  <c r="J147" i="24"/>
  <c r="I147" i="24" s="1"/>
  <c r="N146" i="24"/>
  <c r="M146" i="24"/>
  <c r="L146" i="24"/>
  <c r="K146" i="24"/>
  <c r="I146" i="24" s="1"/>
  <c r="J146" i="24"/>
  <c r="N145" i="24"/>
  <c r="M145" i="24"/>
  <c r="L145" i="24"/>
  <c r="K145" i="24"/>
  <c r="J145" i="24"/>
  <c r="I145" i="24" s="1"/>
  <c r="N144" i="24"/>
  <c r="M144" i="24"/>
  <c r="L144" i="24"/>
  <c r="K144" i="24"/>
  <c r="I144" i="24" s="1"/>
  <c r="J144" i="24"/>
  <c r="N143" i="24"/>
  <c r="M143" i="24"/>
  <c r="L143" i="24"/>
  <c r="K143" i="24"/>
  <c r="J143" i="24"/>
  <c r="I143" i="24" s="1"/>
  <c r="N142" i="24"/>
  <c r="M142" i="24"/>
  <c r="L142" i="24"/>
  <c r="K142" i="24"/>
  <c r="I142" i="24" s="1"/>
  <c r="J142" i="24"/>
  <c r="N141" i="24"/>
  <c r="M141" i="24"/>
  <c r="L141" i="24"/>
  <c r="K141" i="24"/>
  <c r="J141" i="24"/>
  <c r="I141" i="24" s="1"/>
  <c r="N140" i="24"/>
  <c r="M140" i="24"/>
  <c r="L140" i="24"/>
  <c r="K140" i="24"/>
  <c r="I140" i="24" s="1"/>
  <c r="J140" i="24"/>
  <c r="N139" i="24"/>
  <c r="M139" i="24"/>
  <c r="L139" i="24"/>
  <c r="K139" i="24"/>
  <c r="J139" i="24"/>
  <c r="I139" i="24" s="1"/>
  <c r="N138" i="24"/>
  <c r="M138" i="24"/>
  <c r="L138" i="24"/>
  <c r="K138" i="24"/>
  <c r="I138" i="24" s="1"/>
  <c r="J138" i="24"/>
  <c r="N137" i="24"/>
  <c r="M137" i="24"/>
  <c r="L137" i="24"/>
  <c r="K137" i="24"/>
  <c r="J137" i="24"/>
  <c r="N136" i="24"/>
  <c r="M136" i="24"/>
  <c r="L136" i="24"/>
  <c r="K136" i="24"/>
  <c r="I136" i="24" s="1"/>
  <c r="J136" i="24"/>
  <c r="N135" i="24"/>
  <c r="M135" i="24"/>
  <c r="L135" i="24"/>
  <c r="K135" i="24"/>
  <c r="J135" i="24"/>
  <c r="I135" i="24" s="1"/>
  <c r="N134" i="24"/>
  <c r="M134" i="24"/>
  <c r="L134" i="24"/>
  <c r="K134" i="24"/>
  <c r="I134" i="24" s="1"/>
  <c r="J134" i="24"/>
  <c r="N133" i="24"/>
  <c r="M133" i="24"/>
  <c r="L133" i="24"/>
  <c r="K133" i="24"/>
  <c r="J133" i="24"/>
  <c r="N132" i="24"/>
  <c r="M132" i="24"/>
  <c r="L132" i="24"/>
  <c r="K132" i="24"/>
  <c r="I132" i="24" s="1"/>
  <c r="J132" i="24"/>
  <c r="N131" i="24"/>
  <c r="M131" i="24"/>
  <c r="L131" i="24"/>
  <c r="K131" i="24"/>
  <c r="J131" i="24"/>
  <c r="I131" i="24" s="1"/>
  <c r="N130" i="24"/>
  <c r="M130" i="24"/>
  <c r="L130" i="24"/>
  <c r="K130" i="24"/>
  <c r="I130" i="24" s="1"/>
  <c r="J130" i="24"/>
  <c r="N129" i="24"/>
  <c r="M129" i="24"/>
  <c r="L129" i="24"/>
  <c r="K129" i="24"/>
  <c r="J129" i="24"/>
  <c r="N128" i="24"/>
  <c r="M128" i="24"/>
  <c r="L128" i="24"/>
  <c r="K128" i="24"/>
  <c r="I128" i="24" s="1"/>
  <c r="J128" i="24"/>
  <c r="N127" i="24"/>
  <c r="M127" i="24"/>
  <c r="L127" i="24"/>
  <c r="K127" i="24"/>
  <c r="J127" i="24"/>
  <c r="I127" i="24" s="1"/>
  <c r="N126" i="24"/>
  <c r="M126" i="24"/>
  <c r="L126" i="24"/>
  <c r="K126" i="24"/>
  <c r="I126" i="24" s="1"/>
  <c r="J126" i="24"/>
  <c r="N125" i="24"/>
  <c r="M125" i="24"/>
  <c r="L125" i="24"/>
  <c r="K125" i="24"/>
  <c r="J125" i="24"/>
  <c r="N124" i="24"/>
  <c r="M124" i="24"/>
  <c r="L124" i="24"/>
  <c r="K124" i="24"/>
  <c r="I124" i="24" s="1"/>
  <c r="J124" i="24"/>
  <c r="N123" i="24"/>
  <c r="M123" i="24"/>
  <c r="L123" i="24"/>
  <c r="K123" i="24"/>
  <c r="J123" i="24"/>
  <c r="I123" i="24" s="1"/>
  <c r="N122" i="24"/>
  <c r="M122" i="24"/>
  <c r="L122" i="24"/>
  <c r="K122" i="24"/>
  <c r="I122" i="24" s="1"/>
  <c r="J122" i="24"/>
  <c r="N121" i="24"/>
  <c r="M121" i="24"/>
  <c r="L121" i="24"/>
  <c r="K121" i="24"/>
  <c r="J121" i="24"/>
  <c r="N120" i="24"/>
  <c r="M120" i="24"/>
  <c r="L120" i="24"/>
  <c r="K120" i="24"/>
  <c r="I120" i="24" s="1"/>
  <c r="J120" i="24"/>
  <c r="N119" i="24"/>
  <c r="M119" i="24"/>
  <c r="L119" i="24"/>
  <c r="K119" i="24"/>
  <c r="J119" i="24"/>
  <c r="I119" i="24" s="1"/>
  <c r="N118" i="24"/>
  <c r="M118" i="24"/>
  <c r="L118" i="24"/>
  <c r="K118" i="24"/>
  <c r="I118" i="24" s="1"/>
  <c r="J118" i="24"/>
  <c r="N117" i="24"/>
  <c r="M117" i="24"/>
  <c r="L117" i="24"/>
  <c r="K117" i="24"/>
  <c r="J117" i="24"/>
  <c r="N116" i="24"/>
  <c r="M116" i="24"/>
  <c r="L116" i="24"/>
  <c r="K116" i="24"/>
  <c r="I116" i="24" s="1"/>
  <c r="J116" i="24"/>
  <c r="N115" i="24"/>
  <c r="M115" i="24"/>
  <c r="L115" i="24"/>
  <c r="K115" i="24"/>
  <c r="J115" i="24"/>
  <c r="I115" i="24" s="1"/>
  <c r="N114" i="24"/>
  <c r="M114" i="24"/>
  <c r="L114" i="24"/>
  <c r="K114" i="24"/>
  <c r="I114" i="24" s="1"/>
  <c r="J114" i="24"/>
  <c r="N113" i="24"/>
  <c r="M113" i="24"/>
  <c r="L113" i="24"/>
  <c r="K113" i="24"/>
  <c r="J113" i="24"/>
  <c r="N112" i="24"/>
  <c r="M112" i="24"/>
  <c r="L112" i="24"/>
  <c r="K112" i="24"/>
  <c r="I112" i="24" s="1"/>
  <c r="J112" i="24"/>
  <c r="N111" i="24"/>
  <c r="M111" i="24"/>
  <c r="L111" i="24"/>
  <c r="K111" i="24"/>
  <c r="J111" i="24"/>
  <c r="I111" i="24" s="1"/>
  <c r="N110" i="24"/>
  <c r="M110" i="24"/>
  <c r="L110" i="24"/>
  <c r="K110" i="24"/>
  <c r="I110" i="24" s="1"/>
  <c r="J110" i="24"/>
  <c r="N109" i="24"/>
  <c r="M109" i="24"/>
  <c r="L109" i="24"/>
  <c r="K109" i="24"/>
  <c r="J109" i="24"/>
  <c r="N108" i="24"/>
  <c r="M108" i="24"/>
  <c r="L108" i="24"/>
  <c r="K108" i="24"/>
  <c r="I108" i="24" s="1"/>
  <c r="J108" i="24"/>
  <c r="N107" i="24"/>
  <c r="M107" i="24"/>
  <c r="L107" i="24"/>
  <c r="K107" i="24"/>
  <c r="J107" i="24"/>
  <c r="I107" i="24" s="1"/>
  <c r="N106" i="24"/>
  <c r="M106" i="24"/>
  <c r="L106" i="24"/>
  <c r="K106" i="24"/>
  <c r="I106" i="24" s="1"/>
  <c r="J106" i="24"/>
  <c r="N105" i="24"/>
  <c r="M105" i="24"/>
  <c r="L105" i="24"/>
  <c r="K105" i="24"/>
  <c r="J105" i="24"/>
  <c r="N104" i="24"/>
  <c r="M104" i="24"/>
  <c r="L104" i="24"/>
  <c r="K104" i="24"/>
  <c r="I104" i="24" s="1"/>
  <c r="J104" i="24"/>
  <c r="N103" i="24"/>
  <c r="M103" i="24"/>
  <c r="L103" i="24"/>
  <c r="K103" i="24"/>
  <c r="J103" i="24"/>
  <c r="I103" i="24" s="1"/>
  <c r="N102" i="24"/>
  <c r="M102" i="24"/>
  <c r="L102" i="24"/>
  <c r="K102" i="24"/>
  <c r="I102" i="24" s="1"/>
  <c r="J102" i="24"/>
  <c r="N101" i="24"/>
  <c r="M101" i="24"/>
  <c r="L101" i="24"/>
  <c r="K101" i="24"/>
  <c r="J101" i="24"/>
  <c r="N100" i="24"/>
  <c r="M100" i="24"/>
  <c r="L100" i="24"/>
  <c r="K100" i="24"/>
  <c r="I100" i="24" s="1"/>
  <c r="J100" i="24"/>
  <c r="N99" i="24"/>
  <c r="M99" i="24"/>
  <c r="L99" i="24"/>
  <c r="K99" i="24"/>
  <c r="J99" i="24"/>
  <c r="I99" i="24" s="1"/>
  <c r="N98" i="24"/>
  <c r="M98" i="24"/>
  <c r="L98" i="24"/>
  <c r="K98" i="24"/>
  <c r="I98" i="24" s="1"/>
  <c r="J98" i="24"/>
  <c r="N97" i="24"/>
  <c r="M97" i="24"/>
  <c r="L97" i="24"/>
  <c r="K97" i="24"/>
  <c r="J97" i="24"/>
  <c r="N96" i="24"/>
  <c r="M96" i="24"/>
  <c r="L96" i="24"/>
  <c r="K96" i="24"/>
  <c r="I96" i="24" s="1"/>
  <c r="J96" i="24"/>
  <c r="N95" i="24"/>
  <c r="M95" i="24"/>
  <c r="L95" i="24"/>
  <c r="K95" i="24"/>
  <c r="J95" i="24"/>
  <c r="I95" i="24" s="1"/>
  <c r="N94" i="24"/>
  <c r="M94" i="24"/>
  <c r="L94" i="24"/>
  <c r="K94" i="24"/>
  <c r="I94" i="24" s="1"/>
  <c r="J94" i="24"/>
  <c r="N93" i="24"/>
  <c r="M93" i="24"/>
  <c r="L93" i="24"/>
  <c r="K93" i="24"/>
  <c r="J93" i="24"/>
  <c r="N92" i="24"/>
  <c r="M92" i="24"/>
  <c r="L92" i="24"/>
  <c r="K92" i="24"/>
  <c r="I92" i="24" s="1"/>
  <c r="J92" i="24"/>
  <c r="N91" i="24"/>
  <c r="M91" i="24"/>
  <c r="L91" i="24"/>
  <c r="K91" i="24"/>
  <c r="J91" i="24"/>
  <c r="I91" i="24" s="1"/>
  <c r="N90" i="24"/>
  <c r="M90" i="24"/>
  <c r="L90" i="24"/>
  <c r="K90" i="24"/>
  <c r="I90" i="24" s="1"/>
  <c r="J90" i="24"/>
  <c r="N89" i="24"/>
  <c r="M89" i="24"/>
  <c r="L89" i="24"/>
  <c r="J89" i="24"/>
  <c r="L88" i="24"/>
  <c r="K88" i="24"/>
  <c r="J88" i="24"/>
  <c r="L87" i="24"/>
  <c r="K87" i="24"/>
  <c r="J87" i="24"/>
  <c r="L86" i="24"/>
  <c r="K86" i="24"/>
  <c r="J86" i="24"/>
  <c r="L85" i="24"/>
  <c r="K85" i="24"/>
  <c r="J85" i="24"/>
  <c r="L84" i="24"/>
  <c r="K84" i="24"/>
  <c r="J84" i="24"/>
  <c r="L83" i="24"/>
  <c r="K83" i="24"/>
  <c r="J83" i="24"/>
  <c r="L82" i="24"/>
  <c r="K82" i="24"/>
  <c r="J82" i="24"/>
  <c r="L81" i="24"/>
  <c r="K81" i="24"/>
  <c r="J81" i="24"/>
  <c r="N80" i="24"/>
  <c r="M80" i="24"/>
  <c r="L80" i="24"/>
  <c r="K80" i="24"/>
  <c r="J80" i="24"/>
  <c r="I80" i="24"/>
  <c r="N79" i="24"/>
  <c r="M79" i="24"/>
  <c r="L79" i="24"/>
  <c r="K79" i="24"/>
  <c r="I79" i="24" s="1"/>
  <c r="J79" i="24"/>
  <c r="N78" i="24"/>
  <c r="M78" i="24"/>
  <c r="L78" i="24"/>
  <c r="J78" i="24"/>
  <c r="L77" i="24"/>
  <c r="K77" i="24"/>
  <c r="J77" i="24"/>
  <c r="J76" i="24"/>
  <c r="J75" i="24"/>
  <c r="J74" i="24"/>
  <c r="J73" i="24"/>
  <c r="J72" i="24"/>
  <c r="J71" i="24"/>
  <c r="J70" i="24"/>
  <c r="N69" i="24"/>
  <c r="M69" i="24"/>
  <c r="J69" i="24"/>
  <c r="N68" i="24"/>
  <c r="M68" i="24"/>
  <c r="J68" i="24"/>
  <c r="N67" i="24"/>
  <c r="M67" i="24"/>
  <c r="K67" i="24"/>
  <c r="J67" i="24"/>
  <c r="E67" i="24"/>
  <c r="L67" i="24" s="1"/>
  <c r="N66" i="24"/>
  <c r="M66" i="24"/>
  <c r="L66" i="24"/>
  <c r="K66" i="24"/>
  <c r="I66" i="24" s="1"/>
  <c r="J66" i="24"/>
  <c r="N65" i="24"/>
  <c r="M65" i="24"/>
  <c r="L65" i="24"/>
  <c r="K65" i="24"/>
  <c r="J65" i="24"/>
  <c r="I65" i="24"/>
  <c r="N64" i="24"/>
  <c r="M64" i="24"/>
  <c r="L64" i="24"/>
  <c r="K64" i="24"/>
  <c r="I64" i="24" s="1"/>
  <c r="J64" i="24"/>
  <c r="N63" i="24"/>
  <c r="M63" i="24"/>
  <c r="L63" i="24"/>
  <c r="K63" i="24"/>
  <c r="J63" i="24"/>
  <c r="I63" i="24"/>
  <c r="N62" i="24"/>
  <c r="M62" i="24"/>
  <c r="L62" i="24"/>
  <c r="K62" i="24"/>
  <c r="I62" i="24" s="1"/>
  <c r="J62" i="24"/>
  <c r="N61" i="24"/>
  <c r="M61" i="24"/>
  <c r="L61" i="24"/>
  <c r="K61" i="24"/>
  <c r="J61" i="24"/>
  <c r="I61" i="24"/>
  <c r="N60" i="24"/>
  <c r="M60" i="24"/>
  <c r="L60" i="24"/>
  <c r="K60" i="24"/>
  <c r="I60" i="24" s="1"/>
  <c r="J60" i="24"/>
  <c r="K39" i="24"/>
  <c r="K38" i="24"/>
  <c r="L38" i="24" s="1"/>
  <c r="U37" i="24"/>
  <c r="V37" i="24" s="1"/>
  <c r="K37" i="24"/>
  <c r="L37" i="24" s="1"/>
  <c r="U36" i="24"/>
  <c r="V36" i="24" s="1"/>
  <c r="K36" i="24"/>
  <c r="L36" i="24" s="1"/>
  <c r="U35" i="24"/>
  <c r="V35" i="24" s="1"/>
  <c r="K35" i="24"/>
  <c r="L35" i="24" s="1"/>
  <c r="U34" i="24"/>
  <c r="V34" i="24" s="1"/>
  <c r="K34" i="24"/>
  <c r="L34" i="24" s="1"/>
  <c r="U33" i="24"/>
  <c r="V33" i="24" s="1"/>
  <c r="K33" i="24"/>
  <c r="L33" i="24" s="1"/>
  <c r="U32" i="24"/>
  <c r="V32" i="24" s="1"/>
  <c r="K32" i="24"/>
  <c r="L32" i="24" s="1"/>
  <c r="U31" i="24"/>
  <c r="V31" i="24" s="1"/>
  <c r="K31" i="24"/>
  <c r="L31" i="24" s="1"/>
  <c r="U30" i="24"/>
  <c r="V30" i="24" s="1"/>
  <c r="K30" i="24"/>
  <c r="L30" i="24" s="1"/>
  <c r="U29" i="24"/>
  <c r="V29" i="24" s="1"/>
  <c r="K29" i="24"/>
  <c r="L29" i="24" s="1"/>
  <c r="U28" i="24"/>
  <c r="V28" i="24" s="1"/>
  <c r="K28" i="24"/>
  <c r="L28" i="24" s="1"/>
  <c r="U27" i="24"/>
  <c r="V27" i="24" s="1"/>
  <c r="K27" i="24"/>
  <c r="L27" i="24" s="1"/>
  <c r="U26" i="24"/>
  <c r="V26" i="24" s="1"/>
  <c r="K26" i="24"/>
  <c r="L26" i="24" s="1"/>
  <c r="U25" i="24"/>
  <c r="V25" i="24" s="1"/>
  <c r="K25" i="24"/>
  <c r="L25" i="24" s="1"/>
  <c r="U24" i="24"/>
  <c r="V24" i="24" s="1"/>
  <c r="K24" i="24"/>
  <c r="L24" i="24" s="1"/>
  <c r="U23" i="24"/>
  <c r="V23" i="24" s="1"/>
  <c r="K23" i="24"/>
  <c r="L23" i="24" s="1"/>
  <c r="U22" i="24"/>
  <c r="V22" i="24" s="1"/>
  <c r="W22" i="24" s="1"/>
  <c r="K22" i="24"/>
  <c r="L22" i="24" s="1"/>
  <c r="M22" i="24" s="1"/>
  <c r="E12" i="24"/>
  <c r="D12" i="24"/>
  <c r="K10" i="24"/>
  <c r="K9" i="24"/>
  <c r="K8" i="24"/>
  <c r="K7" i="24"/>
  <c r="K6" i="24"/>
  <c r="L5" i="24"/>
  <c r="K5" i="24"/>
  <c r="J5" i="24"/>
  <c r="L4" i="24"/>
  <c r="K4" i="24"/>
  <c r="J4" i="24"/>
  <c r="P3" i="24"/>
  <c r="O3" i="24"/>
  <c r="N3" i="24"/>
  <c r="M3" i="24"/>
  <c r="L3" i="24"/>
  <c r="K3" i="24"/>
  <c r="J3" i="24"/>
  <c r="K2" i="24"/>
  <c r="D1" i="24"/>
  <c r="AK498" i="23"/>
  <c r="Z498" i="23"/>
  <c r="X497" i="23"/>
  <c r="AK490" i="23"/>
  <c r="AE490" i="23"/>
  <c r="Z490" i="23"/>
  <c r="X489" i="23"/>
  <c r="S489" i="23"/>
  <c r="Q488" i="23"/>
  <c r="M486" i="23"/>
  <c r="J485" i="23"/>
  <c r="AK482" i="23"/>
  <c r="AA482" i="23"/>
  <c r="Y482" i="23"/>
  <c r="X481" i="23"/>
  <c r="Q479" i="23"/>
  <c r="M476" i="23"/>
  <c r="H476" i="23"/>
  <c r="U489" i="23" s="1"/>
  <c r="G476" i="23"/>
  <c r="F476" i="23"/>
  <c r="L486" i="23" s="1"/>
  <c r="E476" i="23"/>
  <c r="K486" i="23" s="1"/>
  <c r="D476" i="23"/>
  <c r="X482" i="23" s="1"/>
  <c r="K475" i="23"/>
  <c r="D475" i="23"/>
  <c r="AM473" i="23"/>
  <c r="AK472" i="23"/>
  <c r="AB470" i="23"/>
  <c r="Z470" i="23"/>
  <c r="Q470" i="23"/>
  <c r="X469" i="23"/>
  <c r="L466" i="23"/>
  <c r="K466" i="23"/>
  <c r="J465" i="23"/>
  <c r="AM462" i="23"/>
  <c r="AG462" i="23"/>
  <c r="AA462" i="23"/>
  <c r="Z462" i="23"/>
  <c r="AK461" i="23"/>
  <c r="AE461" i="23"/>
  <c r="X461" i="23"/>
  <c r="S461" i="23"/>
  <c r="Q460" i="23"/>
  <c r="AA454" i="23"/>
  <c r="Z454" i="23"/>
  <c r="Y454" i="23"/>
  <c r="X453" i="23"/>
  <c r="AK452" i="23"/>
  <c r="B450" i="23"/>
  <c r="N399" i="23"/>
  <c r="M399" i="23"/>
  <c r="L399" i="23"/>
  <c r="K399" i="23"/>
  <c r="J399" i="23"/>
  <c r="I399" i="23"/>
  <c r="N398" i="23"/>
  <c r="M398" i="23"/>
  <c r="L398" i="23"/>
  <c r="K398" i="23"/>
  <c r="I398" i="23" s="1"/>
  <c r="J398" i="23"/>
  <c r="N397" i="23"/>
  <c r="M397" i="23"/>
  <c r="L397" i="23"/>
  <c r="K397" i="23"/>
  <c r="J397" i="23"/>
  <c r="I397" i="23"/>
  <c r="N396" i="23"/>
  <c r="M396" i="23"/>
  <c r="L396" i="23"/>
  <c r="K396" i="23"/>
  <c r="I396" i="23" s="1"/>
  <c r="J396" i="23"/>
  <c r="N395" i="23"/>
  <c r="M395" i="23"/>
  <c r="L395" i="23"/>
  <c r="K395" i="23"/>
  <c r="J395" i="23"/>
  <c r="I395" i="23" s="1"/>
  <c r="N394" i="23"/>
  <c r="M394" i="23"/>
  <c r="L394" i="23"/>
  <c r="K394" i="23"/>
  <c r="I394" i="23" s="1"/>
  <c r="J394" i="23"/>
  <c r="N393" i="23"/>
  <c r="M393" i="23"/>
  <c r="L393" i="23"/>
  <c r="K393" i="23"/>
  <c r="J393" i="23"/>
  <c r="I393" i="23" s="1"/>
  <c r="N392" i="23"/>
  <c r="M392" i="23"/>
  <c r="L392" i="23"/>
  <c r="K392" i="23"/>
  <c r="I392" i="23" s="1"/>
  <c r="J392" i="23"/>
  <c r="N391" i="23"/>
  <c r="M391" i="23"/>
  <c r="L391" i="23"/>
  <c r="K391" i="23"/>
  <c r="J391" i="23"/>
  <c r="I391" i="23" s="1"/>
  <c r="N390" i="23"/>
  <c r="M390" i="23"/>
  <c r="L390" i="23"/>
  <c r="K390" i="23"/>
  <c r="I390" i="23" s="1"/>
  <c r="J390" i="23"/>
  <c r="N389" i="23"/>
  <c r="M389" i="23"/>
  <c r="L389" i="23"/>
  <c r="K389" i="23"/>
  <c r="J389" i="23"/>
  <c r="I389" i="23" s="1"/>
  <c r="N388" i="23"/>
  <c r="M388" i="23"/>
  <c r="L388" i="23"/>
  <c r="K388" i="23"/>
  <c r="I388" i="23" s="1"/>
  <c r="J388" i="23"/>
  <c r="N387" i="23"/>
  <c r="M387" i="23"/>
  <c r="L387" i="23"/>
  <c r="K387" i="23"/>
  <c r="J387" i="23"/>
  <c r="I387" i="23" s="1"/>
  <c r="N386" i="23"/>
  <c r="M386" i="23"/>
  <c r="L386" i="23"/>
  <c r="K386" i="23"/>
  <c r="I386" i="23" s="1"/>
  <c r="J386" i="23"/>
  <c r="N385" i="23"/>
  <c r="M385" i="23"/>
  <c r="L385" i="23"/>
  <c r="K385" i="23"/>
  <c r="J385" i="23"/>
  <c r="I385" i="23" s="1"/>
  <c r="N384" i="23"/>
  <c r="M384" i="23"/>
  <c r="L384" i="23"/>
  <c r="K384" i="23"/>
  <c r="I384" i="23" s="1"/>
  <c r="J384" i="23"/>
  <c r="N383" i="23"/>
  <c r="M383" i="23"/>
  <c r="L383" i="23"/>
  <c r="K383" i="23"/>
  <c r="J383" i="23"/>
  <c r="I383" i="23" s="1"/>
  <c r="N382" i="23"/>
  <c r="M382" i="23"/>
  <c r="L382" i="23"/>
  <c r="K382" i="23"/>
  <c r="I382" i="23" s="1"/>
  <c r="J382" i="23"/>
  <c r="N381" i="23"/>
  <c r="M381" i="23"/>
  <c r="L381" i="23"/>
  <c r="K381" i="23"/>
  <c r="J381" i="23"/>
  <c r="I381" i="23" s="1"/>
  <c r="N380" i="23"/>
  <c r="M380" i="23"/>
  <c r="L380" i="23"/>
  <c r="K380" i="23"/>
  <c r="I380" i="23" s="1"/>
  <c r="J380" i="23"/>
  <c r="N379" i="23"/>
  <c r="M379" i="23"/>
  <c r="L379" i="23"/>
  <c r="K379" i="23"/>
  <c r="J379" i="23"/>
  <c r="I379" i="23" s="1"/>
  <c r="N378" i="23"/>
  <c r="M378" i="23"/>
  <c r="L378" i="23"/>
  <c r="K378" i="23"/>
  <c r="I378" i="23" s="1"/>
  <c r="J378" i="23"/>
  <c r="N377" i="23"/>
  <c r="M377" i="23"/>
  <c r="L377" i="23"/>
  <c r="K377" i="23"/>
  <c r="J377" i="23"/>
  <c r="I377" i="23" s="1"/>
  <c r="N376" i="23"/>
  <c r="M376" i="23"/>
  <c r="L376" i="23"/>
  <c r="K376" i="23"/>
  <c r="I376" i="23" s="1"/>
  <c r="J376" i="23"/>
  <c r="N375" i="23"/>
  <c r="M375" i="23"/>
  <c r="L375" i="23"/>
  <c r="K375" i="23"/>
  <c r="J375" i="23"/>
  <c r="I375" i="23" s="1"/>
  <c r="N374" i="23"/>
  <c r="M374" i="23"/>
  <c r="L374" i="23"/>
  <c r="K374" i="23"/>
  <c r="I374" i="23" s="1"/>
  <c r="J374" i="23"/>
  <c r="N373" i="23"/>
  <c r="M373" i="23"/>
  <c r="L373" i="23"/>
  <c r="K373" i="23"/>
  <c r="J373" i="23"/>
  <c r="I373" i="23" s="1"/>
  <c r="N372" i="23"/>
  <c r="M372" i="23"/>
  <c r="L372" i="23"/>
  <c r="K372" i="23"/>
  <c r="I372" i="23" s="1"/>
  <c r="J372" i="23"/>
  <c r="N371" i="23"/>
  <c r="M371" i="23"/>
  <c r="L371" i="23"/>
  <c r="K371" i="23"/>
  <c r="J371" i="23"/>
  <c r="I371" i="23" s="1"/>
  <c r="N370" i="23"/>
  <c r="M370" i="23"/>
  <c r="L370" i="23"/>
  <c r="K370" i="23"/>
  <c r="I370" i="23" s="1"/>
  <c r="J370" i="23"/>
  <c r="N369" i="23"/>
  <c r="M369" i="23"/>
  <c r="L369" i="23"/>
  <c r="K369" i="23"/>
  <c r="J369" i="23"/>
  <c r="I369" i="23" s="1"/>
  <c r="N368" i="23"/>
  <c r="M368" i="23"/>
  <c r="L368" i="23"/>
  <c r="K368" i="23"/>
  <c r="I368" i="23" s="1"/>
  <c r="J368" i="23"/>
  <c r="N367" i="23"/>
  <c r="M367" i="23"/>
  <c r="L367" i="23"/>
  <c r="K367" i="23"/>
  <c r="J367" i="23"/>
  <c r="I367" i="23" s="1"/>
  <c r="N366" i="23"/>
  <c r="M366" i="23"/>
  <c r="L366" i="23"/>
  <c r="K366" i="23"/>
  <c r="I366" i="23" s="1"/>
  <c r="J366" i="23"/>
  <c r="N365" i="23"/>
  <c r="M365" i="23"/>
  <c r="L365" i="23"/>
  <c r="K365" i="23"/>
  <c r="J365" i="23"/>
  <c r="I365" i="23" s="1"/>
  <c r="N364" i="23"/>
  <c r="M364" i="23"/>
  <c r="L364" i="23"/>
  <c r="K364" i="23"/>
  <c r="I364" i="23" s="1"/>
  <c r="J364" i="23"/>
  <c r="N363" i="23"/>
  <c r="M363" i="23"/>
  <c r="L363" i="23"/>
  <c r="K363" i="23"/>
  <c r="J363" i="23"/>
  <c r="I363" i="23" s="1"/>
  <c r="N362" i="23"/>
  <c r="M362" i="23"/>
  <c r="L362" i="23"/>
  <c r="K362" i="23"/>
  <c r="I362" i="23" s="1"/>
  <c r="J362" i="23"/>
  <c r="N361" i="23"/>
  <c r="M361" i="23"/>
  <c r="L361" i="23"/>
  <c r="K361" i="23"/>
  <c r="J361" i="23"/>
  <c r="I361" i="23" s="1"/>
  <c r="N360" i="23"/>
  <c r="M360" i="23"/>
  <c r="L360" i="23"/>
  <c r="K360" i="23"/>
  <c r="I360" i="23" s="1"/>
  <c r="J360" i="23"/>
  <c r="N359" i="23"/>
  <c r="M359" i="23"/>
  <c r="L359" i="23"/>
  <c r="K359" i="23"/>
  <c r="J359" i="23"/>
  <c r="I359" i="23" s="1"/>
  <c r="N358" i="23"/>
  <c r="M358" i="23"/>
  <c r="L358" i="23"/>
  <c r="K358" i="23"/>
  <c r="I358" i="23" s="1"/>
  <c r="J358" i="23"/>
  <c r="N357" i="23"/>
  <c r="M357" i="23"/>
  <c r="L357" i="23"/>
  <c r="K357" i="23"/>
  <c r="J357" i="23"/>
  <c r="I357" i="23" s="1"/>
  <c r="N356" i="23"/>
  <c r="M356" i="23"/>
  <c r="L356" i="23"/>
  <c r="K356" i="23"/>
  <c r="I356" i="23" s="1"/>
  <c r="J356" i="23"/>
  <c r="N355" i="23"/>
  <c r="M355" i="23"/>
  <c r="L355" i="23"/>
  <c r="K355" i="23"/>
  <c r="J355" i="23"/>
  <c r="I355" i="23" s="1"/>
  <c r="N354" i="23"/>
  <c r="M354" i="23"/>
  <c r="L354" i="23"/>
  <c r="K354" i="23"/>
  <c r="I354" i="23" s="1"/>
  <c r="J354" i="23"/>
  <c r="N353" i="23"/>
  <c r="M353" i="23"/>
  <c r="L353" i="23"/>
  <c r="K353" i="23"/>
  <c r="J353" i="23"/>
  <c r="I353" i="23" s="1"/>
  <c r="N352" i="23"/>
  <c r="M352" i="23"/>
  <c r="L352" i="23"/>
  <c r="K352" i="23"/>
  <c r="I352" i="23" s="1"/>
  <c r="K39" i="23" s="1"/>
  <c r="J352" i="23"/>
  <c r="N351" i="23"/>
  <c r="M351" i="23"/>
  <c r="L351" i="23"/>
  <c r="K351" i="23"/>
  <c r="J351" i="23"/>
  <c r="I351" i="23" s="1"/>
  <c r="K38" i="23" s="1"/>
  <c r="J38" i="23" s="1"/>
  <c r="N350" i="23"/>
  <c r="M350" i="23"/>
  <c r="L350" i="23"/>
  <c r="K350" i="23"/>
  <c r="I350" i="23" s="1"/>
  <c r="J350" i="23"/>
  <c r="N349" i="23"/>
  <c r="M349" i="23"/>
  <c r="L349" i="23"/>
  <c r="K349" i="23"/>
  <c r="J349" i="23"/>
  <c r="I349" i="23" s="1"/>
  <c r="N348" i="23"/>
  <c r="M348" i="23"/>
  <c r="L348" i="23"/>
  <c r="K348" i="23"/>
  <c r="I348" i="23" s="1"/>
  <c r="J348" i="23"/>
  <c r="N347" i="23"/>
  <c r="M347" i="23"/>
  <c r="L347" i="23"/>
  <c r="K347" i="23"/>
  <c r="J347" i="23"/>
  <c r="I347" i="23"/>
  <c r="N346" i="23"/>
  <c r="M346" i="23"/>
  <c r="L346" i="23"/>
  <c r="K346" i="23"/>
  <c r="I346" i="23" s="1"/>
  <c r="J346" i="23"/>
  <c r="N345" i="23"/>
  <c r="M345" i="23"/>
  <c r="L345" i="23"/>
  <c r="K345" i="23"/>
  <c r="J345" i="23"/>
  <c r="I345" i="23"/>
  <c r="N344" i="23"/>
  <c r="M344" i="23"/>
  <c r="L344" i="23"/>
  <c r="K344" i="23"/>
  <c r="I344" i="23" s="1"/>
  <c r="J344" i="23"/>
  <c r="N343" i="23"/>
  <c r="M343" i="23"/>
  <c r="L343" i="23"/>
  <c r="K343" i="23"/>
  <c r="J343" i="23"/>
  <c r="I343" i="23"/>
  <c r="N342" i="23"/>
  <c r="M342" i="23"/>
  <c r="L342" i="23"/>
  <c r="K342" i="23"/>
  <c r="I342" i="23" s="1"/>
  <c r="J342" i="23"/>
  <c r="N341" i="23"/>
  <c r="M341" i="23"/>
  <c r="L341" i="23"/>
  <c r="K341" i="23"/>
  <c r="J341" i="23"/>
  <c r="I341" i="23"/>
  <c r="N340" i="23"/>
  <c r="M340" i="23"/>
  <c r="L340" i="23"/>
  <c r="K340" i="23"/>
  <c r="I340" i="23" s="1"/>
  <c r="J340" i="23"/>
  <c r="N339" i="23"/>
  <c r="M339" i="23"/>
  <c r="L339" i="23"/>
  <c r="K339" i="23"/>
  <c r="J339" i="23"/>
  <c r="I339" i="23"/>
  <c r="N338" i="23"/>
  <c r="M338" i="23"/>
  <c r="L338" i="23"/>
  <c r="K338" i="23"/>
  <c r="I338" i="23" s="1"/>
  <c r="J338" i="23"/>
  <c r="N337" i="23"/>
  <c r="M337" i="23"/>
  <c r="L337" i="23"/>
  <c r="K337" i="23"/>
  <c r="J337" i="23"/>
  <c r="I337" i="23"/>
  <c r="N336" i="23"/>
  <c r="M336" i="23"/>
  <c r="L336" i="23"/>
  <c r="K336" i="23"/>
  <c r="I336" i="23" s="1"/>
  <c r="U36" i="23" s="1"/>
  <c r="T36" i="23" s="1"/>
  <c r="J336" i="23"/>
  <c r="N335" i="23"/>
  <c r="M335" i="23"/>
  <c r="L335" i="23"/>
  <c r="K335" i="23"/>
  <c r="J335" i="23"/>
  <c r="I335" i="23"/>
  <c r="N334" i="23"/>
  <c r="M334" i="23"/>
  <c r="L334" i="23"/>
  <c r="K334" i="23"/>
  <c r="I334" i="23" s="1"/>
  <c r="J334" i="23"/>
  <c r="N333" i="23"/>
  <c r="M333" i="23"/>
  <c r="L333" i="23"/>
  <c r="K333" i="23"/>
  <c r="J333" i="23"/>
  <c r="I333" i="23"/>
  <c r="N332" i="23"/>
  <c r="M332" i="23"/>
  <c r="L332" i="23"/>
  <c r="K332" i="23"/>
  <c r="I332" i="23" s="1"/>
  <c r="J332" i="23"/>
  <c r="N331" i="23"/>
  <c r="M331" i="23"/>
  <c r="L331" i="23"/>
  <c r="K331" i="23"/>
  <c r="J331" i="23"/>
  <c r="I331" i="23"/>
  <c r="N330" i="23"/>
  <c r="M330" i="23"/>
  <c r="L330" i="23"/>
  <c r="K330" i="23"/>
  <c r="I330" i="23" s="1"/>
  <c r="J330" i="23"/>
  <c r="N329" i="23"/>
  <c r="M329" i="23"/>
  <c r="L329" i="23"/>
  <c r="K329" i="23"/>
  <c r="J329" i="23"/>
  <c r="I329" i="23"/>
  <c r="N328" i="23"/>
  <c r="M328" i="23"/>
  <c r="L328" i="23"/>
  <c r="K328" i="23"/>
  <c r="I328" i="23" s="1"/>
  <c r="J328" i="23"/>
  <c r="N327" i="23"/>
  <c r="M327" i="23"/>
  <c r="L327" i="23"/>
  <c r="K327" i="23"/>
  <c r="J327" i="23"/>
  <c r="I327" i="23"/>
  <c r="N326" i="23"/>
  <c r="M326" i="23"/>
  <c r="L326" i="23"/>
  <c r="K326" i="23"/>
  <c r="I326" i="23" s="1"/>
  <c r="J326" i="23"/>
  <c r="N325" i="23"/>
  <c r="M325" i="23"/>
  <c r="L325" i="23"/>
  <c r="K325" i="23"/>
  <c r="J325" i="23"/>
  <c r="I325" i="23"/>
  <c r="N324" i="23"/>
  <c r="M324" i="23"/>
  <c r="L324" i="23"/>
  <c r="K324" i="23"/>
  <c r="I324" i="23" s="1"/>
  <c r="J324" i="23"/>
  <c r="N323" i="23"/>
  <c r="M323" i="23"/>
  <c r="L323" i="23"/>
  <c r="K323" i="23"/>
  <c r="J323" i="23"/>
  <c r="I323" i="23"/>
  <c r="N322" i="23"/>
  <c r="M322" i="23"/>
  <c r="L322" i="23"/>
  <c r="K322" i="23"/>
  <c r="I322" i="23" s="1"/>
  <c r="J322" i="23"/>
  <c r="N321" i="23"/>
  <c r="M321" i="23"/>
  <c r="L321" i="23"/>
  <c r="K321" i="23"/>
  <c r="J321" i="23"/>
  <c r="I321" i="23"/>
  <c r="N320" i="23"/>
  <c r="M320" i="23"/>
  <c r="L320" i="23"/>
  <c r="K320" i="23"/>
  <c r="I320" i="23" s="1"/>
  <c r="J320" i="23"/>
  <c r="N319" i="23"/>
  <c r="M319" i="23"/>
  <c r="L319" i="23"/>
  <c r="K319" i="23"/>
  <c r="J319" i="23"/>
  <c r="I319" i="23"/>
  <c r="N318" i="23"/>
  <c r="M318" i="23"/>
  <c r="L318" i="23"/>
  <c r="K318" i="23"/>
  <c r="I318" i="23" s="1"/>
  <c r="J318" i="23"/>
  <c r="N317" i="23"/>
  <c r="M317" i="23"/>
  <c r="L317" i="23"/>
  <c r="K317" i="23"/>
  <c r="J317" i="23"/>
  <c r="I317" i="23"/>
  <c r="N316" i="23"/>
  <c r="M316" i="23"/>
  <c r="L316" i="23"/>
  <c r="K316" i="23"/>
  <c r="I316" i="23" s="1"/>
  <c r="J316" i="23"/>
  <c r="N315" i="23"/>
  <c r="M315" i="23"/>
  <c r="L315" i="23"/>
  <c r="K315" i="23"/>
  <c r="J315" i="23"/>
  <c r="I315" i="23"/>
  <c r="N314" i="23"/>
  <c r="M314" i="23"/>
  <c r="L314" i="23"/>
  <c r="K314" i="23"/>
  <c r="I314" i="23" s="1"/>
  <c r="J314" i="23"/>
  <c r="N313" i="23"/>
  <c r="M313" i="23"/>
  <c r="L313" i="23"/>
  <c r="K313" i="23"/>
  <c r="J313" i="23"/>
  <c r="I313" i="23"/>
  <c r="N312" i="23"/>
  <c r="M312" i="23"/>
  <c r="L312" i="23"/>
  <c r="K312" i="23"/>
  <c r="I312" i="23" s="1"/>
  <c r="J312" i="23"/>
  <c r="N311" i="23"/>
  <c r="M311" i="23"/>
  <c r="L311" i="23"/>
  <c r="K311" i="23"/>
  <c r="J311" i="23"/>
  <c r="I311" i="23"/>
  <c r="N310" i="23"/>
  <c r="M310" i="23"/>
  <c r="L310" i="23"/>
  <c r="K310" i="23"/>
  <c r="I310" i="23" s="1"/>
  <c r="J310" i="23"/>
  <c r="N309" i="23"/>
  <c r="M309" i="23"/>
  <c r="L309" i="23"/>
  <c r="K309" i="23"/>
  <c r="J309" i="23"/>
  <c r="I309" i="23"/>
  <c r="N308" i="23"/>
  <c r="M308" i="23"/>
  <c r="L308" i="23"/>
  <c r="K308" i="23"/>
  <c r="I308" i="23" s="1"/>
  <c r="J308" i="23"/>
  <c r="N307" i="23"/>
  <c r="M307" i="23"/>
  <c r="L307" i="23"/>
  <c r="K307" i="23"/>
  <c r="J307" i="23"/>
  <c r="I307" i="23"/>
  <c r="N306" i="23"/>
  <c r="M306" i="23"/>
  <c r="L306" i="23"/>
  <c r="K306" i="23"/>
  <c r="I306" i="23" s="1"/>
  <c r="J306" i="23"/>
  <c r="N305" i="23"/>
  <c r="M305" i="23"/>
  <c r="L305" i="23"/>
  <c r="K305" i="23"/>
  <c r="J305" i="23"/>
  <c r="I305" i="23"/>
  <c r="N304" i="23"/>
  <c r="M304" i="23"/>
  <c r="L304" i="23"/>
  <c r="K304" i="23"/>
  <c r="I304" i="23" s="1"/>
  <c r="J304" i="23"/>
  <c r="N303" i="23"/>
  <c r="M303" i="23"/>
  <c r="L303" i="23"/>
  <c r="K303" i="23"/>
  <c r="J303" i="23"/>
  <c r="I303" i="23"/>
  <c r="N302" i="23"/>
  <c r="M302" i="23"/>
  <c r="L302" i="23"/>
  <c r="K302" i="23"/>
  <c r="I302" i="23" s="1"/>
  <c r="J302" i="23"/>
  <c r="N301" i="23"/>
  <c r="M301" i="23"/>
  <c r="L301" i="23"/>
  <c r="K301" i="23"/>
  <c r="J301" i="23"/>
  <c r="I301" i="23"/>
  <c r="N300" i="23"/>
  <c r="M300" i="23"/>
  <c r="L300" i="23"/>
  <c r="K300" i="23"/>
  <c r="I300" i="23" s="1"/>
  <c r="J300" i="23"/>
  <c r="N299" i="23"/>
  <c r="M299" i="23"/>
  <c r="L299" i="23"/>
  <c r="K299" i="23"/>
  <c r="J299" i="23"/>
  <c r="I299" i="23"/>
  <c r="N298" i="23"/>
  <c r="M298" i="23"/>
  <c r="L298" i="23"/>
  <c r="K298" i="23"/>
  <c r="I298" i="23" s="1"/>
  <c r="J298" i="23"/>
  <c r="N297" i="23"/>
  <c r="M297" i="23"/>
  <c r="L297" i="23"/>
  <c r="K297" i="23"/>
  <c r="J297" i="23"/>
  <c r="I297" i="23"/>
  <c r="N296" i="23"/>
  <c r="M296" i="23"/>
  <c r="L296" i="23"/>
  <c r="K296" i="23"/>
  <c r="I296" i="23" s="1"/>
  <c r="J296" i="23"/>
  <c r="N295" i="23"/>
  <c r="M295" i="23"/>
  <c r="L295" i="23"/>
  <c r="K295" i="23"/>
  <c r="J295" i="23"/>
  <c r="I295" i="23"/>
  <c r="N294" i="23"/>
  <c r="M294" i="23"/>
  <c r="L294" i="23"/>
  <c r="K294" i="23"/>
  <c r="I294" i="23" s="1"/>
  <c r="J294" i="23"/>
  <c r="N293" i="23"/>
  <c r="M293" i="23"/>
  <c r="L293" i="23"/>
  <c r="K293" i="23"/>
  <c r="J293" i="23"/>
  <c r="I293" i="23"/>
  <c r="N292" i="23"/>
  <c r="M292" i="23"/>
  <c r="L292" i="23"/>
  <c r="K292" i="23"/>
  <c r="I292" i="23" s="1"/>
  <c r="J292" i="23"/>
  <c r="N291" i="23"/>
  <c r="M291" i="23"/>
  <c r="L291" i="23"/>
  <c r="K291" i="23"/>
  <c r="J291" i="23"/>
  <c r="I291" i="23"/>
  <c r="N290" i="23"/>
  <c r="M290" i="23"/>
  <c r="L290" i="23"/>
  <c r="K290" i="23"/>
  <c r="I290" i="23" s="1"/>
  <c r="J290" i="23"/>
  <c r="N289" i="23"/>
  <c r="M289" i="23"/>
  <c r="L289" i="23"/>
  <c r="K289" i="23"/>
  <c r="J289" i="23"/>
  <c r="I289" i="23"/>
  <c r="N288" i="23"/>
  <c r="M288" i="23"/>
  <c r="L288" i="23"/>
  <c r="K288" i="23"/>
  <c r="I288" i="23" s="1"/>
  <c r="J288" i="23"/>
  <c r="N287" i="23"/>
  <c r="M287" i="23"/>
  <c r="L287" i="23"/>
  <c r="K287" i="23"/>
  <c r="J287" i="23"/>
  <c r="I287" i="23"/>
  <c r="N286" i="23"/>
  <c r="M286" i="23"/>
  <c r="L286" i="23"/>
  <c r="K286" i="23"/>
  <c r="I286" i="23" s="1"/>
  <c r="J286" i="23"/>
  <c r="N285" i="23"/>
  <c r="M285" i="23"/>
  <c r="L285" i="23"/>
  <c r="K285" i="23"/>
  <c r="J285" i="23"/>
  <c r="I285" i="23"/>
  <c r="N284" i="23"/>
  <c r="M284" i="23"/>
  <c r="L284" i="23"/>
  <c r="K284" i="23"/>
  <c r="I284" i="23" s="1"/>
  <c r="J284" i="23"/>
  <c r="N283" i="23"/>
  <c r="M283" i="23"/>
  <c r="L283" i="23"/>
  <c r="K283" i="23"/>
  <c r="J283" i="23"/>
  <c r="I283" i="23"/>
  <c r="N282" i="23"/>
  <c r="M282" i="23"/>
  <c r="L282" i="23"/>
  <c r="K282" i="23"/>
  <c r="I282" i="23" s="1"/>
  <c r="J282" i="23"/>
  <c r="N281" i="23"/>
  <c r="M281" i="23"/>
  <c r="L281" i="23"/>
  <c r="K281" i="23"/>
  <c r="J281" i="23"/>
  <c r="I281" i="23"/>
  <c r="N280" i="23"/>
  <c r="M280" i="23"/>
  <c r="L280" i="23"/>
  <c r="K280" i="23"/>
  <c r="I280" i="23" s="1"/>
  <c r="J280" i="23"/>
  <c r="N279" i="23"/>
  <c r="M279" i="23"/>
  <c r="L279" i="23"/>
  <c r="K279" i="23"/>
  <c r="J279" i="23"/>
  <c r="I279" i="23"/>
  <c r="U35" i="23" s="1"/>
  <c r="T35" i="23" s="1"/>
  <c r="N278" i="23"/>
  <c r="M278" i="23"/>
  <c r="L278" i="23"/>
  <c r="K278" i="23"/>
  <c r="I278" i="23" s="1"/>
  <c r="J278" i="23"/>
  <c r="N277" i="23"/>
  <c r="M277" i="23"/>
  <c r="L277" i="23"/>
  <c r="K277" i="23"/>
  <c r="J277" i="23"/>
  <c r="I277" i="23"/>
  <c r="N276" i="23"/>
  <c r="M276" i="23"/>
  <c r="L276" i="23"/>
  <c r="K276" i="23"/>
  <c r="I276" i="23" s="1"/>
  <c r="J276" i="23"/>
  <c r="N275" i="23"/>
  <c r="M275" i="23"/>
  <c r="L275" i="23"/>
  <c r="K275" i="23"/>
  <c r="J275" i="23"/>
  <c r="I275" i="23"/>
  <c r="N274" i="23"/>
  <c r="M274" i="23"/>
  <c r="L274" i="23"/>
  <c r="K274" i="23"/>
  <c r="I274" i="23" s="1"/>
  <c r="J274" i="23"/>
  <c r="N273" i="23"/>
  <c r="M273" i="23"/>
  <c r="L273" i="23"/>
  <c r="K273" i="23"/>
  <c r="J273" i="23"/>
  <c r="I273" i="23"/>
  <c r="N272" i="23"/>
  <c r="M272" i="23"/>
  <c r="L272" i="23"/>
  <c r="K272" i="23"/>
  <c r="I272" i="23" s="1"/>
  <c r="J272" i="23"/>
  <c r="N271" i="23"/>
  <c r="M271" i="23"/>
  <c r="L271" i="23"/>
  <c r="K271" i="23"/>
  <c r="J271" i="23"/>
  <c r="I271" i="23"/>
  <c r="N270" i="23"/>
  <c r="M270" i="23"/>
  <c r="L270" i="23"/>
  <c r="K270" i="23"/>
  <c r="I270" i="23" s="1"/>
  <c r="J270" i="23"/>
  <c r="N269" i="23"/>
  <c r="M269" i="23"/>
  <c r="L269" i="23"/>
  <c r="K269" i="23"/>
  <c r="J269" i="23"/>
  <c r="I269" i="23"/>
  <c r="N268" i="23"/>
  <c r="M268" i="23"/>
  <c r="L268" i="23"/>
  <c r="K268" i="23"/>
  <c r="I268" i="23" s="1"/>
  <c r="J268" i="23"/>
  <c r="N267" i="23"/>
  <c r="M267" i="23"/>
  <c r="L267" i="23"/>
  <c r="K267" i="23"/>
  <c r="J267" i="23"/>
  <c r="I267" i="23"/>
  <c r="N266" i="23"/>
  <c r="M266" i="23"/>
  <c r="L266" i="23"/>
  <c r="K266" i="23"/>
  <c r="I266" i="23" s="1"/>
  <c r="J266" i="23"/>
  <c r="N265" i="23"/>
  <c r="M265" i="23"/>
  <c r="L265" i="23"/>
  <c r="K265" i="23"/>
  <c r="J265" i="23"/>
  <c r="I265" i="23"/>
  <c r="N264" i="23"/>
  <c r="M264" i="23"/>
  <c r="L264" i="23"/>
  <c r="K264" i="23"/>
  <c r="I264" i="23" s="1"/>
  <c r="J264" i="23"/>
  <c r="N263" i="23"/>
  <c r="M263" i="23"/>
  <c r="L263" i="23"/>
  <c r="K263" i="23"/>
  <c r="J263" i="23"/>
  <c r="I263" i="23"/>
  <c r="N262" i="23"/>
  <c r="M262" i="23"/>
  <c r="L262" i="23"/>
  <c r="K262" i="23"/>
  <c r="I262" i="23" s="1"/>
  <c r="J262" i="23"/>
  <c r="N261" i="23"/>
  <c r="M261" i="23"/>
  <c r="L261" i="23"/>
  <c r="K261" i="23"/>
  <c r="J261" i="23"/>
  <c r="I261" i="23"/>
  <c r="N260" i="23"/>
  <c r="M260" i="23"/>
  <c r="L260" i="23"/>
  <c r="K260" i="23"/>
  <c r="I260" i="23" s="1"/>
  <c r="J260" i="23"/>
  <c r="N259" i="23"/>
  <c r="M259" i="23"/>
  <c r="L259" i="23"/>
  <c r="K259" i="23"/>
  <c r="J259" i="23"/>
  <c r="I259" i="23"/>
  <c r="N258" i="23"/>
  <c r="M258" i="23"/>
  <c r="L258" i="23"/>
  <c r="K258" i="23"/>
  <c r="I258" i="23" s="1"/>
  <c r="J258" i="23"/>
  <c r="N257" i="23"/>
  <c r="M257" i="23"/>
  <c r="L257" i="23"/>
  <c r="K257" i="23"/>
  <c r="J257" i="23"/>
  <c r="I257" i="23"/>
  <c r="N256" i="23"/>
  <c r="M256" i="23"/>
  <c r="L256" i="23"/>
  <c r="K256" i="23"/>
  <c r="I256" i="23" s="1"/>
  <c r="J256" i="23"/>
  <c r="N255" i="23"/>
  <c r="M255" i="23"/>
  <c r="L255" i="23"/>
  <c r="K255" i="23"/>
  <c r="J255" i="23"/>
  <c r="I255" i="23"/>
  <c r="N254" i="23"/>
  <c r="M254" i="23"/>
  <c r="L254" i="23"/>
  <c r="K254" i="23"/>
  <c r="I254" i="23" s="1"/>
  <c r="J254" i="23"/>
  <c r="N253" i="23"/>
  <c r="M253" i="23"/>
  <c r="L253" i="23"/>
  <c r="K253" i="23"/>
  <c r="J253" i="23"/>
  <c r="I253" i="23"/>
  <c r="N252" i="23"/>
  <c r="M252" i="23"/>
  <c r="L252" i="23"/>
  <c r="K252" i="23"/>
  <c r="I252" i="23" s="1"/>
  <c r="J252" i="23"/>
  <c r="N251" i="23"/>
  <c r="M251" i="23"/>
  <c r="L251" i="23"/>
  <c r="K251" i="23"/>
  <c r="J251" i="23"/>
  <c r="I251" i="23"/>
  <c r="U34" i="23" s="1"/>
  <c r="T34" i="23" s="1"/>
  <c r="N250" i="23"/>
  <c r="M250" i="23"/>
  <c r="L250" i="23"/>
  <c r="K250" i="23"/>
  <c r="I250" i="23" s="1"/>
  <c r="J250" i="23"/>
  <c r="N249" i="23"/>
  <c r="M249" i="23"/>
  <c r="L249" i="23"/>
  <c r="K249" i="23"/>
  <c r="J249" i="23"/>
  <c r="I249" i="23"/>
  <c r="N248" i="23"/>
  <c r="M248" i="23"/>
  <c r="L248" i="23"/>
  <c r="K248" i="23"/>
  <c r="I248" i="23" s="1"/>
  <c r="J248" i="23"/>
  <c r="N247" i="23"/>
  <c r="M247" i="23"/>
  <c r="L247" i="23"/>
  <c r="K247" i="23"/>
  <c r="J247" i="23"/>
  <c r="I247" i="23"/>
  <c r="N246" i="23"/>
  <c r="M246" i="23"/>
  <c r="L246" i="23"/>
  <c r="K246" i="23"/>
  <c r="I246" i="23" s="1"/>
  <c r="J246" i="23"/>
  <c r="N245" i="23"/>
  <c r="M245" i="23"/>
  <c r="L245" i="23"/>
  <c r="K245" i="23"/>
  <c r="J245" i="23"/>
  <c r="I245" i="23"/>
  <c r="N244" i="23"/>
  <c r="M244" i="23"/>
  <c r="L244" i="23"/>
  <c r="K244" i="23"/>
  <c r="I244" i="23" s="1"/>
  <c r="J244" i="23"/>
  <c r="N243" i="23"/>
  <c r="M243" i="23"/>
  <c r="L243" i="23"/>
  <c r="K243" i="23"/>
  <c r="J243" i="23"/>
  <c r="I243" i="23"/>
  <c r="N242" i="23"/>
  <c r="M242" i="23"/>
  <c r="L242" i="23"/>
  <c r="K242" i="23"/>
  <c r="I242" i="23" s="1"/>
  <c r="J242" i="23"/>
  <c r="N241" i="23"/>
  <c r="M241" i="23"/>
  <c r="L241" i="23"/>
  <c r="K241" i="23"/>
  <c r="J241" i="23"/>
  <c r="I241" i="23"/>
  <c r="N240" i="23"/>
  <c r="M240" i="23"/>
  <c r="L240" i="23"/>
  <c r="K240" i="23"/>
  <c r="I240" i="23" s="1"/>
  <c r="J240" i="23"/>
  <c r="N239" i="23"/>
  <c r="M239" i="23"/>
  <c r="L239" i="23"/>
  <c r="K239" i="23"/>
  <c r="J239" i="23"/>
  <c r="I239" i="23"/>
  <c r="N238" i="23"/>
  <c r="M238" i="23"/>
  <c r="L238" i="23"/>
  <c r="K238" i="23"/>
  <c r="I238" i="23" s="1"/>
  <c r="J238" i="23"/>
  <c r="N237" i="23"/>
  <c r="M237" i="23"/>
  <c r="L237" i="23"/>
  <c r="K237" i="23"/>
  <c r="J237" i="23"/>
  <c r="I237" i="23"/>
  <c r="N236" i="23"/>
  <c r="M236" i="23"/>
  <c r="L236" i="23"/>
  <c r="K236" i="23"/>
  <c r="I236" i="23" s="1"/>
  <c r="U38" i="23" s="1"/>
  <c r="T38" i="23" s="1"/>
  <c r="J236" i="23"/>
  <c r="N235" i="23"/>
  <c r="M235" i="23"/>
  <c r="L235" i="23"/>
  <c r="K235" i="23"/>
  <c r="J235" i="23"/>
  <c r="I235" i="23"/>
  <c r="U37" i="23" s="1"/>
  <c r="T37" i="23" s="1"/>
  <c r="N234" i="23"/>
  <c r="M234" i="23"/>
  <c r="L234" i="23"/>
  <c r="K234" i="23"/>
  <c r="I234" i="23" s="1"/>
  <c r="J234" i="23"/>
  <c r="N233" i="23"/>
  <c r="M233" i="23"/>
  <c r="L233" i="23"/>
  <c r="K233" i="23"/>
  <c r="J233" i="23"/>
  <c r="I233" i="23"/>
  <c r="N232" i="23"/>
  <c r="M232" i="23"/>
  <c r="L232" i="23"/>
  <c r="K232" i="23"/>
  <c r="I232" i="23" s="1"/>
  <c r="J232" i="23"/>
  <c r="N231" i="23"/>
  <c r="M231" i="23"/>
  <c r="L231" i="23"/>
  <c r="K231" i="23"/>
  <c r="J231" i="23"/>
  <c r="I231" i="23"/>
  <c r="U33" i="23" s="1"/>
  <c r="T33" i="23" s="1"/>
  <c r="N230" i="23"/>
  <c r="M230" i="23"/>
  <c r="L230" i="23"/>
  <c r="K230" i="23"/>
  <c r="I230" i="23" s="1"/>
  <c r="J230" i="23"/>
  <c r="N229" i="23"/>
  <c r="M229" i="23"/>
  <c r="L229" i="23"/>
  <c r="K229" i="23"/>
  <c r="J229" i="23"/>
  <c r="I229" i="23"/>
  <c r="N228" i="23"/>
  <c r="M228" i="23"/>
  <c r="L228" i="23"/>
  <c r="K228" i="23"/>
  <c r="I228" i="23" s="1"/>
  <c r="J228" i="23"/>
  <c r="N227" i="23"/>
  <c r="M227" i="23"/>
  <c r="L227" i="23"/>
  <c r="K227" i="23"/>
  <c r="J227" i="23"/>
  <c r="I227" i="23"/>
  <c r="N226" i="23"/>
  <c r="M226" i="23"/>
  <c r="L226" i="23"/>
  <c r="K226" i="23"/>
  <c r="I226" i="23" s="1"/>
  <c r="J226" i="23"/>
  <c r="N225" i="23"/>
  <c r="M225" i="23"/>
  <c r="L225" i="23"/>
  <c r="K225" i="23"/>
  <c r="J225" i="23"/>
  <c r="I225" i="23"/>
  <c r="N224" i="23"/>
  <c r="M224" i="23"/>
  <c r="L224" i="23"/>
  <c r="K224" i="23"/>
  <c r="I224" i="23" s="1"/>
  <c r="J224" i="23"/>
  <c r="N223" i="23"/>
  <c r="M223" i="23"/>
  <c r="L223" i="23"/>
  <c r="K223" i="23"/>
  <c r="J223" i="23"/>
  <c r="I223" i="23"/>
  <c r="N222" i="23"/>
  <c r="M222" i="23"/>
  <c r="L222" i="23"/>
  <c r="K222" i="23"/>
  <c r="I222" i="23" s="1"/>
  <c r="J222" i="23"/>
  <c r="N221" i="23"/>
  <c r="M221" i="23"/>
  <c r="L221" i="23"/>
  <c r="K221" i="23"/>
  <c r="J221" i="23"/>
  <c r="I221" i="23"/>
  <c r="N220" i="23"/>
  <c r="M220" i="23"/>
  <c r="L220" i="23"/>
  <c r="K220" i="23"/>
  <c r="I220" i="23" s="1"/>
  <c r="J220" i="23"/>
  <c r="N219" i="23"/>
  <c r="M219" i="23"/>
  <c r="L219" i="23"/>
  <c r="K219" i="23"/>
  <c r="J219" i="23"/>
  <c r="I219" i="23"/>
  <c r="N218" i="23"/>
  <c r="M218" i="23"/>
  <c r="L218" i="23"/>
  <c r="K218" i="23"/>
  <c r="I218" i="23" s="1"/>
  <c r="J218" i="23"/>
  <c r="N217" i="23"/>
  <c r="M217" i="23"/>
  <c r="L217" i="23"/>
  <c r="K217" i="23"/>
  <c r="J217" i="23"/>
  <c r="I217" i="23"/>
  <c r="N216" i="23"/>
  <c r="M216" i="23"/>
  <c r="L216" i="23"/>
  <c r="K216" i="23"/>
  <c r="I216" i="23" s="1"/>
  <c r="J216" i="23"/>
  <c r="N215" i="23"/>
  <c r="M215" i="23"/>
  <c r="L215" i="23"/>
  <c r="K215" i="23"/>
  <c r="J215" i="23"/>
  <c r="I215" i="23"/>
  <c r="N214" i="23"/>
  <c r="M214" i="23"/>
  <c r="L214" i="23"/>
  <c r="K214" i="23"/>
  <c r="I214" i="23" s="1"/>
  <c r="J214" i="23"/>
  <c r="N213" i="23"/>
  <c r="M213" i="23"/>
  <c r="L213" i="23"/>
  <c r="K213" i="23"/>
  <c r="J213" i="23"/>
  <c r="I213" i="23"/>
  <c r="N212" i="23"/>
  <c r="M212" i="23"/>
  <c r="L212" i="23"/>
  <c r="K212" i="23"/>
  <c r="I212" i="23" s="1"/>
  <c r="J212" i="23"/>
  <c r="N211" i="23"/>
  <c r="M211" i="23"/>
  <c r="L211" i="23"/>
  <c r="K211" i="23"/>
  <c r="J211" i="23"/>
  <c r="I211" i="23"/>
  <c r="N210" i="23"/>
  <c r="M210" i="23"/>
  <c r="L210" i="23"/>
  <c r="K210" i="23"/>
  <c r="I210" i="23" s="1"/>
  <c r="J210" i="23"/>
  <c r="N209" i="23"/>
  <c r="M209" i="23"/>
  <c r="L209" i="23"/>
  <c r="K209" i="23"/>
  <c r="J209" i="23"/>
  <c r="I209" i="23"/>
  <c r="U32" i="23" s="1"/>
  <c r="T32" i="23" s="1"/>
  <c r="N208" i="23"/>
  <c r="M208" i="23"/>
  <c r="L208" i="23"/>
  <c r="K208" i="23"/>
  <c r="I208" i="23" s="1"/>
  <c r="J208" i="23"/>
  <c r="N207" i="23"/>
  <c r="M207" i="23"/>
  <c r="L207" i="23"/>
  <c r="K207" i="23"/>
  <c r="J207" i="23"/>
  <c r="I207" i="23"/>
  <c r="N206" i="23"/>
  <c r="M206" i="23"/>
  <c r="L206" i="23"/>
  <c r="K206" i="23"/>
  <c r="I206" i="23" s="1"/>
  <c r="J206" i="23"/>
  <c r="N205" i="23"/>
  <c r="M205" i="23"/>
  <c r="L205" i="23"/>
  <c r="K205" i="23"/>
  <c r="J205" i="23"/>
  <c r="I205" i="23"/>
  <c r="N204" i="23"/>
  <c r="M204" i="23"/>
  <c r="L204" i="23"/>
  <c r="K204" i="23"/>
  <c r="I204" i="23" s="1"/>
  <c r="J204" i="23"/>
  <c r="N203" i="23"/>
  <c r="M203" i="23"/>
  <c r="L203" i="23"/>
  <c r="K203" i="23"/>
  <c r="J203" i="23"/>
  <c r="I203" i="23"/>
  <c r="K37" i="23" s="1"/>
  <c r="J37" i="23" s="1"/>
  <c r="N202" i="23"/>
  <c r="M202" i="23"/>
  <c r="L202" i="23"/>
  <c r="K202" i="23"/>
  <c r="I202" i="23" s="1"/>
  <c r="K36" i="23" s="1"/>
  <c r="J36" i="23" s="1"/>
  <c r="J202" i="23"/>
  <c r="N201" i="23"/>
  <c r="M201" i="23"/>
  <c r="L201" i="23"/>
  <c r="K201" i="23"/>
  <c r="J201" i="23"/>
  <c r="I201" i="23"/>
  <c r="K35" i="23" s="1"/>
  <c r="J35" i="23" s="1"/>
  <c r="N200" i="23"/>
  <c r="M200" i="23"/>
  <c r="L200" i="23"/>
  <c r="K200" i="23"/>
  <c r="I200" i="23" s="1"/>
  <c r="J200" i="23"/>
  <c r="N199" i="23"/>
  <c r="M199" i="23"/>
  <c r="L199" i="23"/>
  <c r="K199" i="23"/>
  <c r="J199" i="23"/>
  <c r="I199" i="23"/>
  <c r="U31" i="23" s="1"/>
  <c r="T31" i="23" s="1"/>
  <c r="N198" i="23"/>
  <c r="M198" i="23"/>
  <c r="L198" i="23"/>
  <c r="K198" i="23"/>
  <c r="I198" i="23" s="1"/>
  <c r="J198" i="23"/>
  <c r="N197" i="23"/>
  <c r="M197" i="23"/>
  <c r="L197" i="23"/>
  <c r="K197" i="23"/>
  <c r="J197" i="23"/>
  <c r="I197" i="23"/>
  <c r="N196" i="23"/>
  <c r="M196" i="23"/>
  <c r="L196" i="23"/>
  <c r="K196" i="23"/>
  <c r="I196" i="23" s="1"/>
  <c r="K34" i="23" s="1"/>
  <c r="J34" i="23" s="1"/>
  <c r="J196" i="23"/>
  <c r="N195" i="23"/>
  <c r="M195" i="23"/>
  <c r="L195" i="23"/>
  <c r="K195" i="23"/>
  <c r="J195" i="23"/>
  <c r="I195" i="23"/>
  <c r="K33" i="23" s="1"/>
  <c r="J33" i="23" s="1"/>
  <c r="N194" i="23"/>
  <c r="M194" i="23"/>
  <c r="L194" i="23"/>
  <c r="K194" i="23"/>
  <c r="I194" i="23" s="1"/>
  <c r="J194" i="23"/>
  <c r="N193" i="23"/>
  <c r="M193" i="23"/>
  <c r="L193" i="23"/>
  <c r="K193" i="23"/>
  <c r="J193" i="23"/>
  <c r="I193" i="23"/>
  <c r="N192" i="23"/>
  <c r="M192" i="23"/>
  <c r="L192" i="23"/>
  <c r="K192" i="23"/>
  <c r="I192" i="23" s="1"/>
  <c r="J192" i="23"/>
  <c r="N191" i="23"/>
  <c r="M191" i="23"/>
  <c r="L191" i="23"/>
  <c r="K191" i="23"/>
  <c r="J191" i="23"/>
  <c r="I191" i="23"/>
  <c r="N190" i="23"/>
  <c r="M190" i="23"/>
  <c r="L190" i="23"/>
  <c r="K190" i="23"/>
  <c r="I190" i="23" s="1"/>
  <c r="J190" i="23"/>
  <c r="N189" i="23"/>
  <c r="M189" i="23"/>
  <c r="L189" i="23"/>
  <c r="K189" i="23"/>
  <c r="J189" i="23"/>
  <c r="I189" i="23"/>
  <c r="N188" i="23"/>
  <c r="M188" i="23"/>
  <c r="L188" i="23"/>
  <c r="K188" i="23"/>
  <c r="I188" i="23" s="1"/>
  <c r="J188" i="23"/>
  <c r="N187" i="23"/>
  <c r="M187" i="23"/>
  <c r="L187" i="23"/>
  <c r="K187" i="23"/>
  <c r="J187" i="23"/>
  <c r="I187" i="23"/>
  <c r="K32" i="23" s="1"/>
  <c r="J32" i="23" s="1"/>
  <c r="N186" i="23"/>
  <c r="M186" i="23"/>
  <c r="L186" i="23"/>
  <c r="K186" i="23"/>
  <c r="I186" i="23" s="1"/>
  <c r="K31" i="23" s="1"/>
  <c r="J31" i="23" s="1"/>
  <c r="J186" i="23"/>
  <c r="N185" i="23"/>
  <c r="M185" i="23"/>
  <c r="L185" i="23"/>
  <c r="K185" i="23"/>
  <c r="J185" i="23"/>
  <c r="I185" i="23"/>
  <c r="K30" i="23" s="1"/>
  <c r="J30" i="23" s="1"/>
  <c r="N184" i="23"/>
  <c r="M184" i="23"/>
  <c r="L184" i="23"/>
  <c r="K184" i="23"/>
  <c r="I184" i="23" s="1"/>
  <c r="J184" i="23"/>
  <c r="N183" i="23"/>
  <c r="M183" i="23"/>
  <c r="L183" i="23"/>
  <c r="K183" i="23"/>
  <c r="J183" i="23"/>
  <c r="I183" i="23"/>
  <c r="N182" i="23"/>
  <c r="M182" i="23"/>
  <c r="L182" i="23"/>
  <c r="K182" i="23"/>
  <c r="I182" i="23" s="1"/>
  <c r="J182" i="23"/>
  <c r="N181" i="23"/>
  <c r="M181" i="23"/>
  <c r="L181" i="23"/>
  <c r="K181" i="23"/>
  <c r="J181" i="23"/>
  <c r="I181" i="23"/>
  <c r="N180" i="23"/>
  <c r="M180" i="23"/>
  <c r="L180" i="23"/>
  <c r="K180" i="23"/>
  <c r="I180" i="23" s="1"/>
  <c r="J180" i="23"/>
  <c r="N179" i="23"/>
  <c r="M179" i="23"/>
  <c r="L179" i="23"/>
  <c r="K179" i="23"/>
  <c r="J179" i="23"/>
  <c r="I179" i="23"/>
  <c r="N178" i="23"/>
  <c r="M178" i="23"/>
  <c r="L178" i="23"/>
  <c r="K178" i="23"/>
  <c r="I178" i="23" s="1"/>
  <c r="U30" i="23" s="1"/>
  <c r="T30" i="23" s="1"/>
  <c r="J178" i="23"/>
  <c r="N177" i="23"/>
  <c r="M177" i="23"/>
  <c r="L177" i="23"/>
  <c r="K177" i="23"/>
  <c r="J177" i="23"/>
  <c r="I177" i="23"/>
  <c r="N176" i="23"/>
  <c r="M176" i="23"/>
  <c r="L176" i="23"/>
  <c r="K176" i="23"/>
  <c r="I176" i="23" s="1"/>
  <c r="J176" i="23"/>
  <c r="N175" i="23"/>
  <c r="M175" i="23"/>
  <c r="L175" i="23"/>
  <c r="K175" i="23"/>
  <c r="J175" i="23"/>
  <c r="I175" i="23"/>
  <c r="N174" i="23"/>
  <c r="M174" i="23"/>
  <c r="L174" i="23"/>
  <c r="K174" i="23"/>
  <c r="I174" i="23" s="1"/>
  <c r="K29" i="23" s="1"/>
  <c r="J29" i="23" s="1"/>
  <c r="J174" i="23"/>
  <c r="N173" i="23"/>
  <c r="M173" i="23"/>
  <c r="L173" i="23"/>
  <c r="K173" i="23"/>
  <c r="J173" i="23"/>
  <c r="I173" i="23"/>
  <c r="K28" i="23" s="1"/>
  <c r="J28" i="23" s="1"/>
  <c r="N172" i="23"/>
  <c r="M172" i="23"/>
  <c r="L172" i="23"/>
  <c r="K172" i="23"/>
  <c r="I172" i="23" s="1"/>
  <c r="J172" i="23"/>
  <c r="N171" i="23"/>
  <c r="M171" i="23"/>
  <c r="L171" i="23"/>
  <c r="K171" i="23"/>
  <c r="J171" i="23"/>
  <c r="I171" i="23"/>
  <c r="U28" i="23" s="1"/>
  <c r="T28" i="23" s="1"/>
  <c r="N170" i="23"/>
  <c r="M170" i="23"/>
  <c r="L170" i="23"/>
  <c r="K170" i="23"/>
  <c r="I170" i="23" s="1"/>
  <c r="U27" i="23" s="1"/>
  <c r="T27" i="23" s="1"/>
  <c r="J170" i="23"/>
  <c r="N169" i="23"/>
  <c r="M169" i="23"/>
  <c r="L169" i="23"/>
  <c r="K169" i="23"/>
  <c r="J169" i="23"/>
  <c r="I169" i="23"/>
  <c r="N168" i="23"/>
  <c r="M168" i="23"/>
  <c r="L168" i="23"/>
  <c r="K168" i="23"/>
  <c r="I168" i="23" s="1"/>
  <c r="J168" i="23"/>
  <c r="N167" i="23"/>
  <c r="M167" i="23"/>
  <c r="L167" i="23"/>
  <c r="K167" i="23"/>
  <c r="J167" i="23"/>
  <c r="I167" i="23"/>
  <c r="U26" i="23" s="1"/>
  <c r="T26" i="23" s="1"/>
  <c r="N166" i="23"/>
  <c r="M166" i="23"/>
  <c r="L166" i="23"/>
  <c r="K166" i="23"/>
  <c r="I166" i="23" s="1"/>
  <c r="J166" i="23"/>
  <c r="N165" i="23"/>
  <c r="M165" i="23"/>
  <c r="L165" i="23"/>
  <c r="K165" i="23"/>
  <c r="J165" i="23"/>
  <c r="I165" i="23"/>
  <c r="N164" i="23"/>
  <c r="M164" i="23"/>
  <c r="L164" i="23"/>
  <c r="K164" i="23"/>
  <c r="I164" i="23" s="1"/>
  <c r="J164" i="23"/>
  <c r="N163" i="23"/>
  <c r="M163" i="23"/>
  <c r="L163" i="23"/>
  <c r="K163" i="23"/>
  <c r="J163" i="23"/>
  <c r="I163" i="23"/>
  <c r="N162" i="23"/>
  <c r="M162" i="23"/>
  <c r="L162" i="23"/>
  <c r="K162" i="23"/>
  <c r="I162" i="23" s="1"/>
  <c r="U25" i="23" s="1"/>
  <c r="T25" i="23" s="1"/>
  <c r="J162" i="23"/>
  <c r="N161" i="23"/>
  <c r="M161" i="23"/>
  <c r="L161" i="23"/>
  <c r="K161" i="23"/>
  <c r="J161" i="23"/>
  <c r="I161" i="23"/>
  <c r="U24" i="23" s="1"/>
  <c r="T24" i="23" s="1"/>
  <c r="N160" i="23"/>
  <c r="M160" i="23"/>
  <c r="L160" i="23"/>
  <c r="K160" i="23"/>
  <c r="I160" i="23" s="1"/>
  <c r="J160" i="23"/>
  <c r="N159" i="23"/>
  <c r="M159" i="23"/>
  <c r="L159" i="23"/>
  <c r="K159" i="23"/>
  <c r="J159" i="23"/>
  <c r="I159" i="23"/>
  <c r="N158" i="23"/>
  <c r="M158" i="23"/>
  <c r="L158" i="23"/>
  <c r="K158" i="23"/>
  <c r="I158" i="23" s="1"/>
  <c r="J158" i="23"/>
  <c r="N157" i="23"/>
  <c r="M157" i="23"/>
  <c r="L157" i="23"/>
  <c r="K157" i="23"/>
  <c r="J157" i="23"/>
  <c r="I157" i="23"/>
  <c r="N156" i="23"/>
  <c r="M156" i="23"/>
  <c r="L156" i="23"/>
  <c r="K156" i="23"/>
  <c r="I156" i="23" s="1"/>
  <c r="J156" i="23"/>
  <c r="N155" i="23"/>
  <c r="M155" i="23"/>
  <c r="L155" i="23"/>
  <c r="K155" i="23"/>
  <c r="J155" i="23"/>
  <c r="I155" i="23"/>
  <c r="K26" i="23" s="1"/>
  <c r="J26" i="23" s="1"/>
  <c r="N154" i="23"/>
  <c r="M154" i="23"/>
  <c r="L154" i="23"/>
  <c r="K154" i="23"/>
  <c r="I154" i="23" s="1"/>
  <c r="K25" i="23" s="1"/>
  <c r="J25" i="23" s="1"/>
  <c r="J154" i="23"/>
  <c r="N153" i="23"/>
  <c r="M153" i="23"/>
  <c r="L153" i="23"/>
  <c r="K153" i="23"/>
  <c r="J153" i="23"/>
  <c r="I153" i="23"/>
  <c r="K24" i="23" s="1"/>
  <c r="J24" i="23" s="1"/>
  <c r="N152" i="23"/>
  <c r="M152" i="23"/>
  <c r="L152" i="23"/>
  <c r="K152" i="23"/>
  <c r="I152" i="23" s="1"/>
  <c r="J152" i="23"/>
  <c r="N151" i="23"/>
  <c r="M151" i="23"/>
  <c r="L151" i="23"/>
  <c r="K151" i="23"/>
  <c r="J151" i="23"/>
  <c r="I151" i="23"/>
  <c r="U23" i="23" s="1"/>
  <c r="T23" i="23" s="1"/>
  <c r="N150" i="23"/>
  <c r="M150" i="23"/>
  <c r="L150" i="23"/>
  <c r="K150" i="23"/>
  <c r="I150" i="23" s="1"/>
  <c r="J150" i="23"/>
  <c r="N149" i="23"/>
  <c r="M149" i="23"/>
  <c r="L149" i="23"/>
  <c r="K149" i="23"/>
  <c r="J149" i="23"/>
  <c r="I149" i="23"/>
  <c r="N148" i="23"/>
  <c r="M148" i="23"/>
  <c r="L148" i="23"/>
  <c r="K148" i="23"/>
  <c r="I148" i="23" s="1"/>
  <c r="J148" i="23"/>
  <c r="N147" i="23"/>
  <c r="M147" i="23"/>
  <c r="L147" i="23"/>
  <c r="K147" i="23"/>
  <c r="J147" i="23"/>
  <c r="I147" i="23"/>
  <c r="N146" i="23"/>
  <c r="M146" i="23"/>
  <c r="L146" i="23"/>
  <c r="K146" i="23"/>
  <c r="I146" i="23" s="1"/>
  <c r="K23" i="23" s="1"/>
  <c r="J23" i="23" s="1"/>
  <c r="J146" i="23"/>
  <c r="N145" i="23"/>
  <c r="M145" i="23"/>
  <c r="L145" i="23"/>
  <c r="K145" i="23"/>
  <c r="J145" i="23"/>
  <c r="I145" i="23"/>
  <c r="N144" i="23"/>
  <c r="M144" i="23"/>
  <c r="L144" i="23"/>
  <c r="K144" i="23"/>
  <c r="I144" i="23" s="1"/>
  <c r="J144" i="23"/>
  <c r="N143" i="23"/>
  <c r="M143" i="23"/>
  <c r="L143" i="23"/>
  <c r="K143" i="23"/>
  <c r="J143" i="23"/>
  <c r="I143" i="23"/>
  <c r="N142" i="23"/>
  <c r="M142" i="23"/>
  <c r="L142" i="23"/>
  <c r="K142" i="23"/>
  <c r="I142" i="23" s="1"/>
  <c r="J142" i="23"/>
  <c r="N141" i="23"/>
  <c r="M141" i="23"/>
  <c r="L141" i="23"/>
  <c r="K141" i="23"/>
  <c r="J141" i="23"/>
  <c r="I141" i="23"/>
  <c r="N140" i="23"/>
  <c r="M140" i="23"/>
  <c r="L140" i="23"/>
  <c r="K140" i="23"/>
  <c r="I140" i="23" s="1"/>
  <c r="J140" i="23"/>
  <c r="N139" i="23"/>
  <c r="M139" i="23"/>
  <c r="L139" i="23"/>
  <c r="K139" i="23"/>
  <c r="J139" i="23"/>
  <c r="I139" i="23"/>
  <c r="N138" i="23"/>
  <c r="M138" i="23"/>
  <c r="L138" i="23"/>
  <c r="K138" i="23"/>
  <c r="I138" i="23" s="1"/>
  <c r="J138" i="23"/>
  <c r="N137" i="23"/>
  <c r="M137" i="23"/>
  <c r="L137" i="23"/>
  <c r="K137" i="23"/>
  <c r="J137" i="23"/>
  <c r="I137" i="23"/>
  <c r="N136" i="23"/>
  <c r="M136" i="23"/>
  <c r="L136" i="23"/>
  <c r="K136" i="23"/>
  <c r="I136" i="23" s="1"/>
  <c r="J136" i="23"/>
  <c r="N135" i="23"/>
  <c r="M135" i="23"/>
  <c r="L135" i="23"/>
  <c r="K135" i="23"/>
  <c r="J135" i="23"/>
  <c r="I135" i="23"/>
  <c r="N134" i="23"/>
  <c r="M134" i="23"/>
  <c r="L134" i="23"/>
  <c r="K134" i="23"/>
  <c r="I134" i="23" s="1"/>
  <c r="J134" i="23"/>
  <c r="N133" i="23"/>
  <c r="M133" i="23"/>
  <c r="L133" i="23"/>
  <c r="K133" i="23"/>
  <c r="J133" i="23"/>
  <c r="I133" i="23"/>
  <c r="N132" i="23"/>
  <c r="M132" i="23"/>
  <c r="L132" i="23"/>
  <c r="K132" i="23"/>
  <c r="I132" i="23" s="1"/>
  <c r="J132" i="23"/>
  <c r="N131" i="23"/>
  <c r="M131" i="23"/>
  <c r="L131" i="23"/>
  <c r="K131" i="23"/>
  <c r="J131" i="23"/>
  <c r="I131" i="23"/>
  <c r="N130" i="23"/>
  <c r="M130" i="23"/>
  <c r="L130" i="23"/>
  <c r="K130" i="23"/>
  <c r="I130" i="23" s="1"/>
  <c r="J130" i="23"/>
  <c r="N129" i="23"/>
  <c r="M129" i="23"/>
  <c r="L129" i="23"/>
  <c r="K129" i="23"/>
  <c r="J129" i="23"/>
  <c r="I129" i="23"/>
  <c r="N128" i="23"/>
  <c r="M128" i="23"/>
  <c r="L128" i="23"/>
  <c r="K128" i="23"/>
  <c r="I128" i="23" s="1"/>
  <c r="J128" i="23"/>
  <c r="N127" i="23"/>
  <c r="M127" i="23"/>
  <c r="L127" i="23"/>
  <c r="K127" i="23"/>
  <c r="J127" i="23"/>
  <c r="I127" i="23"/>
  <c r="N126" i="23"/>
  <c r="M126" i="23"/>
  <c r="L126" i="23"/>
  <c r="K126" i="23"/>
  <c r="I126" i="23" s="1"/>
  <c r="J126" i="23"/>
  <c r="N125" i="23"/>
  <c r="M125" i="23"/>
  <c r="L125" i="23"/>
  <c r="K125" i="23"/>
  <c r="J125" i="23"/>
  <c r="I125" i="23"/>
  <c r="N124" i="23"/>
  <c r="M124" i="23"/>
  <c r="L124" i="23"/>
  <c r="K124" i="23"/>
  <c r="I124" i="23" s="1"/>
  <c r="J124" i="23"/>
  <c r="N123" i="23"/>
  <c r="M123" i="23"/>
  <c r="L123" i="23"/>
  <c r="K123" i="23"/>
  <c r="J123" i="23"/>
  <c r="I123" i="23"/>
  <c r="N122" i="23"/>
  <c r="M122" i="23"/>
  <c r="L122" i="23"/>
  <c r="K122" i="23"/>
  <c r="I122" i="23" s="1"/>
  <c r="J122" i="23"/>
  <c r="N121" i="23"/>
  <c r="M121" i="23"/>
  <c r="L121" i="23"/>
  <c r="K121" i="23"/>
  <c r="J121" i="23"/>
  <c r="I121" i="23"/>
  <c r="N120" i="23"/>
  <c r="M120" i="23"/>
  <c r="L120" i="23"/>
  <c r="K120" i="23"/>
  <c r="I120" i="23" s="1"/>
  <c r="J120" i="23"/>
  <c r="N119" i="23"/>
  <c r="M119" i="23"/>
  <c r="L119" i="23"/>
  <c r="K119" i="23"/>
  <c r="J119" i="23"/>
  <c r="I119" i="23"/>
  <c r="N118" i="23"/>
  <c r="M118" i="23"/>
  <c r="L118" i="23"/>
  <c r="K118" i="23"/>
  <c r="I118" i="23" s="1"/>
  <c r="J118" i="23"/>
  <c r="N117" i="23"/>
  <c r="M117" i="23"/>
  <c r="L117" i="23"/>
  <c r="K117" i="23"/>
  <c r="J117" i="23"/>
  <c r="I117" i="23"/>
  <c r="N116" i="23"/>
  <c r="M116" i="23"/>
  <c r="L116" i="23"/>
  <c r="K116" i="23"/>
  <c r="I116" i="23" s="1"/>
  <c r="J116" i="23"/>
  <c r="N115" i="23"/>
  <c r="M115" i="23"/>
  <c r="L115" i="23"/>
  <c r="K115" i="23"/>
  <c r="J115" i="23"/>
  <c r="I115" i="23"/>
  <c r="N114" i="23"/>
  <c r="M114" i="23"/>
  <c r="L114" i="23"/>
  <c r="K114" i="23"/>
  <c r="I114" i="23" s="1"/>
  <c r="J114" i="23"/>
  <c r="N113" i="23"/>
  <c r="M113" i="23"/>
  <c r="L113" i="23"/>
  <c r="K113" i="23"/>
  <c r="J113" i="23"/>
  <c r="I113" i="23"/>
  <c r="N112" i="23"/>
  <c r="M112" i="23"/>
  <c r="L112" i="23"/>
  <c r="K112" i="23"/>
  <c r="I112" i="23" s="1"/>
  <c r="J112" i="23"/>
  <c r="N111" i="23"/>
  <c r="M111" i="23"/>
  <c r="L111" i="23"/>
  <c r="K111" i="23"/>
  <c r="J111" i="23"/>
  <c r="I111" i="23"/>
  <c r="N110" i="23"/>
  <c r="M110" i="23"/>
  <c r="L110" i="23"/>
  <c r="K110" i="23"/>
  <c r="I110" i="23" s="1"/>
  <c r="J110" i="23"/>
  <c r="N109" i="23"/>
  <c r="M109" i="23"/>
  <c r="L109" i="23"/>
  <c r="K109" i="23"/>
  <c r="J109" i="23"/>
  <c r="I109" i="23"/>
  <c r="N108" i="23"/>
  <c r="M108" i="23"/>
  <c r="L108" i="23"/>
  <c r="K108" i="23"/>
  <c r="I108" i="23" s="1"/>
  <c r="J108" i="23"/>
  <c r="N107" i="23"/>
  <c r="M107" i="23"/>
  <c r="L107" i="23"/>
  <c r="K107" i="23"/>
  <c r="J107" i="23"/>
  <c r="I107" i="23"/>
  <c r="N106" i="23"/>
  <c r="M106" i="23"/>
  <c r="L106" i="23"/>
  <c r="K106" i="23"/>
  <c r="I106" i="23" s="1"/>
  <c r="J106" i="23"/>
  <c r="N105" i="23"/>
  <c r="M105" i="23"/>
  <c r="L105" i="23"/>
  <c r="K105" i="23"/>
  <c r="J105" i="23"/>
  <c r="I105" i="23"/>
  <c r="N104" i="23"/>
  <c r="M104" i="23"/>
  <c r="L104" i="23"/>
  <c r="K104" i="23"/>
  <c r="I104" i="23" s="1"/>
  <c r="J104" i="23"/>
  <c r="N103" i="23"/>
  <c r="M103" i="23"/>
  <c r="L103" i="23"/>
  <c r="K103" i="23"/>
  <c r="J103" i="23"/>
  <c r="I103" i="23"/>
  <c r="N102" i="23"/>
  <c r="M102" i="23"/>
  <c r="L102" i="23"/>
  <c r="K102" i="23"/>
  <c r="I102" i="23" s="1"/>
  <c r="J102" i="23"/>
  <c r="N101" i="23"/>
  <c r="M101" i="23"/>
  <c r="L101" i="23"/>
  <c r="K101" i="23"/>
  <c r="J101" i="23"/>
  <c r="I101" i="23"/>
  <c r="N100" i="23"/>
  <c r="M100" i="23"/>
  <c r="L100" i="23"/>
  <c r="K100" i="23"/>
  <c r="I100" i="23" s="1"/>
  <c r="J100" i="23"/>
  <c r="N99" i="23"/>
  <c r="M99" i="23"/>
  <c r="L99" i="23"/>
  <c r="K99" i="23"/>
  <c r="J99" i="23"/>
  <c r="I99" i="23"/>
  <c r="N98" i="23"/>
  <c r="M98" i="23"/>
  <c r="L98" i="23"/>
  <c r="K98" i="23"/>
  <c r="I98" i="23" s="1"/>
  <c r="J98" i="23"/>
  <c r="N97" i="23"/>
  <c r="M97" i="23"/>
  <c r="L97" i="23"/>
  <c r="K97" i="23"/>
  <c r="J97" i="23"/>
  <c r="I97" i="23"/>
  <c r="N96" i="23"/>
  <c r="M96" i="23"/>
  <c r="L96" i="23"/>
  <c r="K96" i="23"/>
  <c r="I96" i="23" s="1"/>
  <c r="J96" i="23"/>
  <c r="N95" i="23"/>
  <c r="M95" i="23"/>
  <c r="L95" i="23"/>
  <c r="K95" i="23"/>
  <c r="J95" i="23"/>
  <c r="I95" i="23"/>
  <c r="N94" i="23"/>
  <c r="M94" i="23"/>
  <c r="L94" i="23"/>
  <c r="K94" i="23"/>
  <c r="I94" i="23" s="1"/>
  <c r="J94" i="23"/>
  <c r="N93" i="23"/>
  <c r="M93" i="23"/>
  <c r="L93" i="23"/>
  <c r="K93" i="23"/>
  <c r="J93" i="23"/>
  <c r="I93" i="23"/>
  <c r="N92" i="23"/>
  <c r="M92" i="23"/>
  <c r="L92" i="23"/>
  <c r="K92" i="23"/>
  <c r="I92" i="23" s="1"/>
  <c r="J92" i="23"/>
  <c r="N91" i="23"/>
  <c r="M91" i="23"/>
  <c r="L91" i="23"/>
  <c r="K91" i="23"/>
  <c r="J91" i="23"/>
  <c r="I91" i="23"/>
  <c r="N90" i="23"/>
  <c r="M90" i="23"/>
  <c r="L90" i="23"/>
  <c r="K90" i="23"/>
  <c r="I90" i="23" s="1"/>
  <c r="J90" i="23"/>
  <c r="N89" i="23"/>
  <c r="M89" i="23"/>
  <c r="L89" i="23"/>
  <c r="J89" i="23"/>
  <c r="L88" i="23"/>
  <c r="K88" i="23"/>
  <c r="J88" i="23"/>
  <c r="L87" i="23"/>
  <c r="K87" i="23"/>
  <c r="J87" i="23"/>
  <c r="L86" i="23"/>
  <c r="K86" i="23"/>
  <c r="J86" i="23"/>
  <c r="L85" i="23"/>
  <c r="K85" i="23"/>
  <c r="J85" i="23"/>
  <c r="L84" i="23"/>
  <c r="K84" i="23"/>
  <c r="J84" i="23"/>
  <c r="L83" i="23"/>
  <c r="K83" i="23"/>
  <c r="J83" i="23"/>
  <c r="L82" i="23"/>
  <c r="K82" i="23"/>
  <c r="J82" i="23"/>
  <c r="L81" i="23"/>
  <c r="K81" i="23"/>
  <c r="J81" i="23"/>
  <c r="N80" i="23"/>
  <c r="M80" i="23"/>
  <c r="L80" i="23"/>
  <c r="I80" i="23" s="1"/>
  <c r="K80" i="23"/>
  <c r="J80" i="23"/>
  <c r="N79" i="23"/>
  <c r="M79" i="23"/>
  <c r="L79" i="23"/>
  <c r="K79" i="23"/>
  <c r="I79" i="23" s="1"/>
  <c r="J79" i="23"/>
  <c r="N78" i="23"/>
  <c r="M78" i="23"/>
  <c r="L78" i="23"/>
  <c r="J78" i="23"/>
  <c r="L77" i="23"/>
  <c r="K77" i="23"/>
  <c r="J77" i="23"/>
  <c r="J76" i="23"/>
  <c r="J75" i="23"/>
  <c r="J74" i="23"/>
  <c r="J73" i="23"/>
  <c r="J72" i="23"/>
  <c r="J71" i="23"/>
  <c r="J70" i="23"/>
  <c r="N69" i="23"/>
  <c r="M69" i="23"/>
  <c r="J69" i="23"/>
  <c r="N68" i="23"/>
  <c r="M68" i="23"/>
  <c r="J68" i="23"/>
  <c r="N67" i="23"/>
  <c r="M67" i="23"/>
  <c r="K67" i="23"/>
  <c r="J67" i="23"/>
  <c r="E67" i="23"/>
  <c r="L67" i="23" s="1"/>
  <c r="I67" i="23" s="1"/>
  <c r="N66" i="23"/>
  <c r="M66" i="23"/>
  <c r="L66" i="23"/>
  <c r="I66" i="23" s="1"/>
  <c r="K66" i="23"/>
  <c r="J66" i="23"/>
  <c r="N65" i="23"/>
  <c r="M65" i="23"/>
  <c r="L65" i="23"/>
  <c r="K65" i="23"/>
  <c r="J65" i="23"/>
  <c r="N64" i="23"/>
  <c r="M64" i="23"/>
  <c r="L64" i="23"/>
  <c r="I64" i="23" s="1"/>
  <c r="K64" i="23"/>
  <c r="J64" i="23"/>
  <c r="N63" i="23"/>
  <c r="M63" i="23"/>
  <c r="L63" i="23"/>
  <c r="K63" i="23"/>
  <c r="J63" i="23"/>
  <c r="N62" i="23"/>
  <c r="M62" i="23"/>
  <c r="L62" i="23"/>
  <c r="I62" i="23" s="1"/>
  <c r="K62" i="23"/>
  <c r="J62" i="23"/>
  <c r="N61" i="23"/>
  <c r="M61" i="23"/>
  <c r="L61" i="23"/>
  <c r="K61" i="23"/>
  <c r="J61" i="23"/>
  <c r="N60" i="23"/>
  <c r="M60" i="23"/>
  <c r="L60" i="23"/>
  <c r="I60" i="23" s="1"/>
  <c r="K60" i="23"/>
  <c r="J60" i="23"/>
  <c r="V38" i="23"/>
  <c r="L38" i="23"/>
  <c r="V37" i="23"/>
  <c r="L37" i="23"/>
  <c r="V36" i="23"/>
  <c r="L36" i="23"/>
  <c r="V35" i="23"/>
  <c r="L35" i="23"/>
  <c r="V34" i="23"/>
  <c r="L34" i="23"/>
  <c r="V33" i="23"/>
  <c r="L33" i="23"/>
  <c r="V32" i="23"/>
  <c r="L32" i="23"/>
  <c r="V31" i="23"/>
  <c r="L31" i="23"/>
  <c r="V30" i="23"/>
  <c r="L30" i="23"/>
  <c r="L29" i="23"/>
  <c r="V28" i="23"/>
  <c r="L28" i="23"/>
  <c r="V27" i="23"/>
  <c r="V26" i="23"/>
  <c r="L26" i="23"/>
  <c r="V25" i="23"/>
  <c r="L25" i="23"/>
  <c r="L24" i="23"/>
  <c r="V23" i="23"/>
  <c r="L23" i="23"/>
  <c r="E12" i="23"/>
  <c r="D12" i="23"/>
  <c r="K10" i="23"/>
  <c r="K9" i="23"/>
  <c r="K8" i="23"/>
  <c r="K7" i="23"/>
  <c r="K6" i="23"/>
  <c r="J5" i="23"/>
  <c r="L4" i="23"/>
  <c r="K4" i="23"/>
  <c r="J4" i="23"/>
  <c r="P3" i="23"/>
  <c r="O3" i="23"/>
  <c r="N3" i="23"/>
  <c r="M3" i="23"/>
  <c r="L3" i="23"/>
  <c r="K3" i="23"/>
  <c r="J3" i="23"/>
  <c r="K2" i="23"/>
  <c r="D1" i="23"/>
  <c r="AK498" i="22"/>
  <c r="AB498" i="22"/>
  <c r="AA498" i="22"/>
  <c r="X498" i="22"/>
  <c r="X497" i="22"/>
  <c r="AK490" i="22"/>
  <c r="AE490" i="22"/>
  <c r="AB490" i="22"/>
  <c r="Y490" i="22"/>
  <c r="X490" i="22"/>
  <c r="X489" i="22"/>
  <c r="U489" i="22"/>
  <c r="T489" i="22"/>
  <c r="Q489" i="22"/>
  <c r="Q488" i="22"/>
  <c r="L486" i="22"/>
  <c r="J485" i="22"/>
  <c r="AK482" i="22"/>
  <c r="X481" i="22"/>
  <c r="Q479" i="22"/>
  <c r="L476" i="22"/>
  <c r="H476" i="22"/>
  <c r="N486" i="22" s="1"/>
  <c r="G476" i="22"/>
  <c r="AA490" i="22" s="1"/>
  <c r="F476" i="22"/>
  <c r="Z482" i="22" s="1"/>
  <c r="E476" i="22"/>
  <c r="K486" i="22" s="1"/>
  <c r="D476" i="22"/>
  <c r="J486" i="22" s="1"/>
  <c r="K475" i="22"/>
  <c r="D475" i="22"/>
  <c r="AK472" i="22"/>
  <c r="AB470" i="22"/>
  <c r="AA470" i="22"/>
  <c r="X470" i="22"/>
  <c r="Q470" i="22"/>
  <c r="X469" i="22"/>
  <c r="N466" i="22"/>
  <c r="M466" i="22"/>
  <c r="J466" i="22"/>
  <c r="J465" i="22"/>
  <c r="AF462" i="22"/>
  <c r="AB462" i="22"/>
  <c r="AA462" i="22"/>
  <c r="Z462" i="22"/>
  <c r="Y462" i="22"/>
  <c r="X462" i="22"/>
  <c r="AK461" i="22"/>
  <c r="AE461" i="22"/>
  <c r="X461" i="22"/>
  <c r="U461" i="22"/>
  <c r="T461" i="22"/>
  <c r="Q461" i="22"/>
  <c r="Q460" i="22"/>
  <c r="AB454" i="22"/>
  <c r="AA454" i="22"/>
  <c r="Z454" i="22"/>
  <c r="Y454" i="22"/>
  <c r="X454" i="22"/>
  <c r="X453" i="22"/>
  <c r="AK452" i="22"/>
  <c r="B450" i="22"/>
  <c r="N399" i="22"/>
  <c r="M399" i="22"/>
  <c r="L399" i="22"/>
  <c r="I399" i="22" s="1"/>
  <c r="K399" i="22"/>
  <c r="J399" i="22"/>
  <c r="N398" i="22"/>
  <c r="M398" i="22"/>
  <c r="L398" i="22"/>
  <c r="K398" i="22"/>
  <c r="J398" i="22"/>
  <c r="N397" i="22"/>
  <c r="M397" i="22"/>
  <c r="L397" i="22"/>
  <c r="I397" i="22" s="1"/>
  <c r="K397" i="22"/>
  <c r="J397" i="22"/>
  <c r="N396" i="22"/>
  <c r="M396" i="22"/>
  <c r="L396" i="22"/>
  <c r="K396" i="22"/>
  <c r="J396" i="22"/>
  <c r="N395" i="22"/>
  <c r="M395" i="22"/>
  <c r="L395" i="22"/>
  <c r="I395" i="22" s="1"/>
  <c r="K395" i="22"/>
  <c r="J395" i="22"/>
  <c r="N394" i="22"/>
  <c r="M394" i="22"/>
  <c r="L394" i="22"/>
  <c r="K394" i="22"/>
  <c r="J394" i="22"/>
  <c r="N393" i="22"/>
  <c r="M393" i="22"/>
  <c r="L393" i="22"/>
  <c r="I393" i="22" s="1"/>
  <c r="K393" i="22"/>
  <c r="J393" i="22"/>
  <c r="N392" i="22"/>
  <c r="M392" i="22"/>
  <c r="L392" i="22"/>
  <c r="K392" i="22"/>
  <c r="J392" i="22"/>
  <c r="N391" i="22"/>
  <c r="M391" i="22"/>
  <c r="L391" i="22"/>
  <c r="K391" i="22"/>
  <c r="J391" i="22"/>
  <c r="I391" i="22"/>
  <c r="N390" i="22"/>
  <c r="M390" i="22"/>
  <c r="L390" i="22"/>
  <c r="K390" i="22"/>
  <c r="I390" i="22" s="1"/>
  <c r="J390" i="22"/>
  <c r="N389" i="22"/>
  <c r="M389" i="22"/>
  <c r="L389" i="22"/>
  <c r="I389" i="22" s="1"/>
  <c r="K389" i="22"/>
  <c r="J389" i="22"/>
  <c r="N388" i="22"/>
  <c r="M388" i="22"/>
  <c r="L388" i="22"/>
  <c r="K388" i="22"/>
  <c r="J388" i="22"/>
  <c r="N387" i="22"/>
  <c r="M387" i="22"/>
  <c r="L387" i="22"/>
  <c r="K387" i="22"/>
  <c r="J387" i="22"/>
  <c r="I387" i="22"/>
  <c r="N386" i="22"/>
  <c r="M386" i="22"/>
  <c r="L386" i="22"/>
  <c r="K386" i="22"/>
  <c r="I386" i="22" s="1"/>
  <c r="J386" i="22"/>
  <c r="N385" i="22"/>
  <c r="M385" i="22"/>
  <c r="L385" i="22"/>
  <c r="I385" i="22" s="1"/>
  <c r="K385" i="22"/>
  <c r="J385" i="22"/>
  <c r="N384" i="22"/>
  <c r="M384" i="22"/>
  <c r="L384" i="22"/>
  <c r="K384" i="22"/>
  <c r="J384" i="22"/>
  <c r="N383" i="22"/>
  <c r="M383" i="22"/>
  <c r="L383" i="22"/>
  <c r="K383" i="22"/>
  <c r="J383" i="22"/>
  <c r="I383" i="22"/>
  <c r="N382" i="22"/>
  <c r="M382" i="22"/>
  <c r="L382" i="22"/>
  <c r="K382" i="22"/>
  <c r="I382" i="22" s="1"/>
  <c r="J382" i="22"/>
  <c r="N381" i="22"/>
  <c r="M381" i="22"/>
  <c r="L381" i="22"/>
  <c r="I381" i="22" s="1"/>
  <c r="K381" i="22"/>
  <c r="J381" i="22"/>
  <c r="N380" i="22"/>
  <c r="M380" i="22"/>
  <c r="L380" i="22"/>
  <c r="K380" i="22"/>
  <c r="J380" i="22"/>
  <c r="N379" i="22"/>
  <c r="M379" i="22"/>
  <c r="L379" i="22"/>
  <c r="K379" i="22"/>
  <c r="J379" i="22"/>
  <c r="I379" i="22"/>
  <c r="N378" i="22"/>
  <c r="M378" i="22"/>
  <c r="L378" i="22"/>
  <c r="K378" i="22"/>
  <c r="I378" i="22" s="1"/>
  <c r="J378" i="22"/>
  <c r="N377" i="22"/>
  <c r="M377" i="22"/>
  <c r="L377" i="22"/>
  <c r="I377" i="22" s="1"/>
  <c r="K377" i="22"/>
  <c r="J377" i="22"/>
  <c r="N376" i="22"/>
  <c r="M376" i="22"/>
  <c r="L376" i="22"/>
  <c r="K376" i="22"/>
  <c r="J376" i="22"/>
  <c r="N375" i="22"/>
  <c r="M375" i="22"/>
  <c r="L375" i="22"/>
  <c r="K375" i="22"/>
  <c r="J375" i="22"/>
  <c r="I375" i="22"/>
  <c r="N374" i="22"/>
  <c r="M374" i="22"/>
  <c r="L374" i="22"/>
  <c r="K374" i="22"/>
  <c r="I374" i="22" s="1"/>
  <c r="J374" i="22"/>
  <c r="N373" i="22"/>
  <c r="M373" i="22"/>
  <c r="L373" i="22"/>
  <c r="I373" i="22" s="1"/>
  <c r="K373" i="22"/>
  <c r="J373" i="22"/>
  <c r="N372" i="22"/>
  <c r="M372" i="22"/>
  <c r="L372" i="22"/>
  <c r="K372" i="22"/>
  <c r="J372" i="22"/>
  <c r="N371" i="22"/>
  <c r="M371" i="22"/>
  <c r="L371" i="22"/>
  <c r="K371" i="22"/>
  <c r="J371" i="22"/>
  <c r="I371" i="22"/>
  <c r="N370" i="22"/>
  <c r="M370" i="22"/>
  <c r="L370" i="22"/>
  <c r="K370" i="22"/>
  <c r="I370" i="22" s="1"/>
  <c r="J370" i="22"/>
  <c r="N369" i="22"/>
  <c r="M369" i="22"/>
  <c r="L369" i="22"/>
  <c r="I369" i="22" s="1"/>
  <c r="K369" i="22"/>
  <c r="J369" i="22"/>
  <c r="N368" i="22"/>
  <c r="M368" i="22"/>
  <c r="L368" i="22"/>
  <c r="K368" i="22"/>
  <c r="J368" i="22"/>
  <c r="N367" i="22"/>
  <c r="M367" i="22"/>
  <c r="L367" i="22"/>
  <c r="K367" i="22"/>
  <c r="J367" i="22"/>
  <c r="I367" i="22"/>
  <c r="N366" i="22"/>
  <c r="M366" i="22"/>
  <c r="L366" i="22"/>
  <c r="K366" i="22"/>
  <c r="I366" i="22" s="1"/>
  <c r="J366" i="22"/>
  <c r="N365" i="22"/>
  <c r="M365" i="22"/>
  <c r="L365" i="22"/>
  <c r="I365" i="22" s="1"/>
  <c r="K365" i="22"/>
  <c r="J365" i="22"/>
  <c r="N364" i="22"/>
  <c r="M364" i="22"/>
  <c r="L364" i="22"/>
  <c r="K364" i="22"/>
  <c r="J364" i="22"/>
  <c r="N363" i="22"/>
  <c r="M363" i="22"/>
  <c r="L363" i="22"/>
  <c r="K363" i="22"/>
  <c r="J363" i="22"/>
  <c r="I363" i="22"/>
  <c r="N362" i="22"/>
  <c r="M362" i="22"/>
  <c r="L362" i="22"/>
  <c r="K362" i="22"/>
  <c r="I362" i="22" s="1"/>
  <c r="J362" i="22"/>
  <c r="N361" i="22"/>
  <c r="M361" i="22"/>
  <c r="L361" i="22"/>
  <c r="I361" i="22" s="1"/>
  <c r="K361" i="22"/>
  <c r="J361" i="22"/>
  <c r="N360" i="22"/>
  <c r="M360" i="22"/>
  <c r="L360" i="22"/>
  <c r="K360" i="22"/>
  <c r="J360" i="22"/>
  <c r="N359" i="22"/>
  <c r="M359" i="22"/>
  <c r="L359" i="22"/>
  <c r="K359" i="22"/>
  <c r="J359" i="22"/>
  <c r="I359" i="22"/>
  <c r="N358" i="22"/>
  <c r="M358" i="22"/>
  <c r="L358" i="22"/>
  <c r="K358" i="22"/>
  <c r="I358" i="22" s="1"/>
  <c r="J358" i="22"/>
  <c r="N357" i="22"/>
  <c r="M357" i="22"/>
  <c r="L357" i="22"/>
  <c r="I357" i="22" s="1"/>
  <c r="K357" i="22"/>
  <c r="J357" i="22"/>
  <c r="N356" i="22"/>
  <c r="M356" i="22"/>
  <c r="L356" i="22"/>
  <c r="K356" i="22"/>
  <c r="J356" i="22"/>
  <c r="N355" i="22"/>
  <c r="M355" i="22"/>
  <c r="L355" i="22"/>
  <c r="K355" i="22"/>
  <c r="J355" i="22"/>
  <c r="I355" i="22"/>
  <c r="N354" i="22"/>
  <c r="M354" i="22"/>
  <c r="L354" i="22"/>
  <c r="K354" i="22"/>
  <c r="I354" i="22" s="1"/>
  <c r="J354" i="22"/>
  <c r="N353" i="22"/>
  <c r="M353" i="22"/>
  <c r="L353" i="22"/>
  <c r="I353" i="22" s="1"/>
  <c r="K353" i="22"/>
  <c r="J353" i="22"/>
  <c r="N352" i="22"/>
  <c r="M352" i="22"/>
  <c r="L352" i="22"/>
  <c r="K352" i="22"/>
  <c r="J352" i="22"/>
  <c r="N351" i="22"/>
  <c r="M351" i="22"/>
  <c r="L351" i="22"/>
  <c r="K351" i="22"/>
  <c r="J351" i="22"/>
  <c r="I351" i="22"/>
  <c r="N350" i="22"/>
  <c r="M350" i="22"/>
  <c r="L350" i="22"/>
  <c r="K350" i="22"/>
  <c r="I350" i="22" s="1"/>
  <c r="J350" i="22"/>
  <c r="N349" i="22"/>
  <c r="M349" i="22"/>
  <c r="L349" i="22"/>
  <c r="K349" i="22"/>
  <c r="I349" i="22" s="1"/>
  <c r="J349" i="22"/>
  <c r="N348" i="22"/>
  <c r="M348" i="22"/>
  <c r="L348" i="22"/>
  <c r="K348" i="22"/>
  <c r="J348" i="22"/>
  <c r="I348" i="22" s="1"/>
  <c r="N347" i="22"/>
  <c r="M347" i="22"/>
  <c r="L347" i="22"/>
  <c r="K347" i="22"/>
  <c r="I347" i="22" s="1"/>
  <c r="J347" i="22"/>
  <c r="N346" i="22"/>
  <c r="M346" i="22"/>
  <c r="L346" i="22"/>
  <c r="K346" i="22"/>
  <c r="J346" i="22"/>
  <c r="I346" i="22" s="1"/>
  <c r="N345" i="22"/>
  <c r="M345" i="22"/>
  <c r="L345" i="22"/>
  <c r="K345" i="22"/>
  <c r="I345" i="22" s="1"/>
  <c r="J345" i="22"/>
  <c r="N344" i="22"/>
  <c r="M344" i="22"/>
  <c r="L344" i="22"/>
  <c r="K344" i="22"/>
  <c r="J344" i="22"/>
  <c r="I344" i="22" s="1"/>
  <c r="N343" i="22"/>
  <c r="M343" i="22"/>
  <c r="L343" i="22"/>
  <c r="K343" i="22"/>
  <c r="I343" i="22" s="1"/>
  <c r="J343" i="22"/>
  <c r="N342" i="22"/>
  <c r="M342" i="22"/>
  <c r="L342" i="22"/>
  <c r="K342" i="22"/>
  <c r="J342" i="22"/>
  <c r="I342" i="22" s="1"/>
  <c r="N341" i="22"/>
  <c r="M341" i="22"/>
  <c r="L341" i="22"/>
  <c r="K341" i="22"/>
  <c r="I341" i="22" s="1"/>
  <c r="J341" i="22"/>
  <c r="N340" i="22"/>
  <c r="M340" i="22"/>
  <c r="L340" i="22"/>
  <c r="K340" i="22"/>
  <c r="J340" i="22"/>
  <c r="I340" i="22" s="1"/>
  <c r="N339" i="22"/>
  <c r="M339" i="22"/>
  <c r="L339" i="22"/>
  <c r="K339" i="22"/>
  <c r="I339" i="22" s="1"/>
  <c r="J339" i="22"/>
  <c r="N338" i="22"/>
  <c r="M338" i="22"/>
  <c r="L338" i="22"/>
  <c r="K338" i="22"/>
  <c r="J338" i="22"/>
  <c r="I338" i="22" s="1"/>
  <c r="N337" i="22"/>
  <c r="M337" i="22"/>
  <c r="L337" i="22"/>
  <c r="K337" i="22"/>
  <c r="I337" i="22" s="1"/>
  <c r="J337" i="22"/>
  <c r="N336" i="22"/>
  <c r="M336" i="22"/>
  <c r="L336" i="22"/>
  <c r="K336" i="22"/>
  <c r="J336" i="22"/>
  <c r="I336" i="22" s="1"/>
  <c r="U36" i="22" s="1"/>
  <c r="N335" i="22"/>
  <c r="M335" i="22"/>
  <c r="L335" i="22"/>
  <c r="K335" i="22"/>
  <c r="I335" i="22" s="1"/>
  <c r="J335" i="22"/>
  <c r="N334" i="22"/>
  <c r="M334" i="22"/>
  <c r="L334" i="22"/>
  <c r="K334" i="22"/>
  <c r="J334" i="22"/>
  <c r="I334" i="22" s="1"/>
  <c r="N333" i="22"/>
  <c r="M333" i="22"/>
  <c r="L333" i="22"/>
  <c r="K333" i="22"/>
  <c r="I333" i="22" s="1"/>
  <c r="J333" i="22"/>
  <c r="N332" i="22"/>
  <c r="M332" i="22"/>
  <c r="L332" i="22"/>
  <c r="K332" i="22"/>
  <c r="J332" i="22"/>
  <c r="I332" i="22" s="1"/>
  <c r="N331" i="22"/>
  <c r="M331" i="22"/>
  <c r="L331" i="22"/>
  <c r="K331" i="22"/>
  <c r="I331" i="22" s="1"/>
  <c r="J331" i="22"/>
  <c r="N330" i="22"/>
  <c r="M330" i="22"/>
  <c r="L330" i="22"/>
  <c r="K330" i="22"/>
  <c r="J330" i="22"/>
  <c r="I330" i="22" s="1"/>
  <c r="N329" i="22"/>
  <c r="M329" i="22"/>
  <c r="L329" i="22"/>
  <c r="K329" i="22"/>
  <c r="I329" i="22" s="1"/>
  <c r="J329" i="22"/>
  <c r="N328" i="22"/>
  <c r="M328" i="22"/>
  <c r="L328" i="22"/>
  <c r="K328" i="22"/>
  <c r="J328" i="22"/>
  <c r="I328" i="22" s="1"/>
  <c r="N327" i="22"/>
  <c r="M327" i="22"/>
  <c r="L327" i="22"/>
  <c r="K327" i="22"/>
  <c r="I327" i="22" s="1"/>
  <c r="J327" i="22"/>
  <c r="N326" i="22"/>
  <c r="M326" i="22"/>
  <c r="L326" i="22"/>
  <c r="K326" i="22"/>
  <c r="J326" i="22"/>
  <c r="I326" i="22" s="1"/>
  <c r="N325" i="22"/>
  <c r="M325" i="22"/>
  <c r="L325" i="22"/>
  <c r="K325" i="22"/>
  <c r="I325" i="22" s="1"/>
  <c r="J325" i="22"/>
  <c r="N324" i="22"/>
  <c r="M324" i="22"/>
  <c r="L324" i="22"/>
  <c r="K324" i="22"/>
  <c r="J324" i="22"/>
  <c r="I324" i="22" s="1"/>
  <c r="N323" i="22"/>
  <c r="M323" i="22"/>
  <c r="L323" i="22"/>
  <c r="K323" i="22"/>
  <c r="I323" i="22" s="1"/>
  <c r="J323" i="22"/>
  <c r="N322" i="22"/>
  <c r="M322" i="22"/>
  <c r="L322" i="22"/>
  <c r="K322" i="22"/>
  <c r="J322" i="22"/>
  <c r="I322" i="22" s="1"/>
  <c r="N321" i="22"/>
  <c r="M321" i="22"/>
  <c r="L321" i="22"/>
  <c r="K321" i="22"/>
  <c r="I321" i="22" s="1"/>
  <c r="J321" i="22"/>
  <c r="N320" i="22"/>
  <c r="M320" i="22"/>
  <c r="L320" i="22"/>
  <c r="K320" i="22"/>
  <c r="J320" i="22"/>
  <c r="I320" i="22" s="1"/>
  <c r="N319" i="22"/>
  <c r="M319" i="22"/>
  <c r="L319" i="22"/>
  <c r="K319" i="22"/>
  <c r="I319" i="22" s="1"/>
  <c r="J319" i="22"/>
  <c r="N318" i="22"/>
  <c r="M318" i="22"/>
  <c r="L318" i="22"/>
  <c r="K318" i="22"/>
  <c r="J318" i="22"/>
  <c r="I318" i="22" s="1"/>
  <c r="N317" i="22"/>
  <c r="M317" i="22"/>
  <c r="L317" i="22"/>
  <c r="K317" i="22"/>
  <c r="I317" i="22" s="1"/>
  <c r="J317" i="22"/>
  <c r="N316" i="22"/>
  <c r="M316" i="22"/>
  <c r="L316" i="22"/>
  <c r="K316" i="22"/>
  <c r="J316" i="22"/>
  <c r="I316" i="22" s="1"/>
  <c r="N315" i="22"/>
  <c r="M315" i="22"/>
  <c r="L315" i="22"/>
  <c r="K315" i="22"/>
  <c r="I315" i="22" s="1"/>
  <c r="J315" i="22"/>
  <c r="N314" i="22"/>
  <c r="M314" i="22"/>
  <c r="L314" i="22"/>
  <c r="K314" i="22"/>
  <c r="J314" i="22"/>
  <c r="I314" i="22" s="1"/>
  <c r="N313" i="22"/>
  <c r="M313" i="22"/>
  <c r="L313" i="22"/>
  <c r="K313" i="22"/>
  <c r="I313" i="22" s="1"/>
  <c r="J313" i="22"/>
  <c r="N312" i="22"/>
  <c r="M312" i="22"/>
  <c r="L312" i="22"/>
  <c r="K312" i="22"/>
  <c r="J312" i="22"/>
  <c r="I312" i="22" s="1"/>
  <c r="N311" i="22"/>
  <c r="M311" i="22"/>
  <c r="L311" i="22"/>
  <c r="K311" i="22"/>
  <c r="I311" i="22" s="1"/>
  <c r="J311" i="22"/>
  <c r="N310" i="22"/>
  <c r="M310" i="22"/>
  <c r="L310" i="22"/>
  <c r="K310" i="22"/>
  <c r="J310" i="22"/>
  <c r="I310" i="22" s="1"/>
  <c r="N309" i="22"/>
  <c r="M309" i="22"/>
  <c r="L309" i="22"/>
  <c r="K309" i="22"/>
  <c r="I309" i="22" s="1"/>
  <c r="J309" i="22"/>
  <c r="N308" i="22"/>
  <c r="M308" i="22"/>
  <c r="L308" i="22"/>
  <c r="K308" i="22"/>
  <c r="J308" i="22"/>
  <c r="I308" i="22" s="1"/>
  <c r="N307" i="22"/>
  <c r="M307" i="22"/>
  <c r="L307" i="22"/>
  <c r="K307" i="22"/>
  <c r="I307" i="22" s="1"/>
  <c r="J307" i="22"/>
  <c r="N306" i="22"/>
  <c r="M306" i="22"/>
  <c r="L306" i="22"/>
  <c r="K306" i="22"/>
  <c r="J306" i="22"/>
  <c r="I306" i="22" s="1"/>
  <c r="N305" i="22"/>
  <c r="M305" i="22"/>
  <c r="L305" i="22"/>
  <c r="K305" i="22"/>
  <c r="I305" i="22" s="1"/>
  <c r="J305" i="22"/>
  <c r="N304" i="22"/>
  <c r="M304" i="22"/>
  <c r="L304" i="22"/>
  <c r="K304" i="22"/>
  <c r="J304" i="22"/>
  <c r="I304" i="22" s="1"/>
  <c r="N303" i="22"/>
  <c r="M303" i="22"/>
  <c r="L303" i="22"/>
  <c r="K303" i="22"/>
  <c r="I303" i="22" s="1"/>
  <c r="J303" i="22"/>
  <c r="N302" i="22"/>
  <c r="M302" i="22"/>
  <c r="L302" i="22"/>
  <c r="K302" i="22"/>
  <c r="J302" i="22"/>
  <c r="I302" i="22" s="1"/>
  <c r="N301" i="22"/>
  <c r="M301" i="22"/>
  <c r="L301" i="22"/>
  <c r="K301" i="22"/>
  <c r="I301" i="22" s="1"/>
  <c r="J301" i="22"/>
  <c r="N300" i="22"/>
  <c r="M300" i="22"/>
  <c r="L300" i="22"/>
  <c r="K300" i="22"/>
  <c r="J300" i="22"/>
  <c r="I300" i="22" s="1"/>
  <c r="N299" i="22"/>
  <c r="M299" i="22"/>
  <c r="L299" i="22"/>
  <c r="K299" i="22"/>
  <c r="I299" i="22" s="1"/>
  <c r="J299" i="22"/>
  <c r="N298" i="22"/>
  <c r="M298" i="22"/>
  <c r="L298" i="22"/>
  <c r="K298" i="22"/>
  <c r="J298" i="22"/>
  <c r="I298" i="22" s="1"/>
  <c r="N297" i="22"/>
  <c r="M297" i="22"/>
  <c r="L297" i="22"/>
  <c r="K297" i="22"/>
  <c r="I297" i="22" s="1"/>
  <c r="J297" i="22"/>
  <c r="N296" i="22"/>
  <c r="M296" i="22"/>
  <c r="L296" i="22"/>
  <c r="K296" i="22"/>
  <c r="J296" i="22"/>
  <c r="I296" i="22" s="1"/>
  <c r="N295" i="22"/>
  <c r="M295" i="22"/>
  <c r="L295" i="22"/>
  <c r="K295" i="22"/>
  <c r="I295" i="22" s="1"/>
  <c r="J295" i="22"/>
  <c r="N294" i="22"/>
  <c r="M294" i="22"/>
  <c r="L294" i="22"/>
  <c r="K294" i="22"/>
  <c r="J294" i="22"/>
  <c r="I294" i="22" s="1"/>
  <c r="N293" i="22"/>
  <c r="M293" i="22"/>
  <c r="L293" i="22"/>
  <c r="K293" i="22"/>
  <c r="I293" i="22" s="1"/>
  <c r="J293" i="22"/>
  <c r="N292" i="22"/>
  <c r="M292" i="22"/>
  <c r="L292" i="22"/>
  <c r="K292" i="22"/>
  <c r="J292" i="22"/>
  <c r="I292" i="22" s="1"/>
  <c r="N291" i="22"/>
  <c r="M291" i="22"/>
  <c r="L291" i="22"/>
  <c r="K291" i="22"/>
  <c r="I291" i="22" s="1"/>
  <c r="J291" i="22"/>
  <c r="N290" i="22"/>
  <c r="M290" i="22"/>
  <c r="L290" i="22"/>
  <c r="K290" i="22"/>
  <c r="J290" i="22"/>
  <c r="I290" i="22" s="1"/>
  <c r="N289" i="22"/>
  <c r="M289" i="22"/>
  <c r="L289" i="22"/>
  <c r="K289" i="22"/>
  <c r="I289" i="22" s="1"/>
  <c r="J289" i="22"/>
  <c r="N288" i="22"/>
  <c r="M288" i="22"/>
  <c r="L288" i="22"/>
  <c r="K288" i="22"/>
  <c r="J288" i="22"/>
  <c r="I288" i="22" s="1"/>
  <c r="N287" i="22"/>
  <c r="M287" i="22"/>
  <c r="L287" i="22"/>
  <c r="K287" i="22"/>
  <c r="I287" i="22" s="1"/>
  <c r="J287" i="22"/>
  <c r="N286" i="22"/>
  <c r="M286" i="22"/>
  <c r="L286" i="22"/>
  <c r="K286" i="22"/>
  <c r="J286" i="22"/>
  <c r="I286" i="22" s="1"/>
  <c r="N285" i="22"/>
  <c r="M285" i="22"/>
  <c r="L285" i="22"/>
  <c r="K285" i="22"/>
  <c r="I285" i="22" s="1"/>
  <c r="J285" i="22"/>
  <c r="N284" i="22"/>
  <c r="M284" i="22"/>
  <c r="L284" i="22"/>
  <c r="K284" i="22"/>
  <c r="J284" i="22"/>
  <c r="I284" i="22" s="1"/>
  <c r="N283" i="22"/>
  <c r="M283" i="22"/>
  <c r="L283" i="22"/>
  <c r="K283" i="22"/>
  <c r="I283" i="22" s="1"/>
  <c r="J283" i="22"/>
  <c r="N282" i="22"/>
  <c r="M282" i="22"/>
  <c r="L282" i="22"/>
  <c r="K282" i="22"/>
  <c r="J282" i="22"/>
  <c r="I282" i="22" s="1"/>
  <c r="N281" i="22"/>
  <c r="M281" i="22"/>
  <c r="L281" i="22"/>
  <c r="K281" i="22"/>
  <c r="I281" i="22" s="1"/>
  <c r="J281" i="22"/>
  <c r="N280" i="22"/>
  <c r="M280" i="22"/>
  <c r="L280" i="22"/>
  <c r="K280" i="22"/>
  <c r="J280" i="22"/>
  <c r="I280" i="22" s="1"/>
  <c r="N279" i="22"/>
  <c r="M279" i="22"/>
  <c r="L279" i="22"/>
  <c r="K279" i="22"/>
  <c r="I279" i="22" s="1"/>
  <c r="U35" i="22" s="1"/>
  <c r="J279" i="22"/>
  <c r="N278" i="22"/>
  <c r="M278" i="22"/>
  <c r="L278" i="22"/>
  <c r="K278" i="22"/>
  <c r="J278" i="22"/>
  <c r="I278" i="22" s="1"/>
  <c r="N277" i="22"/>
  <c r="M277" i="22"/>
  <c r="L277" i="22"/>
  <c r="K277" i="22"/>
  <c r="I277" i="22" s="1"/>
  <c r="J277" i="22"/>
  <c r="N276" i="22"/>
  <c r="M276" i="22"/>
  <c r="L276" i="22"/>
  <c r="K276" i="22"/>
  <c r="J276" i="22"/>
  <c r="I276" i="22" s="1"/>
  <c r="N275" i="22"/>
  <c r="M275" i="22"/>
  <c r="L275" i="22"/>
  <c r="K275" i="22"/>
  <c r="I275" i="22" s="1"/>
  <c r="J275" i="22"/>
  <c r="N274" i="22"/>
  <c r="M274" i="22"/>
  <c r="L274" i="22"/>
  <c r="K274" i="22"/>
  <c r="J274" i="22"/>
  <c r="I274" i="22" s="1"/>
  <c r="N273" i="22"/>
  <c r="M273" i="22"/>
  <c r="L273" i="22"/>
  <c r="K273" i="22"/>
  <c r="I273" i="22" s="1"/>
  <c r="J273" i="22"/>
  <c r="N272" i="22"/>
  <c r="M272" i="22"/>
  <c r="L272" i="22"/>
  <c r="K272" i="22"/>
  <c r="J272" i="22"/>
  <c r="I272" i="22" s="1"/>
  <c r="N271" i="22"/>
  <c r="M271" i="22"/>
  <c r="L271" i="22"/>
  <c r="K271" i="22"/>
  <c r="I271" i="22" s="1"/>
  <c r="J271" i="22"/>
  <c r="N270" i="22"/>
  <c r="M270" i="22"/>
  <c r="L270" i="22"/>
  <c r="K270" i="22"/>
  <c r="J270" i="22"/>
  <c r="I270" i="22" s="1"/>
  <c r="N269" i="22"/>
  <c r="M269" i="22"/>
  <c r="L269" i="22"/>
  <c r="K269" i="22"/>
  <c r="I269" i="22" s="1"/>
  <c r="J269" i="22"/>
  <c r="N268" i="22"/>
  <c r="M268" i="22"/>
  <c r="L268" i="22"/>
  <c r="K268" i="22"/>
  <c r="J268" i="22"/>
  <c r="I268" i="22" s="1"/>
  <c r="N267" i="22"/>
  <c r="M267" i="22"/>
  <c r="L267" i="22"/>
  <c r="K267" i="22"/>
  <c r="I267" i="22" s="1"/>
  <c r="J267" i="22"/>
  <c r="N266" i="22"/>
  <c r="M266" i="22"/>
  <c r="L266" i="22"/>
  <c r="K266" i="22"/>
  <c r="J266" i="22"/>
  <c r="I266" i="22" s="1"/>
  <c r="N265" i="22"/>
  <c r="M265" i="22"/>
  <c r="L265" i="22"/>
  <c r="K265" i="22"/>
  <c r="I265" i="22" s="1"/>
  <c r="J265" i="22"/>
  <c r="N264" i="22"/>
  <c r="M264" i="22"/>
  <c r="L264" i="22"/>
  <c r="K264" i="22"/>
  <c r="J264" i="22"/>
  <c r="I264" i="22" s="1"/>
  <c r="N263" i="22"/>
  <c r="M263" i="22"/>
  <c r="L263" i="22"/>
  <c r="K263" i="22"/>
  <c r="I263" i="22" s="1"/>
  <c r="J263" i="22"/>
  <c r="N262" i="22"/>
  <c r="M262" i="22"/>
  <c r="L262" i="22"/>
  <c r="K262" i="22"/>
  <c r="J262" i="22"/>
  <c r="I262" i="22" s="1"/>
  <c r="N261" i="22"/>
  <c r="M261" i="22"/>
  <c r="L261" i="22"/>
  <c r="K261" i="22"/>
  <c r="I261" i="22" s="1"/>
  <c r="J261" i="22"/>
  <c r="N260" i="22"/>
  <c r="M260" i="22"/>
  <c r="L260" i="22"/>
  <c r="K260" i="22"/>
  <c r="J260" i="22"/>
  <c r="I260" i="22" s="1"/>
  <c r="N259" i="22"/>
  <c r="M259" i="22"/>
  <c r="L259" i="22"/>
  <c r="K259" i="22"/>
  <c r="I259" i="22" s="1"/>
  <c r="J259" i="22"/>
  <c r="N258" i="22"/>
  <c r="M258" i="22"/>
  <c r="L258" i="22"/>
  <c r="K258" i="22"/>
  <c r="J258" i="22"/>
  <c r="I258" i="22" s="1"/>
  <c r="N257" i="22"/>
  <c r="M257" i="22"/>
  <c r="L257" i="22"/>
  <c r="K257" i="22"/>
  <c r="I257" i="22" s="1"/>
  <c r="J257" i="22"/>
  <c r="N256" i="22"/>
  <c r="M256" i="22"/>
  <c r="L256" i="22"/>
  <c r="K256" i="22"/>
  <c r="J256" i="22"/>
  <c r="I256" i="22" s="1"/>
  <c r="N255" i="22"/>
  <c r="M255" i="22"/>
  <c r="L255" i="22"/>
  <c r="K255" i="22"/>
  <c r="I255" i="22" s="1"/>
  <c r="J255" i="22"/>
  <c r="N254" i="22"/>
  <c r="M254" i="22"/>
  <c r="L254" i="22"/>
  <c r="K254" i="22"/>
  <c r="J254" i="22"/>
  <c r="I254" i="22" s="1"/>
  <c r="N253" i="22"/>
  <c r="M253" i="22"/>
  <c r="L253" i="22"/>
  <c r="K253" i="22"/>
  <c r="I253" i="22" s="1"/>
  <c r="J253" i="22"/>
  <c r="N252" i="22"/>
  <c r="M252" i="22"/>
  <c r="L252" i="22"/>
  <c r="K252" i="22"/>
  <c r="J252" i="22"/>
  <c r="I252" i="22" s="1"/>
  <c r="N251" i="22"/>
  <c r="M251" i="22"/>
  <c r="L251" i="22"/>
  <c r="K251" i="22"/>
  <c r="I251" i="22" s="1"/>
  <c r="U34" i="22" s="1"/>
  <c r="J251" i="22"/>
  <c r="N250" i="22"/>
  <c r="M250" i="22"/>
  <c r="L250" i="22"/>
  <c r="K250" i="22"/>
  <c r="J250" i="22"/>
  <c r="I250" i="22" s="1"/>
  <c r="N249" i="22"/>
  <c r="M249" i="22"/>
  <c r="L249" i="22"/>
  <c r="K249" i="22"/>
  <c r="I249" i="22" s="1"/>
  <c r="J249" i="22"/>
  <c r="N248" i="22"/>
  <c r="M248" i="22"/>
  <c r="L248" i="22"/>
  <c r="K248" i="22"/>
  <c r="J248" i="22"/>
  <c r="I248" i="22" s="1"/>
  <c r="N247" i="22"/>
  <c r="M247" i="22"/>
  <c r="L247" i="22"/>
  <c r="K247" i="22"/>
  <c r="I247" i="22" s="1"/>
  <c r="J247" i="22"/>
  <c r="N246" i="22"/>
  <c r="M246" i="22"/>
  <c r="L246" i="22"/>
  <c r="K246" i="22"/>
  <c r="J246" i="22"/>
  <c r="I246" i="22" s="1"/>
  <c r="N245" i="22"/>
  <c r="M245" i="22"/>
  <c r="L245" i="22"/>
  <c r="K245" i="22"/>
  <c r="I245" i="22" s="1"/>
  <c r="J245" i="22"/>
  <c r="N244" i="22"/>
  <c r="M244" i="22"/>
  <c r="L244" i="22"/>
  <c r="K244" i="22"/>
  <c r="J244" i="22"/>
  <c r="I244" i="22" s="1"/>
  <c r="N243" i="22"/>
  <c r="M243" i="22"/>
  <c r="L243" i="22"/>
  <c r="K243" i="22"/>
  <c r="I243" i="22" s="1"/>
  <c r="J243" i="22"/>
  <c r="N242" i="22"/>
  <c r="M242" i="22"/>
  <c r="L242" i="22"/>
  <c r="K242" i="22"/>
  <c r="J242" i="22"/>
  <c r="I242" i="22" s="1"/>
  <c r="N241" i="22"/>
  <c r="M241" i="22"/>
  <c r="L241" i="22"/>
  <c r="K241" i="22"/>
  <c r="I241" i="22" s="1"/>
  <c r="J241" i="22"/>
  <c r="N240" i="22"/>
  <c r="M240" i="22"/>
  <c r="L240" i="22"/>
  <c r="K240" i="22"/>
  <c r="J240" i="22"/>
  <c r="I240" i="22" s="1"/>
  <c r="N239" i="22"/>
  <c r="M239" i="22"/>
  <c r="L239" i="22"/>
  <c r="K239" i="22"/>
  <c r="I239" i="22" s="1"/>
  <c r="J239" i="22"/>
  <c r="N238" i="22"/>
  <c r="M238" i="22"/>
  <c r="L238" i="22"/>
  <c r="K238" i="22"/>
  <c r="J238" i="22"/>
  <c r="I238" i="22" s="1"/>
  <c r="N237" i="22"/>
  <c r="M237" i="22"/>
  <c r="L237" i="22"/>
  <c r="K237" i="22"/>
  <c r="I237" i="22" s="1"/>
  <c r="J237" i="22"/>
  <c r="N236" i="22"/>
  <c r="M236" i="22"/>
  <c r="L236" i="22"/>
  <c r="K236" i="22"/>
  <c r="J236" i="22"/>
  <c r="I236" i="22" s="1"/>
  <c r="U38" i="22" s="1"/>
  <c r="N235" i="22"/>
  <c r="M235" i="22"/>
  <c r="L235" i="22"/>
  <c r="K235" i="22"/>
  <c r="I235" i="22" s="1"/>
  <c r="U37" i="22" s="1"/>
  <c r="J235" i="22"/>
  <c r="N234" i="22"/>
  <c r="M234" i="22"/>
  <c r="L234" i="22"/>
  <c r="K234" i="22"/>
  <c r="J234" i="22"/>
  <c r="I234" i="22" s="1"/>
  <c r="N233" i="22"/>
  <c r="M233" i="22"/>
  <c r="L233" i="22"/>
  <c r="K233" i="22"/>
  <c r="I233" i="22" s="1"/>
  <c r="J233" i="22"/>
  <c r="N232" i="22"/>
  <c r="M232" i="22"/>
  <c r="L232" i="22"/>
  <c r="K232" i="22"/>
  <c r="J232" i="22"/>
  <c r="I232" i="22" s="1"/>
  <c r="N231" i="22"/>
  <c r="M231" i="22"/>
  <c r="L231" i="22"/>
  <c r="K231" i="22"/>
  <c r="I231" i="22" s="1"/>
  <c r="U33" i="22" s="1"/>
  <c r="J231" i="22"/>
  <c r="N230" i="22"/>
  <c r="M230" i="22"/>
  <c r="L230" i="22"/>
  <c r="K230" i="22"/>
  <c r="J230" i="22"/>
  <c r="I230" i="22" s="1"/>
  <c r="N229" i="22"/>
  <c r="M229" i="22"/>
  <c r="L229" i="22"/>
  <c r="K229" i="22"/>
  <c r="I229" i="22" s="1"/>
  <c r="J229" i="22"/>
  <c r="N228" i="22"/>
  <c r="M228" i="22"/>
  <c r="L228" i="22"/>
  <c r="K228" i="22"/>
  <c r="J228" i="22"/>
  <c r="I228" i="22" s="1"/>
  <c r="N227" i="22"/>
  <c r="M227" i="22"/>
  <c r="L227" i="22"/>
  <c r="K227" i="22"/>
  <c r="I227" i="22" s="1"/>
  <c r="J227" i="22"/>
  <c r="N226" i="22"/>
  <c r="M226" i="22"/>
  <c r="L226" i="22"/>
  <c r="K226" i="22"/>
  <c r="J226" i="22"/>
  <c r="I226" i="22" s="1"/>
  <c r="N225" i="22"/>
  <c r="M225" i="22"/>
  <c r="L225" i="22"/>
  <c r="K225" i="22"/>
  <c r="I225" i="22" s="1"/>
  <c r="J225" i="22"/>
  <c r="N224" i="22"/>
  <c r="M224" i="22"/>
  <c r="L224" i="22"/>
  <c r="K224" i="22"/>
  <c r="J224" i="22"/>
  <c r="I224" i="22" s="1"/>
  <c r="N223" i="22"/>
  <c r="M223" i="22"/>
  <c r="L223" i="22"/>
  <c r="K223" i="22"/>
  <c r="I223" i="22" s="1"/>
  <c r="J223" i="22"/>
  <c r="N222" i="22"/>
  <c r="M222" i="22"/>
  <c r="L222" i="22"/>
  <c r="K222" i="22"/>
  <c r="J222" i="22"/>
  <c r="I222" i="22" s="1"/>
  <c r="N221" i="22"/>
  <c r="M221" i="22"/>
  <c r="L221" i="22"/>
  <c r="K221" i="22"/>
  <c r="I221" i="22" s="1"/>
  <c r="J221" i="22"/>
  <c r="N220" i="22"/>
  <c r="M220" i="22"/>
  <c r="L220" i="22"/>
  <c r="K220" i="22"/>
  <c r="J220" i="22"/>
  <c r="I220" i="22" s="1"/>
  <c r="N219" i="22"/>
  <c r="M219" i="22"/>
  <c r="L219" i="22"/>
  <c r="K219" i="22"/>
  <c r="I219" i="22" s="1"/>
  <c r="J219" i="22"/>
  <c r="N218" i="22"/>
  <c r="M218" i="22"/>
  <c r="L218" i="22"/>
  <c r="K218" i="22"/>
  <c r="J218" i="22"/>
  <c r="I218" i="22" s="1"/>
  <c r="N217" i="22"/>
  <c r="M217" i="22"/>
  <c r="L217" i="22"/>
  <c r="K217" i="22"/>
  <c r="I217" i="22" s="1"/>
  <c r="J217" i="22"/>
  <c r="N216" i="22"/>
  <c r="M216" i="22"/>
  <c r="L216" i="22"/>
  <c r="K216" i="22"/>
  <c r="J216" i="22"/>
  <c r="I216" i="22" s="1"/>
  <c r="N215" i="22"/>
  <c r="M215" i="22"/>
  <c r="L215" i="22"/>
  <c r="K215" i="22"/>
  <c r="I215" i="22" s="1"/>
  <c r="J215" i="22"/>
  <c r="N214" i="22"/>
  <c r="M214" i="22"/>
  <c r="L214" i="22"/>
  <c r="K214" i="22"/>
  <c r="J214" i="22"/>
  <c r="I214" i="22" s="1"/>
  <c r="N213" i="22"/>
  <c r="M213" i="22"/>
  <c r="L213" i="22"/>
  <c r="K213" i="22"/>
  <c r="I213" i="22" s="1"/>
  <c r="J213" i="22"/>
  <c r="N212" i="22"/>
  <c r="M212" i="22"/>
  <c r="L212" i="22"/>
  <c r="K212" i="22"/>
  <c r="J212" i="22"/>
  <c r="I212" i="22" s="1"/>
  <c r="N211" i="22"/>
  <c r="M211" i="22"/>
  <c r="L211" i="22"/>
  <c r="K211" i="22"/>
  <c r="I211" i="22" s="1"/>
  <c r="J211" i="22"/>
  <c r="N210" i="22"/>
  <c r="M210" i="22"/>
  <c r="L210" i="22"/>
  <c r="K210" i="22"/>
  <c r="J210" i="22"/>
  <c r="I210" i="22" s="1"/>
  <c r="N209" i="22"/>
  <c r="M209" i="22"/>
  <c r="L209" i="22"/>
  <c r="K209" i="22"/>
  <c r="I209" i="22" s="1"/>
  <c r="U32" i="22" s="1"/>
  <c r="J209" i="22"/>
  <c r="N208" i="22"/>
  <c r="M208" i="22"/>
  <c r="L208" i="22"/>
  <c r="K208" i="22"/>
  <c r="J208" i="22"/>
  <c r="I208" i="22" s="1"/>
  <c r="N207" i="22"/>
  <c r="M207" i="22"/>
  <c r="L207" i="22"/>
  <c r="K207" i="22"/>
  <c r="I207" i="22" s="1"/>
  <c r="J207" i="22"/>
  <c r="N206" i="22"/>
  <c r="M206" i="22"/>
  <c r="L206" i="22"/>
  <c r="K206" i="22"/>
  <c r="J206" i="22"/>
  <c r="I206" i="22" s="1"/>
  <c r="N205" i="22"/>
  <c r="M205" i="22"/>
  <c r="L205" i="22"/>
  <c r="K205" i="22"/>
  <c r="I205" i="22" s="1"/>
  <c r="J205" i="22"/>
  <c r="N204" i="22"/>
  <c r="M204" i="22"/>
  <c r="L204" i="22"/>
  <c r="K204" i="22"/>
  <c r="J204" i="22"/>
  <c r="I204" i="22" s="1"/>
  <c r="N203" i="22"/>
  <c r="M203" i="22"/>
  <c r="L203" i="22"/>
  <c r="K203" i="22"/>
  <c r="I203" i="22" s="1"/>
  <c r="K37" i="22" s="1"/>
  <c r="J203" i="22"/>
  <c r="N202" i="22"/>
  <c r="M202" i="22"/>
  <c r="L202" i="22"/>
  <c r="K202" i="22"/>
  <c r="J202" i="22"/>
  <c r="I202" i="22" s="1"/>
  <c r="K36" i="22" s="1"/>
  <c r="N201" i="22"/>
  <c r="M201" i="22"/>
  <c r="L201" i="22"/>
  <c r="K201" i="22"/>
  <c r="I201" i="22" s="1"/>
  <c r="K35" i="22" s="1"/>
  <c r="J201" i="22"/>
  <c r="N200" i="22"/>
  <c r="M200" i="22"/>
  <c r="L200" i="22"/>
  <c r="K200" i="22"/>
  <c r="J200" i="22"/>
  <c r="I200" i="22" s="1"/>
  <c r="N199" i="22"/>
  <c r="M199" i="22"/>
  <c r="L199" i="22"/>
  <c r="K199" i="22"/>
  <c r="I199" i="22" s="1"/>
  <c r="U31" i="22" s="1"/>
  <c r="J199" i="22"/>
  <c r="N198" i="22"/>
  <c r="M198" i="22"/>
  <c r="L198" i="22"/>
  <c r="K198" i="22"/>
  <c r="J198" i="22"/>
  <c r="I198" i="22" s="1"/>
  <c r="N197" i="22"/>
  <c r="M197" i="22"/>
  <c r="L197" i="22"/>
  <c r="K197" i="22"/>
  <c r="I197" i="22" s="1"/>
  <c r="J197" i="22"/>
  <c r="N196" i="22"/>
  <c r="M196" i="22"/>
  <c r="L196" i="22"/>
  <c r="K196" i="22"/>
  <c r="J196" i="22"/>
  <c r="I196" i="22" s="1"/>
  <c r="K34" i="22" s="1"/>
  <c r="N195" i="22"/>
  <c r="M195" i="22"/>
  <c r="L195" i="22"/>
  <c r="K195" i="22"/>
  <c r="I195" i="22" s="1"/>
  <c r="K33" i="22" s="1"/>
  <c r="J195" i="22"/>
  <c r="N194" i="22"/>
  <c r="M194" i="22"/>
  <c r="L194" i="22"/>
  <c r="K194" i="22"/>
  <c r="J194" i="22"/>
  <c r="I194" i="22" s="1"/>
  <c r="N193" i="22"/>
  <c r="M193" i="22"/>
  <c r="L193" i="22"/>
  <c r="K193" i="22"/>
  <c r="I193" i="22" s="1"/>
  <c r="J193" i="22"/>
  <c r="N192" i="22"/>
  <c r="M192" i="22"/>
  <c r="L192" i="22"/>
  <c r="K192" i="22"/>
  <c r="J192" i="22"/>
  <c r="I192" i="22" s="1"/>
  <c r="N191" i="22"/>
  <c r="M191" i="22"/>
  <c r="L191" i="22"/>
  <c r="K191" i="22"/>
  <c r="I191" i="22" s="1"/>
  <c r="J191" i="22"/>
  <c r="N190" i="22"/>
  <c r="M190" i="22"/>
  <c r="L190" i="22"/>
  <c r="K190" i="22"/>
  <c r="J190" i="22"/>
  <c r="I190" i="22" s="1"/>
  <c r="N189" i="22"/>
  <c r="M189" i="22"/>
  <c r="L189" i="22"/>
  <c r="K189" i="22"/>
  <c r="I189" i="22" s="1"/>
  <c r="J189" i="22"/>
  <c r="N188" i="22"/>
  <c r="M188" i="22"/>
  <c r="L188" i="22"/>
  <c r="K188" i="22"/>
  <c r="J188" i="22"/>
  <c r="I188" i="22" s="1"/>
  <c r="N187" i="22"/>
  <c r="M187" i="22"/>
  <c r="L187" i="22"/>
  <c r="K187" i="22"/>
  <c r="I187" i="22" s="1"/>
  <c r="K32" i="22" s="1"/>
  <c r="J187" i="22"/>
  <c r="N186" i="22"/>
  <c r="M186" i="22"/>
  <c r="L186" i="22"/>
  <c r="K186" i="22"/>
  <c r="J186" i="22"/>
  <c r="I186" i="22" s="1"/>
  <c r="K31" i="22" s="1"/>
  <c r="N185" i="22"/>
  <c r="M185" i="22"/>
  <c r="L185" i="22"/>
  <c r="K185" i="22"/>
  <c r="I185" i="22" s="1"/>
  <c r="K30" i="22" s="1"/>
  <c r="J185" i="22"/>
  <c r="N184" i="22"/>
  <c r="M184" i="22"/>
  <c r="L184" i="22"/>
  <c r="K184" i="22"/>
  <c r="J184" i="22"/>
  <c r="I184" i="22" s="1"/>
  <c r="N183" i="22"/>
  <c r="M183" i="22"/>
  <c r="L183" i="22"/>
  <c r="K183" i="22"/>
  <c r="I183" i="22" s="1"/>
  <c r="J183" i="22"/>
  <c r="N182" i="22"/>
  <c r="M182" i="22"/>
  <c r="L182" i="22"/>
  <c r="K182" i="22"/>
  <c r="J182" i="22"/>
  <c r="I182" i="22" s="1"/>
  <c r="N181" i="22"/>
  <c r="M181" i="22"/>
  <c r="L181" i="22"/>
  <c r="K181" i="22"/>
  <c r="I181" i="22" s="1"/>
  <c r="J181" i="22"/>
  <c r="N180" i="22"/>
  <c r="M180" i="22"/>
  <c r="L180" i="22"/>
  <c r="K180" i="22"/>
  <c r="J180" i="22"/>
  <c r="I180" i="22" s="1"/>
  <c r="N179" i="22"/>
  <c r="M179" i="22"/>
  <c r="L179" i="22"/>
  <c r="K179" i="22"/>
  <c r="I179" i="22" s="1"/>
  <c r="J179" i="22"/>
  <c r="N178" i="22"/>
  <c r="M178" i="22"/>
  <c r="L178" i="22"/>
  <c r="K178" i="22"/>
  <c r="J178" i="22"/>
  <c r="I178" i="22" s="1"/>
  <c r="U30" i="22" s="1"/>
  <c r="N177" i="22"/>
  <c r="M177" i="22"/>
  <c r="L177" i="22"/>
  <c r="K177" i="22"/>
  <c r="I177" i="22" s="1"/>
  <c r="J177" i="22"/>
  <c r="N176" i="22"/>
  <c r="M176" i="22"/>
  <c r="L176" i="22"/>
  <c r="K176" i="22"/>
  <c r="J176" i="22"/>
  <c r="I176" i="22" s="1"/>
  <c r="N175" i="22"/>
  <c r="M175" i="22"/>
  <c r="L175" i="22"/>
  <c r="K175" i="22"/>
  <c r="I175" i="22" s="1"/>
  <c r="J175" i="22"/>
  <c r="N174" i="22"/>
  <c r="M174" i="22"/>
  <c r="L174" i="22"/>
  <c r="K174" i="22"/>
  <c r="J174" i="22"/>
  <c r="I174" i="22" s="1"/>
  <c r="K29" i="22" s="1"/>
  <c r="N173" i="22"/>
  <c r="M173" i="22"/>
  <c r="L173" i="22"/>
  <c r="K173" i="22"/>
  <c r="I173" i="22" s="1"/>
  <c r="K28" i="22" s="1"/>
  <c r="J173" i="22"/>
  <c r="N172" i="22"/>
  <c r="M172" i="22"/>
  <c r="L172" i="22"/>
  <c r="K172" i="22"/>
  <c r="J172" i="22"/>
  <c r="I172" i="22" s="1"/>
  <c r="N171" i="22"/>
  <c r="M171" i="22"/>
  <c r="L171" i="22"/>
  <c r="K171" i="22"/>
  <c r="I171" i="22" s="1"/>
  <c r="U28" i="22" s="1"/>
  <c r="J171" i="22"/>
  <c r="N170" i="22"/>
  <c r="M170" i="22"/>
  <c r="L170" i="22"/>
  <c r="K170" i="22"/>
  <c r="J170" i="22"/>
  <c r="I170" i="22" s="1"/>
  <c r="U27" i="22" s="1"/>
  <c r="N169" i="22"/>
  <c r="M169" i="22"/>
  <c r="L169" i="22"/>
  <c r="K169" i="22"/>
  <c r="I169" i="22" s="1"/>
  <c r="J169" i="22"/>
  <c r="N168" i="22"/>
  <c r="M168" i="22"/>
  <c r="L168" i="22"/>
  <c r="K168" i="22"/>
  <c r="J168" i="22"/>
  <c r="I168" i="22" s="1"/>
  <c r="N167" i="22"/>
  <c r="M167" i="22"/>
  <c r="L167" i="22"/>
  <c r="K167" i="22"/>
  <c r="I167" i="22" s="1"/>
  <c r="U26" i="22" s="1"/>
  <c r="J167" i="22"/>
  <c r="N166" i="22"/>
  <c r="M166" i="22"/>
  <c r="L166" i="22"/>
  <c r="K166" i="22"/>
  <c r="J166" i="22"/>
  <c r="I166" i="22" s="1"/>
  <c r="N165" i="22"/>
  <c r="M165" i="22"/>
  <c r="L165" i="22"/>
  <c r="K165" i="22"/>
  <c r="I165" i="22" s="1"/>
  <c r="J165" i="22"/>
  <c r="N164" i="22"/>
  <c r="M164" i="22"/>
  <c r="L164" i="22"/>
  <c r="K164" i="22"/>
  <c r="J164" i="22"/>
  <c r="I164" i="22" s="1"/>
  <c r="N163" i="22"/>
  <c r="M163" i="22"/>
  <c r="L163" i="22"/>
  <c r="K163" i="22"/>
  <c r="I163" i="22" s="1"/>
  <c r="J163" i="22"/>
  <c r="N162" i="22"/>
  <c r="M162" i="22"/>
  <c r="L162" i="22"/>
  <c r="K162" i="22"/>
  <c r="J162" i="22"/>
  <c r="I162" i="22" s="1"/>
  <c r="U25" i="22" s="1"/>
  <c r="N161" i="22"/>
  <c r="M161" i="22"/>
  <c r="L161" i="22"/>
  <c r="K161" i="22"/>
  <c r="I161" i="22" s="1"/>
  <c r="U24" i="22" s="1"/>
  <c r="J161" i="22"/>
  <c r="N160" i="22"/>
  <c r="M160" i="22"/>
  <c r="L160" i="22"/>
  <c r="K160" i="22"/>
  <c r="J160" i="22"/>
  <c r="I160" i="22" s="1"/>
  <c r="N159" i="22"/>
  <c r="M159" i="22"/>
  <c r="L159" i="22"/>
  <c r="K159" i="22"/>
  <c r="I159" i="22" s="1"/>
  <c r="J159" i="22"/>
  <c r="N158" i="22"/>
  <c r="M158" i="22"/>
  <c r="L158" i="22"/>
  <c r="K158" i="22"/>
  <c r="J158" i="22"/>
  <c r="I158" i="22" s="1"/>
  <c r="N157" i="22"/>
  <c r="M157" i="22"/>
  <c r="L157" i="22"/>
  <c r="K157" i="22"/>
  <c r="I157" i="22" s="1"/>
  <c r="J157" i="22"/>
  <c r="N156" i="22"/>
  <c r="M156" i="22"/>
  <c r="L156" i="22"/>
  <c r="K156" i="22"/>
  <c r="J156" i="22"/>
  <c r="I156" i="22" s="1"/>
  <c r="N155" i="22"/>
  <c r="M155" i="22"/>
  <c r="L155" i="22"/>
  <c r="K155" i="22"/>
  <c r="I155" i="22" s="1"/>
  <c r="K26" i="22" s="1"/>
  <c r="J155" i="22"/>
  <c r="N154" i="22"/>
  <c r="M154" i="22"/>
  <c r="L154" i="22"/>
  <c r="K154" i="22"/>
  <c r="J154" i="22"/>
  <c r="I154" i="22" s="1"/>
  <c r="K25" i="22" s="1"/>
  <c r="N153" i="22"/>
  <c r="M153" i="22"/>
  <c r="L153" i="22"/>
  <c r="K153" i="22"/>
  <c r="I153" i="22" s="1"/>
  <c r="K24" i="22" s="1"/>
  <c r="J153" i="22"/>
  <c r="N152" i="22"/>
  <c r="M152" i="22"/>
  <c r="L152" i="22"/>
  <c r="K152" i="22"/>
  <c r="J152" i="22"/>
  <c r="I152" i="22" s="1"/>
  <c r="N151" i="22"/>
  <c r="M151" i="22"/>
  <c r="L151" i="22"/>
  <c r="K151" i="22"/>
  <c r="I151" i="22" s="1"/>
  <c r="U23" i="22" s="1"/>
  <c r="J151" i="22"/>
  <c r="N150" i="22"/>
  <c r="M150" i="22"/>
  <c r="L150" i="22"/>
  <c r="K150" i="22"/>
  <c r="J150" i="22"/>
  <c r="I150" i="22" s="1"/>
  <c r="N149" i="22"/>
  <c r="M149" i="22"/>
  <c r="L149" i="22"/>
  <c r="K149" i="22"/>
  <c r="I149" i="22" s="1"/>
  <c r="J149" i="22"/>
  <c r="N148" i="22"/>
  <c r="M148" i="22"/>
  <c r="L148" i="22"/>
  <c r="K148" i="22"/>
  <c r="J148" i="22"/>
  <c r="I148" i="22" s="1"/>
  <c r="N147" i="22"/>
  <c r="M147" i="22"/>
  <c r="L147" i="22"/>
  <c r="K147" i="22"/>
  <c r="I147" i="22" s="1"/>
  <c r="J147" i="22"/>
  <c r="N146" i="22"/>
  <c r="M146" i="22"/>
  <c r="L146" i="22"/>
  <c r="K146" i="22"/>
  <c r="J146" i="22"/>
  <c r="I146" i="22" s="1"/>
  <c r="K23" i="22" s="1"/>
  <c r="N145" i="22"/>
  <c r="M145" i="22"/>
  <c r="L145" i="22"/>
  <c r="K145" i="22"/>
  <c r="I145" i="22" s="1"/>
  <c r="J145" i="22"/>
  <c r="N144" i="22"/>
  <c r="M144" i="22"/>
  <c r="L144" i="22"/>
  <c r="K144" i="22"/>
  <c r="J144" i="22"/>
  <c r="I144" i="22" s="1"/>
  <c r="N143" i="22"/>
  <c r="M143" i="22"/>
  <c r="L143" i="22"/>
  <c r="K143" i="22"/>
  <c r="I143" i="22" s="1"/>
  <c r="J143" i="22"/>
  <c r="N142" i="22"/>
  <c r="M142" i="22"/>
  <c r="L142" i="22"/>
  <c r="K142" i="22"/>
  <c r="J142" i="22"/>
  <c r="I142" i="22" s="1"/>
  <c r="N141" i="22"/>
  <c r="M141" i="22"/>
  <c r="L141" i="22"/>
  <c r="K141" i="22"/>
  <c r="I141" i="22" s="1"/>
  <c r="J141" i="22"/>
  <c r="N140" i="22"/>
  <c r="M140" i="22"/>
  <c r="L140" i="22"/>
  <c r="K140" i="22"/>
  <c r="J140" i="22"/>
  <c r="I140" i="22" s="1"/>
  <c r="N139" i="22"/>
  <c r="M139" i="22"/>
  <c r="L139" i="22"/>
  <c r="K139" i="22"/>
  <c r="I139" i="22" s="1"/>
  <c r="J139" i="22"/>
  <c r="N138" i="22"/>
  <c r="M138" i="22"/>
  <c r="L138" i="22"/>
  <c r="K138" i="22"/>
  <c r="J138" i="22"/>
  <c r="I138" i="22" s="1"/>
  <c r="N137" i="22"/>
  <c r="M137" i="22"/>
  <c r="L137" i="22"/>
  <c r="K137" i="22"/>
  <c r="I137" i="22" s="1"/>
  <c r="J137" i="22"/>
  <c r="N136" i="22"/>
  <c r="M136" i="22"/>
  <c r="L136" i="22"/>
  <c r="K136" i="22"/>
  <c r="J136" i="22"/>
  <c r="I136" i="22" s="1"/>
  <c r="N135" i="22"/>
  <c r="M135" i="22"/>
  <c r="L135" i="22"/>
  <c r="K135" i="22"/>
  <c r="I135" i="22" s="1"/>
  <c r="J135" i="22"/>
  <c r="N134" i="22"/>
  <c r="M134" i="22"/>
  <c r="L134" i="22"/>
  <c r="K134" i="22"/>
  <c r="J134" i="22"/>
  <c r="I134" i="22" s="1"/>
  <c r="N133" i="22"/>
  <c r="M133" i="22"/>
  <c r="L133" i="22"/>
  <c r="K133" i="22"/>
  <c r="I133" i="22" s="1"/>
  <c r="J133" i="22"/>
  <c r="N132" i="22"/>
  <c r="M132" i="22"/>
  <c r="L132" i="22"/>
  <c r="K132" i="22"/>
  <c r="J132" i="22"/>
  <c r="N131" i="22"/>
  <c r="M131" i="22"/>
  <c r="L131" i="22"/>
  <c r="K131" i="22"/>
  <c r="I131" i="22" s="1"/>
  <c r="J131" i="22"/>
  <c r="N130" i="22"/>
  <c r="M130" i="22"/>
  <c r="L130" i="22"/>
  <c r="K130" i="22"/>
  <c r="J130" i="22"/>
  <c r="I130" i="22" s="1"/>
  <c r="N129" i="22"/>
  <c r="M129" i="22"/>
  <c r="L129" i="22"/>
  <c r="K129" i="22"/>
  <c r="I129" i="22" s="1"/>
  <c r="J129" i="22"/>
  <c r="N128" i="22"/>
  <c r="M128" i="22"/>
  <c r="L128" i="22"/>
  <c r="K128" i="22"/>
  <c r="J128" i="22"/>
  <c r="N127" i="22"/>
  <c r="M127" i="22"/>
  <c r="L127" i="22"/>
  <c r="K127" i="22"/>
  <c r="I127" i="22" s="1"/>
  <c r="J127" i="22"/>
  <c r="N126" i="22"/>
  <c r="M126" i="22"/>
  <c r="L126" i="22"/>
  <c r="K126" i="22"/>
  <c r="J126" i="22"/>
  <c r="I126" i="22" s="1"/>
  <c r="N125" i="22"/>
  <c r="M125" i="22"/>
  <c r="L125" i="22"/>
  <c r="K125" i="22"/>
  <c r="I125" i="22" s="1"/>
  <c r="J125" i="22"/>
  <c r="N124" i="22"/>
  <c r="M124" i="22"/>
  <c r="L124" i="22"/>
  <c r="K124" i="22"/>
  <c r="J124" i="22"/>
  <c r="N123" i="22"/>
  <c r="M123" i="22"/>
  <c r="L123" i="22"/>
  <c r="K123" i="22"/>
  <c r="I123" i="22" s="1"/>
  <c r="J123" i="22"/>
  <c r="N122" i="22"/>
  <c r="M122" i="22"/>
  <c r="L122" i="22"/>
  <c r="K122" i="22"/>
  <c r="J122" i="22"/>
  <c r="I122" i="22" s="1"/>
  <c r="N121" i="22"/>
  <c r="M121" i="22"/>
  <c r="L121" i="22"/>
  <c r="K121" i="22"/>
  <c r="I121" i="22" s="1"/>
  <c r="J121" i="22"/>
  <c r="N120" i="22"/>
  <c r="M120" i="22"/>
  <c r="L120" i="22"/>
  <c r="K120" i="22"/>
  <c r="J120" i="22"/>
  <c r="N119" i="22"/>
  <c r="M119" i="22"/>
  <c r="L119" i="22"/>
  <c r="K119" i="22"/>
  <c r="I119" i="22" s="1"/>
  <c r="J119" i="22"/>
  <c r="N118" i="22"/>
  <c r="M118" i="22"/>
  <c r="L118" i="22"/>
  <c r="K118" i="22"/>
  <c r="J118" i="22"/>
  <c r="I118" i="22" s="1"/>
  <c r="N117" i="22"/>
  <c r="M117" i="22"/>
  <c r="L117" i="22"/>
  <c r="K117" i="22"/>
  <c r="I117" i="22" s="1"/>
  <c r="J117" i="22"/>
  <c r="N116" i="22"/>
  <c r="M116" i="22"/>
  <c r="L116" i="22"/>
  <c r="K116" i="22"/>
  <c r="J116" i="22"/>
  <c r="N115" i="22"/>
  <c r="M115" i="22"/>
  <c r="L115" i="22"/>
  <c r="K115" i="22"/>
  <c r="I115" i="22" s="1"/>
  <c r="J115" i="22"/>
  <c r="N114" i="22"/>
  <c r="M114" i="22"/>
  <c r="L114" i="22"/>
  <c r="K114" i="22"/>
  <c r="J114" i="22"/>
  <c r="I114" i="22" s="1"/>
  <c r="N113" i="22"/>
  <c r="M113" i="22"/>
  <c r="L113" i="22"/>
  <c r="K113" i="22"/>
  <c r="I113" i="22" s="1"/>
  <c r="J113" i="22"/>
  <c r="N112" i="22"/>
  <c r="M112" i="22"/>
  <c r="L112" i="22"/>
  <c r="K112" i="22"/>
  <c r="J112" i="22"/>
  <c r="N111" i="22"/>
  <c r="M111" i="22"/>
  <c r="L111" i="22"/>
  <c r="K111" i="22"/>
  <c r="I111" i="22" s="1"/>
  <c r="J111" i="22"/>
  <c r="N110" i="22"/>
  <c r="M110" i="22"/>
  <c r="L110" i="22"/>
  <c r="K110" i="22"/>
  <c r="J110" i="22"/>
  <c r="I110" i="22" s="1"/>
  <c r="N109" i="22"/>
  <c r="M109" i="22"/>
  <c r="L109" i="22"/>
  <c r="K109" i="22"/>
  <c r="I109" i="22" s="1"/>
  <c r="J109" i="22"/>
  <c r="N108" i="22"/>
  <c r="M108" i="22"/>
  <c r="L108" i="22"/>
  <c r="K108" i="22"/>
  <c r="J108" i="22"/>
  <c r="N107" i="22"/>
  <c r="M107" i="22"/>
  <c r="L107" i="22"/>
  <c r="K107" i="22"/>
  <c r="I107" i="22" s="1"/>
  <c r="J107" i="22"/>
  <c r="N106" i="22"/>
  <c r="M106" i="22"/>
  <c r="L106" i="22"/>
  <c r="K106" i="22"/>
  <c r="J106" i="22"/>
  <c r="I106" i="22" s="1"/>
  <c r="N105" i="22"/>
  <c r="M105" i="22"/>
  <c r="L105" i="22"/>
  <c r="K105" i="22"/>
  <c r="I105" i="22" s="1"/>
  <c r="J105" i="22"/>
  <c r="N104" i="22"/>
  <c r="M104" i="22"/>
  <c r="L104" i="22"/>
  <c r="K104" i="22"/>
  <c r="J104" i="22"/>
  <c r="N103" i="22"/>
  <c r="M103" i="22"/>
  <c r="L103" i="22"/>
  <c r="K103" i="22"/>
  <c r="I103" i="22" s="1"/>
  <c r="J103" i="22"/>
  <c r="N102" i="22"/>
  <c r="M102" i="22"/>
  <c r="L102" i="22"/>
  <c r="K102" i="22"/>
  <c r="J102" i="22"/>
  <c r="I102" i="22" s="1"/>
  <c r="N101" i="22"/>
  <c r="M101" i="22"/>
  <c r="L101" i="22"/>
  <c r="K101" i="22"/>
  <c r="I101" i="22" s="1"/>
  <c r="J101" i="22"/>
  <c r="N100" i="22"/>
  <c r="M100" i="22"/>
  <c r="L100" i="22"/>
  <c r="K100" i="22"/>
  <c r="J100" i="22"/>
  <c r="N99" i="22"/>
  <c r="M99" i="22"/>
  <c r="L99" i="22"/>
  <c r="K99" i="22"/>
  <c r="I99" i="22" s="1"/>
  <c r="J99" i="22"/>
  <c r="N98" i="22"/>
  <c r="M98" i="22"/>
  <c r="L98" i="22"/>
  <c r="K98" i="22"/>
  <c r="J98" i="22"/>
  <c r="I98" i="22" s="1"/>
  <c r="N97" i="22"/>
  <c r="M97" i="22"/>
  <c r="L97" i="22"/>
  <c r="K97" i="22"/>
  <c r="I97" i="22" s="1"/>
  <c r="J97" i="22"/>
  <c r="N96" i="22"/>
  <c r="M96" i="22"/>
  <c r="L96" i="22"/>
  <c r="K96" i="22"/>
  <c r="J96" i="22"/>
  <c r="N95" i="22"/>
  <c r="M95" i="22"/>
  <c r="L95" i="22"/>
  <c r="K95" i="22"/>
  <c r="I95" i="22" s="1"/>
  <c r="J95" i="22"/>
  <c r="N94" i="22"/>
  <c r="M94" i="22"/>
  <c r="L94" i="22"/>
  <c r="K94" i="22"/>
  <c r="J94" i="22"/>
  <c r="I94" i="22" s="1"/>
  <c r="N93" i="22"/>
  <c r="M93" i="22"/>
  <c r="L93" i="22"/>
  <c r="K93" i="22"/>
  <c r="I93" i="22" s="1"/>
  <c r="J93" i="22"/>
  <c r="N92" i="22"/>
  <c r="M92" i="22"/>
  <c r="L92" i="22"/>
  <c r="K92" i="22"/>
  <c r="J92" i="22"/>
  <c r="N91" i="22"/>
  <c r="M91" i="22"/>
  <c r="L91" i="22"/>
  <c r="K91" i="22"/>
  <c r="I91" i="22" s="1"/>
  <c r="J91" i="22"/>
  <c r="N90" i="22"/>
  <c r="M90" i="22"/>
  <c r="L90" i="22"/>
  <c r="K90" i="22"/>
  <c r="J90" i="22"/>
  <c r="I90" i="22" s="1"/>
  <c r="N89" i="22"/>
  <c r="M89" i="22"/>
  <c r="L89" i="22"/>
  <c r="J89" i="22"/>
  <c r="L88" i="22"/>
  <c r="K88" i="22"/>
  <c r="J88" i="22"/>
  <c r="L87" i="22"/>
  <c r="K87" i="22"/>
  <c r="J87" i="22"/>
  <c r="L86" i="22"/>
  <c r="K86" i="22"/>
  <c r="J86" i="22"/>
  <c r="L85" i="22"/>
  <c r="K85" i="22"/>
  <c r="J85" i="22"/>
  <c r="L84" i="22"/>
  <c r="K84" i="22"/>
  <c r="J84" i="22"/>
  <c r="L83" i="22"/>
  <c r="K83" i="22"/>
  <c r="J83" i="22"/>
  <c r="L82" i="22"/>
  <c r="K82" i="22"/>
  <c r="J82" i="22"/>
  <c r="L81" i="22"/>
  <c r="K81" i="22"/>
  <c r="J81" i="22"/>
  <c r="N80" i="22"/>
  <c r="M80" i="22"/>
  <c r="L80" i="22"/>
  <c r="K80" i="22"/>
  <c r="J80" i="22"/>
  <c r="I80" i="22"/>
  <c r="N79" i="22"/>
  <c r="M79" i="22"/>
  <c r="L79" i="22"/>
  <c r="K79" i="22"/>
  <c r="I79" i="22" s="1"/>
  <c r="J79" i="22"/>
  <c r="N78" i="22"/>
  <c r="M78" i="22"/>
  <c r="L78" i="22"/>
  <c r="J78" i="22"/>
  <c r="L77" i="22"/>
  <c r="K77" i="22"/>
  <c r="J77" i="22"/>
  <c r="J76" i="22"/>
  <c r="J75" i="22"/>
  <c r="J74" i="22"/>
  <c r="J73" i="22"/>
  <c r="J72" i="22"/>
  <c r="J71" i="22"/>
  <c r="J70" i="22"/>
  <c r="N69" i="22"/>
  <c r="M69" i="22"/>
  <c r="J69" i="22"/>
  <c r="N68" i="22"/>
  <c r="M68" i="22"/>
  <c r="J68" i="22"/>
  <c r="N67" i="22"/>
  <c r="M67" i="22"/>
  <c r="K67" i="22"/>
  <c r="J67" i="22"/>
  <c r="E67" i="22"/>
  <c r="L67" i="22" s="1"/>
  <c r="N66" i="22"/>
  <c r="M66" i="22"/>
  <c r="L66" i="22"/>
  <c r="K66" i="22"/>
  <c r="J66" i="22"/>
  <c r="I66" i="22"/>
  <c r="N65" i="22"/>
  <c r="M65" i="22"/>
  <c r="L65" i="22"/>
  <c r="K65" i="22"/>
  <c r="I65" i="22" s="1"/>
  <c r="J65" i="22"/>
  <c r="N64" i="22"/>
  <c r="M64" i="22"/>
  <c r="L64" i="22"/>
  <c r="K64" i="22"/>
  <c r="J64" i="22"/>
  <c r="I64" i="22"/>
  <c r="N63" i="22"/>
  <c r="M63" i="22"/>
  <c r="L63" i="22"/>
  <c r="K63" i="22"/>
  <c r="I63" i="22" s="1"/>
  <c r="J63" i="22"/>
  <c r="N62" i="22"/>
  <c r="M62" i="22"/>
  <c r="L62" i="22"/>
  <c r="K62" i="22"/>
  <c r="J62" i="22"/>
  <c r="I62" i="22"/>
  <c r="N61" i="22"/>
  <c r="M61" i="22"/>
  <c r="L61" i="22"/>
  <c r="K61" i="22"/>
  <c r="I61" i="22" s="1"/>
  <c r="J61" i="22"/>
  <c r="N60" i="22"/>
  <c r="M60" i="22"/>
  <c r="L60" i="22"/>
  <c r="K60" i="22"/>
  <c r="J60" i="22"/>
  <c r="I60" i="22"/>
  <c r="K38" i="22"/>
  <c r="J38" i="22" s="1"/>
  <c r="E12" i="22"/>
  <c r="D12" i="22"/>
  <c r="K10" i="22"/>
  <c r="K9" i="22"/>
  <c r="K8" i="22"/>
  <c r="K7" i="22"/>
  <c r="K6" i="22"/>
  <c r="L5" i="22"/>
  <c r="K5" i="22"/>
  <c r="J5" i="22"/>
  <c r="L4" i="22"/>
  <c r="K4" i="22"/>
  <c r="J4" i="22"/>
  <c r="P3" i="22"/>
  <c r="O3" i="22"/>
  <c r="N3" i="22"/>
  <c r="M3" i="22"/>
  <c r="L3" i="22"/>
  <c r="K3" i="22"/>
  <c r="J3" i="22"/>
  <c r="K2" i="22"/>
  <c r="D1" i="22"/>
  <c r="AK498" i="21"/>
  <c r="AB498" i="21"/>
  <c r="Z498" i="21"/>
  <c r="X498" i="21"/>
  <c r="X497" i="21"/>
  <c r="AK490" i="21"/>
  <c r="AE490" i="21"/>
  <c r="Z490" i="21"/>
  <c r="Y490" i="21"/>
  <c r="X489" i="21"/>
  <c r="U489" i="21"/>
  <c r="S489" i="21"/>
  <c r="Q489" i="21"/>
  <c r="Q488" i="21"/>
  <c r="M486" i="21"/>
  <c r="J485" i="21"/>
  <c r="AK482" i="21"/>
  <c r="AA482" i="21"/>
  <c r="X481" i="21"/>
  <c r="Q479" i="21"/>
  <c r="M476" i="21"/>
  <c r="H476" i="21"/>
  <c r="N486" i="21" s="1"/>
  <c r="G476" i="21"/>
  <c r="F476" i="21"/>
  <c r="L486" i="21" s="1"/>
  <c r="E476" i="21"/>
  <c r="Y498" i="21" s="1"/>
  <c r="D476" i="21"/>
  <c r="J486" i="21" s="1"/>
  <c r="K475" i="21"/>
  <c r="D475" i="21"/>
  <c r="AK472" i="21"/>
  <c r="AB470" i="21"/>
  <c r="Z470" i="21"/>
  <c r="X470" i="21"/>
  <c r="Q470" i="21"/>
  <c r="X469" i="21"/>
  <c r="N466" i="21"/>
  <c r="L466" i="21"/>
  <c r="J466" i="21"/>
  <c r="J465" i="21"/>
  <c r="AM462" i="21"/>
  <c r="AG462" i="21"/>
  <c r="AB462" i="21"/>
  <c r="AA462" i="21"/>
  <c r="Z462" i="21"/>
  <c r="Y462" i="21"/>
  <c r="X462" i="21"/>
  <c r="AK461" i="21"/>
  <c r="AE461" i="21"/>
  <c r="X461" i="21"/>
  <c r="U461" i="21"/>
  <c r="S461" i="21"/>
  <c r="Q461" i="21"/>
  <c r="Q460" i="21"/>
  <c r="AB454" i="21"/>
  <c r="AA454" i="21"/>
  <c r="Z454" i="21"/>
  <c r="Y454" i="21"/>
  <c r="X454" i="21"/>
  <c r="X453" i="21"/>
  <c r="AK452" i="21"/>
  <c r="B450" i="21"/>
  <c r="N399" i="21"/>
  <c r="M399" i="21"/>
  <c r="L399" i="21"/>
  <c r="K399" i="21"/>
  <c r="J399" i="21"/>
  <c r="I399" i="21"/>
  <c r="N398" i="21"/>
  <c r="M398" i="21"/>
  <c r="L398" i="21"/>
  <c r="K398" i="21"/>
  <c r="I398" i="21" s="1"/>
  <c r="J398" i="21"/>
  <c r="N397" i="21"/>
  <c r="M397" i="21"/>
  <c r="L397" i="21"/>
  <c r="K397" i="21"/>
  <c r="J397" i="21"/>
  <c r="I397" i="21"/>
  <c r="N396" i="21"/>
  <c r="M396" i="21"/>
  <c r="L396" i="21"/>
  <c r="K396" i="21"/>
  <c r="I396" i="21" s="1"/>
  <c r="J396" i="21"/>
  <c r="N395" i="21"/>
  <c r="M395" i="21"/>
  <c r="L395" i="21"/>
  <c r="K395" i="21"/>
  <c r="J395" i="21"/>
  <c r="I395" i="21"/>
  <c r="N394" i="21"/>
  <c r="M394" i="21"/>
  <c r="L394" i="21"/>
  <c r="K394" i="21"/>
  <c r="I394" i="21" s="1"/>
  <c r="J394" i="21"/>
  <c r="N393" i="21"/>
  <c r="M393" i="21"/>
  <c r="L393" i="21"/>
  <c r="K393" i="21"/>
  <c r="J393" i="21"/>
  <c r="I393" i="21"/>
  <c r="N392" i="21"/>
  <c r="M392" i="21"/>
  <c r="L392" i="21"/>
  <c r="K392" i="21"/>
  <c r="I392" i="21" s="1"/>
  <c r="J392" i="21"/>
  <c r="N391" i="21"/>
  <c r="M391" i="21"/>
  <c r="L391" i="21"/>
  <c r="K391" i="21"/>
  <c r="J391" i="21"/>
  <c r="I391" i="21"/>
  <c r="N390" i="21"/>
  <c r="M390" i="21"/>
  <c r="L390" i="21"/>
  <c r="K390" i="21"/>
  <c r="I390" i="21" s="1"/>
  <c r="J390" i="21"/>
  <c r="N389" i="21"/>
  <c r="M389" i="21"/>
  <c r="L389" i="21"/>
  <c r="K389" i="21"/>
  <c r="J389" i="21"/>
  <c r="I389" i="21"/>
  <c r="N388" i="21"/>
  <c r="M388" i="21"/>
  <c r="L388" i="21"/>
  <c r="K388" i="21"/>
  <c r="I388" i="21" s="1"/>
  <c r="J388" i="21"/>
  <c r="N387" i="21"/>
  <c r="M387" i="21"/>
  <c r="L387" i="21"/>
  <c r="K387" i="21"/>
  <c r="J387" i="21"/>
  <c r="I387" i="21"/>
  <c r="N386" i="21"/>
  <c r="M386" i="21"/>
  <c r="L386" i="21"/>
  <c r="K386" i="21"/>
  <c r="I386" i="21" s="1"/>
  <c r="J386" i="21"/>
  <c r="N385" i="21"/>
  <c r="M385" i="21"/>
  <c r="L385" i="21"/>
  <c r="K385" i="21"/>
  <c r="J385" i="21"/>
  <c r="I385" i="21"/>
  <c r="N384" i="21"/>
  <c r="M384" i="21"/>
  <c r="L384" i="21"/>
  <c r="K384" i="21"/>
  <c r="I384" i="21" s="1"/>
  <c r="J384" i="21"/>
  <c r="N383" i="21"/>
  <c r="M383" i="21"/>
  <c r="L383" i="21"/>
  <c r="K383" i="21"/>
  <c r="J383" i="21"/>
  <c r="I383" i="21"/>
  <c r="N382" i="21"/>
  <c r="M382" i="21"/>
  <c r="L382" i="21"/>
  <c r="K382" i="21"/>
  <c r="I382" i="21" s="1"/>
  <c r="J382" i="21"/>
  <c r="N381" i="21"/>
  <c r="M381" i="21"/>
  <c r="L381" i="21"/>
  <c r="K381" i="21"/>
  <c r="J381" i="21"/>
  <c r="I381" i="21"/>
  <c r="N380" i="21"/>
  <c r="M380" i="21"/>
  <c r="L380" i="21"/>
  <c r="K380" i="21"/>
  <c r="I380" i="21" s="1"/>
  <c r="J380" i="21"/>
  <c r="N379" i="21"/>
  <c r="M379" i="21"/>
  <c r="L379" i="21"/>
  <c r="K379" i="21"/>
  <c r="J379" i="21"/>
  <c r="I379" i="21"/>
  <c r="N378" i="21"/>
  <c r="M378" i="21"/>
  <c r="L378" i="21"/>
  <c r="K378" i="21"/>
  <c r="I378" i="21" s="1"/>
  <c r="J378" i="21"/>
  <c r="N377" i="21"/>
  <c r="M377" i="21"/>
  <c r="L377" i="21"/>
  <c r="K377" i="21"/>
  <c r="J377" i="21"/>
  <c r="I377" i="21"/>
  <c r="N376" i="21"/>
  <c r="M376" i="21"/>
  <c r="L376" i="21"/>
  <c r="K376" i="21"/>
  <c r="I376" i="21" s="1"/>
  <c r="J376" i="21"/>
  <c r="N375" i="21"/>
  <c r="M375" i="21"/>
  <c r="L375" i="21"/>
  <c r="K375" i="21"/>
  <c r="J375" i="21"/>
  <c r="I375" i="21"/>
  <c r="N374" i="21"/>
  <c r="M374" i="21"/>
  <c r="L374" i="21"/>
  <c r="K374" i="21"/>
  <c r="I374" i="21" s="1"/>
  <c r="J374" i="21"/>
  <c r="N373" i="21"/>
  <c r="M373" i="21"/>
  <c r="L373" i="21"/>
  <c r="K373" i="21"/>
  <c r="J373" i="21"/>
  <c r="I373" i="21"/>
  <c r="N372" i="21"/>
  <c r="M372" i="21"/>
  <c r="L372" i="21"/>
  <c r="K372" i="21"/>
  <c r="I372" i="21" s="1"/>
  <c r="J372" i="21"/>
  <c r="N371" i="21"/>
  <c r="M371" i="21"/>
  <c r="L371" i="21"/>
  <c r="K371" i="21"/>
  <c r="J371" i="21"/>
  <c r="I371" i="21"/>
  <c r="N370" i="21"/>
  <c r="M370" i="21"/>
  <c r="L370" i="21"/>
  <c r="K370" i="21"/>
  <c r="I370" i="21" s="1"/>
  <c r="J370" i="21"/>
  <c r="N369" i="21"/>
  <c r="M369" i="21"/>
  <c r="L369" i="21"/>
  <c r="K369" i="21"/>
  <c r="J369" i="21"/>
  <c r="I369" i="21"/>
  <c r="N368" i="21"/>
  <c r="M368" i="21"/>
  <c r="L368" i="21"/>
  <c r="K368" i="21"/>
  <c r="I368" i="21" s="1"/>
  <c r="J368" i="21"/>
  <c r="N367" i="21"/>
  <c r="M367" i="21"/>
  <c r="L367" i="21"/>
  <c r="K367" i="21"/>
  <c r="J367" i="21"/>
  <c r="I367" i="21"/>
  <c r="N366" i="21"/>
  <c r="M366" i="21"/>
  <c r="L366" i="21"/>
  <c r="K366" i="21"/>
  <c r="I366" i="21" s="1"/>
  <c r="J366" i="21"/>
  <c r="N365" i="21"/>
  <c r="M365" i="21"/>
  <c r="L365" i="21"/>
  <c r="K365" i="21"/>
  <c r="J365" i="21"/>
  <c r="I365" i="21"/>
  <c r="N364" i="21"/>
  <c r="M364" i="21"/>
  <c r="L364" i="21"/>
  <c r="K364" i="21"/>
  <c r="I364" i="21" s="1"/>
  <c r="J364" i="21"/>
  <c r="N363" i="21"/>
  <c r="M363" i="21"/>
  <c r="L363" i="21"/>
  <c r="K363" i="21"/>
  <c r="J363" i="21"/>
  <c r="I363" i="21"/>
  <c r="N362" i="21"/>
  <c r="M362" i="21"/>
  <c r="L362" i="21"/>
  <c r="K362" i="21"/>
  <c r="I362" i="21" s="1"/>
  <c r="J362" i="21"/>
  <c r="N361" i="21"/>
  <c r="M361" i="21"/>
  <c r="L361" i="21"/>
  <c r="K361" i="21"/>
  <c r="J361" i="21"/>
  <c r="I361" i="21"/>
  <c r="N360" i="21"/>
  <c r="M360" i="21"/>
  <c r="L360" i="21"/>
  <c r="K360" i="21"/>
  <c r="I360" i="21" s="1"/>
  <c r="J360" i="21"/>
  <c r="N359" i="21"/>
  <c r="M359" i="21"/>
  <c r="L359" i="21"/>
  <c r="K359" i="21"/>
  <c r="J359" i="21"/>
  <c r="I359" i="21"/>
  <c r="N358" i="21"/>
  <c r="M358" i="21"/>
  <c r="L358" i="21"/>
  <c r="K358" i="21"/>
  <c r="I358" i="21" s="1"/>
  <c r="J358" i="21"/>
  <c r="N357" i="21"/>
  <c r="M357" i="21"/>
  <c r="L357" i="21"/>
  <c r="K357" i="21"/>
  <c r="J357" i="21"/>
  <c r="I357" i="21"/>
  <c r="N356" i="21"/>
  <c r="M356" i="21"/>
  <c r="L356" i="21"/>
  <c r="K356" i="21"/>
  <c r="I356" i="21" s="1"/>
  <c r="J356" i="21"/>
  <c r="N355" i="21"/>
  <c r="M355" i="21"/>
  <c r="L355" i="21"/>
  <c r="K355" i="21"/>
  <c r="J355" i="21"/>
  <c r="I355" i="21"/>
  <c r="N354" i="21"/>
  <c r="M354" i="21"/>
  <c r="L354" i="21"/>
  <c r="K354" i="21"/>
  <c r="I354" i="21" s="1"/>
  <c r="J354" i="21"/>
  <c r="N353" i="21"/>
  <c r="M353" i="21"/>
  <c r="L353" i="21"/>
  <c r="K353" i="21"/>
  <c r="J353" i="21"/>
  <c r="I353" i="21"/>
  <c r="N352" i="21"/>
  <c r="M352" i="21"/>
  <c r="L352" i="21"/>
  <c r="K352" i="21"/>
  <c r="I352" i="21" s="1"/>
  <c r="J352" i="21"/>
  <c r="N351" i="21"/>
  <c r="M351" i="21"/>
  <c r="L351" i="21"/>
  <c r="K351" i="21"/>
  <c r="J351" i="21"/>
  <c r="I351" i="21"/>
  <c r="N350" i="21"/>
  <c r="M350" i="21"/>
  <c r="L350" i="21"/>
  <c r="K350" i="21"/>
  <c r="I350" i="21" s="1"/>
  <c r="J350" i="21"/>
  <c r="N349" i="21"/>
  <c r="M349" i="21"/>
  <c r="L349" i="21"/>
  <c r="K349" i="21"/>
  <c r="J349" i="21"/>
  <c r="I349" i="21"/>
  <c r="N348" i="21"/>
  <c r="M348" i="21"/>
  <c r="L348" i="21"/>
  <c r="K348" i="21"/>
  <c r="I348" i="21" s="1"/>
  <c r="J348" i="21"/>
  <c r="N347" i="21"/>
  <c r="M347" i="21"/>
  <c r="L347" i="21"/>
  <c r="K347" i="21"/>
  <c r="J347" i="21"/>
  <c r="I347" i="21"/>
  <c r="N346" i="21"/>
  <c r="M346" i="21"/>
  <c r="L346" i="21"/>
  <c r="K346" i="21"/>
  <c r="I346" i="21" s="1"/>
  <c r="J346" i="21"/>
  <c r="N345" i="21"/>
  <c r="M345" i="21"/>
  <c r="L345" i="21"/>
  <c r="K345" i="21"/>
  <c r="J345" i="21"/>
  <c r="I345" i="21"/>
  <c r="N344" i="21"/>
  <c r="M344" i="21"/>
  <c r="L344" i="21"/>
  <c r="K344" i="21"/>
  <c r="I344" i="21" s="1"/>
  <c r="J344" i="21"/>
  <c r="N343" i="21"/>
  <c r="M343" i="21"/>
  <c r="L343" i="21"/>
  <c r="K343" i="21"/>
  <c r="J343" i="21"/>
  <c r="I343" i="21"/>
  <c r="N342" i="21"/>
  <c r="M342" i="21"/>
  <c r="L342" i="21"/>
  <c r="K342" i="21"/>
  <c r="I342" i="21" s="1"/>
  <c r="J342" i="21"/>
  <c r="N341" i="21"/>
  <c r="M341" i="21"/>
  <c r="L341" i="21"/>
  <c r="K341" i="21"/>
  <c r="I341" i="21" s="1"/>
  <c r="J341" i="21"/>
  <c r="N340" i="21"/>
  <c r="M340" i="21"/>
  <c r="L340" i="21"/>
  <c r="K340" i="21"/>
  <c r="J340" i="21"/>
  <c r="I340" i="21"/>
  <c r="N339" i="21"/>
  <c r="M339" i="21"/>
  <c r="L339" i="21"/>
  <c r="K339" i="21"/>
  <c r="I339" i="21" s="1"/>
  <c r="J339" i="21"/>
  <c r="N338" i="21"/>
  <c r="M338" i="21"/>
  <c r="L338" i="21"/>
  <c r="K338" i="21"/>
  <c r="J338" i="21"/>
  <c r="I338" i="21"/>
  <c r="N337" i="21"/>
  <c r="M337" i="21"/>
  <c r="L337" i="21"/>
  <c r="K337" i="21"/>
  <c r="I337" i="21" s="1"/>
  <c r="J337" i="21"/>
  <c r="N336" i="21"/>
  <c r="M336" i="21"/>
  <c r="L336" i="21"/>
  <c r="K336" i="21"/>
  <c r="J336" i="21"/>
  <c r="I336" i="21"/>
  <c r="N335" i="21"/>
  <c r="M335" i="21"/>
  <c r="L335" i="21"/>
  <c r="K335" i="21"/>
  <c r="I335" i="21" s="1"/>
  <c r="J335" i="21"/>
  <c r="N334" i="21"/>
  <c r="M334" i="21"/>
  <c r="L334" i="21"/>
  <c r="K334" i="21"/>
  <c r="J334" i="21"/>
  <c r="I334" i="21"/>
  <c r="N333" i="21"/>
  <c r="M333" i="21"/>
  <c r="L333" i="21"/>
  <c r="K333" i="21"/>
  <c r="I333" i="21" s="1"/>
  <c r="J333" i="21"/>
  <c r="N332" i="21"/>
  <c r="M332" i="21"/>
  <c r="L332" i="21"/>
  <c r="K332" i="21"/>
  <c r="J332" i="21"/>
  <c r="I332" i="21"/>
  <c r="N331" i="21"/>
  <c r="M331" i="21"/>
  <c r="L331" i="21"/>
  <c r="K331" i="21"/>
  <c r="I331" i="21" s="1"/>
  <c r="J331" i="21"/>
  <c r="N330" i="21"/>
  <c r="M330" i="21"/>
  <c r="L330" i="21"/>
  <c r="K330" i="21"/>
  <c r="J330" i="21"/>
  <c r="I330" i="21"/>
  <c r="N329" i="21"/>
  <c r="M329" i="21"/>
  <c r="L329" i="21"/>
  <c r="K329" i="21"/>
  <c r="I329" i="21" s="1"/>
  <c r="J329" i="21"/>
  <c r="N328" i="21"/>
  <c r="M328" i="21"/>
  <c r="L328" i="21"/>
  <c r="K328" i="21"/>
  <c r="J328" i="21"/>
  <c r="I328" i="21"/>
  <c r="N327" i="21"/>
  <c r="M327" i="21"/>
  <c r="L327" i="21"/>
  <c r="K327" i="21"/>
  <c r="I327" i="21" s="1"/>
  <c r="J327" i="21"/>
  <c r="N326" i="21"/>
  <c r="M326" i="21"/>
  <c r="L326" i="21"/>
  <c r="K326" i="21"/>
  <c r="J326" i="21"/>
  <c r="I326" i="21"/>
  <c r="N325" i="21"/>
  <c r="M325" i="21"/>
  <c r="L325" i="21"/>
  <c r="K325" i="21"/>
  <c r="I325" i="21" s="1"/>
  <c r="J325" i="21"/>
  <c r="N324" i="21"/>
  <c r="M324" i="21"/>
  <c r="L324" i="21"/>
  <c r="K324" i="21"/>
  <c r="J324" i="21"/>
  <c r="I324" i="21"/>
  <c r="N323" i="21"/>
  <c r="M323" i="21"/>
  <c r="L323" i="21"/>
  <c r="K323" i="21"/>
  <c r="I323" i="21" s="1"/>
  <c r="J323" i="21"/>
  <c r="N322" i="21"/>
  <c r="M322" i="21"/>
  <c r="L322" i="21"/>
  <c r="K322" i="21"/>
  <c r="J322" i="21"/>
  <c r="I322" i="21"/>
  <c r="N321" i="21"/>
  <c r="M321" i="21"/>
  <c r="L321" i="21"/>
  <c r="K321" i="21"/>
  <c r="I321" i="21" s="1"/>
  <c r="J321" i="21"/>
  <c r="N320" i="21"/>
  <c r="M320" i="21"/>
  <c r="L320" i="21"/>
  <c r="K320" i="21"/>
  <c r="J320" i="21"/>
  <c r="I320" i="21"/>
  <c r="N319" i="21"/>
  <c r="M319" i="21"/>
  <c r="L319" i="21"/>
  <c r="K319" i="21"/>
  <c r="I319" i="21" s="1"/>
  <c r="J319" i="21"/>
  <c r="N318" i="21"/>
  <c r="M318" i="21"/>
  <c r="L318" i="21"/>
  <c r="K318" i="21"/>
  <c r="J318" i="21"/>
  <c r="I318" i="21"/>
  <c r="N317" i="21"/>
  <c r="M317" i="21"/>
  <c r="L317" i="21"/>
  <c r="K317" i="21"/>
  <c r="I317" i="21" s="1"/>
  <c r="J317" i="21"/>
  <c r="N316" i="21"/>
  <c r="M316" i="21"/>
  <c r="L316" i="21"/>
  <c r="K316" i="21"/>
  <c r="J316" i="21"/>
  <c r="I316" i="21"/>
  <c r="N315" i="21"/>
  <c r="M315" i="21"/>
  <c r="L315" i="21"/>
  <c r="K315" i="21"/>
  <c r="I315" i="21" s="1"/>
  <c r="J315" i="21"/>
  <c r="N314" i="21"/>
  <c r="M314" i="21"/>
  <c r="L314" i="21"/>
  <c r="K314" i="21"/>
  <c r="J314" i="21"/>
  <c r="I314" i="21"/>
  <c r="N313" i="21"/>
  <c r="M313" i="21"/>
  <c r="L313" i="21"/>
  <c r="K313" i="21"/>
  <c r="I313" i="21" s="1"/>
  <c r="J313" i="21"/>
  <c r="N312" i="21"/>
  <c r="M312" i="21"/>
  <c r="L312" i="21"/>
  <c r="K312" i="21"/>
  <c r="J312" i="21"/>
  <c r="I312" i="21"/>
  <c r="N311" i="21"/>
  <c r="M311" i="21"/>
  <c r="L311" i="21"/>
  <c r="K311" i="21"/>
  <c r="I311" i="21" s="1"/>
  <c r="J311" i="21"/>
  <c r="N310" i="21"/>
  <c r="M310" i="21"/>
  <c r="L310" i="21"/>
  <c r="K310" i="21"/>
  <c r="J310" i="21"/>
  <c r="I310" i="21"/>
  <c r="N309" i="21"/>
  <c r="M309" i="21"/>
  <c r="L309" i="21"/>
  <c r="K309" i="21"/>
  <c r="I309" i="21" s="1"/>
  <c r="J309" i="21"/>
  <c r="N308" i="21"/>
  <c r="M308" i="21"/>
  <c r="L308" i="21"/>
  <c r="K308" i="21"/>
  <c r="J308" i="21"/>
  <c r="I308" i="21"/>
  <c r="N307" i="21"/>
  <c r="M307" i="21"/>
  <c r="L307" i="21"/>
  <c r="K307" i="21"/>
  <c r="I307" i="21" s="1"/>
  <c r="J307" i="21"/>
  <c r="N306" i="21"/>
  <c r="M306" i="21"/>
  <c r="L306" i="21"/>
  <c r="K306" i="21"/>
  <c r="J306" i="21"/>
  <c r="I306" i="21"/>
  <c r="N305" i="21"/>
  <c r="M305" i="21"/>
  <c r="L305" i="21"/>
  <c r="K305" i="21"/>
  <c r="I305" i="21" s="1"/>
  <c r="J305" i="21"/>
  <c r="N304" i="21"/>
  <c r="M304" i="21"/>
  <c r="L304" i="21"/>
  <c r="K304" i="21"/>
  <c r="J304" i="21"/>
  <c r="I304" i="21"/>
  <c r="N303" i="21"/>
  <c r="M303" i="21"/>
  <c r="L303" i="21"/>
  <c r="K303" i="21"/>
  <c r="I303" i="21" s="1"/>
  <c r="J303" i="21"/>
  <c r="N302" i="21"/>
  <c r="M302" i="21"/>
  <c r="L302" i="21"/>
  <c r="K302" i="21"/>
  <c r="J302" i="21"/>
  <c r="I302" i="21"/>
  <c r="N301" i="21"/>
  <c r="M301" i="21"/>
  <c r="L301" i="21"/>
  <c r="K301" i="21"/>
  <c r="I301" i="21" s="1"/>
  <c r="J301" i="21"/>
  <c r="N300" i="21"/>
  <c r="M300" i="21"/>
  <c r="L300" i="21"/>
  <c r="K300" i="21"/>
  <c r="J300" i="21"/>
  <c r="I300" i="21"/>
  <c r="N299" i="21"/>
  <c r="M299" i="21"/>
  <c r="L299" i="21"/>
  <c r="K299" i="21"/>
  <c r="I299" i="21" s="1"/>
  <c r="J299" i="21"/>
  <c r="N298" i="21"/>
  <c r="M298" i="21"/>
  <c r="L298" i="21"/>
  <c r="K298" i="21"/>
  <c r="J298" i="21"/>
  <c r="I298" i="21"/>
  <c r="N297" i="21"/>
  <c r="M297" i="21"/>
  <c r="L297" i="21"/>
  <c r="K297" i="21"/>
  <c r="I297" i="21" s="1"/>
  <c r="J297" i="21"/>
  <c r="N296" i="21"/>
  <c r="M296" i="21"/>
  <c r="L296" i="21"/>
  <c r="K296" i="21"/>
  <c r="J296" i="21"/>
  <c r="I296" i="21"/>
  <c r="N295" i="21"/>
  <c r="M295" i="21"/>
  <c r="L295" i="21"/>
  <c r="K295" i="21"/>
  <c r="I295" i="21" s="1"/>
  <c r="J295" i="21"/>
  <c r="N294" i="21"/>
  <c r="M294" i="21"/>
  <c r="L294" i="21"/>
  <c r="K294" i="21"/>
  <c r="J294" i="21"/>
  <c r="I294" i="21"/>
  <c r="N293" i="21"/>
  <c r="M293" i="21"/>
  <c r="L293" i="21"/>
  <c r="K293" i="21"/>
  <c r="I293" i="21" s="1"/>
  <c r="J293" i="21"/>
  <c r="N292" i="21"/>
  <c r="M292" i="21"/>
  <c r="L292" i="21"/>
  <c r="K292" i="21"/>
  <c r="J292" i="21"/>
  <c r="I292" i="21"/>
  <c r="N291" i="21"/>
  <c r="M291" i="21"/>
  <c r="L291" i="21"/>
  <c r="K291" i="21"/>
  <c r="I291" i="21" s="1"/>
  <c r="J291" i="21"/>
  <c r="N290" i="21"/>
  <c r="M290" i="21"/>
  <c r="L290" i="21"/>
  <c r="K290" i="21"/>
  <c r="J290" i="21"/>
  <c r="I290" i="21"/>
  <c r="N289" i="21"/>
  <c r="M289" i="21"/>
  <c r="L289" i="21"/>
  <c r="K289" i="21"/>
  <c r="I289" i="21" s="1"/>
  <c r="J289" i="21"/>
  <c r="N288" i="21"/>
  <c r="M288" i="21"/>
  <c r="L288" i="21"/>
  <c r="K288" i="21"/>
  <c r="J288" i="21"/>
  <c r="I288" i="21"/>
  <c r="N287" i="21"/>
  <c r="M287" i="21"/>
  <c r="L287" i="21"/>
  <c r="K287" i="21"/>
  <c r="I287" i="21" s="1"/>
  <c r="J287" i="21"/>
  <c r="N286" i="21"/>
  <c r="M286" i="21"/>
  <c r="L286" i="21"/>
  <c r="K286" i="21"/>
  <c r="J286" i="21"/>
  <c r="I286" i="21"/>
  <c r="N285" i="21"/>
  <c r="M285" i="21"/>
  <c r="L285" i="21"/>
  <c r="K285" i="21"/>
  <c r="I285" i="21" s="1"/>
  <c r="J285" i="21"/>
  <c r="N284" i="21"/>
  <c r="M284" i="21"/>
  <c r="L284" i="21"/>
  <c r="K284" i="21"/>
  <c r="J284" i="21"/>
  <c r="I284" i="21"/>
  <c r="N283" i="21"/>
  <c r="M283" i="21"/>
  <c r="L283" i="21"/>
  <c r="K283" i="21"/>
  <c r="I283" i="21" s="1"/>
  <c r="J283" i="21"/>
  <c r="N282" i="21"/>
  <c r="M282" i="21"/>
  <c r="L282" i="21"/>
  <c r="K282" i="21"/>
  <c r="J282" i="21"/>
  <c r="I282" i="21"/>
  <c r="N281" i="21"/>
  <c r="M281" i="21"/>
  <c r="L281" i="21"/>
  <c r="K281" i="21"/>
  <c r="I281" i="21" s="1"/>
  <c r="J281" i="21"/>
  <c r="N280" i="21"/>
  <c r="M280" i="21"/>
  <c r="L280" i="21"/>
  <c r="K280" i="21"/>
  <c r="J280" i="21"/>
  <c r="I280" i="21"/>
  <c r="N279" i="21"/>
  <c r="M279" i="21"/>
  <c r="L279" i="21"/>
  <c r="K279" i="21"/>
  <c r="I279" i="21" s="1"/>
  <c r="U35" i="21" s="1"/>
  <c r="J279" i="21"/>
  <c r="N278" i="21"/>
  <c r="M278" i="21"/>
  <c r="L278" i="21"/>
  <c r="K278" i="21"/>
  <c r="J278" i="21"/>
  <c r="I278" i="21"/>
  <c r="N277" i="21"/>
  <c r="M277" i="21"/>
  <c r="L277" i="21"/>
  <c r="K277" i="21"/>
  <c r="I277" i="21" s="1"/>
  <c r="J277" i="21"/>
  <c r="N276" i="21"/>
  <c r="M276" i="21"/>
  <c r="L276" i="21"/>
  <c r="K276" i="21"/>
  <c r="J276" i="21"/>
  <c r="I276" i="21"/>
  <c r="N275" i="21"/>
  <c r="M275" i="21"/>
  <c r="L275" i="21"/>
  <c r="K275" i="21"/>
  <c r="I275" i="21" s="1"/>
  <c r="J275" i="21"/>
  <c r="N274" i="21"/>
  <c r="M274" i="21"/>
  <c r="L274" i="21"/>
  <c r="K274" i="21"/>
  <c r="J274" i="21"/>
  <c r="I274" i="21"/>
  <c r="N273" i="21"/>
  <c r="M273" i="21"/>
  <c r="L273" i="21"/>
  <c r="K273" i="21"/>
  <c r="I273" i="21" s="1"/>
  <c r="J273" i="21"/>
  <c r="N272" i="21"/>
  <c r="M272" i="21"/>
  <c r="L272" i="21"/>
  <c r="K272" i="21"/>
  <c r="J272" i="21"/>
  <c r="I272" i="21"/>
  <c r="N271" i="21"/>
  <c r="M271" i="21"/>
  <c r="L271" i="21"/>
  <c r="K271" i="21"/>
  <c r="I271" i="21" s="1"/>
  <c r="J271" i="21"/>
  <c r="N270" i="21"/>
  <c r="M270" i="21"/>
  <c r="L270" i="21"/>
  <c r="K270" i="21"/>
  <c r="J270" i="21"/>
  <c r="I270" i="21"/>
  <c r="N269" i="21"/>
  <c r="M269" i="21"/>
  <c r="L269" i="21"/>
  <c r="K269" i="21"/>
  <c r="I269" i="21" s="1"/>
  <c r="J269" i="21"/>
  <c r="N268" i="21"/>
  <c r="M268" i="21"/>
  <c r="L268" i="21"/>
  <c r="K268" i="21"/>
  <c r="J268" i="21"/>
  <c r="I268" i="21"/>
  <c r="N267" i="21"/>
  <c r="M267" i="21"/>
  <c r="L267" i="21"/>
  <c r="K267" i="21"/>
  <c r="I267" i="21" s="1"/>
  <c r="J267" i="21"/>
  <c r="N266" i="21"/>
  <c r="M266" i="21"/>
  <c r="L266" i="21"/>
  <c r="K266" i="21"/>
  <c r="J266" i="21"/>
  <c r="I266" i="21"/>
  <c r="N265" i="21"/>
  <c r="M265" i="21"/>
  <c r="L265" i="21"/>
  <c r="K265" i="21"/>
  <c r="I265" i="21" s="1"/>
  <c r="J265" i="21"/>
  <c r="N264" i="21"/>
  <c r="M264" i="21"/>
  <c r="L264" i="21"/>
  <c r="K264" i="21"/>
  <c r="J264" i="21"/>
  <c r="I264" i="21"/>
  <c r="N263" i="21"/>
  <c r="M263" i="21"/>
  <c r="L263" i="21"/>
  <c r="K263" i="21"/>
  <c r="I263" i="21" s="1"/>
  <c r="J263" i="21"/>
  <c r="N262" i="21"/>
  <c r="M262" i="21"/>
  <c r="L262" i="21"/>
  <c r="K262" i="21"/>
  <c r="J262" i="21"/>
  <c r="I262" i="21"/>
  <c r="N261" i="21"/>
  <c r="M261" i="21"/>
  <c r="L261" i="21"/>
  <c r="K261" i="21"/>
  <c r="I261" i="21" s="1"/>
  <c r="J261" i="21"/>
  <c r="N260" i="21"/>
  <c r="M260" i="21"/>
  <c r="L260" i="21"/>
  <c r="K260" i="21"/>
  <c r="J260" i="21"/>
  <c r="I260" i="21"/>
  <c r="N259" i="21"/>
  <c r="M259" i="21"/>
  <c r="L259" i="21"/>
  <c r="K259" i="21"/>
  <c r="I259" i="21" s="1"/>
  <c r="J259" i="21"/>
  <c r="N258" i="21"/>
  <c r="M258" i="21"/>
  <c r="L258" i="21"/>
  <c r="K258" i="21"/>
  <c r="J258" i="21"/>
  <c r="I258" i="21"/>
  <c r="N257" i="21"/>
  <c r="M257" i="21"/>
  <c r="L257" i="21"/>
  <c r="K257" i="21"/>
  <c r="I257" i="21" s="1"/>
  <c r="J257" i="21"/>
  <c r="N256" i="21"/>
  <c r="M256" i="21"/>
  <c r="L256" i="21"/>
  <c r="K256" i="21"/>
  <c r="J256" i="21"/>
  <c r="I256" i="21"/>
  <c r="N255" i="21"/>
  <c r="M255" i="21"/>
  <c r="L255" i="21"/>
  <c r="K255" i="21"/>
  <c r="I255" i="21" s="1"/>
  <c r="J255" i="21"/>
  <c r="N254" i="21"/>
  <c r="M254" i="21"/>
  <c r="L254" i="21"/>
  <c r="K254" i="21"/>
  <c r="J254" i="21"/>
  <c r="I254" i="21"/>
  <c r="N253" i="21"/>
  <c r="M253" i="21"/>
  <c r="L253" i="21"/>
  <c r="K253" i="21"/>
  <c r="I253" i="21" s="1"/>
  <c r="J253" i="21"/>
  <c r="N252" i="21"/>
  <c r="M252" i="21"/>
  <c r="L252" i="21"/>
  <c r="K252" i="21"/>
  <c r="J252" i="21"/>
  <c r="I252" i="21"/>
  <c r="N251" i="21"/>
  <c r="M251" i="21"/>
  <c r="L251" i="21"/>
  <c r="K251" i="21"/>
  <c r="I251" i="21" s="1"/>
  <c r="U34" i="21" s="1"/>
  <c r="J251" i="21"/>
  <c r="N250" i="21"/>
  <c r="M250" i="21"/>
  <c r="L250" i="21"/>
  <c r="K250" i="21"/>
  <c r="J250" i="21"/>
  <c r="I250" i="21"/>
  <c r="N249" i="21"/>
  <c r="M249" i="21"/>
  <c r="L249" i="21"/>
  <c r="K249" i="21"/>
  <c r="I249" i="21" s="1"/>
  <c r="J249" i="21"/>
  <c r="N248" i="21"/>
  <c r="M248" i="21"/>
  <c r="L248" i="21"/>
  <c r="K248" i="21"/>
  <c r="J248" i="21"/>
  <c r="I248" i="21"/>
  <c r="N247" i="21"/>
  <c r="M247" i="21"/>
  <c r="L247" i="21"/>
  <c r="K247" i="21"/>
  <c r="I247" i="21" s="1"/>
  <c r="J247" i="21"/>
  <c r="N246" i="21"/>
  <c r="M246" i="21"/>
  <c r="L246" i="21"/>
  <c r="K246" i="21"/>
  <c r="J246" i="21"/>
  <c r="I246" i="21"/>
  <c r="N245" i="21"/>
  <c r="M245" i="21"/>
  <c r="L245" i="21"/>
  <c r="K245" i="21"/>
  <c r="I245" i="21" s="1"/>
  <c r="J245" i="21"/>
  <c r="N244" i="21"/>
  <c r="M244" i="21"/>
  <c r="L244" i="21"/>
  <c r="K244" i="21"/>
  <c r="J244" i="21"/>
  <c r="I244" i="21"/>
  <c r="N243" i="21"/>
  <c r="M243" i="21"/>
  <c r="L243" i="21"/>
  <c r="K243" i="21"/>
  <c r="I243" i="21" s="1"/>
  <c r="J243" i="21"/>
  <c r="N242" i="21"/>
  <c r="M242" i="21"/>
  <c r="L242" i="21"/>
  <c r="K242" i="21"/>
  <c r="J242" i="21"/>
  <c r="I242" i="21"/>
  <c r="N241" i="21"/>
  <c r="M241" i="21"/>
  <c r="L241" i="21"/>
  <c r="K241" i="21"/>
  <c r="I241" i="21" s="1"/>
  <c r="J241" i="21"/>
  <c r="N240" i="21"/>
  <c r="M240" i="21"/>
  <c r="L240" i="21"/>
  <c r="K240" i="21"/>
  <c r="J240" i="21"/>
  <c r="I240" i="21"/>
  <c r="N239" i="21"/>
  <c r="M239" i="21"/>
  <c r="L239" i="21"/>
  <c r="K239" i="21"/>
  <c r="I239" i="21" s="1"/>
  <c r="J239" i="21"/>
  <c r="N238" i="21"/>
  <c r="M238" i="21"/>
  <c r="L238" i="21"/>
  <c r="K238" i="21"/>
  <c r="J238" i="21"/>
  <c r="I238" i="21"/>
  <c r="N237" i="21"/>
  <c r="M237" i="21"/>
  <c r="L237" i="21"/>
  <c r="K237" i="21"/>
  <c r="I237" i="21" s="1"/>
  <c r="J237" i="21"/>
  <c r="N236" i="21"/>
  <c r="M236" i="21"/>
  <c r="L236" i="21"/>
  <c r="K236" i="21"/>
  <c r="J236" i="21"/>
  <c r="I236" i="21"/>
  <c r="N235" i="21"/>
  <c r="M235" i="21"/>
  <c r="L235" i="21"/>
  <c r="K235" i="21"/>
  <c r="I235" i="21" s="1"/>
  <c r="U37" i="21" s="1"/>
  <c r="J235" i="21"/>
  <c r="N234" i="21"/>
  <c r="M234" i="21"/>
  <c r="L234" i="21"/>
  <c r="K234" i="21"/>
  <c r="J234" i="21"/>
  <c r="I234" i="21"/>
  <c r="N233" i="21"/>
  <c r="M233" i="21"/>
  <c r="L233" i="21"/>
  <c r="K233" i="21"/>
  <c r="I233" i="21" s="1"/>
  <c r="J233" i="21"/>
  <c r="N232" i="21"/>
  <c r="M232" i="21"/>
  <c r="L232" i="21"/>
  <c r="K232" i="21"/>
  <c r="J232" i="21"/>
  <c r="I232" i="21"/>
  <c r="N231" i="21"/>
  <c r="M231" i="21"/>
  <c r="L231" i="21"/>
  <c r="K231" i="21"/>
  <c r="I231" i="21" s="1"/>
  <c r="U33" i="21" s="1"/>
  <c r="J231" i="21"/>
  <c r="N230" i="21"/>
  <c r="M230" i="21"/>
  <c r="L230" i="21"/>
  <c r="K230" i="21"/>
  <c r="J230" i="21"/>
  <c r="I230" i="21"/>
  <c r="N229" i="21"/>
  <c r="M229" i="21"/>
  <c r="L229" i="21"/>
  <c r="K229" i="21"/>
  <c r="I229" i="21" s="1"/>
  <c r="J229" i="21"/>
  <c r="N228" i="21"/>
  <c r="M228" i="21"/>
  <c r="L228" i="21"/>
  <c r="K228" i="21"/>
  <c r="J228" i="21"/>
  <c r="I228" i="21"/>
  <c r="N227" i="21"/>
  <c r="M227" i="21"/>
  <c r="L227" i="21"/>
  <c r="K227" i="21"/>
  <c r="I227" i="21" s="1"/>
  <c r="J227" i="21"/>
  <c r="N226" i="21"/>
  <c r="M226" i="21"/>
  <c r="L226" i="21"/>
  <c r="K226" i="21"/>
  <c r="J226" i="21"/>
  <c r="I226" i="21"/>
  <c r="N225" i="21"/>
  <c r="M225" i="21"/>
  <c r="L225" i="21"/>
  <c r="K225" i="21"/>
  <c r="I225" i="21" s="1"/>
  <c r="J225" i="21"/>
  <c r="N224" i="21"/>
  <c r="M224" i="21"/>
  <c r="L224" i="21"/>
  <c r="K224" i="21"/>
  <c r="J224" i="21"/>
  <c r="I224" i="21"/>
  <c r="N223" i="21"/>
  <c r="M223" i="21"/>
  <c r="L223" i="21"/>
  <c r="K223" i="21"/>
  <c r="I223" i="21" s="1"/>
  <c r="J223" i="21"/>
  <c r="N222" i="21"/>
  <c r="M222" i="21"/>
  <c r="L222" i="21"/>
  <c r="K222" i="21"/>
  <c r="J222" i="21"/>
  <c r="I222" i="21"/>
  <c r="N221" i="21"/>
  <c r="M221" i="21"/>
  <c r="L221" i="21"/>
  <c r="K221" i="21"/>
  <c r="I221" i="21" s="1"/>
  <c r="J221" i="21"/>
  <c r="N220" i="21"/>
  <c r="M220" i="21"/>
  <c r="L220" i="21"/>
  <c r="K220" i="21"/>
  <c r="J220" i="21"/>
  <c r="I220" i="21"/>
  <c r="N219" i="21"/>
  <c r="M219" i="21"/>
  <c r="L219" i="21"/>
  <c r="K219" i="21"/>
  <c r="I219" i="21" s="1"/>
  <c r="J219" i="21"/>
  <c r="N218" i="21"/>
  <c r="M218" i="21"/>
  <c r="L218" i="21"/>
  <c r="K218" i="21"/>
  <c r="J218" i="21"/>
  <c r="I218" i="21"/>
  <c r="N217" i="21"/>
  <c r="M217" i="21"/>
  <c r="L217" i="21"/>
  <c r="K217" i="21"/>
  <c r="I217" i="21" s="1"/>
  <c r="J217" i="21"/>
  <c r="N216" i="21"/>
  <c r="M216" i="21"/>
  <c r="L216" i="21"/>
  <c r="K216" i="21"/>
  <c r="J216" i="21"/>
  <c r="I216" i="21"/>
  <c r="N215" i="21"/>
  <c r="M215" i="21"/>
  <c r="L215" i="21"/>
  <c r="K215" i="21"/>
  <c r="I215" i="21" s="1"/>
  <c r="J215" i="21"/>
  <c r="N214" i="21"/>
  <c r="M214" i="21"/>
  <c r="L214" i="21"/>
  <c r="K214" i="21"/>
  <c r="J214" i="21"/>
  <c r="I214" i="21"/>
  <c r="N213" i="21"/>
  <c r="M213" i="21"/>
  <c r="L213" i="21"/>
  <c r="K213" i="21"/>
  <c r="I213" i="21" s="1"/>
  <c r="J213" i="21"/>
  <c r="N212" i="21"/>
  <c r="M212" i="21"/>
  <c r="L212" i="21"/>
  <c r="K212" i="21"/>
  <c r="J212" i="21"/>
  <c r="I212" i="21"/>
  <c r="N211" i="21"/>
  <c r="M211" i="21"/>
  <c r="L211" i="21"/>
  <c r="K211" i="21"/>
  <c r="I211" i="21" s="1"/>
  <c r="J211" i="21"/>
  <c r="N210" i="21"/>
  <c r="M210" i="21"/>
  <c r="L210" i="21"/>
  <c r="K210" i="21"/>
  <c r="J210" i="21"/>
  <c r="I210" i="21"/>
  <c r="N209" i="21"/>
  <c r="M209" i="21"/>
  <c r="L209" i="21"/>
  <c r="K209" i="21"/>
  <c r="I209" i="21" s="1"/>
  <c r="U32" i="21" s="1"/>
  <c r="J209" i="21"/>
  <c r="N208" i="21"/>
  <c r="M208" i="21"/>
  <c r="L208" i="21"/>
  <c r="K208" i="21"/>
  <c r="J208" i="21"/>
  <c r="I208" i="21"/>
  <c r="N207" i="21"/>
  <c r="M207" i="21"/>
  <c r="L207" i="21"/>
  <c r="K207" i="21"/>
  <c r="I207" i="21" s="1"/>
  <c r="J207" i="21"/>
  <c r="N206" i="21"/>
  <c r="M206" i="21"/>
  <c r="L206" i="21"/>
  <c r="K206" i="21"/>
  <c r="J206" i="21"/>
  <c r="I206" i="21"/>
  <c r="N205" i="21"/>
  <c r="M205" i="21"/>
  <c r="L205" i="21"/>
  <c r="K205" i="21"/>
  <c r="I205" i="21" s="1"/>
  <c r="J205" i="21"/>
  <c r="N204" i="21"/>
  <c r="M204" i="21"/>
  <c r="L204" i="21"/>
  <c r="K204" i="21"/>
  <c r="J204" i="21"/>
  <c r="I204" i="21"/>
  <c r="N203" i="21"/>
  <c r="M203" i="21"/>
  <c r="L203" i="21"/>
  <c r="K203" i="21"/>
  <c r="I203" i="21" s="1"/>
  <c r="K37" i="21" s="1"/>
  <c r="J203" i="21"/>
  <c r="N202" i="21"/>
  <c r="M202" i="21"/>
  <c r="L202" i="21"/>
  <c r="K202" i="21"/>
  <c r="J202" i="21"/>
  <c r="I202" i="21"/>
  <c r="N201" i="21"/>
  <c r="M201" i="21"/>
  <c r="L201" i="21"/>
  <c r="K201" i="21"/>
  <c r="I201" i="21" s="1"/>
  <c r="K35" i="21" s="1"/>
  <c r="J201" i="21"/>
  <c r="N200" i="21"/>
  <c r="M200" i="21"/>
  <c r="L200" i="21"/>
  <c r="K200" i="21"/>
  <c r="J200" i="21"/>
  <c r="I200" i="21"/>
  <c r="N199" i="21"/>
  <c r="M199" i="21"/>
  <c r="L199" i="21"/>
  <c r="K199" i="21"/>
  <c r="I199" i="21" s="1"/>
  <c r="U31" i="21" s="1"/>
  <c r="J199" i="21"/>
  <c r="N198" i="21"/>
  <c r="M198" i="21"/>
  <c r="L198" i="21"/>
  <c r="K198" i="21"/>
  <c r="J198" i="21"/>
  <c r="I198" i="21"/>
  <c r="N197" i="21"/>
  <c r="M197" i="21"/>
  <c r="L197" i="21"/>
  <c r="K197" i="21"/>
  <c r="I197" i="21" s="1"/>
  <c r="J197" i="21"/>
  <c r="N196" i="21"/>
  <c r="M196" i="21"/>
  <c r="L196" i="21"/>
  <c r="K196" i="21"/>
  <c r="J196" i="21"/>
  <c r="I196" i="21"/>
  <c r="N195" i="21"/>
  <c r="M195" i="21"/>
  <c r="L195" i="21"/>
  <c r="K195" i="21"/>
  <c r="I195" i="21" s="1"/>
  <c r="K33" i="21" s="1"/>
  <c r="J195" i="21"/>
  <c r="N194" i="21"/>
  <c r="M194" i="21"/>
  <c r="L194" i="21"/>
  <c r="K194" i="21"/>
  <c r="J194" i="21"/>
  <c r="I194" i="21"/>
  <c r="N193" i="21"/>
  <c r="M193" i="21"/>
  <c r="L193" i="21"/>
  <c r="K193" i="21"/>
  <c r="I193" i="21" s="1"/>
  <c r="J193" i="21"/>
  <c r="N192" i="21"/>
  <c r="M192" i="21"/>
  <c r="L192" i="21"/>
  <c r="K192" i="21"/>
  <c r="J192" i="21"/>
  <c r="I192" i="21"/>
  <c r="N191" i="21"/>
  <c r="M191" i="21"/>
  <c r="L191" i="21"/>
  <c r="K191" i="21"/>
  <c r="I191" i="21" s="1"/>
  <c r="J191" i="21"/>
  <c r="N190" i="21"/>
  <c r="M190" i="21"/>
  <c r="L190" i="21"/>
  <c r="K190" i="21"/>
  <c r="J190" i="21"/>
  <c r="I190" i="21"/>
  <c r="N189" i="21"/>
  <c r="M189" i="21"/>
  <c r="L189" i="21"/>
  <c r="K189" i="21"/>
  <c r="I189" i="21" s="1"/>
  <c r="J189" i="21"/>
  <c r="N188" i="21"/>
  <c r="M188" i="21"/>
  <c r="L188" i="21"/>
  <c r="K188" i="21"/>
  <c r="J188" i="21"/>
  <c r="I188" i="21"/>
  <c r="N187" i="21"/>
  <c r="M187" i="21"/>
  <c r="L187" i="21"/>
  <c r="K187" i="21"/>
  <c r="I187" i="21" s="1"/>
  <c r="K32" i="21" s="1"/>
  <c r="J187" i="21"/>
  <c r="N186" i="21"/>
  <c r="M186" i="21"/>
  <c r="L186" i="21"/>
  <c r="K186" i="21"/>
  <c r="J186" i="21"/>
  <c r="I186" i="21"/>
  <c r="K31" i="21" s="1"/>
  <c r="N185" i="21"/>
  <c r="M185" i="21"/>
  <c r="L185" i="21"/>
  <c r="K185" i="21"/>
  <c r="I185" i="21" s="1"/>
  <c r="K30" i="21" s="1"/>
  <c r="J185" i="21"/>
  <c r="N184" i="21"/>
  <c r="M184" i="21"/>
  <c r="L184" i="21"/>
  <c r="K184" i="21"/>
  <c r="J184" i="21"/>
  <c r="I184" i="21"/>
  <c r="N183" i="21"/>
  <c r="M183" i="21"/>
  <c r="L183" i="21"/>
  <c r="K183" i="21"/>
  <c r="I183" i="21" s="1"/>
  <c r="J183" i="21"/>
  <c r="N182" i="21"/>
  <c r="M182" i="21"/>
  <c r="L182" i="21"/>
  <c r="K182" i="21"/>
  <c r="J182" i="21"/>
  <c r="I182" i="21"/>
  <c r="N181" i="21"/>
  <c r="M181" i="21"/>
  <c r="L181" i="21"/>
  <c r="K181" i="21"/>
  <c r="I181" i="21" s="1"/>
  <c r="J181" i="21"/>
  <c r="N180" i="21"/>
  <c r="M180" i="21"/>
  <c r="L180" i="21"/>
  <c r="K180" i="21"/>
  <c r="J180" i="21"/>
  <c r="I180" i="21"/>
  <c r="N179" i="21"/>
  <c r="M179" i="21"/>
  <c r="L179" i="21"/>
  <c r="K179" i="21"/>
  <c r="I179" i="21" s="1"/>
  <c r="J179" i="21"/>
  <c r="N178" i="21"/>
  <c r="M178" i="21"/>
  <c r="L178" i="21"/>
  <c r="K178" i="21"/>
  <c r="J178" i="21"/>
  <c r="I178" i="21"/>
  <c r="U30" i="21" s="1"/>
  <c r="N177" i="21"/>
  <c r="M177" i="21"/>
  <c r="L177" i="21"/>
  <c r="K177" i="21"/>
  <c r="I177" i="21" s="1"/>
  <c r="J177" i="21"/>
  <c r="N176" i="21"/>
  <c r="M176" i="21"/>
  <c r="L176" i="21"/>
  <c r="K176" i="21"/>
  <c r="J176" i="21"/>
  <c r="I176" i="21"/>
  <c r="N175" i="21"/>
  <c r="M175" i="21"/>
  <c r="L175" i="21"/>
  <c r="K175" i="21"/>
  <c r="I175" i="21" s="1"/>
  <c r="J175" i="21"/>
  <c r="N174" i="21"/>
  <c r="M174" i="21"/>
  <c r="L174" i="21"/>
  <c r="K174" i="21"/>
  <c r="J174" i="21"/>
  <c r="I174" i="21"/>
  <c r="K29" i="21" s="1"/>
  <c r="N173" i="21"/>
  <c r="M173" i="21"/>
  <c r="L173" i="21"/>
  <c r="K173" i="21"/>
  <c r="I173" i="21" s="1"/>
  <c r="K28" i="21" s="1"/>
  <c r="J173" i="21"/>
  <c r="N172" i="21"/>
  <c r="M172" i="21"/>
  <c r="L172" i="21"/>
  <c r="K172" i="21"/>
  <c r="J172" i="21"/>
  <c r="I172" i="21"/>
  <c r="U29" i="21" s="1"/>
  <c r="N171" i="21"/>
  <c r="M171" i="21"/>
  <c r="L171" i="21"/>
  <c r="K171" i="21"/>
  <c r="I171" i="21" s="1"/>
  <c r="U28" i="21" s="1"/>
  <c r="J171" i="21"/>
  <c r="N170" i="21"/>
  <c r="M170" i="21"/>
  <c r="L170" i="21"/>
  <c r="K170" i="21"/>
  <c r="J170" i="21"/>
  <c r="I170" i="21"/>
  <c r="U27" i="21" s="1"/>
  <c r="N169" i="21"/>
  <c r="M169" i="21"/>
  <c r="L169" i="21"/>
  <c r="K169" i="21"/>
  <c r="I169" i="21" s="1"/>
  <c r="J169" i="21"/>
  <c r="N168" i="21"/>
  <c r="M168" i="21"/>
  <c r="L168" i="21"/>
  <c r="K168" i="21"/>
  <c r="J168" i="21"/>
  <c r="I168" i="21"/>
  <c r="N167" i="21"/>
  <c r="M167" i="21"/>
  <c r="L167" i="21"/>
  <c r="K167" i="21"/>
  <c r="I167" i="21" s="1"/>
  <c r="U26" i="21" s="1"/>
  <c r="J167" i="21"/>
  <c r="N166" i="21"/>
  <c r="M166" i="21"/>
  <c r="L166" i="21"/>
  <c r="K166" i="21"/>
  <c r="J166" i="21"/>
  <c r="I166" i="21"/>
  <c r="N165" i="21"/>
  <c r="M165" i="21"/>
  <c r="L165" i="21"/>
  <c r="K165" i="21"/>
  <c r="I165" i="21" s="1"/>
  <c r="J165" i="21"/>
  <c r="N164" i="21"/>
  <c r="M164" i="21"/>
  <c r="L164" i="21"/>
  <c r="K164" i="21"/>
  <c r="J164" i="21"/>
  <c r="I164" i="21"/>
  <c r="N163" i="21"/>
  <c r="M163" i="21"/>
  <c r="L163" i="21"/>
  <c r="K163" i="21"/>
  <c r="I163" i="21" s="1"/>
  <c r="J163" i="21"/>
  <c r="N162" i="21"/>
  <c r="M162" i="21"/>
  <c r="L162" i="21"/>
  <c r="K162" i="21"/>
  <c r="J162" i="21"/>
  <c r="I162" i="21"/>
  <c r="U25" i="21" s="1"/>
  <c r="N161" i="21"/>
  <c r="M161" i="21"/>
  <c r="L161" i="21"/>
  <c r="K161" i="21"/>
  <c r="I161" i="21" s="1"/>
  <c r="U24" i="21" s="1"/>
  <c r="J161" i="21"/>
  <c r="N160" i="21"/>
  <c r="M160" i="21"/>
  <c r="L160" i="21"/>
  <c r="K160" i="21"/>
  <c r="J160" i="21"/>
  <c r="I160" i="21"/>
  <c r="N159" i="21"/>
  <c r="M159" i="21"/>
  <c r="L159" i="21"/>
  <c r="K159" i="21"/>
  <c r="I159" i="21" s="1"/>
  <c r="J159" i="21"/>
  <c r="N158" i="21"/>
  <c r="M158" i="21"/>
  <c r="L158" i="21"/>
  <c r="K158" i="21"/>
  <c r="J158" i="21"/>
  <c r="I158" i="21"/>
  <c r="N157" i="21"/>
  <c r="M157" i="21"/>
  <c r="L157" i="21"/>
  <c r="K157" i="21"/>
  <c r="I157" i="21" s="1"/>
  <c r="J157" i="21"/>
  <c r="N156" i="21"/>
  <c r="M156" i="21"/>
  <c r="L156" i="21"/>
  <c r="K156" i="21"/>
  <c r="J156" i="21"/>
  <c r="I156" i="21"/>
  <c r="N155" i="21"/>
  <c r="M155" i="21"/>
  <c r="L155" i="21"/>
  <c r="K155" i="21"/>
  <c r="I155" i="21" s="1"/>
  <c r="K26" i="21" s="1"/>
  <c r="J155" i="21"/>
  <c r="N154" i="21"/>
  <c r="M154" i="21"/>
  <c r="L154" i="21"/>
  <c r="K154" i="21"/>
  <c r="J154" i="21"/>
  <c r="I154" i="21"/>
  <c r="K25" i="21" s="1"/>
  <c r="N153" i="21"/>
  <c r="M153" i="21"/>
  <c r="L153" i="21"/>
  <c r="K153" i="21"/>
  <c r="I153" i="21" s="1"/>
  <c r="K24" i="21" s="1"/>
  <c r="J153" i="21"/>
  <c r="N152" i="21"/>
  <c r="M152" i="21"/>
  <c r="L152" i="21"/>
  <c r="K152" i="21"/>
  <c r="J152" i="21"/>
  <c r="I152" i="21"/>
  <c r="N151" i="21"/>
  <c r="M151" i="21"/>
  <c r="L151" i="21"/>
  <c r="K151" i="21"/>
  <c r="I151" i="21" s="1"/>
  <c r="U23" i="21" s="1"/>
  <c r="J151" i="21"/>
  <c r="N150" i="21"/>
  <c r="M150" i="21"/>
  <c r="L150" i="21"/>
  <c r="K150" i="21"/>
  <c r="J150" i="21"/>
  <c r="I150" i="21"/>
  <c r="N149" i="21"/>
  <c r="M149" i="21"/>
  <c r="L149" i="21"/>
  <c r="K149" i="21"/>
  <c r="I149" i="21" s="1"/>
  <c r="J149" i="21"/>
  <c r="N148" i="21"/>
  <c r="M148" i="21"/>
  <c r="L148" i="21"/>
  <c r="K148" i="21"/>
  <c r="J148" i="21"/>
  <c r="I148" i="21"/>
  <c r="N147" i="21"/>
  <c r="M147" i="21"/>
  <c r="L147" i="21"/>
  <c r="K147" i="21"/>
  <c r="I147" i="21" s="1"/>
  <c r="J147" i="21"/>
  <c r="N146" i="21"/>
  <c r="M146" i="21"/>
  <c r="L146" i="21"/>
  <c r="K146" i="21"/>
  <c r="J146" i="21"/>
  <c r="I146" i="21"/>
  <c r="K23" i="21" s="1"/>
  <c r="N145" i="21"/>
  <c r="M145" i="21"/>
  <c r="L145" i="21"/>
  <c r="K145" i="21"/>
  <c r="I145" i="21" s="1"/>
  <c r="J145" i="21"/>
  <c r="N144" i="21"/>
  <c r="M144" i="21"/>
  <c r="L144" i="21"/>
  <c r="K144" i="21"/>
  <c r="J144" i="21"/>
  <c r="I144" i="21"/>
  <c r="N143" i="21"/>
  <c r="M143" i="21"/>
  <c r="L143" i="21"/>
  <c r="K143" i="21"/>
  <c r="I143" i="21" s="1"/>
  <c r="J143" i="21"/>
  <c r="N142" i="21"/>
  <c r="M142" i="21"/>
  <c r="L142" i="21"/>
  <c r="K142" i="21"/>
  <c r="J142" i="21"/>
  <c r="I142" i="21"/>
  <c r="N141" i="21"/>
  <c r="M141" i="21"/>
  <c r="L141" i="21"/>
  <c r="K141" i="21"/>
  <c r="I141" i="21" s="1"/>
  <c r="J141" i="21"/>
  <c r="N140" i="21"/>
  <c r="M140" i="21"/>
  <c r="L140" i="21"/>
  <c r="K140" i="21"/>
  <c r="J140" i="21"/>
  <c r="I140" i="21"/>
  <c r="N139" i="21"/>
  <c r="M139" i="21"/>
  <c r="L139" i="21"/>
  <c r="K139" i="21"/>
  <c r="I139" i="21" s="1"/>
  <c r="J139" i="21"/>
  <c r="N138" i="21"/>
  <c r="M138" i="21"/>
  <c r="L138" i="21"/>
  <c r="K138" i="21"/>
  <c r="J138" i="21"/>
  <c r="I138" i="21"/>
  <c r="N137" i="21"/>
  <c r="M137" i="21"/>
  <c r="L137" i="21"/>
  <c r="K137" i="21"/>
  <c r="I137" i="21" s="1"/>
  <c r="J137" i="21"/>
  <c r="N136" i="21"/>
  <c r="M136" i="21"/>
  <c r="L136" i="21"/>
  <c r="K136" i="21"/>
  <c r="J136" i="21"/>
  <c r="I136" i="21"/>
  <c r="N135" i="21"/>
  <c r="M135" i="21"/>
  <c r="L135" i="21"/>
  <c r="K135" i="21"/>
  <c r="I135" i="21" s="1"/>
  <c r="J135" i="21"/>
  <c r="N134" i="21"/>
  <c r="M134" i="21"/>
  <c r="L134" i="21"/>
  <c r="K134" i="21"/>
  <c r="J134" i="21"/>
  <c r="I134" i="21"/>
  <c r="N133" i="21"/>
  <c r="M133" i="21"/>
  <c r="L133" i="21"/>
  <c r="K133" i="21"/>
  <c r="I133" i="21" s="1"/>
  <c r="J133" i="21"/>
  <c r="N132" i="21"/>
  <c r="M132" i="21"/>
  <c r="L132" i="21"/>
  <c r="K132" i="21"/>
  <c r="J132" i="21"/>
  <c r="I132" i="21"/>
  <c r="N131" i="21"/>
  <c r="M131" i="21"/>
  <c r="L131" i="21"/>
  <c r="K131" i="21"/>
  <c r="I131" i="21" s="1"/>
  <c r="J131" i="21"/>
  <c r="N130" i="21"/>
  <c r="M130" i="21"/>
  <c r="L130" i="21"/>
  <c r="K130" i="21"/>
  <c r="J130" i="21"/>
  <c r="I130" i="21"/>
  <c r="N129" i="21"/>
  <c r="M129" i="21"/>
  <c r="L129" i="21"/>
  <c r="K129" i="21"/>
  <c r="I129" i="21" s="1"/>
  <c r="J129" i="21"/>
  <c r="N128" i="21"/>
  <c r="M128" i="21"/>
  <c r="L128" i="21"/>
  <c r="K128" i="21"/>
  <c r="J128" i="21"/>
  <c r="I128" i="21"/>
  <c r="N127" i="21"/>
  <c r="M127" i="21"/>
  <c r="L127" i="21"/>
  <c r="K127" i="21"/>
  <c r="I127" i="21" s="1"/>
  <c r="J127" i="21"/>
  <c r="N126" i="21"/>
  <c r="M126" i="21"/>
  <c r="L126" i="21"/>
  <c r="K126" i="21"/>
  <c r="J126" i="21"/>
  <c r="I126" i="21"/>
  <c r="N125" i="21"/>
  <c r="M125" i="21"/>
  <c r="L125" i="21"/>
  <c r="K125" i="21"/>
  <c r="I125" i="21" s="1"/>
  <c r="J125" i="21"/>
  <c r="N124" i="21"/>
  <c r="M124" i="21"/>
  <c r="L124" i="21"/>
  <c r="K124" i="21"/>
  <c r="J124" i="21"/>
  <c r="I124" i="21"/>
  <c r="N123" i="21"/>
  <c r="M123" i="21"/>
  <c r="L123" i="21"/>
  <c r="K123" i="21"/>
  <c r="I123" i="21" s="1"/>
  <c r="J123" i="21"/>
  <c r="N122" i="21"/>
  <c r="M122" i="21"/>
  <c r="L122" i="21"/>
  <c r="K122" i="21"/>
  <c r="J122" i="21"/>
  <c r="I122" i="21"/>
  <c r="N121" i="21"/>
  <c r="M121" i="21"/>
  <c r="L121" i="21"/>
  <c r="K121" i="21"/>
  <c r="I121" i="21" s="1"/>
  <c r="J121" i="21"/>
  <c r="N120" i="21"/>
  <c r="M120" i="21"/>
  <c r="L120" i="21"/>
  <c r="K120" i="21"/>
  <c r="J120" i="21"/>
  <c r="I120" i="21"/>
  <c r="N119" i="21"/>
  <c r="M119" i="21"/>
  <c r="L119" i="21"/>
  <c r="K119" i="21"/>
  <c r="I119" i="21" s="1"/>
  <c r="J119" i="21"/>
  <c r="N118" i="21"/>
  <c r="M118" i="21"/>
  <c r="L118" i="21"/>
  <c r="K118" i="21"/>
  <c r="J118" i="21"/>
  <c r="I118" i="21"/>
  <c r="N117" i="21"/>
  <c r="M117" i="21"/>
  <c r="L117" i="21"/>
  <c r="K117" i="21"/>
  <c r="I117" i="21" s="1"/>
  <c r="J117" i="21"/>
  <c r="N116" i="21"/>
  <c r="M116" i="21"/>
  <c r="L116" i="21"/>
  <c r="K116" i="21"/>
  <c r="J116" i="21"/>
  <c r="I116" i="21"/>
  <c r="N115" i="21"/>
  <c r="M115" i="21"/>
  <c r="L115" i="21"/>
  <c r="K115" i="21"/>
  <c r="I115" i="21" s="1"/>
  <c r="J115" i="21"/>
  <c r="N114" i="21"/>
  <c r="M114" i="21"/>
  <c r="L114" i="21"/>
  <c r="K114" i="21"/>
  <c r="J114" i="21"/>
  <c r="I114" i="21"/>
  <c r="N113" i="21"/>
  <c r="M113" i="21"/>
  <c r="L113" i="21"/>
  <c r="K113" i="21"/>
  <c r="I113" i="21" s="1"/>
  <c r="J113" i="21"/>
  <c r="N112" i="21"/>
  <c r="M112" i="21"/>
  <c r="L112" i="21"/>
  <c r="K112" i="21"/>
  <c r="J112" i="21"/>
  <c r="I112" i="21"/>
  <c r="N111" i="21"/>
  <c r="M111" i="21"/>
  <c r="L111" i="21"/>
  <c r="K111" i="21"/>
  <c r="I111" i="21" s="1"/>
  <c r="J111" i="21"/>
  <c r="N110" i="21"/>
  <c r="M110" i="21"/>
  <c r="L110" i="21"/>
  <c r="K110" i="21"/>
  <c r="J110" i="21"/>
  <c r="I110" i="21"/>
  <c r="N109" i="21"/>
  <c r="M109" i="21"/>
  <c r="L109" i="21"/>
  <c r="K109" i="21"/>
  <c r="I109" i="21" s="1"/>
  <c r="J109" i="21"/>
  <c r="N108" i="21"/>
  <c r="M108" i="21"/>
  <c r="L108" i="21"/>
  <c r="K108" i="21"/>
  <c r="J108" i="21"/>
  <c r="I108" i="21"/>
  <c r="N107" i="21"/>
  <c r="M107" i="21"/>
  <c r="L107" i="21"/>
  <c r="K107" i="21"/>
  <c r="I107" i="21" s="1"/>
  <c r="J107" i="21"/>
  <c r="N106" i="21"/>
  <c r="M106" i="21"/>
  <c r="L106" i="21"/>
  <c r="K106" i="21"/>
  <c r="J106" i="21"/>
  <c r="I106" i="21"/>
  <c r="N105" i="21"/>
  <c r="M105" i="21"/>
  <c r="L105" i="21"/>
  <c r="K105" i="21"/>
  <c r="I105" i="21" s="1"/>
  <c r="J105" i="21"/>
  <c r="N104" i="21"/>
  <c r="M104" i="21"/>
  <c r="L104" i="21"/>
  <c r="K104" i="21"/>
  <c r="J104" i="21"/>
  <c r="I104" i="21"/>
  <c r="N103" i="21"/>
  <c r="M103" i="21"/>
  <c r="L103" i="21"/>
  <c r="K103" i="21"/>
  <c r="I103" i="21" s="1"/>
  <c r="J103" i="21"/>
  <c r="N102" i="21"/>
  <c r="M102" i="21"/>
  <c r="L102" i="21"/>
  <c r="K102" i="21"/>
  <c r="J102" i="21"/>
  <c r="I102" i="21"/>
  <c r="N101" i="21"/>
  <c r="M101" i="21"/>
  <c r="L101" i="21"/>
  <c r="K101" i="21"/>
  <c r="I101" i="21" s="1"/>
  <c r="J101" i="21"/>
  <c r="N100" i="21"/>
  <c r="M100" i="21"/>
  <c r="L100" i="21"/>
  <c r="K100" i="21"/>
  <c r="J100" i="21"/>
  <c r="I100" i="21"/>
  <c r="N99" i="21"/>
  <c r="M99" i="21"/>
  <c r="L99" i="21"/>
  <c r="K99" i="21"/>
  <c r="I99" i="21" s="1"/>
  <c r="J99" i="21"/>
  <c r="N98" i="21"/>
  <c r="M98" i="21"/>
  <c r="L98" i="21"/>
  <c r="K98" i="21"/>
  <c r="J98" i="21"/>
  <c r="I98" i="21"/>
  <c r="N97" i="21"/>
  <c r="M97" i="21"/>
  <c r="L97" i="21"/>
  <c r="K97" i="21"/>
  <c r="I97" i="21" s="1"/>
  <c r="J97" i="21"/>
  <c r="N96" i="21"/>
  <c r="M96" i="21"/>
  <c r="L96" i="21"/>
  <c r="K96" i="21"/>
  <c r="J96" i="21"/>
  <c r="I96" i="21"/>
  <c r="N95" i="21"/>
  <c r="M95" i="21"/>
  <c r="L95" i="21"/>
  <c r="K95" i="21"/>
  <c r="I95" i="21" s="1"/>
  <c r="J95" i="21"/>
  <c r="N94" i="21"/>
  <c r="M94" i="21"/>
  <c r="L94" i="21"/>
  <c r="K94" i="21"/>
  <c r="J94" i="21"/>
  <c r="I94" i="21"/>
  <c r="N93" i="21"/>
  <c r="M93" i="21"/>
  <c r="L93" i="21"/>
  <c r="K93" i="21"/>
  <c r="I93" i="21" s="1"/>
  <c r="J93" i="21"/>
  <c r="N92" i="21"/>
  <c r="M92" i="21"/>
  <c r="L92" i="21"/>
  <c r="K92" i="21"/>
  <c r="J92" i="21"/>
  <c r="I92" i="21"/>
  <c r="N91" i="21"/>
  <c r="M91" i="21"/>
  <c r="L91" i="21"/>
  <c r="K91" i="21"/>
  <c r="I91" i="21" s="1"/>
  <c r="J91" i="21"/>
  <c r="N90" i="21"/>
  <c r="M90" i="21"/>
  <c r="L90" i="21"/>
  <c r="K90" i="21"/>
  <c r="J90" i="21"/>
  <c r="I90" i="21"/>
  <c r="N89" i="21"/>
  <c r="M89" i="21"/>
  <c r="L89" i="21"/>
  <c r="J89" i="21"/>
  <c r="L88" i="21"/>
  <c r="K88" i="21"/>
  <c r="J88" i="21"/>
  <c r="L87" i="21"/>
  <c r="K87" i="21"/>
  <c r="J87" i="21"/>
  <c r="L86" i="21"/>
  <c r="K86" i="21"/>
  <c r="J86" i="21"/>
  <c r="L85" i="21"/>
  <c r="K85" i="21"/>
  <c r="J85" i="21"/>
  <c r="L84" i="21"/>
  <c r="K84" i="21"/>
  <c r="J84" i="21"/>
  <c r="L83" i="21"/>
  <c r="K83" i="21"/>
  <c r="J83" i="21"/>
  <c r="L82" i="21"/>
  <c r="K82" i="21"/>
  <c r="J82" i="21"/>
  <c r="L81" i="21"/>
  <c r="K81" i="21"/>
  <c r="J81" i="21"/>
  <c r="N80" i="21"/>
  <c r="M80" i="21"/>
  <c r="L80" i="21"/>
  <c r="K80" i="21"/>
  <c r="J80" i="21"/>
  <c r="I80" i="21" s="1"/>
  <c r="N79" i="21"/>
  <c r="M79" i="21"/>
  <c r="L79" i="21"/>
  <c r="K79" i="21"/>
  <c r="I79" i="21" s="1"/>
  <c r="J79" i="21"/>
  <c r="N78" i="21"/>
  <c r="M78" i="21"/>
  <c r="L78" i="21"/>
  <c r="J78" i="21"/>
  <c r="L77" i="21"/>
  <c r="K77" i="21"/>
  <c r="J77" i="21"/>
  <c r="J76" i="21"/>
  <c r="J75" i="21"/>
  <c r="J74" i="21"/>
  <c r="J73" i="21"/>
  <c r="J72" i="21"/>
  <c r="J71" i="21"/>
  <c r="J70" i="21"/>
  <c r="N69" i="21"/>
  <c r="M69" i="21"/>
  <c r="J69" i="21"/>
  <c r="N68" i="21"/>
  <c r="M68" i="21"/>
  <c r="J68" i="21"/>
  <c r="N67" i="21"/>
  <c r="M67" i="21"/>
  <c r="K67" i="21"/>
  <c r="I67" i="21" s="1"/>
  <c r="J67" i="21"/>
  <c r="E67" i="21"/>
  <c r="L67" i="21" s="1"/>
  <c r="N66" i="21"/>
  <c r="M66" i="21"/>
  <c r="L66" i="21"/>
  <c r="K66" i="21"/>
  <c r="J66" i="21"/>
  <c r="I66" i="21" s="1"/>
  <c r="N65" i="21"/>
  <c r="M65" i="21"/>
  <c r="L65" i="21"/>
  <c r="K65" i="21"/>
  <c r="I65" i="21" s="1"/>
  <c r="J65" i="21"/>
  <c r="N64" i="21"/>
  <c r="M64" i="21"/>
  <c r="L64" i="21"/>
  <c r="K64" i="21"/>
  <c r="J64" i="21"/>
  <c r="I64" i="21" s="1"/>
  <c r="N63" i="21"/>
  <c r="M63" i="21"/>
  <c r="L63" i="21"/>
  <c r="K63" i="21"/>
  <c r="I63" i="21" s="1"/>
  <c r="J63" i="21"/>
  <c r="N62" i="21"/>
  <c r="M62" i="21"/>
  <c r="L62" i="21"/>
  <c r="K62" i="21"/>
  <c r="J62" i="21"/>
  <c r="I62" i="21" s="1"/>
  <c r="N61" i="21"/>
  <c r="M61" i="21"/>
  <c r="L61" i="21"/>
  <c r="K61" i="21"/>
  <c r="I61" i="21" s="1"/>
  <c r="J61" i="21"/>
  <c r="N60" i="21"/>
  <c r="M60" i="21"/>
  <c r="L60" i="21"/>
  <c r="K60" i="21"/>
  <c r="J60" i="21"/>
  <c r="I60" i="21" s="1"/>
  <c r="K39" i="21"/>
  <c r="V38" i="21"/>
  <c r="U38" i="21"/>
  <c r="T38" i="21"/>
  <c r="L38" i="21"/>
  <c r="K38" i="21"/>
  <c r="J38" i="21"/>
  <c r="V36" i="21"/>
  <c r="U36" i="21"/>
  <c r="T36" i="21"/>
  <c r="L36" i="21"/>
  <c r="K36" i="21"/>
  <c r="J36" i="21"/>
  <c r="L34" i="21"/>
  <c r="K34" i="21"/>
  <c r="J34" i="21"/>
  <c r="E12" i="21"/>
  <c r="K8" i="21" s="1"/>
  <c r="D12" i="21"/>
  <c r="K10" i="21"/>
  <c r="K9" i="21"/>
  <c r="K7" i="21"/>
  <c r="K6" i="21"/>
  <c r="L5" i="21"/>
  <c r="K5" i="21"/>
  <c r="J5" i="21"/>
  <c r="L4" i="21"/>
  <c r="K4" i="21"/>
  <c r="J4" i="21"/>
  <c r="P3" i="21"/>
  <c r="O3" i="21"/>
  <c r="N3" i="21"/>
  <c r="M3" i="21"/>
  <c r="L3" i="21"/>
  <c r="K3" i="21"/>
  <c r="J3" i="21"/>
  <c r="K2" i="21"/>
  <c r="D1" i="21"/>
  <c r="AK498" i="20"/>
  <c r="Y498" i="20"/>
  <c r="X497" i="20"/>
  <c r="AK490" i="20"/>
  <c r="AE490" i="20"/>
  <c r="Z490" i="20"/>
  <c r="Y490" i="20"/>
  <c r="X489" i="20"/>
  <c r="R489" i="20"/>
  <c r="Q488" i="20"/>
  <c r="J485" i="20"/>
  <c r="AK482" i="20"/>
  <c r="X481" i="20"/>
  <c r="Q479" i="20"/>
  <c r="H476" i="20"/>
  <c r="N486" i="20" s="1"/>
  <c r="G476" i="20"/>
  <c r="AA490" i="20" s="1"/>
  <c r="F476" i="20"/>
  <c r="Z498" i="20" s="1"/>
  <c r="E476" i="20"/>
  <c r="K486" i="20" s="1"/>
  <c r="D476" i="20"/>
  <c r="K476" i="20" s="1"/>
  <c r="K475" i="20"/>
  <c r="D475" i="20"/>
  <c r="AK472" i="20"/>
  <c r="Y470" i="20"/>
  <c r="Q470" i="20"/>
  <c r="X469" i="20"/>
  <c r="K466" i="20"/>
  <c r="J465" i="20"/>
  <c r="AB462" i="20"/>
  <c r="AA462" i="20"/>
  <c r="Z462" i="20"/>
  <c r="Y462" i="20"/>
  <c r="X462" i="20"/>
  <c r="AK461" i="20"/>
  <c r="AE461" i="20"/>
  <c r="X461" i="20"/>
  <c r="R461" i="20"/>
  <c r="Q460" i="20"/>
  <c r="AB454" i="20"/>
  <c r="AA454" i="20"/>
  <c r="Z454" i="20"/>
  <c r="Y454" i="20"/>
  <c r="X454" i="20"/>
  <c r="X453" i="20"/>
  <c r="AK452" i="20"/>
  <c r="B450" i="20"/>
  <c r="N399" i="20"/>
  <c r="M399" i="20"/>
  <c r="L399" i="20"/>
  <c r="K399" i="20"/>
  <c r="J399" i="20"/>
  <c r="I399" i="20" s="1"/>
  <c r="N398" i="20"/>
  <c r="M398" i="20"/>
  <c r="L398" i="20"/>
  <c r="K398" i="20"/>
  <c r="I398" i="20" s="1"/>
  <c r="J398" i="20"/>
  <c r="N397" i="20"/>
  <c r="M397" i="20"/>
  <c r="L397" i="20"/>
  <c r="K397" i="20"/>
  <c r="J397" i="20"/>
  <c r="I397" i="20" s="1"/>
  <c r="N396" i="20"/>
  <c r="M396" i="20"/>
  <c r="L396" i="20"/>
  <c r="K396" i="20"/>
  <c r="I396" i="20" s="1"/>
  <c r="J396" i="20"/>
  <c r="N395" i="20"/>
  <c r="M395" i="20"/>
  <c r="L395" i="20"/>
  <c r="K395" i="20"/>
  <c r="J395" i="20"/>
  <c r="I395" i="20" s="1"/>
  <c r="N394" i="20"/>
  <c r="M394" i="20"/>
  <c r="L394" i="20"/>
  <c r="K394" i="20"/>
  <c r="I394" i="20" s="1"/>
  <c r="J394" i="20"/>
  <c r="N393" i="20"/>
  <c r="M393" i="20"/>
  <c r="L393" i="20"/>
  <c r="K393" i="20"/>
  <c r="J393" i="20"/>
  <c r="I393" i="20" s="1"/>
  <c r="N392" i="20"/>
  <c r="M392" i="20"/>
  <c r="L392" i="20"/>
  <c r="K392" i="20"/>
  <c r="I392" i="20" s="1"/>
  <c r="J392" i="20"/>
  <c r="N391" i="20"/>
  <c r="M391" i="20"/>
  <c r="L391" i="20"/>
  <c r="K391" i="20"/>
  <c r="J391" i="20"/>
  <c r="I391" i="20" s="1"/>
  <c r="N390" i="20"/>
  <c r="M390" i="20"/>
  <c r="L390" i="20"/>
  <c r="K390" i="20"/>
  <c r="I390" i="20" s="1"/>
  <c r="J390" i="20"/>
  <c r="N389" i="20"/>
  <c r="M389" i="20"/>
  <c r="L389" i="20"/>
  <c r="K389" i="20"/>
  <c r="J389" i="20"/>
  <c r="I389" i="20" s="1"/>
  <c r="N388" i="20"/>
  <c r="M388" i="20"/>
  <c r="L388" i="20"/>
  <c r="K388" i="20"/>
  <c r="I388" i="20" s="1"/>
  <c r="J388" i="20"/>
  <c r="N387" i="20"/>
  <c r="M387" i="20"/>
  <c r="L387" i="20"/>
  <c r="K387" i="20"/>
  <c r="J387" i="20"/>
  <c r="I387" i="20" s="1"/>
  <c r="N386" i="20"/>
  <c r="M386" i="20"/>
  <c r="L386" i="20"/>
  <c r="K386" i="20"/>
  <c r="I386" i="20" s="1"/>
  <c r="J386" i="20"/>
  <c r="N385" i="20"/>
  <c r="M385" i="20"/>
  <c r="L385" i="20"/>
  <c r="K385" i="20"/>
  <c r="J385" i="20"/>
  <c r="I385" i="20" s="1"/>
  <c r="N384" i="20"/>
  <c r="M384" i="20"/>
  <c r="L384" i="20"/>
  <c r="K384" i="20"/>
  <c r="I384" i="20" s="1"/>
  <c r="J384" i="20"/>
  <c r="N383" i="20"/>
  <c r="M383" i="20"/>
  <c r="L383" i="20"/>
  <c r="K383" i="20"/>
  <c r="J383" i="20"/>
  <c r="I383" i="20" s="1"/>
  <c r="N382" i="20"/>
  <c r="M382" i="20"/>
  <c r="L382" i="20"/>
  <c r="K382" i="20"/>
  <c r="I382" i="20" s="1"/>
  <c r="J382" i="20"/>
  <c r="N381" i="20"/>
  <c r="M381" i="20"/>
  <c r="L381" i="20"/>
  <c r="K381" i="20"/>
  <c r="J381" i="20"/>
  <c r="I381" i="20" s="1"/>
  <c r="N380" i="20"/>
  <c r="M380" i="20"/>
  <c r="L380" i="20"/>
  <c r="K380" i="20"/>
  <c r="I380" i="20" s="1"/>
  <c r="J380" i="20"/>
  <c r="N379" i="20"/>
  <c r="M379" i="20"/>
  <c r="L379" i="20"/>
  <c r="K379" i="20"/>
  <c r="J379" i="20"/>
  <c r="I379" i="20" s="1"/>
  <c r="N378" i="20"/>
  <c r="M378" i="20"/>
  <c r="L378" i="20"/>
  <c r="K378" i="20"/>
  <c r="I378" i="20" s="1"/>
  <c r="J378" i="20"/>
  <c r="N377" i="20"/>
  <c r="M377" i="20"/>
  <c r="L377" i="20"/>
  <c r="K377" i="20"/>
  <c r="J377" i="20"/>
  <c r="I377" i="20" s="1"/>
  <c r="N376" i="20"/>
  <c r="M376" i="20"/>
  <c r="L376" i="20"/>
  <c r="K376" i="20"/>
  <c r="I376" i="20" s="1"/>
  <c r="J376" i="20"/>
  <c r="N375" i="20"/>
  <c r="M375" i="20"/>
  <c r="L375" i="20"/>
  <c r="K375" i="20"/>
  <c r="J375" i="20"/>
  <c r="I375" i="20" s="1"/>
  <c r="N374" i="20"/>
  <c r="M374" i="20"/>
  <c r="L374" i="20"/>
  <c r="K374" i="20"/>
  <c r="I374" i="20" s="1"/>
  <c r="J374" i="20"/>
  <c r="N373" i="20"/>
  <c r="M373" i="20"/>
  <c r="L373" i="20"/>
  <c r="K373" i="20"/>
  <c r="J373" i="20"/>
  <c r="I373" i="20" s="1"/>
  <c r="N372" i="20"/>
  <c r="M372" i="20"/>
  <c r="L372" i="20"/>
  <c r="K372" i="20"/>
  <c r="I372" i="20" s="1"/>
  <c r="J372" i="20"/>
  <c r="N371" i="20"/>
  <c r="M371" i="20"/>
  <c r="L371" i="20"/>
  <c r="K371" i="20"/>
  <c r="J371" i="20"/>
  <c r="I371" i="20" s="1"/>
  <c r="N370" i="20"/>
  <c r="M370" i="20"/>
  <c r="L370" i="20"/>
  <c r="K370" i="20"/>
  <c r="I370" i="20" s="1"/>
  <c r="J370" i="20"/>
  <c r="N369" i="20"/>
  <c r="M369" i="20"/>
  <c r="L369" i="20"/>
  <c r="K369" i="20"/>
  <c r="J369" i="20"/>
  <c r="I369" i="20" s="1"/>
  <c r="N368" i="20"/>
  <c r="M368" i="20"/>
  <c r="L368" i="20"/>
  <c r="K368" i="20"/>
  <c r="I368" i="20" s="1"/>
  <c r="J368" i="20"/>
  <c r="N367" i="20"/>
  <c r="M367" i="20"/>
  <c r="L367" i="20"/>
  <c r="K367" i="20"/>
  <c r="J367" i="20"/>
  <c r="I367" i="20" s="1"/>
  <c r="N366" i="20"/>
  <c r="M366" i="20"/>
  <c r="L366" i="20"/>
  <c r="K366" i="20"/>
  <c r="I366" i="20" s="1"/>
  <c r="J366" i="20"/>
  <c r="N365" i="20"/>
  <c r="M365" i="20"/>
  <c r="L365" i="20"/>
  <c r="K365" i="20"/>
  <c r="J365" i="20"/>
  <c r="I365" i="20" s="1"/>
  <c r="N364" i="20"/>
  <c r="M364" i="20"/>
  <c r="L364" i="20"/>
  <c r="K364" i="20"/>
  <c r="I364" i="20" s="1"/>
  <c r="J364" i="20"/>
  <c r="N363" i="20"/>
  <c r="M363" i="20"/>
  <c r="L363" i="20"/>
  <c r="K363" i="20"/>
  <c r="J363" i="20"/>
  <c r="I363" i="20" s="1"/>
  <c r="N362" i="20"/>
  <c r="M362" i="20"/>
  <c r="L362" i="20"/>
  <c r="K362" i="20"/>
  <c r="I362" i="20" s="1"/>
  <c r="J362" i="20"/>
  <c r="N361" i="20"/>
  <c r="M361" i="20"/>
  <c r="L361" i="20"/>
  <c r="K361" i="20"/>
  <c r="J361" i="20"/>
  <c r="I361" i="20" s="1"/>
  <c r="N360" i="20"/>
  <c r="M360" i="20"/>
  <c r="L360" i="20"/>
  <c r="K360" i="20"/>
  <c r="I360" i="20" s="1"/>
  <c r="J360" i="20"/>
  <c r="N359" i="20"/>
  <c r="M359" i="20"/>
  <c r="L359" i="20"/>
  <c r="K359" i="20"/>
  <c r="J359" i="20"/>
  <c r="I359" i="20" s="1"/>
  <c r="N358" i="20"/>
  <c r="M358" i="20"/>
  <c r="L358" i="20"/>
  <c r="K358" i="20"/>
  <c r="I358" i="20" s="1"/>
  <c r="J358" i="20"/>
  <c r="N357" i="20"/>
  <c r="M357" i="20"/>
  <c r="L357" i="20"/>
  <c r="K357" i="20"/>
  <c r="J357" i="20"/>
  <c r="I357" i="20" s="1"/>
  <c r="N356" i="20"/>
  <c r="M356" i="20"/>
  <c r="L356" i="20"/>
  <c r="K356" i="20"/>
  <c r="I356" i="20" s="1"/>
  <c r="J356" i="20"/>
  <c r="N355" i="20"/>
  <c r="M355" i="20"/>
  <c r="L355" i="20"/>
  <c r="K355" i="20"/>
  <c r="J355" i="20"/>
  <c r="I355" i="20" s="1"/>
  <c r="N354" i="20"/>
  <c r="M354" i="20"/>
  <c r="L354" i="20"/>
  <c r="K354" i="20"/>
  <c r="I354" i="20" s="1"/>
  <c r="J354" i="20"/>
  <c r="N353" i="20"/>
  <c r="M353" i="20"/>
  <c r="L353" i="20"/>
  <c r="K353" i="20"/>
  <c r="J353" i="20"/>
  <c r="I353" i="20" s="1"/>
  <c r="N352" i="20"/>
  <c r="M352" i="20"/>
  <c r="L352" i="20"/>
  <c r="K352" i="20"/>
  <c r="I352" i="20" s="1"/>
  <c r="K39" i="20" s="1"/>
  <c r="J352" i="20"/>
  <c r="N351" i="20"/>
  <c r="M351" i="20"/>
  <c r="L351" i="20"/>
  <c r="K351" i="20"/>
  <c r="J351" i="20"/>
  <c r="I351" i="20" s="1"/>
  <c r="N350" i="20"/>
  <c r="M350" i="20"/>
  <c r="L350" i="20"/>
  <c r="K350" i="20"/>
  <c r="I350" i="20" s="1"/>
  <c r="J350" i="20"/>
  <c r="N349" i="20"/>
  <c r="M349" i="20"/>
  <c r="L349" i="20"/>
  <c r="K349" i="20"/>
  <c r="J349" i="20"/>
  <c r="I349" i="20" s="1"/>
  <c r="N348" i="20"/>
  <c r="M348" i="20"/>
  <c r="L348" i="20"/>
  <c r="K348" i="20"/>
  <c r="I348" i="20" s="1"/>
  <c r="J348" i="20"/>
  <c r="N347" i="20"/>
  <c r="M347" i="20"/>
  <c r="L347" i="20"/>
  <c r="K347" i="20"/>
  <c r="J347" i="20"/>
  <c r="I347" i="20" s="1"/>
  <c r="N346" i="20"/>
  <c r="M346" i="20"/>
  <c r="L346" i="20"/>
  <c r="K346" i="20"/>
  <c r="I346" i="20" s="1"/>
  <c r="J346" i="20"/>
  <c r="N345" i="20"/>
  <c r="M345" i="20"/>
  <c r="L345" i="20"/>
  <c r="K345" i="20"/>
  <c r="J345" i="20"/>
  <c r="I345" i="20" s="1"/>
  <c r="N344" i="20"/>
  <c r="M344" i="20"/>
  <c r="L344" i="20"/>
  <c r="K344" i="20"/>
  <c r="I344" i="20" s="1"/>
  <c r="J344" i="20"/>
  <c r="N343" i="20"/>
  <c r="M343" i="20"/>
  <c r="L343" i="20"/>
  <c r="K343" i="20"/>
  <c r="J343" i="20"/>
  <c r="I343" i="20" s="1"/>
  <c r="N342" i="20"/>
  <c r="M342" i="20"/>
  <c r="L342" i="20"/>
  <c r="K342" i="20"/>
  <c r="I342" i="20" s="1"/>
  <c r="J342" i="20"/>
  <c r="N341" i="20"/>
  <c r="M341" i="20"/>
  <c r="L341" i="20"/>
  <c r="K341" i="20"/>
  <c r="J341" i="20"/>
  <c r="I341" i="20" s="1"/>
  <c r="N340" i="20"/>
  <c r="M340" i="20"/>
  <c r="L340" i="20"/>
  <c r="K340" i="20"/>
  <c r="I340" i="20" s="1"/>
  <c r="J340" i="20"/>
  <c r="N339" i="20"/>
  <c r="M339" i="20"/>
  <c r="L339" i="20"/>
  <c r="K339" i="20"/>
  <c r="J339" i="20"/>
  <c r="I339" i="20" s="1"/>
  <c r="N338" i="20"/>
  <c r="M338" i="20"/>
  <c r="L338" i="20"/>
  <c r="K338" i="20"/>
  <c r="I338" i="20" s="1"/>
  <c r="J338" i="20"/>
  <c r="N337" i="20"/>
  <c r="M337" i="20"/>
  <c r="L337" i="20"/>
  <c r="K337" i="20"/>
  <c r="J337" i="20"/>
  <c r="I337" i="20" s="1"/>
  <c r="N336" i="20"/>
  <c r="M336" i="20"/>
  <c r="L336" i="20"/>
  <c r="K336" i="20"/>
  <c r="I336" i="20" s="1"/>
  <c r="J336" i="20"/>
  <c r="N335" i="20"/>
  <c r="M335" i="20"/>
  <c r="L335" i="20"/>
  <c r="K335" i="20"/>
  <c r="J335" i="20"/>
  <c r="I335" i="20" s="1"/>
  <c r="N334" i="20"/>
  <c r="M334" i="20"/>
  <c r="L334" i="20"/>
  <c r="K334" i="20"/>
  <c r="I334" i="20" s="1"/>
  <c r="J334" i="20"/>
  <c r="N333" i="20"/>
  <c r="M333" i="20"/>
  <c r="L333" i="20"/>
  <c r="K333" i="20"/>
  <c r="J333" i="20"/>
  <c r="I333" i="20" s="1"/>
  <c r="N332" i="20"/>
  <c r="M332" i="20"/>
  <c r="L332" i="20"/>
  <c r="K332" i="20"/>
  <c r="I332" i="20" s="1"/>
  <c r="J332" i="20"/>
  <c r="N331" i="20"/>
  <c r="M331" i="20"/>
  <c r="L331" i="20"/>
  <c r="K331" i="20"/>
  <c r="J331" i="20"/>
  <c r="I331" i="20" s="1"/>
  <c r="N330" i="20"/>
  <c r="M330" i="20"/>
  <c r="L330" i="20"/>
  <c r="K330" i="20"/>
  <c r="I330" i="20" s="1"/>
  <c r="J330" i="20"/>
  <c r="N329" i="20"/>
  <c r="M329" i="20"/>
  <c r="L329" i="20"/>
  <c r="K329" i="20"/>
  <c r="J329" i="20"/>
  <c r="I329" i="20" s="1"/>
  <c r="N328" i="20"/>
  <c r="M328" i="20"/>
  <c r="L328" i="20"/>
  <c r="K328" i="20"/>
  <c r="I328" i="20" s="1"/>
  <c r="J328" i="20"/>
  <c r="N327" i="20"/>
  <c r="M327" i="20"/>
  <c r="L327" i="20"/>
  <c r="K327" i="20"/>
  <c r="J327" i="20"/>
  <c r="I327" i="20" s="1"/>
  <c r="N326" i="20"/>
  <c r="M326" i="20"/>
  <c r="L326" i="20"/>
  <c r="K326" i="20"/>
  <c r="I326" i="20" s="1"/>
  <c r="J326" i="20"/>
  <c r="N325" i="20"/>
  <c r="M325" i="20"/>
  <c r="L325" i="20"/>
  <c r="K325" i="20"/>
  <c r="J325" i="20"/>
  <c r="I325" i="20" s="1"/>
  <c r="N324" i="20"/>
  <c r="M324" i="20"/>
  <c r="L324" i="20"/>
  <c r="K324" i="20"/>
  <c r="I324" i="20" s="1"/>
  <c r="J324" i="20"/>
  <c r="N323" i="20"/>
  <c r="M323" i="20"/>
  <c r="L323" i="20"/>
  <c r="K323" i="20"/>
  <c r="J323" i="20"/>
  <c r="I323" i="20" s="1"/>
  <c r="N322" i="20"/>
  <c r="M322" i="20"/>
  <c r="L322" i="20"/>
  <c r="K322" i="20"/>
  <c r="I322" i="20" s="1"/>
  <c r="J322" i="20"/>
  <c r="N321" i="20"/>
  <c r="M321" i="20"/>
  <c r="L321" i="20"/>
  <c r="K321" i="20"/>
  <c r="J321" i="20"/>
  <c r="I321" i="20" s="1"/>
  <c r="N320" i="20"/>
  <c r="M320" i="20"/>
  <c r="L320" i="20"/>
  <c r="K320" i="20"/>
  <c r="I320" i="20" s="1"/>
  <c r="J320" i="20"/>
  <c r="N319" i="20"/>
  <c r="M319" i="20"/>
  <c r="L319" i="20"/>
  <c r="K319" i="20"/>
  <c r="J319" i="20"/>
  <c r="I319" i="20" s="1"/>
  <c r="N318" i="20"/>
  <c r="M318" i="20"/>
  <c r="L318" i="20"/>
  <c r="K318" i="20"/>
  <c r="I318" i="20" s="1"/>
  <c r="J318" i="20"/>
  <c r="N317" i="20"/>
  <c r="M317" i="20"/>
  <c r="L317" i="20"/>
  <c r="K317" i="20"/>
  <c r="J317" i="20"/>
  <c r="I317" i="20" s="1"/>
  <c r="N316" i="20"/>
  <c r="M316" i="20"/>
  <c r="L316" i="20"/>
  <c r="K316" i="20"/>
  <c r="I316" i="20" s="1"/>
  <c r="J316" i="20"/>
  <c r="N315" i="20"/>
  <c r="M315" i="20"/>
  <c r="L315" i="20"/>
  <c r="K315" i="20"/>
  <c r="J315" i="20"/>
  <c r="I315" i="20" s="1"/>
  <c r="N314" i="20"/>
  <c r="M314" i="20"/>
  <c r="L314" i="20"/>
  <c r="K314" i="20"/>
  <c r="I314" i="20" s="1"/>
  <c r="J314" i="20"/>
  <c r="N313" i="20"/>
  <c r="M313" i="20"/>
  <c r="L313" i="20"/>
  <c r="K313" i="20"/>
  <c r="J313" i="20"/>
  <c r="I313" i="20" s="1"/>
  <c r="N312" i="20"/>
  <c r="M312" i="20"/>
  <c r="L312" i="20"/>
  <c r="K312" i="20"/>
  <c r="I312" i="20" s="1"/>
  <c r="J312" i="20"/>
  <c r="N311" i="20"/>
  <c r="M311" i="20"/>
  <c r="L311" i="20"/>
  <c r="K311" i="20"/>
  <c r="J311" i="20"/>
  <c r="I311" i="20" s="1"/>
  <c r="N310" i="20"/>
  <c r="M310" i="20"/>
  <c r="L310" i="20"/>
  <c r="K310" i="20"/>
  <c r="I310" i="20" s="1"/>
  <c r="J310" i="20"/>
  <c r="N309" i="20"/>
  <c r="M309" i="20"/>
  <c r="L309" i="20"/>
  <c r="K309" i="20"/>
  <c r="J309" i="20"/>
  <c r="I309" i="20" s="1"/>
  <c r="N308" i="20"/>
  <c r="M308" i="20"/>
  <c r="L308" i="20"/>
  <c r="K308" i="20"/>
  <c r="I308" i="20" s="1"/>
  <c r="J308" i="20"/>
  <c r="N307" i="20"/>
  <c r="M307" i="20"/>
  <c r="L307" i="20"/>
  <c r="K307" i="20"/>
  <c r="J307" i="20"/>
  <c r="I307" i="20" s="1"/>
  <c r="N306" i="20"/>
  <c r="M306" i="20"/>
  <c r="L306" i="20"/>
  <c r="K306" i="20"/>
  <c r="I306" i="20" s="1"/>
  <c r="J306" i="20"/>
  <c r="N305" i="20"/>
  <c r="M305" i="20"/>
  <c r="L305" i="20"/>
  <c r="K305" i="20"/>
  <c r="J305" i="20"/>
  <c r="I305" i="20" s="1"/>
  <c r="N304" i="20"/>
  <c r="M304" i="20"/>
  <c r="L304" i="20"/>
  <c r="K304" i="20"/>
  <c r="I304" i="20" s="1"/>
  <c r="J304" i="20"/>
  <c r="N303" i="20"/>
  <c r="M303" i="20"/>
  <c r="L303" i="20"/>
  <c r="K303" i="20"/>
  <c r="J303" i="20"/>
  <c r="I303" i="20" s="1"/>
  <c r="N302" i="20"/>
  <c r="M302" i="20"/>
  <c r="L302" i="20"/>
  <c r="K302" i="20"/>
  <c r="I302" i="20" s="1"/>
  <c r="J302" i="20"/>
  <c r="N301" i="20"/>
  <c r="M301" i="20"/>
  <c r="L301" i="20"/>
  <c r="K301" i="20"/>
  <c r="J301" i="20"/>
  <c r="I301" i="20" s="1"/>
  <c r="N300" i="20"/>
  <c r="M300" i="20"/>
  <c r="L300" i="20"/>
  <c r="K300" i="20"/>
  <c r="I300" i="20" s="1"/>
  <c r="J300" i="20"/>
  <c r="N299" i="20"/>
  <c r="M299" i="20"/>
  <c r="L299" i="20"/>
  <c r="K299" i="20"/>
  <c r="J299" i="20"/>
  <c r="I299" i="20" s="1"/>
  <c r="N298" i="20"/>
  <c r="M298" i="20"/>
  <c r="L298" i="20"/>
  <c r="K298" i="20"/>
  <c r="I298" i="20" s="1"/>
  <c r="J298" i="20"/>
  <c r="N297" i="20"/>
  <c r="M297" i="20"/>
  <c r="L297" i="20"/>
  <c r="K297" i="20"/>
  <c r="J297" i="20"/>
  <c r="I297" i="20" s="1"/>
  <c r="N296" i="20"/>
  <c r="M296" i="20"/>
  <c r="L296" i="20"/>
  <c r="K296" i="20"/>
  <c r="I296" i="20" s="1"/>
  <c r="J296" i="20"/>
  <c r="N295" i="20"/>
  <c r="M295" i="20"/>
  <c r="L295" i="20"/>
  <c r="K295" i="20"/>
  <c r="J295" i="20"/>
  <c r="I295" i="20" s="1"/>
  <c r="N294" i="20"/>
  <c r="M294" i="20"/>
  <c r="L294" i="20"/>
  <c r="K294" i="20"/>
  <c r="I294" i="20" s="1"/>
  <c r="J294" i="20"/>
  <c r="N293" i="20"/>
  <c r="M293" i="20"/>
  <c r="L293" i="20"/>
  <c r="K293" i="20"/>
  <c r="J293" i="20"/>
  <c r="I293" i="20" s="1"/>
  <c r="N292" i="20"/>
  <c r="M292" i="20"/>
  <c r="L292" i="20"/>
  <c r="K292" i="20"/>
  <c r="I292" i="20" s="1"/>
  <c r="J292" i="20"/>
  <c r="N291" i="20"/>
  <c r="M291" i="20"/>
  <c r="L291" i="20"/>
  <c r="K291" i="20"/>
  <c r="J291" i="20"/>
  <c r="I291" i="20" s="1"/>
  <c r="N290" i="20"/>
  <c r="M290" i="20"/>
  <c r="L290" i="20"/>
  <c r="K290" i="20"/>
  <c r="I290" i="20" s="1"/>
  <c r="J290" i="20"/>
  <c r="N289" i="20"/>
  <c r="M289" i="20"/>
  <c r="L289" i="20"/>
  <c r="K289" i="20"/>
  <c r="J289" i="20"/>
  <c r="I289" i="20" s="1"/>
  <c r="N288" i="20"/>
  <c r="M288" i="20"/>
  <c r="L288" i="20"/>
  <c r="K288" i="20"/>
  <c r="I288" i="20" s="1"/>
  <c r="J288" i="20"/>
  <c r="N287" i="20"/>
  <c r="M287" i="20"/>
  <c r="L287" i="20"/>
  <c r="K287" i="20"/>
  <c r="J287" i="20"/>
  <c r="I287" i="20" s="1"/>
  <c r="N286" i="20"/>
  <c r="M286" i="20"/>
  <c r="L286" i="20"/>
  <c r="K286" i="20"/>
  <c r="I286" i="20" s="1"/>
  <c r="J286" i="20"/>
  <c r="N285" i="20"/>
  <c r="M285" i="20"/>
  <c r="L285" i="20"/>
  <c r="K285" i="20"/>
  <c r="J285" i="20"/>
  <c r="I285" i="20" s="1"/>
  <c r="N284" i="20"/>
  <c r="M284" i="20"/>
  <c r="L284" i="20"/>
  <c r="K284" i="20"/>
  <c r="I284" i="20" s="1"/>
  <c r="J284" i="20"/>
  <c r="N283" i="20"/>
  <c r="M283" i="20"/>
  <c r="L283" i="20"/>
  <c r="K283" i="20"/>
  <c r="J283" i="20"/>
  <c r="I283" i="20" s="1"/>
  <c r="N282" i="20"/>
  <c r="M282" i="20"/>
  <c r="L282" i="20"/>
  <c r="K282" i="20"/>
  <c r="I282" i="20" s="1"/>
  <c r="J282" i="20"/>
  <c r="N281" i="20"/>
  <c r="M281" i="20"/>
  <c r="L281" i="20"/>
  <c r="K281" i="20"/>
  <c r="J281" i="20"/>
  <c r="I281" i="20" s="1"/>
  <c r="N280" i="20"/>
  <c r="M280" i="20"/>
  <c r="L280" i="20"/>
  <c r="K280" i="20"/>
  <c r="I280" i="20" s="1"/>
  <c r="J280" i="20"/>
  <c r="N279" i="20"/>
  <c r="M279" i="20"/>
  <c r="L279" i="20"/>
  <c r="K279" i="20"/>
  <c r="J279" i="20"/>
  <c r="I279" i="20" s="1"/>
  <c r="N278" i="20"/>
  <c r="M278" i="20"/>
  <c r="L278" i="20"/>
  <c r="K278" i="20"/>
  <c r="I278" i="20" s="1"/>
  <c r="J278" i="20"/>
  <c r="N277" i="20"/>
  <c r="M277" i="20"/>
  <c r="L277" i="20"/>
  <c r="K277" i="20"/>
  <c r="J277" i="20"/>
  <c r="I277" i="20" s="1"/>
  <c r="N276" i="20"/>
  <c r="M276" i="20"/>
  <c r="L276" i="20"/>
  <c r="K276" i="20"/>
  <c r="I276" i="20" s="1"/>
  <c r="J276" i="20"/>
  <c r="N275" i="20"/>
  <c r="M275" i="20"/>
  <c r="L275" i="20"/>
  <c r="K275" i="20"/>
  <c r="J275" i="20"/>
  <c r="I275" i="20" s="1"/>
  <c r="N274" i="20"/>
  <c r="M274" i="20"/>
  <c r="L274" i="20"/>
  <c r="K274" i="20"/>
  <c r="I274" i="20" s="1"/>
  <c r="J274" i="20"/>
  <c r="N273" i="20"/>
  <c r="M273" i="20"/>
  <c r="L273" i="20"/>
  <c r="K273" i="20"/>
  <c r="J273" i="20"/>
  <c r="I273" i="20" s="1"/>
  <c r="N272" i="20"/>
  <c r="M272" i="20"/>
  <c r="L272" i="20"/>
  <c r="K272" i="20"/>
  <c r="I272" i="20" s="1"/>
  <c r="J272" i="20"/>
  <c r="N271" i="20"/>
  <c r="M271" i="20"/>
  <c r="L271" i="20"/>
  <c r="K271" i="20"/>
  <c r="J271" i="20"/>
  <c r="I271" i="20" s="1"/>
  <c r="N270" i="20"/>
  <c r="M270" i="20"/>
  <c r="L270" i="20"/>
  <c r="K270" i="20"/>
  <c r="I270" i="20" s="1"/>
  <c r="J270" i="20"/>
  <c r="N269" i="20"/>
  <c r="M269" i="20"/>
  <c r="L269" i="20"/>
  <c r="K269" i="20"/>
  <c r="J269" i="20"/>
  <c r="I269" i="20" s="1"/>
  <c r="N268" i="20"/>
  <c r="M268" i="20"/>
  <c r="L268" i="20"/>
  <c r="K268" i="20"/>
  <c r="I268" i="20" s="1"/>
  <c r="J268" i="20"/>
  <c r="N267" i="20"/>
  <c r="M267" i="20"/>
  <c r="L267" i="20"/>
  <c r="K267" i="20"/>
  <c r="J267" i="20"/>
  <c r="I267" i="20" s="1"/>
  <c r="N266" i="20"/>
  <c r="M266" i="20"/>
  <c r="L266" i="20"/>
  <c r="K266" i="20"/>
  <c r="I266" i="20" s="1"/>
  <c r="J266" i="20"/>
  <c r="N265" i="20"/>
  <c r="M265" i="20"/>
  <c r="L265" i="20"/>
  <c r="K265" i="20"/>
  <c r="J265" i="20"/>
  <c r="I265" i="20" s="1"/>
  <c r="N264" i="20"/>
  <c r="M264" i="20"/>
  <c r="L264" i="20"/>
  <c r="K264" i="20"/>
  <c r="I264" i="20" s="1"/>
  <c r="J264" i="20"/>
  <c r="N263" i="20"/>
  <c r="M263" i="20"/>
  <c r="L263" i="20"/>
  <c r="K263" i="20"/>
  <c r="J263" i="20"/>
  <c r="I263" i="20" s="1"/>
  <c r="N262" i="20"/>
  <c r="M262" i="20"/>
  <c r="L262" i="20"/>
  <c r="K262" i="20"/>
  <c r="I262" i="20" s="1"/>
  <c r="J262" i="20"/>
  <c r="N261" i="20"/>
  <c r="M261" i="20"/>
  <c r="L261" i="20"/>
  <c r="K261" i="20"/>
  <c r="J261" i="20"/>
  <c r="I261" i="20" s="1"/>
  <c r="N260" i="20"/>
  <c r="M260" i="20"/>
  <c r="L260" i="20"/>
  <c r="K260" i="20"/>
  <c r="I260" i="20" s="1"/>
  <c r="J260" i="20"/>
  <c r="N259" i="20"/>
  <c r="M259" i="20"/>
  <c r="L259" i="20"/>
  <c r="K259" i="20"/>
  <c r="J259" i="20"/>
  <c r="I259" i="20" s="1"/>
  <c r="N258" i="20"/>
  <c r="M258" i="20"/>
  <c r="L258" i="20"/>
  <c r="K258" i="20"/>
  <c r="I258" i="20" s="1"/>
  <c r="J258" i="20"/>
  <c r="N257" i="20"/>
  <c r="M257" i="20"/>
  <c r="L257" i="20"/>
  <c r="K257" i="20"/>
  <c r="J257" i="20"/>
  <c r="I257" i="20" s="1"/>
  <c r="N256" i="20"/>
  <c r="M256" i="20"/>
  <c r="L256" i="20"/>
  <c r="K256" i="20"/>
  <c r="I256" i="20" s="1"/>
  <c r="J256" i="20"/>
  <c r="N255" i="20"/>
  <c r="M255" i="20"/>
  <c r="L255" i="20"/>
  <c r="K255" i="20"/>
  <c r="J255" i="20"/>
  <c r="I255" i="20" s="1"/>
  <c r="N254" i="20"/>
  <c r="M254" i="20"/>
  <c r="L254" i="20"/>
  <c r="K254" i="20"/>
  <c r="I254" i="20" s="1"/>
  <c r="J254" i="20"/>
  <c r="N253" i="20"/>
  <c r="M253" i="20"/>
  <c r="L253" i="20"/>
  <c r="K253" i="20"/>
  <c r="J253" i="20"/>
  <c r="I253" i="20" s="1"/>
  <c r="N252" i="20"/>
  <c r="M252" i="20"/>
  <c r="L252" i="20"/>
  <c r="K252" i="20"/>
  <c r="I252" i="20" s="1"/>
  <c r="J252" i="20"/>
  <c r="N251" i="20"/>
  <c r="M251" i="20"/>
  <c r="L251" i="20"/>
  <c r="K251" i="20"/>
  <c r="J251" i="20"/>
  <c r="I251" i="20" s="1"/>
  <c r="N250" i="20"/>
  <c r="M250" i="20"/>
  <c r="L250" i="20"/>
  <c r="K250" i="20"/>
  <c r="I250" i="20" s="1"/>
  <c r="J250" i="20"/>
  <c r="N249" i="20"/>
  <c r="M249" i="20"/>
  <c r="L249" i="20"/>
  <c r="K249" i="20"/>
  <c r="J249" i="20"/>
  <c r="I249" i="20" s="1"/>
  <c r="N248" i="20"/>
  <c r="M248" i="20"/>
  <c r="L248" i="20"/>
  <c r="K248" i="20"/>
  <c r="I248" i="20" s="1"/>
  <c r="J248" i="20"/>
  <c r="N247" i="20"/>
  <c r="M247" i="20"/>
  <c r="L247" i="20"/>
  <c r="K247" i="20"/>
  <c r="J247" i="20"/>
  <c r="I247" i="20" s="1"/>
  <c r="N246" i="20"/>
  <c r="M246" i="20"/>
  <c r="L246" i="20"/>
  <c r="K246" i="20"/>
  <c r="I246" i="20" s="1"/>
  <c r="J246" i="20"/>
  <c r="N245" i="20"/>
  <c r="M245" i="20"/>
  <c r="L245" i="20"/>
  <c r="K245" i="20"/>
  <c r="J245" i="20"/>
  <c r="I245" i="20" s="1"/>
  <c r="N244" i="20"/>
  <c r="M244" i="20"/>
  <c r="L244" i="20"/>
  <c r="K244" i="20"/>
  <c r="I244" i="20" s="1"/>
  <c r="J244" i="20"/>
  <c r="N243" i="20"/>
  <c r="M243" i="20"/>
  <c r="L243" i="20"/>
  <c r="K243" i="20"/>
  <c r="J243" i="20"/>
  <c r="I243" i="20" s="1"/>
  <c r="N242" i="20"/>
  <c r="M242" i="20"/>
  <c r="L242" i="20"/>
  <c r="K242" i="20"/>
  <c r="I242" i="20" s="1"/>
  <c r="J242" i="20"/>
  <c r="N241" i="20"/>
  <c r="M241" i="20"/>
  <c r="L241" i="20"/>
  <c r="K241" i="20"/>
  <c r="J241" i="20"/>
  <c r="I241" i="20" s="1"/>
  <c r="N240" i="20"/>
  <c r="M240" i="20"/>
  <c r="L240" i="20"/>
  <c r="K240" i="20"/>
  <c r="I240" i="20" s="1"/>
  <c r="J240" i="20"/>
  <c r="N239" i="20"/>
  <c r="M239" i="20"/>
  <c r="L239" i="20"/>
  <c r="K239" i="20"/>
  <c r="J239" i="20"/>
  <c r="I239" i="20" s="1"/>
  <c r="N238" i="20"/>
  <c r="M238" i="20"/>
  <c r="L238" i="20"/>
  <c r="K238" i="20"/>
  <c r="I238" i="20" s="1"/>
  <c r="J238" i="20"/>
  <c r="N237" i="20"/>
  <c r="M237" i="20"/>
  <c r="L237" i="20"/>
  <c r="K237" i="20"/>
  <c r="J237" i="20"/>
  <c r="I237" i="20" s="1"/>
  <c r="N236" i="20"/>
  <c r="M236" i="20"/>
  <c r="L236" i="20"/>
  <c r="K236" i="20"/>
  <c r="I236" i="20" s="1"/>
  <c r="J236" i="20"/>
  <c r="N235" i="20"/>
  <c r="M235" i="20"/>
  <c r="L235" i="20"/>
  <c r="K235" i="20"/>
  <c r="J235" i="20"/>
  <c r="I235" i="20" s="1"/>
  <c r="N234" i="20"/>
  <c r="M234" i="20"/>
  <c r="L234" i="20"/>
  <c r="K234" i="20"/>
  <c r="I234" i="20" s="1"/>
  <c r="J234" i="20"/>
  <c r="N233" i="20"/>
  <c r="M233" i="20"/>
  <c r="L233" i="20"/>
  <c r="K233" i="20"/>
  <c r="J233" i="20"/>
  <c r="I233" i="20" s="1"/>
  <c r="N232" i="20"/>
  <c r="M232" i="20"/>
  <c r="L232" i="20"/>
  <c r="K232" i="20"/>
  <c r="I232" i="20" s="1"/>
  <c r="J232" i="20"/>
  <c r="N231" i="20"/>
  <c r="M231" i="20"/>
  <c r="L231" i="20"/>
  <c r="K231" i="20"/>
  <c r="J231" i="20"/>
  <c r="I231" i="20" s="1"/>
  <c r="N230" i="20"/>
  <c r="M230" i="20"/>
  <c r="L230" i="20"/>
  <c r="K230" i="20"/>
  <c r="I230" i="20" s="1"/>
  <c r="J230" i="20"/>
  <c r="N229" i="20"/>
  <c r="M229" i="20"/>
  <c r="L229" i="20"/>
  <c r="K229" i="20"/>
  <c r="J229" i="20"/>
  <c r="I229" i="20" s="1"/>
  <c r="N228" i="20"/>
  <c r="M228" i="20"/>
  <c r="L228" i="20"/>
  <c r="K228" i="20"/>
  <c r="I228" i="20" s="1"/>
  <c r="J228" i="20"/>
  <c r="N227" i="20"/>
  <c r="M227" i="20"/>
  <c r="L227" i="20"/>
  <c r="K227" i="20"/>
  <c r="J227" i="20"/>
  <c r="I227" i="20" s="1"/>
  <c r="N226" i="20"/>
  <c r="M226" i="20"/>
  <c r="L226" i="20"/>
  <c r="K226" i="20"/>
  <c r="I226" i="20" s="1"/>
  <c r="J226" i="20"/>
  <c r="N225" i="20"/>
  <c r="M225" i="20"/>
  <c r="L225" i="20"/>
  <c r="K225" i="20"/>
  <c r="J225" i="20"/>
  <c r="I225" i="20" s="1"/>
  <c r="N224" i="20"/>
  <c r="M224" i="20"/>
  <c r="L224" i="20"/>
  <c r="K224" i="20"/>
  <c r="I224" i="20" s="1"/>
  <c r="J224" i="20"/>
  <c r="N223" i="20"/>
  <c r="M223" i="20"/>
  <c r="L223" i="20"/>
  <c r="K223" i="20"/>
  <c r="J223" i="20"/>
  <c r="I223" i="20" s="1"/>
  <c r="N222" i="20"/>
  <c r="M222" i="20"/>
  <c r="L222" i="20"/>
  <c r="K222" i="20"/>
  <c r="I222" i="20" s="1"/>
  <c r="J222" i="20"/>
  <c r="N221" i="20"/>
  <c r="M221" i="20"/>
  <c r="L221" i="20"/>
  <c r="K221" i="20"/>
  <c r="J221" i="20"/>
  <c r="I221" i="20" s="1"/>
  <c r="N220" i="20"/>
  <c r="M220" i="20"/>
  <c r="L220" i="20"/>
  <c r="K220" i="20"/>
  <c r="I220" i="20" s="1"/>
  <c r="J220" i="20"/>
  <c r="N219" i="20"/>
  <c r="M219" i="20"/>
  <c r="L219" i="20"/>
  <c r="K219" i="20"/>
  <c r="J219" i="20"/>
  <c r="I219" i="20" s="1"/>
  <c r="N218" i="20"/>
  <c r="M218" i="20"/>
  <c r="L218" i="20"/>
  <c r="K218" i="20"/>
  <c r="I218" i="20" s="1"/>
  <c r="J218" i="20"/>
  <c r="N217" i="20"/>
  <c r="M217" i="20"/>
  <c r="L217" i="20"/>
  <c r="K217" i="20"/>
  <c r="J217" i="20"/>
  <c r="I217" i="20" s="1"/>
  <c r="N216" i="20"/>
  <c r="M216" i="20"/>
  <c r="L216" i="20"/>
  <c r="K216" i="20"/>
  <c r="I216" i="20" s="1"/>
  <c r="J216" i="20"/>
  <c r="N215" i="20"/>
  <c r="M215" i="20"/>
  <c r="L215" i="20"/>
  <c r="K215" i="20"/>
  <c r="J215" i="20"/>
  <c r="I215" i="20" s="1"/>
  <c r="N214" i="20"/>
  <c r="M214" i="20"/>
  <c r="L214" i="20"/>
  <c r="K214" i="20"/>
  <c r="I214" i="20" s="1"/>
  <c r="J214" i="20"/>
  <c r="N213" i="20"/>
  <c r="M213" i="20"/>
  <c r="L213" i="20"/>
  <c r="K213" i="20"/>
  <c r="J213" i="20"/>
  <c r="I213" i="20" s="1"/>
  <c r="N212" i="20"/>
  <c r="M212" i="20"/>
  <c r="L212" i="20"/>
  <c r="K212" i="20"/>
  <c r="I212" i="20" s="1"/>
  <c r="J212" i="20"/>
  <c r="N211" i="20"/>
  <c r="M211" i="20"/>
  <c r="L211" i="20"/>
  <c r="K211" i="20"/>
  <c r="J211" i="20"/>
  <c r="I211" i="20" s="1"/>
  <c r="N210" i="20"/>
  <c r="M210" i="20"/>
  <c r="L210" i="20"/>
  <c r="K210" i="20"/>
  <c r="I210" i="20" s="1"/>
  <c r="J210" i="20"/>
  <c r="N209" i="20"/>
  <c r="M209" i="20"/>
  <c r="L209" i="20"/>
  <c r="K209" i="20"/>
  <c r="J209" i="20"/>
  <c r="N208" i="20"/>
  <c r="M208" i="20"/>
  <c r="L208" i="20"/>
  <c r="K208" i="20"/>
  <c r="I208" i="20" s="1"/>
  <c r="J208" i="20"/>
  <c r="N207" i="20"/>
  <c r="M207" i="20"/>
  <c r="L207" i="20"/>
  <c r="K207" i="20"/>
  <c r="J207" i="20"/>
  <c r="I207" i="20" s="1"/>
  <c r="N206" i="20"/>
  <c r="M206" i="20"/>
  <c r="L206" i="20"/>
  <c r="K206" i="20"/>
  <c r="I206" i="20" s="1"/>
  <c r="J206" i="20"/>
  <c r="N205" i="20"/>
  <c r="M205" i="20"/>
  <c r="L205" i="20"/>
  <c r="K205" i="20"/>
  <c r="J205" i="20"/>
  <c r="N204" i="20"/>
  <c r="M204" i="20"/>
  <c r="L204" i="20"/>
  <c r="K204" i="20"/>
  <c r="I204" i="20" s="1"/>
  <c r="J204" i="20"/>
  <c r="N203" i="20"/>
  <c r="M203" i="20"/>
  <c r="L203" i="20"/>
  <c r="K203" i="20"/>
  <c r="J203" i="20"/>
  <c r="I203" i="20" s="1"/>
  <c r="N202" i="20"/>
  <c r="M202" i="20"/>
  <c r="L202" i="20"/>
  <c r="K202" i="20"/>
  <c r="I202" i="20" s="1"/>
  <c r="J202" i="20"/>
  <c r="N201" i="20"/>
  <c r="M201" i="20"/>
  <c r="L201" i="20"/>
  <c r="K201" i="20"/>
  <c r="J201" i="20"/>
  <c r="N200" i="20"/>
  <c r="M200" i="20"/>
  <c r="L200" i="20"/>
  <c r="K200" i="20"/>
  <c r="I200" i="20" s="1"/>
  <c r="J200" i="20"/>
  <c r="N199" i="20"/>
  <c r="M199" i="20"/>
  <c r="L199" i="20"/>
  <c r="K199" i="20"/>
  <c r="J199" i="20"/>
  <c r="I199" i="20" s="1"/>
  <c r="N198" i="20"/>
  <c r="M198" i="20"/>
  <c r="L198" i="20"/>
  <c r="K198" i="20"/>
  <c r="I198" i="20" s="1"/>
  <c r="J198" i="20"/>
  <c r="N197" i="20"/>
  <c r="M197" i="20"/>
  <c r="L197" i="20"/>
  <c r="K197" i="20"/>
  <c r="J197" i="20"/>
  <c r="N196" i="20"/>
  <c r="M196" i="20"/>
  <c r="L196" i="20"/>
  <c r="K196" i="20"/>
  <c r="I196" i="20" s="1"/>
  <c r="J196" i="20"/>
  <c r="N195" i="20"/>
  <c r="M195" i="20"/>
  <c r="L195" i="20"/>
  <c r="K195" i="20"/>
  <c r="J195" i="20"/>
  <c r="I195" i="20" s="1"/>
  <c r="N194" i="20"/>
  <c r="M194" i="20"/>
  <c r="L194" i="20"/>
  <c r="K194" i="20"/>
  <c r="I194" i="20" s="1"/>
  <c r="J194" i="20"/>
  <c r="N193" i="20"/>
  <c r="M193" i="20"/>
  <c r="L193" i="20"/>
  <c r="K193" i="20"/>
  <c r="J193" i="20"/>
  <c r="N192" i="20"/>
  <c r="M192" i="20"/>
  <c r="L192" i="20"/>
  <c r="K192" i="20"/>
  <c r="I192" i="20" s="1"/>
  <c r="J192" i="20"/>
  <c r="N191" i="20"/>
  <c r="M191" i="20"/>
  <c r="L191" i="20"/>
  <c r="K191" i="20"/>
  <c r="J191" i="20"/>
  <c r="I191" i="20" s="1"/>
  <c r="N190" i="20"/>
  <c r="M190" i="20"/>
  <c r="L190" i="20"/>
  <c r="K190" i="20"/>
  <c r="I190" i="20" s="1"/>
  <c r="J190" i="20"/>
  <c r="N189" i="20"/>
  <c r="M189" i="20"/>
  <c r="L189" i="20"/>
  <c r="K189" i="20"/>
  <c r="J189" i="20"/>
  <c r="N188" i="20"/>
  <c r="M188" i="20"/>
  <c r="L188" i="20"/>
  <c r="K188" i="20"/>
  <c r="I188" i="20" s="1"/>
  <c r="J188" i="20"/>
  <c r="N187" i="20"/>
  <c r="M187" i="20"/>
  <c r="L187" i="20"/>
  <c r="K187" i="20"/>
  <c r="J187" i="20"/>
  <c r="I187" i="20" s="1"/>
  <c r="N186" i="20"/>
  <c r="M186" i="20"/>
  <c r="L186" i="20"/>
  <c r="K186" i="20"/>
  <c r="I186" i="20" s="1"/>
  <c r="J186" i="20"/>
  <c r="N185" i="20"/>
  <c r="M185" i="20"/>
  <c r="L185" i="20"/>
  <c r="K185" i="20"/>
  <c r="J185" i="20"/>
  <c r="N184" i="20"/>
  <c r="M184" i="20"/>
  <c r="L184" i="20"/>
  <c r="K184" i="20"/>
  <c r="I184" i="20" s="1"/>
  <c r="J184" i="20"/>
  <c r="N183" i="20"/>
  <c r="M183" i="20"/>
  <c r="L183" i="20"/>
  <c r="K183" i="20"/>
  <c r="J183" i="20"/>
  <c r="I183" i="20" s="1"/>
  <c r="N182" i="20"/>
  <c r="M182" i="20"/>
  <c r="L182" i="20"/>
  <c r="K182" i="20"/>
  <c r="I182" i="20" s="1"/>
  <c r="J182" i="20"/>
  <c r="N181" i="20"/>
  <c r="M181" i="20"/>
  <c r="L181" i="20"/>
  <c r="K181" i="20"/>
  <c r="J181" i="20"/>
  <c r="N180" i="20"/>
  <c r="M180" i="20"/>
  <c r="L180" i="20"/>
  <c r="K180" i="20"/>
  <c r="I180" i="20" s="1"/>
  <c r="J180" i="20"/>
  <c r="N179" i="20"/>
  <c r="M179" i="20"/>
  <c r="L179" i="20"/>
  <c r="K179" i="20"/>
  <c r="J179" i="20"/>
  <c r="I179" i="20" s="1"/>
  <c r="N178" i="20"/>
  <c r="M178" i="20"/>
  <c r="L178" i="20"/>
  <c r="K178" i="20"/>
  <c r="I178" i="20" s="1"/>
  <c r="J178" i="20"/>
  <c r="N177" i="20"/>
  <c r="M177" i="20"/>
  <c r="L177" i="20"/>
  <c r="K177" i="20"/>
  <c r="J177" i="20"/>
  <c r="N176" i="20"/>
  <c r="M176" i="20"/>
  <c r="L176" i="20"/>
  <c r="K176" i="20"/>
  <c r="I176" i="20" s="1"/>
  <c r="J176" i="20"/>
  <c r="N175" i="20"/>
  <c r="M175" i="20"/>
  <c r="L175" i="20"/>
  <c r="K175" i="20"/>
  <c r="J175" i="20"/>
  <c r="I175" i="20" s="1"/>
  <c r="N174" i="20"/>
  <c r="M174" i="20"/>
  <c r="L174" i="20"/>
  <c r="K174" i="20"/>
  <c r="I174" i="20" s="1"/>
  <c r="J174" i="20"/>
  <c r="N173" i="20"/>
  <c r="M173" i="20"/>
  <c r="L173" i="20"/>
  <c r="K173" i="20"/>
  <c r="J173" i="20"/>
  <c r="N172" i="20"/>
  <c r="M172" i="20"/>
  <c r="L172" i="20"/>
  <c r="K172" i="20"/>
  <c r="I172" i="20" s="1"/>
  <c r="J172" i="20"/>
  <c r="N171" i="20"/>
  <c r="M171" i="20"/>
  <c r="L171" i="20"/>
  <c r="K171" i="20"/>
  <c r="J171" i="20"/>
  <c r="I171" i="20" s="1"/>
  <c r="N170" i="20"/>
  <c r="M170" i="20"/>
  <c r="L170" i="20"/>
  <c r="K170" i="20"/>
  <c r="I170" i="20" s="1"/>
  <c r="J170" i="20"/>
  <c r="N169" i="20"/>
  <c r="M169" i="20"/>
  <c r="L169" i="20"/>
  <c r="K169" i="20"/>
  <c r="J169" i="20"/>
  <c r="I169" i="20" s="1"/>
  <c r="N168" i="20"/>
  <c r="M168" i="20"/>
  <c r="L168" i="20"/>
  <c r="K168" i="20"/>
  <c r="J168" i="20"/>
  <c r="N167" i="20"/>
  <c r="M167" i="20"/>
  <c r="L167" i="20"/>
  <c r="K167" i="20"/>
  <c r="J167" i="20"/>
  <c r="I167" i="20"/>
  <c r="N166" i="20"/>
  <c r="M166" i="20"/>
  <c r="L166" i="20"/>
  <c r="K166" i="20"/>
  <c r="I166" i="20" s="1"/>
  <c r="J166" i="20"/>
  <c r="N165" i="20"/>
  <c r="M165" i="20"/>
  <c r="L165" i="20"/>
  <c r="K165" i="20"/>
  <c r="J165" i="20"/>
  <c r="I165" i="20" s="1"/>
  <c r="N164" i="20"/>
  <c r="M164" i="20"/>
  <c r="L164" i="20"/>
  <c r="K164" i="20"/>
  <c r="J164" i="20"/>
  <c r="N163" i="20"/>
  <c r="M163" i="20"/>
  <c r="L163" i="20"/>
  <c r="K163" i="20"/>
  <c r="J163" i="20"/>
  <c r="I163" i="20"/>
  <c r="N162" i="20"/>
  <c r="M162" i="20"/>
  <c r="L162" i="20"/>
  <c r="K162" i="20"/>
  <c r="I162" i="20" s="1"/>
  <c r="J162" i="20"/>
  <c r="N161" i="20"/>
  <c r="M161" i="20"/>
  <c r="L161" i="20"/>
  <c r="K161" i="20"/>
  <c r="J161" i="20"/>
  <c r="I161" i="20" s="1"/>
  <c r="U24" i="20" s="1"/>
  <c r="N160" i="20"/>
  <c r="M160" i="20"/>
  <c r="L160" i="20"/>
  <c r="K160" i="20"/>
  <c r="J160" i="20"/>
  <c r="N159" i="20"/>
  <c r="M159" i="20"/>
  <c r="L159" i="20"/>
  <c r="K159" i="20"/>
  <c r="J159" i="20"/>
  <c r="I159" i="20"/>
  <c r="N158" i="20"/>
  <c r="M158" i="20"/>
  <c r="L158" i="20"/>
  <c r="K158" i="20"/>
  <c r="I158" i="20" s="1"/>
  <c r="J158" i="20"/>
  <c r="N157" i="20"/>
  <c r="M157" i="20"/>
  <c r="L157" i="20"/>
  <c r="K157" i="20"/>
  <c r="J157" i="20"/>
  <c r="I157" i="20" s="1"/>
  <c r="N156" i="20"/>
  <c r="M156" i="20"/>
  <c r="L156" i="20"/>
  <c r="K156" i="20"/>
  <c r="J156" i="20"/>
  <c r="N155" i="20"/>
  <c r="M155" i="20"/>
  <c r="L155" i="20"/>
  <c r="K155" i="20"/>
  <c r="J155" i="20"/>
  <c r="I155" i="20"/>
  <c r="N154" i="20"/>
  <c r="M154" i="20"/>
  <c r="L154" i="20"/>
  <c r="K154" i="20"/>
  <c r="I154" i="20" s="1"/>
  <c r="J154" i="20"/>
  <c r="N153" i="20"/>
  <c r="M153" i="20"/>
  <c r="L153" i="20"/>
  <c r="K153" i="20"/>
  <c r="J153" i="20"/>
  <c r="I153" i="20" s="1"/>
  <c r="K24" i="20" s="1"/>
  <c r="N152" i="20"/>
  <c r="M152" i="20"/>
  <c r="L152" i="20"/>
  <c r="K152" i="20"/>
  <c r="J152" i="20"/>
  <c r="N151" i="20"/>
  <c r="M151" i="20"/>
  <c r="L151" i="20"/>
  <c r="K151" i="20"/>
  <c r="J151" i="20"/>
  <c r="I151" i="20"/>
  <c r="N150" i="20"/>
  <c r="M150" i="20"/>
  <c r="L150" i="20"/>
  <c r="K150" i="20"/>
  <c r="I150" i="20" s="1"/>
  <c r="J150" i="20"/>
  <c r="N149" i="20"/>
  <c r="M149" i="20"/>
  <c r="L149" i="20"/>
  <c r="K149" i="20"/>
  <c r="J149" i="20"/>
  <c r="I149" i="20" s="1"/>
  <c r="N148" i="20"/>
  <c r="M148" i="20"/>
  <c r="L148" i="20"/>
  <c r="K148" i="20"/>
  <c r="J148" i="20"/>
  <c r="N147" i="20"/>
  <c r="M147" i="20"/>
  <c r="L147" i="20"/>
  <c r="K147" i="20"/>
  <c r="J147" i="20"/>
  <c r="I147" i="20"/>
  <c r="N146" i="20"/>
  <c r="M146" i="20"/>
  <c r="L146" i="20"/>
  <c r="K146" i="20"/>
  <c r="I146" i="20" s="1"/>
  <c r="J146" i="20"/>
  <c r="N145" i="20"/>
  <c r="M145" i="20"/>
  <c r="L145" i="20"/>
  <c r="K145" i="20"/>
  <c r="J145" i="20"/>
  <c r="I145" i="20" s="1"/>
  <c r="N144" i="20"/>
  <c r="M144" i="20"/>
  <c r="L144" i="20"/>
  <c r="K144" i="20"/>
  <c r="J144" i="20"/>
  <c r="N143" i="20"/>
  <c r="M143" i="20"/>
  <c r="L143" i="20"/>
  <c r="K143" i="20"/>
  <c r="J143" i="20"/>
  <c r="I143" i="20"/>
  <c r="N142" i="20"/>
  <c r="M142" i="20"/>
  <c r="L142" i="20"/>
  <c r="K142" i="20"/>
  <c r="I142" i="20" s="1"/>
  <c r="J142" i="20"/>
  <c r="N141" i="20"/>
  <c r="M141" i="20"/>
  <c r="L141" i="20"/>
  <c r="K141" i="20"/>
  <c r="J141" i="20"/>
  <c r="I141" i="20" s="1"/>
  <c r="N140" i="20"/>
  <c r="M140" i="20"/>
  <c r="L140" i="20"/>
  <c r="K140" i="20"/>
  <c r="J140" i="20"/>
  <c r="N139" i="20"/>
  <c r="M139" i="20"/>
  <c r="L139" i="20"/>
  <c r="K139" i="20"/>
  <c r="J139" i="20"/>
  <c r="I139" i="20"/>
  <c r="N138" i="20"/>
  <c r="M138" i="20"/>
  <c r="L138" i="20"/>
  <c r="K138" i="20"/>
  <c r="I138" i="20" s="1"/>
  <c r="J138" i="20"/>
  <c r="N137" i="20"/>
  <c r="M137" i="20"/>
  <c r="L137" i="20"/>
  <c r="K137" i="20"/>
  <c r="J137" i="20"/>
  <c r="I137" i="20" s="1"/>
  <c r="N136" i="20"/>
  <c r="M136" i="20"/>
  <c r="L136" i="20"/>
  <c r="K136" i="20"/>
  <c r="J136" i="20"/>
  <c r="N135" i="20"/>
  <c r="M135" i="20"/>
  <c r="L135" i="20"/>
  <c r="K135" i="20"/>
  <c r="J135" i="20"/>
  <c r="I135" i="20"/>
  <c r="N134" i="20"/>
  <c r="M134" i="20"/>
  <c r="L134" i="20"/>
  <c r="K134" i="20"/>
  <c r="I134" i="20" s="1"/>
  <c r="J134" i="20"/>
  <c r="N133" i="20"/>
  <c r="M133" i="20"/>
  <c r="L133" i="20"/>
  <c r="K133" i="20"/>
  <c r="J133" i="20"/>
  <c r="I133" i="20" s="1"/>
  <c r="N132" i="20"/>
  <c r="M132" i="20"/>
  <c r="L132" i="20"/>
  <c r="K132" i="20"/>
  <c r="J132" i="20"/>
  <c r="N131" i="20"/>
  <c r="M131" i="20"/>
  <c r="L131" i="20"/>
  <c r="K131" i="20"/>
  <c r="J131" i="20"/>
  <c r="I131" i="20"/>
  <c r="N130" i="20"/>
  <c r="M130" i="20"/>
  <c r="L130" i="20"/>
  <c r="K130" i="20"/>
  <c r="I130" i="20" s="1"/>
  <c r="J130" i="20"/>
  <c r="N129" i="20"/>
  <c r="M129" i="20"/>
  <c r="L129" i="20"/>
  <c r="K129" i="20"/>
  <c r="J129" i="20"/>
  <c r="I129" i="20" s="1"/>
  <c r="N128" i="20"/>
  <c r="M128" i="20"/>
  <c r="L128" i="20"/>
  <c r="K128" i="20"/>
  <c r="J128" i="20"/>
  <c r="N127" i="20"/>
  <c r="M127" i="20"/>
  <c r="L127" i="20"/>
  <c r="K127" i="20"/>
  <c r="J127" i="20"/>
  <c r="I127" i="20"/>
  <c r="N126" i="20"/>
  <c r="M126" i="20"/>
  <c r="L126" i="20"/>
  <c r="K126" i="20"/>
  <c r="I126" i="20" s="1"/>
  <c r="J126" i="20"/>
  <c r="N125" i="20"/>
  <c r="M125" i="20"/>
  <c r="L125" i="20"/>
  <c r="K125" i="20"/>
  <c r="J125" i="20"/>
  <c r="I125" i="20" s="1"/>
  <c r="N124" i="20"/>
  <c r="M124" i="20"/>
  <c r="L124" i="20"/>
  <c r="K124" i="20"/>
  <c r="J124" i="20"/>
  <c r="N123" i="20"/>
  <c r="M123" i="20"/>
  <c r="L123" i="20"/>
  <c r="K123" i="20"/>
  <c r="J123" i="20"/>
  <c r="I123" i="20"/>
  <c r="N122" i="20"/>
  <c r="M122" i="20"/>
  <c r="L122" i="20"/>
  <c r="K122" i="20"/>
  <c r="I122" i="20" s="1"/>
  <c r="J122" i="20"/>
  <c r="N121" i="20"/>
  <c r="M121" i="20"/>
  <c r="L121" i="20"/>
  <c r="K121" i="20"/>
  <c r="J121" i="20"/>
  <c r="I121" i="20" s="1"/>
  <c r="N120" i="20"/>
  <c r="M120" i="20"/>
  <c r="L120" i="20"/>
  <c r="K120" i="20"/>
  <c r="J120" i="20"/>
  <c r="N119" i="20"/>
  <c r="M119" i="20"/>
  <c r="L119" i="20"/>
  <c r="K119" i="20"/>
  <c r="J119" i="20"/>
  <c r="I119" i="20"/>
  <c r="N118" i="20"/>
  <c r="M118" i="20"/>
  <c r="L118" i="20"/>
  <c r="K118" i="20"/>
  <c r="I118" i="20" s="1"/>
  <c r="J118" i="20"/>
  <c r="N117" i="20"/>
  <c r="M117" i="20"/>
  <c r="L117" i="20"/>
  <c r="K117" i="20"/>
  <c r="J117" i="20"/>
  <c r="I117" i="20" s="1"/>
  <c r="N116" i="20"/>
  <c r="M116" i="20"/>
  <c r="L116" i="20"/>
  <c r="K116" i="20"/>
  <c r="J116" i="20"/>
  <c r="N115" i="20"/>
  <c r="M115" i="20"/>
  <c r="L115" i="20"/>
  <c r="K115" i="20"/>
  <c r="J115" i="20"/>
  <c r="I115" i="20"/>
  <c r="N114" i="20"/>
  <c r="M114" i="20"/>
  <c r="L114" i="20"/>
  <c r="K114" i="20"/>
  <c r="I114" i="20" s="1"/>
  <c r="J114" i="20"/>
  <c r="N113" i="20"/>
  <c r="M113" i="20"/>
  <c r="L113" i="20"/>
  <c r="K113" i="20"/>
  <c r="J113" i="20"/>
  <c r="I113" i="20" s="1"/>
  <c r="N112" i="20"/>
  <c r="M112" i="20"/>
  <c r="L112" i="20"/>
  <c r="K112" i="20"/>
  <c r="J112" i="20"/>
  <c r="N111" i="20"/>
  <c r="M111" i="20"/>
  <c r="L111" i="20"/>
  <c r="K111" i="20"/>
  <c r="J111" i="20"/>
  <c r="I111" i="20"/>
  <c r="N110" i="20"/>
  <c r="M110" i="20"/>
  <c r="L110" i="20"/>
  <c r="K110" i="20"/>
  <c r="I110" i="20" s="1"/>
  <c r="J110" i="20"/>
  <c r="N109" i="20"/>
  <c r="M109" i="20"/>
  <c r="L109" i="20"/>
  <c r="K109" i="20"/>
  <c r="J109" i="20"/>
  <c r="I109" i="20" s="1"/>
  <c r="N108" i="20"/>
  <c r="M108" i="20"/>
  <c r="L108" i="20"/>
  <c r="K108" i="20"/>
  <c r="J108" i="20"/>
  <c r="N107" i="20"/>
  <c r="M107" i="20"/>
  <c r="L107" i="20"/>
  <c r="K107" i="20"/>
  <c r="J107" i="20"/>
  <c r="I107" i="20"/>
  <c r="N106" i="20"/>
  <c r="M106" i="20"/>
  <c r="L106" i="20"/>
  <c r="K106" i="20"/>
  <c r="I106" i="20" s="1"/>
  <c r="J106" i="20"/>
  <c r="N105" i="20"/>
  <c r="M105" i="20"/>
  <c r="L105" i="20"/>
  <c r="K105" i="20"/>
  <c r="J105" i="20"/>
  <c r="I105" i="20" s="1"/>
  <c r="N104" i="20"/>
  <c r="M104" i="20"/>
  <c r="L104" i="20"/>
  <c r="K104" i="20"/>
  <c r="J104" i="20"/>
  <c r="N103" i="20"/>
  <c r="M103" i="20"/>
  <c r="L103" i="20"/>
  <c r="K103" i="20"/>
  <c r="J103" i="20"/>
  <c r="I103" i="20"/>
  <c r="N102" i="20"/>
  <c r="M102" i="20"/>
  <c r="L102" i="20"/>
  <c r="K102" i="20"/>
  <c r="I102" i="20" s="1"/>
  <c r="J102" i="20"/>
  <c r="N101" i="20"/>
  <c r="M101" i="20"/>
  <c r="L101" i="20"/>
  <c r="K101" i="20"/>
  <c r="J101" i="20"/>
  <c r="I101" i="20" s="1"/>
  <c r="N100" i="20"/>
  <c r="M100" i="20"/>
  <c r="L100" i="20"/>
  <c r="K100" i="20"/>
  <c r="J100" i="20"/>
  <c r="N99" i="20"/>
  <c r="M99" i="20"/>
  <c r="L99" i="20"/>
  <c r="K99" i="20"/>
  <c r="J99" i="20"/>
  <c r="I99" i="20"/>
  <c r="N98" i="20"/>
  <c r="M98" i="20"/>
  <c r="L98" i="20"/>
  <c r="K98" i="20"/>
  <c r="I98" i="20" s="1"/>
  <c r="J98" i="20"/>
  <c r="N97" i="20"/>
  <c r="M97" i="20"/>
  <c r="L97" i="20"/>
  <c r="K97" i="20"/>
  <c r="J97" i="20"/>
  <c r="I97" i="20" s="1"/>
  <c r="N96" i="20"/>
  <c r="M96" i="20"/>
  <c r="L96" i="20"/>
  <c r="K96" i="20"/>
  <c r="J96" i="20"/>
  <c r="N95" i="20"/>
  <c r="M95" i="20"/>
  <c r="L95" i="20"/>
  <c r="K95" i="20"/>
  <c r="J95" i="20"/>
  <c r="I95" i="20"/>
  <c r="N94" i="20"/>
  <c r="M94" i="20"/>
  <c r="L94" i="20"/>
  <c r="K94" i="20"/>
  <c r="I94" i="20" s="1"/>
  <c r="J94" i="20"/>
  <c r="N93" i="20"/>
  <c r="M93" i="20"/>
  <c r="L93" i="20"/>
  <c r="K93" i="20"/>
  <c r="J93" i="20"/>
  <c r="I93" i="20" s="1"/>
  <c r="N92" i="20"/>
  <c r="M92" i="20"/>
  <c r="L92" i="20"/>
  <c r="K92" i="20"/>
  <c r="J92" i="20"/>
  <c r="N91" i="20"/>
  <c r="M91" i="20"/>
  <c r="L91" i="20"/>
  <c r="K91" i="20"/>
  <c r="J91" i="20"/>
  <c r="I91" i="20"/>
  <c r="N90" i="20"/>
  <c r="M90" i="20"/>
  <c r="L90" i="20"/>
  <c r="K90" i="20"/>
  <c r="I90" i="20" s="1"/>
  <c r="J90" i="20"/>
  <c r="N89" i="20"/>
  <c r="M89" i="20"/>
  <c r="L89" i="20"/>
  <c r="J89" i="20"/>
  <c r="L88" i="20"/>
  <c r="K88" i="20"/>
  <c r="J88" i="20"/>
  <c r="L87" i="20"/>
  <c r="K87" i="20"/>
  <c r="J87" i="20"/>
  <c r="L86" i="20"/>
  <c r="K86" i="20"/>
  <c r="J86" i="20"/>
  <c r="L85" i="20"/>
  <c r="K85" i="20"/>
  <c r="J85" i="20"/>
  <c r="L84" i="20"/>
  <c r="K84" i="20"/>
  <c r="J84" i="20"/>
  <c r="L83" i="20"/>
  <c r="K83" i="20"/>
  <c r="J83" i="20"/>
  <c r="L82" i="20"/>
  <c r="K82" i="20"/>
  <c r="J82" i="20"/>
  <c r="L81" i="20"/>
  <c r="K81" i="20"/>
  <c r="J81" i="20"/>
  <c r="N80" i="20"/>
  <c r="M80" i="20"/>
  <c r="L80" i="20"/>
  <c r="I80" i="20" s="1"/>
  <c r="K80" i="20"/>
  <c r="J80" i="20"/>
  <c r="N79" i="20"/>
  <c r="M79" i="20"/>
  <c r="L79" i="20"/>
  <c r="K79" i="20"/>
  <c r="I79" i="20" s="1"/>
  <c r="J79" i="20"/>
  <c r="N78" i="20"/>
  <c r="M78" i="20"/>
  <c r="L78" i="20"/>
  <c r="J78" i="20"/>
  <c r="L77" i="20"/>
  <c r="K77" i="20"/>
  <c r="J77" i="20"/>
  <c r="J76" i="20"/>
  <c r="J75" i="20"/>
  <c r="J74" i="20"/>
  <c r="J73" i="20"/>
  <c r="J72" i="20"/>
  <c r="J71" i="20"/>
  <c r="J70" i="20"/>
  <c r="N69" i="20"/>
  <c r="M69" i="20"/>
  <c r="J69" i="20"/>
  <c r="N68" i="20"/>
  <c r="M68" i="20"/>
  <c r="J68" i="20"/>
  <c r="N67" i="20"/>
  <c r="M67" i="20"/>
  <c r="K67" i="20"/>
  <c r="J67" i="20"/>
  <c r="E67" i="20"/>
  <c r="L67" i="20" s="1"/>
  <c r="I67" i="20" s="1"/>
  <c r="N66" i="20"/>
  <c r="M66" i="20"/>
  <c r="L66" i="20"/>
  <c r="I66" i="20" s="1"/>
  <c r="K66" i="20"/>
  <c r="J66" i="20"/>
  <c r="N65" i="20"/>
  <c r="M65" i="20"/>
  <c r="L65" i="20"/>
  <c r="K65" i="20"/>
  <c r="I65" i="20" s="1"/>
  <c r="J65" i="20"/>
  <c r="N64" i="20"/>
  <c r="M64" i="20"/>
  <c r="L64" i="20"/>
  <c r="I64" i="20" s="1"/>
  <c r="K64" i="20"/>
  <c r="J64" i="20"/>
  <c r="N63" i="20"/>
  <c r="M63" i="20"/>
  <c r="L63" i="20"/>
  <c r="K63" i="20"/>
  <c r="I63" i="20" s="1"/>
  <c r="J63" i="20"/>
  <c r="N62" i="20"/>
  <c r="M62" i="20"/>
  <c r="L62" i="20"/>
  <c r="I62" i="20" s="1"/>
  <c r="K62" i="20"/>
  <c r="J62" i="20"/>
  <c r="N61" i="20"/>
  <c r="M61" i="20"/>
  <c r="L61" i="20"/>
  <c r="K61" i="20"/>
  <c r="I61" i="20" s="1"/>
  <c r="J61" i="20"/>
  <c r="N60" i="20"/>
  <c r="M60" i="20"/>
  <c r="L60" i="20"/>
  <c r="I60" i="20" s="1"/>
  <c r="K60" i="20"/>
  <c r="J60" i="20"/>
  <c r="U38" i="20"/>
  <c r="T38" i="20" s="1"/>
  <c r="L38" i="20"/>
  <c r="K38" i="20"/>
  <c r="J38" i="20" s="1"/>
  <c r="U37" i="20"/>
  <c r="T37" i="20" s="1"/>
  <c r="L37" i="20"/>
  <c r="K37" i="20"/>
  <c r="J37" i="20" s="1"/>
  <c r="U36" i="20"/>
  <c r="T36" i="20" s="1"/>
  <c r="L36" i="20"/>
  <c r="K36" i="20"/>
  <c r="J36" i="20" s="1"/>
  <c r="U35" i="20"/>
  <c r="T35" i="20" s="1"/>
  <c r="U34" i="20"/>
  <c r="T34" i="20" s="1"/>
  <c r="L34" i="20"/>
  <c r="K34" i="20"/>
  <c r="J34" i="20"/>
  <c r="V33" i="20"/>
  <c r="U33" i="20"/>
  <c r="T33" i="20"/>
  <c r="L33" i="20"/>
  <c r="K33" i="20"/>
  <c r="J33" i="20"/>
  <c r="L32" i="20"/>
  <c r="K32" i="20"/>
  <c r="J32" i="20"/>
  <c r="V31" i="20"/>
  <c r="U31" i="20"/>
  <c r="T31" i="20"/>
  <c r="L31" i="20"/>
  <c r="K31" i="20"/>
  <c r="J31" i="20"/>
  <c r="V30" i="20"/>
  <c r="U30" i="20"/>
  <c r="T30" i="20"/>
  <c r="V29" i="20"/>
  <c r="U29" i="20"/>
  <c r="T29" i="20"/>
  <c r="L29" i="20"/>
  <c r="K29" i="20"/>
  <c r="J29" i="20"/>
  <c r="V28" i="20"/>
  <c r="U28" i="20"/>
  <c r="T28" i="20"/>
  <c r="V27" i="20"/>
  <c r="U27" i="20"/>
  <c r="T27" i="20"/>
  <c r="L27" i="20"/>
  <c r="K27" i="20"/>
  <c r="J27" i="20"/>
  <c r="V26" i="20"/>
  <c r="U26" i="20"/>
  <c r="T26" i="20"/>
  <c r="L26" i="20"/>
  <c r="K26" i="20"/>
  <c r="J26" i="20"/>
  <c r="V25" i="20"/>
  <c r="U25" i="20"/>
  <c r="T25" i="20"/>
  <c r="L25" i="20"/>
  <c r="K25" i="20"/>
  <c r="J25" i="20"/>
  <c r="V23" i="20"/>
  <c r="U23" i="20"/>
  <c r="T23" i="20"/>
  <c r="L23" i="20"/>
  <c r="K23" i="20"/>
  <c r="J23" i="20"/>
  <c r="E12" i="20"/>
  <c r="K8" i="20" s="1"/>
  <c r="D12" i="20"/>
  <c r="K10" i="20"/>
  <c r="K9" i="20"/>
  <c r="K7" i="20"/>
  <c r="K6" i="20"/>
  <c r="J5" i="20"/>
  <c r="L4" i="20"/>
  <c r="K4" i="20"/>
  <c r="J4" i="20"/>
  <c r="P3" i="20"/>
  <c r="O3" i="20"/>
  <c r="N3" i="20"/>
  <c r="M3" i="20"/>
  <c r="L3" i="20"/>
  <c r="K3" i="20"/>
  <c r="J3" i="20"/>
  <c r="K2" i="20"/>
  <c r="D1" i="20"/>
  <c r="L5" i="20" s="1"/>
  <c r="AK498" i="19"/>
  <c r="AA498" i="19"/>
  <c r="Y498" i="19"/>
  <c r="X497" i="19"/>
  <c r="AK490" i="19"/>
  <c r="AE490" i="19"/>
  <c r="AB490" i="19"/>
  <c r="AA490" i="19"/>
  <c r="X490" i="19"/>
  <c r="X489" i="19"/>
  <c r="T489" i="19"/>
  <c r="R489" i="19"/>
  <c r="Q488" i="19"/>
  <c r="J485" i="19"/>
  <c r="AK482" i="19"/>
  <c r="X481" i="19"/>
  <c r="Q479" i="19"/>
  <c r="H476" i="19"/>
  <c r="N486" i="19" s="1"/>
  <c r="G476" i="19"/>
  <c r="M486" i="19" s="1"/>
  <c r="F476" i="19"/>
  <c r="Z490" i="19" s="1"/>
  <c r="E476" i="19"/>
  <c r="Y490" i="19" s="1"/>
  <c r="D476" i="19"/>
  <c r="J486" i="19" s="1"/>
  <c r="K475" i="19"/>
  <c r="D475" i="19"/>
  <c r="AK472" i="19"/>
  <c r="AA470" i="19"/>
  <c r="Y470" i="19"/>
  <c r="Q470" i="19"/>
  <c r="X469" i="19"/>
  <c r="M466" i="19"/>
  <c r="K466" i="19"/>
  <c r="J465" i="19"/>
  <c r="AB462" i="19"/>
  <c r="AA462" i="19"/>
  <c r="Z462" i="19"/>
  <c r="Y462" i="19"/>
  <c r="X462" i="19"/>
  <c r="AK461" i="19"/>
  <c r="AE461" i="19"/>
  <c r="X461" i="19"/>
  <c r="T461" i="19"/>
  <c r="R461" i="19"/>
  <c r="Q460" i="19"/>
  <c r="AB454" i="19"/>
  <c r="AA454" i="19"/>
  <c r="Z454" i="19"/>
  <c r="Y454" i="19"/>
  <c r="X454" i="19"/>
  <c r="X453" i="19"/>
  <c r="AK452" i="19"/>
  <c r="B450" i="19"/>
  <c r="N399" i="19"/>
  <c r="M399" i="19"/>
  <c r="L399" i="19"/>
  <c r="K399" i="19"/>
  <c r="I399" i="19" s="1"/>
  <c r="J399" i="19"/>
  <c r="N398" i="19"/>
  <c r="M398" i="19"/>
  <c r="L398" i="19"/>
  <c r="K398" i="19"/>
  <c r="J398" i="19"/>
  <c r="I398" i="19" s="1"/>
  <c r="N397" i="19"/>
  <c r="M397" i="19"/>
  <c r="L397" i="19"/>
  <c r="K397" i="19"/>
  <c r="I397" i="19" s="1"/>
  <c r="J397" i="19"/>
  <c r="N396" i="19"/>
  <c r="M396" i="19"/>
  <c r="L396" i="19"/>
  <c r="K396" i="19"/>
  <c r="J396" i="19"/>
  <c r="I396" i="19" s="1"/>
  <c r="N395" i="19"/>
  <c r="M395" i="19"/>
  <c r="L395" i="19"/>
  <c r="K395" i="19"/>
  <c r="I395" i="19" s="1"/>
  <c r="J395" i="19"/>
  <c r="N394" i="19"/>
  <c r="M394" i="19"/>
  <c r="L394" i="19"/>
  <c r="K394" i="19"/>
  <c r="J394" i="19"/>
  <c r="I394" i="19" s="1"/>
  <c r="N393" i="19"/>
  <c r="M393" i="19"/>
  <c r="L393" i="19"/>
  <c r="K393" i="19"/>
  <c r="I393" i="19" s="1"/>
  <c r="J393" i="19"/>
  <c r="N392" i="19"/>
  <c r="M392" i="19"/>
  <c r="L392" i="19"/>
  <c r="K392" i="19"/>
  <c r="J392" i="19"/>
  <c r="I392" i="19" s="1"/>
  <c r="N391" i="19"/>
  <c r="M391" i="19"/>
  <c r="L391" i="19"/>
  <c r="K391" i="19"/>
  <c r="I391" i="19" s="1"/>
  <c r="J391" i="19"/>
  <c r="N390" i="19"/>
  <c r="M390" i="19"/>
  <c r="L390" i="19"/>
  <c r="K390" i="19"/>
  <c r="J390" i="19"/>
  <c r="I390" i="19" s="1"/>
  <c r="N389" i="19"/>
  <c r="M389" i="19"/>
  <c r="L389" i="19"/>
  <c r="K389" i="19"/>
  <c r="I389" i="19" s="1"/>
  <c r="J389" i="19"/>
  <c r="N388" i="19"/>
  <c r="M388" i="19"/>
  <c r="L388" i="19"/>
  <c r="K388" i="19"/>
  <c r="J388" i="19"/>
  <c r="I388" i="19" s="1"/>
  <c r="N387" i="19"/>
  <c r="M387" i="19"/>
  <c r="L387" i="19"/>
  <c r="K387" i="19"/>
  <c r="I387" i="19" s="1"/>
  <c r="J387" i="19"/>
  <c r="N386" i="19"/>
  <c r="M386" i="19"/>
  <c r="L386" i="19"/>
  <c r="K386" i="19"/>
  <c r="J386" i="19"/>
  <c r="I386" i="19" s="1"/>
  <c r="N385" i="19"/>
  <c r="M385" i="19"/>
  <c r="L385" i="19"/>
  <c r="K385" i="19"/>
  <c r="I385" i="19" s="1"/>
  <c r="J385" i="19"/>
  <c r="N384" i="19"/>
  <c r="M384" i="19"/>
  <c r="L384" i="19"/>
  <c r="K384" i="19"/>
  <c r="J384" i="19"/>
  <c r="I384" i="19" s="1"/>
  <c r="N383" i="19"/>
  <c r="M383" i="19"/>
  <c r="L383" i="19"/>
  <c r="K383" i="19"/>
  <c r="I383" i="19" s="1"/>
  <c r="J383" i="19"/>
  <c r="N382" i="19"/>
  <c r="M382" i="19"/>
  <c r="L382" i="19"/>
  <c r="K382" i="19"/>
  <c r="J382" i="19"/>
  <c r="I382" i="19" s="1"/>
  <c r="N381" i="19"/>
  <c r="M381" i="19"/>
  <c r="L381" i="19"/>
  <c r="K381" i="19"/>
  <c r="I381" i="19" s="1"/>
  <c r="J381" i="19"/>
  <c r="N380" i="19"/>
  <c r="M380" i="19"/>
  <c r="L380" i="19"/>
  <c r="K380" i="19"/>
  <c r="J380" i="19"/>
  <c r="I380" i="19" s="1"/>
  <c r="N379" i="19"/>
  <c r="M379" i="19"/>
  <c r="L379" i="19"/>
  <c r="K379" i="19"/>
  <c r="I379" i="19" s="1"/>
  <c r="J379" i="19"/>
  <c r="N378" i="19"/>
  <c r="M378" i="19"/>
  <c r="L378" i="19"/>
  <c r="K378" i="19"/>
  <c r="J378" i="19"/>
  <c r="I378" i="19" s="1"/>
  <c r="N377" i="19"/>
  <c r="M377" i="19"/>
  <c r="L377" i="19"/>
  <c r="K377" i="19"/>
  <c r="I377" i="19" s="1"/>
  <c r="J377" i="19"/>
  <c r="N376" i="19"/>
  <c r="M376" i="19"/>
  <c r="L376" i="19"/>
  <c r="K376" i="19"/>
  <c r="J376" i="19"/>
  <c r="I376" i="19" s="1"/>
  <c r="N375" i="19"/>
  <c r="M375" i="19"/>
  <c r="L375" i="19"/>
  <c r="K375" i="19"/>
  <c r="I375" i="19" s="1"/>
  <c r="J375" i="19"/>
  <c r="N374" i="19"/>
  <c r="M374" i="19"/>
  <c r="L374" i="19"/>
  <c r="K374" i="19"/>
  <c r="J374" i="19"/>
  <c r="I374" i="19" s="1"/>
  <c r="N373" i="19"/>
  <c r="M373" i="19"/>
  <c r="L373" i="19"/>
  <c r="K373" i="19"/>
  <c r="I373" i="19" s="1"/>
  <c r="J373" i="19"/>
  <c r="N372" i="19"/>
  <c r="M372" i="19"/>
  <c r="L372" i="19"/>
  <c r="K372" i="19"/>
  <c r="J372" i="19"/>
  <c r="I372" i="19" s="1"/>
  <c r="N371" i="19"/>
  <c r="M371" i="19"/>
  <c r="L371" i="19"/>
  <c r="K371" i="19"/>
  <c r="I371" i="19" s="1"/>
  <c r="J371" i="19"/>
  <c r="N370" i="19"/>
  <c r="M370" i="19"/>
  <c r="L370" i="19"/>
  <c r="K370" i="19"/>
  <c r="J370" i="19"/>
  <c r="I370" i="19" s="1"/>
  <c r="N369" i="19"/>
  <c r="M369" i="19"/>
  <c r="L369" i="19"/>
  <c r="K369" i="19"/>
  <c r="I369" i="19" s="1"/>
  <c r="J369" i="19"/>
  <c r="N368" i="19"/>
  <c r="M368" i="19"/>
  <c r="L368" i="19"/>
  <c r="K368" i="19"/>
  <c r="J368" i="19"/>
  <c r="I368" i="19" s="1"/>
  <c r="N367" i="19"/>
  <c r="M367" i="19"/>
  <c r="L367" i="19"/>
  <c r="K367" i="19"/>
  <c r="I367" i="19" s="1"/>
  <c r="J367" i="19"/>
  <c r="N366" i="19"/>
  <c r="M366" i="19"/>
  <c r="L366" i="19"/>
  <c r="K366" i="19"/>
  <c r="J366" i="19"/>
  <c r="I366" i="19" s="1"/>
  <c r="N365" i="19"/>
  <c r="M365" i="19"/>
  <c r="L365" i="19"/>
  <c r="K365" i="19"/>
  <c r="I365" i="19" s="1"/>
  <c r="J365" i="19"/>
  <c r="N364" i="19"/>
  <c r="M364" i="19"/>
  <c r="L364" i="19"/>
  <c r="K364" i="19"/>
  <c r="J364" i="19"/>
  <c r="I364" i="19" s="1"/>
  <c r="N363" i="19"/>
  <c r="M363" i="19"/>
  <c r="L363" i="19"/>
  <c r="K363" i="19"/>
  <c r="I363" i="19" s="1"/>
  <c r="J363" i="19"/>
  <c r="N362" i="19"/>
  <c r="M362" i="19"/>
  <c r="L362" i="19"/>
  <c r="K362" i="19"/>
  <c r="J362" i="19"/>
  <c r="I362" i="19" s="1"/>
  <c r="N361" i="19"/>
  <c r="M361" i="19"/>
  <c r="L361" i="19"/>
  <c r="K361" i="19"/>
  <c r="I361" i="19" s="1"/>
  <c r="J361" i="19"/>
  <c r="N360" i="19"/>
  <c r="M360" i="19"/>
  <c r="L360" i="19"/>
  <c r="K360" i="19"/>
  <c r="J360" i="19"/>
  <c r="I360" i="19" s="1"/>
  <c r="N359" i="19"/>
  <c r="M359" i="19"/>
  <c r="L359" i="19"/>
  <c r="K359" i="19"/>
  <c r="I359" i="19" s="1"/>
  <c r="J359" i="19"/>
  <c r="N358" i="19"/>
  <c r="M358" i="19"/>
  <c r="L358" i="19"/>
  <c r="K358" i="19"/>
  <c r="J358" i="19"/>
  <c r="I358" i="19" s="1"/>
  <c r="N357" i="19"/>
  <c r="M357" i="19"/>
  <c r="L357" i="19"/>
  <c r="K357" i="19"/>
  <c r="I357" i="19" s="1"/>
  <c r="J357" i="19"/>
  <c r="N356" i="19"/>
  <c r="M356" i="19"/>
  <c r="L356" i="19"/>
  <c r="K356" i="19"/>
  <c r="J356" i="19"/>
  <c r="I356" i="19" s="1"/>
  <c r="N355" i="19"/>
  <c r="M355" i="19"/>
  <c r="L355" i="19"/>
  <c r="K355" i="19"/>
  <c r="I355" i="19" s="1"/>
  <c r="J355" i="19"/>
  <c r="N354" i="19"/>
  <c r="M354" i="19"/>
  <c r="L354" i="19"/>
  <c r="K354" i="19"/>
  <c r="J354" i="19"/>
  <c r="I354" i="19" s="1"/>
  <c r="N353" i="19"/>
  <c r="M353" i="19"/>
  <c r="L353" i="19"/>
  <c r="K353" i="19"/>
  <c r="I353" i="19" s="1"/>
  <c r="J353" i="19"/>
  <c r="N352" i="19"/>
  <c r="M352" i="19"/>
  <c r="L352" i="19"/>
  <c r="K352" i="19"/>
  <c r="J352" i="19"/>
  <c r="I352" i="19" s="1"/>
  <c r="N351" i="19"/>
  <c r="M351" i="19"/>
  <c r="L351" i="19"/>
  <c r="K351" i="19"/>
  <c r="I351" i="19" s="1"/>
  <c r="J351" i="19"/>
  <c r="N350" i="19"/>
  <c r="M350" i="19"/>
  <c r="L350" i="19"/>
  <c r="K350" i="19"/>
  <c r="J350" i="19"/>
  <c r="I350" i="19" s="1"/>
  <c r="N349" i="19"/>
  <c r="M349" i="19"/>
  <c r="L349" i="19"/>
  <c r="K349" i="19"/>
  <c r="I349" i="19" s="1"/>
  <c r="J349" i="19"/>
  <c r="N348" i="19"/>
  <c r="M348" i="19"/>
  <c r="L348" i="19"/>
  <c r="K348" i="19"/>
  <c r="J348" i="19"/>
  <c r="I348" i="19" s="1"/>
  <c r="N347" i="19"/>
  <c r="M347" i="19"/>
  <c r="L347" i="19"/>
  <c r="K347" i="19"/>
  <c r="I347" i="19" s="1"/>
  <c r="J347" i="19"/>
  <c r="N346" i="19"/>
  <c r="M346" i="19"/>
  <c r="L346" i="19"/>
  <c r="K346" i="19"/>
  <c r="J346" i="19"/>
  <c r="I346" i="19" s="1"/>
  <c r="N345" i="19"/>
  <c r="M345" i="19"/>
  <c r="L345" i="19"/>
  <c r="K345" i="19"/>
  <c r="I345" i="19" s="1"/>
  <c r="J345" i="19"/>
  <c r="N344" i="19"/>
  <c r="M344" i="19"/>
  <c r="L344" i="19"/>
  <c r="K344" i="19"/>
  <c r="J344" i="19"/>
  <c r="I344" i="19" s="1"/>
  <c r="N343" i="19"/>
  <c r="M343" i="19"/>
  <c r="L343" i="19"/>
  <c r="K343" i="19"/>
  <c r="I343" i="19" s="1"/>
  <c r="J343" i="19"/>
  <c r="N342" i="19"/>
  <c r="M342" i="19"/>
  <c r="L342" i="19"/>
  <c r="K342" i="19"/>
  <c r="J342" i="19"/>
  <c r="I342" i="19" s="1"/>
  <c r="N341" i="19"/>
  <c r="M341" i="19"/>
  <c r="L341" i="19"/>
  <c r="K341" i="19"/>
  <c r="I341" i="19" s="1"/>
  <c r="J341" i="19"/>
  <c r="N340" i="19"/>
  <c r="M340" i="19"/>
  <c r="L340" i="19"/>
  <c r="K340" i="19"/>
  <c r="J340" i="19"/>
  <c r="I340" i="19" s="1"/>
  <c r="N339" i="19"/>
  <c r="M339" i="19"/>
  <c r="L339" i="19"/>
  <c r="K339" i="19"/>
  <c r="I339" i="19" s="1"/>
  <c r="J339" i="19"/>
  <c r="N338" i="19"/>
  <c r="M338" i="19"/>
  <c r="L338" i="19"/>
  <c r="K338" i="19"/>
  <c r="J338" i="19"/>
  <c r="I338" i="19" s="1"/>
  <c r="N337" i="19"/>
  <c r="M337" i="19"/>
  <c r="L337" i="19"/>
  <c r="K337" i="19"/>
  <c r="I337" i="19" s="1"/>
  <c r="J337" i="19"/>
  <c r="N336" i="19"/>
  <c r="M336" i="19"/>
  <c r="L336" i="19"/>
  <c r="K336" i="19"/>
  <c r="J336" i="19"/>
  <c r="I336" i="19" s="1"/>
  <c r="N335" i="19"/>
  <c r="M335" i="19"/>
  <c r="L335" i="19"/>
  <c r="K335" i="19"/>
  <c r="I335" i="19" s="1"/>
  <c r="J335" i="19"/>
  <c r="N334" i="19"/>
  <c r="M334" i="19"/>
  <c r="L334" i="19"/>
  <c r="K334" i="19"/>
  <c r="J334" i="19"/>
  <c r="I334" i="19" s="1"/>
  <c r="N333" i="19"/>
  <c r="M333" i="19"/>
  <c r="L333" i="19"/>
  <c r="K333" i="19"/>
  <c r="I333" i="19" s="1"/>
  <c r="J333" i="19"/>
  <c r="N332" i="19"/>
  <c r="M332" i="19"/>
  <c r="L332" i="19"/>
  <c r="K332" i="19"/>
  <c r="J332" i="19"/>
  <c r="I332" i="19" s="1"/>
  <c r="N331" i="19"/>
  <c r="M331" i="19"/>
  <c r="L331" i="19"/>
  <c r="K331" i="19"/>
  <c r="I331" i="19" s="1"/>
  <c r="J331" i="19"/>
  <c r="N330" i="19"/>
  <c r="M330" i="19"/>
  <c r="L330" i="19"/>
  <c r="K330" i="19"/>
  <c r="J330" i="19"/>
  <c r="I330" i="19" s="1"/>
  <c r="N329" i="19"/>
  <c r="M329" i="19"/>
  <c r="L329" i="19"/>
  <c r="K329" i="19"/>
  <c r="I329" i="19" s="1"/>
  <c r="J329" i="19"/>
  <c r="N328" i="19"/>
  <c r="M328" i="19"/>
  <c r="L328" i="19"/>
  <c r="K328" i="19"/>
  <c r="J328" i="19"/>
  <c r="I328" i="19" s="1"/>
  <c r="N327" i="19"/>
  <c r="M327" i="19"/>
  <c r="L327" i="19"/>
  <c r="K327" i="19"/>
  <c r="I327" i="19" s="1"/>
  <c r="J327" i="19"/>
  <c r="N326" i="19"/>
  <c r="M326" i="19"/>
  <c r="L326" i="19"/>
  <c r="K326" i="19"/>
  <c r="J326" i="19"/>
  <c r="I326" i="19" s="1"/>
  <c r="N325" i="19"/>
  <c r="M325" i="19"/>
  <c r="L325" i="19"/>
  <c r="K325" i="19"/>
  <c r="I325" i="19" s="1"/>
  <c r="J325" i="19"/>
  <c r="N324" i="19"/>
  <c r="M324" i="19"/>
  <c r="L324" i="19"/>
  <c r="K324" i="19"/>
  <c r="J324" i="19"/>
  <c r="I324" i="19" s="1"/>
  <c r="N323" i="19"/>
  <c r="M323" i="19"/>
  <c r="L323" i="19"/>
  <c r="K323" i="19"/>
  <c r="I323" i="19" s="1"/>
  <c r="J323" i="19"/>
  <c r="N322" i="19"/>
  <c r="M322" i="19"/>
  <c r="L322" i="19"/>
  <c r="K322" i="19"/>
  <c r="J322" i="19"/>
  <c r="I322" i="19" s="1"/>
  <c r="N321" i="19"/>
  <c r="M321" i="19"/>
  <c r="L321" i="19"/>
  <c r="K321" i="19"/>
  <c r="I321" i="19" s="1"/>
  <c r="J321" i="19"/>
  <c r="N320" i="19"/>
  <c r="M320" i="19"/>
  <c r="L320" i="19"/>
  <c r="K320" i="19"/>
  <c r="J320" i="19"/>
  <c r="I320" i="19" s="1"/>
  <c r="N319" i="19"/>
  <c r="M319" i="19"/>
  <c r="L319" i="19"/>
  <c r="K319" i="19"/>
  <c r="I319" i="19" s="1"/>
  <c r="J319" i="19"/>
  <c r="N318" i="19"/>
  <c r="M318" i="19"/>
  <c r="L318" i="19"/>
  <c r="K318" i="19"/>
  <c r="J318" i="19"/>
  <c r="I318" i="19" s="1"/>
  <c r="N317" i="19"/>
  <c r="M317" i="19"/>
  <c r="L317" i="19"/>
  <c r="K317" i="19"/>
  <c r="I317" i="19" s="1"/>
  <c r="J317" i="19"/>
  <c r="N316" i="19"/>
  <c r="M316" i="19"/>
  <c r="L316" i="19"/>
  <c r="K316" i="19"/>
  <c r="J316" i="19"/>
  <c r="I316" i="19" s="1"/>
  <c r="N315" i="19"/>
  <c r="M315" i="19"/>
  <c r="L315" i="19"/>
  <c r="K315" i="19"/>
  <c r="I315" i="19" s="1"/>
  <c r="J315" i="19"/>
  <c r="N314" i="19"/>
  <c r="M314" i="19"/>
  <c r="L314" i="19"/>
  <c r="K314" i="19"/>
  <c r="J314" i="19"/>
  <c r="I314" i="19" s="1"/>
  <c r="N313" i="19"/>
  <c r="M313" i="19"/>
  <c r="L313" i="19"/>
  <c r="K313" i="19"/>
  <c r="I313" i="19" s="1"/>
  <c r="J313" i="19"/>
  <c r="N312" i="19"/>
  <c r="M312" i="19"/>
  <c r="L312" i="19"/>
  <c r="K312" i="19"/>
  <c r="J312" i="19"/>
  <c r="I312" i="19" s="1"/>
  <c r="N311" i="19"/>
  <c r="M311" i="19"/>
  <c r="L311" i="19"/>
  <c r="K311" i="19"/>
  <c r="I311" i="19" s="1"/>
  <c r="J311" i="19"/>
  <c r="N310" i="19"/>
  <c r="M310" i="19"/>
  <c r="L310" i="19"/>
  <c r="K310" i="19"/>
  <c r="J310" i="19"/>
  <c r="I310" i="19" s="1"/>
  <c r="N309" i="19"/>
  <c r="M309" i="19"/>
  <c r="L309" i="19"/>
  <c r="K309" i="19"/>
  <c r="I309" i="19" s="1"/>
  <c r="J309" i="19"/>
  <c r="N308" i="19"/>
  <c r="M308" i="19"/>
  <c r="L308" i="19"/>
  <c r="K308" i="19"/>
  <c r="J308" i="19"/>
  <c r="I308" i="19" s="1"/>
  <c r="N307" i="19"/>
  <c r="M307" i="19"/>
  <c r="L307" i="19"/>
  <c r="K307" i="19"/>
  <c r="I307" i="19" s="1"/>
  <c r="J307" i="19"/>
  <c r="N306" i="19"/>
  <c r="M306" i="19"/>
  <c r="L306" i="19"/>
  <c r="K306" i="19"/>
  <c r="J306" i="19"/>
  <c r="I306" i="19" s="1"/>
  <c r="N305" i="19"/>
  <c r="M305" i="19"/>
  <c r="L305" i="19"/>
  <c r="K305" i="19"/>
  <c r="I305" i="19" s="1"/>
  <c r="J305" i="19"/>
  <c r="N304" i="19"/>
  <c r="M304" i="19"/>
  <c r="L304" i="19"/>
  <c r="K304" i="19"/>
  <c r="J304" i="19"/>
  <c r="I304" i="19" s="1"/>
  <c r="N303" i="19"/>
  <c r="M303" i="19"/>
  <c r="L303" i="19"/>
  <c r="K303" i="19"/>
  <c r="I303" i="19" s="1"/>
  <c r="J303" i="19"/>
  <c r="N302" i="19"/>
  <c r="M302" i="19"/>
  <c r="L302" i="19"/>
  <c r="K302" i="19"/>
  <c r="J302" i="19"/>
  <c r="I302" i="19" s="1"/>
  <c r="N301" i="19"/>
  <c r="M301" i="19"/>
  <c r="L301" i="19"/>
  <c r="K301" i="19"/>
  <c r="I301" i="19" s="1"/>
  <c r="J301" i="19"/>
  <c r="N300" i="19"/>
  <c r="M300" i="19"/>
  <c r="L300" i="19"/>
  <c r="K300" i="19"/>
  <c r="J300" i="19"/>
  <c r="I300" i="19" s="1"/>
  <c r="N299" i="19"/>
  <c r="M299" i="19"/>
  <c r="L299" i="19"/>
  <c r="K299" i="19"/>
  <c r="I299" i="19" s="1"/>
  <c r="J299" i="19"/>
  <c r="N298" i="19"/>
  <c r="M298" i="19"/>
  <c r="L298" i="19"/>
  <c r="K298" i="19"/>
  <c r="J298" i="19"/>
  <c r="I298" i="19" s="1"/>
  <c r="N297" i="19"/>
  <c r="M297" i="19"/>
  <c r="L297" i="19"/>
  <c r="K297" i="19"/>
  <c r="I297" i="19" s="1"/>
  <c r="J297" i="19"/>
  <c r="N296" i="19"/>
  <c r="M296" i="19"/>
  <c r="L296" i="19"/>
  <c r="K296" i="19"/>
  <c r="J296" i="19"/>
  <c r="I296" i="19" s="1"/>
  <c r="N295" i="19"/>
  <c r="M295" i="19"/>
  <c r="L295" i="19"/>
  <c r="K295" i="19"/>
  <c r="I295" i="19" s="1"/>
  <c r="J295" i="19"/>
  <c r="N294" i="19"/>
  <c r="M294" i="19"/>
  <c r="L294" i="19"/>
  <c r="K294" i="19"/>
  <c r="J294" i="19"/>
  <c r="I294" i="19" s="1"/>
  <c r="N293" i="19"/>
  <c r="M293" i="19"/>
  <c r="L293" i="19"/>
  <c r="K293" i="19"/>
  <c r="I293" i="19" s="1"/>
  <c r="J293" i="19"/>
  <c r="N292" i="19"/>
  <c r="M292" i="19"/>
  <c r="L292" i="19"/>
  <c r="K292" i="19"/>
  <c r="J292" i="19"/>
  <c r="I292" i="19" s="1"/>
  <c r="N291" i="19"/>
  <c r="M291" i="19"/>
  <c r="L291" i="19"/>
  <c r="K291" i="19"/>
  <c r="I291" i="19" s="1"/>
  <c r="J291" i="19"/>
  <c r="N290" i="19"/>
  <c r="M290" i="19"/>
  <c r="L290" i="19"/>
  <c r="K290" i="19"/>
  <c r="J290" i="19"/>
  <c r="I290" i="19" s="1"/>
  <c r="N289" i="19"/>
  <c r="M289" i="19"/>
  <c r="L289" i="19"/>
  <c r="K289" i="19"/>
  <c r="I289" i="19" s="1"/>
  <c r="J289" i="19"/>
  <c r="N288" i="19"/>
  <c r="M288" i="19"/>
  <c r="L288" i="19"/>
  <c r="K288" i="19"/>
  <c r="J288" i="19"/>
  <c r="I288" i="19" s="1"/>
  <c r="N287" i="19"/>
  <c r="M287" i="19"/>
  <c r="L287" i="19"/>
  <c r="K287" i="19"/>
  <c r="I287" i="19" s="1"/>
  <c r="J287" i="19"/>
  <c r="N286" i="19"/>
  <c r="M286" i="19"/>
  <c r="L286" i="19"/>
  <c r="K286" i="19"/>
  <c r="J286" i="19"/>
  <c r="I286" i="19" s="1"/>
  <c r="N285" i="19"/>
  <c r="M285" i="19"/>
  <c r="L285" i="19"/>
  <c r="K285" i="19"/>
  <c r="I285" i="19" s="1"/>
  <c r="J285" i="19"/>
  <c r="N284" i="19"/>
  <c r="M284" i="19"/>
  <c r="L284" i="19"/>
  <c r="K284" i="19"/>
  <c r="J284" i="19"/>
  <c r="I284" i="19" s="1"/>
  <c r="N283" i="19"/>
  <c r="M283" i="19"/>
  <c r="L283" i="19"/>
  <c r="K283" i="19"/>
  <c r="I283" i="19" s="1"/>
  <c r="J283" i="19"/>
  <c r="N282" i="19"/>
  <c r="M282" i="19"/>
  <c r="L282" i="19"/>
  <c r="K282" i="19"/>
  <c r="J282" i="19"/>
  <c r="I282" i="19" s="1"/>
  <c r="N281" i="19"/>
  <c r="M281" i="19"/>
  <c r="L281" i="19"/>
  <c r="K281" i="19"/>
  <c r="I281" i="19" s="1"/>
  <c r="J281" i="19"/>
  <c r="N280" i="19"/>
  <c r="M280" i="19"/>
  <c r="L280" i="19"/>
  <c r="K280" i="19"/>
  <c r="J280" i="19"/>
  <c r="I280" i="19" s="1"/>
  <c r="N279" i="19"/>
  <c r="M279" i="19"/>
  <c r="L279" i="19"/>
  <c r="K279" i="19"/>
  <c r="I279" i="19" s="1"/>
  <c r="J279" i="19"/>
  <c r="N278" i="19"/>
  <c r="M278" i="19"/>
  <c r="L278" i="19"/>
  <c r="K278" i="19"/>
  <c r="J278" i="19"/>
  <c r="I278" i="19" s="1"/>
  <c r="N277" i="19"/>
  <c r="M277" i="19"/>
  <c r="L277" i="19"/>
  <c r="K277" i="19"/>
  <c r="I277" i="19" s="1"/>
  <c r="J277" i="19"/>
  <c r="N276" i="19"/>
  <c r="M276" i="19"/>
  <c r="L276" i="19"/>
  <c r="K276" i="19"/>
  <c r="J276" i="19"/>
  <c r="I276" i="19" s="1"/>
  <c r="N275" i="19"/>
  <c r="M275" i="19"/>
  <c r="L275" i="19"/>
  <c r="K275" i="19"/>
  <c r="I275" i="19" s="1"/>
  <c r="J275" i="19"/>
  <c r="N274" i="19"/>
  <c r="M274" i="19"/>
  <c r="L274" i="19"/>
  <c r="K274" i="19"/>
  <c r="J274" i="19"/>
  <c r="I274" i="19" s="1"/>
  <c r="N273" i="19"/>
  <c r="M273" i="19"/>
  <c r="L273" i="19"/>
  <c r="K273" i="19"/>
  <c r="I273" i="19" s="1"/>
  <c r="J273" i="19"/>
  <c r="N272" i="19"/>
  <c r="M272" i="19"/>
  <c r="L272" i="19"/>
  <c r="K272" i="19"/>
  <c r="J272" i="19"/>
  <c r="I272" i="19" s="1"/>
  <c r="N271" i="19"/>
  <c r="M271" i="19"/>
  <c r="L271" i="19"/>
  <c r="K271" i="19"/>
  <c r="I271" i="19" s="1"/>
  <c r="J271" i="19"/>
  <c r="N270" i="19"/>
  <c r="M270" i="19"/>
  <c r="L270" i="19"/>
  <c r="K270" i="19"/>
  <c r="J270" i="19"/>
  <c r="I270" i="19" s="1"/>
  <c r="N269" i="19"/>
  <c r="M269" i="19"/>
  <c r="L269" i="19"/>
  <c r="K269" i="19"/>
  <c r="I269" i="19" s="1"/>
  <c r="J269" i="19"/>
  <c r="N268" i="19"/>
  <c r="M268" i="19"/>
  <c r="L268" i="19"/>
  <c r="K268" i="19"/>
  <c r="J268" i="19"/>
  <c r="I268" i="19" s="1"/>
  <c r="N267" i="19"/>
  <c r="M267" i="19"/>
  <c r="L267" i="19"/>
  <c r="K267" i="19"/>
  <c r="I267" i="19" s="1"/>
  <c r="J267" i="19"/>
  <c r="N266" i="19"/>
  <c r="M266" i="19"/>
  <c r="L266" i="19"/>
  <c r="K266" i="19"/>
  <c r="J266" i="19"/>
  <c r="I266" i="19" s="1"/>
  <c r="N265" i="19"/>
  <c r="M265" i="19"/>
  <c r="L265" i="19"/>
  <c r="K265" i="19"/>
  <c r="I265" i="19" s="1"/>
  <c r="J265" i="19"/>
  <c r="N264" i="19"/>
  <c r="M264" i="19"/>
  <c r="L264" i="19"/>
  <c r="K264" i="19"/>
  <c r="J264" i="19"/>
  <c r="I264" i="19" s="1"/>
  <c r="N263" i="19"/>
  <c r="M263" i="19"/>
  <c r="L263" i="19"/>
  <c r="K263" i="19"/>
  <c r="I263" i="19" s="1"/>
  <c r="J263" i="19"/>
  <c r="N262" i="19"/>
  <c r="M262" i="19"/>
  <c r="L262" i="19"/>
  <c r="K262" i="19"/>
  <c r="J262" i="19"/>
  <c r="I262" i="19" s="1"/>
  <c r="N261" i="19"/>
  <c r="M261" i="19"/>
  <c r="L261" i="19"/>
  <c r="K261" i="19"/>
  <c r="I261" i="19" s="1"/>
  <c r="J261" i="19"/>
  <c r="N260" i="19"/>
  <c r="M260" i="19"/>
  <c r="L260" i="19"/>
  <c r="K260" i="19"/>
  <c r="J260" i="19"/>
  <c r="I260" i="19" s="1"/>
  <c r="N259" i="19"/>
  <c r="M259" i="19"/>
  <c r="L259" i="19"/>
  <c r="K259" i="19"/>
  <c r="I259" i="19" s="1"/>
  <c r="J259" i="19"/>
  <c r="N258" i="19"/>
  <c r="M258" i="19"/>
  <c r="L258" i="19"/>
  <c r="K258" i="19"/>
  <c r="J258" i="19"/>
  <c r="I258" i="19" s="1"/>
  <c r="N257" i="19"/>
  <c r="M257" i="19"/>
  <c r="L257" i="19"/>
  <c r="K257" i="19"/>
  <c r="I257" i="19" s="1"/>
  <c r="J257" i="19"/>
  <c r="N256" i="19"/>
  <c r="M256" i="19"/>
  <c r="L256" i="19"/>
  <c r="K256" i="19"/>
  <c r="J256" i="19"/>
  <c r="I256" i="19" s="1"/>
  <c r="N255" i="19"/>
  <c r="M255" i="19"/>
  <c r="L255" i="19"/>
  <c r="K255" i="19"/>
  <c r="I255" i="19" s="1"/>
  <c r="J255" i="19"/>
  <c r="N254" i="19"/>
  <c r="M254" i="19"/>
  <c r="L254" i="19"/>
  <c r="K254" i="19"/>
  <c r="J254" i="19"/>
  <c r="I254" i="19" s="1"/>
  <c r="N253" i="19"/>
  <c r="M253" i="19"/>
  <c r="L253" i="19"/>
  <c r="K253" i="19"/>
  <c r="I253" i="19" s="1"/>
  <c r="J253" i="19"/>
  <c r="N252" i="19"/>
  <c r="M252" i="19"/>
  <c r="L252" i="19"/>
  <c r="K252" i="19"/>
  <c r="J252" i="19"/>
  <c r="I252" i="19" s="1"/>
  <c r="N251" i="19"/>
  <c r="M251" i="19"/>
  <c r="L251" i="19"/>
  <c r="K251" i="19"/>
  <c r="I251" i="19" s="1"/>
  <c r="J251" i="19"/>
  <c r="N250" i="19"/>
  <c r="M250" i="19"/>
  <c r="L250" i="19"/>
  <c r="K250" i="19"/>
  <c r="J250" i="19"/>
  <c r="I250" i="19" s="1"/>
  <c r="N249" i="19"/>
  <c r="M249" i="19"/>
  <c r="L249" i="19"/>
  <c r="K249" i="19"/>
  <c r="I249" i="19" s="1"/>
  <c r="J249" i="19"/>
  <c r="N248" i="19"/>
  <c r="M248" i="19"/>
  <c r="L248" i="19"/>
  <c r="K248" i="19"/>
  <c r="J248" i="19"/>
  <c r="I248" i="19" s="1"/>
  <c r="N247" i="19"/>
  <c r="M247" i="19"/>
  <c r="L247" i="19"/>
  <c r="K247" i="19"/>
  <c r="I247" i="19" s="1"/>
  <c r="J247" i="19"/>
  <c r="N246" i="19"/>
  <c r="M246" i="19"/>
  <c r="L246" i="19"/>
  <c r="K246" i="19"/>
  <c r="J246" i="19"/>
  <c r="I246" i="19" s="1"/>
  <c r="N245" i="19"/>
  <c r="M245" i="19"/>
  <c r="L245" i="19"/>
  <c r="K245" i="19"/>
  <c r="I245" i="19" s="1"/>
  <c r="J245" i="19"/>
  <c r="N244" i="19"/>
  <c r="M244" i="19"/>
  <c r="L244" i="19"/>
  <c r="K244" i="19"/>
  <c r="J244" i="19"/>
  <c r="I244" i="19" s="1"/>
  <c r="N243" i="19"/>
  <c r="M243" i="19"/>
  <c r="L243" i="19"/>
  <c r="K243" i="19"/>
  <c r="I243" i="19" s="1"/>
  <c r="J243" i="19"/>
  <c r="N242" i="19"/>
  <c r="M242" i="19"/>
  <c r="L242" i="19"/>
  <c r="K242" i="19"/>
  <c r="J242" i="19"/>
  <c r="I242" i="19" s="1"/>
  <c r="N241" i="19"/>
  <c r="M241" i="19"/>
  <c r="L241" i="19"/>
  <c r="K241" i="19"/>
  <c r="I241" i="19" s="1"/>
  <c r="J241" i="19"/>
  <c r="N240" i="19"/>
  <c r="M240" i="19"/>
  <c r="L240" i="19"/>
  <c r="K240" i="19"/>
  <c r="J240" i="19"/>
  <c r="I240" i="19" s="1"/>
  <c r="N239" i="19"/>
  <c r="M239" i="19"/>
  <c r="L239" i="19"/>
  <c r="K239" i="19"/>
  <c r="I239" i="19" s="1"/>
  <c r="J239" i="19"/>
  <c r="N238" i="19"/>
  <c r="M238" i="19"/>
  <c r="L238" i="19"/>
  <c r="K238" i="19"/>
  <c r="J238" i="19"/>
  <c r="I238" i="19" s="1"/>
  <c r="N237" i="19"/>
  <c r="M237" i="19"/>
  <c r="L237" i="19"/>
  <c r="K237" i="19"/>
  <c r="I237" i="19" s="1"/>
  <c r="J237" i="19"/>
  <c r="N236" i="19"/>
  <c r="M236" i="19"/>
  <c r="L236" i="19"/>
  <c r="K236" i="19"/>
  <c r="J236" i="19"/>
  <c r="I236" i="19" s="1"/>
  <c r="N235" i="19"/>
  <c r="M235" i="19"/>
  <c r="L235" i="19"/>
  <c r="K235" i="19"/>
  <c r="I235" i="19" s="1"/>
  <c r="J235" i="19"/>
  <c r="N234" i="19"/>
  <c r="M234" i="19"/>
  <c r="L234" i="19"/>
  <c r="K234" i="19"/>
  <c r="J234" i="19"/>
  <c r="I234" i="19" s="1"/>
  <c r="N233" i="19"/>
  <c r="M233" i="19"/>
  <c r="L233" i="19"/>
  <c r="K233" i="19"/>
  <c r="I233" i="19" s="1"/>
  <c r="J233" i="19"/>
  <c r="N232" i="19"/>
  <c r="M232" i="19"/>
  <c r="L232" i="19"/>
  <c r="K232" i="19"/>
  <c r="J232" i="19"/>
  <c r="I232" i="19" s="1"/>
  <c r="N231" i="19"/>
  <c r="M231" i="19"/>
  <c r="L231" i="19"/>
  <c r="K231" i="19"/>
  <c r="I231" i="19" s="1"/>
  <c r="J231" i="19"/>
  <c r="N230" i="19"/>
  <c r="M230" i="19"/>
  <c r="L230" i="19"/>
  <c r="K230" i="19"/>
  <c r="J230" i="19"/>
  <c r="I230" i="19" s="1"/>
  <c r="N229" i="19"/>
  <c r="M229" i="19"/>
  <c r="L229" i="19"/>
  <c r="K229" i="19"/>
  <c r="I229" i="19" s="1"/>
  <c r="J229" i="19"/>
  <c r="N228" i="19"/>
  <c r="M228" i="19"/>
  <c r="L228" i="19"/>
  <c r="K228" i="19"/>
  <c r="J228" i="19"/>
  <c r="I228" i="19" s="1"/>
  <c r="N227" i="19"/>
  <c r="M227" i="19"/>
  <c r="L227" i="19"/>
  <c r="K227" i="19"/>
  <c r="I227" i="19" s="1"/>
  <c r="J227" i="19"/>
  <c r="N226" i="19"/>
  <c r="M226" i="19"/>
  <c r="L226" i="19"/>
  <c r="K226" i="19"/>
  <c r="J226" i="19"/>
  <c r="I226" i="19" s="1"/>
  <c r="N225" i="19"/>
  <c r="M225" i="19"/>
  <c r="L225" i="19"/>
  <c r="K225" i="19"/>
  <c r="I225" i="19" s="1"/>
  <c r="J225" i="19"/>
  <c r="N224" i="19"/>
  <c r="M224" i="19"/>
  <c r="L224" i="19"/>
  <c r="K224" i="19"/>
  <c r="J224" i="19"/>
  <c r="I224" i="19" s="1"/>
  <c r="N223" i="19"/>
  <c r="M223" i="19"/>
  <c r="L223" i="19"/>
  <c r="K223" i="19"/>
  <c r="I223" i="19" s="1"/>
  <c r="J223" i="19"/>
  <c r="N222" i="19"/>
  <c r="M222" i="19"/>
  <c r="L222" i="19"/>
  <c r="K222" i="19"/>
  <c r="J222" i="19"/>
  <c r="I222" i="19" s="1"/>
  <c r="N221" i="19"/>
  <c r="M221" i="19"/>
  <c r="L221" i="19"/>
  <c r="K221" i="19"/>
  <c r="I221" i="19" s="1"/>
  <c r="J221" i="19"/>
  <c r="N220" i="19"/>
  <c r="M220" i="19"/>
  <c r="L220" i="19"/>
  <c r="K220" i="19"/>
  <c r="J220" i="19"/>
  <c r="I220" i="19" s="1"/>
  <c r="N219" i="19"/>
  <c r="M219" i="19"/>
  <c r="L219" i="19"/>
  <c r="K219" i="19"/>
  <c r="I219" i="19" s="1"/>
  <c r="J219" i="19"/>
  <c r="N218" i="19"/>
  <c r="M218" i="19"/>
  <c r="L218" i="19"/>
  <c r="K218" i="19"/>
  <c r="J218" i="19"/>
  <c r="I218" i="19" s="1"/>
  <c r="N217" i="19"/>
  <c r="M217" i="19"/>
  <c r="L217" i="19"/>
  <c r="K217" i="19"/>
  <c r="I217" i="19" s="1"/>
  <c r="J217" i="19"/>
  <c r="N216" i="19"/>
  <c r="M216" i="19"/>
  <c r="L216" i="19"/>
  <c r="K216" i="19"/>
  <c r="J216" i="19"/>
  <c r="I216" i="19" s="1"/>
  <c r="N215" i="19"/>
  <c r="M215" i="19"/>
  <c r="L215" i="19"/>
  <c r="K215" i="19"/>
  <c r="I215" i="19" s="1"/>
  <c r="J215" i="19"/>
  <c r="N214" i="19"/>
  <c r="M214" i="19"/>
  <c r="L214" i="19"/>
  <c r="K214" i="19"/>
  <c r="J214" i="19"/>
  <c r="I214" i="19" s="1"/>
  <c r="N213" i="19"/>
  <c r="M213" i="19"/>
  <c r="L213" i="19"/>
  <c r="K213" i="19"/>
  <c r="I213" i="19" s="1"/>
  <c r="J213" i="19"/>
  <c r="N212" i="19"/>
  <c r="M212" i="19"/>
  <c r="L212" i="19"/>
  <c r="K212" i="19"/>
  <c r="J212" i="19"/>
  <c r="I212" i="19" s="1"/>
  <c r="N211" i="19"/>
  <c r="M211" i="19"/>
  <c r="L211" i="19"/>
  <c r="K211" i="19"/>
  <c r="I211" i="19" s="1"/>
  <c r="J211" i="19"/>
  <c r="N210" i="19"/>
  <c r="M210" i="19"/>
  <c r="L210" i="19"/>
  <c r="K210" i="19"/>
  <c r="J210" i="19"/>
  <c r="I210" i="19" s="1"/>
  <c r="N209" i="19"/>
  <c r="M209" i="19"/>
  <c r="L209" i="19"/>
  <c r="K209" i="19"/>
  <c r="I209" i="19" s="1"/>
  <c r="J209" i="19"/>
  <c r="N208" i="19"/>
  <c r="M208" i="19"/>
  <c r="L208" i="19"/>
  <c r="K208" i="19"/>
  <c r="J208" i="19"/>
  <c r="I208" i="19" s="1"/>
  <c r="N207" i="19"/>
  <c r="M207" i="19"/>
  <c r="L207" i="19"/>
  <c r="K207" i="19"/>
  <c r="I207" i="19" s="1"/>
  <c r="J207" i="19"/>
  <c r="N206" i="19"/>
  <c r="M206" i="19"/>
  <c r="L206" i="19"/>
  <c r="K206" i="19"/>
  <c r="J206" i="19"/>
  <c r="I206" i="19" s="1"/>
  <c r="N205" i="19"/>
  <c r="M205" i="19"/>
  <c r="L205" i="19"/>
  <c r="K205" i="19"/>
  <c r="I205" i="19" s="1"/>
  <c r="J205" i="19"/>
  <c r="N204" i="19"/>
  <c r="M204" i="19"/>
  <c r="L204" i="19"/>
  <c r="K204" i="19"/>
  <c r="J204" i="19"/>
  <c r="I204" i="19" s="1"/>
  <c r="N203" i="19"/>
  <c r="M203" i="19"/>
  <c r="L203" i="19"/>
  <c r="K203" i="19"/>
  <c r="I203" i="19" s="1"/>
  <c r="J203" i="19"/>
  <c r="N202" i="19"/>
  <c r="M202" i="19"/>
  <c r="L202" i="19"/>
  <c r="K202" i="19"/>
  <c r="J202" i="19"/>
  <c r="I202" i="19" s="1"/>
  <c r="N201" i="19"/>
  <c r="M201" i="19"/>
  <c r="L201" i="19"/>
  <c r="K201" i="19"/>
  <c r="I201" i="19" s="1"/>
  <c r="J201" i="19"/>
  <c r="N200" i="19"/>
  <c r="M200" i="19"/>
  <c r="L200" i="19"/>
  <c r="K200" i="19"/>
  <c r="J200" i="19"/>
  <c r="I200" i="19" s="1"/>
  <c r="N199" i="19"/>
  <c r="M199" i="19"/>
  <c r="L199" i="19"/>
  <c r="K199" i="19"/>
  <c r="I199" i="19" s="1"/>
  <c r="J199" i="19"/>
  <c r="N198" i="19"/>
  <c r="M198" i="19"/>
  <c r="L198" i="19"/>
  <c r="K198" i="19"/>
  <c r="J198" i="19"/>
  <c r="I198" i="19" s="1"/>
  <c r="N197" i="19"/>
  <c r="M197" i="19"/>
  <c r="L197" i="19"/>
  <c r="K197" i="19"/>
  <c r="I197" i="19" s="1"/>
  <c r="J197" i="19"/>
  <c r="N196" i="19"/>
  <c r="M196" i="19"/>
  <c r="L196" i="19"/>
  <c r="K196" i="19"/>
  <c r="J196" i="19"/>
  <c r="N195" i="19"/>
  <c r="M195" i="19"/>
  <c r="L195" i="19"/>
  <c r="K195" i="19"/>
  <c r="I195" i="19" s="1"/>
  <c r="J195" i="19"/>
  <c r="N194" i="19"/>
  <c r="M194" i="19"/>
  <c r="L194" i="19"/>
  <c r="K194" i="19"/>
  <c r="J194" i="19"/>
  <c r="I194" i="19" s="1"/>
  <c r="N193" i="19"/>
  <c r="M193" i="19"/>
  <c r="L193" i="19"/>
  <c r="K193" i="19"/>
  <c r="I193" i="19" s="1"/>
  <c r="J193" i="19"/>
  <c r="N192" i="19"/>
  <c r="M192" i="19"/>
  <c r="L192" i="19"/>
  <c r="K192" i="19"/>
  <c r="J192" i="19"/>
  <c r="N191" i="19"/>
  <c r="M191" i="19"/>
  <c r="L191" i="19"/>
  <c r="K191" i="19"/>
  <c r="I191" i="19" s="1"/>
  <c r="J191" i="19"/>
  <c r="N190" i="19"/>
  <c r="M190" i="19"/>
  <c r="L190" i="19"/>
  <c r="K190" i="19"/>
  <c r="J190" i="19"/>
  <c r="I190" i="19" s="1"/>
  <c r="N189" i="19"/>
  <c r="M189" i="19"/>
  <c r="L189" i="19"/>
  <c r="K189" i="19"/>
  <c r="I189" i="19" s="1"/>
  <c r="J189" i="19"/>
  <c r="N188" i="19"/>
  <c r="M188" i="19"/>
  <c r="L188" i="19"/>
  <c r="K188" i="19"/>
  <c r="J188" i="19"/>
  <c r="N187" i="19"/>
  <c r="M187" i="19"/>
  <c r="L187" i="19"/>
  <c r="K187" i="19"/>
  <c r="I187" i="19" s="1"/>
  <c r="J187" i="19"/>
  <c r="N186" i="19"/>
  <c r="M186" i="19"/>
  <c r="L186" i="19"/>
  <c r="K186" i="19"/>
  <c r="J186" i="19"/>
  <c r="I186" i="19" s="1"/>
  <c r="N185" i="19"/>
  <c r="M185" i="19"/>
  <c r="L185" i="19"/>
  <c r="K185" i="19"/>
  <c r="I185" i="19" s="1"/>
  <c r="J185" i="19"/>
  <c r="N184" i="19"/>
  <c r="M184" i="19"/>
  <c r="L184" i="19"/>
  <c r="K184" i="19"/>
  <c r="J184" i="19"/>
  <c r="N183" i="19"/>
  <c r="M183" i="19"/>
  <c r="L183" i="19"/>
  <c r="K183" i="19"/>
  <c r="I183" i="19" s="1"/>
  <c r="J183" i="19"/>
  <c r="N182" i="19"/>
  <c r="M182" i="19"/>
  <c r="L182" i="19"/>
  <c r="K182" i="19"/>
  <c r="J182" i="19"/>
  <c r="I182" i="19" s="1"/>
  <c r="N181" i="19"/>
  <c r="M181" i="19"/>
  <c r="L181" i="19"/>
  <c r="K181" i="19"/>
  <c r="I181" i="19" s="1"/>
  <c r="J181" i="19"/>
  <c r="N180" i="19"/>
  <c r="M180" i="19"/>
  <c r="L180" i="19"/>
  <c r="K180" i="19"/>
  <c r="J180" i="19"/>
  <c r="N179" i="19"/>
  <c r="M179" i="19"/>
  <c r="L179" i="19"/>
  <c r="K179" i="19"/>
  <c r="I179" i="19" s="1"/>
  <c r="J179" i="19"/>
  <c r="N178" i="19"/>
  <c r="M178" i="19"/>
  <c r="L178" i="19"/>
  <c r="K178" i="19"/>
  <c r="J178" i="19"/>
  <c r="I178" i="19" s="1"/>
  <c r="N177" i="19"/>
  <c r="M177" i="19"/>
  <c r="L177" i="19"/>
  <c r="K177" i="19"/>
  <c r="I177" i="19" s="1"/>
  <c r="J177" i="19"/>
  <c r="N176" i="19"/>
  <c r="M176" i="19"/>
  <c r="L176" i="19"/>
  <c r="K176" i="19"/>
  <c r="J176" i="19"/>
  <c r="N175" i="19"/>
  <c r="M175" i="19"/>
  <c r="L175" i="19"/>
  <c r="K175" i="19"/>
  <c r="I175" i="19" s="1"/>
  <c r="J175" i="19"/>
  <c r="N174" i="19"/>
  <c r="M174" i="19"/>
  <c r="L174" i="19"/>
  <c r="K174" i="19"/>
  <c r="J174" i="19"/>
  <c r="I174" i="19" s="1"/>
  <c r="N173" i="19"/>
  <c r="M173" i="19"/>
  <c r="L173" i="19"/>
  <c r="K173" i="19"/>
  <c r="I173" i="19" s="1"/>
  <c r="J173" i="19"/>
  <c r="N172" i="19"/>
  <c r="M172" i="19"/>
  <c r="L172" i="19"/>
  <c r="K172" i="19"/>
  <c r="J172" i="19"/>
  <c r="N171" i="19"/>
  <c r="M171" i="19"/>
  <c r="L171" i="19"/>
  <c r="K171" i="19"/>
  <c r="I171" i="19" s="1"/>
  <c r="J171" i="19"/>
  <c r="N170" i="19"/>
  <c r="M170" i="19"/>
  <c r="L170" i="19"/>
  <c r="K170" i="19"/>
  <c r="J170" i="19"/>
  <c r="I170" i="19" s="1"/>
  <c r="N169" i="19"/>
  <c r="M169" i="19"/>
  <c r="L169" i="19"/>
  <c r="K169" i="19"/>
  <c r="I169" i="19" s="1"/>
  <c r="J169" i="19"/>
  <c r="N168" i="19"/>
  <c r="M168" i="19"/>
  <c r="L168" i="19"/>
  <c r="K168" i="19"/>
  <c r="J168" i="19"/>
  <c r="N167" i="19"/>
  <c r="M167" i="19"/>
  <c r="L167" i="19"/>
  <c r="K167" i="19"/>
  <c r="I167" i="19" s="1"/>
  <c r="J167" i="19"/>
  <c r="N166" i="19"/>
  <c r="M166" i="19"/>
  <c r="L166" i="19"/>
  <c r="K166" i="19"/>
  <c r="J166" i="19"/>
  <c r="I166" i="19" s="1"/>
  <c r="N165" i="19"/>
  <c r="M165" i="19"/>
  <c r="L165" i="19"/>
  <c r="K165" i="19"/>
  <c r="I165" i="19" s="1"/>
  <c r="J165" i="19"/>
  <c r="N164" i="19"/>
  <c r="M164" i="19"/>
  <c r="L164" i="19"/>
  <c r="K164" i="19"/>
  <c r="J164" i="19"/>
  <c r="N163" i="19"/>
  <c r="M163" i="19"/>
  <c r="L163" i="19"/>
  <c r="K163" i="19"/>
  <c r="I163" i="19" s="1"/>
  <c r="J163" i="19"/>
  <c r="N162" i="19"/>
  <c r="M162" i="19"/>
  <c r="L162" i="19"/>
  <c r="K162" i="19"/>
  <c r="J162" i="19"/>
  <c r="I162" i="19" s="1"/>
  <c r="N161" i="19"/>
  <c r="M161" i="19"/>
  <c r="L161" i="19"/>
  <c r="K161" i="19"/>
  <c r="I161" i="19" s="1"/>
  <c r="J161" i="19"/>
  <c r="N160" i="19"/>
  <c r="M160" i="19"/>
  <c r="L160" i="19"/>
  <c r="K160" i="19"/>
  <c r="J160" i="19"/>
  <c r="N159" i="19"/>
  <c r="M159" i="19"/>
  <c r="L159" i="19"/>
  <c r="K159" i="19"/>
  <c r="I159" i="19" s="1"/>
  <c r="J159" i="19"/>
  <c r="N158" i="19"/>
  <c r="M158" i="19"/>
  <c r="L158" i="19"/>
  <c r="K158" i="19"/>
  <c r="J158" i="19"/>
  <c r="I158" i="19" s="1"/>
  <c r="N157" i="19"/>
  <c r="M157" i="19"/>
  <c r="L157" i="19"/>
  <c r="K157" i="19"/>
  <c r="I157" i="19" s="1"/>
  <c r="J157" i="19"/>
  <c r="N156" i="19"/>
  <c r="M156" i="19"/>
  <c r="L156" i="19"/>
  <c r="K156" i="19"/>
  <c r="J156" i="19"/>
  <c r="N155" i="19"/>
  <c r="M155" i="19"/>
  <c r="L155" i="19"/>
  <c r="K155" i="19"/>
  <c r="I155" i="19" s="1"/>
  <c r="J155" i="19"/>
  <c r="N154" i="19"/>
  <c r="M154" i="19"/>
  <c r="L154" i="19"/>
  <c r="K154" i="19"/>
  <c r="J154" i="19"/>
  <c r="I154" i="19" s="1"/>
  <c r="N153" i="19"/>
  <c r="M153" i="19"/>
  <c r="L153" i="19"/>
  <c r="K153" i="19"/>
  <c r="I153" i="19" s="1"/>
  <c r="J153" i="19"/>
  <c r="N152" i="19"/>
  <c r="M152" i="19"/>
  <c r="L152" i="19"/>
  <c r="K152" i="19"/>
  <c r="J152" i="19"/>
  <c r="N151" i="19"/>
  <c r="M151" i="19"/>
  <c r="L151" i="19"/>
  <c r="K151" i="19"/>
  <c r="I151" i="19" s="1"/>
  <c r="J151" i="19"/>
  <c r="N150" i="19"/>
  <c r="M150" i="19"/>
  <c r="L150" i="19"/>
  <c r="K150" i="19"/>
  <c r="J150" i="19"/>
  <c r="I150" i="19" s="1"/>
  <c r="N149" i="19"/>
  <c r="M149" i="19"/>
  <c r="L149" i="19"/>
  <c r="K149" i="19"/>
  <c r="I149" i="19" s="1"/>
  <c r="J149" i="19"/>
  <c r="N148" i="19"/>
  <c r="M148" i="19"/>
  <c r="L148" i="19"/>
  <c r="K148" i="19"/>
  <c r="J148" i="19"/>
  <c r="N147" i="19"/>
  <c r="M147" i="19"/>
  <c r="L147" i="19"/>
  <c r="K147" i="19"/>
  <c r="I147" i="19" s="1"/>
  <c r="J147" i="19"/>
  <c r="N146" i="19"/>
  <c r="M146" i="19"/>
  <c r="L146" i="19"/>
  <c r="K146" i="19"/>
  <c r="J146" i="19"/>
  <c r="I146" i="19" s="1"/>
  <c r="N145" i="19"/>
  <c r="M145" i="19"/>
  <c r="L145" i="19"/>
  <c r="K145" i="19"/>
  <c r="I145" i="19" s="1"/>
  <c r="J145" i="19"/>
  <c r="N144" i="19"/>
  <c r="M144" i="19"/>
  <c r="L144" i="19"/>
  <c r="K144" i="19"/>
  <c r="J144" i="19"/>
  <c r="N143" i="19"/>
  <c r="M143" i="19"/>
  <c r="L143" i="19"/>
  <c r="K143" i="19"/>
  <c r="I143" i="19" s="1"/>
  <c r="J143" i="19"/>
  <c r="N142" i="19"/>
  <c r="M142" i="19"/>
  <c r="L142" i="19"/>
  <c r="K142" i="19"/>
  <c r="J142" i="19"/>
  <c r="I142" i="19" s="1"/>
  <c r="N141" i="19"/>
  <c r="M141" i="19"/>
  <c r="L141" i="19"/>
  <c r="K141" i="19"/>
  <c r="I141" i="19" s="1"/>
  <c r="J141" i="19"/>
  <c r="N140" i="19"/>
  <c r="M140" i="19"/>
  <c r="L140" i="19"/>
  <c r="K140" i="19"/>
  <c r="J140" i="19"/>
  <c r="N139" i="19"/>
  <c r="M139" i="19"/>
  <c r="L139" i="19"/>
  <c r="K139" i="19"/>
  <c r="I139" i="19" s="1"/>
  <c r="J139" i="19"/>
  <c r="N138" i="19"/>
  <c r="M138" i="19"/>
  <c r="L138" i="19"/>
  <c r="K138" i="19"/>
  <c r="J138" i="19"/>
  <c r="I138" i="19" s="1"/>
  <c r="N137" i="19"/>
  <c r="M137" i="19"/>
  <c r="L137" i="19"/>
  <c r="K137" i="19"/>
  <c r="I137" i="19" s="1"/>
  <c r="J137" i="19"/>
  <c r="N136" i="19"/>
  <c r="M136" i="19"/>
  <c r="L136" i="19"/>
  <c r="K136" i="19"/>
  <c r="J136" i="19"/>
  <c r="N135" i="19"/>
  <c r="M135" i="19"/>
  <c r="L135" i="19"/>
  <c r="K135" i="19"/>
  <c r="I135" i="19" s="1"/>
  <c r="J135" i="19"/>
  <c r="N134" i="19"/>
  <c r="M134" i="19"/>
  <c r="L134" i="19"/>
  <c r="K134" i="19"/>
  <c r="J134" i="19"/>
  <c r="I134" i="19" s="1"/>
  <c r="N133" i="19"/>
  <c r="M133" i="19"/>
  <c r="L133" i="19"/>
  <c r="K133" i="19"/>
  <c r="I133" i="19" s="1"/>
  <c r="J133" i="19"/>
  <c r="N132" i="19"/>
  <c r="M132" i="19"/>
  <c r="L132" i="19"/>
  <c r="K132" i="19"/>
  <c r="J132" i="19"/>
  <c r="N131" i="19"/>
  <c r="M131" i="19"/>
  <c r="L131" i="19"/>
  <c r="K131" i="19"/>
  <c r="I131" i="19" s="1"/>
  <c r="J131" i="19"/>
  <c r="N130" i="19"/>
  <c r="M130" i="19"/>
  <c r="L130" i="19"/>
  <c r="K130" i="19"/>
  <c r="J130" i="19"/>
  <c r="I130" i="19" s="1"/>
  <c r="N129" i="19"/>
  <c r="M129" i="19"/>
  <c r="L129" i="19"/>
  <c r="K129" i="19"/>
  <c r="I129" i="19" s="1"/>
  <c r="J129" i="19"/>
  <c r="N128" i="19"/>
  <c r="M128" i="19"/>
  <c r="L128" i="19"/>
  <c r="K128" i="19"/>
  <c r="J128" i="19"/>
  <c r="N127" i="19"/>
  <c r="M127" i="19"/>
  <c r="L127" i="19"/>
  <c r="K127" i="19"/>
  <c r="I127" i="19" s="1"/>
  <c r="J127" i="19"/>
  <c r="N126" i="19"/>
  <c r="M126" i="19"/>
  <c r="L126" i="19"/>
  <c r="K126" i="19"/>
  <c r="J126" i="19"/>
  <c r="I126" i="19" s="1"/>
  <c r="N125" i="19"/>
  <c r="M125" i="19"/>
  <c r="L125" i="19"/>
  <c r="K125" i="19"/>
  <c r="I125" i="19" s="1"/>
  <c r="J125" i="19"/>
  <c r="N124" i="19"/>
  <c r="M124" i="19"/>
  <c r="L124" i="19"/>
  <c r="K124" i="19"/>
  <c r="J124" i="19"/>
  <c r="N123" i="19"/>
  <c r="M123" i="19"/>
  <c r="L123" i="19"/>
  <c r="K123" i="19"/>
  <c r="I123" i="19" s="1"/>
  <c r="J123" i="19"/>
  <c r="N122" i="19"/>
  <c r="M122" i="19"/>
  <c r="L122" i="19"/>
  <c r="K122" i="19"/>
  <c r="J122" i="19"/>
  <c r="I122" i="19" s="1"/>
  <c r="N121" i="19"/>
  <c r="M121" i="19"/>
  <c r="L121" i="19"/>
  <c r="K121" i="19"/>
  <c r="I121" i="19" s="1"/>
  <c r="J121" i="19"/>
  <c r="N120" i="19"/>
  <c r="M120" i="19"/>
  <c r="L120" i="19"/>
  <c r="K120" i="19"/>
  <c r="J120" i="19"/>
  <c r="N119" i="19"/>
  <c r="M119" i="19"/>
  <c r="L119" i="19"/>
  <c r="K119" i="19"/>
  <c r="I119" i="19" s="1"/>
  <c r="J119" i="19"/>
  <c r="N118" i="19"/>
  <c r="M118" i="19"/>
  <c r="L118" i="19"/>
  <c r="K118" i="19"/>
  <c r="J118" i="19"/>
  <c r="I118" i="19" s="1"/>
  <c r="N117" i="19"/>
  <c r="M117" i="19"/>
  <c r="L117" i="19"/>
  <c r="K117" i="19"/>
  <c r="I117" i="19" s="1"/>
  <c r="J117" i="19"/>
  <c r="N116" i="19"/>
  <c r="M116" i="19"/>
  <c r="L116" i="19"/>
  <c r="K116" i="19"/>
  <c r="J116" i="19"/>
  <c r="N115" i="19"/>
  <c r="M115" i="19"/>
  <c r="L115" i="19"/>
  <c r="K115" i="19"/>
  <c r="I115" i="19" s="1"/>
  <c r="J115" i="19"/>
  <c r="N114" i="19"/>
  <c r="M114" i="19"/>
  <c r="L114" i="19"/>
  <c r="K114" i="19"/>
  <c r="J114" i="19"/>
  <c r="I114" i="19" s="1"/>
  <c r="N113" i="19"/>
  <c r="M113" i="19"/>
  <c r="L113" i="19"/>
  <c r="K113" i="19"/>
  <c r="I113" i="19" s="1"/>
  <c r="J113" i="19"/>
  <c r="N112" i="19"/>
  <c r="M112" i="19"/>
  <c r="L112" i="19"/>
  <c r="K112" i="19"/>
  <c r="J112" i="19"/>
  <c r="N111" i="19"/>
  <c r="M111" i="19"/>
  <c r="L111" i="19"/>
  <c r="K111" i="19"/>
  <c r="I111" i="19" s="1"/>
  <c r="J111" i="19"/>
  <c r="N110" i="19"/>
  <c r="M110" i="19"/>
  <c r="L110" i="19"/>
  <c r="K110" i="19"/>
  <c r="J110" i="19"/>
  <c r="I110" i="19" s="1"/>
  <c r="N109" i="19"/>
  <c r="M109" i="19"/>
  <c r="L109" i="19"/>
  <c r="K109" i="19"/>
  <c r="I109" i="19" s="1"/>
  <c r="J109" i="19"/>
  <c r="N108" i="19"/>
  <c r="M108" i="19"/>
  <c r="L108" i="19"/>
  <c r="K108" i="19"/>
  <c r="J108" i="19"/>
  <c r="N107" i="19"/>
  <c r="M107" i="19"/>
  <c r="L107" i="19"/>
  <c r="K107" i="19"/>
  <c r="I107" i="19" s="1"/>
  <c r="J107" i="19"/>
  <c r="N106" i="19"/>
  <c r="M106" i="19"/>
  <c r="L106" i="19"/>
  <c r="K106" i="19"/>
  <c r="J106" i="19"/>
  <c r="I106" i="19" s="1"/>
  <c r="N105" i="19"/>
  <c r="M105" i="19"/>
  <c r="L105" i="19"/>
  <c r="K105" i="19"/>
  <c r="I105" i="19" s="1"/>
  <c r="J105" i="19"/>
  <c r="N104" i="19"/>
  <c r="M104" i="19"/>
  <c r="L104" i="19"/>
  <c r="K104" i="19"/>
  <c r="J104" i="19"/>
  <c r="N103" i="19"/>
  <c r="M103" i="19"/>
  <c r="L103" i="19"/>
  <c r="K103" i="19"/>
  <c r="I103" i="19" s="1"/>
  <c r="J103" i="19"/>
  <c r="N102" i="19"/>
  <c r="M102" i="19"/>
  <c r="L102" i="19"/>
  <c r="K102" i="19"/>
  <c r="J102" i="19"/>
  <c r="I102" i="19" s="1"/>
  <c r="N101" i="19"/>
  <c r="M101" i="19"/>
  <c r="L101" i="19"/>
  <c r="K101" i="19"/>
  <c r="I101" i="19" s="1"/>
  <c r="J101" i="19"/>
  <c r="N100" i="19"/>
  <c r="M100" i="19"/>
  <c r="L100" i="19"/>
  <c r="K100" i="19"/>
  <c r="J100" i="19"/>
  <c r="N99" i="19"/>
  <c r="M99" i="19"/>
  <c r="L99" i="19"/>
  <c r="K99" i="19"/>
  <c r="I99" i="19" s="1"/>
  <c r="J99" i="19"/>
  <c r="N98" i="19"/>
  <c r="M98" i="19"/>
  <c r="L98" i="19"/>
  <c r="K98" i="19"/>
  <c r="J98" i="19"/>
  <c r="I98" i="19" s="1"/>
  <c r="N97" i="19"/>
  <c r="M97" i="19"/>
  <c r="L97" i="19"/>
  <c r="K97" i="19"/>
  <c r="I97" i="19" s="1"/>
  <c r="J97" i="19"/>
  <c r="N96" i="19"/>
  <c r="M96" i="19"/>
  <c r="L96" i="19"/>
  <c r="K96" i="19"/>
  <c r="J96" i="19"/>
  <c r="N95" i="19"/>
  <c r="M95" i="19"/>
  <c r="L95" i="19"/>
  <c r="K95" i="19"/>
  <c r="I95" i="19" s="1"/>
  <c r="J95" i="19"/>
  <c r="N94" i="19"/>
  <c r="M94" i="19"/>
  <c r="L94" i="19"/>
  <c r="K94" i="19"/>
  <c r="J94" i="19"/>
  <c r="I94" i="19" s="1"/>
  <c r="N93" i="19"/>
  <c r="M93" i="19"/>
  <c r="L93" i="19"/>
  <c r="K93" i="19"/>
  <c r="I93" i="19" s="1"/>
  <c r="J93" i="19"/>
  <c r="N92" i="19"/>
  <c r="M92" i="19"/>
  <c r="L92" i="19"/>
  <c r="K92" i="19"/>
  <c r="J92" i="19"/>
  <c r="N91" i="19"/>
  <c r="M91" i="19"/>
  <c r="L91" i="19"/>
  <c r="K91" i="19"/>
  <c r="I91" i="19" s="1"/>
  <c r="J91" i="19"/>
  <c r="N90" i="19"/>
  <c r="M90" i="19"/>
  <c r="L90" i="19"/>
  <c r="K90" i="19"/>
  <c r="J90" i="19"/>
  <c r="I90" i="19" s="1"/>
  <c r="N89" i="19"/>
  <c r="M89" i="19"/>
  <c r="L89" i="19"/>
  <c r="J89" i="19"/>
  <c r="L88" i="19"/>
  <c r="K88" i="19"/>
  <c r="J88" i="19"/>
  <c r="L87" i="19"/>
  <c r="K87" i="19"/>
  <c r="J87" i="19"/>
  <c r="L86" i="19"/>
  <c r="K86" i="19"/>
  <c r="J86" i="19"/>
  <c r="L85" i="19"/>
  <c r="K85" i="19"/>
  <c r="J85" i="19"/>
  <c r="L84" i="19"/>
  <c r="K84" i="19"/>
  <c r="J84" i="19"/>
  <c r="L83" i="19"/>
  <c r="K83" i="19"/>
  <c r="J83" i="19"/>
  <c r="L82" i="19"/>
  <c r="K82" i="19"/>
  <c r="J82" i="19"/>
  <c r="L81" i="19"/>
  <c r="K81" i="19"/>
  <c r="J81" i="19"/>
  <c r="N80" i="19"/>
  <c r="M80" i="19"/>
  <c r="L80" i="19"/>
  <c r="K80" i="19"/>
  <c r="J80" i="19"/>
  <c r="I80" i="19"/>
  <c r="N79" i="19"/>
  <c r="M79" i="19"/>
  <c r="L79" i="19"/>
  <c r="K79" i="19"/>
  <c r="I79" i="19" s="1"/>
  <c r="J79" i="19"/>
  <c r="N78" i="19"/>
  <c r="M78" i="19"/>
  <c r="L78" i="19"/>
  <c r="J78" i="19"/>
  <c r="L77" i="19"/>
  <c r="K77" i="19"/>
  <c r="J77" i="19"/>
  <c r="J76" i="19"/>
  <c r="J75" i="19"/>
  <c r="J74" i="19"/>
  <c r="J73" i="19"/>
  <c r="J72" i="19"/>
  <c r="J71" i="19"/>
  <c r="J70" i="19"/>
  <c r="N69" i="19"/>
  <c r="M69" i="19"/>
  <c r="J69" i="19"/>
  <c r="N68" i="19"/>
  <c r="M68" i="19"/>
  <c r="J68" i="19"/>
  <c r="N67" i="19"/>
  <c r="M67" i="19"/>
  <c r="L67" i="19"/>
  <c r="K67" i="19"/>
  <c r="J67" i="19"/>
  <c r="E67" i="19"/>
  <c r="N66" i="19"/>
  <c r="M66" i="19"/>
  <c r="L66" i="19"/>
  <c r="K66" i="19"/>
  <c r="J66" i="19"/>
  <c r="I66" i="19" s="1"/>
  <c r="N65" i="19"/>
  <c r="M65" i="19"/>
  <c r="L65" i="19"/>
  <c r="K65" i="19"/>
  <c r="I65" i="19" s="1"/>
  <c r="J65" i="19"/>
  <c r="N64" i="19"/>
  <c r="M64" i="19"/>
  <c r="L64" i="19"/>
  <c r="K64" i="19"/>
  <c r="J64" i="19"/>
  <c r="I64" i="19" s="1"/>
  <c r="N63" i="19"/>
  <c r="M63" i="19"/>
  <c r="L63" i="19"/>
  <c r="K63" i="19"/>
  <c r="I63" i="19" s="1"/>
  <c r="J63" i="19"/>
  <c r="N62" i="19"/>
  <c r="M62" i="19"/>
  <c r="L62" i="19"/>
  <c r="K62" i="19"/>
  <c r="J62" i="19"/>
  <c r="I62" i="19" s="1"/>
  <c r="N61" i="19"/>
  <c r="M61" i="19"/>
  <c r="L61" i="19"/>
  <c r="K61" i="19"/>
  <c r="I61" i="19" s="1"/>
  <c r="J61" i="19"/>
  <c r="N60" i="19"/>
  <c r="M60" i="19"/>
  <c r="L60" i="19"/>
  <c r="K60" i="19"/>
  <c r="J60" i="19"/>
  <c r="I60" i="19" s="1"/>
  <c r="K39" i="19"/>
  <c r="U38" i="19"/>
  <c r="V38" i="19" s="1"/>
  <c r="T38" i="19"/>
  <c r="K38" i="19"/>
  <c r="L38" i="19" s="1"/>
  <c r="U37" i="19"/>
  <c r="V37" i="19" s="1"/>
  <c r="T37" i="19"/>
  <c r="K37" i="19"/>
  <c r="L37" i="19" s="1"/>
  <c r="U36" i="19"/>
  <c r="V36" i="19" s="1"/>
  <c r="T36" i="19"/>
  <c r="K36" i="19"/>
  <c r="L36" i="19" s="1"/>
  <c r="U35" i="19"/>
  <c r="V35" i="19" s="1"/>
  <c r="T35" i="19"/>
  <c r="K35" i="19"/>
  <c r="L35" i="19" s="1"/>
  <c r="U34" i="19"/>
  <c r="V34" i="19" s="1"/>
  <c r="T34" i="19"/>
  <c r="U33" i="19"/>
  <c r="V33" i="19" s="1"/>
  <c r="T33" i="19"/>
  <c r="K33" i="19"/>
  <c r="L33" i="19" s="1"/>
  <c r="U32" i="19"/>
  <c r="V32" i="19" s="1"/>
  <c r="T32" i="19"/>
  <c r="K32" i="19"/>
  <c r="L32" i="19" s="1"/>
  <c r="U31" i="19"/>
  <c r="V31" i="19" s="1"/>
  <c r="T31" i="19"/>
  <c r="K31" i="19"/>
  <c r="L31" i="19" s="1"/>
  <c r="U30" i="19"/>
  <c r="V30" i="19" s="1"/>
  <c r="T30" i="19"/>
  <c r="K30" i="19"/>
  <c r="L30" i="19" s="1"/>
  <c r="K29" i="19"/>
  <c r="L29" i="19" s="1"/>
  <c r="U28" i="19"/>
  <c r="V28" i="19" s="1"/>
  <c r="T28" i="19"/>
  <c r="K28" i="19"/>
  <c r="L28" i="19" s="1"/>
  <c r="U27" i="19"/>
  <c r="V27" i="19" s="1"/>
  <c r="T27" i="19"/>
  <c r="V26" i="19"/>
  <c r="U26" i="19"/>
  <c r="T26" i="19"/>
  <c r="L26" i="19"/>
  <c r="K26" i="19"/>
  <c r="J26" i="19"/>
  <c r="V25" i="19"/>
  <c r="U25" i="19"/>
  <c r="T25" i="19"/>
  <c r="L25" i="19"/>
  <c r="K25" i="19"/>
  <c r="J25" i="19"/>
  <c r="V24" i="19"/>
  <c r="U24" i="19"/>
  <c r="T24" i="19"/>
  <c r="L24" i="19"/>
  <c r="K24" i="19"/>
  <c r="J24" i="19"/>
  <c r="V23" i="19"/>
  <c r="U23" i="19"/>
  <c r="T23" i="19"/>
  <c r="L23" i="19"/>
  <c r="K23" i="19"/>
  <c r="J23" i="19"/>
  <c r="V22" i="19"/>
  <c r="W22" i="19" s="1"/>
  <c r="U22" i="19"/>
  <c r="T22" i="19"/>
  <c r="L22" i="19"/>
  <c r="M22" i="19" s="1"/>
  <c r="K22" i="19"/>
  <c r="J22" i="19"/>
  <c r="E12" i="19"/>
  <c r="K8" i="19" s="1"/>
  <c r="D12" i="19"/>
  <c r="K10" i="19"/>
  <c r="K9" i="19"/>
  <c r="K7" i="19"/>
  <c r="K6" i="19"/>
  <c r="L5" i="19"/>
  <c r="J5" i="19"/>
  <c r="L4" i="19"/>
  <c r="K4" i="19"/>
  <c r="J4" i="19"/>
  <c r="P3" i="19"/>
  <c r="O3" i="19"/>
  <c r="N3" i="19"/>
  <c r="M3" i="19"/>
  <c r="L3" i="19"/>
  <c r="K3" i="19"/>
  <c r="J3" i="19"/>
  <c r="K2" i="19"/>
  <c r="D1" i="19"/>
  <c r="K5" i="19" s="1"/>
  <c r="AK498" i="18"/>
  <c r="AA498" i="18"/>
  <c r="Y498" i="18"/>
  <c r="X497" i="18"/>
  <c r="AK490" i="18"/>
  <c r="AE490" i="18"/>
  <c r="AA490" i="18"/>
  <c r="Z490" i="18"/>
  <c r="X489" i="18"/>
  <c r="T489" i="18"/>
  <c r="R489" i="18"/>
  <c r="Q488" i="18"/>
  <c r="J485" i="18"/>
  <c r="AK482" i="18"/>
  <c r="X481" i="18"/>
  <c r="Q479" i="18"/>
  <c r="H476" i="18"/>
  <c r="N486" i="18" s="1"/>
  <c r="G476" i="18"/>
  <c r="M486" i="18" s="1"/>
  <c r="F476" i="18"/>
  <c r="M476" i="18" s="1"/>
  <c r="E476" i="18"/>
  <c r="Y490" i="18" s="1"/>
  <c r="D476" i="18"/>
  <c r="J486" i="18" s="1"/>
  <c r="K475" i="18"/>
  <c r="D475" i="18"/>
  <c r="AK472" i="18"/>
  <c r="AA470" i="18"/>
  <c r="Y470" i="18"/>
  <c r="Q470" i="18"/>
  <c r="X469" i="18"/>
  <c r="M466" i="18"/>
  <c r="K466" i="18"/>
  <c r="J465" i="18"/>
  <c r="AB462" i="18"/>
  <c r="AA462" i="18"/>
  <c r="Z462" i="18"/>
  <c r="Y462" i="18"/>
  <c r="X462" i="18"/>
  <c r="AK461" i="18"/>
  <c r="AE461" i="18"/>
  <c r="X461" i="18"/>
  <c r="T461" i="18"/>
  <c r="R461" i="18"/>
  <c r="Q460" i="18"/>
  <c r="AB454" i="18"/>
  <c r="AA454" i="18"/>
  <c r="Z454" i="18"/>
  <c r="Y454" i="18"/>
  <c r="X454" i="18"/>
  <c r="X453" i="18"/>
  <c r="AK452" i="18"/>
  <c r="B450" i="18"/>
  <c r="N399" i="18"/>
  <c r="M399" i="18"/>
  <c r="L399" i="18"/>
  <c r="K399" i="18"/>
  <c r="I399" i="18" s="1"/>
  <c r="J399" i="18"/>
  <c r="N398" i="18"/>
  <c r="M398" i="18"/>
  <c r="L398" i="18"/>
  <c r="K398" i="18"/>
  <c r="J398" i="18"/>
  <c r="I398" i="18" s="1"/>
  <c r="N397" i="18"/>
  <c r="M397" i="18"/>
  <c r="L397" i="18"/>
  <c r="K397" i="18"/>
  <c r="I397" i="18" s="1"/>
  <c r="J397" i="18"/>
  <c r="N396" i="18"/>
  <c r="M396" i="18"/>
  <c r="L396" i="18"/>
  <c r="K396" i="18"/>
  <c r="J396" i="18"/>
  <c r="I396" i="18" s="1"/>
  <c r="N395" i="18"/>
  <c r="M395" i="18"/>
  <c r="L395" i="18"/>
  <c r="K395" i="18"/>
  <c r="I395" i="18" s="1"/>
  <c r="J395" i="18"/>
  <c r="N394" i="18"/>
  <c r="M394" i="18"/>
  <c r="L394" i="18"/>
  <c r="K394" i="18"/>
  <c r="J394" i="18"/>
  <c r="I394" i="18" s="1"/>
  <c r="N393" i="18"/>
  <c r="M393" i="18"/>
  <c r="L393" i="18"/>
  <c r="K393" i="18"/>
  <c r="I393" i="18" s="1"/>
  <c r="J393" i="18"/>
  <c r="N392" i="18"/>
  <c r="M392" i="18"/>
  <c r="L392" i="18"/>
  <c r="K392" i="18"/>
  <c r="J392" i="18"/>
  <c r="I392" i="18" s="1"/>
  <c r="N391" i="18"/>
  <c r="M391" i="18"/>
  <c r="L391" i="18"/>
  <c r="K391" i="18"/>
  <c r="I391" i="18" s="1"/>
  <c r="J391" i="18"/>
  <c r="N390" i="18"/>
  <c r="M390" i="18"/>
  <c r="L390" i="18"/>
  <c r="K390" i="18"/>
  <c r="J390" i="18"/>
  <c r="I390" i="18" s="1"/>
  <c r="N389" i="18"/>
  <c r="M389" i="18"/>
  <c r="L389" i="18"/>
  <c r="K389" i="18"/>
  <c r="I389" i="18" s="1"/>
  <c r="J389" i="18"/>
  <c r="N388" i="18"/>
  <c r="M388" i="18"/>
  <c r="L388" i="18"/>
  <c r="K388" i="18"/>
  <c r="J388" i="18"/>
  <c r="I388" i="18" s="1"/>
  <c r="N387" i="18"/>
  <c r="M387" i="18"/>
  <c r="L387" i="18"/>
  <c r="K387" i="18"/>
  <c r="I387" i="18" s="1"/>
  <c r="J387" i="18"/>
  <c r="N386" i="18"/>
  <c r="M386" i="18"/>
  <c r="L386" i="18"/>
  <c r="K386" i="18"/>
  <c r="J386" i="18"/>
  <c r="I386" i="18" s="1"/>
  <c r="N385" i="18"/>
  <c r="M385" i="18"/>
  <c r="L385" i="18"/>
  <c r="K385" i="18"/>
  <c r="I385" i="18" s="1"/>
  <c r="J385" i="18"/>
  <c r="N384" i="18"/>
  <c r="M384" i="18"/>
  <c r="L384" i="18"/>
  <c r="K384" i="18"/>
  <c r="J384" i="18"/>
  <c r="I384" i="18" s="1"/>
  <c r="N383" i="18"/>
  <c r="M383" i="18"/>
  <c r="L383" i="18"/>
  <c r="K383" i="18"/>
  <c r="I383" i="18" s="1"/>
  <c r="J383" i="18"/>
  <c r="N382" i="18"/>
  <c r="M382" i="18"/>
  <c r="L382" i="18"/>
  <c r="K382" i="18"/>
  <c r="J382" i="18"/>
  <c r="I382" i="18" s="1"/>
  <c r="N381" i="18"/>
  <c r="M381" i="18"/>
  <c r="L381" i="18"/>
  <c r="K381" i="18"/>
  <c r="I381" i="18" s="1"/>
  <c r="J381" i="18"/>
  <c r="N380" i="18"/>
  <c r="M380" i="18"/>
  <c r="L380" i="18"/>
  <c r="K380" i="18"/>
  <c r="J380" i="18"/>
  <c r="I380" i="18" s="1"/>
  <c r="N379" i="18"/>
  <c r="M379" i="18"/>
  <c r="L379" i="18"/>
  <c r="K379" i="18"/>
  <c r="I379" i="18" s="1"/>
  <c r="J379" i="18"/>
  <c r="N378" i="18"/>
  <c r="M378" i="18"/>
  <c r="L378" i="18"/>
  <c r="K378" i="18"/>
  <c r="J378" i="18"/>
  <c r="I378" i="18" s="1"/>
  <c r="N377" i="18"/>
  <c r="M377" i="18"/>
  <c r="L377" i="18"/>
  <c r="K377" i="18"/>
  <c r="I377" i="18" s="1"/>
  <c r="J377" i="18"/>
  <c r="N376" i="18"/>
  <c r="M376" i="18"/>
  <c r="L376" i="18"/>
  <c r="K376" i="18"/>
  <c r="J376" i="18"/>
  <c r="I376" i="18" s="1"/>
  <c r="N375" i="18"/>
  <c r="M375" i="18"/>
  <c r="L375" i="18"/>
  <c r="K375" i="18"/>
  <c r="I375" i="18" s="1"/>
  <c r="J375" i="18"/>
  <c r="N374" i="18"/>
  <c r="M374" i="18"/>
  <c r="L374" i="18"/>
  <c r="K374" i="18"/>
  <c r="J374" i="18"/>
  <c r="I374" i="18" s="1"/>
  <c r="N373" i="18"/>
  <c r="M373" i="18"/>
  <c r="L373" i="18"/>
  <c r="K373" i="18"/>
  <c r="I373" i="18" s="1"/>
  <c r="J373" i="18"/>
  <c r="N372" i="18"/>
  <c r="M372" i="18"/>
  <c r="L372" i="18"/>
  <c r="K372" i="18"/>
  <c r="J372" i="18"/>
  <c r="I372" i="18" s="1"/>
  <c r="N371" i="18"/>
  <c r="M371" i="18"/>
  <c r="L371" i="18"/>
  <c r="K371" i="18"/>
  <c r="I371" i="18" s="1"/>
  <c r="J371" i="18"/>
  <c r="N370" i="18"/>
  <c r="M370" i="18"/>
  <c r="L370" i="18"/>
  <c r="K370" i="18"/>
  <c r="J370" i="18"/>
  <c r="I370" i="18" s="1"/>
  <c r="N369" i="18"/>
  <c r="M369" i="18"/>
  <c r="L369" i="18"/>
  <c r="K369" i="18"/>
  <c r="I369" i="18" s="1"/>
  <c r="J369" i="18"/>
  <c r="N368" i="18"/>
  <c r="M368" i="18"/>
  <c r="L368" i="18"/>
  <c r="K368" i="18"/>
  <c r="J368" i="18"/>
  <c r="I368" i="18" s="1"/>
  <c r="N367" i="18"/>
  <c r="M367" i="18"/>
  <c r="L367" i="18"/>
  <c r="K367" i="18"/>
  <c r="I367" i="18" s="1"/>
  <c r="J367" i="18"/>
  <c r="N366" i="18"/>
  <c r="M366" i="18"/>
  <c r="L366" i="18"/>
  <c r="K366" i="18"/>
  <c r="J366" i="18"/>
  <c r="I366" i="18" s="1"/>
  <c r="N365" i="18"/>
  <c r="M365" i="18"/>
  <c r="L365" i="18"/>
  <c r="K365" i="18"/>
  <c r="I365" i="18" s="1"/>
  <c r="J365" i="18"/>
  <c r="N364" i="18"/>
  <c r="M364" i="18"/>
  <c r="L364" i="18"/>
  <c r="K364" i="18"/>
  <c r="J364" i="18"/>
  <c r="I364" i="18" s="1"/>
  <c r="N363" i="18"/>
  <c r="M363" i="18"/>
  <c r="L363" i="18"/>
  <c r="K363" i="18"/>
  <c r="I363" i="18" s="1"/>
  <c r="J363" i="18"/>
  <c r="N362" i="18"/>
  <c r="M362" i="18"/>
  <c r="L362" i="18"/>
  <c r="K362" i="18"/>
  <c r="J362" i="18"/>
  <c r="I362" i="18" s="1"/>
  <c r="N361" i="18"/>
  <c r="M361" i="18"/>
  <c r="L361" i="18"/>
  <c r="K361" i="18"/>
  <c r="I361" i="18" s="1"/>
  <c r="J361" i="18"/>
  <c r="N360" i="18"/>
  <c r="M360" i="18"/>
  <c r="L360" i="18"/>
  <c r="K360" i="18"/>
  <c r="J360" i="18"/>
  <c r="I360" i="18" s="1"/>
  <c r="N359" i="18"/>
  <c r="M359" i="18"/>
  <c r="L359" i="18"/>
  <c r="K359" i="18"/>
  <c r="I359" i="18" s="1"/>
  <c r="J359" i="18"/>
  <c r="N358" i="18"/>
  <c r="M358" i="18"/>
  <c r="L358" i="18"/>
  <c r="K358" i="18"/>
  <c r="J358" i="18"/>
  <c r="I358" i="18" s="1"/>
  <c r="N357" i="18"/>
  <c r="M357" i="18"/>
  <c r="L357" i="18"/>
  <c r="K357" i="18"/>
  <c r="I357" i="18" s="1"/>
  <c r="J357" i="18"/>
  <c r="N356" i="18"/>
  <c r="M356" i="18"/>
  <c r="L356" i="18"/>
  <c r="K356" i="18"/>
  <c r="J356" i="18"/>
  <c r="I356" i="18" s="1"/>
  <c r="N355" i="18"/>
  <c r="M355" i="18"/>
  <c r="L355" i="18"/>
  <c r="K355" i="18"/>
  <c r="I355" i="18" s="1"/>
  <c r="J355" i="18"/>
  <c r="N354" i="18"/>
  <c r="M354" i="18"/>
  <c r="L354" i="18"/>
  <c r="K354" i="18"/>
  <c r="J354" i="18"/>
  <c r="I354" i="18" s="1"/>
  <c r="N353" i="18"/>
  <c r="M353" i="18"/>
  <c r="L353" i="18"/>
  <c r="K353" i="18"/>
  <c r="I353" i="18" s="1"/>
  <c r="J353" i="18"/>
  <c r="N352" i="18"/>
  <c r="M352" i="18"/>
  <c r="L352" i="18"/>
  <c r="K352" i="18"/>
  <c r="J352" i="18"/>
  <c r="I352" i="18" s="1"/>
  <c r="K39" i="18" s="1"/>
  <c r="N351" i="18"/>
  <c r="M351" i="18"/>
  <c r="L351" i="18"/>
  <c r="K351" i="18"/>
  <c r="I351" i="18" s="1"/>
  <c r="J351" i="18"/>
  <c r="N350" i="18"/>
  <c r="M350" i="18"/>
  <c r="L350" i="18"/>
  <c r="K350" i="18"/>
  <c r="J350" i="18"/>
  <c r="I350" i="18" s="1"/>
  <c r="N349" i="18"/>
  <c r="M349" i="18"/>
  <c r="L349" i="18"/>
  <c r="K349" i="18"/>
  <c r="I349" i="18" s="1"/>
  <c r="J349" i="18"/>
  <c r="N348" i="18"/>
  <c r="M348" i="18"/>
  <c r="L348" i="18"/>
  <c r="K348" i="18"/>
  <c r="J348" i="18"/>
  <c r="I348" i="18" s="1"/>
  <c r="N347" i="18"/>
  <c r="M347" i="18"/>
  <c r="L347" i="18"/>
  <c r="K347" i="18"/>
  <c r="I347" i="18" s="1"/>
  <c r="J347" i="18"/>
  <c r="N346" i="18"/>
  <c r="M346" i="18"/>
  <c r="L346" i="18"/>
  <c r="K346" i="18"/>
  <c r="J346" i="18"/>
  <c r="I346" i="18" s="1"/>
  <c r="N345" i="18"/>
  <c r="M345" i="18"/>
  <c r="L345" i="18"/>
  <c r="K345" i="18"/>
  <c r="I345" i="18" s="1"/>
  <c r="J345" i="18"/>
  <c r="N344" i="18"/>
  <c r="M344" i="18"/>
  <c r="L344" i="18"/>
  <c r="K344" i="18"/>
  <c r="J344" i="18"/>
  <c r="I344" i="18" s="1"/>
  <c r="N343" i="18"/>
  <c r="M343" i="18"/>
  <c r="L343" i="18"/>
  <c r="K343" i="18"/>
  <c r="I343" i="18" s="1"/>
  <c r="J343" i="18"/>
  <c r="N342" i="18"/>
  <c r="M342" i="18"/>
  <c r="L342" i="18"/>
  <c r="K342" i="18"/>
  <c r="J342" i="18"/>
  <c r="I342" i="18" s="1"/>
  <c r="N341" i="18"/>
  <c r="M341" i="18"/>
  <c r="L341" i="18"/>
  <c r="K341" i="18"/>
  <c r="I341" i="18" s="1"/>
  <c r="J341" i="18"/>
  <c r="N340" i="18"/>
  <c r="M340" i="18"/>
  <c r="L340" i="18"/>
  <c r="K340" i="18"/>
  <c r="J340" i="18"/>
  <c r="I340" i="18" s="1"/>
  <c r="N339" i="18"/>
  <c r="M339" i="18"/>
  <c r="L339" i="18"/>
  <c r="K339" i="18"/>
  <c r="I339" i="18" s="1"/>
  <c r="J339" i="18"/>
  <c r="N338" i="18"/>
  <c r="M338" i="18"/>
  <c r="L338" i="18"/>
  <c r="K338" i="18"/>
  <c r="J338" i="18"/>
  <c r="I338" i="18" s="1"/>
  <c r="N337" i="18"/>
  <c r="M337" i="18"/>
  <c r="L337" i="18"/>
  <c r="K337" i="18"/>
  <c r="I337" i="18" s="1"/>
  <c r="J337" i="18"/>
  <c r="N336" i="18"/>
  <c r="M336" i="18"/>
  <c r="L336" i="18"/>
  <c r="K336" i="18"/>
  <c r="J336" i="18"/>
  <c r="I336" i="18" s="1"/>
  <c r="N335" i="18"/>
  <c r="M335" i="18"/>
  <c r="L335" i="18"/>
  <c r="K335" i="18"/>
  <c r="I335" i="18" s="1"/>
  <c r="J335" i="18"/>
  <c r="N334" i="18"/>
  <c r="M334" i="18"/>
  <c r="L334" i="18"/>
  <c r="K334" i="18"/>
  <c r="J334" i="18"/>
  <c r="I334" i="18" s="1"/>
  <c r="N333" i="18"/>
  <c r="M333" i="18"/>
  <c r="L333" i="18"/>
  <c r="K333" i="18"/>
  <c r="I333" i="18" s="1"/>
  <c r="J333" i="18"/>
  <c r="N332" i="18"/>
  <c r="M332" i="18"/>
  <c r="L332" i="18"/>
  <c r="K332" i="18"/>
  <c r="J332" i="18"/>
  <c r="I332" i="18" s="1"/>
  <c r="N331" i="18"/>
  <c r="M331" i="18"/>
  <c r="L331" i="18"/>
  <c r="K331" i="18"/>
  <c r="I331" i="18" s="1"/>
  <c r="J331" i="18"/>
  <c r="N330" i="18"/>
  <c r="M330" i="18"/>
  <c r="L330" i="18"/>
  <c r="K330" i="18"/>
  <c r="J330" i="18"/>
  <c r="I330" i="18" s="1"/>
  <c r="N329" i="18"/>
  <c r="M329" i="18"/>
  <c r="L329" i="18"/>
  <c r="K329" i="18"/>
  <c r="I329" i="18" s="1"/>
  <c r="J329" i="18"/>
  <c r="N328" i="18"/>
  <c r="M328" i="18"/>
  <c r="L328" i="18"/>
  <c r="K328" i="18"/>
  <c r="J328" i="18"/>
  <c r="I328" i="18" s="1"/>
  <c r="N327" i="18"/>
  <c r="M327" i="18"/>
  <c r="L327" i="18"/>
  <c r="K327" i="18"/>
  <c r="I327" i="18" s="1"/>
  <c r="J327" i="18"/>
  <c r="N326" i="18"/>
  <c r="M326" i="18"/>
  <c r="L326" i="18"/>
  <c r="K326" i="18"/>
  <c r="J326" i="18"/>
  <c r="I326" i="18" s="1"/>
  <c r="N325" i="18"/>
  <c r="M325" i="18"/>
  <c r="L325" i="18"/>
  <c r="K325" i="18"/>
  <c r="I325" i="18" s="1"/>
  <c r="J325" i="18"/>
  <c r="N324" i="18"/>
  <c r="M324" i="18"/>
  <c r="L324" i="18"/>
  <c r="K324" i="18"/>
  <c r="J324" i="18"/>
  <c r="I324" i="18" s="1"/>
  <c r="N323" i="18"/>
  <c r="M323" i="18"/>
  <c r="L323" i="18"/>
  <c r="K323" i="18"/>
  <c r="I323" i="18" s="1"/>
  <c r="J323" i="18"/>
  <c r="N322" i="18"/>
  <c r="M322" i="18"/>
  <c r="L322" i="18"/>
  <c r="K322" i="18"/>
  <c r="J322" i="18"/>
  <c r="I322" i="18" s="1"/>
  <c r="N321" i="18"/>
  <c r="M321" i="18"/>
  <c r="L321" i="18"/>
  <c r="K321" i="18"/>
  <c r="I321" i="18" s="1"/>
  <c r="J321" i="18"/>
  <c r="N320" i="18"/>
  <c r="M320" i="18"/>
  <c r="L320" i="18"/>
  <c r="K320" i="18"/>
  <c r="J320" i="18"/>
  <c r="I320" i="18" s="1"/>
  <c r="N319" i="18"/>
  <c r="M319" i="18"/>
  <c r="L319" i="18"/>
  <c r="K319" i="18"/>
  <c r="I319" i="18" s="1"/>
  <c r="J319" i="18"/>
  <c r="N318" i="18"/>
  <c r="M318" i="18"/>
  <c r="L318" i="18"/>
  <c r="K318" i="18"/>
  <c r="J318" i="18"/>
  <c r="I318" i="18" s="1"/>
  <c r="N317" i="18"/>
  <c r="M317" i="18"/>
  <c r="L317" i="18"/>
  <c r="K317" i="18"/>
  <c r="I317" i="18" s="1"/>
  <c r="J317" i="18"/>
  <c r="N316" i="18"/>
  <c r="M316" i="18"/>
  <c r="L316" i="18"/>
  <c r="K316" i="18"/>
  <c r="J316" i="18"/>
  <c r="I316" i="18" s="1"/>
  <c r="N315" i="18"/>
  <c r="M315" i="18"/>
  <c r="L315" i="18"/>
  <c r="K315" i="18"/>
  <c r="I315" i="18" s="1"/>
  <c r="J315" i="18"/>
  <c r="N314" i="18"/>
  <c r="M314" i="18"/>
  <c r="L314" i="18"/>
  <c r="K314" i="18"/>
  <c r="J314" i="18"/>
  <c r="I314" i="18" s="1"/>
  <c r="N313" i="18"/>
  <c r="M313" i="18"/>
  <c r="L313" i="18"/>
  <c r="K313" i="18"/>
  <c r="I313" i="18" s="1"/>
  <c r="J313" i="18"/>
  <c r="N312" i="18"/>
  <c r="M312" i="18"/>
  <c r="L312" i="18"/>
  <c r="K312" i="18"/>
  <c r="J312" i="18"/>
  <c r="I312" i="18" s="1"/>
  <c r="N311" i="18"/>
  <c r="M311" i="18"/>
  <c r="L311" i="18"/>
  <c r="K311" i="18"/>
  <c r="I311" i="18" s="1"/>
  <c r="J311" i="18"/>
  <c r="N310" i="18"/>
  <c r="M310" i="18"/>
  <c r="L310" i="18"/>
  <c r="K310" i="18"/>
  <c r="J310" i="18"/>
  <c r="I310" i="18" s="1"/>
  <c r="N309" i="18"/>
  <c r="M309" i="18"/>
  <c r="L309" i="18"/>
  <c r="K309" i="18"/>
  <c r="I309" i="18" s="1"/>
  <c r="J309" i="18"/>
  <c r="N308" i="18"/>
  <c r="M308" i="18"/>
  <c r="L308" i="18"/>
  <c r="K308" i="18"/>
  <c r="J308" i="18"/>
  <c r="I308" i="18" s="1"/>
  <c r="N307" i="18"/>
  <c r="M307" i="18"/>
  <c r="L307" i="18"/>
  <c r="K307" i="18"/>
  <c r="I307" i="18" s="1"/>
  <c r="J307" i="18"/>
  <c r="N306" i="18"/>
  <c r="M306" i="18"/>
  <c r="L306" i="18"/>
  <c r="K306" i="18"/>
  <c r="J306" i="18"/>
  <c r="I306" i="18" s="1"/>
  <c r="N305" i="18"/>
  <c r="M305" i="18"/>
  <c r="L305" i="18"/>
  <c r="K305" i="18"/>
  <c r="I305" i="18" s="1"/>
  <c r="J305" i="18"/>
  <c r="N304" i="18"/>
  <c r="M304" i="18"/>
  <c r="L304" i="18"/>
  <c r="K304" i="18"/>
  <c r="J304" i="18"/>
  <c r="I304" i="18" s="1"/>
  <c r="N303" i="18"/>
  <c r="M303" i="18"/>
  <c r="L303" i="18"/>
  <c r="K303" i="18"/>
  <c r="I303" i="18" s="1"/>
  <c r="J303" i="18"/>
  <c r="N302" i="18"/>
  <c r="M302" i="18"/>
  <c r="L302" i="18"/>
  <c r="K302" i="18"/>
  <c r="J302" i="18"/>
  <c r="I302" i="18" s="1"/>
  <c r="N301" i="18"/>
  <c r="M301" i="18"/>
  <c r="L301" i="18"/>
  <c r="K301" i="18"/>
  <c r="I301" i="18" s="1"/>
  <c r="J301" i="18"/>
  <c r="N300" i="18"/>
  <c r="M300" i="18"/>
  <c r="L300" i="18"/>
  <c r="K300" i="18"/>
  <c r="J300" i="18"/>
  <c r="I300" i="18" s="1"/>
  <c r="N299" i="18"/>
  <c r="M299" i="18"/>
  <c r="L299" i="18"/>
  <c r="K299" i="18"/>
  <c r="I299" i="18" s="1"/>
  <c r="J299" i="18"/>
  <c r="N298" i="18"/>
  <c r="M298" i="18"/>
  <c r="L298" i="18"/>
  <c r="K298" i="18"/>
  <c r="J298" i="18"/>
  <c r="I298" i="18" s="1"/>
  <c r="N297" i="18"/>
  <c r="M297" i="18"/>
  <c r="L297" i="18"/>
  <c r="K297" i="18"/>
  <c r="I297" i="18" s="1"/>
  <c r="J297" i="18"/>
  <c r="N296" i="18"/>
  <c r="M296" i="18"/>
  <c r="L296" i="18"/>
  <c r="K296" i="18"/>
  <c r="J296" i="18"/>
  <c r="I296" i="18" s="1"/>
  <c r="N295" i="18"/>
  <c r="M295" i="18"/>
  <c r="L295" i="18"/>
  <c r="K295" i="18"/>
  <c r="I295" i="18" s="1"/>
  <c r="J295" i="18"/>
  <c r="N294" i="18"/>
  <c r="M294" i="18"/>
  <c r="L294" i="18"/>
  <c r="K294" i="18"/>
  <c r="J294" i="18"/>
  <c r="I294" i="18" s="1"/>
  <c r="N293" i="18"/>
  <c r="M293" i="18"/>
  <c r="L293" i="18"/>
  <c r="K293" i="18"/>
  <c r="I293" i="18" s="1"/>
  <c r="J293" i="18"/>
  <c r="N292" i="18"/>
  <c r="M292" i="18"/>
  <c r="L292" i="18"/>
  <c r="K292" i="18"/>
  <c r="J292" i="18"/>
  <c r="I292" i="18" s="1"/>
  <c r="N291" i="18"/>
  <c r="M291" i="18"/>
  <c r="L291" i="18"/>
  <c r="K291" i="18"/>
  <c r="I291" i="18" s="1"/>
  <c r="J291" i="18"/>
  <c r="N290" i="18"/>
  <c r="M290" i="18"/>
  <c r="L290" i="18"/>
  <c r="K290" i="18"/>
  <c r="J290" i="18"/>
  <c r="I290" i="18" s="1"/>
  <c r="N289" i="18"/>
  <c r="M289" i="18"/>
  <c r="L289" i="18"/>
  <c r="K289" i="18"/>
  <c r="I289" i="18" s="1"/>
  <c r="J289" i="18"/>
  <c r="N288" i="18"/>
  <c r="M288" i="18"/>
  <c r="L288" i="18"/>
  <c r="K288" i="18"/>
  <c r="J288" i="18"/>
  <c r="I288" i="18" s="1"/>
  <c r="N287" i="18"/>
  <c r="M287" i="18"/>
  <c r="L287" i="18"/>
  <c r="K287" i="18"/>
  <c r="I287" i="18" s="1"/>
  <c r="J287" i="18"/>
  <c r="N286" i="18"/>
  <c r="M286" i="18"/>
  <c r="L286" i="18"/>
  <c r="K286" i="18"/>
  <c r="J286" i="18"/>
  <c r="I286" i="18" s="1"/>
  <c r="N285" i="18"/>
  <c r="M285" i="18"/>
  <c r="L285" i="18"/>
  <c r="K285" i="18"/>
  <c r="I285" i="18" s="1"/>
  <c r="J285" i="18"/>
  <c r="N284" i="18"/>
  <c r="M284" i="18"/>
  <c r="L284" i="18"/>
  <c r="K284" i="18"/>
  <c r="J284" i="18"/>
  <c r="I284" i="18" s="1"/>
  <c r="N283" i="18"/>
  <c r="M283" i="18"/>
  <c r="L283" i="18"/>
  <c r="K283" i="18"/>
  <c r="I283" i="18" s="1"/>
  <c r="J283" i="18"/>
  <c r="N282" i="18"/>
  <c r="M282" i="18"/>
  <c r="L282" i="18"/>
  <c r="K282" i="18"/>
  <c r="J282" i="18"/>
  <c r="I282" i="18" s="1"/>
  <c r="N281" i="18"/>
  <c r="M281" i="18"/>
  <c r="L281" i="18"/>
  <c r="K281" i="18"/>
  <c r="I281" i="18" s="1"/>
  <c r="J281" i="18"/>
  <c r="N280" i="18"/>
  <c r="M280" i="18"/>
  <c r="L280" i="18"/>
  <c r="K280" i="18"/>
  <c r="J280" i="18"/>
  <c r="I280" i="18" s="1"/>
  <c r="N279" i="18"/>
  <c r="M279" i="18"/>
  <c r="L279" i="18"/>
  <c r="K279" i="18"/>
  <c r="I279" i="18" s="1"/>
  <c r="J279" i="18"/>
  <c r="N278" i="18"/>
  <c r="M278" i="18"/>
  <c r="L278" i="18"/>
  <c r="K278" i="18"/>
  <c r="J278" i="18"/>
  <c r="I278" i="18" s="1"/>
  <c r="N277" i="18"/>
  <c r="M277" i="18"/>
  <c r="L277" i="18"/>
  <c r="K277" i="18"/>
  <c r="I277" i="18" s="1"/>
  <c r="J277" i="18"/>
  <c r="N276" i="18"/>
  <c r="M276" i="18"/>
  <c r="L276" i="18"/>
  <c r="K276" i="18"/>
  <c r="J276" i="18"/>
  <c r="I276" i="18" s="1"/>
  <c r="N275" i="18"/>
  <c r="M275" i="18"/>
  <c r="L275" i="18"/>
  <c r="K275" i="18"/>
  <c r="I275" i="18" s="1"/>
  <c r="J275" i="18"/>
  <c r="N274" i="18"/>
  <c r="M274" i="18"/>
  <c r="L274" i="18"/>
  <c r="K274" i="18"/>
  <c r="J274" i="18"/>
  <c r="I274" i="18" s="1"/>
  <c r="N273" i="18"/>
  <c r="M273" i="18"/>
  <c r="L273" i="18"/>
  <c r="K273" i="18"/>
  <c r="I273" i="18" s="1"/>
  <c r="J273" i="18"/>
  <c r="N272" i="18"/>
  <c r="M272" i="18"/>
  <c r="L272" i="18"/>
  <c r="K272" i="18"/>
  <c r="J272" i="18"/>
  <c r="I272" i="18" s="1"/>
  <c r="N271" i="18"/>
  <c r="M271" i="18"/>
  <c r="L271" i="18"/>
  <c r="K271" i="18"/>
  <c r="I271" i="18" s="1"/>
  <c r="J271" i="18"/>
  <c r="N270" i="18"/>
  <c r="M270" i="18"/>
  <c r="L270" i="18"/>
  <c r="K270" i="18"/>
  <c r="J270" i="18"/>
  <c r="I270" i="18" s="1"/>
  <c r="N269" i="18"/>
  <c r="M269" i="18"/>
  <c r="L269" i="18"/>
  <c r="K269" i="18"/>
  <c r="I269" i="18" s="1"/>
  <c r="J269" i="18"/>
  <c r="N268" i="18"/>
  <c r="M268" i="18"/>
  <c r="L268" i="18"/>
  <c r="K268" i="18"/>
  <c r="J268" i="18"/>
  <c r="I268" i="18" s="1"/>
  <c r="N267" i="18"/>
  <c r="M267" i="18"/>
  <c r="L267" i="18"/>
  <c r="K267" i="18"/>
  <c r="I267" i="18" s="1"/>
  <c r="J267" i="18"/>
  <c r="N266" i="18"/>
  <c r="M266" i="18"/>
  <c r="L266" i="18"/>
  <c r="K266" i="18"/>
  <c r="J266" i="18"/>
  <c r="I266" i="18" s="1"/>
  <c r="N265" i="18"/>
  <c r="M265" i="18"/>
  <c r="L265" i="18"/>
  <c r="K265" i="18"/>
  <c r="I265" i="18" s="1"/>
  <c r="J265" i="18"/>
  <c r="N264" i="18"/>
  <c r="M264" i="18"/>
  <c r="L264" i="18"/>
  <c r="K264" i="18"/>
  <c r="J264" i="18"/>
  <c r="I264" i="18" s="1"/>
  <c r="N263" i="18"/>
  <c r="M263" i="18"/>
  <c r="L263" i="18"/>
  <c r="K263" i="18"/>
  <c r="I263" i="18" s="1"/>
  <c r="J263" i="18"/>
  <c r="N262" i="18"/>
  <c r="M262" i="18"/>
  <c r="L262" i="18"/>
  <c r="K262" i="18"/>
  <c r="J262" i="18"/>
  <c r="I262" i="18" s="1"/>
  <c r="N261" i="18"/>
  <c r="M261" i="18"/>
  <c r="L261" i="18"/>
  <c r="K261" i="18"/>
  <c r="I261" i="18" s="1"/>
  <c r="J261" i="18"/>
  <c r="N260" i="18"/>
  <c r="M260" i="18"/>
  <c r="L260" i="18"/>
  <c r="K260" i="18"/>
  <c r="J260" i="18"/>
  <c r="I260" i="18" s="1"/>
  <c r="N259" i="18"/>
  <c r="M259" i="18"/>
  <c r="L259" i="18"/>
  <c r="K259" i="18"/>
  <c r="I259" i="18" s="1"/>
  <c r="J259" i="18"/>
  <c r="N258" i="18"/>
  <c r="M258" i="18"/>
  <c r="L258" i="18"/>
  <c r="K258" i="18"/>
  <c r="J258" i="18"/>
  <c r="I258" i="18" s="1"/>
  <c r="N257" i="18"/>
  <c r="M257" i="18"/>
  <c r="L257" i="18"/>
  <c r="K257" i="18"/>
  <c r="I257" i="18" s="1"/>
  <c r="J257" i="18"/>
  <c r="N256" i="18"/>
  <c r="M256" i="18"/>
  <c r="L256" i="18"/>
  <c r="K256" i="18"/>
  <c r="J256" i="18"/>
  <c r="I256" i="18" s="1"/>
  <c r="N255" i="18"/>
  <c r="M255" i="18"/>
  <c r="L255" i="18"/>
  <c r="K255" i="18"/>
  <c r="I255" i="18" s="1"/>
  <c r="J255" i="18"/>
  <c r="N254" i="18"/>
  <c r="M254" i="18"/>
  <c r="L254" i="18"/>
  <c r="K254" i="18"/>
  <c r="J254" i="18"/>
  <c r="I254" i="18" s="1"/>
  <c r="N253" i="18"/>
  <c r="M253" i="18"/>
  <c r="L253" i="18"/>
  <c r="K253" i="18"/>
  <c r="I253" i="18" s="1"/>
  <c r="J253" i="18"/>
  <c r="N252" i="18"/>
  <c r="M252" i="18"/>
  <c r="L252" i="18"/>
  <c r="K252" i="18"/>
  <c r="J252" i="18"/>
  <c r="I252" i="18" s="1"/>
  <c r="N251" i="18"/>
  <c r="M251" i="18"/>
  <c r="L251" i="18"/>
  <c r="K251" i="18"/>
  <c r="I251" i="18" s="1"/>
  <c r="J251" i="18"/>
  <c r="N250" i="18"/>
  <c r="M250" i="18"/>
  <c r="L250" i="18"/>
  <c r="K250" i="18"/>
  <c r="J250" i="18"/>
  <c r="I250" i="18" s="1"/>
  <c r="N249" i="18"/>
  <c r="M249" i="18"/>
  <c r="L249" i="18"/>
  <c r="K249" i="18"/>
  <c r="I249" i="18" s="1"/>
  <c r="J249" i="18"/>
  <c r="N248" i="18"/>
  <c r="M248" i="18"/>
  <c r="L248" i="18"/>
  <c r="K248" i="18"/>
  <c r="J248" i="18"/>
  <c r="I248" i="18" s="1"/>
  <c r="N247" i="18"/>
  <c r="M247" i="18"/>
  <c r="L247" i="18"/>
  <c r="K247" i="18"/>
  <c r="I247" i="18" s="1"/>
  <c r="J247" i="18"/>
  <c r="N246" i="18"/>
  <c r="M246" i="18"/>
  <c r="L246" i="18"/>
  <c r="K246" i="18"/>
  <c r="J246" i="18"/>
  <c r="I246" i="18" s="1"/>
  <c r="N245" i="18"/>
  <c r="M245" i="18"/>
  <c r="L245" i="18"/>
  <c r="K245" i="18"/>
  <c r="I245" i="18" s="1"/>
  <c r="J245" i="18"/>
  <c r="N244" i="18"/>
  <c r="M244" i="18"/>
  <c r="L244" i="18"/>
  <c r="K244" i="18"/>
  <c r="J244" i="18"/>
  <c r="I244" i="18" s="1"/>
  <c r="N243" i="18"/>
  <c r="M243" i="18"/>
  <c r="L243" i="18"/>
  <c r="K243" i="18"/>
  <c r="I243" i="18" s="1"/>
  <c r="J243" i="18"/>
  <c r="N242" i="18"/>
  <c r="M242" i="18"/>
  <c r="L242" i="18"/>
  <c r="K242" i="18"/>
  <c r="J242" i="18"/>
  <c r="I242" i="18" s="1"/>
  <c r="N241" i="18"/>
  <c r="M241" i="18"/>
  <c r="L241" i="18"/>
  <c r="K241" i="18"/>
  <c r="I241" i="18" s="1"/>
  <c r="J241" i="18"/>
  <c r="N240" i="18"/>
  <c r="M240" i="18"/>
  <c r="L240" i="18"/>
  <c r="K240" i="18"/>
  <c r="J240" i="18"/>
  <c r="I240" i="18" s="1"/>
  <c r="N239" i="18"/>
  <c r="M239" i="18"/>
  <c r="L239" i="18"/>
  <c r="K239" i="18"/>
  <c r="I239" i="18" s="1"/>
  <c r="J239" i="18"/>
  <c r="N238" i="18"/>
  <c r="M238" i="18"/>
  <c r="L238" i="18"/>
  <c r="K238" i="18"/>
  <c r="J238" i="18"/>
  <c r="I238" i="18" s="1"/>
  <c r="N237" i="18"/>
  <c r="M237" i="18"/>
  <c r="L237" i="18"/>
  <c r="K237" i="18"/>
  <c r="I237" i="18" s="1"/>
  <c r="J237" i="18"/>
  <c r="N236" i="18"/>
  <c r="M236" i="18"/>
  <c r="L236" i="18"/>
  <c r="K236" i="18"/>
  <c r="J236" i="18"/>
  <c r="I236" i="18" s="1"/>
  <c r="N235" i="18"/>
  <c r="M235" i="18"/>
  <c r="L235" i="18"/>
  <c r="K235" i="18"/>
  <c r="I235" i="18" s="1"/>
  <c r="J235" i="18"/>
  <c r="N234" i="18"/>
  <c r="M234" i="18"/>
  <c r="L234" i="18"/>
  <c r="K234" i="18"/>
  <c r="J234" i="18"/>
  <c r="I234" i="18" s="1"/>
  <c r="N233" i="18"/>
  <c r="M233" i="18"/>
  <c r="L233" i="18"/>
  <c r="K233" i="18"/>
  <c r="I233" i="18" s="1"/>
  <c r="J233" i="18"/>
  <c r="N232" i="18"/>
  <c r="M232" i="18"/>
  <c r="L232" i="18"/>
  <c r="K232" i="18"/>
  <c r="J232" i="18"/>
  <c r="I232" i="18" s="1"/>
  <c r="N231" i="18"/>
  <c r="M231" i="18"/>
  <c r="L231" i="18"/>
  <c r="K231" i="18"/>
  <c r="I231" i="18" s="1"/>
  <c r="J231" i="18"/>
  <c r="N230" i="18"/>
  <c r="M230" i="18"/>
  <c r="L230" i="18"/>
  <c r="K230" i="18"/>
  <c r="J230" i="18"/>
  <c r="I230" i="18" s="1"/>
  <c r="N229" i="18"/>
  <c r="M229" i="18"/>
  <c r="L229" i="18"/>
  <c r="K229" i="18"/>
  <c r="I229" i="18" s="1"/>
  <c r="J229" i="18"/>
  <c r="N228" i="18"/>
  <c r="M228" i="18"/>
  <c r="L228" i="18"/>
  <c r="K228" i="18"/>
  <c r="J228" i="18"/>
  <c r="I228" i="18" s="1"/>
  <c r="N227" i="18"/>
  <c r="M227" i="18"/>
  <c r="L227" i="18"/>
  <c r="K227" i="18"/>
  <c r="I227" i="18" s="1"/>
  <c r="J227" i="18"/>
  <c r="N226" i="18"/>
  <c r="M226" i="18"/>
  <c r="L226" i="18"/>
  <c r="K226" i="18"/>
  <c r="J226" i="18"/>
  <c r="I226" i="18" s="1"/>
  <c r="N225" i="18"/>
  <c r="M225" i="18"/>
  <c r="L225" i="18"/>
  <c r="K225" i="18"/>
  <c r="I225" i="18" s="1"/>
  <c r="J225" i="18"/>
  <c r="N224" i="18"/>
  <c r="M224" i="18"/>
  <c r="L224" i="18"/>
  <c r="K224" i="18"/>
  <c r="J224" i="18"/>
  <c r="I224" i="18" s="1"/>
  <c r="N223" i="18"/>
  <c r="M223" i="18"/>
  <c r="L223" i="18"/>
  <c r="K223" i="18"/>
  <c r="I223" i="18" s="1"/>
  <c r="J223" i="18"/>
  <c r="N222" i="18"/>
  <c r="M222" i="18"/>
  <c r="L222" i="18"/>
  <c r="K222" i="18"/>
  <c r="J222" i="18"/>
  <c r="I222" i="18" s="1"/>
  <c r="N221" i="18"/>
  <c r="M221" i="18"/>
  <c r="L221" i="18"/>
  <c r="K221" i="18"/>
  <c r="I221" i="18" s="1"/>
  <c r="J221" i="18"/>
  <c r="N220" i="18"/>
  <c r="M220" i="18"/>
  <c r="L220" i="18"/>
  <c r="K220" i="18"/>
  <c r="J220" i="18"/>
  <c r="I220" i="18" s="1"/>
  <c r="N219" i="18"/>
  <c r="M219" i="18"/>
  <c r="L219" i="18"/>
  <c r="K219" i="18"/>
  <c r="I219" i="18" s="1"/>
  <c r="J219" i="18"/>
  <c r="N218" i="18"/>
  <c r="M218" i="18"/>
  <c r="L218" i="18"/>
  <c r="K218" i="18"/>
  <c r="J218" i="18"/>
  <c r="I218" i="18" s="1"/>
  <c r="N217" i="18"/>
  <c r="M217" i="18"/>
  <c r="L217" i="18"/>
  <c r="K217" i="18"/>
  <c r="I217" i="18" s="1"/>
  <c r="J217" i="18"/>
  <c r="N216" i="18"/>
  <c r="M216" i="18"/>
  <c r="L216" i="18"/>
  <c r="K216" i="18"/>
  <c r="J216" i="18"/>
  <c r="I216" i="18" s="1"/>
  <c r="N215" i="18"/>
  <c r="M215" i="18"/>
  <c r="L215" i="18"/>
  <c r="K215" i="18"/>
  <c r="I215" i="18" s="1"/>
  <c r="J215" i="18"/>
  <c r="N214" i="18"/>
  <c r="M214" i="18"/>
  <c r="L214" i="18"/>
  <c r="K214" i="18"/>
  <c r="J214" i="18"/>
  <c r="I214" i="18" s="1"/>
  <c r="N213" i="18"/>
  <c r="M213" i="18"/>
  <c r="L213" i="18"/>
  <c r="K213" i="18"/>
  <c r="I213" i="18" s="1"/>
  <c r="J213" i="18"/>
  <c r="N212" i="18"/>
  <c r="M212" i="18"/>
  <c r="L212" i="18"/>
  <c r="K212" i="18"/>
  <c r="J212" i="18"/>
  <c r="I212" i="18" s="1"/>
  <c r="N211" i="18"/>
  <c r="M211" i="18"/>
  <c r="L211" i="18"/>
  <c r="K211" i="18"/>
  <c r="I211" i="18" s="1"/>
  <c r="J211" i="18"/>
  <c r="N210" i="18"/>
  <c r="M210" i="18"/>
  <c r="L210" i="18"/>
  <c r="K210" i="18"/>
  <c r="J210" i="18"/>
  <c r="I210" i="18" s="1"/>
  <c r="N209" i="18"/>
  <c r="M209" i="18"/>
  <c r="L209" i="18"/>
  <c r="K209" i="18"/>
  <c r="I209" i="18" s="1"/>
  <c r="J209" i="18"/>
  <c r="N208" i="18"/>
  <c r="M208" i="18"/>
  <c r="L208" i="18"/>
  <c r="K208" i="18"/>
  <c r="J208" i="18"/>
  <c r="I208" i="18" s="1"/>
  <c r="N207" i="18"/>
  <c r="M207" i="18"/>
  <c r="L207" i="18"/>
  <c r="K207" i="18"/>
  <c r="I207" i="18" s="1"/>
  <c r="J207" i="18"/>
  <c r="N206" i="18"/>
  <c r="M206" i="18"/>
  <c r="L206" i="18"/>
  <c r="K206" i="18"/>
  <c r="J206" i="18"/>
  <c r="I206" i="18" s="1"/>
  <c r="N205" i="18"/>
  <c r="M205" i="18"/>
  <c r="L205" i="18"/>
  <c r="K205" i="18"/>
  <c r="I205" i="18" s="1"/>
  <c r="J205" i="18"/>
  <c r="N204" i="18"/>
  <c r="M204" i="18"/>
  <c r="L204" i="18"/>
  <c r="K204" i="18"/>
  <c r="J204" i="18"/>
  <c r="I204" i="18" s="1"/>
  <c r="N203" i="18"/>
  <c r="M203" i="18"/>
  <c r="L203" i="18"/>
  <c r="K203" i="18"/>
  <c r="I203" i="18" s="1"/>
  <c r="J203" i="18"/>
  <c r="N202" i="18"/>
  <c r="M202" i="18"/>
  <c r="L202" i="18"/>
  <c r="K202" i="18"/>
  <c r="J202" i="18"/>
  <c r="I202" i="18" s="1"/>
  <c r="N201" i="18"/>
  <c r="M201" i="18"/>
  <c r="L201" i="18"/>
  <c r="K201" i="18"/>
  <c r="I201" i="18" s="1"/>
  <c r="J201" i="18"/>
  <c r="N200" i="18"/>
  <c r="M200" i="18"/>
  <c r="L200" i="18"/>
  <c r="K200" i="18"/>
  <c r="J200" i="18"/>
  <c r="I200" i="18" s="1"/>
  <c r="N199" i="18"/>
  <c r="M199" i="18"/>
  <c r="L199" i="18"/>
  <c r="K199" i="18"/>
  <c r="I199" i="18" s="1"/>
  <c r="J199" i="18"/>
  <c r="N198" i="18"/>
  <c r="M198" i="18"/>
  <c r="L198" i="18"/>
  <c r="K198" i="18"/>
  <c r="J198" i="18"/>
  <c r="I198" i="18" s="1"/>
  <c r="N197" i="18"/>
  <c r="M197" i="18"/>
  <c r="L197" i="18"/>
  <c r="K197" i="18"/>
  <c r="I197" i="18" s="1"/>
  <c r="J197" i="18"/>
  <c r="N196" i="18"/>
  <c r="M196" i="18"/>
  <c r="L196" i="18"/>
  <c r="K196" i="18"/>
  <c r="J196" i="18"/>
  <c r="I196" i="18" s="1"/>
  <c r="N195" i="18"/>
  <c r="M195" i="18"/>
  <c r="L195" i="18"/>
  <c r="K195" i="18"/>
  <c r="I195" i="18" s="1"/>
  <c r="J195" i="18"/>
  <c r="N194" i="18"/>
  <c r="M194" i="18"/>
  <c r="L194" i="18"/>
  <c r="K194" i="18"/>
  <c r="J194" i="18"/>
  <c r="I194" i="18" s="1"/>
  <c r="N193" i="18"/>
  <c r="M193" i="18"/>
  <c r="L193" i="18"/>
  <c r="K193" i="18"/>
  <c r="I193" i="18" s="1"/>
  <c r="J193" i="18"/>
  <c r="N192" i="18"/>
  <c r="M192" i="18"/>
  <c r="L192" i="18"/>
  <c r="K192" i="18"/>
  <c r="J192" i="18"/>
  <c r="I192" i="18" s="1"/>
  <c r="N191" i="18"/>
  <c r="M191" i="18"/>
  <c r="L191" i="18"/>
  <c r="K191" i="18"/>
  <c r="I191" i="18" s="1"/>
  <c r="J191" i="18"/>
  <c r="N190" i="18"/>
  <c r="M190" i="18"/>
  <c r="L190" i="18"/>
  <c r="K190" i="18"/>
  <c r="J190" i="18"/>
  <c r="I190" i="18" s="1"/>
  <c r="N189" i="18"/>
  <c r="M189" i="18"/>
  <c r="L189" i="18"/>
  <c r="K189" i="18"/>
  <c r="I189" i="18" s="1"/>
  <c r="J189" i="18"/>
  <c r="N188" i="18"/>
  <c r="M188" i="18"/>
  <c r="L188" i="18"/>
  <c r="K188" i="18"/>
  <c r="J188" i="18"/>
  <c r="I188" i="18" s="1"/>
  <c r="N187" i="18"/>
  <c r="M187" i="18"/>
  <c r="L187" i="18"/>
  <c r="K187" i="18"/>
  <c r="I187" i="18" s="1"/>
  <c r="J187" i="18"/>
  <c r="N186" i="18"/>
  <c r="M186" i="18"/>
  <c r="L186" i="18"/>
  <c r="K186" i="18"/>
  <c r="J186" i="18"/>
  <c r="I186" i="18" s="1"/>
  <c r="N185" i="18"/>
  <c r="M185" i="18"/>
  <c r="L185" i="18"/>
  <c r="K185" i="18"/>
  <c r="I185" i="18" s="1"/>
  <c r="J185" i="18"/>
  <c r="N184" i="18"/>
  <c r="M184" i="18"/>
  <c r="L184" i="18"/>
  <c r="K184" i="18"/>
  <c r="J184" i="18"/>
  <c r="I184" i="18" s="1"/>
  <c r="N183" i="18"/>
  <c r="M183" i="18"/>
  <c r="L183" i="18"/>
  <c r="K183" i="18"/>
  <c r="I183" i="18" s="1"/>
  <c r="J183" i="18"/>
  <c r="N182" i="18"/>
  <c r="M182" i="18"/>
  <c r="L182" i="18"/>
  <c r="K182" i="18"/>
  <c r="J182" i="18"/>
  <c r="I182" i="18" s="1"/>
  <c r="N181" i="18"/>
  <c r="M181" i="18"/>
  <c r="L181" i="18"/>
  <c r="K181" i="18"/>
  <c r="I181" i="18" s="1"/>
  <c r="J181" i="18"/>
  <c r="N180" i="18"/>
  <c r="M180" i="18"/>
  <c r="L180" i="18"/>
  <c r="K180" i="18"/>
  <c r="J180" i="18"/>
  <c r="I180" i="18" s="1"/>
  <c r="N179" i="18"/>
  <c r="M179" i="18"/>
  <c r="L179" i="18"/>
  <c r="K179" i="18"/>
  <c r="I179" i="18" s="1"/>
  <c r="J179" i="18"/>
  <c r="N178" i="18"/>
  <c r="M178" i="18"/>
  <c r="L178" i="18"/>
  <c r="K178" i="18"/>
  <c r="J178" i="18"/>
  <c r="I178" i="18" s="1"/>
  <c r="N177" i="18"/>
  <c r="M177" i="18"/>
  <c r="L177" i="18"/>
  <c r="K177" i="18"/>
  <c r="I177" i="18" s="1"/>
  <c r="J177" i="18"/>
  <c r="N176" i="18"/>
  <c r="M176" i="18"/>
  <c r="L176" i="18"/>
  <c r="K176" i="18"/>
  <c r="J176" i="18"/>
  <c r="I176" i="18" s="1"/>
  <c r="N175" i="18"/>
  <c r="M175" i="18"/>
  <c r="L175" i="18"/>
  <c r="K175" i="18"/>
  <c r="I175" i="18" s="1"/>
  <c r="J175" i="18"/>
  <c r="N174" i="18"/>
  <c r="M174" i="18"/>
  <c r="L174" i="18"/>
  <c r="K174" i="18"/>
  <c r="J174" i="18"/>
  <c r="I174" i="18" s="1"/>
  <c r="N173" i="18"/>
  <c r="M173" i="18"/>
  <c r="L173" i="18"/>
  <c r="K173" i="18"/>
  <c r="I173" i="18" s="1"/>
  <c r="J173" i="18"/>
  <c r="N172" i="18"/>
  <c r="M172" i="18"/>
  <c r="L172" i="18"/>
  <c r="K172" i="18"/>
  <c r="J172" i="18"/>
  <c r="I172" i="18" s="1"/>
  <c r="N171" i="18"/>
  <c r="M171" i="18"/>
  <c r="L171" i="18"/>
  <c r="K171" i="18"/>
  <c r="I171" i="18" s="1"/>
  <c r="J171" i="18"/>
  <c r="N170" i="18"/>
  <c r="M170" i="18"/>
  <c r="L170" i="18"/>
  <c r="K170" i="18"/>
  <c r="J170" i="18"/>
  <c r="I170" i="18" s="1"/>
  <c r="N169" i="18"/>
  <c r="M169" i="18"/>
  <c r="L169" i="18"/>
  <c r="K169" i="18"/>
  <c r="I169" i="18" s="1"/>
  <c r="J169" i="18"/>
  <c r="N168" i="18"/>
  <c r="M168" i="18"/>
  <c r="L168" i="18"/>
  <c r="K168" i="18"/>
  <c r="J168" i="18"/>
  <c r="I168" i="18" s="1"/>
  <c r="N167" i="18"/>
  <c r="M167" i="18"/>
  <c r="L167" i="18"/>
  <c r="K167" i="18"/>
  <c r="I167" i="18" s="1"/>
  <c r="J167" i="18"/>
  <c r="N166" i="18"/>
  <c r="M166" i="18"/>
  <c r="L166" i="18"/>
  <c r="K166" i="18"/>
  <c r="J166" i="18"/>
  <c r="I166" i="18" s="1"/>
  <c r="N165" i="18"/>
  <c r="M165" i="18"/>
  <c r="L165" i="18"/>
  <c r="K165" i="18"/>
  <c r="I165" i="18" s="1"/>
  <c r="J165" i="18"/>
  <c r="N164" i="18"/>
  <c r="M164" i="18"/>
  <c r="L164" i="18"/>
  <c r="K164" i="18"/>
  <c r="J164" i="18"/>
  <c r="N163" i="18"/>
  <c r="M163" i="18"/>
  <c r="L163" i="18"/>
  <c r="K163" i="18"/>
  <c r="I163" i="18" s="1"/>
  <c r="J163" i="18"/>
  <c r="N162" i="18"/>
  <c r="M162" i="18"/>
  <c r="L162" i="18"/>
  <c r="K162" i="18"/>
  <c r="J162" i="18"/>
  <c r="I162" i="18" s="1"/>
  <c r="N161" i="18"/>
  <c r="M161" i="18"/>
  <c r="L161" i="18"/>
  <c r="K161" i="18"/>
  <c r="I161" i="18" s="1"/>
  <c r="J161" i="18"/>
  <c r="N160" i="18"/>
  <c r="M160" i="18"/>
  <c r="L160" i="18"/>
  <c r="K160" i="18"/>
  <c r="J160" i="18"/>
  <c r="N159" i="18"/>
  <c r="M159" i="18"/>
  <c r="L159" i="18"/>
  <c r="K159" i="18"/>
  <c r="I159" i="18" s="1"/>
  <c r="J159" i="18"/>
  <c r="N158" i="18"/>
  <c r="M158" i="18"/>
  <c r="L158" i="18"/>
  <c r="K158" i="18"/>
  <c r="J158" i="18"/>
  <c r="I158" i="18" s="1"/>
  <c r="N157" i="18"/>
  <c r="M157" i="18"/>
  <c r="L157" i="18"/>
  <c r="K157" i="18"/>
  <c r="I157" i="18" s="1"/>
  <c r="J157" i="18"/>
  <c r="N156" i="18"/>
  <c r="M156" i="18"/>
  <c r="L156" i="18"/>
  <c r="K156" i="18"/>
  <c r="J156" i="18"/>
  <c r="N155" i="18"/>
  <c r="M155" i="18"/>
  <c r="L155" i="18"/>
  <c r="K155" i="18"/>
  <c r="I155" i="18" s="1"/>
  <c r="J155" i="18"/>
  <c r="N154" i="18"/>
  <c r="M154" i="18"/>
  <c r="L154" i="18"/>
  <c r="K154" i="18"/>
  <c r="J154" i="18"/>
  <c r="I154" i="18" s="1"/>
  <c r="N153" i="18"/>
  <c r="M153" i="18"/>
  <c r="L153" i="18"/>
  <c r="K153" i="18"/>
  <c r="I153" i="18" s="1"/>
  <c r="J153" i="18"/>
  <c r="N152" i="18"/>
  <c r="M152" i="18"/>
  <c r="L152" i="18"/>
  <c r="K152" i="18"/>
  <c r="J152" i="18"/>
  <c r="N151" i="18"/>
  <c r="M151" i="18"/>
  <c r="L151" i="18"/>
  <c r="K151" i="18"/>
  <c r="I151" i="18" s="1"/>
  <c r="J151" i="18"/>
  <c r="N150" i="18"/>
  <c r="M150" i="18"/>
  <c r="L150" i="18"/>
  <c r="K150" i="18"/>
  <c r="J150" i="18"/>
  <c r="I150" i="18" s="1"/>
  <c r="N149" i="18"/>
  <c r="M149" i="18"/>
  <c r="L149" i="18"/>
  <c r="K149" i="18"/>
  <c r="I149" i="18" s="1"/>
  <c r="J149" i="18"/>
  <c r="N148" i="18"/>
  <c r="M148" i="18"/>
  <c r="L148" i="18"/>
  <c r="K148" i="18"/>
  <c r="J148" i="18"/>
  <c r="N147" i="18"/>
  <c r="M147" i="18"/>
  <c r="L147" i="18"/>
  <c r="K147" i="18"/>
  <c r="I147" i="18" s="1"/>
  <c r="J147" i="18"/>
  <c r="N146" i="18"/>
  <c r="M146" i="18"/>
  <c r="L146" i="18"/>
  <c r="K146" i="18"/>
  <c r="J146" i="18"/>
  <c r="I146" i="18" s="1"/>
  <c r="N145" i="18"/>
  <c r="M145" i="18"/>
  <c r="L145" i="18"/>
  <c r="K145" i="18"/>
  <c r="I145" i="18" s="1"/>
  <c r="J145" i="18"/>
  <c r="N144" i="18"/>
  <c r="M144" i="18"/>
  <c r="L144" i="18"/>
  <c r="K144" i="18"/>
  <c r="J144" i="18"/>
  <c r="N143" i="18"/>
  <c r="M143" i="18"/>
  <c r="L143" i="18"/>
  <c r="K143" i="18"/>
  <c r="I143" i="18" s="1"/>
  <c r="J143" i="18"/>
  <c r="N142" i="18"/>
  <c r="M142" i="18"/>
  <c r="L142" i="18"/>
  <c r="K142" i="18"/>
  <c r="J142" i="18"/>
  <c r="I142" i="18" s="1"/>
  <c r="N141" i="18"/>
  <c r="M141" i="18"/>
  <c r="L141" i="18"/>
  <c r="K141" i="18"/>
  <c r="I141" i="18" s="1"/>
  <c r="J141" i="18"/>
  <c r="N140" i="18"/>
  <c r="M140" i="18"/>
  <c r="L140" i="18"/>
  <c r="K140" i="18"/>
  <c r="J140" i="18"/>
  <c r="N139" i="18"/>
  <c r="M139" i="18"/>
  <c r="L139" i="18"/>
  <c r="K139" i="18"/>
  <c r="I139" i="18" s="1"/>
  <c r="J139" i="18"/>
  <c r="N138" i="18"/>
  <c r="M138" i="18"/>
  <c r="L138" i="18"/>
  <c r="K138" i="18"/>
  <c r="J138" i="18"/>
  <c r="I138" i="18" s="1"/>
  <c r="N137" i="18"/>
  <c r="M137" i="18"/>
  <c r="L137" i="18"/>
  <c r="K137" i="18"/>
  <c r="I137" i="18" s="1"/>
  <c r="J137" i="18"/>
  <c r="N136" i="18"/>
  <c r="M136" i="18"/>
  <c r="L136" i="18"/>
  <c r="K136" i="18"/>
  <c r="J136" i="18"/>
  <c r="N135" i="18"/>
  <c r="M135" i="18"/>
  <c r="L135" i="18"/>
  <c r="K135" i="18"/>
  <c r="I135" i="18" s="1"/>
  <c r="J135" i="18"/>
  <c r="N134" i="18"/>
  <c r="M134" i="18"/>
  <c r="L134" i="18"/>
  <c r="K134" i="18"/>
  <c r="J134" i="18"/>
  <c r="I134" i="18" s="1"/>
  <c r="N133" i="18"/>
  <c r="M133" i="18"/>
  <c r="L133" i="18"/>
  <c r="K133" i="18"/>
  <c r="I133" i="18" s="1"/>
  <c r="J133" i="18"/>
  <c r="N132" i="18"/>
  <c r="M132" i="18"/>
  <c r="L132" i="18"/>
  <c r="K132" i="18"/>
  <c r="J132" i="18"/>
  <c r="N131" i="18"/>
  <c r="M131" i="18"/>
  <c r="L131" i="18"/>
  <c r="K131" i="18"/>
  <c r="I131" i="18" s="1"/>
  <c r="J131" i="18"/>
  <c r="N130" i="18"/>
  <c r="M130" i="18"/>
  <c r="L130" i="18"/>
  <c r="K130" i="18"/>
  <c r="J130" i="18"/>
  <c r="I130" i="18" s="1"/>
  <c r="N129" i="18"/>
  <c r="M129" i="18"/>
  <c r="L129" i="18"/>
  <c r="K129" i="18"/>
  <c r="I129" i="18" s="1"/>
  <c r="J129" i="18"/>
  <c r="N128" i="18"/>
  <c r="M128" i="18"/>
  <c r="L128" i="18"/>
  <c r="K128" i="18"/>
  <c r="J128" i="18"/>
  <c r="N127" i="18"/>
  <c r="M127" i="18"/>
  <c r="L127" i="18"/>
  <c r="K127" i="18"/>
  <c r="I127" i="18" s="1"/>
  <c r="J127" i="18"/>
  <c r="N126" i="18"/>
  <c r="M126" i="18"/>
  <c r="L126" i="18"/>
  <c r="K126" i="18"/>
  <c r="J126" i="18"/>
  <c r="I126" i="18" s="1"/>
  <c r="N125" i="18"/>
  <c r="M125" i="18"/>
  <c r="L125" i="18"/>
  <c r="K125" i="18"/>
  <c r="I125" i="18" s="1"/>
  <c r="J125" i="18"/>
  <c r="N124" i="18"/>
  <c r="M124" i="18"/>
  <c r="L124" i="18"/>
  <c r="K124" i="18"/>
  <c r="J124" i="18"/>
  <c r="N123" i="18"/>
  <c r="M123" i="18"/>
  <c r="L123" i="18"/>
  <c r="K123" i="18"/>
  <c r="I123" i="18" s="1"/>
  <c r="J123" i="18"/>
  <c r="N122" i="18"/>
  <c r="M122" i="18"/>
  <c r="L122" i="18"/>
  <c r="K122" i="18"/>
  <c r="J122" i="18"/>
  <c r="I122" i="18" s="1"/>
  <c r="N121" i="18"/>
  <c r="M121" i="18"/>
  <c r="L121" i="18"/>
  <c r="K121" i="18"/>
  <c r="I121" i="18" s="1"/>
  <c r="J121" i="18"/>
  <c r="N120" i="18"/>
  <c r="M120" i="18"/>
  <c r="L120" i="18"/>
  <c r="K120" i="18"/>
  <c r="J120" i="18"/>
  <c r="N119" i="18"/>
  <c r="M119" i="18"/>
  <c r="L119" i="18"/>
  <c r="K119" i="18"/>
  <c r="I119" i="18" s="1"/>
  <c r="J119" i="18"/>
  <c r="N118" i="18"/>
  <c r="M118" i="18"/>
  <c r="L118" i="18"/>
  <c r="K118" i="18"/>
  <c r="J118" i="18"/>
  <c r="I118" i="18" s="1"/>
  <c r="N117" i="18"/>
  <c r="M117" i="18"/>
  <c r="L117" i="18"/>
  <c r="K117" i="18"/>
  <c r="I117" i="18" s="1"/>
  <c r="J117" i="18"/>
  <c r="N116" i="18"/>
  <c r="M116" i="18"/>
  <c r="L116" i="18"/>
  <c r="K116" i="18"/>
  <c r="J116" i="18"/>
  <c r="N115" i="18"/>
  <c r="M115" i="18"/>
  <c r="L115" i="18"/>
  <c r="K115" i="18"/>
  <c r="I115" i="18" s="1"/>
  <c r="J115" i="18"/>
  <c r="N114" i="18"/>
  <c r="M114" i="18"/>
  <c r="L114" i="18"/>
  <c r="K114" i="18"/>
  <c r="J114" i="18"/>
  <c r="I114" i="18" s="1"/>
  <c r="N113" i="18"/>
  <c r="M113" i="18"/>
  <c r="L113" i="18"/>
  <c r="K113" i="18"/>
  <c r="I113" i="18" s="1"/>
  <c r="J113" i="18"/>
  <c r="N112" i="18"/>
  <c r="M112" i="18"/>
  <c r="L112" i="18"/>
  <c r="K112" i="18"/>
  <c r="J112" i="18"/>
  <c r="N111" i="18"/>
  <c r="M111" i="18"/>
  <c r="L111" i="18"/>
  <c r="K111" i="18"/>
  <c r="I111" i="18" s="1"/>
  <c r="J111" i="18"/>
  <c r="N110" i="18"/>
  <c r="M110" i="18"/>
  <c r="L110" i="18"/>
  <c r="K110" i="18"/>
  <c r="J110" i="18"/>
  <c r="I110" i="18" s="1"/>
  <c r="N109" i="18"/>
  <c r="M109" i="18"/>
  <c r="L109" i="18"/>
  <c r="K109" i="18"/>
  <c r="I109" i="18" s="1"/>
  <c r="J109" i="18"/>
  <c r="N108" i="18"/>
  <c r="M108" i="18"/>
  <c r="L108" i="18"/>
  <c r="K108" i="18"/>
  <c r="J108" i="18"/>
  <c r="N107" i="18"/>
  <c r="M107" i="18"/>
  <c r="L107" i="18"/>
  <c r="K107" i="18"/>
  <c r="I107" i="18" s="1"/>
  <c r="J107" i="18"/>
  <c r="N106" i="18"/>
  <c r="M106" i="18"/>
  <c r="L106" i="18"/>
  <c r="K106" i="18"/>
  <c r="J106" i="18"/>
  <c r="I106" i="18" s="1"/>
  <c r="N105" i="18"/>
  <c r="M105" i="18"/>
  <c r="L105" i="18"/>
  <c r="K105" i="18"/>
  <c r="I105" i="18" s="1"/>
  <c r="J105" i="18"/>
  <c r="N104" i="18"/>
  <c r="M104" i="18"/>
  <c r="L104" i="18"/>
  <c r="K104" i="18"/>
  <c r="J104" i="18"/>
  <c r="N103" i="18"/>
  <c r="M103" i="18"/>
  <c r="L103" i="18"/>
  <c r="K103" i="18"/>
  <c r="I103" i="18" s="1"/>
  <c r="J103" i="18"/>
  <c r="N102" i="18"/>
  <c r="M102" i="18"/>
  <c r="L102" i="18"/>
  <c r="K102" i="18"/>
  <c r="J102" i="18"/>
  <c r="I102" i="18" s="1"/>
  <c r="N101" i="18"/>
  <c r="M101" i="18"/>
  <c r="L101" i="18"/>
  <c r="K101" i="18"/>
  <c r="I101" i="18" s="1"/>
  <c r="J101" i="18"/>
  <c r="N100" i="18"/>
  <c r="M100" i="18"/>
  <c r="L100" i="18"/>
  <c r="K100" i="18"/>
  <c r="J100" i="18"/>
  <c r="N99" i="18"/>
  <c r="M99" i="18"/>
  <c r="L99" i="18"/>
  <c r="K99" i="18"/>
  <c r="I99" i="18" s="1"/>
  <c r="J99" i="18"/>
  <c r="N98" i="18"/>
  <c r="M98" i="18"/>
  <c r="L98" i="18"/>
  <c r="K98" i="18"/>
  <c r="J98" i="18"/>
  <c r="I98" i="18" s="1"/>
  <c r="N97" i="18"/>
  <c r="M97" i="18"/>
  <c r="L97" i="18"/>
  <c r="K97" i="18"/>
  <c r="I97" i="18" s="1"/>
  <c r="J97" i="18"/>
  <c r="N96" i="18"/>
  <c r="M96" i="18"/>
  <c r="L96" i="18"/>
  <c r="K96" i="18"/>
  <c r="J96" i="18"/>
  <c r="N95" i="18"/>
  <c r="M95" i="18"/>
  <c r="L95" i="18"/>
  <c r="K95" i="18"/>
  <c r="I95" i="18" s="1"/>
  <c r="J95" i="18"/>
  <c r="N94" i="18"/>
  <c r="M94" i="18"/>
  <c r="L94" i="18"/>
  <c r="K94" i="18"/>
  <c r="J94" i="18"/>
  <c r="I94" i="18" s="1"/>
  <c r="N93" i="18"/>
  <c r="M93" i="18"/>
  <c r="L93" i="18"/>
  <c r="K93" i="18"/>
  <c r="I93" i="18" s="1"/>
  <c r="J93" i="18"/>
  <c r="N92" i="18"/>
  <c r="M92" i="18"/>
  <c r="L92" i="18"/>
  <c r="K92" i="18"/>
  <c r="J92" i="18"/>
  <c r="N91" i="18"/>
  <c r="M91" i="18"/>
  <c r="L91" i="18"/>
  <c r="K91" i="18"/>
  <c r="I91" i="18" s="1"/>
  <c r="J91" i="18"/>
  <c r="N90" i="18"/>
  <c r="M90" i="18"/>
  <c r="L90" i="18"/>
  <c r="K90" i="18"/>
  <c r="J90" i="18"/>
  <c r="I90" i="18" s="1"/>
  <c r="N89" i="18"/>
  <c r="M89" i="18"/>
  <c r="L89" i="18"/>
  <c r="J89" i="18"/>
  <c r="L88" i="18"/>
  <c r="K88" i="18"/>
  <c r="J88" i="18"/>
  <c r="L87" i="18"/>
  <c r="K87" i="18"/>
  <c r="J87" i="18"/>
  <c r="L86" i="18"/>
  <c r="K86" i="18"/>
  <c r="J86" i="18"/>
  <c r="L85" i="18"/>
  <c r="K85" i="18"/>
  <c r="J85" i="18"/>
  <c r="L84" i="18"/>
  <c r="K84" i="18"/>
  <c r="J84" i="18"/>
  <c r="L83" i="18"/>
  <c r="K83" i="18"/>
  <c r="J83" i="18"/>
  <c r="L82" i="18"/>
  <c r="K82" i="18"/>
  <c r="J82" i="18"/>
  <c r="L81" i="18"/>
  <c r="K81" i="18"/>
  <c r="J81" i="18"/>
  <c r="N80" i="18"/>
  <c r="M80" i="18"/>
  <c r="L80" i="18"/>
  <c r="K80" i="18"/>
  <c r="J80" i="18"/>
  <c r="I80" i="18"/>
  <c r="N79" i="18"/>
  <c r="M79" i="18"/>
  <c r="L79" i="18"/>
  <c r="K79" i="18"/>
  <c r="I79" i="18" s="1"/>
  <c r="J79" i="18"/>
  <c r="N78" i="18"/>
  <c r="M78" i="18"/>
  <c r="L78" i="18"/>
  <c r="J78" i="18"/>
  <c r="L77" i="18"/>
  <c r="K77" i="18"/>
  <c r="J77" i="18"/>
  <c r="J76" i="18"/>
  <c r="J75" i="18"/>
  <c r="J74" i="18"/>
  <c r="J73" i="18"/>
  <c r="J72" i="18"/>
  <c r="J71" i="18"/>
  <c r="J70" i="18"/>
  <c r="N69" i="18"/>
  <c r="M69" i="18"/>
  <c r="J69" i="18"/>
  <c r="N68" i="18"/>
  <c r="M68" i="18"/>
  <c r="J68" i="18"/>
  <c r="N67" i="18"/>
  <c r="M67" i="18"/>
  <c r="L67" i="18"/>
  <c r="K67" i="18"/>
  <c r="J67" i="18"/>
  <c r="E67" i="18"/>
  <c r="N66" i="18"/>
  <c r="M66" i="18"/>
  <c r="L66" i="18"/>
  <c r="K66" i="18"/>
  <c r="I66" i="18" s="1"/>
  <c r="J66" i="18"/>
  <c r="N65" i="18"/>
  <c r="M65" i="18"/>
  <c r="L65" i="18"/>
  <c r="K65" i="18"/>
  <c r="J65" i="18"/>
  <c r="I65" i="18"/>
  <c r="N64" i="18"/>
  <c r="M64" i="18"/>
  <c r="L64" i="18"/>
  <c r="K64" i="18"/>
  <c r="I64" i="18" s="1"/>
  <c r="J64" i="18"/>
  <c r="N63" i="18"/>
  <c r="M63" i="18"/>
  <c r="L63" i="18"/>
  <c r="K63" i="18"/>
  <c r="J63" i="18"/>
  <c r="I63" i="18"/>
  <c r="N62" i="18"/>
  <c r="M62" i="18"/>
  <c r="L62" i="18"/>
  <c r="K62" i="18"/>
  <c r="I62" i="18" s="1"/>
  <c r="J62" i="18"/>
  <c r="N61" i="18"/>
  <c r="M61" i="18"/>
  <c r="L61" i="18"/>
  <c r="K61" i="18"/>
  <c r="J61" i="18"/>
  <c r="I61" i="18"/>
  <c r="N60" i="18"/>
  <c r="M60" i="18"/>
  <c r="L60" i="18"/>
  <c r="K60" i="18"/>
  <c r="I60" i="18" s="1"/>
  <c r="J60" i="18"/>
  <c r="U38" i="18"/>
  <c r="K38" i="18"/>
  <c r="U37" i="18"/>
  <c r="K37" i="18"/>
  <c r="U36" i="18"/>
  <c r="K36" i="18"/>
  <c r="U35" i="18"/>
  <c r="K35" i="18"/>
  <c r="U34" i="18"/>
  <c r="K34" i="18"/>
  <c r="U33" i="18"/>
  <c r="K33" i="18"/>
  <c r="U32" i="18"/>
  <c r="K32" i="18"/>
  <c r="U31" i="18"/>
  <c r="K31" i="18"/>
  <c r="U30" i="18"/>
  <c r="K30" i="18"/>
  <c r="U29" i="18"/>
  <c r="K29" i="18"/>
  <c r="U28" i="18"/>
  <c r="K28" i="18"/>
  <c r="U27" i="18"/>
  <c r="K27" i="18"/>
  <c r="U26" i="18"/>
  <c r="K26" i="18"/>
  <c r="U25" i="18"/>
  <c r="K25" i="18"/>
  <c r="U24" i="18"/>
  <c r="K24" i="18"/>
  <c r="U23" i="18"/>
  <c r="K23" i="18"/>
  <c r="U22" i="18"/>
  <c r="K22" i="18"/>
  <c r="E12" i="18"/>
  <c r="D12" i="18"/>
  <c r="K8" i="18" s="1"/>
  <c r="K10" i="18"/>
  <c r="K9" i="18"/>
  <c r="K7" i="18"/>
  <c r="K6" i="18"/>
  <c r="L5" i="18"/>
  <c r="K5" i="18"/>
  <c r="J5" i="18"/>
  <c r="L4" i="18"/>
  <c r="K4" i="18"/>
  <c r="J4" i="18"/>
  <c r="P3" i="18"/>
  <c r="O3" i="18"/>
  <c r="N3" i="18"/>
  <c r="M3" i="18"/>
  <c r="L3" i="18"/>
  <c r="K3" i="18"/>
  <c r="J3" i="18"/>
  <c r="K2" i="18"/>
  <c r="D1" i="18"/>
  <c r="AK498" i="17"/>
  <c r="AB498" i="17"/>
  <c r="Z498" i="17"/>
  <c r="X498" i="17"/>
  <c r="X497" i="17"/>
  <c r="AK490" i="17"/>
  <c r="AE490" i="17"/>
  <c r="Z490" i="17"/>
  <c r="X489" i="17"/>
  <c r="U489" i="17"/>
  <c r="S489" i="17"/>
  <c r="Q489" i="17"/>
  <c r="Q488" i="17"/>
  <c r="J485" i="17"/>
  <c r="AK482" i="17"/>
  <c r="X481" i="17"/>
  <c r="Q479" i="17"/>
  <c r="H476" i="17"/>
  <c r="AB490" i="17" s="1"/>
  <c r="G476" i="17"/>
  <c r="F476" i="17"/>
  <c r="L486" i="17" s="1"/>
  <c r="E476" i="17"/>
  <c r="K486" i="17" s="1"/>
  <c r="D476" i="17"/>
  <c r="X490" i="17" s="1"/>
  <c r="K475" i="17"/>
  <c r="D475" i="17"/>
  <c r="AK472" i="17"/>
  <c r="AB470" i="17"/>
  <c r="Z470" i="17"/>
  <c r="X470" i="17"/>
  <c r="Q470" i="17"/>
  <c r="X469" i="17"/>
  <c r="N466" i="17"/>
  <c r="L466" i="17"/>
  <c r="J466" i="17"/>
  <c r="J465" i="17"/>
  <c r="AB462" i="17"/>
  <c r="Z462" i="17"/>
  <c r="X462" i="17"/>
  <c r="AK461" i="17"/>
  <c r="AE461" i="17"/>
  <c r="X461" i="17"/>
  <c r="U461" i="17"/>
  <c r="S461" i="17"/>
  <c r="R461" i="17"/>
  <c r="Q461" i="17"/>
  <c r="Q460" i="17"/>
  <c r="AB454" i="17"/>
  <c r="Z454" i="17"/>
  <c r="X454" i="17"/>
  <c r="X453" i="17"/>
  <c r="AK452" i="17"/>
  <c r="B450" i="17"/>
  <c r="N399" i="17"/>
  <c r="M399" i="17"/>
  <c r="L399" i="17"/>
  <c r="K399" i="17"/>
  <c r="J399" i="17"/>
  <c r="I399" i="17"/>
  <c r="N398" i="17"/>
  <c r="M398" i="17"/>
  <c r="L398" i="17"/>
  <c r="K398" i="17"/>
  <c r="I398" i="17" s="1"/>
  <c r="J398" i="17"/>
  <c r="N397" i="17"/>
  <c r="M397" i="17"/>
  <c r="L397" i="17"/>
  <c r="K397" i="17"/>
  <c r="J397" i="17"/>
  <c r="I397" i="17"/>
  <c r="N396" i="17"/>
  <c r="M396" i="17"/>
  <c r="L396" i="17"/>
  <c r="K396" i="17"/>
  <c r="I396" i="17" s="1"/>
  <c r="J396" i="17"/>
  <c r="N395" i="17"/>
  <c r="M395" i="17"/>
  <c r="L395" i="17"/>
  <c r="K395" i="17"/>
  <c r="J395" i="17"/>
  <c r="I395" i="17"/>
  <c r="N394" i="17"/>
  <c r="M394" i="17"/>
  <c r="L394" i="17"/>
  <c r="K394" i="17"/>
  <c r="I394" i="17" s="1"/>
  <c r="J394" i="17"/>
  <c r="N393" i="17"/>
  <c r="M393" i="17"/>
  <c r="L393" i="17"/>
  <c r="K393" i="17"/>
  <c r="J393" i="17"/>
  <c r="I393" i="17"/>
  <c r="N392" i="17"/>
  <c r="M392" i="17"/>
  <c r="L392" i="17"/>
  <c r="K392" i="17"/>
  <c r="I392" i="17" s="1"/>
  <c r="J392" i="17"/>
  <c r="N391" i="17"/>
  <c r="M391" i="17"/>
  <c r="L391" i="17"/>
  <c r="K391" i="17"/>
  <c r="J391" i="17"/>
  <c r="I391" i="17"/>
  <c r="N390" i="17"/>
  <c r="M390" i="17"/>
  <c r="L390" i="17"/>
  <c r="K390" i="17"/>
  <c r="I390" i="17" s="1"/>
  <c r="J390" i="17"/>
  <c r="N389" i="17"/>
  <c r="M389" i="17"/>
  <c r="L389" i="17"/>
  <c r="K389" i="17"/>
  <c r="J389" i="17"/>
  <c r="I389" i="17"/>
  <c r="N388" i="17"/>
  <c r="M388" i="17"/>
  <c r="L388" i="17"/>
  <c r="K388" i="17"/>
  <c r="I388" i="17" s="1"/>
  <c r="J388" i="17"/>
  <c r="N387" i="17"/>
  <c r="M387" i="17"/>
  <c r="L387" i="17"/>
  <c r="K387" i="17"/>
  <c r="J387" i="17"/>
  <c r="I387" i="17"/>
  <c r="N386" i="17"/>
  <c r="M386" i="17"/>
  <c r="L386" i="17"/>
  <c r="K386" i="17"/>
  <c r="I386" i="17" s="1"/>
  <c r="J386" i="17"/>
  <c r="N385" i="17"/>
  <c r="M385" i="17"/>
  <c r="L385" i="17"/>
  <c r="K385" i="17"/>
  <c r="J385" i="17"/>
  <c r="I385" i="17"/>
  <c r="N384" i="17"/>
  <c r="M384" i="17"/>
  <c r="L384" i="17"/>
  <c r="K384" i="17"/>
  <c r="I384" i="17" s="1"/>
  <c r="J384" i="17"/>
  <c r="N383" i="17"/>
  <c r="M383" i="17"/>
  <c r="L383" i="17"/>
  <c r="K383" i="17"/>
  <c r="J383" i="17"/>
  <c r="I383" i="17"/>
  <c r="N382" i="17"/>
  <c r="M382" i="17"/>
  <c r="L382" i="17"/>
  <c r="K382" i="17"/>
  <c r="I382" i="17" s="1"/>
  <c r="J382" i="17"/>
  <c r="N381" i="17"/>
  <c r="M381" i="17"/>
  <c r="L381" i="17"/>
  <c r="K381" i="17"/>
  <c r="J381" i="17"/>
  <c r="I381" i="17"/>
  <c r="N380" i="17"/>
  <c r="M380" i="17"/>
  <c r="L380" i="17"/>
  <c r="K380" i="17"/>
  <c r="I380" i="17" s="1"/>
  <c r="J380" i="17"/>
  <c r="N379" i="17"/>
  <c r="M379" i="17"/>
  <c r="L379" i="17"/>
  <c r="K379" i="17"/>
  <c r="J379" i="17"/>
  <c r="I379" i="17"/>
  <c r="N378" i="17"/>
  <c r="M378" i="17"/>
  <c r="L378" i="17"/>
  <c r="K378" i="17"/>
  <c r="I378" i="17" s="1"/>
  <c r="J378" i="17"/>
  <c r="N377" i="17"/>
  <c r="M377" i="17"/>
  <c r="L377" i="17"/>
  <c r="K377" i="17"/>
  <c r="J377" i="17"/>
  <c r="I377" i="17"/>
  <c r="N376" i="17"/>
  <c r="M376" i="17"/>
  <c r="L376" i="17"/>
  <c r="K376" i="17"/>
  <c r="I376" i="17" s="1"/>
  <c r="J376" i="17"/>
  <c r="N375" i="17"/>
  <c r="M375" i="17"/>
  <c r="L375" i="17"/>
  <c r="K375" i="17"/>
  <c r="J375" i="17"/>
  <c r="I375" i="17"/>
  <c r="N374" i="17"/>
  <c r="M374" i="17"/>
  <c r="L374" i="17"/>
  <c r="K374" i="17"/>
  <c r="I374" i="17" s="1"/>
  <c r="J374" i="17"/>
  <c r="N373" i="17"/>
  <c r="M373" i="17"/>
  <c r="L373" i="17"/>
  <c r="K373" i="17"/>
  <c r="J373" i="17"/>
  <c r="I373" i="17"/>
  <c r="N372" i="17"/>
  <c r="M372" i="17"/>
  <c r="L372" i="17"/>
  <c r="K372" i="17"/>
  <c r="I372" i="17" s="1"/>
  <c r="J372" i="17"/>
  <c r="N371" i="17"/>
  <c r="M371" i="17"/>
  <c r="L371" i="17"/>
  <c r="K371" i="17"/>
  <c r="J371" i="17"/>
  <c r="I371" i="17"/>
  <c r="N370" i="17"/>
  <c r="M370" i="17"/>
  <c r="L370" i="17"/>
  <c r="K370" i="17"/>
  <c r="I370" i="17" s="1"/>
  <c r="J370" i="17"/>
  <c r="N369" i="17"/>
  <c r="M369" i="17"/>
  <c r="L369" i="17"/>
  <c r="K369" i="17"/>
  <c r="J369" i="17"/>
  <c r="I369" i="17"/>
  <c r="N368" i="17"/>
  <c r="M368" i="17"/>
  <c r="L368" i="17"/>
  <c r="K368" i="17"/>
  <c r="I368" i="17" s="1"/>
  <c r="J368" i="17"/>
  <c r="N367" i="17"/>
  <c r="M367" i="17"/>
  <c r="L367" i="17"/>
  <c r="K367" i="17"/>
  <c r="J367" i="17"/>
  <c r="I367" i="17"/>
  <c r="N366" i="17"/>
  <c r="M366" i="17"/>
  <c r="L366" i="17"/>
  <c r="K366" i="17"/>
  <c r="I366" i="17" s="1"/>
  <c r="J366" i="17"/>
  <c r="N365" i="17"/>
  <c r="M365" i="17"/>
  <c r="L365" i="17"/>
  <c r="K365" i="17"/>
  <c r="J365" i="17"/>
  <c r="I365" i="17"/>
  <c r="N364" i="17"/>
  <c r="M364" i="17"/>
  <c r="L364" i="17"/>
  <c r="K364" i="17"/>
  <c r="I364" i="17" s="1"/>
  <c r="J364" i="17"/>
  <c r="N363" i="17"/>
  <c r="M363" i="17"/>
  <c r="L363" i="17"/>
  <c r="K363" i="17"/>
  <c r="J363" i="17"/>
  <c r="I363" i="17"/>
  <c r="N362" i="17"/>
  <c r="M362" i="17"/>
  <c r="L362" i="17"/>
  <c r="K362" i="17"/>
  <c r="I362" i="17" s="1"/>
  <c r="J362" i="17"/>
  <c r="N361" i="17"/>
  <c r="M361" i="17"/>
  <c r="L361" i="17"/>
  <c r="K361" i="17"/>
  <c r="J361" i="17"/>
  <c r="I361" i="17"/>
  <c r="N360" i="17"/>
  <c r="M360" i="17"/>
  <c r="L360" i="17"/>
  <c r="K360" i="17"/>
  <c r="I360" i="17" s="1"/>
  <c r="J360" i="17"/>
  <c r="N359" i="17"/>
  <c r="M359" i="17"/>
  <c r="L359" i="17"/>
  <c r="K359" i="17"/>
  <c r="J359" i="17"/>
  <c r="I359" i="17"/>
  <c r="N358" i="17"/>
  <c r="M358" i="17"/>
  <c r="L358" i="17"/>
  <c r="K358" i="17"/>
  <c r="I358" i="17" s="1"/>
  <c r="J358" i="17"/>
  <c r="N357" i="17"/>
  <c r="M357" i="17"/>
  <c r="L357" i="17"/>
  <c r="K357" i="17"/>
  <c r="J357" i="17"/>
  <c r="I357" i="17"/>
  <c r="N356" i="17"/>
  <c r="M356" i="17"/>
  <c r="L356" i="17"/>
  <c r="K356" i="17"/>
  <c r="I356" i="17" s="1"/>
  <c r="J356" i="17"/>
  <c r="N355" i="17"/>
  <c r="M355" i="17"/>
  <c r="L355" i="17"/>
  <c r="K355" i="17"/>
  <c r="J355" i="17"/>
  <c r="I355" i="17"/>
  <c r="N354" i="17"/>
  <c r="M354" i="17"/>
  <c r="L354" i="17"/>
  <c r="K354" i="17"/>
  <c r="I354" i="17" s="1"/>
  <c r="J354" i="17"/>
  <c r="N353" i="17"/>
  <c r="M353" i="17"/>
  <c r="L353" i="17"/>
  <c r="K353" i="17"/>
  <c r="J353" i="17"/>
  <c r="I353" i="17"/>
  <c r="N352" i="17"/>
  <c r="M352" i="17"/>
  <c r="L352" i="17"/>
  <c r="K352" i="17"/>
  <c r="I352" i="17" s="1"/>
  <c r="K39" i="17" s="1"/>
  <c r="J352" i="17"/>
  <c r="N351" i="17"/>
  <c r="M351" i="17"/>
  <c r="L351" i="17"/>
  <c r="K351" i="17"/>
  <c r="J351" i="17"/>
  <c r="I351" i="17"/>
  <c r="N350" i="17"/>
  <c r="M350" i="17"/>
  <c r="L350" i="17"/>
  <c r="K350" i="17"/>
  <c r="I350" i="17" s="1"/>
  <c r="J350" i="17"/>
  <c r="N349" i="17"/>
  <c r="M349" i="17"/>
  <c r="L349" i="17"/>
  <c r="K349" i="17"/>
  <c r="J349" i="17"/>
  <c r="I349" i="17"/>
  <c r="N348" i="17"/>
  <c r="M348" i="17"/>
  <c r="L348" i="17"/>
  <c r="K348" i="17"/>
  <c r="I348" i="17" s="1"/>
  <c r="J348" i="17"/>
  <c r="N347" i="17"/>
  <c r="M347" i="17"/>
  <c r="L347" i="17"/>
  <c r="K347" i="17"/>
  <c r="J347" i="17"/>
  <c r="I347" i="17"/>
  <c r="N346" i="17"/>
  <c r="M346" i="17"/>
  <c r="L346" i="17"/>
  <c r="K346" i="17"/>
  <c r="I346" i="17" s="1"/>
  <c r="J346" i="17"/>
  <c r="N345" i="17"/>
  <c r="M345" i="17"/>
  <c r="L345" i="17"/>
  <c r="K345" i="17"/>
  <c r="J345" i="17"/>
  <c r="I345" i="17"/>
  <c r="N344" i="17"/>
  <c r="M344" i="17"/>
  <c r="L344" i="17"/>
  <c r="K344" i="17"/>
  <c r="I344" i="17" s="1"/>
  <c r="J344" i="17"/>
  <c r="N343" i="17"/>
  <c r="M343" i="17"/>
  <c r="L343" i="17"/>
  <c r="K343" i="17"/>
  <c r="J343" i="17"/>
  <c r="I343" i="17"/>
  <c r="N342" i="17"/>
  <c r="M342" i="17"/>
  <c r="L342" i="17"/>
  <c r="K342" i="17"/>
  <c r="I342" i="17" s="1"/>
  <c r="J342" i="17"/>
  <c r="N341" i="17"/>
  <c r="M341" i="17"/>
  <c r="L341" i="17"/>
  <c r="K341" i="17"/>
  <c r="J341" i="17"/>
  <c r="I341" i="17"/>
  <c r="N340" i="17"/>
  <c r="M340" i="17"/>
  <c r="L340" i="17"/>
  <c r="K340" i="17"/>
  <c r="I340" i="17" s="1"/>
  <c r="J340" i="17"/>
  <c r="N339" i="17"/>
  <c r="M339" i="17"/>
  <c r="L339" i="17"/>
  <c r="K339" i="17"/>
  <c r="J339" i="17"/>
  <c r="I339" i="17"/>
  <c r="N338" i="17"/>
  <c r="M338" i="17"/>
  <c r="L338" i="17"/>
  <c r="K338" i="17"/>
  <c r="I338" i="17" s="1"/>
  <c r="J338" i="17"/>
  <c r="N337" i="17"/>
  <c r="M337" i="17"/>
  <c r="L337" i="17"/>
  <c r="K337" i="17"/>
  <c r="J337" i="17"/>
  <c r="I337" i="17"/>
  <c r="N336" i="17"/>
  <c r="M336" i="17"/>
  <c r="L336" i="17"/>
  <c r="K336" i="17"/>
  <c r="I336" i="17" s="1"/>
  <c r="U36" i="17" s="1"/>
  <c r="J336" i="17"/>
  <c r="N335" i="17"/>
  <c r="M335" i="17"/>
  <c r="L335" i="17"/>
  <c r="K335" i="17"/>
  <c r="J335" i="17"/>
  <c r="I335" i="17"/>
  <c r="N334" i="17"/>
  <c r="M334" i="17"/>
  <c r="L334" i="17"/>
  <c r="K334" i="17"/>
  <c r="I334" i="17" s="1"/>
  <c r="J334" i="17"/>
  <c r="N333" i="17"/>
  <c r="M333" i="17"/>
  <c r="L333" i="17"/>
  <c r="K333" i="17"/>
  <c r="J333" i="17"/>
  <c r="I333" i="17"/>
  <c r="N332" i="17"/>
  <c r="M332" i="17"/>
  <c r="L332" i="17"/>
  <c r="K332" i="17"/>
  <c r="I332" i="17" s="1"/>
  <c r="J332" i="17"/>
  <c r="N331" i="17"/>
  <c r="M331" i="17"/>
  <c r="L331" i="17"/>
  <c r="K331" i="17"/>
  <c r="J331" i="17"/>
  <c r="I331" i="17"/>
  <c r="N330" i="17"/>
  <c r="M330" i="17"/>
  <c r="L330" i="17"/>
  <c r="K330" i="17"/>
  <c r="I330" i="17" s="1"/>
  <c r="J330" i="17"/>
  <c r="N329" i="17"/>
  <c r="M329" i="17"/>
  <c r="L329" i="17"/>
  <c r="K329" i="17"/>
  <c r="J329" i="17"/>
  <c r="I329" i="17"/>
  <c r="N328" i="17"/>
  <c r="M328" i="17"/>
  <c r="L328" i="17"/>
  <c r="K328" i="17"/>
  <c r="I328" i="17" s="1"/>
  <c r="J328" i="17"/>
  <c r="N327" i="17"/>
  <c r="M327" i="17"/>
  <c r="L327" i="17"/>
  <c r="K327" i="17"/>
  <c r="J327" i="17"/>
  <c r="I327" i="17"/>
  <c r="N326" i="17"/>
  <c r="M326" i="17"/>
  <c r="L326" i="17"/>
  <c r="K326" i="17"/>
  <c r="I326" i="17" s="1"/>
  <c r="J326" i="17"/>
  <c r="N325" i="17"/>
  <c r="M325" i="17"/>
  <c r="L325" i="17"/>
  <c r="K325" i="17"/>
  <c r="J325" i="17"/>
  <c r="I325" i="17"/>
  <c r="N324" i="17"/>
  <c r="M324" i="17"/>
  <c r="L324" i="17"/>
  <c r="K324" i="17"/>
  <c r="I324" i="17" s="1"/>
  <c r="J324" i="17"/>
  <c r="N323" i="17"/>
  <c r="M323" i="17"/>
  <c r="L323" i="17"/>
  <c r="K323" i="17"/>
  <c r="J323" i="17"/>
  <c r="I323" i="17"/>
  <c r="N322" i="17"/>
  <c r="M322" i="17"/>
  <c r="L322" i="17"/>
  <c r="K322" i="17"/>
  <c r="I322" i="17" s="1"/>
  <c r="J322" i="17"/>
  <c r="N321" i="17"/>
  <c r="M321" i="17"/>
  <c r="L321" i="17"/>
  <c r="K321" i="17"/>
  <c r="J321" i="17"/>
  <c r="I321" i="17"/>
  <c r="N320" i="17"/>
  <c r="M320" i="17"/>
  <c r="L320" i="17"/>
  <c r="K320" i="17"/>
  <c r="I320" i="17" s="1"/>
  <c r="J320" i="17"/>
  <c r="N319" i="17"/>
  <c r="M319" i="17"/>
  <c r="L319" i="17"/>
  <c r="K319" i="17"/>
  <c r="J319" i="17"/>
  <c r="I319" i="17"/>
  <c r="N318" i="17"/>
  <c r="M318" i="17"/>
  <c r="L318" i="17"/>
  <c r="K318" i="17"/>
  <c r="I318" i="17" s="1"/>
  <c r="J318" i="17"/>
  <c r="N317" i="17"/>
  <c r="M317" i="17"/>
  <c r="L317" i="17"/>
  <c r="K317" i="17"/>
  <c r="J317" i="17"/>
  <c r="I317" i="17"/>
  <c r="N316" i="17"/>
  <c r="M316" i="17"/>
  <c r="L316" i="17"/>
  <c r="K316" i="17"/>
  <c r="I316" i="17" s="1"/>
  <c r="J316" i="17"/>
  <c r="N315" i="17"/>
  <c r="M315" i="17"/>
  <c r="L315" i="17"/>
  <c r="K315" i="17"/>
  <c r="J315" i="17"/>
  <c r="I315" i="17"/>
  <c r="N314" i="17"/>
  <c r="M314" i="17"/>
  <c r="L314" i="17"/>
  <c r="K314" i="17"/>
  <c r="I314" i="17" s="1"/>
  <c r="J314" i="17"/>
  <c r="N313" i="17"/>
  <c r="M313" i="17"/>
  <c r="L313" i="17"/>
  <c r="K313" i="17"/>
  <c r="J313" i="17"/>
  <c r="I313" i="17"/>
  <c r="N312" i="17"/>
  <c r="M312" i="17"/>
  <c r="L312" i="17"/>
  <c r="K312" i="17"/>
  <c r="I312" i="17" s="1"/>
  <c r="J312" i="17"/>
  <c r="N311" i="17"/>
  <c r="M311" i="17"/>
  <c r="L311" i="17"/>
  <c r="K311" i="17"/>
  <c r="J311" i="17"/>
  <c r="I311" i="17"/>
  <c r="N310" i="17"/>
  <c r="M310" i="17"/>
  <c r="L310" i="17"/>
  <c r="K310" i="17"/>
  <c r="I310" i="17" s="1"/>
  <c r="J310" i="17"/>
  <c r="N309" i="17"/>
  <c r="M309" i="17"/>
  <c r="L309" i="17"/>
  <c r="K309" i="17"/>
  <c r="J309" i="17"/>
  <c r="I309" i="17"/>
  <c r="N308" i="17"/>
  <c r="M308" i="17"/>
  <c r="L308" i="17"/>
  <c r="K308" i="17"/>
  <c r="I308" i="17" s="1"/>
  <c r="J308" i="17"/>
  <c r="N307" i="17"/>
  <c r="M307" i="17"/>
  <c r="L307" i="17"/>
  <c r="K307" i="17"/>
  <c r="J307" i="17"/>
  <c r="I307" i="17"/>
  <c r="N306" i="17"/>
  <c r="M306" i="17"/>
  <c r="L306" i="17"/>
  <c r="K306" i="17"/>
  <c r="I306" i="17" s="1"/>
  <c r="J306" i="17"/>
  <c r="N305" i="17"/>
  <c r="M305" i="17"/>
  <c r="L305" i="17"/>
  <c r="K305" i="17"/>
  <c r="J305" i="17"/>
  <c r="I305" i="17"/>
  <c r="N304" i="17"/>
  <c r="M304" i="17"/>
  <c r="L304" i="17"/>
  <c r="K304" i="17"/>
  <c r="I304" i="17" s="1"/>
  <c r="J304" i="17"/>
  <c r="N303" i="17"/>
  <c r="M303" i="17"/>
  <c r="L303" i="17"/>
  <c r="K303" i="17"/>
  <c r="J303" i="17"/>
  <c r="I303" i="17"/>
  <c r="N302" i="17"/>
  <c r="M302" i="17"/>
  <c r="L302" i="17"/>
  <c r="K302" i="17"/>
  <c r="I302" i="17" s="1"/>
  <c r="J302" i="17"/>
  <c r="N301" i="17"/>
  <c r="M301" i="17"/>
  <c r="L301" i="17"/>
  <c r="K301" i="17"/>
  <c r="J301" i="17"/>
  <c r="I301" i="17"/>
  <c r="N300" i="17"/>
  <c r="M300" i="17"/>
  <c r="L300" i="17"/>
  <c r="K300" i="17"/>
  <c r="I300" i="17" s="1"/>
  <c r="J300" i="17"/>
  <c r="N299" i="17"/>
  <c r="M299" i="17"/>
  <c r="L299" i="17"/>
  <c r="K299" i="17"/>
  <c r="J299" i="17"/>
  <c r="I299" i="17"/>
  <c r="N298" i="17"/>
  <c r="M298" i="17"/>
  <c r="L298" i="17"/>
  <c r="K298" i="17"/>
  <c r="I298" i="17" s="1"/>
  <c r="J298" i="17"/>
  <c r="N297" i="17"/>
  <c r="M297" i="17"/>
  <c r="L297" i="17"/>
  <c r="K297" i="17"/>
  <c r="J297" i="17"/>
  <c r="I297" i="17"/>
  <c r="N296" i="17"/>
  <c r="M296" i="17"/>
  <c r="L296" i="17"/>
  <c r="K296" i="17"/>
  <c r="I296" i="17" s="1"/>
  <c r="J296" i="17"/>
  <c r="N295" i="17"/>
  <c r="M295" i="17"/>
  <c r="L295" i="17"/>
  <c r="K295" i="17"/>
  <c r="J295" i="17"/>
  <c r="I295" i="17"/>
  <c r="N294" i="17"/>
  <c r="M294" i="17"/>
  <c r="L294" i="17"/>
  <c r="K294" i="17"/>
  <c r="I294" i="17" s="1"/>
  <c r="J294" i="17"/>
  <c r="N293" i="17"/>
  <c r="M293" i="17"/>
  <c r="L293" i="17"/>
  <c r="K293" i="17"/>
  <c r="J293" i="17"/>
  <c r="I293" i="17"/>
  <c r="N292" i="17"/>
  <c r="M292" i="17"/>
  <c r="L292" i="17"/>
  <c r="K292" i="17"/>
  <c r="I292" i="17" s="1"/>
  <c r="J292" i="17"/>
  <c r="N291" i="17"/>
  <c r="M291" i="17"/>
  <c r="L291" i="17"/>
  <c r="K291" i="17"/>
  <c r="J291" i="17"/>
  <c r="I291" i="17"/>
  <c r="N290" i="17"/>
  <c r="M290" i="17"/>
  <c r="L290" i="17"/>
  <c r="K290" i="17"/>
  <c r="I290" i="17" s="1"/>
  <c r="J290" i="17"/>
  <c r="N289" i="17"/>
  <c r="M289" i="17"/>
  <c r="L289" i="17"/>
  <c r="K289" i="17"/>
  <c r="J289" i="17"/>
  <c r="I289" i="17"/>
  <c r="N288" i="17"/>
  <c r="M288" i="17"/>
  <c r="L288" i="17"/>
  <c r="K288" i="17"/>
  <c r="I288" i="17" s="1"/>
  <c r="J288" i="17"/>
  <c r="N287" i="17"/>
  <c r="M287" i="17"/>
  <c r="L287" i="17"/>
  <c r="K287" i="17"/>
  <c r="J287" i="17"/>
  <c r="I287" i="17"/>
  <c r="N286" i="17"/>
  <c r="M286" i="17"/>
  <c r="L286" i="17"/>
  <c r="K286" i="17"/>
  <c r="I286" i="17" s="1"/>
  <c r="J286" i="17"/>
  <c r="N285" i="17"/>
  <c r="M285" i="17"/>
  <c r="L285" i="17"/>
  <c r="K285" i="17"/>
  <c r="J285" i="17"/>
  <c r="I285" i="17"/>
  <c r="N284" i="17"/>
  <c r="M284" i="17"/>
  <c r="L284" i="17"/>
  <c r="K284" i="17"/>
  <c r="I284" i="17" s="1"/>
  <c r="J284" i="17"/>
  <c r="N283" i="17"/>
  <c r="M283" i="17"/>
  <c r="L283" i="17"/>
  <c r="K283" i="17"/>
  <c r="J283" i="17"/>
  <c r="I283" i="17"/>
  <c r="N282" i="17"/>
  <c r="M282" i="17"/>
  <c r="L282" i="17"/>
  <c r="K282" i="17"/>
  <c r="I282" i="17" s="1"/>
  <c r="J282" i="17"/>
  <c r="N281" i="17"/>
  <c r="M281" i="17"/>
  <c r="L281" i="17"/>
  <c r="K281" i="17"/>
  <c r="J281" i="17"/>
  <c r="I281" i="17"/>
  <c r="N280" i="17"/>
  <c r="M280" i="17"/>
  <c r="L280" i="17"/>
  <c r="K280" i="17"/>
  <c r="I280" i="17" s="1"/>
  <c r="J280" i="17"/>
  <c r="N279" i="17"/>
  <c r="M279" i="17"/>
  <c r="L279" i="17"/>
  <c r="K279" i="17"/>
  <c r="J279" i="17"/>
  <c r="I279" i="17"/>
  <c r="N278" i="17"/>
  <c r="M278" i="17"/>
  <c r="L278" i="17"/>
  <c r="K278" i="17"/>
  <c r="I278" i="17" s="1"/>
  <c r="J278" i="17"/>
  <c r="N277" i="17"/>
  <c r="M277" i="17"/>
  <c r="L277" i="17"/>
  <c r="K277" i="17"/>
  <c r="J277" i="17"/>
  <c r="I277" i="17"/>
  <c r="N276" i="17"/>
  <c r="M276" i="17"/>
  <c r="L276" i="17"/>
  <c r="K276" i="17"/>
  <c r="I276" i="17" s="1"/>
  <c r="J276" i="17"/>
  <c r="N275" i="17"/>
  <c r="M275" i="17"/>
  <c r="L275" i="17"/>
  <c r="K275" i="17"/>
  <c r="J275" i="17"/>
  <c r="I275" i="17"/>
  <c r="N274" i="17"/>
  <c r="M274" i="17"/>
  <c r="L274" i="17"/>
  <c r="K274" i="17"/>
  <c r="I274" i="17" s="1"/>
  <c r="J274" i="17"/>
  <c r="N273" i="17"/>
  <c r="M273" i="17"/>
  <c r="L273" i="17"/>
  <c r="K273" i="17"/>
  <c r="J273" i="17"/>
  <c r="I273" i="17"/>
  <c r="N272" i="17"/>
  <c r="M272" i="17"/>
  <c r="L272" i="17"/>
  <c r="K272" i="17"/>
  <c r="I272" i="17" s="1"/>
  <c r="J272" i="17"/>
  <c r="N271" i="17"/>
  <c r="M271" i="17"/>
  <c r="L271" i="17"/>
  <c r="K271" i="17"/>
  <c r="J271" i="17"/>
  <c r="I271" i="17"/>
  <c r="N270" i="17"/>
  <c r="M270" i="17"/>
  <c r="L270" i="17"/>
  <c r="K270" i="17"/>
  <c r="I270" i="17" s="1"/>
  <c r="J270" i="17"/>
  <c r="N269" i="17"/>
  <c r="M269" i="17"/>
  <c r="L269" i="17"/>
  <c r="K269" i="17"/>
  <c r="J269" i="17"/>
  <c r="I269" i="17"/>
  <c r="N268" i="17"/>
  <c r="M268" i="17"/>
  <c r="L268" i="17"/>
  <c r="K268" i="17"/>
  <c r="I268" i="17" s="1"/>
  <c r="J268" i="17"/>
  <c r="N267" i="17"/>
  <c r="M267" i="17"/>
  <c r="L267" i="17"/>
  <c r="K267" i="17"/>
  <c r="J267" i="17"/>
  <c r="I267" i="17"/>
  <c r="N266" i="17"/>
  <c r="M266" i="17"/>
  <c r="L266" i="17"/>
  <c r="K266" i="17"/>
  <c r="I266" i="17" s="1"/>
  <c r="J266" i="17"/>
  <c r="N265" i="17"/>
  <c r="M265" i="17"/>
  <c r="L265" i="17"/>
  <c r="K265" i="17"/>
  <c r="J265" i="17"/>
  <c r="I265" i="17"/>
  <c r="N264" i="17"/>
  <c r="M264" i="17"/>
  <c r="L264" i="17"/>
  <c r="K264" i="17"/>
  <c r="I264" i="17" s="1"/>
  <c r="J264" i="17"/>
  <c r="N263" i="17"/>
  <c r="M263" i="17"/>
  <c r="L263" i="17"/>
  <c r="K263" i="17"/>
  <c r="J263" i="17"/>
  <c r="I263" i="17"/>
  <c r="N262" i="17"/>
  <c r="M262" i="17"/>
  <c r="L262" i="17"/>
  <c r="K262" i="17"/>
  <c r="I262" i="17" s="1"/>
  <c r="J262" i="17"/>
  <c r="N261" i="17"/>
  <c r="M261" i="17"/>
  <c r="L261" i="17"/>
  <c r="K261" i="17"/>
  <c r="J261" i="17"/>
  <c r="I261" i="17"/>
  <c r="N260" i="17"/>
  <c r="M260" i="17"/>
  <c r="L260" i="17"/>
  <c r="K260" i="17"/>
  <c r="I260" i="17" s="1"/>
  <c r="J260" i="17"/>
  <c r="N259" i="17"/>
  <c r="M259" i="17"/>
  <c r="L259" i="17"/>
  <c r="K259" i="17"/>
  <c r="J259" i="17"/>
  <c r="I259" i="17"/>
  <c r="N258" i="17"/>
  <c r="M258" i="17"/>
  <c r="L258" i="17"/>
  <c r="K258" i="17"/>
  <c r="I258" i="17" s="1"/>
  <c r="J258" i="17"/>
  <c r="N257" i="17"/>
  <c r="M257" i="17"/>
  <c r="L257" i="17"/>
  <c r="K257" i="17"/>
  <c r="J257" i="17"/>
  <c r="I257" i="17"/>
  <c r="N256" i="17"/>
  <c r="M256" i="17"/>
  <c r="L256" i="17"/>
  <c r="K256" i="17"/>
  <c r="I256" i="17" s="1"/>
  <c r="J256" i="17"/>
  <c r="N255" i="17"/>
  <c r="M255" i="17"/>
  <c r="L255" i="17"/>
  <c r="K255" i="17"/>
  <c r="J255" i="17"/>
  <c r="I255" i="17"/>
  <c r="N254" i="17"/>
  <c r="M254" i="17"/>
  <c r="L254" i="17"/>
  <c r="K254" i="17"/>
  <c r="I254" i="17" s="1"/>
  <c r="J254" i="17"/>
  <c r="N253" i="17"/>
  <c r="M253" i="17"/>
  <c r="L253" i="17"/>
  <c r="K253" i="17"/>
  <c r="J253" i="17"/>
  <c r="I253" i="17"/>
  <c r="N252" i="17"/>
  <c r="M252" i="17"/>
  <c r="L252" i="17"/>
  <c r="K252" i="17"/>
  <c r="I252" i="17" s="1"/>
  <c r="J252" i="17"/>
  <c r="N251" i="17"/>
  <c r="M251" i="17"/>
  <c r="L251" i="17"/>
  <c r="K251" i="17"/>
  <c r="J251" i="17"/>
  <c r="I251" i="17"/>
  <c r="N250" i="17"/>
  <c r="M250" i="17"/>
  <c r="L250" i="17"/>
  <c r="K250" i="17"/>
  <c r="I250" i="17" s="1"/>
  <c r="J250" i="17"/>
  <c r="N249" i="17"/>
  <c r="M249" i="17"/>
  <c r="L249" i="17"/>
  <c r="K249" i="17"/>
  <c r="J249" i="17"/>
  <c r="I249" i="17"/>
  <c r="N248" i="17"/>
  <c r="M248" i="17"/>
  <c r="L248" i="17"/>
  <c r="K248" i="17"/>
  <c r="I248" i="17" s="1"/>
  <c r="J248" i="17"/>
  <c r="N247" i="17"/>
  <c r="M247" i="17"/>
  <c r="L247" i="17"/>
  <c r="K247" i="17"/>
  <c r="J247" i="17"/>
  <c r="I247" i="17"/>
  <c r="N246" i="17"/>
  <c r="M246" i="17"/>
  <c r="L246" i="17"/>
  <c r="K246" i="17"/>
  <c r="I246" i="17" s="1"/>
  <c r="J246" i="17"/>
  <c r="N245" i="17"/>
  <c r="M245" i="17"/>
  <c r="L245" i="17"/>
  <c r="K245" i="17"/>
  <c r="J245" i="17"/>
  <c r="I245" i="17"/>
  <c r="N244" i="17"/>
  <c r="M244" i="17"/>
  <c r="L244" i="17"/>
  <c r="K244" i="17"/>
  <c r="I244" i="17" s="1"/>
  <c r="J244" i="17"/>
  <c r="N243" i="17"/>
  <c r="M243" i="17"/>
  <c r="L243" i="17"/>
  <c r="K243" i="17"/>
  <c r="J243" i="17"/>
  <c r="I243" i="17"/>
  <c r="N242" i="17"/>
  <c r="M242" i="17"/>
  <c r="L242" i="17"/>
  <c r="K242" i="17"/>
  <c r="I242" i="17" s="1"/>
  <c r="J242" i="17"/>
  <c r="N241" i="17"/>
  <c r="M241" i="17"/>
  <c r="L241" i="17"/>
  <c r="K241" i="17"/>
  <c r="J241" i="17"/>
  <c r="I241" i="17"/>
  <c r="N240" i="17"/>
  <c r="M240" i="17"/>
  <c r="L240" i="17"/>
  <c r="K240" i="17"/>
  <c r="I240" i="17" s="1"/>
  <c r="J240" i="17"/>
  <c r="N239" i="17"/>
  <c r="M239" i="17"/>
  <c r="L239" i="17"/>
  <c r="K239" i="17"/>
  <c r="J239" i="17"/>
  <c r="I239" i="17"/>
  <c r="N238" i="17"/>
  <c r="M238" i="17"/>
  <c r="L238" i="17"/>
  <c r="K238" i="17"/>
  <c r="I238" i="17" s="1"/>
  <c r="J238" i="17"/>
  <c r="N237" i="17"/>
  <c r="M237" i="17"/>
  <c r="L237" i="17"/>
  <c r="K237" i="17"/>
  <c r="J237" i="17"/>
  <c r="I237" i="17"/>
  <c r="N236" i="17"/>
  <c r="M236" i="17"/>
  <c r="L236" i="17"/>
  <c r="K236" i="17"/>
  <c r="I236" i="17" s="1"/>
  <c r="U38" i="17" s="1"/>
  <c r="J236" i="17"/>
  <c r="N235" i="17"/>
  <c r="M235" i="17"/>
  <c r="L235" i="17"/>
  <c r="K235" i="17"/>
  <c r="J235" i="17"/>
  <c r="I235" i="17"/>
  <c r="N234" i="17"/>
  <c r="M234" i="17"/>
  <c r="L234" i="17"/>
  <c r="K234" i="17"/>
  <c r="I234" i="17" s="1"/>
  <c r="J234" i="17"/>
  <c r="N233" i="17"/>
  <c r="M233" i="17"/>
  <c r="L233" i="17"/>
  <c r="K233" i="17"/>
  <c r="J233" i="17"/>
  <c r="I233" i="17"/>
  <c r="N232" i="17"/>
  <c r="M232" i="17"/>
  <c r="L232" i="17"/>
  <c r="K232" i="17"/>
  <c r="I232" i="17" s="1"/>
  <c r="J232" i="17"/>
  <c r="N231" i="17"/>
  <c r="M231" i="17"/>
  <c r="L231" i="17"/>
  <c r="K231" i="17"/>
  <c r="J231" i="17"/>
  <c r="I231" i="17"/>
  <c r="N230" i="17"/>
  <c r="M230" i="17"/>
  <c r="L230" i="17"/>
  <c r="K230" i="17"/>
  <c r="I230" i="17" s="1"/>
  <c r="J230" i="17"/>
  <c r="N229" i="17"/>
  <c r="M229" i="17"/>
  <c r="L229" i="17"/>
  <c r="K229" i="17"/>
  <c r="J229" i="17"/>
  <c r="I229" i="17"/>
  <c r="N228" i="17"/>
  <c r="M228" i="17"/>
  <c r="L228" i="17"/>
  <c r="K228" i="17"/>
  <c r="I228" i="17" s="1"/>
  <c r="J228" i="17"/>
  <c r="N227" i="17"/>
  <c r="M227" i="17"/>
  <c r="L227" i="17"/>
  <c r="K227" i="17"/>
  <c r="J227" i="17"/>
  <c r="I227" i="17"/>
  <c r="N226" i="17"/>
  <c r="M226" i="17"/>
  <c r="L226" i="17"/>
  <c r="K226" i="17"/>
  <c r="I226" i="17" s="1"/>
  <c r="J226" i="17"/>
  <c r="N225" i="17"/>
  <c r="M225" i="17"/>
  <c r="L225" i="17"/>
  <c r="K225" i="17"/>
  <c r="J225" i="17"/>
  <c r="I225" i="17"/>
  <c r="N224" i="17"/>
  <c r="M224" i="17"/>
  <c r="L224" i="17"/>
  <c r="K224" i="17"/>
  <c r="I224" i="17" s="1"/>
  <c r="J224" i="17"/>
  <c r="N223" i="17"/>
  <c r="M223" i="17"/>
  <c r="L223" i="17"/>
  <c r="K223" i="17"/>
  <c r="J223" i="17"/>
  <c r="I223" i="17"/>
  <c r="N222" i="17"/>
  <c r="M222" i="17"/>
  <c r="L222" i="17"/>
  <c r="K222" i="17"/>
  <c r="I222" i="17" s="1"/>
  <c r="J222" i="17"/>
  <c r="N221" i="17"/>
  <c r="M221" i="17"/>
  <c r="L221" i="17"/>
  <c r="K221" i="17"/>
  <c r="J221" i="17"/>
  <c r="I221" i="17"/>
  <c r="N220" i="17"/>
  <c r="M220" i="17"/>
  <c r="L220" i="17"/>
  <c r="K220" i="17"/>
  <c r="I220" i="17" s="1"/>
  <c r="J220" i="17"/>
  <c r="N219" i="17"/>
  <c r="M219" i="17"/>
  <c r="L219" i="17"/>
  <c r="K219" i="17"/>
  <c r="J219" i="17"/>
  <c r="I219" i="17"/>
  <c r="N218" i="17"/>
  <c r="M218" i="17"/>
  <c r="L218" i="17"/>
  <c r="K218" i="17"/>
  <c r="I218" i="17" s="1"/>
  <c r="J218" i="17"/>
  <c r="N217" i="17"/>
  <c r="M217" i="17"/>
  <c r="L217" i="17"/>
  <c r="K217" i="17"/>
  <c r="J217" i="17"/>
  <c r="I217" i="17"/>
  <c r="N216" i="17"/>
  <c r="M216" i="17"/>
  <c r="L216" i="17"/>
  <c r="K216" i="17"/>
  <c r="I216" i="17" s="1"/>
  <c r="J216" i="17"/>
  <c r="N215" i="17"/>
  <c r="M215" i="17"/>
  <c r="L215" i="17"/>
  <c r="K215" i="17"/>
  <c r="J215" i="17"/>
  <c r="I215" i="17"/>
  <c r="N214" i="17"/>
  <c r="M214" i="17"/>
  <c r="L214" i="17"/>
  <c r="K214" i="17"/>
  <c r="I214" i="17" s="1"/>
  <c r="J214" i="17"/>
  <c r="N213" i="17"/>
  <c r="M213" i="17"/>
  <c r="L213" i="17"/>
  <c r="K213" i="17"/>
  <c r="J213" i="17"/>
  <c r="I213" i="17"/>
  <c r="N212" i="17"/>
  <c r="M212" i="17"/>
  <c r="L212" i="17"/>
  <c r="K212" i="17"/>
  <c r="I212" i="17" s="1"/>
  <c r="J212" i="17"/>
  <c r="N211" i="17"/>
  <c r="M211" i="17"/>
  <c r="L211" i="17"/>
  <c r="K211" i="17"/>
  <c r="J211" i="17"/>
  <c r="I211" i="17"/>
  <c r="N210" i="17"/>
  <c r="M210" i="17"/>
  <c r="L210" i="17"/>
  <c r="K210" i="17"/>
  <c r="I210" i="17" s="1"/>
  <c r="J210" i="17"/>
  <c r="N209" i="17"/>
  <c r="M209" i="17"/>
  <c r="L209" i="17"/>
  <c r="K209" i="17"/>
  <c r="J209" i="17"/>
  <c r="I209" i="17"/>
  <c r="N208" i="17"/>
  <c r="M208" i="17"/>
  <c r="L208" i="17"/>
  <c r="K208" i="17"/>
  <c r="I208" i="17" s="1"/>
  <c r="J208" i="17"/>
  <c r="N207" i="17"/>
  <c r="M207" i="17"/>
  <c r="L207" i="17"/>
  <c r="K207" i="17"/>
  <c r="J207" i="17"/>
  <c r="I207" i="17"/>
  <c r="N206" i="17"/>
  <c r="M206" i="17"/>
  <c r="L206" i="17"/>
  <c r="K206" i="17"/>
  <c r="I206" i="17" s="1"/>
  <c r="J206" i="17"/>
  <c r="N205" i="17"/>
  <c r="M205" i="17"/>
  <c r="L205" i="17"/>
  <c r="K205" i="17"/>
  <c r="J205" i="17"/>
  <c r="I205" i="17"/>
  <c r="N204" i="17"/>
  <c r="M204" i="17"/>
  <c r="L204" i="17"/>
  <c r="K204" i="17"/>
  <c r="I204" i="17" s="1"/>
  <c r="J204" i="17"/>
  <c r="N203" i="17"/>
  <c r="M203" i="17"/>
  <c r="L203" i="17"/>
  <c r="K203" i="17"/>
  <c r="J203" i="17"/>
  <c r="I203" i="17"/>
  <c r="N202" i="17"/>
  <c r="M202" i="17"/>
  <c r="L202" i="17"/>
  <c r="K202" i="17"/>
  <c r="I202" i="17" s="1"/>
  <c r="K36" i="17" s="1"/>
  <c r="J202" i="17"/>
  <c r="N201" i="17"/>
  <c r="M201" i="17"/>
  <c r="L201" i="17"/>
  <c r="K201" i="17"/>
  <c r="J201" i="17"/>
  <c r="I201" i="17"/>
  <c r="N200" i="17"/>
  <c r="M200" i="17"/>
  <c r="L200" i="17"/>
  <c r="K200" i="17"/>
  <c r="I200" i="17" s="1"/>
  <c r="J200" i="17"/>
  <c r="N199" i="17"/>
  <c r="M199" i="17"/>
  <c r="L199" i="17"/>
  <c r="K199" i="17"/>
  <c r="J199" i="17"/>
  <c r="I199" i="17"/>
  <c r="N198" i="17"/>
  <c r="M198" i="17"/>
  <c r="L198" i="17"/>
  <c r="K198" i="17"/>
  <c r="I198" i="17" s="1"/>
  <c r="J198" i="17"/>
  <c r="N197" i="17"/>
  <c r="M197" i="17"/>
  <c r="L197" i="17"/>
  <c r="K197" i="17"/>
  <c r="J197" i="17"/>
  <c r="I197" i="17"/>
  <c r="N196" i="17"/>
  <c r="M196" i="17"/>
  <c r="L196" i="17"/>
  <c r="K196" i="17"/>
  <c r="I196" i="17" s="1"/>
  <c r="K34" i="17" s="1"/>
  <c r="J196" i="17"/>
  <c r="N195" i="17"/>
  <c r="M195" i="17"/>
  <c r="L195" i="17"/>
  <c r="K195" i="17"/>
  <c r="J195" i="17"/>
  <c r="I195" i="17"/>
  <c r="N194" i="17"/>
  <c r="M194" i="17"/>
  <c r="L194" i="17"/>
  <c r="K194" i="17"/>
  <c r="I194" i="17" s="1"/>
  <c r="J194" i="17"/>
  <c r="N193" i="17"/>
  <c r="M193" i="17"/>
  <c r="L193" i="17"/>
  <c r="K193" i="17"/>
  <c r="J193" i="17"/>
  <c r="I193" i="17"/>
  <c r="N192" i="17"/>
  <c r="M192" i="17"/>
  <c r="L192" i="17"/>
  <c r="K192" i="17"/>
  <c r="I192" i="17" s="1"/>
  <c r="J192" i="17"/>
  <c r="N191" i="17"/>
  <c r="M191" i="17"/>
  <c r="L191" i="17"/>
  <c r="K191" i="17"/>
  <c r="J191" i="17"/>
  <c r="I191" i="17"/>
  <c r="N190" i="17"/>
  <c r="M190" i="17"/>
  <c r="L190" i="17"/>
  <c r="K190" i="17"/>
  <c r="I190" i="17" s="1"/>
  <c r="J190" i="17"/>
  <c r="N189" i="17"/>
  <c r="M189" i="17"/>
  <c r="L189" i="17"/>
  <c r="K189" i="17"/>
  <c r="J189" i="17"/>
  <c r="I189" i="17"/>
  <c r="N188" i="17"/>
  <c r="M188" i="17"/>
  <c r="L188" i="17"/>
  <c r="K188" i="17"/>
  <c r="I188" i="17" s="1"/>
  <c r="J188" i="17"/>
  <c r="N187" i="17"/>
  <c r="M187" i="17"/>
  <c r="L187" i="17"/>
  <c r="K187" i="17"/>
  <c r="J187" i="17"/>
  <c r="I187" i="17"/>
  <c r="N186" i="17"/>
  <c r="M186" i="17"/>
  <c r="L186" i="17"/>
  <c r="K186" i="17"/>
  <c r="I186" i="17" s="1"/>
  <c r="K31" i="17" s="1"/>
  <c r="J186" i="17"/>
  <c r="N185" i="17"/>
  <c r="M185" i="17"/>
  <c r="L185" i="17"/>
  <c r="K185" i="17"/>
  <c r="J185" i="17"/>
  <c r="I185" i="17"/>
  <c r="N184" i="17"/>
  <c r="M184" i="17"/>
  <c r="L184" i="17"/>
  <c r="K184" i="17"/>
  <c r="I184" i="17" s="1"/>
  <c r="J184" i="17"/>
  <c r="N183" i="17"/>
  <c r="M183" i="17"/>
  <c r="L183" i="17"/>
  <c r="K183" i="17"/>
  <c r="J183" i="17"/>
  <c r="I183" i="17"/>
  <c r="N182" i="17"/>
  <c r="M182" i="17"/>
  <c r="L182" i="17"/>
  <c r="K182" i="17"/>
  <c r="I182" i="17" s="1"/>
  <c r="J182" i="17"/>
  <c r="N181" i="17"/>
  <c r="M181" i="17"/>
  <c r="L181" i="17"/>
  <c r="K181" i="17"/>
  <c r="J181" i="17"/>
  <c r="I181" i="17"/>
  <c r="N180" i="17"/>
  <c r="M180" i="17"/>
  <c r="L180" i="17"/>
  <c r="K180" i="17"/>
  <c r="I180" i="17" s="1"/>
  <c r="J180" i="17"/>
  <c r="N179" i="17"/>
  <c r="M179" i="17"/>
  <c r="L179" i="17"/>
  <c r="K179" i="17"/>
  <c r="J179" i="17"/>
  <c r="I179" i="17"/>
  <c r="N178" i="17"/>
  <c r="M178" i="17"/>
  <c r="L178" i="17"/>
  <c r="K178" i="17"/>
  <c r="I178" i="17" s="1"/>
  <c r="U30" i="17" s="1"/>
  <c r="J178" i="17"/>
  <c r="N177" i="17"/>
  <c r="M177" i="17"/>
  <c r="L177" i="17"/>
  <c r="K177" i="17"/>
  <c r="J177" i="17"/>
  <c r="I177" i="17"/>
  <c r="N176" i="17"/>
  <c r="M176" i="17"/>
  <c r="L176" i="17"/>
  <c r="K176" i="17"/>
  <c r="I176" i="17" s="1"/>
  <c r="J176" i="17"/>
  <c r="N175" i="17"/>
  <c r="M175" i="17"/>
  <c r="L175" i="17"/>
  <c r="K175" i="17"/>
  <c r="J175" i="17"/>
  <c r="I175" i="17"/>
  <c r="N174" i="17"/>
  <c r="M174" i="17"/>
  <c r="L174" i="17"/>
  <c r="K174" i="17"/>
  <c r="I174" i="17" s="1"/>
  <c r="K29" i="17" s="1"/>
  <c r="J174" i="17"/>
  <c r="N173" i="17"/>
  <c r="M173" i="17"/>
  <c r="L173" i="17"/>
  <c r="K173" i="17"/>
  <c r="J173" i="17"/>
  <c r="I173" i="17"/>
  <c r="N172" i="17"/>
  <c r="M172" i="17"/>
  <c r="L172" i="17"/>
  <c r="K172" i="17"/>
  <c r="I172" i="17" s="1"/>
  <c r="J172" i="17"/>
  <c r="N171" i="17"/>
  <c r="M171" i="17"/>
  <c r="L171" i="17"/>
  <c r="K171" i="17"/>
  <c r="J171" i="17"/>
  <c r="I171" i="17"/>
  <c r="N170" i="17"/>
  <c r="M170" i="17"/>
  <c r="L170" i="17"/>
  <c r="K170" i="17"/>
  <c r="I170" i="17" s="1"/>
  <c r="U27" i="17" s="1"/>
  <c r="J170" i="17"/>
  <c r="N169" i="17"/>
  <c r="M169" i="17"/>
  <c r="L169" i="17"/>
  <c r="K169" i="17"/>
  <c r="J169" i="17"/>
  <c r="I169" i="17"/>
  <c r="N168" i="17"/>
  <c r="M168" i="17"/>
  <c r="L168" i="17"/>
  <c r="K168" i="17"/>
  <c r="I168" i="17" s="1"/>
  <c r="J168" i="17"/>
  <c r="N167" i="17"/>
  <c r="M167" i="17"/>
  <c r="L167" i="17"/>
  <c r="K167" i="17"/>
  <c r="J167" i="17"/>
  <c r="I167" i="17"/>
  <c r="N166" i="17"/>
  <c r="M166" i="17"/>
  <c r="L166" i="17"/>
  <c r="K166" i="17"/>
  <c r="I166" i="17" s="1"/>
  <c r="J166" i="17"/>
  <c r="N165" i="17"/>
  <c r="M165" i="17"/>
  <c r="L165" i="17"/>
  <c r="K165" i="17"/>
  <c r="J165" i="17"/>
  <c r="I165" i="17"/>
  <c r="N164" i="17"/>
  <c r="M164" i="17"/>
  <c r="L164" i="17"/>
  <c r="K164" i="17"/>
  <c r="I164" i="17" s="1"/>
  <c r="J164" i="17"/>
  <c r="N163" i="17"/>
  <c r="M163" i="17"/>
  <c r="L163" i="17"/>
  <c r="K163" i="17"/>
  <c r="J163" i="17"/>
  <c r="I163" i="17"/>
  <c r="N162" i="17"/>
  <c r="M162" i="17"/>
  <c r="L162" i="17"/>
  <c r="K162" i="17"/>
  <c r="I162" i="17" s="1"/>
  <c r="U25" i="17" s="1"/>
  <c r="J162" i="17"/>
  <c r="N161" i="17"/>
  <c r="M161" i="17"/>
  <c r="L161" i="17"/>
  <c r="K161" i="17"/>
  <c r="J161" i="17"/>
  <c r="I161" i="17"/>
  <c r="N160" i="17"/>
  <c r="M160" i="17"/>
  <c r="L160" i="17"/>
  <c r="K160" i="17"/>
  <c r="I160" i="17" s="1"/>
  <c r="J160" i="17"/>
  <c r="N159" i="17"/>
  <c r="M159" i="17"/>
  <c r="L159" i="17"/>
  <c r="K159" i="17"/>
  <c r="J159" i="17"/>
  <c r="I159" i="17"/>
  <c r="N158" i="17"/>
  <c r="M158" i="17"/>
  <c r="L158" i="17"/>
  <c r="K158" i="17"/>
  <c r="I158" i="17" s="1"/>
  <c r="J158" i="17"/>
  <c r="N157" i="17"/>
  <c r="M157" i="17"/>
  <c r="L157" i="17"/>
  <c r="K157" i="17"/>
  <c r="J157" i="17"/>
  <c r="I157" i="17"/>
  <c r="N156" i="17"/>
  <c r="M156" i="17"/>
  <c r="L156" i="17"/>
  <c r="K156" i="17"/>
  <c r="I156" i="17" s="1"/>
  <c r="J156" i="17"/>
  <c r="N155" i="17"/>
  <c r="M155" i="17"/>
  <c r="L155" i="17"/>
  <c r="K155" i="17"/>
  <c r="J155" i="17"/>
  <c r="I155" i="17"/>
  <c r="N154" i="17"/>
  <c r="M154" i="17"/>
  <c r="L154" i="17"/>
  <c r="K154" i="17"/>
  <c r="I154" i="17" s="1"/>
  <c r="K25" i="17" s="1"/>
  <c r="J154" i="17"/>
  <c r="N153" i="17"/>
  <c r="M153" i="17"/>
  <c r="L153" i="17"/>
  <c r="K153" i="17"/>
  <c r="J153" i="17"/>
  <c r="I153" i="17"/>
  <c r="N152" i="17"/>
  <c r="M152" i="17"/>
  <c r="L152" i="17"/>
  <c r="K152" i="17"/>
  <c r="I152" i="17" s="1"/>
  <c r="J152" i="17"/>
  <c r="N151" i="17"/>
  <c r="M151" i="17"/>
  <c r="L151" i="17"/>
  <c r="K151" i="17"/>
  <c r="J151" i="17"/>
  <c r="I151" i="17"/>
  <c r="N150" i="17"/>
  <c r="M150" i="17"/>
  <c r="L150" i="17"/>
  <c r="K150" i="17"/>
  <c r="I150" i="17" s="1"/>
  <c r="J150" i="17"/>
  <c r="N149" i="17"/>
  <c r="M149" i="17"/>
  <c r="L149" i="17"/>
  <c r="K149" i="17"/>
  <c r="J149" i="17"/>
  <c r="I149" i="17"/>
  <c r="N148" i="17"/>
  <c r="M148" i="17"/>
  <c r="L148" i="17"/>
  <c r="K148" i="17"/>
  <c r="I148" i="17" s="1"/>
  <c r="J148" i="17"/>
  <c r="N147" i="17"/>
  <c r="M147" i="17"/>
  <c r="L147" i="17"/>
  <c r="K147" i="17"/>
  <c r="J147" i="17"/>
  <c r="I147" i="17"/>
  <c r="N146" i="17"/>
  <c r="M146" i="17"/>
  <c r="L146" i="17"/>
  <c r="K146" i="17"/>
  <c r="I146" i="17" s="1"/>
  <c r="K23" i="17" s="1"/>
  <c r="J146" i="17"/>
  <c r="N145" i="17"/>
  <c r="M145" i="17"/>
  <c r="L145" i="17"/>
  <c r="K145" i="17"/>
  <c r="J145" i="17"/>
  <c r="I145" i="17"/>
  <c r="N144" i="17"/>
  <c r="M144" i="17"/>
  <c r="L144" i="17"/>
  <c r="K144" i="17"/>
  <c r="I144" i="17" s="1"/>
  <c r="J144" i="17"/>
  <c r="N143" i="17"/>
  <c r="M143" i="17"/>
  <c r="L143" i="17"/>
  <c r="K143" i="17"/>
  <c r="J143" i="17"/>
  <c r="I143" i="17"/>
  <c r="N142" i="17"/>
  <c r="M142" i="17"/>
  <c r="L142" i="17"/>
  <c r="K142" i="17"/>
  <c r="I142" i="17" s="1"/>
  <c r="J142" i="17"/>
  <c r="N141" i="17"/>
  <c r="M141" i="17"/>
  <c r="L141" i="17"/>
  <c r="K141" i="17"/>
  <c r="J141" i="17"/>
  <c r="I141" i="17"/>
  <c r="N140" i="17"/>
  <c r="M140" i="17"/>
  <c r="L140" i="17"/>
  <c r="K140" i="17"/>
  <c r="I140" i="17" s="1"/>
  <c r="J140" i="17"/>
  <c r="N139" i="17"/>
  <c r="M139" i="17"/>
  <c r="L139" i="17"/>
  <c r="K139" i="17"/>
  <c r="J139" i="17"/>
  <c r="I139" i="17"/>
  <c r="N138" i="17"/>
  <c r="M138" i="17"/>
  <c r="L138" i="17"/>
  <c r="K138" i="17"/>
  <c r="I138" i="17" s="1"/>
  <c r="J138" i="17"/>
  <c r="N137" i="17"/>
  <c r="M137" i="17"/>
  <c r="L137" i="17"/>
  <c r="K137" i="17"/>
  <c r="J137" i="17"/>
  <c r="I137" i="17"/>
  <c r="N136" i="17"/>
  <c r="M136" i="17"/>
  <c r="L136" i="17"/>
  <c r="K136" i="17"/>
  <c r="I136" i="17" s="1"/>
  <c r="J136" i="17"/>
  <c r="N135" i="17"/>
  <c r="M135" i="17"/>
  <c r="L135" i="17"/>
  <c r="K135" i="17"/>
  <c r="J135" i="17"/>
  <c r="I135" i="17"/>
  <c r="N134" i="17"/>
  <c r="M134" i="17"/>
  <c r="L134" i="17"/>
  <c r="K134" i="17"/>
  <c r="I134" i="17" s="1"/>
  <c r="J134" i="17"/>
  <c r="N133" i="17"/>
  <c r="M133" i="17"/>
  <c r="L133" i="17"/>
  <c r="K133" i="17"/>
  <c r="J133" i="17"/>
  <c r="I133" i="17"/>
  <c r="N132" i="17"/>
  <c r="M132" i="17"/>
  <c r="L132" i="17"/>
  <c r="K132" i="17"/>
  <c r="I132" i="17" s="1"/>
  <c r="J132" i="17"/>
  <c r="N131" i="17"/>
  <c r="M131" i="17"/>
  <c r="L131" i="17"/>
  <c r="K131" i="17"/>
  <c r="J131" i="17"/>
  <c r="I131" i="17"/>
  <c r="N130" i="17"/>
  <c r="M130" i="17"/>
  <c r="L130" i="17"/>
  <c r="K130" i="17"/>
  <c r="I130" i="17" s="1"/>
  <c r="J130" i="17"/>
  <c r="N129" i="17"/>
  <c r="M129" i="17"/>
  <c r="L129" i="17"/>
  <c r="K129" i="17"/>
  <c r="J129" i="17"/>
  <c r="I129" i="17"/>
  <c r="N128" i="17"/>
  <c r="M128" i="17"/>
  <c r="L128" i="17"/>
  <c r="K128" i="17"/>
  <c r="I128" i="17" s="1"/>
  <c r="J128" i="17"/>
  <c r="N127" i="17"/>
  <c r="M127" i="17"/>
  <c r="L127" i="17"/>
  <c r="K127" i="17"/>
  <c r="J127" i="17"/>
  <c r="I127" i="17"/>
  <c r="N126" i="17"/>
  <c r="M126" i="17"/>
  <c r="L126" i="17"/>
  <c r="K126" i="17"/>
  <c r="I126" i="17" s="1"/>
  <c r="J126" i="17"/>
  <c r="N125" i="17"/>
  <c r="M125" i="17"/>
  <c r="L125" i="17"/>
  <c r="K125" i="17"/>
  <c r="J125" i="17"/>
  <c r="I125" i="17"/>
  <c r="N124" i="17"/>
  <c r="M124" i="17"/>
  <c r="L124" i="17"/>
  <c r="K124" i="17"/>
  <c r="I124" i="17" s="1"/>
  <c r="J124" i="17"/>
  <c r="N123" i="17"/>
  <c r="M123" i="17"/>
  <c r="L123" i="17"/>
  <c r="K123" i="17"/>
  <c r="J123" i="17"/>
  <c r="I123" i="17"/>
  <c r="N122" i="17"/>
  <c r="M122" i="17"/>
  <c r="L122" i="17"/>
  <c r="K122" i="17"/>
  <c r="I122" i="17" s="1"/>
  <c r="J122" i="17"/>
  <c r="N121" i="17"/>
  <c r="M121" i="17"/>
  <c r="L121" i="17"/>
  <c r="K121" i="17"/>
  <c r="J121" i="17"/>
  <c r="I121" i="17"/>
  <c r="N120" i="17"/>
  <c r="M120" i="17"/>
  <c r="L120" i="17"/>
  <c r="K120" i="17"/>
  <c r="I120" i="17" s="1"/>
  <c r="J120" i="17"/>
  <c r="N119" i="17"/>
  <c r="M119" i="17"/>
  <c r="L119" i="17"/>
  <c r="K119" i="17"/>
  <c r="J119" i="17"/>
  <c r="I119" i="17"/>
  <c r="N118" i="17"/>
  <c r="M118" i="17"/>
  <c r="L118" i="17"/>
  <c r="K118" i="17"/>
  <c r="I118" i="17" s="1"/>
  <c r="J118" i="17"/>
  <c r="N117" i="17"/>
  <c r="M117" i="17"/>
  <c r="L117" i="17"/>
  <c r="K117" i="17"/>
  <c r="J117" i="17"/>
  <c r="I117" i="17"/>
  <c r="N116" i="17"/>
  <c r="M116" i="17"/>
  <c r="L116" i="17"/>
  <c r="K116" i="17"/>
  <c r="I116" i="17" s="1"/>
  <c r="J116" i="17"/>
  <c r="N115" i="17"/>
  <c r="M115" i="17"/>
  <c r="L115" i="17"/>
  <c r="K115" i="17"/>
  <c r="J115" i="17"/>
  <c r="I115" i="17"/>
  <c r="N114" i="17"/>
  <c r="M114" i="17"/>
  <c r="L114" i="17"/>
  <c r="K114" i="17"/>
  <c r="I114" i="17" s="1"/>
  <c r="J114" i="17"/>
  <c r="N113" i="17"/>
  <c r="M113" i="17"/>
  <c r="L113" i="17"/>
  <c r="K113" i="17"/>
  <c r="J113" i="17"/>
  <c r="I113" i="17"/>
  <c r="N112" i="17"/>
  <c r="M112" i="17"/>
  <c r="L112" i="17"/>
  <c r="K112" i="17"/>
  <c r="I112" i="17" s="1"/>
  <c r="J112" i="17"/>
  <c r="N111" i="17"/>
  <c r="M111" i="17"/>
  <c r="L111" i="17"/>
  <c r="K111" i="17"/>
  <c r="J111" i="17"/>
  <c r="I111" i="17"/>
  <c r="N110" i="17"/>
  <c r="M110" i="17"/>
  <c r="L110" i="17"/>
  <c r="K110" i="17"/>
  <c r="I110" i="17" s="1"/>
  <c r="J110" i="17"/>
  <c r="N109" i="17"/>
  <c r="M109" i="17"/>
  <c r="L109" i="17"/>
  <c r="K109" i="17"/>
  <c r="J109" i="17"/>
  <c r="I109" i="17"/>
  <c r="N108" i="17"/>
  <c r="M108" i="17"/>
  <c r="L108" i="17"/>
  <c r="K108" i="17"/>
  <c r="I108" i="17" s="1"/>
  <c r="J108" i="17"/>
  <c r="N107" i="17"/>
  <c r="M107" i="17"/>
  <c r="L107" i="17"/>
  <c r="K107" i="17"/>
  <c r="J107" i="17"/>
  <c r="I107" i="17"/>
  <c r="N106" i="17"/>
  <c r="M106" i="17"/>
  <c r="L106" i="17"/>
  <c r="K106" i="17"/>
  <c r="I106" i="17" s="1"/>
  <c r="J106" i="17"/>
  <c r="N105" i="17"/>
  <c r="M105" i="17"/>
  <c r="L105" i="17"/>
  <c r="K105" i="17"/>
  <c r="J105" i="17"/>
  <c r="I105" i="17"/>
  <c r="N104" i="17"/>
  <c r="M104" i="17"/>
  <c r="L104" i="17"/>
  <c r="K104" i="17"/>
  <c r="I104" i="17" s="1"/>
  <c r="J104" i="17"/>
  <c r="N103" i="17"/>
  <c r="M103" i="17"/>
  <c r="L103" i="17"/>
  <c r="K103" i="17"/>
  <c r="J103" i="17"/>
  <c r="I103" i="17"/>
  <c r="N102" i="17"/>
  <c r="M102" i="17"/>
  <c r="L102" i="17"/>
  <c r="K102" i="17"/>
  <c r="I102" i="17" s="1"/>
  <c r="J102" i="17"/>
  <c r="N101" i="17"/>
  <c r="M101" i="17"/>
  <c r="L101" i="17"/>
  <c r="K101" i="17"/>
  <c r="J101" i="17"/>
  <c r="I101" i="17"/>
  <c r="N100" i="17"/>
  <c r="M100" i="17"/>
  <c r="L100" i="17"/>
  <c r="K100" i="17"/>
  <c r="I100" i="17" s="1"/>
  <c r="J100" i="17"/>
  <c r="N99" i="17"/>
  <c r="M99" i="17"/>
  <c r="L99" i="17"/>
  <c r="K99" i="17"/>
  <c r="J99" i="17"/>
  <c r="I99" i="17"/>
  <c r="N98" i="17"/>
  <c r="M98" i="17"/>
  <c r="L98" i="17"/>
  <c r="K98" i="17"/>
  <c r="I98" i="17" s="1"/>
  <c r="J98" i="17"/>
  <c r="N97" i="17"/>
  <c r="M97" i="17"/>
  <c r="L97" i="17"/>
  <c r="K97" i="17"/>
  <c r="J97" i="17"/>
  <c r="I97" i="17"/>
  <c r="N96" i="17"/>
  <c r="M96" i="17"/>
  <c r="L96" i="17"/>
  <c r="K96" i="17"/>
  <c r="I96" i="17" s="1"/>
  <c r="J96" i="17"/>
  <c r="N95" i="17"/>
  <c r="M95" i="17"/>
  <c r="L95" i="17"/>
  <c r="K95" i="17"/>
  <c r="J95" i="17"/>
  <c r="I95" i="17"/>
  <c r="N94" i="17"/>
  <c r="M94" i="17"/>
  <c r="L94" i="17"/>
  <c r="K94" i="17"/>
  <c r="I94" i="17" s="1"/>
  <c r="J94" i="17"/>
  <c r="N93" i="17"/>
  <c r="M93" i="17"/>
  <c r="L93" i="17"/>
  <c r="K93" i="17"/>
  <c r="J93" i="17"/>
  <c r="I93" i="17"/>
  <c r="N92" i="17"/>
  <c r="M92" i="17"/>
  <c r="L92" i="17"/>
  <c r="K92" i="17"/>
  <c r="I92" i="17" s="1"/>
  <c r="J92" i="17"/>
  <c r="N91" i="17"/>
  <c r="M91" i="17"/>
  <c r="L91" i="17"/>
  <c r="K91" i="17"/>
  <c r="J91" i="17"/>
  <c r="I91" i="17"/>
  <c r="N90" i="17"/>
  <c r="M90" i="17"/>
  <c r="L90" i="17"/>
  <c r="K90" i="17"/>
  <c r="I90" i="17" s="1"/>
  <c r="J90" i="17"/>
  <c r="N89" i="17"/>
  <c r="M89" i="17"/>
  <c r="L89" i="17"/>
  <c r="J89" i="17"/>
  <c r="L88" i="17"/>
  <c r="K88" i="17"/>
  <c r="J88" i="17"/>
  <c r="L87" i="17"/>
  <c r="K87" i="17"/>
  <c r="J87" i="17"/>
  <c r="L86" i="17"/>
  <c r="K86" i="17"/>
  <c r="J86" i="17"/>
  <c r="L85" i="17"/>
  <c r="K85" i="17"/>
  <c r="J85" i="17"/>
  <c r="L84" i="17"/>
  <c r="K84" i="17"/>
  <c r="J84" i="17"/>
  <c r="L83" i="17"/>
  <c r="K83" i="17"/>
  <c r="J83" i="17"/>
  <c r="L82" i="17"/>
  <c r="K82" i="17"/>
  <c r="J82" i="17"/>
  <c r="L81" i="17"/>
  <c r="K81" i="17"/>
  <c r="J81" i="17"/>
  <c r="N80" i="17"/>
  <c r="M80" i="17"/>
  <c r="L80" i="17"/>
  <c r="I80" i="17" s="1"/>
  <c r="K80" i="17"/>
  <c r="J80" i="17"/>
  <c r="N79" i="17"/>
  <c r="M79" i="17"/>
  <c r="L79" i="17"/>
  <c r="K79" i="17"/>
  <c r="I79" i="17" s="1"/>
  <c r="J79" i="17"/>
  <c r="N78" i="17"/>
  <c r="M78" i="17"/>
  <c r="L78" i="17"/>
  <c r="J78" i="17"/>
  <c r="L77" i="17"/>
  <c r="K77" i="17"/>
  <c r="J77" i="17"/>
  <c r="J76" i="17"/>
  <c r="J75" i="17"/>
  <c r="J74" i="17"/>
  <c r="J73" i="17"/>
  <c r="J72" i="17"/>
  <c r="J71" i="17"/>
  <c r="J70" i="17"/>
  <c r="N69" i="17"/>
  <c r="M69" i="17"/>
  <c r="J69" i="17"/>
  <c r="N68" i="17"/>
  <c r="M68" i="17"/>
  <c r="J68" i="17"/>
  <c r="N67" i="17"/>
  <c r="M67" i="17"/>
  <c r="K67" i="17"/>
  <c r="J67" i="17"/>
  <c r="E67" i="17"/>
  <c r="L67" i="17" s="1"/>
  <c r="I67" i="17" s="1"/>
  <c r="N66" i="17"/>
  <c r="M66" i="17"/>
  <c r="L66" i="17"/>
  <c r="I66" i="17" s="1"/>
  <c r="K66" i="17"/>
  <c r="J66" i="17"/>
  <c r="N65" i="17"/>
  <c r="M65" i="17"/>
  <c r="L65" i="17"/>
  <c r="K65" i="17"/>
  <c r="I65" i="17" s="1"/>
  <c r="J65" i="17"/>
  <c r="N64" i="17"/>
  <c r="M64" i="17"/>
  <c r="L64" i="17"/>
  <c r="I64" i="17" s="1"/>
  <c r="K64" i="17"/>
  <c r="J64" i="17"/>
  <c r="N63" i="17"/>
  <c r="M63" i="17"/>
  <c r="L63" i="17"/>
  <c r="K63" i="17"/>
  <c r="I63" i="17" s="1"/>
  <c r="J63" i="17"/>
  <c r="N62" i="17"/>
  <c r="M62" i="17"/>
  <c r="L62" i="17"/>
  <c r="I62" i="17" s="1"/>
  <c r="K62" i="17"/>
  <c r="J62" i="17"/>
  <c r="N61" i="17"/>
  <c r="M61" i="17"/>
  <c r="L61" i="17"/>
  <c r="K61" i="17"/>
  <c r="I61" i="17" s="1"/>
  <c r="J61" i="17"/>
  <c r="N60" i="17"/>
  <c r="M60" i="17"/>
  <c r="L60" i="17"/>
  <c r="I60" i="17" s="1"/>
  <c r="K60" i="17"/>
  <c r="J60" i="17"/>
  <c r="L38" i="17"/>
  <c r="K38" i="17"/>
  <c r="J38" i="17" s="1"/>
  <c r="V37" i="17"/>
  <c r="U37" i="17"/>
  <c r="T37" i="17" s="1"/>
  <c r="L37" i="17"/>
  <c r="K37" i="17"/>
  <c r="J37" i="17" s="1"/>
  <c r="V35" i="17"/>
  <c r="U35" i="17"/>
  <c r="T35" i="17" s="1"/>
  <c r="L35" i="17"/>
  <c r="K35" i="17"/>
  <c r="J35" i="17" s="1"/>
  <c r="V34" i="17"/>
  <c r="U34" i="17"/>
  <c r="T34" i="17" s="1"/>
  <c r="V33" i="17"/>
  <c r="U33" i="17"/>
  <c r="T33" i="17" s="1"/>
  <c r="L33" i="17"/>
  <c r="K33" i="17"/>
  <c r="J33" i="17" s="1"/>
  <c r="V32" i="17"/>
  <c r="U32" i="17"/>
  <c r="T32" i="17" s="1"/>
  <c r="L32" i="17"/>
  <c r="K32" i="17"/>
  <c r="J32" i="17" s="1"/>
  <c r="V31" i="17"/>
  <c r="U31" i="17"/>
  <c r="T31" i="17" s="1"/>
  <c r="L30" i="17"/>
  <c r="K30" i="17"/>
  <c r="J30" i="17" s="1"/>
  <c r="V28" i="17"/>
  <c r="U28" i="17"/>
  <c r="T28" i="17" s="1"/>
  <c r="L28" i="17"/>
  <c r="K28" i="17"/>
  <c r="J28" i="17" s="1"/>
  <c r="V26" i="17"/>
  <c r="U26" i="17"/>
  <c r="T26" i="17" s="1"/>
  <c r="L26" i="17"/>
  <c r="K26" i="17"/>
  <c r="J26" i="17" s="1"/>
  <c r="V24" i="17"/>
  <c r="U24" i="17"/>
  <c r="T24" i="17" s="1"/>
  <c r="L24" i="17"/>
  <c r="K24" i="17"/>
  <c r="J24" i="17" s="1"/>
  <c r="V23" i="17"/>
  <c r="W23" i="17" s="1"/>
  <c r="U23" i="17"/>
  <c r="T23" i="17" s="1"/>
  <c r="V22" i="17"/>
  <c r="W22" i="17" s="1"/>
  <c r="U22" i="17"/>
  <c r="T22" i="17" s="1"/>
  <c r="L22" i="17"/>
  <c r="M22" i="17" s="1"/>
  <c r="K22" i="17"/>
  <c r="J22" i="17" s="1"/>
  <c r="E12" i="17"/>
  <c r="D12" i="17"/>
  <c r="K10" i="17"/>
  <c r="K9" i="17"/>
  <c r="K8" i="17"/>
  <c r="K7" i="17"/>
  <c r="K6" i="17"/>
  <c r="J5" i="17"/>
  <c r="L4" i="17"/>
  <c r="K4" i="17"/>
  <c r="J4" i="17"/>
  <c r="P3" i="17"/>
  <c r="O3" i="17"/>
  <c r="N3" i="17"/>
  <c r="M3" i="17"/>
  <c r="L3" i="17"/>
  <c r="K3" i="17"/>
  <c r="J3" i="17"/>
  <c r="K2" i="17"/>
  <c r="D1" i="17"/>
  <c r="L5" i="17" s="1"/>
  <c r="AK498" i="16"/>
  <c r="AB498" i="16"/>
  <c r="AA498" i="16"/>
  <c r="X498" i="16"/>
  <c r="X497" i="16"/>
  <c r="AK490" i="16"/>
  <c r="AE490" i="16"/>
  <c r="AB490" i="16"/>
  <c r="Y490" i="16"/>
  <c r="X490" i="16"/>
  <c r="X489" i="16"/>
  <c r="U489" i="16"/>
  <c r="T489" i="16"/>
  <c r="Q489" i="16"/>
  <c r="Q488" i="16"/>
  <c r="J485" i="16"/>
  <c r="AK482" i="16"/>
  <c r="X481" i="16"/>
  <c r="Q479" i="16"/>
  <c r="H476" i="16"/>
  <c r="N486" i="16" s="1"/>
  <c r="G476" i="16"/>
  <c r="AA490" i="16" s="1"/>
  <c r="F476" i="16"/>
  <c r="Z498" i="16" s="1"/>
  <c r="E476" i="16"/>
  <c r="K486" i="16" s="1"/>
  <c r="D476" i="16"/>
  <c r="J486" i="16" s="1"/>
  <c r="K475" i="16"/>
  <c r="D475" i="16"/>
  <c r="AK472" i="16"/>
  <c r="AB470" i="16"/>
  <c r="AA470" i="16"/>
  <c r="X470" i="16"/>
  <c r="Q470" i="16"/>
  <c r="X469" i="16"/>
  <c r="N466" i="16"/>
  <c r="M466" i="16"/>
  <c r="J466" i="16"/>
  <c r="J465" i="16"/>
  <c r="AB462" i="16"/>
  <c r="AA462" i="16"/>
  <c r="Z462" i="16"/>
  <c r="Y462" i="16"/>
  <c r="X462" i="16"/>
  <c r="AK461" i="16"/>
  <c r="AE461" i="16"/>
  <c r="X461" i="16"/>
  <c r="U461" i="16"/>
  <c r="T461" i="16"/>
  <c r="Q461" i="16"/>
  <c r="Q460" i="16"/>
  <c r="AB454" i="16"/>
  <c r="AA454" i="16"/>
  <c r="Z454" i="16"/>
  <c r="Y454" i="16"/>
  <c r="X454" i="16"/>
  <c r="X453" i="16"/>
  <c r="AK452" i="16"/>
  <c r="B450" i="16"/>
  <c r="N399" i="16"/>
  <c r="M399" i="16"/>
  <c r="L399" i="16"/>
  <c r="I399" i="16" s="1"/>
  <c r="K399" i="16"/>
  <c r="J399" i="16"/>
  <c r="N398" i="16"/>
  <c r="M398" i="16"/>
  <c r="L398" i="16"/>
  <c r="K398" i="16"/>
  <c r="I398" i="16" s="1"/>
  <c r="J398" i="16"/>
  <c r="N397" i="16"/>
  <c r="M397" i="16"/>
  <c r="L397" i="16"/>
  <c r="I397" i="16" s="1"/>
  <c r="K397" i="16"/>
  <c r="J397" i="16"/>
  <c r="N396" i="16"/>
  <c r="M396" i="16"/>
  <c r="L396" i="16"/>
  <c r="K396" i="16"/>
  <c r="I396" i="16" s="1"/>
  <c r="J396" i="16"/>
  <c r="N395" i="16"/>
  <c r="M395" i="16"/>
  <c r="L395" i="16"/>
  <c r="I395" i="16" s="1"/>
  <c r="K395" i="16"/>
  <c r="J395" i="16"/>
  <c r="N394" i="16"/>
  <c r="M394" i="16"/>
  <c r="L394" i="16"/>
  <c r="K394" i="16"/>
  <c r="I394" i="16" s="1"/>
  <c r="J394" i="16"/>
  <c r="N393" i="16"/>
  <c r="M393" i="16"/>
  <c r="L393" i="16"/>
  <c r="I393" i="16" s="1"/>
  <c r="K393" i="16"/>
  <c r="J393" i="16"/>
  <c r="N392" i="16"/>
  <c r="M392" i="16"/>
  <c r="L392" i="16"/>
  <c r="K392" i="16"/>
  <c r="I392" i="16" s="1"/>
  <c r="J392" i="16"/>
  <c r="N391" i="16"/>
  <c r="M391" i="16"/>
  <c r="L391" i="16"/>
  <c r="I391" i="16" s="1"/>
  <c r="K391" i="16"/>
  <c r="J391" i="16"/>
  <c r="N390" i="16"/>
  <c r="M390" i="16"/>
  <c r="L390" i="16"/>
  <c r="K390" i="16"/>
  <c r="I390" i="16" s="1"/>
  <c r="J390" i="16"/>
  <c r="N389" i="16"/>
  <c r="M389" i="16"/>
  <c r="L389" i="16"/>
  <c r="I389" i="16" s="1"/>
  <c r="K389" i="16"/>
  <c r="J389" i="16"/>
  <c r="N388" i="16"/>
  <c r="M388" i="16"/>
  <c r="L388" i="16"/>
  <c r="K388" i="16"/>
  <c r="I388" i="16" s="1"/>
  <c r="J388" i="16"/>
  <c r="N387" i="16"/>
  <c r="M387" i="16"/>
  <c r="L387" i="16"/>
  <c r="I387" i="16" s="1"/>
  <c r="K387" i="16"/>
  <c r="J387" i="16"/>
  <c r="N386" i="16"/>
  <c r="M386" i="16"/>
  <c r="L386" i="16"/>
  <c r="K386" i="16"/>
  <c r="I386" i="16" s="1"/>
  <c r="J386" i="16"/>
  <c r="N385" i="16"/>
  <c r="M385" i="16"/>
  <c r="L385" i="16"/>
  <c r="I385" i="16" s="1"/>
  <c r="K385" i="16"/>
  <c r="J385" i="16"/>
  <c r="N384" i="16"/>
  <c r="M384" i="16"/>
  <c r="L384" i="16"/>
  <c r="K384" i="16"/>
  <c r="I384" i="16" s="1"/>
  <c r="J384" i="16"/>
  <c r="N383" i="16"/>
  <c r="M383" i="16"/>
  <c r="L383" i="16"/>
  <c r="I383" i="16" s="1"/>
  <c r="K383" i="16"/>
  <c r="J383" i="16"/>
  <c r="N382" i="16"/>
  <c r="M382" i="16"/>
  <c r="L382" i="16"/>
  <c r="K382" i="16"/>
  <c r="I382" i="16" s="1"/>
  <c r="J382" i="16"/>
  <c r="N381" i="16"/>
  <c r="M381" i="16"/>
  <c r="L381" i="16"/>
  <c r="I381" i="16" s="1"/>
  <c r="K381" i="16"/>
  <c r="J381" i="16"/>
  <c r="N380" i="16"/>
  <c r="M380" i="16"/>
  <c r="L380" i="16"/>
  <c r="K380" i="16"/>
  <c r="I380" i="16" s="1"/>
  <c r="J380" i="16"/>
  <c r="N379" i="16"/>
  <c r="M379" i="16"/>
  <c r="L379" i="16"/>
  <c r="I379" i="16" s="1"/>
  <c r="K379" i="16"/>
  <c r="J379" i="16"/>
  <c r="N378" i="16"/>
  <c r="M378" i="16"/>
  <c r="L378" i="16"/>
  <c r="K378" i="16"/>
  <c r="I378" i="16" s="1"/>
  <c r="J378" i="16"/>
  <c r="N377" i="16"/>
  <c r="M377" i="16"/>
  <c r="L377" i="16"/>
  <c r="I377" i="16" s="1"/>
  <c r="K377" i="16"/>
  <c r="J377" i="16"/>
  <c r="N376" i="16"/>
  <c r="M376" i="16"/>
  <c r="L376" i="16"/>
  <c r="K376" i="16"/>
  <c r="I376" i="16" s="1"/>
  <c r="J376" i="16"/>
  <c r="N375" i="16"/>
  <c r="M375" i="16"/>
  <c r="L375" i="16"/>
  <c r="I375" i="16" s="1"/>
  <c r="K375" i="16"/>
  <c r="J375" i="16"/>
  <c r="N374" i="16"/>
  <c r="M374" i="16"/>
  <c r="L374" i="16"/>
  <c r="K374" i="16"/>
  <c r="I374" i="16" s="1"/>
  <c r="J374" i="16"/>
  <c r="N373" i="16"/>
  <c r="M373" i="16"/>
  <c r="L373" i="16"/>
  <c r="I373" i="16" s="1"/>
  <c r="K373" i="16"/>
  <c r="J373" i="16"/>
  <c r="N372" i="16"/>
  <c r="M372" i="16"/>
  <c r="L372" i="16"/>
  <c r="K372" i="16"/>
  <c r="I372" i="16" s="1"/>
  <c r="J372" i="16"/>
  <c r="N371" i="16"/>
  <c r="M371" i="16"/>
  <c r="L371" i="16"/>
  <c r="I371" i="16" s="1"/>
  <c r="K371" i="16"/>
  <c r="J371" i="16"/>
  <c r="N370" i="16"/>
  <c r="M370" i="16"/>
  <c r="L370" i="16"/>
  <c r="K370" i="16"/>
  <c r="I370" i="16" s="1"/>
  <c r="J370" i="16"/>
  <c r="N369" i="16"/>
  <c r="M369" i="16"/>
  <c r="L369" i="16"/>
  <c r="I369" i="16" s="1"/>
  <c r="K369" i="16"/>
  <c r="J369" i="16"/>
  <c r="N368" i="16"/>
  <c r="M368" i="16"/>
  <c r="L368" i="16"/>
  <c r="K368" i="16"/>
  <c r="I368" i="16" s="1"/>
  <c r="J368" i="16"/>
  <c r="N367" i="16"/>
  <c r="M367" i="16"/>
  <c r="L367" i="16"/>
  <c r="I367" i="16" s="1"/>
  <c r="K367" i="16"/>
  <c r="J367" i="16"/>
  <c r="N366" i="16"/>
  <c r="M366" i="16"/>
  <c r="L366" i="16"/>
  <c r="K366" i="16"/>
  <c r="I366" i="16" s="1"/>
  <c r="J366" i="16"/>
  <c r="N365" i="16"/>
  <c r="M365" i="16"/>
  <c r="L365" i="16"/>
  <c r="I365" i="16" s="1"/>
  <c r="K365" i="16"/>
  <c r="J365" i="16"/>
  <c r="N364" i="16"/>
  <c r="M364" i="16"/>
  <c r="L364" i="16"/>
  <c r="K364" i="16"/>
  <c r="I364" i="16" s="1"/>
  <c r="J364" i="16"/>
  <c r="N363" i="16"/>
  <c r="M363" i="16"/>
  <c r="L363" i="16"/>
  <c r="I363" i="16" s="1"/>
  <c r="K363" i="16"/>
  <c r="J363" i="16"/>
  <c r="N362" i="16"/>
  <c r="M362" i="16"/>
  <c r="L362" i="16"/>
  <c r="K362" i="16"/>
  <c r="I362" i="16" s="1"/>
  <c r="J362" i="16"/>
  <c r="N361" i="16"/>
  <c r="M361" i="16"/>
  <c r="L361" i="16"/>
  <c r="I361" i="16" s="1"/>
  <c r="K361" i="16"/>
  <c r="J361" i="16"/>
  <c r="N360" i="16"/>
  <c r="M360" i="16"/>
  <c r="L360" i="16"/>
  <c r="K360" i="16"/>
  <c r="I360" i="16" s="1"/>
  <c r="J360" i="16"/>
  <c r="N359" i="16"/>
  <c r="M359" i="16"/>
  <c r="L359" i="16"/>
  <c r="I359" i="16" s="1"/>
  <c r="K359" i="16"/>
  <c r="J359" i="16"/>
  <c r="N358" i="16"/>
  <c r="M358" i="16"/>
  <c r="L358" i="16"/>
  <c r="K358" i="16"/>
  <c r="I358" i="16" s="1"/>
  <c r="J358" i="16"/>
  <c r="N357" i="16"/>
  <c r="M357" i="16"/>
  <c r="L357" i="16"/>
  <c r="I357" i="16" s="1"/>
  <c r="K357" i="16"/>
  <c r="J357" i="16"/>
  <c r="N356" i="16"/>
  <c r="M356" i="16"/>
  <c r="L356" i="16"/>
  <c r="K356" i="16"/>
  <c r="I356" i="16" s="1"/>
  <c r="J356" i="16"/>
  <c r="N355" i="16"/>
  <c r="M355" i="16"/>
  <c r="L355" i="16"/>
  <c r="I355" i="16" s="1"/>
  <c r="K355" i="16"/>
  <c r="J355" i="16"/>
  <c r="N354" i="16"/>
  <c r="M354" i="16"/>
  <c r="L354" i="16"/>
  <c r="K354" i="16"/>
  <c r="I354" i="16" s="1"/>
  <c r="J354" i="16"/>
  <c r="N353" i="16"/>
  <c r="M353" i="16"/>
  <c r="L353" i="16"/>
  <c r="I353" i="16" s="1"/>
  <c r="K353" i="16"/>
  <c r="J353" i="16"/>
  <c r="N352" i="16"/>
  <c r="M352" i="16"/>
  <c r="L352" i="16"/>
  <c r="K352" i="16"/>
  <c r="I352" i="16" s="1"/>
  <c r="J352" i="16"/>
  <c r="N351" i="16"/>
  <c r="M351" i="16"/>
  <c r="L351" i="16"/>
  <c r="I351" i="16" s="1"/>
  <c r="K351" i="16"/>
  <c r="J351" i="16"/>
  <c r="N350" i="16"/>
  <c r="M350" i="16"/>
  <c r="L350" i="16"/>
  <c r="K350" i="16"/>
  <c r="I350" i="16" s="1"/>
  <c r="J350" i="16"/>
  <c r="N349" i="16"/>
  <c r="M349" i="16"/>
  <c r="L349" i="16"/>
  <c r="I349" i="16" s="1"/>
  <c r="K349" i="16"/>
  <c r="J349" i="16"/>
  <c r="N348" i="16"/>
  <c r="M348" i="16"/>
  <c r="L348" i="16"/>
  <c r="K348" i="16"/>
  <c r="I348" i="16" s="1"/>
  <c r="J348" i="16"/>
  <c r="N347" i="16"/>
  <c r="M347" i="16"/>
  <c r="L347" i="16"/>
  <c r="I347" i="16" s="1"/>
  <c r="K347" i="16"/>
  <c r="J347" i="16"/>
  <c r="N346" i="16"/>
  <c r="M346" i="16"/>
  <c r="L346" i="16"/>
  <c r="K346" i="16"/>
  <c r="I346" i="16" s="1"/>
  <c r="J346" i="16"/>
  <c r="N345" i="16"/>
  <c r="M345" i="16"/>
  <c r="L345" i="16"/>
  <c r="I345" i="16" s="1"/>
  <c r="K345" i="16"/>
  <c r="J345" i="16"/>
  <c r="N344" i="16"/>
  <c r="M344" i="16"/>
  <c r="L344" i="16"/>
  <c r="K344" i="16"/>
  <c r="I344" i="16" s="1"/>
  <c r="J344" i="16"/>
  <c r="N343" i="16"/>
  <c r="M343" i="16"/>
  <c r="L343" i="16"/>
  <c r="I343" i="16" s="1"/>
  <c r="K343" i="16"/>
  <c r="J343" i="16"/>
  <c r="N342" i="16"/>
  <c r="M342" i="16"/>
  <c r="L342" i="16"/>
  <c r="K342" i="16"/>
  <c r="I342" i="16" s="1"/>
  <c r="J342" i="16"/>
  <c r="N341" i="16"/>
  <c r="M341" i="16"/>
  <c r="L341" i="16"/>
  <c r="I341" i="16" s="1"/>
  <c r="K341" i="16"/>
  <c r="J341" i="16"/>
  <c r="N340" i="16"/>
  <c r="M340" i="16"/>
  <c r="L340" i="16"/>
  <c r="K340" i="16"/>
  <c r="I340" i="16" s="1"/>
  <c r="J340" i="16"/>
  <c r="N339" i="16"/>
  <c r="M339" i="16"/>
  <c r="L339" i="16"/>
  <c r="I339" i="16" s="1"/>
  <c r="K339" i="16"/>
  <c r="J339" i="16"/>
  <c r="N338" i="16"/>
  <c r="M338" i="16"/>
  <c r="L338" i="16"/>
  <c r="K338" i="16"/>
  <c r="I338" i="16" s="1"/>
  <c r="J338" i="16"/>
  <c r="N337" i="16"/>
  <c r="M337" i="16"/>
  <c r="L337" i="16"/>
  <c r="I337" i="16" s="1"/>
  <c r="K337" i="16"/>
  <c r="J337" i="16"/>
  <c r="N336" i="16"/>
  <c r="M336" i="16"/>
  <c r="L336" i="16"/>
  <c r="K336" i="16"/>
  <c r="I336" i="16" s="1"/>
  <c r="J336" i="16"/>
  <c r="N335" i="16"/>
  <c r="M335" i="16"/>
  <c r="L335" i="16"/>
  <c r="I335" i="16" s="1"/>
  <c r="K335" i="16"/>
  <c r="J335" i="16"/>
  <c r="N334" i="16"/>
  <c r="M334" i="16"/>
  <c r="L334" i="16"/>
  <c r="K334" i="16"/>
  <c r="I334" i="16" s="1"/>
  <c r="J334" i="16"/>
  <c r="N333" i="16"/>
  <c r="M333" i="16"/>
  <c r="L333" i="16"/>
  <c r="I333" i="16" s="1"/>
  <c r="K333" i="16"/>
  <c r="J333" i="16"/>
  <c r="N332" i="16"/>
  <c r="M332" i="16"/>
  <c r="L332" i="16"/>
  <c r="K332" i="16"/>
  <c r="I332" i="16" s="1"/>
  <c r="J332" i="16"/>
  <c r="N331" i="16"/>
  <c r="M331" i="16"/>
  <c r="L331" i="16"/>
  <c r="I331" i="16" s="1"/>
  <c r="K331" i="16"/>
  <c r="J331" i="16"/>
  <c r="N330" i="16"/>
  <c r="M330" i="16"/>
  <c r="L330" i="16"/>
  <c r="K330" i="16"/>
  <c r="I330" i="16" s="1"/>
  <c r="J330" i="16"/>
  <c r="N329" i="16"/>
  <c r="M329" i="16"/>
  <c r="L329" i="16"/>
  <c r="I329" i="16" s="1"/>
  <c r="K329" i="16"/>
  <c r="J329" i="16"/>
  <c r="N328" i="16"/>
  <c r="M328" i="16"/>
  <c r="L328" i="16"/>
  <c r="K328" i="16"/>
  <c r="I328" i="16" s="1"/>
  <c r="J328" i="16"/>
  <c r="N327" i="16"/>
  <c r="M327" i="16"/>
  <c r="L327" i="16"/>
  <c r="I327" i="16" s="1"/>
  <c r="K327" i="16"/>
  <c r="J327" i="16"/>
  <c r="N326" i="16"/>
  <c r="M326" i="16"/>
  <c r="L326" i="16"/>
  <c r="K326" i="16"/>
  <c r="I326" i="16" s="1"/>
  <c r="J326" i="16"/>
  <c r="N325" i="16"/>
  <c r="M325" i="16"/>
  <c r="L325" i="16"/>
  <c r="I325" i="16" s="1"/>
  <c r="K325" i="16"/>
  <c r="J325" i="16"/>
  <c r="N324" i="16"/>
  <c r="M324" i="16"/>
  <c r="L324" i="16"/>
  <c r="K324" i="16"/>
  <c r="I324" i="16" s="1"/>
  <c r="J324" i="16"/>
  <c r="N323" i="16"/>
  <c r="M323" i="16"/>
  <c r="L323" i="16"/>
  <c r="I323" i="16" s="1"/>
  <c r="K323" i="16"/>
  <c r="J323" i="16"/>
  <c r="N322" i="16"/>
  <c r="M322" i="16"/>
  <c r="L322" i="16"/>
  <c r="K322" i="16"/>
  <c r="I322" i="16" s="1"/>
  <c r="J322" i="16"/>
  <c r="N321" i="16"/>
  <c r="M321" i="16"/>
  <c r="L321" i="16"/>
  <c r="I321" i="16" s="1"/>
  <c r="K321" i="16"/>
  <c r="J321" i="16"/>
  <c r="N320" i="16"/>
  <c r="M320" i="16"/>
  <c r="L320" i="16"/>
  <c r="K320" i="16"/>
  <c r="I320" i="16" s="1"/>
  <c r="J320" i="16"/>
  <c r="N319" i="16"/>
  <c r="M319" i="16"/>
  <c r="L319" i="16"/>
  <c r="I319" i="16" s="1"/>
  <c r="K319" i="16"/>
  <c r="J319" i="16"/>
  <c r="N318" i="16"/>
  <c r="M318" i="16"/>
  <c r="L318" i="16"/>
  <c r="K318" i="16"/>
  <c r="I318" i="16" s="1"/>
  <c r="J318" i="16"/>
  <c r="N317" i="16"/>
  <c r="M317" i="16"/>
  <c r="L317" i="16"/>
  <c r="I317" i="16" s="1"/>
  <c r="K317" i="16"/>
  <c r="J317" i="16"/>
  <c r="N316" i="16"/>
  <c r="M316" i="16"/>
  <c r="L316" i="16"/>
  <c r="K316" i="16"/>
  <c r="I316" i="16" s="1"/>
  <c r="J316" i="16"/>
  <c r="N315" i="16"/>
  <c r="M315" i="16"/>
  <c r="L315" i="16"/>
  <c r="I315" i="16" s="1"/>
  <c r="K315" i="16"/>
  <c r="J315" i="16"/>
  <c r="N314" i="16"/>
  <c r="M314" i="16"/>
  <c r="L314" i="16"/>
  <c r="K314" i="16"/>
  <c r="I314" i="16" s="1"/>
  <c r="J314" i="16"/>
  <c r="N313" i="16"/>
  <c r="M313" i="16"/>
  <c r="L313" i="16"/>
  <c r="I313" i="16" s="1"/>
  <c r="K313" i="16"/>
  <c r="J313" i="16"/>
  <c r="N312" i="16"/>
  <c r="M312" i="16"/>
  <c r="L312" i="16"/>
  <c r="K312" i="16"/>
  <c r="I312" i="16" s="1"/>
  <c r="J312" i="16"/>
  <c r="N311" i="16"/>
  <c r="M311" i="16"/>
  <c r="L311" i="16"/>
  <c r="I311" i="16" s="1"/>
  <c r="K311" i="16"/>
  <c r="J311" i="16"/>
  <c r="N310" i="16"/>
  <c r="M310" i="16"/>
  <c r="L310" i="16"/>
  <c r="K310" i="16"/>
  <c r="I310" i="16" s="1"/>
  <c r="J310" i="16"/>
  <c r="N309" i="16"/>
  <c r="M309" i="16"/>
  <c r="L309" i="16"/>
  <c r="I309" i="16" s="1"/>
  <c r="K309" i="16"/>
  <c r="J309" i="16"/>
  <c r="N308" i="16"/>
  <c r="M308" i="16"/>
  <c r="L308" i="16"/>
  <c r="K308" i="16"/>
  <c r="I308" i="16" s="1"/>
  <c r="J308" i="16"/>
  <c r="N307" i="16"/>
  <c r="M307" i="16"/>
  <c r="L307" i="16"/>
  <c r="I307" i="16" s="1"/>
  <c r="K307" i="16"/>
  <c r="J307" i="16"/>
  <c r="N306" i="16"/>
  <c r="M306" i="16"/>
  <c r="L306" i="16"/>
  <c r="K306" i="16"/>
  <c r="I306" i="16" s="1"/>
  <c r="J306" i="16"/>
  <c r="N305" i="16"/>
  <c r="M305" i="16"/>
  <c r="L305" i="16"/>
  <c r="K305" i="16"/>
  <c r="J305" i="16"/>
  <c r="I305" i="16" s="1"/>
  <c r="N304" i="16"/>
  <c r="M304" i="16"/>
  <c r="L304" i="16"/>
  <c r="K304" i="16"/>
  <c r="I304" i="16" s="1"/>
  <c r="J304" i="16"/>
  <c r="N303" i="16"/>
  <c r="M303" i="16"/>
  <c r="L303" i="16"/>
  <c r="K303" i="16"/>
  <c r="J303" i="16"/>
  <c r="I303" i="16" s="1"/>
  <c r="N302" i="16"/>
  <c r="M302" i="16"/>
  <c r="L302" i="16"/>
  <c r="K302" i="16"/>
  <c r="I302" i="16" s="1"/>
  <c r="J302" i="16"/>
  <c r="N301" i="16"/>
  <c r="M301" i="16"/>
  <c r="L301" i="16"/>
  <c r="K301" i="16"/>
  <c r="J301" i="16"/>
  <c r="I301" i="16" s="1"/>
  <c r="N300" i="16"/>
  <c r="M300" i="16"/>
  <c r="L300" i="16"/>
  <c r="K300" i="16"/>
  <c r="I300" i="16" s="1"/>
  <c r="J300" i="16"/>
  <c r="N299" i="16"/>
  <c r="M299" i="16"/>
  <c r="L299" i="16"/>
  <c r="K299" i="16"/>
  <c r="J299" i="16"/>
  <c r="I299" i="16" s="1"/>
  <c r="N298" i="16"/>
  <c r="M298" i="16"/>
  <c r="L298" i="16"/>
  <c r="K298" i="16"/>
  <c r="I298" i="16" s="1"/>
  <c r="J298" i="16"/>
  <c r="N297" i="16"/>
  <c r="M297" i="16"/>
  <c r="L297" i="16"/>
  <c r="K297" i="16"/>
  <c r="J297" i="16"/>
  <c r="I297" i="16" s="1"/>
  <c r="N296" i="16"/>
  <c r="M296" i="16"/>
  <c r="L296" i="16"/>
  <c r="K296" i="16"/>
  <c r="I296" i="16" s="1"/>
  <c r="J296" i="16"/>
  <c r="N295" i="16"/>
  <c r="M295" i="16"/>
  <c r="L295" i="16"/>
  <c r="K295" i="16"/>
  <c r="J295" i="16"/>
  <c r="I295" i="16" s="1"/>
  <c r="N294" i="16"/>
  <c r="M294" i="16"/>
  <c r="L294" i="16"/>
  <c r="K294" i="16"/>
  <c r="I294" i="16" s="1"/>
  <c r="J294" i="16"/>
  <c r="N293" i="16"/>
  <c r="M293" i="16"/>
  <c r="L293" i="16"/>
  <c r="K293" i="16"/>
  <c r="J293" i="16"/>
  <c r="I293" i="16" s="1"/>
  <c r="N292" i="16"/>
  <c r="M292" i="16"/>
  <c r="L292" i="16"/>
  <c r="K292" i="16"/>
  <c r="I292" i="16" s="1"/>
  <c r="J292" i="16"/>
  <c r="N291" i="16"/>
  <c r="M291" i="16"/>
  <c r="L291" i="16"/>
  <c r="K291" i="16"/>
  <c r="J291" i="16"/>
  <c r="I291" i="16" s="1"/>
  <c r="N290" i="16"/>
  <c r="M290" i="16"/>
  <c r="L290" i="16"/>
  <c r="K290" i="16"/>
  <c r="I290" i="16" s="1"/>
  <c r="J290" i="16"/>
  <c r="N289" i="16"/>
  <c r="M289" i="16"/>
  <c r="L289" i="16"/>
  <c r="K289" i="16"/>
  <c r="J289" i="16"/>
  <c r="I289" i="16" s="1"/>
  <c r="N288" i="16"/>
  <c r="M288" i="16"/>
  <c r="L288" i="16"/>
  <c r="K288" i="16"/>
  <c r="I288" i="16" s="1"/>
  <c r="J288" i="16"/>
  <c r="N287" i="16"/>
  <c r="M287" i="16"/>
  <c r="L287" i="16"/>
  <c r="K287" i="16"/>
  <c r="J287" i="16"/>
  <c r="I287" i="16" s="1"/>
  <c r="N286" i="16"/>
  <c r="M286" i="16"/>
  <c r="L286" i="16"/>
  <c r="K286" i="16"/>
  <c r="I286" i="16" s="1"/>
  <c r="J286" i="16"/>
  <c r="N285" i="16"/>
  <c r="M285" i="16"/>
  <c r="L285" i="16"/>
  <c r="K285" i="16"/>
  <c r="J285" i="16"/>
  <c r="I285" i="16" s="1"/>
  <c r="N284" i="16"/>
  <c r="M284" i="16"/>
  <c r="L284" i="16"/>
  <c r="K284" i="16"/>
  <c r="I284" i="16" s="1"/>
  <c r="J284" i="16"/>
  <c r="N283" i="16"/>
  <c r="M283" i="16"/>
  <c r="L283" i="16"/>
  <c r="K283" i="16"/>
  <c r="J283" i="16"/>
  <c r="I283" i="16" s="1"/>
  <c r="N282" i="16"/>
  <c r="M282" i="16"/>
  <c r="L282" i="16"/>
  <c r="K282" i="16"/>
  <c r="I282" i="16" s="1"/>
  <c r="J282" i="16"/>
  <c r="N281" i="16"/>
  <c r="M281" i="16"/>
  <c r="L281" i="16"/>
  <c r="K281" i="16"/>
  <c r="J281" i="16"/>
  <c r="I281" i="16" s="1"/>
  <c r="N280" i="16"/>
  <c r="M280" i="16"/>
  <c r="L280" i="16"/>
  <c r="K280" i="16"/>
  <c r="I280" i="16" s="1"/>
  <c r="J280" i="16"/>
  <c r="N279" i="16"/>
  <c r="M279" i="16"/>
  <c r="L279" i="16"/>
  <c r="K279" i="16"/>
  <c r="J279" i="16"/>
  <c r="I279" i="16" s="1"/>
  <c r="N278" i="16"/>
  <c r="M278" i="16"/>
  <c r="L278" i="16"/>
  <c r="K278" i="16"/>
  <c r="I278" i="16" s="1"/>
  <c r="J278" i="16"/>
  <c r="N277" i="16"/>
  <c r="M277" i="16"/>
  <c r="L277" i="16"/>
  <c r="K277" i="16"/>
  <c r="J277" i="16"/>
  <c r="I277" i="16" s="1"/>
  <c r="N276" i="16"/>
  <c r="M276" i="16"/>
  <c r="L276" i="16"/>
  <c r="K276" i="16"/>
  <c r="I276" i="16" s="1"/>
  <c r="J276" i="16"/>
  <c r="N275" i="16"/>
  <c r="M275" i="16"/>
  <c r="L275" i="16"/>
  <c r="K275" i="16"/>
  <c r="J275" i="16"/>
  <c r="I275" i="16" s="1"/>
  <c r="N274" i="16"/>
  <c r="M274" i="16"/>
  <c r="L274" i="16"/>
  <c r="K274" i="16"/>
  <c r="I274" i="16" s="1"/>
  <c r="J274" i="16"/>
  <c r="N273" i="16"/>
  <c r="M273" i="16"/>
  <c r="L273" i="16"/>
  <c r="K273" i="16"/>
  <c r="J273" i="16"/>
  <c r="I273" i="16" s="1"/>
  <c r="N272" i="16"/>
  <c r="M272" i="16"/>
  <c r="L272" i="16"/>
  <c r="K272" i="16"/>
  <c r="I272" i="16" s="1"/>
  <c r="J272" i="16"/>
  <c r="N271" i="16"/>
  <c r="M271" i="16"/>
  <c r="L271" i="16"/>
  <c r="K271" i="16"/>
  <c r="J271" i="16"/>
  <c r="I271" i="16" s="1"/>
  <c r="N270" i="16"/>
  <c r="M270" i="16"/>
  <c r="L270" i="16"/>
  <c r="K270" i="16"/>
  <c r="I270" i="16" s="1"/>
  <c r="J270" i="16"/>
  <c r="N269" i="16"/>
  <c r="M269" i="16"/>
  <c r="L269" i="16"/>
  <c r="K269" i="16"/>
  <c r="J269" i="16"/>
  <c r="I269" i="16" s="1"/>
  <c r="N268" i="16"/>
  <c r="M268" i="16"/>
  <c r="L268" i="16"/>
  <c r="K268" i="16"/>
  <c r="I268" i="16" s="1"/>
  <c r="J268" i="16"/>
  <c r="N267" i="16"/>
  <c r="M267" i="16"/>
  <c r="L267" i="16"/>
  <c r="K267" i="16"/>
  <c r="J267" i="16"/>
  <c r="I267" i="16" s="1"/>
  <c r="N266" i="16"/>
  <c r="M266" i="16"/>
  <c r="L266" i="16"/>
  <c r="K266" i="16"/>
  <c r="I266" i="16" s="1"/>
  <c r="J266" i="16"/>
  <c r="N265" i="16"/>
  <c r="M265" i="16"/>
  <c r="L265" i="16"/>
  <c r="K265" i="16"/>
  <c r="J265" i="16"/>
  <c r="I265" i="16" s="1"/>
  <c r="N264" i="16"/>
  <c r="M264" i="16"/>
  <c r="L264" i="16"/>
  <c r="K264" i="16"/>
  <c r="I264" i="16" s="1"/>
  <c r="J264" i="16"/>
  <c r="N263" i="16"/>
  <c r="M263" i="16"/>
  <c r="L263" i="16"/>
  <c r="K263" i="16"/>
  <c r="J263" i="16"/>
  <c r="I263" i="16" s="1"/>
  <c r="N262" i="16"/>
  <c r="M262" i="16"/>
  <c r="L262" i="16"/>
  <c r="K262" i="16"/>
  <c r="I262" i="16" s="1"/>
  <c r="J262" i="16"/>
  <c r="N261" i="16"/>
  <c r="M261" i="16"/>
  <c r="L261" i="16"/>
  <c r="K261" i="16"/>
  <c r="J261" i="16"/>
  <c r="I261" i="16" s="1"/>
  <c r="N260" i="16"/>
  <c r="M260" i="16"/>
  <c r="L260" i="16"/>
  <c r="K260" i="16"/>
  <c r="I260" i="16" s="1"/>
  <c r="J260" i="16"/>
  <c r="N259" i="16"/>
  <c r="M259" i="16"/>
  <c r="L259" i="16"/>
  <c r="K259" i="16"/>
  <c r="J259" i="16"/>
  <c r="I259" i="16" s="1"/>
  <c r="N258" i="16"/>
  <c r="M258" i="16"/>
  <c r="L258" i="16"/>
  <c r="K258" i="16"/>
  <c r="I258" i="16" s="1"/>
  <c r="J258" i="16"/>
  <c r="N257" i="16"/>
  <c r="M257" i="16"/>
  <c r="L257" i="16"/>
  <c r="K257" i="16"/>
  <c r="J257" i="16"/>
  <c r="I257" i="16" s="1"/>
  <c r="N256" i="16"/>
  <c r="M256" i="16"/>
  <c r="L256" i="16"/>
  <c r="K256" i="16"/>
  <c r="I256" i="16" s="1"/>
  <c r="J256" i="16"/>
  <c r="N255" i="16"/>
  <c r="M255" i="16"/>
  <c r="L255" i="16"/>
  <c r="K255" i="16"/>
  <c r="J255" i="16"/>
  <c r="I255" i="16" s="1"/>
  <c r="N254" i="16"/>
  <c r="M254" i="16"/>
  <c r="L254" i="16"/>
  <c r="K254" i="16"/>
  <c r="I254" i="16" s="1"/>
  <c r="J254" i="16"/>
  <c r="N253" i="16"/>
  <c r="M253" i="16"/>
  <c r="L253" i="16"/>
  <c r="K253" i="16"/>
  <c r="J253" i="16"/>
  <c r="I253" i="16" s="1"/>
  <c r="N252" i="16"/>
  <c r="M252" i="16"/>
  <c r="L252" i="16"/>
  <c r="K252" i="16"/>
  <c r="I252" i="16" s="1"/>
  <c r="J252" i="16"/>
  <c r="N251" i="16"/>
  <c r="M251" i="16"/>
  <c r="L251" i="16"/>
  <c r="K251" i="16"/>
  <c r="J251" i="16"/>
  <c r="I251" i="16" s="1"/>
  <c r="N250" i="16"/>
  <c r="M250" i="16"/>
  <c r="L250" i="16"/>
  <c r="K250" i="16"/>
  <c r="I250" i="16" s="1"/>
  <c r="J250" i="16"/>
  <c r="N249" i="16"/>
  <c r="M249" i="16"/>
  <c r="L249" i="16"/>
  <c r="K249" i="16"/>
  <c r="J249" i="16"/>
  <c r="I249" i="16" s="1"/>
  <c r="N248" i="16"/>
  <c r="M248" i="16"/>
  <c r="L248" i="16"/>
  <c r="K248" i="16"/>
  <c r="I248" i="16" s="1"/>
  <c r="J248" i="16"/>
  <c r="N247" i="16"/>
  <c r="M247" i="16"/>
  <c r="L247" i="16"/>
  <c r="K247" i="16"/>
  <c r="J247" i="16"/>
  <c r="I247" i="16" s="1"/>
  <c r="N246" i="16"/>
  <c r="M246" i="16"/>
  <c r="L246" i="16"/>
  <c r="K246" i="16"/>
  <c r="I246" i="16" s="1"/>
  <c r="J246" i="16"/>
  <c r="N245" i="16"/>
  <c r="M245" i="16"/>
  <c r="L245" i="16"/>
  <c r="K245" i="16"/>
  <c r="J245" i="16"/>
  <c r="I245" i="16" s="1"/>
  <c r="N244" i="16"/>
  <c r="M244" i="16"/>
  <c r="L244" i="16"/>
  <c r="K244" i="16"/>
  <c r="I244" i="16" s="1"/>
  <c r="J244" i="16"/>
  <c r="N243" i="16"/>
  <c r="M243" i="16"/>
  <c r="L243" i="16"/>
  <c r="K243" i="16"/>
  <c r="J243" i="16"/>
  <c r="I243" i="16" s="1"/>
  <c r="N242" i="16"/>
  <c r="M242" i="16"/>
  <c r="L242" i="16"/>
  <c r="K242" i="16"/>
  <c r="I242" i="16" s="1"/>
  <c r="J242" i="16"/>
  <c r="N241" i="16"/>
  <c r="M241" i="16"/>
  <c r="L241" i="16"/>
  <c r="K241" i="16"/>
  <c r="J241" i="16"/>
  <c r="I241" i="16" s="1"/>
  <c r="N240" i="16"/>
  <c r="M240" i="16"/>
  <c r="L240" i="16"/>
  <c r="K240" i="16"/>
  <c r="I240" i="16" s="1"/>
  <c r="J240" i="16"/>
  <c r="N239" i="16"/>
  <c r="M239" i="16"/>
  <c r="L239" i="16"/>
  <c r="K239" i="16"/>
  <c r="J239" i="16"/>
  <c r="I239" i="16" s="1"/>
  <c r="N238" i="16"/>
  <c r="M238" i="16"/>
  <c r="L238" i="16"/>
  <c r="K238" i="16"/>
  <c r="I238" i="16" s="1"/>
  <c r="J238" i="16"/>
  <c r="N237" i="16"/>
  <c r="M237" i="16"/>
  <c r="L237" i="16"/>
  <c r="K237" i="16"/>
  <c r="J237" i="16"/>
  <c r="I237" i="16" s="1"/>
  <c r="N236" i="16"/>
  <c r="M236" i="16"/>
  <c r="L236" i="16"/>
  <c r="K236" i="16"/>
  <c r="I236" i="16" s="1"/>
  <c r="J236" i="16"/>
  <c r="N235" i="16"/>
  <c r="M235" i="16"/>
  <c r="L235" i="16"/>
  <c r="K235" i="16"/>
  <c r="J235" i="16"/>
  <c r="I235" i="16" s="1"/>
  <c r="N234" i="16"/>
  <c r="M234" i="16"/>
  <c r="L234" i="16"/>
  <c r="K234" i="16"/>
  <c r="I234" i="16" s="1"/>
  <c r="J234" i="16"/>
  <c r="N233" i="16"/>
  <c r="M233" i="16"/>
  <c r="L233" i="16"/>
  <c r="K233" i="16"/>
  <c r="J233" i="16"/>
  <c r="I233" i="16" s="1"/>
  <c r="N232" i="16"/>
  <c r="M232" i="16"/>
  <c r="L232" i="16"/>
  <c r="K232" i="16"/>
  <c r="I232" i="16" s="1"/>
  <c r="J232" i="16"/>
  <c r="N231" i="16"/>
  <c r="M231" i="16"/>
  <c r="L231" i="16"/>
  <c r="K231" i="16"/>
  <c r="J231" i="16"/>
  <c r="I231" i="16" s="1"/>
  <c r="N230" i="16"/>
  <c r="M230" i="16"/>
  <c r="L230" i="16"/>
  <c r="K230" i="16"/>
  <c r="I230" i="16" s="1"/>
  <c r="J230" i="16"/>
  <c r="N229" i="16"/>
  <c r="M229" i="16"/>
  <c r="L229" i="16"/>
  <c r="K229" i="16"/>
  <c r="J229" i="16"/>
  <c r="I229" i="16" s="1"/>
  <c r="N228" i="16"/>
  <c r="M228" i="16"/>
  <c r="L228" i="16"/>
  <c r="K228" i="16"/>
  <c r="I228" i="16" s="1"/>
  <c r="J228" i="16"/>
  <c r="N227" i="16"/>
  <c r="M227" i="16"/>
  <c r="L227" i="16"/>
  <c r="K227" i="16"/>
  <c r="J227" i="16"/>
  <c r="I227" i="16" s="1"/>
  <c r="N226" i="16"/>
  <c r="M226" i="16"/>
  <c r="L226" i="16"/>
  <c r="K226" i="16"/>
  <c r="I226" i="16" s="1"/>
  <c r="J226" i="16"/>
  <c r="N225" i="16"/>
  <c r="M225" i="16"/>
  <c r="L225" i="16"/>
  <c r="K225" i="16"/>
  <c r="J225" i="16"/>
  <c r="I225" i="16" s="1"/>
  <c r="N224" i="16"/>
  <c r="M224" i="16"/>
  <c r="L224" i="16"/>
  <c r="K224" i="16"/>
  <c r="I224" i="16" s="1"/>
  <c r="J224" i="16"/>
  <c r="N223" i="16"/>
  <c r="M223" i="16"/>
  <c r="L223" i="16"/>
  <c r="K223" i="16"/>
  <c r="J223" i="16"/>
  <c r="I223" i="16" s="1"/>
  <c r="N222" i="16"/>
  <c r="M222" i="16"/>
  <c r="L222" i="16"/>
  <c r="K222" i="16"/>
  <c r="I222" i="16" s="1"/>
  <c r="J222" i="16"/>
  <c r="N221" i="16"/>
  <c r="M221" i="16"/>
  <c r="L221" i="16"/>
  <c r="K221" i="16"/>
  <c r="J221" i="16"/>
  <c r="I221" i="16" s="1"/>
  <c r="N220" i="16"/>
  <c r="M220" i="16"/>
  <c r="L220" i="16"/>
  <c r="K220" i="16"/>
  <c r="I220" i="16" s="1"/>
  <c r="J220" i="16"/>
  <c r="N219" i="16"/>
  <c r="M219" i="16"/>
  <c r="L219" i="16"/>
  <c r="K219" i="16"/>
  <c r="J219" i="16"/>
  <c r="I219" i="16" s="1"/>
  <c r="N218" i="16"/>
  <c r="M218" i="16"/>
  <c r="L218" i="16"/>
  <c r="K218" i="16"/>
  <c r="I218" i="16" s="1"/>
  <c r="J218" i="16"/>
  <c r="N217" i="16"/>
  <c r="M217" i="16"/>
  <c r="L217" i="16"/>
  <c r="K217" i="16"/>
  <c r="J217" i="16"/>
  <c r="I217" i="16" s="1"/>
  <c r="N216" i="16"/>
  <c r="M216" i="16"/>
  <c r="L216" i="16"/>
  <c r="K216" i="16"/>
  <c r="I216" i="16" s="1"/>
  <c r="J216" i="16"/>
  <c r="N215" i="16"/>
  <c r="M215" i="16"/>
  <c r="L215" i="16"/>
  <c r="K215" i="16"/>
  <c r="J215" i="16"/>
  <c r="I215" i="16" s="1"/>
  <c r="N214" i="16"/>
  <c r="M214" i="16"/>
  <c r="L214" i="16"/>
  <c r="K214" i="16"/>
  <c r="I214" i="16" s="1"/>
  <c r="J214" i="16"/>
  <c r="N213" i="16"/>
  <c r="M213" i="16"/>
  <c r="L213" i="16"/>
  <c r="K213" i="16"/>
  <c r="J213" i="16"/>
  <c r="I213" i="16" s="1"/>
  <c r="N212" i="16"/>
  <c r="M212" i="16"/>
  <c r="L212" i="16"/>
  <c r="K212" i="16"/>
  <c r="I212" i="16" s="1"/>
  <c r="J212" i="16"/>
  <c r="N211" i="16"/>
  <c r="M211" i="16"/>
  <c r="L211" i="16"/>
  <c r="K211" i="16"/>
  <c r="J211" i="16"/>
  <c r="I211" i="16" s="1"/>
  <c r="N210" i="16"/>
  <c r="M210" i="16"/>
  <c r="L210" i="16"/>
  <c r="K210" i="16"/>
  <c r="I210" i="16" s="1"/>
  <c r="J210" i="16"/>
  <c r="N209" i="16"/>
  <c r="M209" i="16"/>
  <c r="L209" i="16"/>
  <c r="K209" i="16"/>
  <c r="J209" i="16"/>
  <c r="I209" i="16" s="1"/>
  <c r="N208" i="16"/>
  <c r="M208" i="16"/>
  <c r="L208" i="16"/>
  <c r="K208" i="16"/>
  <c r="I208" i="16" s="1"/>
  <c r="J208" i="16"/>
  <c r="N207" i="16"/>
  <c r="M207" i="16"/>
  <c r="L207" i="16"/>
  <c r="K207" i="16"/>
  <c r="J207" i="16"/>
  <c r="N206" i="16"/>
  <c r="M206" i="16"/>
  <c r="L206" i="16"/>
  <c r="K206" i="16"/>
  <c r="I206" i="16" s="1"/>
  <c r="J206" i="16"/>
  <c r="N205" i="16"/>
  <c r="M205" i="16"/>
  <c r="L205" i="16"/>
  <c r="K205" i="16"/>
  <c r="J205" i="16"/>
  <c r="I205" i="16" s="1"/>
  <c r="N204" i="16"/>
  <c r="M204" i="16"/>
  <c r="L204" i="16"/>
  <c r="K204" i="16"/>
  <c r="I204" i="16" s="1"/>
  <c r="J204" i="16"/>
  <c r="N203" i="16"/>
  <c r="M203" i="16"/>
  <c r="L203" i="16"/>
  <c r="K203" i="16"/>
  <c r="J203" i="16"/>
  <c r="N202" i="16"/>
  <c r="M202" i="16"/>
  <c r="L202" i="16"/>
  <c r="K202" i="16"/>
  <c r="I202" i="16" s="1"/>
  <c r="J202" i="16"/>
  <c r="N201" i="16"/>
  <c r="M201" i="16"/>
  <c r="L201" i="16"/>
  <c r="K201" i="16"/>
  <c r="J201" i="16"/>
  <c r="I201" i="16" s="1"/>
  <c r="N200" i="16"/>
  <c r="M200" i="16"/>
  <c r="L200" i="16"/>
  <c r="K200" i="16"/>
  <c r="I200" i="16" s="1"/>
  <c r="J200" i="16"/>
  <c r="N199" i="16"/>
  <c r="M199" i="16"/>
  <c r="L199" i="16"/>
  <c r="K199" i="16"/>
  <c r="J199" i="16"/>
  <c r="N198" i="16"/>
  <c r="M198" i="16"/>
  <c r="L198" i="16"/>
  <c r="K198" i="16"/>
  <c r="I198" i="16" s="1"/>
  <c r="J198" i="16"/>
  <c r="N197" i="16"/>
  <c r="M197" i="16"/>
  <c r="L197" i="16"/>
  <c r="K197" i="16"/>
  <c r="J197" i="16"/>
  <c r="I197" i="16" s="1"/>
  <c r="N196" i="16"/>
  <c r="M196" i="16"/>
  <c r="L196" i="16"/>
  <c r="K196" i="16"/>
  <c r="I196" i="16" s="1"/>
  <c r="J196" i="16"/>
  <c r="N195" i="16"/>
  <c r="M195" i="16"/>
  <c r="L195" i="16"/>
  <c r="K195" i="16"/>
  <c r="J195" i="16"/>
  <c r="N194" i="16"/>
  <c r="M194" i="16"/>
  <c r="L194" i="16"/>
  <c r="K194" i="16"/>
  <c r="I194" i="16" s="1"/>
  <c r="J194" i="16"/>
  <c r="N193" i="16"/>
  <c r="M193" i="16"/>
  <c r="L193" i="16"/>
  <c r="K193" i="16"/>
  <c r="J193" i="16"/>
  <c r="I193" i="16" s="1"/>
  <c r="N192" i="16"/>
  <c r="M192" i="16"/>
  <c r="L192" i="16"/>
  <c r="K192" i="16"/>
  <c r="I192" i="16" s="1"/>
  <c r="J192" i="16"/>
  <c r="N191" i="16"/>
  <c r="M191" i="16"/>
  <c r="L191" i="16"/>
  <c r="K191" i="16"/>
  <c r="J191" i="16"/>
  <c r="N190" i="16"/>
  <c r="M190" i="16"/>
  <c r="L190" i="16"/>
  <c r="K190" i="16"/>
  <c r="I190" i="16" s="1"/>
  <c r="J190" i="16"/>
  <c r="N189" i="16"/>
  <c r="M189" i="16"/>
  <c r="L189" i="16"/>
  <c r="K189" i="16"/>
  <c r="J189" i="16"/>
  <c r="I189" i="16" s="1"/>
  <c r="N188" i="16"/>
  <c r="M188" i="16"/>
  <c r="L188" i="16"/>
  <c r="K188" i="16"/>
  <c r="I188" i="16" s="1"/>
  <c r="J188" i="16"/>
  <c r="N187" i="16"/>
  <c r="M187" i="16"/>
  <c r="L187" i="16"/>
  <c r="K187" i="16"/>
  <c r="J187" i="16"/>
  <c r="N186" i="16"/>
  <c r="M186" i="16"/>
  <c r="L186" i="16"/>
  <c r="K186" i="16"/>
  <c r="I186" i="16" s="1"/>
  <c r="J186" i="16"/>
  <c r="N185" i="16"/>
  <c r="M185" i="16"/>
  <c r="L185" i="16"/>
  <c r="K185" i="16"/>
  <c r="J185" i="16"/>
  <c r="I185" i="16" s="1"/>
  <c r="N184" i="16"/>
  <c r="M184" i="16"/>
  <c r="L184" i="16"/>
  <c r="K184" i="16"/>
  <c r="I184" i="16" s="1"/>
  <c r="J184" i="16"/>
  <c r="N183" i="16"/>
  <c r="M183" i="16"/>
  <c r="L183" i="16"/>
  <c r="K183" i="16"/>
  <c r="J183" i="16"/>
  <c r="N182" i="16"/>
  <c r="M182" i="16"/>
  <c r="L182" i="16"/>
  <c r="K182" i="16"/>
  <c r="I182" i="16" s="1"/>
  <c r="J182" i="16"/>
  <c r="N181" i="16"/>
  <c r="M181" i="16"/>
  <c r="L181" i="16"/>
  <c r="K181" i="16"/>
  <c r="J181" i="16"/>
  <c r="I181" i="16" s="1"/>
  <c r="N180" i="16"/>
  <c r="M180" i="16"/>
  <c r="L180" i="16"/>
  <c r="K180" i="16"/>
  <c r="I180" i="16" s="1"/>
  <c r="J180" i="16"/>
  <c r="N179" i="16"/>
  <c r="M179" i="16"/>
  <c r="L179" i="16"/>
  <c r="K179" i="16"/>
  <c r="J179" i="16"/>
  <c r="N178" i="16"/>
  <c r="M178" i="16"/>
  <c r="L178" i="16"/>
  <c r="K178" i="16"/>
  <c r="I178" i="16" s="1"/>
  <c r="J178" i="16"/>
  <c r="N177" i="16"/>
  <c r="M177" i="16"/>
  <c r="L177" i="16"/>
  <c r="K177" i="16"/>
  <c r="J177" i="16"/>
  <c r="I177" i="16" s="1"/>
  <c r="N176" i="16"/>
  <c r="M176" i="16"/>
  <c r="L176" i="16"/>
  <c r="K176" i="16"/>
  <c r="I176" i="16" s="1"/>
  <c r="J176" i="16"/>
  <c r="N175" i="16"/>
  <c r="M175" i="16"/>
  <c r="L175" i="16"/>
  <c r="K175" i="16"/>
  <c r="J175" i="16"/>
  <c r="N174" i="16"/>
  <c r="M174" i="16"/>
  <c r="L174" i="16"/>
  <c r="K174" i="16"/>
  <c r="I174" i="16" s="1"/>
  <c r="J174" i="16"/>
  <c r="N173" i="16"/>
  <c r="M173" i="16"/>
  <c r="L173" i="16"/>
  <c r="K173" i="16"/>
  <c r="J173" i="16"/>
  <c r="I173" i="16" s="1"/>
  <c r="N172" i="16"/>
  <c r="M172" i="16"/>
  <c r="L172" i="16"/>
  <c r="K172" i="16"/>
  <c r="I172" i="16" s="1"/>
  <c r="J172" i="16"/>
  <c r="N171" i="16"/>
  <c r="M171" i="16"/>
  <c r="L171" i="16"/>
  <c r="K171" i="16"/>
  <c r="J171" i="16"/>
  <c r="N170" i="16"/>
  <c r="M170" i="16"/>
  <c r="L170" i="16"/>
  <c r="K170" i="16"/>
  <c r="I170" i="16" s="1"/>
  <c r="J170" i="16"/>
  <c r="N169" i="16"/>
  <c r="M169" i="16"/>
  <c r="L169" i="16"/>
  <c r="K169" i="16"/>
  <c r="J169" i="16"/>
  <c r="I169" i="16" s="1"/>
  <c r="N168" i="16"/>
  <c r="M168" i="16"/>
  <c r="L168" i="16"/>
  <c r="K168" i="16"/>
  <c r="I168" i="16" s="1"/>
  <c r="J168" i="16"/>
  <c r="N167" i="16"/>
  <c r="M167" i="16"/>
  <c r="L167" i="16"/>
  <c r="K167" i="16"/>
  <c r="J167" i="16"/>
  <c r="N166" i="16"/>
  <c r="M166" i="16"/>
  <c r="L166" i="16"/>
  <c r="K166" i="16"/>
  <c r="I166" i="16" s="1"/>
  <c r="J166" i="16"/>
  <c r="N165" i="16"/>
  <c r="M165" i="16"/>
  <c r="L165" i="16"/>
  <c r="K165" i="16"/>
  <c r="J165" i="16"/>
  <c r="I165" i="16" s="1"/>
  <c r="N164" i="16"/>
  <c r="M164" i="16"/>
  <c r="L164" i="16"/>
  <c r="K164" i="16"/>
  <c r="I164" i="16" s="1"/>
  <c r="J164" i="16"/>
  <c r="N163" i="16"/>
  <c r="M163" i="16"/>
  <c r="L163" i="16"/>
  <c r="K163" i="16"/>
  <c r="J163" i="16"/>
  <c r="N162" i="16"/>
  <c r="M162" i="16"/>
  <c r="L162" i="16"/>
  <c r="K162" i="16"/>
  <c r="I162" i="16" s="1"/>
  <c r="J162" i="16"/>
  <c r="N161" i="16"/>
  <c r="M161" i="16"/>
  <c r="L161" i="16"/>
  <c r="K161" i="16"/>
  <c r="J161" i="16"/>
  <c r="I161" i="16" s="1"/>
  <c r="N160" i="16"/>
  <c r="M160" i="16"/>
  <c r="L160" i="16"/>
  <c r="K160" i="16"/>
  <c r="I160" i="16" s="1"/>
  <c r="J160" i="16"/>
  <c r="N159" i="16"/>
  <c r="M159" i="16"/>
  <c r="L159" i="16"/>
  <c r="K159" i="16"/>
  <c r="J159" i="16"/>
  <c r="N158" i="16"/>
  <c r="M158" i="16"/>
  <c r="L158" i="16"/>
  <c r="K158" i="16"/>
  <c r="I158" i="16" s="1"/>
  <c r="J158" i="16"/>
  <c r="N157" i="16"/>
  <c r="M157" i="16"/>
  <c r="L157" i="16"/>
  <c r="K157" i="16"/>
  <c r="J157" i="16"/>
  <c r="I157" i="16" s="1"/>
  <c r="N156" i="16"/>
  <c r="M156" i="16"/>
  <c r="L156" i="16"/>
  <c r="K156" i="16"/>
  <c r="I156" i="16" s="1"/>
  <c r="J156" i="16"/>
  <c r="N155" i="16"/>
  <c r="M155" i="16"/>
  <c r="L155" i="16"/>
  <c r="K155" i="16"/>
  <c r="J155" i="16"/>
  <c r="N154" i="16"/>
  <c r="M154" i="16"/>
  <c r="L154" i="16"/>
  <c r="K154" i="16"/>
  <c r="I154" i="16" s="1"/>
  <c r="J154" i="16"/>
  <c r="N153" i="16"/>
  <c r="M153" i="16"/>
  <c r="L153" i="16"/>
  <c r="K153" i="16"/>
  <c r="J153" i="16"/>
  <c r="I153" i="16" s="1"/>
  <c r="N152" i="16"/>
  <c r="M152" i="16"/>
  <c r="L152" i="16"/>
  <c r="K152" i="16"/>
  <c r="I152" i="16" s="1"/>
  <c r="J152" i="16"/>
  <c r="N151" i="16"/>
  <c r="M151" i="16"/>
  <c r="L151" i="16"/>
  <c r="K151" i="16"/>
  <c r="J151" i="16"/>
  <c r="N150" i="16"/>
  <c r="M150" i="16"/>
  <c r="L150" i="16"/>
  <c r="K150" i="16"/>
  <c r="I150" i="16" s="1"/>
  <c r="J150" i="16"/>
  <c r="N149" i="16"/>
  <c r="M149" i="16"/>
  <c r="L149" i="16"/>
  <c r="K149" i="16"/>
  <c r="J149" i="16"/>
  <c r="I149" i="16" s="1"/>
  <c r="N148" i="16"/>
  <c r="M148" i="16"/>
  <c r="L148" i="16"/>
  <c r="K148" i="16"/>
  <c r="I148" i="16" s="1"/>
  <c r="J148" i="16"/>
  <c r="N147" i="16"/>
  <c r="M147" i="16"/>
  <c r="L147" i="16"/>
  <c r="K147" i="16"/>
  <c r="J147" i="16"/>
  <c r="N146" i="16"/>
  <c r="M146" i="16"/>
  <c r="L146" i="16"/>
  <c r="K146" i="16"/>
  <c r="I146" i="16" s="1"/>
  <c r="J146" i="16"/>
  <c r="N145" i="16"/>
  <c r="M145" i="16"/>
  <c r="L145" i="16"/>
  <c r="K145" i="16"/>
  <c r="J145" i="16"/>
  <c r="I145" i="16" s="1"/>
  <c r="N144" i="16"/>
  <c r="M144" i="16"/>
  <c r="L144" i="16"/>
  <c r="K144" i="16"/>
  <c r="I144" i="16" s="1"/>
  <c r="J144" i="16"/>
  <c r="N143" i="16"/>
  <c r="M143" i="16"/>
  <c r="L143" i="16"/>
  <c r="K143" i="16"/>
  <c r="J143" i="16"/>
  <c r="N142" i="16"/>
  <c r="M142" i="16"/>
  <c r="L142" i="16"/>
  <c r="K142" i="16"/>
  <c r="I142" i="16" s="1"/>
  <c r="J142" i="16"/>
  <c r="N141" i="16"/>
  <c r="M141" i="16"/>
  <c r="L141" i="16"/>
  <c r="K141" i="16"/>
  <c r="J141" i="16"/>
  <c r="I141" i="16" s="1"/>
  <c r="N140" i="16"/>
  <c r="M140" i="16"/>
  <c r="L140" i="16"/>
  <c r="K140" i="16"/>
  <c r="I140" i="16" s="1"/>
  <c r="J140" i="16"/>
  <c r="N139" i="16"/>
  <c r="M139" i="16"/>
  <c r="L139" i="16"/>
  <c r="K139" i="16"/>
  <c r="J139" i="16"/>
  <c r="N138" i="16"/>
  <c r="M138" i="16"/>
  <c r="L138" i="16"/>
  <c r="K138" i="16"/>
  <c r="I138" i="16" s="1"/>
  <c r="J138" i="16"/>
  <c r="N137" i="16"/>
  <c r="M137" i="16"/>
  <c r="L137" i="16"/>
  <c r="K137" i="16"/>
  <c r="J137" i="16"/>
  <c r="I137" i="16" s="1"/>
  <c r="N136" i="16"/>
  <c r="M136" i="16"/>
  <c r="L136" i="16"/>
  <c r="K136" i="16"/>
  <c r="I136" i="16" s="1"/>
  <c r="J136" i="16"/>
  <c r="N135" i="16"/>
  <c r="M135" i="16"/>
  <c r="L135" i="16"/>
  <c r="K135" i="16"/>
  <c r="J135" i="16"/>
  <c r="N134" i="16"/>
  <c r="M134" i="16"/>
  <c r="L134" i="16"/>
  <c r="K134" i="16"/>
  <c r="I134" i="16" s="1"/>
  <c r="J134" i="16"/>
  <c r="N133" i="16"/>
  <c r="M133" i="16"/>
  <c r="L133" i="16"/>
  <c r="K133" i="16"/>
  <c r="J133" i="16"/>
  <c r="I133" i="16" s="1"/>
  <c r="N132" i="16"/>
  <c r="M132" i="16"/>
  <c r="L132" i="16"/>
  <c r="K132" i="16"/>
  <c r="I132" i="16" s="1"/>
  <c r="J132" i="16"/>
  <c r="N131" i="16"/>
  <c r="M131" i="16"/>
  <c r="L131" i="16"/>
  <c r="K131" i="16"/>
  <c r="J131" i="16"/>
  <c r="N130" i="16"/>
  <c r="M130" i="16"/>
  <c r="L130" i="16"/>
  <c r="K130" i="16"/>
  <c r="I130" i="16" s="1"/>
  <c r="J130" i="16"/>
  <c r="N129" i="16"/>
  <c r="M129" i="16"/>
  <c r="L129" i="16"/>
  <c r="K129" i="16"/>
  <c r="J129" i="16"/>
  <c r="I129" i="16" s="1"/>
  <c r="N128" i="16"/>
  <c r="M128" i="16"/>
  <c r="L128" i="16"/>
  <c r="K128" i="16"/>
  <c r="I128" i="16" s="1"/>
  <c r="J128" i="16"/>
  <c r="N127" i="16"/>
  <c r="M127" i="16"/>
  <c r="L127" i="16"/>
  <c r="K127" i="16"/>
  <c r="J127" i="16"/>
  <c r="N126" i="16"/>
  <c r="M126" i="16"/>
  <c r="L126" i="16"/>
  <c r="K126" i="16"/>
  <c r="I126" i="16" s="1"/>
  <c r="J126" i="16"/>
  <c r="N125" i="16"/>
  <c r="M125" i="16"/>
  <c r="L125" i="16"/>
  <c r="K125" i="16"/>
  <c r="J125" i="16"/>
  <c r="I125" i="16" s="1"/>
  <c r="N124" i="16"/>
  <c r="M124" i="16"/>
  <c r="L124" i="16"/>
  <c r="K124" i="16"/>
  <c r="I124" i="16" s="1"/>
  <c r="J124" i="16"/>
  <c r="N123" i="16"/>
  <c r="M123" i="16"/>
  <c r="L123" i="16"/>
  <c r="K123" i="16"/>
  <c r="J123" i="16"/>
  <c r="N122" i="16"/>
  <c r="M122" i="16"/>
  <c r="L122" i="16"/>
  <c r="K122" i="16"/>
  <c r="I122" i="16" s="1"/>
  <c r="J122" i="16"/>
  <c r="N121" i="16"/>
  <c r="M121" i="16"/>
  <c r="L121" i="16"/>
  <c r="K121" i="16"/>
  <c r="J121" i="16"/>
  <c r="I121" i="16" s="1"/>
  <c r="N120" i="16"/>
  <c r="M120" i="16"/>
  <c r="L120" i="16"/>
  <c r="K120" i="16"/>
  <c r="I120" i="16" s="1"/>
  <c r="J120" i="16"/>
  <c r="N119" i="16"/>
  <c r="M119" i="16"/>
  <c r="L119" i="16"/>
  <c r="K119" i="16"/>
  <c r="J119" i="16"/>
  <c r="N118" i="16"/>
  <c r="M118" i="16"/>
  <c r="L118" i="16"/>
  <c r="K118" i="16"/>
  <c r="I118" i="16" s="1"/>
  <c r="J118" i="16"/>
  <c r="N117" i="16"/>
  <c r="M117" i="16"/>
  <c r="L117" i="16"/>
  <c r="K117" i="16"/>
  <c r="J117" i="16"/>
  <c r="I117" i="16" s="1"/>
  <c r="N116" i="16"/>
  <c r="M116" i="16"/>
  <c r="L116" i="16"/>
  <c r="K116" i="16"/>
  <c r="I116" i="16" s="1"/>
  <c r="J116" i="16"/>
  <c r="N115" i="16"/>
  <c r="M115" i="16"/>
  <c r="L115" i="16"/>
  <c r="K115" i="16"/>
  <c r="J115" i="16"/>
  <c r="N114" i="16"/>
  <c r="M114" i="16"/>
  <c r="L114" i="16"/>
  <c r="K114" i="16"/>
  <c r="I114" i="16" s="1"/>
  <c r="J114" i="16"/>
  <c r="N113" i="16"/>
  <c r="M113" i="16"/>
  <c r="L113" i="16"/>
  <c r="K113" i="16"/>
  <c r="J113" i="16"/>
  <c r="I113" i="16" s="1"/>
  <c r="N112" i="16"/>
  <c r="M112" i="16"/>
  <c r="L112" i="16"/>
  <c r="K112" i="16"/>
  <c r="I112" i="16" s="1"/>
  <c r="J112" i="16"/>
  <c r="N111" i="16"/>
  <c r="M111" i="16"/>
  <c r="L111" i="16"/>
  <c r="K111" i="16"/>
  <c r="J111" i="16"/>
  <c r="N110" i="16"/>
  <c r="M110" i="16"/>
  <c r="L110" i="16"/>
  <c r="K110" i="16"/>
  <c r="I110" i="16" s="1"/>
  <c r="J110" i="16"/>
  <c r="N109" i="16"/>
  <c r="M109" i="16"/>
  <c r="L109" i="16"/>
  <c r="K109" i="16"/>
  <c r="J109" i="16"/>
  <c r="I109" i="16" s="1"/>
  <c r="N108" i="16"/>
  <c r="M108" i="16"/>
  <c r="L108" i="16"/>
  <c r="K108" i="16"/>
  <c r="I108" i="16" s="1"/>
  <c r="J108" i="16"/>
  <c r="N107" i="16"/>
  <c r="M107" i="16"/>
  <c r="L107" i="16"/>
  <c r="K107" i="16"/>
  <c r="J107" i="16"/>
  <c r="N106" i="16"/>
  <c r="M106" i="16"/>
  <c r="L106" i="16"/>
  <c r="K106" i="16"/>
  <c r="I106" i="16" s="1"/>
  <c r="J106" i="16"/>
  <c r="N105" i="16"/>
  <c r="M105" i="16"/>
  <c r="L105" i="16"/>
  <c r="K105" i="16"/>
  <c r="J105" i="16"/>
  <c r="I105" i="16" s="1"/>
  <c r="N104" i="16"/>
  <c r="M104" i="16"/>
  <c r="L104" i="16"/>
  <c r="K104" i="16"/>
  <c r="I104" i="16" s="1"/>
  <c r="J104" i="16"/>
  <c r="N103" i="16"/>
  <c r="M103" i="16"/>
  <c r="L103" i="16"/>
  <c r="K103" i="16"/>
  <c r="J103" i="16"/>
  <c r="N102" i="16"/>
  <c r="M102" i="16"/>
  <c r="L102" i="16"/>
  <c r="K102" i="16"/>
  <c r="I102" i="16" s="1"/>
  <c r="J102" i="16"/>
  <c r="N101" i="16"/>
  <c r="M101" i="16"/>
  <c r="L101" i="16"/>
  <c r="K101" i="16"/>
  <c r="J101" i="16"/>
  <c r="I101" i="16" s="1"/>
  <c r="N100" i="16"/>
  <c r="M100" i="16"/>
  <c r="L100" i="16"/>
  <c r="K100" i="16"/>
  <c r="I100" i="16" s="1"/>
  <c r="J100" i="16"/>
  <c r="N99" i="16"/>
  <c r="M99" i="16"/>
  <c r="L99" i="16"/>
  <c r="K99" i="16"/>
  <c r="J99" i="16"/>
  <c r="N98" i="16"/>
  <c r="M98" i="16"/>
  <c r="L98" i="16"/>
  <c r="K98" i="16"/>
  <c r="I98" i="16" s="1"/>
  <c r="J98" i="16"/>
  <c r="N97" i="16"/>
  <c r="M97" i="16"/>
  <c r="L97" i="16"/>
  <c r="K97" i="16"/>
  <c r="J97" i="16"/>
  <c r="I97" i="16" s="1"/>
  <c r="N96" i="16"/>
  <c r="M96" i="16"/>
  <c r="L96" i="16"/>
  <c r="K96" i="16"/>
  <c r="I96" i="16" s="1"/>
  <c r="J96" i="16"/>
  <c r="N95" i="16"/>
  <c r="M95" i="16"/>
  <c r="L95" i="16"/>
  <c r="K95" i="16"/>
  <c r="J95" i="16"/>
  <c r="N94" i="16"/>
  <c r="M94" i="16"/>
  <c r="L94" i="16"/>
  <c r="K94" i="16"/>
  <c r="I94" i="16" s="1"/>
  <c r="J94" i="16"/>
  <c r="N93" i="16"/>
  <c r="M93" i="16"/>
  <c r="L93" i="16"/>
  <c r="K93" i="16"/>
  <c r="J93" i="16"/>
  <c r="I93" i="16" s="1"/>
  <c r="N92" i="16"/>
  <c r="M92" i="16"/>
  <c r="L92" i="16"/>
  <c r="K92" i="16"/>
  <c r="I92" i="16" s="1"/>
  <c r="J92" i="16"/>
  <c r="N91" i="16"/>
  <c r="M91" i="16"/>
  <c r="L91" i="16"/>
  <c r="K91" i="16"/>
  <c r="J91" i="16"/>
  <c r="N90" i="16"/>
  <c r="M90" i="16"/>
  <c r="L90" i="16"/>
  <c r="K90" i="16"/>
  <c r="I90" i="16" s="1"/>
  <c r="J90" i="16"/>
  <c r="N89" i="16"/>
  <c r="M89" i="16"/>
  <c r="L89" i="16"/>
  <c r="J89" i="16"/>
  <c r="L88" i="16"/>
  <c r="K88" i="16"/>
  <c r="J88" i="16"/>
  <c r="L87" i="16"/>
  <c r="K87" i="16"/>
  <c r="J87" i="16"/>
  <c r="L86" i="16"/>
  <c r="K86" i="16"/>
  <c r="J86" i="16"/>
  <c r="L85" i="16"/>
  <c r="K85" i="16"/>
  <c r="J85" i="16"/>
  <c r="L84" i="16"/>
  <c r="K84" i="16"/>
  <c r="J84" i="16"/>
  <c r="L83" i="16"/>
  <c r="K83" i="16"/>
  <c r="J83" i="16"/>
  <c r="L82" i="16"/>
  <c r="K82" i="16"/>
  <c r="J82" i="16"/>
  <c r="L81" i="16"/>
  <c r="K81" i="16"/>
  <c r="J81" i="16"/>
  <c r="N80" i="16"/>
  <c r="M80" i="16"/>
  <c r="L80" i="16"/>
  <c r="K80" i="16"/>
  <c r="I80" i="16" s="1"/>
  <c r="J80" i="16"/>
  <c r="N79" i="16"/>
  <c r="M79" i="16"/>
  <c r="L79" i="16"/>
  <c r="K79" i="16"/>
  <c r="J79" i="16"/>
  <c r="I79" i="16"/>
  <c r="N78" i="16"/>
  <c r="M78" i="16"/>
  <c r="L78" i="16"/>
  <c r="J78" i="16"/>
  <c r="L77" i="16"/>
  <c r="K77" i="16"/>
  <c r="J77" i="16"/>
  <c r="J76" i="16"/>
  <c r="J75" i="16"/>
  <c r="J74" i="16"/>
  <c r="J73" i="16"/>
  <c r="J72" i="16"/>
  <c r="J71" i="16"/>
  <c r="J70" i="16"/>
  <c r="N69" i="16"/>
  <c r="M69" i="16"/>
  <c r="J69" i="16"/>
  <c r="N68" i="16"/>
  <c r="M68" i="16"/>
  <c r="J68" i="16"/>
  <c r="N67" i="16"/>
  <c r="M67" i="16"/>
  <c r="K67" i="16"/>
  <c r="J67" i="16"/>
  <c r="E67" i="16"/>
  <c r="L67" i="16" s="1"/>
  <c r="N66" i="16"/>
  <c r="M66" i="16"/>
  <c r="L66" i="16"/>
  <c r="K66" i="16"/>
  <c r="J66" i="16"/>
  <c r="I66" i="16"/>
  <c r="N65" i="16"/>
  <c r="M65" i="16"/>
  <c r="L65" i="16"/>
  <c r="K65" i="16"/>
  <c r="I65" i="16" s="1"/>
  <c r="J65" i="16"/>
  <c r="N64" i="16"/>
  <c r="M64" i="16"/>
  <c r="L64" i="16"/>
  <c r="K64" i="16"/>
  <c r="J64" i="16"/>
  <c r="I64" i="16"/>
  <c r="N63" i="16"/>
  <c r="M63" i="16"/>
  <c r="L63" i="16"/>
  <c r="K63" i="16"/>
  <c r="I63" i="16" s="1"/>
  <c r="J63" i="16"/>
  <c r="N62" i="16"/>
  <c r="M62" i="16"/>
  <c r="L62" i="16"/>
  <c r="K62" i="16"/>
  <c r="J62" i="16"/>
  <c r="I62" i="16"/>
  <c r="N61" i="16"/>
  <c r="M61" i="16"/>
  <c r="L61" i="16"/>
  <c r="K61" i="16"/>
  <c r="I61" i="16" s="1"/>
  <c r="J61" i="16"/>
  <c r="N60" i="16"/>
  <c r="M60" i="16"/>
  <c r="L60" i="16"/>
  <c r="K60" i="16"/>
  <c r="J60" i="16"/>
  <c r="I60" i="16"/>
  <c r="K39" i="16"/>
  <c r="U38" i="16"/>
  <c r="V38" i="16" s="1"/>
  <c r="K38" i="16"/>
  <c r="L38" i="16" s="1"/>
  <c r="U37" i="16"/>
  <c r="V37" i="16" s="1"/>
  <c r="U36" i="16"/>
  <c r="V36" i="16" s="1"/>
  <c r="K36" i="16"/>
  <c r="L36" i="16" s="1"/>
  <c r="U35" i="16"/>
  <c r="V35" i="16" s="1"/>
  <c r="K35" i="16"/>
  <c r="L35" i="16" s="1"/>
  <c r="U34" i="16"/>
  <c r="V34" i="16" s="1"/>
  <c r="K34" i="16"/>
  <c r="L34" i="16" s="1"/>
  <c r="U33" i="16"/>
  <c r="V33" i="16" s="1"/>
  <c r="U32" i="16"/>
  <c r="V32" i="16" s="1"/>
  <c r="K31" i="16"/>
  <c r="L31" i="16" s="1"/>
  <c r="U30" i="16"/>
  <c r="V30" i="16" s="1"/>
  <c r="K30" i="16"/>
  <c r="L30" i="16" s="1"/>
  <c r="U29" i="16"/>
  <c r="V29" i="16" s="1"/>
  <c r="K29" i="16"/>
  <c r="L29" i="16" s="1"/>
  <c r="K28" i="16"/>
  <c r="L28" i="16" s="1"/>
  <c r="U27" i="16"/>
  <c r="V27" i="16" s="1"/>
  <c r="K27" i="16"/>
  <c r="L27" i="16" s="1"/>
  <c r="U25" i="16"/>
  <c r="V25" i="16" s="1"/>
  <c r="K25" i="16"/>
  <c r="L25" i="16" s="1"/>
  <c r="U24" i="16"/>
  <c r="V24" i="16" s="1"/>
  <c r="K24" i="16"/>
  <c r="L24" i="16" s="1"/>
  <c r="K23" i="16"/>
  <c r="L23" i="16" s="1"/>
  <c r="M23" i="16" s="1"/>
  <c r="U22" i="16"/>
  <c r="V22" i="16" s="1"/>
  <c r="W22" i="16" s="1"/>
  <c r="K22" i="16"/>
  <c r="L22" i="16" s="1"/>
  <c r="M22" i="16" s="1"/>
  <c r="E12" i="16"/>
  <c r="D12" i="16"/>
  <c r="K10" i="16"/>
  <c r="K9" i="16"/>
  <c r="K8" i="16"/>
  <c r="K7" i="16"/>
  <c r="K6" i="16"/>
  <c r="K5" i="16"/>
  <c r="J5" i="16"/>
  <c r="L4" i="16"/>
  <c r="K4" i="16"/>
  <c r="J4" i="16"/>
  <c r="P3" i="16"/>
  <c r="O3" i="16"/>
  <c r="N3" i="16"/>
  <c r="M3" i="16"/>
  <c r="L3" i="16"/>
  <c r="K3" i="16"/>
  <c r="J3" i="16"/>
  <c r="K2" i="16"/>
  <c r="D1" i="16"/>
  <c r="L5" i="16" s="1"/>
  <c r="AK498" i="15"/>
  <c r="AB498" i="15"/>
  <c r="Z498" i="15"/>
  <c r="X498" i="15"/>
  <c r="X497" i="15"/>
  <c r="AK490" i="15"/>
  <c r="AE490" i="15"/>
  <c r="AB490" i="15"/>
  <c r="X490" i="15"/>
  <c r="X489" i="15"/>
  <c r="U489" i="15"/>
  <c r="S489" i="15"/>
  <c r="Q489" i="15"/>
  <c r="Q488" i="15"/>
  <c r="J485" i="15"/>
  <c r="AK482" i="15"/>
  <c r="X481" i="15"/>
  <c r="Q479" i="15"/>
  <c r="H476" i="15"/>
  <c r="N486" i="15" s="1"/>
  <c r="G476" i="15"/>
  <c r="M486" i="15" s="1"/>
  <c r="F476" i="15"/>
  <c r="L486" i="15" s="1"/>
  <c r="E476" i="15"/>
  <c r="Y490" i="15" s="1"/>
  <c r="D476" i="15"/>
  <c r="J486" i="15" s="1"/>
  <c r="K475" i="15"/>
  <c r="D475" i="15"/>
  <c r="AK472" i="15"/>
  <c r="AB470" i="15"/>
  <c r="Z470" i="15"/>
  <c r="X470" i="15"/>
  <c r="Q470" i="15"/>
  <c r="X469" i="15"/>
  <c r="N466" i="15"/>
  <c r="L466" i="15"/>
  <c r="J466" i="15"/>
  <c r="J465" i="15"/>
  <c r="AB462" i="15"/>
  <c r="AA462" i="15"/>
  <c r="Z462" i="15"/>
  <c r="Y462" i="15"/>
  <c r="X462" i="15"/>
  <c r="AK461" i="15"/>
  <c r="AE461" i="15"/>
  <c r="X461" i="15"/>
  <c r="U461" i="15"/>
  <c r="S461" i="15"/>
  <c r="Q461" i="15"/>
  <c r="Q460" i="15"/>
  <c r="AB454" i="15"/>
  <c r="AA454" i="15"/>
  <c r="Z454" i="15"/>
  <c r="Y454" i="15"/>
  <c r="X454" i="15"/>
  <c r="X453" i="15"/>
  <c r="AK452" i="15"/>
  <c r="B450" i="15"/>
  <c r="N399" i="15"/>
  <c r="M399" i="15"/>
  <c r="L399" i="15"/>
  <c r="K399" i="15"/>
  <c r="I399" i="15" s="1"/>
  <c r="J399" i="15"/>
  <c r="N398" i="15"/>
  <c r="M398" i="15"/>
  <c r="L398" i="15"/>
  <c r="K398" i="15"/>
  <c r="J398" i="15"/>
  <c r="I398" i="15"/>
  <c r="N397" i="15"/>
  <c r="M397" i="15"/>
  <c r="L397" i="15"/>
  <c r="K397" i="15"/>
  <c r="I397" i="15" s="1"/>
  <c r="J397" i="15"/>
  <c r="N396" i="15"/>
  <c r="M396" i="15"/>
  <c r="L396" i="15"/>
  <c r="K396" i="15"/>
  <c r="J396" i="15"/>
  <c r="I396" i="15"/>
  <c r="N395" i="15"/>
  <c r="M395" i="15"/>
  <c r="L395" i="15"/>
  <c r="K395" i="15"/>
  <c r="I395" i="15" s="1"/>
  <c r="J395" i="15"/>
  <c r="N394" i="15"/>
  <c r="M394" i="15"/>
  <c r="L394" i="15"/>
  <c r="K394" i="15"/>
  <c r="J394" i="15"/>
  <c r="I394" i="15"/>
  <c r="N393" i="15"/>
  <c r="M393" i="15"/>
  <c r="L393" i="15"/>
  <c r="K393" i="15"/>
  <c r="I393" i="15" s="1"/>
  <c r="J393" i="15"/>
  <c r="N392" i="15"/>
  <c r="M392" i="15"/>
  <c r="L392" i="15"/>
  <c r="K392" i="15"/>
  <c r="J392" i="15"/>
  <c r="I392" i="15"/>
  <c r="N391" i="15"/>
  <c r="M391" i="15"/>
  <c r="L391" i="15"/>
  <c r="K391" i="15"/>
  <c r="I391" i="15" s="1"/>
  <c r="J391" i="15"/>
  <c r="N390" i="15"/>
  <c r="M390" i="15"/>
  <c r="L390" i="15"/>
  <c r="K390" i="15"/>
  <c r="J390" i="15"/>
  <c r="I390" i="15"/>
  <c r="N389" i="15"/>
  <c r="M389" i="15"/>
  <c r="L389" i="15"/>
  <c r="K389" i="15"/>
  <c r="I389" i="15" s="1"/>
  <c r="J389" i="15"/>
  <c r="N388" i="15"/>
  <c r="M388" i="15"/>
  <c r="L388" i="15"/>
  <c r="K388" i="15"/>
  <c r="J388" i="15"/>
  <c r="I388" i="15"/>
  <c r="N387" i="15"/>
  <c r="M387" i="15"/>
  <c r="L387" i="15"/>
  <c r="K387" i="15"/>
  <c r="I387" i="15" s="1"/>
  <c r="J387" i="15"/>
  <c r="N386" i="15"/>
  <c r="M386" i="15"/>
  <c r="L386" i="15"/>
  <c r="K386" i="15"/>
  <c r="J386" i="15"/>
  <c r="I386" i="15"/>
  <c r="N385" i="15"/>
  <c r="M385" i="15"/>
  <c r="L385" i="15"/>
  <c r="K385" i="15"/>
  <c r="I385" i="15" s="1"/>
  <c r="J385" i="15"/>
  <c r="N384" i="15"/>
  <c r="M384" i="15"/>
  <c r="L384" i="15"/>
  <c r="K384" i="15"/>
  <c r="J384" i="15"/>
  <c r="I384" i="15"/>
  <c r="N383" i="15"/>
  <c r="M383" i="15"/>
  <c r="L383" i="15"/>
  <c r="K383" i="15"/>
  <c r="I383" i="15" s="1"/>
  <c r="J383" i="15"/>
  <c r="N382" i="15"/>
  <c r="M382" i="15"/>
  <c r="L382" i="15"/>
  <c r="K382" i="15"/>
  <c r="J382" i="15"/>
  <c r="I382" i="15"/>
  <c r="N381" i="15"/>
  <c r="M381" i="15"/>
  <c r="L381" i="15"/>
  <c r="K381" i="15"/>
  <c r="I381" i="15" s="1"/>
  <c r="J381" i="15"/>
  <c r="N380" i="15"/>
  <c r="M380" i="15"/>
  <c r="L380" i="15"/>
  <c r="K380" i="15"/>
  <c r="J380" i="15"/>
  <c r="I380" i="15"/>
  <c r="N379" i="15"/>
  <c r="M379" i="15"/>
  <c r="L379" i="15"/>
  <c r="K379" i="15"/>
  <c r="I379" i="15" s="1"/>
  <c r="J379" i="15"/>
  <c r="N378" i="15"/>
  <c r="M378" i="15"/>
  <c r="L378" i="15"/>
  <c r="K378" i="15"/>
  <c r="J378" i="15"/>
  <c r="I378" i="15"/>
  <c r="N377" i="15"/>
  <c r="M377" i="15"/>
  <c r="L377" i="15"/>
  <c r="K377" i="15"/>
  <c r="I377" i="15" s="1"/>
  <c r="J377" i="15"/>
  <c r="N376" i="15"/>
  <c r="M376" i="15"/>
  <c r="L376" i="15"/>
  <c r="K376" i="15"/>
  <c r="J376" i="15"/>
  <c r="I376" i="15"/>
  <c r="N375" i="15"/>
  <c r="M375" i="15"/>
  <c r="L375" i="15"/>
  <c r="K375" i="15"/>
  <c r="I375" i="15" s="1"/>
  <c r="J375" i="15"/>
  <c r="N374" i="15"/>
  <c r="M374" i="15"/>
  <c r="L374" i="15"/>
  <c r="K374" i="15"/>
  <c r="J374" i="15"/>
  <c r="I374" i="15"/>
  <c r="N373" i="15"/>
  <c r="M373" i="15"/>
  <c r="L373" i="15"/>
  <c r="K373" i="15"/>
  <c r="I373" i="15" s="1"/>
  <c r="J373" i="15"/>
  <c r="N372" i="15"/>
  <c r="M372" i="15"/>
  <c r="L372" i="15"/>
  <c r="K372" i="15"/>
  <c r="J372" i="15"/>
  <c r="I372" i="15"/>
  <c r="N371" i="15"/>
  <c r="M371" i="15"/>
  <c r="L371" i="15"/>
  <c r="K371" i="15"/>
  <c r="I371" i="15" s="1"/>
  <c r="J371" i="15"/>
  <c r="N370" i="15"/>
  <c r="M370" i="15"/>
  <c r="L370" i="15"/>
  <c r="K370" i="15"/>
  <c r="J370" i="15"/>
  <c r="I370" i="15"/>
  <c r="N369" i="15"/>
  <c r="M369" i="15"/>
  <c r="L369" i="15"/>
  <c r="K369" i="15"/>
  <c r="I369" i="15" s="1"/>
  <c r="J369" i="15"/>
  <c r="N368" i="15"/>
  <c r="M368" i="15"/>
  <c r="L368" i="15"/>
  <c r="K368" i="15"/>
  <c r="J368" i="15"/>
  <c r="I368" i="15"/>
  <c r="N367" i="15"/>
  <c r="M367" i="15"/>
  <c r="L367" i="15"/>
  <c r="K367" i="15"/>
  <c r="I367" i="15" s="1"/>
  <c r="J367" i="15"/>
  <c r="N366" i="15"/>
  <c r="M366" i="15"/>
  <c r="L366" i="15"/>
  <c r="K366" i="15"/>
  <c r="J366" i="15"/>
  <c r="I366" i="15"/>
  <c r="N365" i="15"/>
  <c r="M365" i="15"/>
  <c r="L365" i="15"/>
  <c r="K365" i="15"/>
  <c r="I365" i="15" s="1"/>
  <c r="J365" i="15"/>
  <c r="N364" i="15"/>
  <c r="M364" i="15"/>
  <c r="L364" i="15"/>
  <c r="K364" i="15"/>
  <c r="J364" i="15"/>
  <c r="I364" i="15"/>
  <c r="N363" i="15"/>
  <c r="M363" i="15"/>
  <c r="L363" i="15"/>
  <c r="K363" i="15"/>
  <c r="I363" i="15" s="1"/>
  <c r="J363" i="15"/>
  <c r="N362" i="15"/>
  <c r="M362" i="15"/>
  <c r="L362" i="15"/>
  <c r="K362" i="15"/>
  <c r="J362" i="15"/>
  <c r="I362" i="15"/>
  <c r="N361" i="15"/>
  <c r="M361" i="15"/>
  <c r="L361" i="15"/>
  <c r="K361" i="15"/>
  <c r="I361" i="15" s="1"/>
  <c r="J361" i="15"/>
  <c r="N360" i="15"/>
  <c r="M360" i="15"/>
  <c r="L360" i="15"/>
  <c r="K360" i="15"/>
  <c r="J360" i="15"/>
  <c r="I360" i="15"/>
  <c r="N359" i="15"/>
  <c r="M359" i="15"/>
  <c r="L359" i="15"/>
  <c r="K359" i="15"/>
  <c r="I359" i="15" s="1"/>
  <c r="J359" i="15"/>
  <c r="N358" i="15"/>
  <c r="M358" i="15"/>
  <c r="L358" i="15"/>
  <c r="K358" i="15"/>
  <c r="J358" i="15"/>
  <c r="I358" i="15"/>
  <c r="N357" i="15"/>
  <c r="M357" i="15"/>
  <c r="L357" i="15"/>
  <c r="K357" i="15"/>
  <c r="I357" i="15" s="1"/>
  <c r="J357" i="15"/>
  <c r="N356" i="15"/>
  <c r="M356" i="15"/>
  <c r="L356" i="15"/>
  <c r="K356" i="15"/>
  <c r="J356" i="15"/>
  <c r="I356" i="15"/>
  <c r="N355" i="15"/>
  <c r="M355" i="15"/>
  <c r="L355" i="15"/>
  <c r="K355" i="15"/>
  <c r="I355" i="15" s="1"/>
  <c r="J355" i="15"/>
  <c r="N354" i="15"/>
  <c r="M354" i="15"/>
  <c r="L354" i="15"/>
  <c r="K354" i="15"/>
  <c r="J354" i="15"/>
  <c r="I354" i="15"/>
  <c r="N353" i="15"/>
  <c r="M353" i="15"/>
  <c r="L353" i="15"/>
  <c r="K353" i="15"/>
  <c r="I353" i="15" s="1"/>
  <c r="J353" i="15"/>
  <c r="N352" i="15"/>
  <c r="M352" i="15"/>
  <c r="L352" i="15"/>
  <c r="K352" i="15"/>
  <c r="J352" i="15"/>
  <c r="I352" i="15"/>
  <c r="N351" i="15"/>
  <c r="M351" i="15"/>
  <c r="L351" i="15"/>
  <c r="K351" i="15"/>
  <c r="I351" i="15" s="1"/>
  <c r="K38" i="15" s="1"/>
  <c r="J351" i="15"/>
  <c r="N350" i="15"/>
  <c r="M350" i="15"/>
  <c r="L350" i="15"/>
  <c r="K350" i="15"/>
  <c r="J350" i="15"/>
  <c r="I350" i="15"/>
  <c r="N349" i="15"/>
  <c r="M349" i="15"/>
  <c r="L349" i="15"/>
  <c r="K349" i="15"/>
  <c r="I349" i="15" s="1"/>
  <c r="J349" i="15"/>
  <c r="N348" i="15"/>
  <c r="M348" i="15"/>
  <c r="L348" i="15"/>
  <c r="K348" i="15"/>
  <c r="J348" i="15"/>
  <c r="I348" i="15"/>
  <c r="N347" i="15"/>
  <c r="M347" i="15"/>
  <c r="L347" i="15"/>
  <c r="K347" i="15"/>
  <c r="I347" i="15" s="1"/>
  <c r="J347" i="15"/>
  <c r="N346" i="15"/>
  <c r="M346" i="15"/>
  <c r="L346" i="15"/>
  <c r="K346" i="15"/>
  <c r="J346" i="15"/>
  <c r="I346" i="15"/>
  <c r="N345" i="15"/>
  <c r="M345" i="15"/>
  <c r="L345" i="15"/>
  <c r="K345" i="15"/>
  <c r="I345" i="15" s="1"/>
  <c r="J345" i="15"/>
  <c r="N344" i="15"/>
  <c r="M344" i="15"/>
  <c r="L344" i="15"/>
  <c r="K344" i="15"/>
  <c r="J344" i="15"/>
  <c r="I344" i="15"/>
  <c r="N343" i="15"/>
  <c r="M343" i="15"/>
  <c r="L343" i="15"/>
  <c r="K343" i="15"/>
  <c r="I343" i="15" s="1"/>
  <c r="J343" i="15"/>
  <c r="N342" i="15"/>
  <c r="M342" i="15"/>
  <c r="L342" i="15"/>
  <c r="K342" i="15"/>
  <c r="J342" i="15"/>
  <c r="I342" i="15"/>
  <c r="N341" i="15"/>
  <c r="M341" i="15"/>
  <c r="L341" i="15"/>
  <c r="K341" i="15"/>
  <c r="I341" i="15" s="1"/>
  <c r="J341" i="15"/>
  <c r="N340" i="15"/>
  <c r="M340" i="15"/>
  <c r="L340" i="15"/>
  <c r="K340" i="15"/>
  <c r="J340" i="15"/>
  <c r="I340" i="15"/>
  <c r="N339" i="15"/>
  <c r="M339" i="15"/>
  <c r="L339" i="15"/>
  <c r="K339" i="15"/>
  <c r="I339" i="15" s="1"/>
  <c r="J339" i="15"/>
  <c r="N338" i="15"/>
  <c r="M338" i="15"/>
  <c r="L338" i="15"/>
  <c r="K338" i="15"/>
  <c r="J338" i="15"/>
  <c r="I338" i="15"/>
  <c r="N337" i="15"/>
  <c r="M337" i="15"/>
  <c r="L337" i="15"/>
  <c r="K337" i="15"/>
  <c r="I337" i="15" s="1"/>
  <c r="J337" i="15"/>
  <c r="N336" i="15"/>
  <c r="M336" i="15"/>
  <c r="L336" i="15"/>
  <c r="K336" i="15"/>
  <c r="J336" i="15"/>
  <c r="I336" i="15"/>
  <c r="N335" i="15"/>
  <c r="M335" i="15"/>
  <c r="L335" i="15"/>
  <c r="K335" i="15"/>
  <c r="I335" i="15" s="1"/>
  <c r="J335" i="15"/>
  <c r="N334" i="15"/>
  <c r="M334" i="15"/>
  <c r="L334" i="15"/>
  <c r="K334" i="15"/>
  <c r="J334" i="15"/>
  <c r="I334" i="15"/>
  <c r="N333" i="15"/>
  <c r="M333" i="15"/>
  <c r="L333" i="15"/>
  <c r="K333" i="15"/>
  <c r="I333" i="15" s="1"/>
  <c r="J333" i="15"/>
  <c r="N332" i="15"/>
  <c r="M332" i="15"/>
  <c r="L332" i="15"/>
  <c r="K332" i="15"/>
  <c r="J332" i="15"/>
  <c r="I332" i="15"/>
  <c r="N331" i="15"/>
  <c r="M331" i="15"/>
  <c r="L331" i="15"/>
  <c r="K331" i="15"/>
  <c r="I331" i="15" s="1"/>
  <c r="J331" i="15"/>
  <c r="N330" i="15"/>
  <c r="M330" i="15"/>
  <c r="L330" i="15"/>
  <c r="K330" i="15"/>
  <c r="J330" i="15"/>
  <c r="I330" i="15"/>
  <c r="N329" i="15"/>
  <c r="M329" i="15"/>
  <c r="L329" i="15"/>
  <c r="K329" i="15"/>
  <c r="I329" i="15" s="1"/>
  <c r="J329" i="15"/>
  <c r="N328" i="15"/>
  <c r="M328" i="15"/>
  <c r="L328" i="15"/>
  <c r="K328" i="15"/>
  <c r="J328" i="15"/>
  <c r="I328" i="15"/>
  <c r="N327" i="15"/>
  <c r="M327" i="15"/>
  <c r="L327" i="15"/>
  <c r="K327" i="15"/>
  <c r="I327" i="15" s="1"/>
  <c r="J327" i="15"/>
  <c r="N326" i="15"/>
  <c r="M326" i="15"/>
  <c r="L326" i="15"/>
  <c r="K326" i="15"/>
  <c r="J326" i="15"/>
  <c r="I326" i="15"/>
  <c r="N325" i="15"/>
  <c r="M325" i="15"/>
  <c r="L325" i="15"/>
  <c r="K325" i="15"/>
  <c r="I325" i="15" s="1"/>
  <c r="J325" i="15"/>
  <c r="N324" i="15"/>
  <c r="M324" i="15"/>
  <c r="L324" i="15"/>
  <c r="K324" i="15"/>
  <c r="J324" i="15"/>
  <c r="I324" i="15"/>
  <c r="N323" i="15"/>
  <c r="M323" i="15"/>
  <c r="L323" i="15"/>
  <c r="K323" i="15"/>
  <c r="I323" i="15" s="1"/>
  <c r="J323" i="15"/>
  <c r="N322" i="15"/>
  <c r="M322" i="15"/>
  <c r="L322" i="15"/>
  <c r="K322" i="15"/>
  <c r="J322" i="15"/>
  <c r="I322" i="15"/>
  <c r="N321" i="15"/>
  <c r="M321" i="15"/>
  <c r="L321" i="15"/>
  <c r="K321" i="15"/>
  <c r="I321" i="15" s="1"/>
  <c r="J321" i="15"/>
  <c r="N320" i="15"/>
  <c r="M320" i="15"/>
  <c r="L320" i="15"/>
  <c r="K320" i="15"/>
  <c r="J320" i="15"/>
  <c r="I320" i="15"/>
  <c r="N319" i="15"/>
  <c r="M319" i="15"/>
  <c r="L319" i="15"/>
  <c r="K319" i="15"/>
  <c r="I319" i="15" s="1"/>
  <c r="J319" i="15"/>
  <c r="N318" i="15"/>
  <c r="M318" i="15"/>
  <c r="L318" i="15"/>
  <c r="K318" i="15"/>
  <c r="J318" i="15"/>
  <c r="I318" i="15"/>
  <c r="N317" i="15"/>
  <c r="M317" i="15"/>
  <c r="L317" i="15"/>
  <c r="K317" i="15"/>
  <c r="I317" i="15" s="1"/>
  <c r="J317" i="15"/>
  <c r="N316" i="15"/>
  <c r="M316" i="15"/>
  <c r="L316" i="15"/>
  <c r="K316" i="15"/>
  <c r="J316" i="15"/>
  <c r="I316" i="15"/>
  <c r="N315" i="15"/>
  <c r="M315" i="15"/>
  <c r="L315" i="15"/>
  <c r="K315" i="15"/>
  <c r="I315" i="15" s="1"/>
  <c r="J315" i="15"/>
  <c r="N314" i="15"/>
  <c r="M314" i="15"/>
  <c r="L314" i="15"/>
  <c r="K314" i="15"/>
  <c r="J314" i="15"/>
  <c r="I314" i="15"/>
  <c r="N313" i="15"/>
  <c r="M313" i="15"/>
  <c r="L313" i="15"/>
  <c r="K313" i="15"/>
  <c r="I313" i="15" s="1"/>
  <c r="J313" i="15"/>
  <c r="N312" i="15"/>
  <c r="M312" i="15"/>
  <c r="L312" i="15"/>
  <c r="K312" i="15"/>
  <c r="J312" i="15"/>
  <c r="I312" i="15"/>
  <c r="N311" i="15"/>
  <c r="M311" i="15"/>
  <c r="L311" i="15"/>
  <c r="K311" i="15"/>
  <c r="I311" i="15" s="1"/>
  <c r="J311" i="15"/>
  <c r="N310" i="15"/>
  <c r="M310" i="15"/>
  <c r="L310" i="15"/>
  <c r="K310" i="15"/>
  <c r="J310" i="15"/>
  <c r="I310" i="15"/>
  <c r="N309" i="15"/>
  <c r="M309" i="15"/>
  <c r="L309" i="15"/>
  <c r="K309" i="15"/>
  <c r="I309" i="15" s="1"/>
  <c r="J309" i="15"/>
  <c r="N308" i="15"/>
  <c r="M308" i="15"/>
  <c r="L308" i="15"/>
  <c r="K308" i="15"/>
  <c r="J308" i="15"/>
  <c r="I308" i="15"/>
  <c r="N307" i="15"/>
  <c r="M307" i="15"/>
  <c r="L307" i="15"/>
  <c r="K307" i="15"/>
  <c r="I307" i="15" s="1"/>
  <c r="J307" i="15"/>
  <c r="N306" i="15"/>
  <c r="M306" i="15"/>
  <c r="L306" i="15"/>
  <c r="K306" i="15"/>
  <c r="J306" i="15"/>
  <c r="I306" i="15"/>
  <c r="N305" i="15"/>
  <c r="M305" i="15"/>
  <c r="L305" i="15"/>
  <c r="K305" i="15"/>
  <c r="I305" i="15" s="1"/>
  <c r="J305" i="15"/>
  <c r="N304" i="15"/>
  <c r="M304" i="15"/>
  <c r="L304" i="15"/>
  <c r="K304" i="15"/>
  <c r="J304" i="15"/>
  <c r="I304" i="15"/>
  <c r="N303" i="15"/>
  <c r="M303" i="15"/>
  <c r="L303" i="15"/>
  <c r="K303" i="15"/>
  <c r="I303" i="15" s="1"/>
  <c r="J303" i="15"/>
  <c r="N302" i="15"/>
  <c r="M302" i="15"/>
  <c r="L302" i="15"/>
  <c r="K302" i="15"/>
  <c r="J302" i="15"/>
  <c r="I302" i="15"/>
  <c r="N301" i="15"/>
  <c r="M301" i="15"/>
  <c r="L301" i="15"/>
  <c r="K301" i="15"/>
  <c r="I301" i="15" s="1"/>
  <c r="J301" i="15"/>
  <c r="N300" i="15"/>
  <c r="M300" i="15"/>
  <c r="L300" i="15"/>
  <c r="K300" i="15"/>
  <c r="J300" i="15"/>
  <c r="I300" i="15"/>
  <c r="N299" i="15"/>
  <c r="M299" i="15"/>
  <c r="L299" i="15"/>
  <c r="K299" i="15"/>
  <c r="I299" i="15" s="1"/>
  <c r="J299" i="15"/>
  <c r="N298" i="15"/>
  <c r="M298" i="15"/>
  <c r="L298" i="15"/>
  <c r="K298" i="15"/>
  <c r="J298" i="15"/>
  <c r="I298" i="15"/>
  <c r="N297" i="15"/>
  <c r="M297" i="15"/>
  <c r="L297" i="15"/>
  <c r="K297" i="15"/>
  <c r="I297" i="15" s="1"/>
  <c r="J297" i="15"/>
  <c r="N296" i="15"/>
  <c r="M296" i="15"/>
  <c r="L296" i="15"/>
  <c r="K296" i="15"/>
  <c r="J296" i="15"/>
  <c r="I296" i="15"/>
  <c r="N295" i="15"/>
  <c r="M295" i="15"/>
  <c r="L295" i="15"/>
  <c r="K295" i="15"/>
  <c r="I295" i="15" s="1"/>
  <c r="J295" i="15"/>
  <c r="N294" i="15"/>
  <c r="M294" i="15"/>
  <c r="L294" i="15"/>
  <c r="K294" i="15"/>
  <c r="J294" i="15"/>
  <c r="I294" i="15"/>
  <c r="N293" i="15"/>
  <c r="M293" i="15"/>
  <c r="L293" i="15"/>
  <c r="K293" i="15"/>
  <c r="I293" i="15" s="1"/>
  <c r="J293" i="15"/>
  <c r="N292" i="15"/>
  <c r="M292" i="15"/>
  <c r="L292" i="15"/>
  <c r="K292" i="15"/>
  <c r="J292" i="15"/>
  <c r="I292" i="15"/>
  <c r="N291" i="15"/>
  <c r="M291" i="15"/>
  <c r="L291" i="15"/>
  <c r="K291" i="15"/>
  <c r="I291" i="15" s="1"/>
  <c r="J291" i="15"/>
  <c r="N290" i="15"/>
  <c r="M290" i="15"/>
  <c r="L290" i="15"/>
  <c r="K290" i="15"/>
  <c r="J290" i="15"/>
  <c r="I290" i="15"/>
  <c r="N289" i="15"/>
  <c r="M289" i="15"/>
  <c r="L289" i="15"/>
  <c r="K289" i="15"/>
  <c r="I289" i="15" s="1"/>
  <c r="J289" i="15"/>
  <c r="N288" i="15"/>
  <c r="M288" i="15"/>
  <c r="L288" i="15"/>
  <c r="K288" i="15"/>
  <c r="J288" i="15"/>
  <c r="I288" i="15"/>
  <c r="N287" i="15"/>
  <c r="M287" i="15"/>
  <c r="L287" i="15"/>
  <c r="K287" i="15"/>
  <c r="I287" i="15" s="1"/>
  <c r="J287" i="15"/>
  <c r="N286" i="15"/>
  <c r="M286" i="15"/>
  <c r="L286" i="15"/>
  <c r="K286" i="15"/>
  <c r="J286" i="15"/>
  <c r="I286" i="15"/>
  <c r="N285" i="15"/>
  <c r="M285" i="15"/>
  <c r="L285" i="15"/>
  <c r="K285" i="15"/>
  <c r="I285" i="15" s="1"/>
  <c r="J285" i="15"/>
  <c r="N284" i="15"/>
  <c r="M284" i="15"/>
  <c r="L284" i="15"/>
  <c r="K284" i="15"/>
  <c r="J284" i="15"/>
  <c r="I284" i="15"/>
  <c r="N283" i="15"/>
  <c r="M283" i="15"/>
  <c r="L283" i="15"/>
  <c r="K283" i="15"/>
  <c r="I283" i="15" s="1"/>
  <c r="J283" i="15"/>
  <c r="N282" i="15"/>
  <c r="M282" i="15"/>
  <c r="L282" i="15"/>
  <c r="K282" i="15"/>
  <c r="J282" i="15"/>
  <c r="I282" i="15"/>
  <c r="N281" i="15"/>
  <c r="M281" i="15"/>
  <c r="L281" i="15"/>
  <c r="K281" i="15"/>
  <c r="I281" i="15" s="1"/>
  <c r="J281" i="15"/>
  <c r="N280" i="15"/>
  <c r="M280" i="15"/>
  <c r="L280" i="15"/>
  <c r="K280" i="15"/>
  <c r="J280" i="15"/>
  <c r="I280" i="15"/>
  <c r="N279" i="15"/>
  <c r="M279" i="15"/>
  <c r="L279" i="15"/>
  <c r="K279" i="15"/>
  <c r="I279" i="15" s="1"/>
  <c r="U35" i="15" s="1"/>
  <c r="J279" i="15"/>
  <c r="N278" i="15"/>
  <c r="M278" i="15"/>
  <c r="L278" i="15"/>
  <c r="K278" i="15"/>
  <c r="J278" i="15"/>
  <c r="I278" i="15"/>
  <c r="N277" i="15"/>
  <c r="M277" i="15"/>
  <c r="L277" i="15"/>
  <c r="K277" i="15"/>
  <c r="I277" i="15" s="1"/>
  <c r="J277" i="15"/>
  <c r="N276" i="15"/>
  <c r="M276" i="15"/>
  <c r="L276" i="15"/>
  <c r="K276" i="15"/>
  <c r="J276" i="15"/>
  <c r="I276" i="15"/>
  <c r="N275" i="15"/>
  <c r="M275" i="15"/>
  <c r="L275" i="15"/>
  <c r="K275" i="15"/>
  <c r="I275" i="15" s="1"/>
  <c r="J275" i="15"/>
  <c r="N274" i="15"/>
  <c r="M274" i="15"/>
  <c r="L274" i="15"/>
  <c r="K274" i="15"/>
  <c r="J274" i="15"/>
  <c r="I274" i="15"/>
  <c r="N273" i="15"/>
  <c r="M273" i="15"/>
  <c r="L273" i="15"/>
  <c r="K273" i="15"/>
  <c r="I273" i="15" s="1"/>
  <c r="J273" i="15"/>
  <c r="N272" i="15"/>
  <c r="M272" i="15"/>
  <c r="L272" i="15"/>
  <c r="K272" i="15"/>
  <c r="J272" i="15"/>
  <c r="I272" i="15"/>
  <c r="N271" i="15"/>
  <c r="M271" i="15"/>
  <c r="L271" i="15"/>
  <c r="K271" i="15"/>
  <c r="I271" i="15" s="1"/>
  <c r="J271" i="15"/>
  <c r="N270" i="15"/>
  <c r="M270" i="15"/>
  <c r="L270" i="15"/>
  <c r="K270" i="15"/>
  <c r="J270" i="15"/>
  <c r="I270" i="15"/>
  <c r="N269" i="15"/>
  <c r="M269" i="15"/>
  <c r="L269" i="15"/>
  <c r="K269" i="15"/>
  <c r="I269" i="15" s="1"/>
  <c r="J269" i="15"/>
  <c r="N268" i="15"/>
  <c r="M268" i="15"/>
  <c r="L268" i="15"/>
  <c r="K268" i="15"/>
  <c r="J268" i="15"/>
  <c r="I268" i="15"/>
  <c r="N267" i="15"/>
  <c r="M267" i="15"/>
  <c r="L267" i="15"/>
  <c r="K267" i="15"/>
  <c r="I267" i="15" s="1"/>
  <c r="J267" i="15"/>
  <c r="N266" i="15"/>
  <c r="M266" i="15"/>
  <c r="L266" i="15"/>
  <c r="K266" i="15"/>
  <c r="J266" i="15"/>
  <c r="I266" i="15"/>
  <c r="N265" i="15"/>
  <c r="M265" i="15"/>
  <c r="L265" i="15"/>
  <c r="K265" i="15"/>
  <c r="I265" i="15" s="1"/>
  <c r="J265" i="15"/>
  <c r="N264" i="15"/>
  <c r="M264" i="15"/>
  <c r="L264" i="15"/>
  <c r="K264" i="15"/>
  <c r="J264" i="15"/>
  <c r="I264" i="15"/>
  <c r="N263" i="15"/>
  <c r="M263" i="15"/>
  <c r="L263" i="15"/>
  <c r="K263" i="15"/>
  <c r="I263" i="15" s="1"/>
  <c r="J263" i="15"/>
  <c r="N262" i="15"/>
  <c r="M262" i="15"/>
  <c r="L262" i="15"/>
  <c r="K262" i="15"/>
  <c r="J262" i="15"/>
  <c r="I262" i="15"/>
  <c r="N261" i="15"/>
  <c r="M261" i="15"/>
  <c r="L261" i="15"/>
  <c r="K261" i="15"/>
  <c r="I261" i="15" s="1"/>
  <c r="J261" i="15"/>
  <c r="N260" i="15"/>
  <c r="M260" i="15"/>
  <c r="L260" i="15"/>
  <c r="K260" i="15"/>
  <c r="J260" i="15"/>
  <c r="I260" i="15"/>
  <c r="N259" i="15"/>
  <c r="M259" i="15"/>
  <c r="L259" i="15"/>
  <c r="K259" i="15"/>
  <c r="I259" i="15" s="1"/>
  <c r="J259" i="15"/>
  <c r="N258" i="15"/>
  <c r="M258" i="15"/>
  <c r="L258" i="15"/>
  <c r="K258" i="15"/>
  <c r="J258" i="15"/>
  <c r="I258" i="15"/>
  <c r="N257" i="15"/>
  <c r="M257" i="15"/>
  <c r="L257" i="15"/>
  <c r="K257" i="15"/>
  <c r="I257" i="15" s="1"/>
  <c r="J257" i="15"/>
  <c r="N256" i="15"/>
  <c r="M256" i="15"/>
  <c r="L256" i="15"/>
  <c r="K256" i="15"/>
  <c r="J256" i="15"/>
  <c r="I256" i="15"/>
  <c r="N255" i="15"/>
  <c r="M255" i="15"/>
  <c r="L255" i="15"/>
  <c r="K255" i="15"/>
  <c r="I255" i="15" s="1"/>
  <c r="J255" i="15"/>
  <c r="N254" i="15"/>
  <c r="M254" i="15"/>
  <c r="L254" i="15"/>
  <c r="K254" i="15"/>
  <c r="J254" i="15"/>
  <c r="I254" i="15"/>
  <c r="N253" i="15"/>
  <c r="M253" i="15"/>
  <c r="L253" i="15"/>
  <c r="K253" i="15"/>
  <c r="I253" i="15" s="1"/>
  <c r="J253" i="15"/>
  <c r="N252" i="15"/>
  <c r="M252" i="15"/>
  <c r="L252" i="15"/>
  <c r="K252" i="15"/>
  <c r="J252" i="15"/>
  <c r="I252" i="15"/>
  <c r="N251" i="15"/>
  <c r="M251" i="15"/>
  <c r="L251" i="15"/>
  <c r="K251" i="15"/>
  <c r="I251" i="15" s="1"/>
  <c r="U34" i="15" s="1"/>
  <c r="J251" i="15"/>
  <c r="N250" i="15"/>
  <c r="M250" i="15"/>
  <c r="L250" i="15"/>
  <c r="K250" i="15"/>
  <c r="J250" i="15"/>
  <c r="I250" i="15"/>
  <c r="N249" i="15"/>
  <c r="M249" i="15"/>
  <c r="L249" i="15"/>
  <c r="K249" i="15"/>
  <c r="I249" i="15" s="1"/>
  <c r="J249" i="15"/>
  <c r="N248" i="15"/>
  <c r="M248" i="15"/>
  <c r="L248" i="15"/>
  <c r="K248" i="15"/>
  <c r="J248" i="15"/>
  <c r="I248" i="15"/>
  <c r="N247" i="15"/>
  <c r="M247" i="15"/>
  <c r="L247" i="15"/>
  <c r="K247" i="15"/>
  <c r="I247" i="15" s="1"/>
  <c r="J247" i="15"/>
  <c r="N246" i="15"/>
  <c r="M246" i="15"/>
  <c r="L246" i="15"/>
  <c r="K246" i="15"/>
  <c r="J246" i="15"/>
  <c r="I246" i="15"/>
  <c r="N245" i="15"/>
  <c r="M245" i="15"/>
  <c r="L245" i="15"/>
  <c r="K245" i="15"/>
  <c r="I245" i="15" s="1"/>
  <c r="J245" i="15"/>
  <c r="N244" i="15"/>
  <c r="M244" i="15"/>
  <c r="L244" i="15"/>
  <c r="K244" i="15"/>
  <c r="J244" i="15"/>
  <c r="I244" i="15"/>
  <c r="N243" i="15"/>
  <c r="M243" i="15"/>
  <c r="L243" i="15"/>
  <c r="K243" i="15"/>
  <c r="I243" i="15" s="1"/>
  <c r="J243" i="15"/>
  <c r="N242" i="15"/>
  <c r="M242" i="15"/>
  <c r="L242" i="15"/>
  <c r="K242" i="15"/>
  <c r="J242" i="15"/>
  <c r="I242" i="15"/>
  <c r="N241" i="15"/>
  <c r="M241" i="15"/>
  <c r="L241" i="15"/>
  <c r="K241" i="15"/>
  <c r="I241" i="15" s="1"/>
  <c r="J241" i="15"/>
  <c r="N240" i="15"/>
  <c r="M240" i="15"/>
  <c r="L240" i="15"/>
  <c r="K240" i="15"/>
  <c r="J240" i="15"/>
  <c r="I240" i="15"/>
  <c r="N239" i="15"/>
  <c r="M239" i="15"/>
  <c r="L239" i="15"/>
  <c r="K239" i="15"/>
  <c r="I239" i="15" s="1"/>
  <c r="J239" i="15"/>
  <c r="N238" i="15"/>
  <c r="M238" i="15"/>
  <c r="L238" i="15"/>
  <c r="K238" i="15"/>
  <c r="J238" i="15"/>
  <c r="I238" i="15"/>
  <c r="N237" i="15"/>
  <c r="M237" i="15"/>
  <c r="L237" i="15"/>
  <c r="K237" i="15"/>
  <c r="I237" i="15" s="1"/>
  <c r="J237" i="15"/>
  <c r="N236" i="15"/>
  <c r="M236" i="15"/>
  <c r="L236" i="15"/>
  <c r="K236" i="15"/>
  <c r="J236" i="15"/>
  <c r="I236" i="15"/>
  <c r="N235" i="15"/>
  <c r="M235" i="15"/>
  <c r="L235" i="15"/>
  <c r="K235" i="15"/>
  <c r="I235" i="15" s="1"/>
  <c r="U37" i="15" s="1"/>
  <c r="J235" i="15"/>
  <c r="N234" i="15"/>
  <c r="M234" i="15"/>
  <c r="L234" i="15"/>
  <c r="K234" i="15"/>
  <c r="J234" i="15"/>
  <c r="I234" i="15"/>
  <c r="N233" i="15"/>
  <c r="M233" i="15"/>
  <c r="L233" i="15"/>
  <c r="K233" i="15"/>
  <c r="I233" i="15" s="1"/>
  <c r="J233" i="15"/>
  <c r="N232" i="15"/>
  <c r="M232" i="15"/>
  <c r="L232" i="15"/>
  <c r="K232" i="15"/>
  <c r="J232" i="15"/>
  <c r="I232" i="15"/>
  <c r="N231" i="15"/>
  <c r="M231" i="15"/>
  <c r="L231" i="15"/>
  <c r="K231" i="15"/>
  <c r="I231" i="15" s="1"/>
  <c r="U33" i="15" s="1"/>
  <c r="J231" i="15"/>
  <c r="N230" i="15"/>
  <c r="M230" i="15"/>
  <c r="L230" i="15"/>
  <c r="K230" i="15"/>
  <c r="J230" i="15"/>
  <c r="I230" i="15"/>
  <c r="N229" i="15"/>
  <c r="M229" i="15"/>
  <c r="L229" i="15"/>
  <c r="K229" i="15"/>
  <c r="I229" i="15" s="1"/>
  <c r="J229" i="15"/>
  <c r="N228" i="15"/>
  <c r="M228" i="15"/>
  <c r="L228" i="15"/>
  <c r="K228" i="15"/>
  <c r="J228" i="15"/>
  <c r="I228" i="15"/>
  <c r="N227" i="15"/>
  <c r="M227" i="15"/>
  <c r="L227" i="15"/>
  <c r="K227" i="15"/>
  <c r="I227" i="15" s="1"/>
  <c r="J227" i="15"/>
  <c r="N226" i="15"/>
  <c r="M226" i="15"/>
  <c r="L226" i="15"/>
  <c r="K226" i="15"/>
  <c r="J226" i="15"/>
  <c r="I226" i="15"/>
  <c r="N225" i="15"/>
  <c r="M225" i="15"/>
  <c r="L225" i="15"/>
  <c r="K225" i="15"/>
  <c r="I225" i="15" s="1"/>
  <c r="J225" i="15"/>
  <c r="N224" i="15"/>
  <c r="M224" i="15"/>
  <c r="L224" i="15"/>
  <c r="K224" i="15"/>
  <c r="J224" i="15"/>
  <c r="I224" i="15"/>
  <c r="N223" i="15"/>
  <c r="M223" i="15"/>
  <c r="L223" i="15"/>
  <c r="K223" i="15"/>
  <c r="I223" i="15" s="1"/>
  <c r="J223" i="15"/>
  <c r="N222" i="15"/>
  <c r="M222" i="15"/>
  <c r="L222" i="15"/>
  <c r="K222" i="15"/>
  <c r="J222" i="15"/>
  <c r="I222" i="15"/>
  <c r="N221" i="15"/>
  <c r="M221" i="15"/>
  <c r="L221" i="15"/>
  <c r="K221" i="15"/>
  <c r="I221" i="15" s="1"/>
  <c r="J221" i="15"/>
  <c r="N220" i="15"/>
  <c r="M220" i="15"/>
  <c r="L220" i="15"/>
  <c r="K220" i="15"/>
  <c r="J220" i="15"/>
  <c r="I220" i="15"/>
  <c r="N219" i="15"/>
  <c r="M219" i="15"/>
  <c r="L219" i="15"/>
  <c r="K219" i="15"/>
  <c r="I219" i="15" s="1"/>
  <c r="J219" i="15"/>
  <c r="N218" i="15"/>
  <c r="M218" i="15"/>
  <c r="L218" i="15"/>
  <c r="K218" i="15"/>
  <c r="J218" i="15"/>
  <c r="I218" i="15"/>
  <c r="N217" i="15"/>
  <c r="M217" i="15"/>
  <c r="L217" i="15"/>
  <c r="K217" i="15"/>
  <c r="I217" i="15" s="1"/>
  <c r="J217" i="15"/>
  <c r="N216" i="15"/>
  <c r="M216" i="15"/>
  <c r="L216" i="15"/>
  <c r="K216" i="15"/>
  <c r="J216" i="15"/>
  <c r="I216" i="15"/>
  <c r="N215" i="15"/>
  <c r="M215" i="15"/>
  <c r="L215" i="15"/>
  <c r="K215" i="15"/>
  <c r="I215" i="15" s="1"/>
  <c r="J215" i="15"/>
  <c r="N214" i="15"/>
  <c r="M214" i="15"/>
  <c r="L214" i="15"/>
  <c r="K214" i="15"/>
  <c r="J214" i="15"/>
  <c r="I214" i="15"/>
  <c r="N213" i="15"/>
  <c r="M213" i="15"/>
  <c r="L213" i="15"/>
  <c r="K213" i="15"/>
  <c r="I213" i="15" s="1"/>
  <c r="J213" i="15"/>
  <c r="N212" i="15"/>
  <c r="M212" i="15"/>
  <c r="L212" i="15"/>
  <c r="K212" i="15"/>
  <c r="J212" i="15"/>
  <c r="I212" i="15"/>
  <c r="N211" i="15"/>
  <c r="M211" i="15"/>
  <c r="L211" i="15"/>
  <c r="K211" i="15"/>
  <c r="I211" i="15" s="1"/>
  <c r="J211" i="15"/>
  <c r="N210" i="15"/>
  <c r="M210" i="15"/>
  <c r="L210" i="15"/>
  <c r="K210" i="15"/>
  <c r="J210" i="15"/>
  <c r="I210" i="15"/>
  <c r="N209" i="15"/>
  <c r="M209" i="15"/>
  <c r="L209" i="15"/>
  <c r="K209" i="15"/>
  <c r="I209" i="15" s="1"/>
  <c r="U32" i="15" s="1"/>
  <c r="J209" i="15"/>
  <c r="N208" i="15"/>
  <c r="M208" i="15"/>
  <c r="L208" i="15"/>
  <c r="K208" i="15"/>
  <c r="J208" i="15"/>
  <c r="I208" i="15"/>
  <c r="N207" i="15"/>
  <c r="M207" i="15"/>
  <c r="L207" i="15"/>
  <c r="K207" i="15"/>
  <c r="I207" i="15" s="1"/>
  <c r="J207" i="15"/>
  <c r="N206" i="15"/>
  <c r="M206" i="15"/>
  <c r="L206" i="15"/>
  <c r="K206" i="15"/>
  <c r="J206" i="15"/>
  <c r="I206" i="15"/>
  <c r="N205" i="15"/>
  <c r="M205" i="15"/>
  <c r="L205" i="15"/>
  <c r="K205" i="15"/>
  <c r="I205" i="15" s="1"/>
  <c r="J205" i="15"/>
  <c r="N204" i="15"/>
  <c r="M204" i="15"/>
  <c r="L204" i="15"/>
  <c r="K204" i="15"/>
  <c r="J204" i="15"/>
  <c r="I204" i="15"/>
  <c r="N203" i="15"/>
  <c r="M203" i="15"/>
  <c r="L203" i="15"/>
  <c r="K203" i="15"/>
  <c r="I203" i="15" s="1"/>
  <c r="K37" i="15" s="1"/>
  <c r="J203" i="15"/>
  <c r="N202" i="15"/>
  <c r="M202" i="15"/>
  <c r="L202" i="15"/>
  <c r="K202" i="15"/>
  <c r="J202" i="15"/>
  <c r="I202" i="15"/>
  <c r="N201" i="15"/>
  <c r="M201" i="15"/>
  <c r="L201" i="15"/>
  <c r="K201" i="15"/>
  <c r="I201" i="15" s="1"/>
  <c r="K35" i="15" s="1"/>
  <c r="J201" i="15"/>
  <c r="N200" i="15"/>
  <c r="M200" i="15"/>
  <c r="L200" i="15"/>
  <c r="K200" i="15"/>
  <c r="J200" i="15"/>
  <c r="I200" i="15"/>
  <c r="N199" i="15"/>
  <c r="M199" i="15"/>
  <c r="L199" i="15"/>
  <c r="K199" i="15"/>
  <c r="I199" i="15" s="1"/>
  <c r="U31" i="15" s="1"/>
  <c r="J199" i="15"/>
  <c r="N198" i="15"/>
  <c r="M198" i="15"/>
  <c r="L198" i="15"/>
  <c r="K198" i="15"/>
  <c r="J198" i="15"/>
  <c r="I198" i="15"/>
  <c r="N197" i="15"/>
  <c r="M197" i="15"/>
  <c r="L197" i="15"/>
  <c r="K197" i="15"/>
  <c r="I197" i="15" s="1"/>
  <c r="J197" i="15"/>
  <c r="N196" i="15"/>
  <c r="M196" i="15"/>
  <c r="L196" i="15"/>
  <c r="K196" i="15"/>
  <c r="J196" i="15"/>
  <c r="I196" i="15"/>
  <c r="N195" i="15"/>
  <c r="M195" i="15"/>
  <c r="L195" i="15"/>
  <c r="K195" i="15"/>
  <c r="I195" i="15" s="1"/>
  <c r="K33" i="15" s="1"/>
  <c r="J195" i="15"/>
  <c r="N194" i="15"/>
  <c r="M194" i="15"/>
  <c r="L194" i="15"/>
  <c r="K194" i="15"/>
  <c r="J194" i="15"/>
  <c r="I194" i="15"/>
  <c r="N193" i="15"/>
  <c r="M193" i="15"/>
  <c r="L193" i="15"/>
  <c r="K193" i="15"/>
  <c r="I193" i="15" s="1"/>
  <c r="J193" i="15"/>
  <c r="N192" i="15"/>
  <c r="M192" i="15"/>
  <c r="L192" i="15"/>
  <c r="K192" i="15"/>
  <c r="J192" i="15"/>
  <c r="I192" i="15"/>
  <c r="N191" i="15"/>
  <c r="M191" i="15"/>
  <c r="L191" i="15"/>
  <c r="K191" i="15"/>
  <c r="I191" i="15" s="1"/>
  <c r="J191" i="15"/>
  <c r="N190" i="15"/>
  <c r="M190" i="15"/>
  <c r="L190" i="15"/>
  <c r="K190" i="15"/>
  <c r="J190" i="15"/>
  <c r="I190" i="15"/>
  <c r="N189" i="15"/>
  <c r="M189" i="15"/>
  <c r="L189" i="15"/>
  <c r="K189" i="15"/>
  <c r="I189" i="15" s="1"/>
  <c r="J189" i="15"/>
  <c r="N188" i="15"/>
  <c r="M188" i="15"/>
  <c r="L188" i="15"/>
  <c r="K188" i="15"/>
  <c r="J188" i="15"/>
  <c r="I188" i="15"/>
  <c r="N187" i="15"/>
  <c r="M187" i="15"/>
  <c r="L187" i="15"/>
  <c r="K187" i="15"/>
  <c r="I187" i="15" s="1"/>
  <c r="K32" i="15" s="1"/>
  <c r="J187" i="15"/>
  <c r="N186" i="15"/>
  <c r="M186" i="15"/>
  <c r="L186" i="15"/>
  <c r="K186" i="15"/>
  <c r="J186" i="15"/>
  <c r="I186" i="15"/>
  <c r="N185" i="15"/>
  <c r="M185" i="15"/>
  <c r="L185" i="15"/>
  <c r="K185" i="15"/>
  <c r="I185" i="15" s="1"/>
  <c r="K30" i="15" s="1"/>
  <c r="J185" i="15"/>
  <c r="N184" i="15"/>
  <c r="M184" i="15"/>
  <c r="L184" i="15"/>
  <c r="K184" i="15"/>
  <c r="J184" i="15"/>
  <c r="I184" i="15"/>
  <c r="N183" i="15"/>
  <c r="M183" i="15"/>
  <c r="L183" i="15"/>
  <c r="K183" i="15"/>
  <c r="I183" i="15" s="1"/>
  <c r="J183" i="15"/>
  <c r="N182" i="15"/>
  <c r="M182" i="15"/>
  <c r="L182" i="15"/>
  <c r="K182" i="15"/>
  <c r="J182" i="15"/>
  <c r="I182" i="15"/>
  <c r="N181" i="15"/>
  <c r="M181" i="15"/>
  <c r="L181" i="15"/>
  <c r="K181" i="15"/>
  <c r="I181" i="15" s="1"/>
  <c r="J181" i="15"/>
  <c r="N180" i="15"/>
  <c r="M180" i="15"/>
  <c r="L180" i="15"/>
  <c r="K180" i="15"/>
  <c r="J180" i="15"/>
  <c r="I180" i="15"/>
  <c r="N179" i="15"/>
  <c r="M179" i="15"/>
  <c r="L179" i="15"/>
  <c r="K179" i="15"/>
  <c r="I179" i="15" s="1"/>
  <c r="J179" i="15"/>
  <c r="N178" i="15"/>
  <c r="M178" i="15"/>
  <c r="L178" i="15"/>
  <c r="K178" i="15"/>
  <c r="J178" i="15"/>
  <c r="I178" i="15"/>
  <c r="N177" i="15"/>
  <c r="M177" i="15"/>
  <c r="L177" i="15"/>
  <c r="K177" i="15"/>
  <c r="I177" i="15" s="1"/>
  <c r="J177" i="15"/>
  <c r="N176" i="15"/>
  <c r="M176" i="15"/>
  <c r="L176" i="15"/>
  <c r="K176" i="15"/>
  <c r="J176" i="15"/>
  <c r="I176" i="15"/>
  <c r="N175" i="15"/>
  <c r="M175" i="15"/>
  <c r="L175" i="15"/>
  <c r="K175" i="15"/>
  <c r="I175" i="15" s="1"/>
  <c r="J175" i="15"/>
  <c r="N174" i="15"/>
  <c r="M174" i="15"/>
  <c r="L174" i="15"/>
  <c r="K174" i="15"/>
  <c r="J174" i="15"/>
  <c r="I174" i="15"/>
  <c r="N173" i="15"/>
  <c r="M173" i="15"/>
  <c r="L173" i="15"/>
  <c r="K173" i="15"/>
  <c r="I173" i="15" s="1"/>
  <c r="K28" i="15" s="1"/>
  <c r="J173" i="15"/>
  <c r="N172" i="15"/>
  <c r="M172" i="15"/>
  <c r="L172" i="15"/>
  <c r="K172" i="15"/>
  <c r="J172" i="15"/>
  <c r="I172" i="15"/>
  <c r="N171" i="15"/>
  <c r="M171" i="15"/>
  <c r="L171" i="15"/>
  <c r="K171" i="15"/>
  <c r="I171" i="15" s="1"/>
  <c r="U28" i="15" s="1"/>
  <c r="J171" i="15"/>
  <c r="N170" i="15"/>
  <c r="M170" i="15"/>
  <c r="L170" i="15"/>
  <c r="K170" i="15"/>
  <c r="J170" i="15"/>
  <c r="I170" i="15"/>
  <c r="N169" i="15"/>
  <c r="M169" i="15"/>
  <c r="L169" i="15"/>
  <c r="K169" i="15"/>
  <c r="I169" i="15" s="1"/>
  <c r="J169" i="15"/>
  <c r="N168" i="15"/>
  <c r="M168" i="15"/>
  <c r="L168" i="15"/>
  <c r="K168" i="15"/>
  <c r="J168" i="15"/>
  <c r="I168" i="15"/>
  <c r="N167" i="15"/>
  <c r="M167" i="15"/>
  <c r="L167" i="15"/>
  <c r="K167" i="15"/>
  <c r="I167" i="15" s="1"/>
  <c r="U26" i="15" s="1"/>
  <c r="J167" i="15"/>
  <c r="N166" i="15"/>
  <c r="M166" i="15"/>
  <c r="L166" i="15"/>
  <c r="K166" i="15"/>
  <c r="J166" i="15"/>
  <c r="I166" i="15"/>
  <c r="N165" i="15"/>
  <c r="M165" i="15"/>
  <c r="L165" i="15"/>
  <c r="K165" i="15"/>
  <c r="I165" i="15" s="1"/>
  <c r="J165" i="15"/>
  <c r="N164" i="15"/>
  <c r="M164" i="15"/>
  <c r="L164" i="15"/>
  <c r="K164" i="15"/>
  <c r="J164" i="15"/>
  <c r="I164" i="15"/>
  <c r="N163" i="15"/>
  <c r="M163" i="15"/>
  <c r="L163" i="15"/>
  <c r="K163" i="15"/>
  <c r="I163" i="15" s="1"/>
  <c r="J163" i="15"/>
  <c r="N162" i="15"/>
  <c r="M162" i="15"/>
  <c r="L162" i="15"/>
  <c r="K162" i="15"/>
  <c r="J162" i="15"/>
  <c r="I162" i="15"/>
  <c r="N161" i="15"/>
  <c r="M161" i="15"/>
  <c r="L161" i="15"/>
  <c r="K161" i="15"/>
  <c r="I161" i="15" s="1"/>
  <c r="U24" i="15" s="1"/>
  <c r="J161" i="15"/>
  <c r="N160" i="15"/>
  <c r="M160" i="15"/>
  <c r="L160" i="15"/>
  <c r="K160" i="15"/>
  <c r="J160" i="15"/>
  <c r="I160" i="15"/>
  <c r="N159" i="15"/>
  <c r="M159" i="15"/>
  <c r="L159" i="15"/>
  <c r="K159" i="15"/>
  <c r="I159" i="15" s="1"/>
  <c r="J159" i="15"/>
  <c r="N158" i="15"/>
  <c r="M158" i="15"/>
  <c r="L158" i="15"/>
  <c r="K158" i="15"/>
  <c r="J158" i="15"/>
  <c r="I158" i="15"/>
  <c r="N157" i="15"/>
  <c r="M157" i="15"/>
  <c r="L157" i="15"/>
  <c r="K157" i="15"/>
  <c r="I157" i="15" s="1"/>
  <c r="J157" i="15"/>
  <c r="N156" i="15"/>
  <c r="M156" i="15"/>
  <c r="L156" i="15"/>
  <c r="K156" i="15"/>
  <c r="J156" i="15"/>
  <c r="I156" i="15"/>
  <c r="N155" i="15"/>
  <c r="M155" i="15"/>
  <c r="L155" i="15"/>
  <c r="K155" i="15"/>
  <c r="I155" i="15" s="1"/>
  <c r="K26" i="15" s="1"/>
  <c r="J155" i="15"/>
  <c r="N154" i="15"/>
  <c r="M154" i="15"/>
  <c r="L154" i="15"/>
  <c r="K154" i="15"/>
  <c r="J154" i="15"/>
  <c r="I154" i="15"/>
  <c r="N153" i="15"/>
  <c r="M153" i="15"/>
  <c r="L153" i="15"/>
  <c r="K153" i="15"/>
  <c r="I153" i="15" s="1"/>
  <c r="K24" i="15" s="1"/>
  <c r="J153" i="15"/>
  <c r="N152" i="15"/>
  <c r="M152" i="15"/>
  <c r="L152" i="15"/>
  <c r="K152" i="15"/>
  <c r="J152" i="15"/>
  <c r="I152" i="15"/>
  <c r="N151" i="15"/>
  <c r="M151" i="15"/>
  <c r="L151" i="15"/>
  <c r="K151" i="15"/>
  <c r="I151" i="15" s="1"/>
  <c r="U23" i="15" s="1"/>
  <c r="J151" i="15"/>
  <c r="N150" i="15"/>
  <c r="M150" i="15"/>
  <c r="L150" i="15"/>
  <c r="K150" i="15"/>
  <c r="J150" i="15"/>
  <c r="I150" i="15"/>
  <c r="N149" i="15"/>
  <c r="M149" i="15"/>
  <c r="L149" i="15"/>
  <c r="K149" i="15"/>
  <c r="I149" i="15" s="1"/>
  <c r="J149" i="15"/>
  <c r="N148" i="15"/>
  <c r="M148" i="15"/>
  <c r="L148" i="15"/>
  <c r="K148" i="15"/>
  <c r="J148" i="15"/>
  <c r="I148" i="15"/>
  <c r="N147" i="15"/>
  <c r="M147" i="15"/>
  <c r="L147" i="15"/>
  <c r="K147" i="15"/>
  <c r="I147" i="15" s="1"/>
  <c r="J147" i="15"/>
  <c r="N146" i="15"/>
  <c r="M146" i="15"/>
  <c r="L146" i="15"/>
  <c r="K146" i="15"/>
  <c r="J146" i="15"/>
  <c r="I146" i="15"/>
  <c r="N145" i="15"/>
  <c r="M145" i="15"/>
  <c r="L145" i="15"/>
  <c r="K145" i="15"/>
  <c r="I145" i="15" s="1"/>
  <c r="J145" i="15"/>
  <c r="N144" i="15"/>
  <c r="M144" i="15"/>
  <c r="L144" i="15"/>
  <c r="K144" i="15"/>
  <c r="J144" i="15"/>
  <c r="I144" i="15"/>
  <c r="N143" i="15"/>
  <c r="M143" i="15"/>
  <c r="L143" i="15"/>
  <c r="K143" i="15"/>
  <c r="I143" i="15" s="1"/>
  <c r="J143" i="15"/>
  <c r="N142" i="15"/>
  <c r="M142" i="15"/>
  <c r="L142" i="15"/>
  <c r="K142" i="15"/>
  <c r="J142" i="15"/>
  <c r="I142" i="15"/>
  <c r="N141" i="15"/>
  <c r="M141" i="15"/>
  <c r="L141" i="15"/>
  <c r="K141" i="15"/>
  <c r="I141" i="15" s="1"/>
  <c r="J141" i="15"/>
  <c r="N140" i="15"/>
  <c r="M140" i="15"/>
  <c r="L140" i="15"/>
  <c r="K140" i="15"/>
  <c r="J140" i="15"/>
  <c r="I140" i="15"/>
  <c r="N139" i="15"/>
  <c r="M139" i="15"/>
  <c r="L139" i="15"/>
  <c r="K139" i="15"/>
  <c r="I139" i="15" s="1"/>
  <c r="J139" i="15"/>
  <c r="N138" i="15"/>
  <c r="M138" i="15"/>
  <c r="L138" i="15"/>
  <c r="K138" i="15"/>
  <c r="J138" i="15"/>
  <c r="I138" i="15"/>
  <c r="N137" i="15"/>
  <c r="M137" i="15"/>
  <c r="L137" i="15"/>
  <c r="K137" i="15"/>
  <c r="I137" i="15" s="1"/>
  <c r="J137" i="15"/>
  <c r="N136" i="15"/>
  <c r="M136" i="15"/>
  <c r="L136" i="15"/>
  <c r="K136" i="15"/>
  <c r="J136" i="15"/>
  <c r="I136" i="15"/>
  <c r="N135" i="15"/>
  <c r="M135" i="15"/>
  <c r="L135" i="15"/>
  <c r="K135" i="15"/>
  <c r="I135" i="15" s="1"/>
  <c r="J135" i="15"/>
  <c r="N134" i="15"/>
  <c r="M134" i="15"/>
  <c r="L134" i="15"/>
  <c r="K134" i="15"/>
  <c r="J134" i="15"/>
  <c r="I134" i="15"/>
  <c r="N133" i="15"/>
  <c r="M133" i="15"/>
  <c r="L133" i="15"/>
  <c r="K133" i="15"/>
  <c r="I133" i="15" s="1"/>
  <c r="J133" i="15"/>
  <c r="N132" i="15"/>
  <c r="M132" i="15"/>
  <c r="L132" i="15"/>
  <c r="K132" i="15"/>
  <c r="J132" i="15"/>
  <c r="I132" i="15"/>
  <c r="N131" i="15"/>
  <c r="M131" i="15"/>
  <c r="L131" i="15"/>
  <c r="K131" i="15"/>
  <c r="I131" i="15" s="1"/>
  <c r="J131" i="15"/>
  <c r="N130" i="15"/>
  <c r="M130" i="15"/>
  <c r="L130" i="15"/>
  <c r="K130" i="15"/>
  <c r="J130" i="15"/>
  <c r="I130" i="15"/>
  <c r="N129" i="15"/>
  <c r="M129" i="15"/>
  <c r="L129" i="15"/>
  <c r="K129" i="15"/>
  <c r="I129" i="15" s="1"/>
  <c r="J129" i="15"/>
  <c r="N128" i="15"/>
  <c r="M128" i="15"/>
  <c r="L128" i="15"/>
  <c r="K128" i="15"/>
  <c r="J128" i="15"/>
  <c r="I128" i="15"/>
  <c r="N127" i="15"/>
  <c r="M127" i="15"/>
  <c r="L127" i="15"/>
  <c r="K127" i="15"/>
  <c r="I127" i="15" s="1"/>
  <c r="J127" i="15"/>
  <c r="N126" i="15"/>
  <c r="M126" i="15"/>
  <c r="L126" i="15"/>
  <c r="K126" i="15"/>
  <c r="J126" i="15"/>
  <c r="I126" i="15"/>
  <c r="N125" i="15"/>
  <c r="M125" i="15"/>
  <c r="L125" i="15"/>
  <c r="K125" i="15"/>
  <c r="I125" i="15" s="1"/>
  <c r="J125" i="15"/>
  <c r="N124" i="15"/>
  <c r="M124" i="15"/>
  <c r="L124" i="15"/>
  <c r="K124" i="15"/>
  <c r="J124" i="15"/>
  <c r="I124" i="15"/>
  <c r="N123" i="15"/>
  <c r="M123" i="15"/>
  <c r="L123" i="15"/>
  <c r="K123" i="15"/>
  <c r="I123" i="15" s="1"/>
  <c r="J123" i="15"/>
  <c r="N122" i="15"/>
  <c r="M122" i="15"/>
  <c r="L122" i="15"/>
  <c r="K122" i="15"/>
  <c r="J122" i="15"/>
  <c r="I122" i="15"/>
  <c r="N121" i="15"/>
  <c r="M121" i="15"/>
  <c r="L121" i="15"/>
  <c r="K121" i="15"/>
  <c r="I121" i="15" s="1"/>
  <c r="J121" i="15"/>
  <c r="N120" i="15"/>
  <c r="M120" i="15"/>
  <c r="L120" i="15"/>
  <c r="K120" i="15"/>
  <c r="J120" i="15"/>
  <c r="I120" i="15"/>
  <c r="N119" i="15"/>
  <c r="M119" i="15"/>
  <c r="L119" i="15"/>
  <c r="K119" i="15"/>
  <c r="I119" i="15" s="1"/>
  <c r="J119" i="15"/>
  <c r="N118" i="15"/>
  <c r="M118" i="15"/>
  <c r="L118" i="15"/>
  <c r="K118" i="15"/>
  <c r="J118" i="15"/>
  <c r="I118" i="15"/>
  <c r="N117" i="15"/>
  <c r="M117" i="15"/>
  <c r="L117" i="15"/>
  <c r="K117" i="15"/>
  <c r="I117" i="15" s="1"/>
  <c r="J117" i="15"/>
  <c r="N116" i="15"/>
  <c r="M116" i="15"/>
  <c r="L116" i="15"/>
  <c r="K116" i="15"/>
  <c r="J116" i="15"/>
  <c r="I116" i="15"/>
  <c r="N115" i="15"/>
  <c r="M115" i="15"/>
  <c r="L115" i="15"/>
  <c r="K115" i="15"/>
  <c r="I115" i="15" s="1"/>
  <c r="J115" i="15"/>
  <c r="N114" i="15"/>
  <c r="M114" i="15"/>
  <c r="L114" i="15"/>
  <c r="K114" i="15"/>
  <c r="J114" i="15"/>
  <c r="I114" i="15"/>
  <c r="N113" i="15"/>
  <c r="M113" i="15"/>
  <c r="L113" i="15"/>
  <c r="K113" i="15"/>
  <c r="I113" i="15" s="1"/>
  <c r="J113" i="15"/>
  <c r="N112" i="15"/>
  <c r="M112" i="15"/>
  <c r="L112" i="15"/>
  <c r="K112" i="15"/>
  <c r="J112" i="15"/>
  <c r="I112" i="15"/>
  <c r="N111" i="15"/>
  <c r="M111" i="15"/>
  <c r="L111" i="15"/>
  <c r="K111" i="15"/>
  <c r="I111" i="15" s="1"/>
  <c r="J111" i="15"/>
  <c r="N110" i="15"/>
  <c r="M110" i="15"/>
  <c r="L110" i="15"/>
  <c r="K110" i="15"/>
  <c r="J110" i="15"/>
  <c r="I110" i="15"/>
  <c r="N109" i="15"/>
  <c r="M109" i="15"/>
  <c r="L109" i="15"/>
  <c r="K109" i="15"/>
  <c r="I109" i="15" s="1"/>
  <c r="J109" i="15"/>
  <c r="N108" i="15"/>
  <c r="M108" i="15"/>
  <c r="L108" i="15"/>
  <c r="K108" i="15"/>
  <c r="J108" i="15"/>
  <c r="I108" i="15"/>
  <c r="N107" i="15"/>
  <c r="M107" i="15"/>
  <c r="L107" i="15"/>
  <c r="K107" i="15"/>
  <c r="I107" i="15" s="1"/>
  <c r="J107" i="15"/>
  <c r="N106" i="15"/>
  <c r="M106" i="15"/>
  <c r="L106" i="15"/>
  <c r="K106" i="15"/>
  <c r="J106" i="15"/>
  <c r="I106" i="15"/>
  <c r="N105" i="15"/>
  <c r="M105" i="15"/>
  <c r="L105" i="15"/>
  <c r="K105" i="15"/>
  <c r="I105" i="15" s="1"/>
  <c r="J105" i="15"/>
  <c r="N104" i="15"/>
  <c r="M104" i="15"/>
  <c r="L104" i="15"/>
  <c r="K104" i="15"/>
  <c r="J104" i="15"/>
  <c r="I104" i="15"/>
  <c r="N103" i="15"/>
  <c r="M103" i="15"/>
  <c r="L103" i="15"/>
  <c r="K103" i="15"/>
  <c r="I103" i="15" s="1"/>
  <c r="J103" i="15"/>
  <c r="N102" i="15"/>
  <c r="M102" i="15"/>
  <c r="L102" i="15"/>
  <c r="K102" i="15"/>
  <c r="J102" i="15"/>
  <c r="I102" i="15"/>
  <c r="N101" i="15"/>
  <c r="M101" i="15"/>
  <c r="L101" i="15"/>
  <c r="K101" i="15"/>
  <c r="I101" i="15" s="1"/>
  <c r="J101" i="15"/>
  <c r="N100" i="15"/>
  <c r="M100" i="15"/>
  <c r="L100" i="15"/>
  <c r="K100" i="15"/>
  <c r="J100" i="15"/>
  <c r="I100" i="15"/>
  <c r="N99" i="15"/>
  <c r="M99" i="15"/>
  <c r="L99" i="15"/>
  <c r="K99" i="15"/>
  <c r="I99" i="15" s="1"/>
  <c r="J99" i="15"/>
  <c r="N98" i="15"/>
  <c r="M98" i="15"/>
  <c r="L98" i="15"/>
  <c r="K98" i="15"/>
  <c r="J98" i="15"/>
  <c r="I98" i="15"/>
  <c r="N97" i="15"/>
  <c r="M97" i="15"/>
  <c r="L97" i="15"/>
  <c r="K97" i="15"/>
  <c r="I97" i="15" s="1"/>
  <c r="J97" i="15"/>
  <c r="N96" i="15"/>
  <c r="M96" i="15"/>
  <c r="L96" i="15"/>
  <c r="K96" i="15"/>
  <c r="J96" i="15"/>
  <c r="I96" i="15"/>
  <c r="N95" i="15"/>
  <c r="M95" i="15"/>
  <c r="L95" i="15"/>
  <c r="K95" i="15"/>
  <c r="I95" i="15" s="1"/>
  <c r="J95" i="15"/>
  <c r="N94" i="15"/>
  <c r="M94" i="15"/>
  <c r="L94" i="15"/>
  <c r="K94" i="15"/>
  <c r="J94" i="15"/>
  <c r="I94" i="15"/>
  <c r="N93" i="15"/>
  <c r="M93" i="15"/>
  <c r="L93" i="15"/>
  <c r="K93" i="15"/>
  <c r="I93" i="15" s="1"/>
  <c r="J93" i="15"/>
  <c r="N92" i="15"/>
  <c r="M92" i="15"/>
  <c r="L92" i="15"/>
  <c r="K92" i="15"/>
  <c r="J92" i="15"/>
  <c r="I92" i="15"/>
  <c r="N91" i="15"/>
  <c r="M91" i="15"/>
  <c r="L91" i="15"/>
  <c r="K91" i="15"/>
  <c r="I91" i="15" s="1"/>
  <c r="J91" i="15"/>
  <c r="N90" i="15"/>
  <c r="M90" i="15"/>
  <c r="L90" i="15"/>
  <c r="K90" i="15"/>
  <c r="J90" i="15"/>
  <c r="I90" i="15"/>
  <c r="N89" i="15"/>
  <c r="M89" i="15"/>
  <c r="L89" i="15"/>
  <c r="J89" i="15"/>
  <c r="L88" i="15"/>
  <c r="K88" i="15"/>
  <c r="J88" i="15"/>
  <c r="L87" i="15"/>
  <c r="K87" i="15"/>
  <c r="J87" i="15"/>
  <c r="L86" i="15"/>
  <c r="K86" i="15"/>
  <c r="J86" i="15"/>
  <c r="L85" i="15"/>
  <c r="K85" i="15"/>
  <c r="J85" i="15"/>
  <c r="L84" i="15"/>
  <c r="K84" i="15"/>
  <c r="J84" i="15"/>
  <c r="L83" i="15"/>
  <c r="K83" i="15"/>
  <c r="J83" i="15"/>
  <c r="L82" i="15"/>
  <c r="K82" i="15"/>
  <c r="J82" i="15"/>
  <c r="L81" i="15"/>
  <c r="K81" i="15"/>
  <c r="J81" i="15"/>
  <c r="N80" i="15"/>
  <c r="M80" i="15"/>
  <c r="L80" i="15"/>
  <c r="K80" i="15"/>
  <c r="I80" i="15" s="1"/>
  <c r="J80" i="15"/>
  <c r="N79" i="15"/>
  <c r="M79" i="15"/>
  <c r="L79" i="15"/>
  <c r="I79" i="15" s="1"/>
  <c r="K79" i="15"/>
  <c r="J79" i="15"/>
  <c r="N78" i="15"/>
  <c r="M78" i="15"/>
  <c r="L78" i="15"/>
  <c r="J78" i="15"/>
  <c r="L77" i="15"/>
  <c r="K77" i="15"/>
  <c r="J77" i="15"/>
  <c r="J76" i="15"/>
  <c r="J75" i="15"/>
  <c r="J74" i="15"/>
  <c r="J73" i="15"/>
  <c r="J72" i="15"/>
  <c r="J71" i="15"/>
  <c r="J70" i="15"/>
  <c r="N69" i="15"/>
  <c r="M69" i="15"/>
  <c r="J69" i="15"/>
  <c r="N68" i="15"/>
  <c r="M68" i="15"/>
  <c r="J68" i="15"/>
  <c r="N67" i="15"/>
  <c r="M67" i="15"/>
  <c r="K67" i="15"/>
  <c r="J67" i="15"/>
  <c r="E67" i="15"/>
  <c r="L67" i="15" s="1"/>
  <c r="N66" i="15"/>
  <c r="M66" i="15"/>
  <c r="L66" i="15"/>
  <c r="K66" i="15"/>
  <c r="I66" i="15" s="1"/>
  <c r="J66" i="15"/>
  <c r="N65" i="15"/>
  <c r="M65" i="15"/>
  <c r="L65" i="15"/>
  <c r="I65" i="15" s="1"/>
  <c r="K65" i="15"/>
  <c r="J65" i="15"/>
  <c r="N64" i="15"/>
  <c r="M64" i="15"/>
  <c r="L64" i="15"/>
  <c r="K64" i="15"/>
  <c r="I64" i="15" s="1"/>
  <c r="J64" i="15"/>
  <c r="N63" i="15"/>
  <c r="M63" i="15"/>
  <c r="L63" i="15"/>
  <c r="I63" i="15" s="1"/>
  <c r="K63" i="15"/>
  <c r="J63" i="15"/>
  <c r="N62" i="15"/>
  <c r="M62" i="15"/>
  <c r="L62" i="15"/>
  <c r="K62" i="15"/>
  <c r="I62" i="15" s="1"/>
  <c r="J62" i="15"/>
  <c r="N61" i="15"/>
  <c r="M61" i="15"/>
  <c r="L61" i="15"/>
  <c r="I61" i="15" s="1"/>
  <c r="K61" i="15"/>
  <c r="J61" i="15"/>
  <c r="N60" i="15"/>
  <c r="M60" i="15"/>
  <c r="L60" i="15"/>
  <c r="K60" i="15"/>
  <c r="I60" i="15" s="1"/>
  <c r="J60" i="15"/>
  <c r="K39" i="15"/>
  <c r="U38" i="15"/>
  <c r="V38" i="15" s="1"/>
  <c r="T38" i="15"/>
  <c r="U36" i="15"/>
  <c r="V36" i="15" s="1"/>
  <c r="T36" i="15"/>
  <c r="K36" i="15"/>
  <c r="L36" i="15" s="1"/>
  <c r="J36" i="15"/>
  <c r="K34" i="15"/>
  <c r="L34" i="15" s="1"/>
  <c r="J34" i="15"/>
  <c r="K31" i="15"/>
  <c r="L31" i="15" s="1"/>
  <c r="J31" i="15"/>
  <c r="U30" i="15"/>
  <c r="V30" i="15" s="1"/>
  <c r="T30" i="15"/>
  <c r="U29" i="15"/>
  <c r="V29" i="15" s="1"/>
  <c r="T29" i="15"/>
  <c r="K29" i="15"/>
  <c r="L29" i="15" s="1"/>
  <c r="J29" i="15"/>
  <c r="U27" i="15"/>
  <c r="V27" i="15" s="1"/>
  <c r="T27" i="15"/>
  <c r="K27" i="15"/>
  <c r="L27" i="15" s="1"/>
  <c r="J27" i="15"/>
  <c r="U25" i="15"/>
  <c r="V25" i="15" s="1"/>
  <c r="T25" i="15"/>
  <c r="K25" i="15"/>
  <c r="L25" i="15" s="1"/>
  <c r="J25" i="15"/>
  <c r="K23" i="15"/>
  <c r="L23" i="15" s="1"/>
  <c r="J23" i="15"/>
  <c r="E12" i="15"/>
  <c r="K8" i="15" s="1"/>
  <c r="D12" i="15"/>
  <c r="K10" i="15"/>
  <c r="K9" i="15"/>
  <c r="K7" i="15"/>
  <c r="K6" i="15"/>
  <c r="L5" i="15"/>
  <c r="K5" i="15"/>
  <c r="J5" i="15"/>
  <c r="L4" i="15"/>
  <c r="K4" i="15"/>
  <c r="J4" i="15"/>
  <c r="P3" i="15"/>
  <c r="O3" i="15"/>
  <c r="N3" i="15"/>
  <c r="M3" i="15"/>
  <c r="L3" i="15"/>
  <c r="K3" i="15"/>
  <c r="J3" i="15"/>
  <c r="K2" i="15"/>
  <c r="D1" i="15"/>
  <c r="AK498" i="14"/>
  <c r="Z498" i="14"/>
  <c r="Y498" i="14"/>
  <c r="X497" i="14"/>
  <c r="AK490" i="14"/>
  <c r="AE490" i="14"/>
  <c r="AA490" i="14"/>
  <c r="Z490" i="14"/>
  <c r="X489" i="14"/>
  <c r="S489" i="14"/>
  <c r="R489" i="14"/>
  <c r="Q488" i="14"/>
  <c r="J485" i="14"/>
  <c r="AK482" i="14"/>
  <c r="X481" i="14"/>
  <c r="Q479" i="14"/>
  <c r="H476" i="14"/>
  <c r="AB490" i="14" s="1"/>
  <c r="G476" i="14"/>
  <c r="AA498" i="14" s="1"/>
  <c r="F476" i="14"/>
  <c r="L486" i="14" s="1"/>
  <c r="E476" i="14"/>
  <c r="L476" i="14" s="1"/>
  <c r="D476" i="14"/>
  <c r="X490" i="14" s="1"/>
  <c r="K475" i="14"/>
  <c r="D475" i="14"/>
  <c r="AK472" i="14"/>
  <c r="Z470" i="14"/>
  <c r="Y470" i="14"/>
  <c r="Q470" i="14"/>
  <c r="X469" i="14"/>
  <c r="L466" i="14"/>
  <c r="K466" i="14"/>
  <c r="J465" i="14"/>
  <c r="AB462" i="14"/>
  <c r="AA462" i="14"/>
  <c r="Z462" i="14"/>
  <c r="Y462" i="14"/>
  <c r="X462" i="14"/>
  <c r="AK461" i="14"/>
  <c r="AE461" i="14"/>
  <c r="X461" i="14"/>
  <c r="S461" i="14"/>
  <c r="R461" i="14"/>
  <c r="Q460" i="14"/>
  <c r="AB454" i="14"/>
  <c r="AA454" i="14"/>
  <c r="Z454" i="14"/>
  <c r="Y454" i="14"/>
  <c r="X454" i="14"/>
  <c r="X453" i="14"/>
  <c r="AK452" i="14"/>
  <c r="B450" i="14"/>
  <c r="N399" i="14"/>
  <c r="M399" i="14"/>
  <c r="L399" i="14"/>
  <c r="K399" i="14"/>
  <c r="I399" i="14" s="1"/>
  <c r="J399" i="14"/>
  <c r="N398" i="14"/>
  <c r="M398" i="14"/>
  <c r="L398" i="14"/>
  <c r="I398" i="14" s="1"/>
  <c r="K398" i="14"/>
  <c r="J398" i="14"/>
  <c r="N397" i="14"/>
  <c r="M397" i="14"/>
  <c r="L397" i="14"/>
  <c r="K397" i="14"/>
  <c r="I397" i="14" s="1"/>
  <c r="J397" i="14"/>
  <c r="N396" i="14"/>
  <c r="M396" i="14"/>
  <c r="L396" i="14"/>
  <c r="I396" i="14" s="1"/>
  <c r="K396" i="14"/>
  <c r="J396" i="14"/>
  <c r="N395" i="14"/>
  <c r="M395" i="14"/>
  <c r="L395" i="14"/>
  <c r="K395" i="14"/>
  <c r="I395" i="14" s="1"/>
  <c r="J395" i="14"/>
  <c r="N394" i="14"/>
  <c r="M394" i="14"/>
  <c r="L394" i="14"/>
  <c r="I394" i="14" s="1"/>
  <c r="K394" i="14"/>
  <c r="J394" i="14"/>
  <c r="N393" i="14"/>
  <c r="M393" i="14"/>
  <c r="L393" i="14"/>
  <c r="K393" i="14"/>
  <c r="I393" i="14" s="1"/>
  <c r="J393" i="14"/>
  <c r="N392" i="14"/>
  <c r="M392" i="14"/>
  <c r="L392" i="14"/>
  <c r="I392" i="14" s="1"/>
  <c r="K392" i="14"/>
  <c r="J392" i="14"/>
  <c r="N391" i="14"/>
  <c r="M391" i="14"/>
  <c r="L391" i="14"/>
  <c r="K391" i="14"/>
  <c r="I391" i="14" s="1"/>
  <c r="J391" i="14"/>
  <c r="N390" i="14"/>
  <c r="M390" i="14"/>
  <c r="L390" i="14"/>
  <c r="I390" i="14" s="1"/>
  <c r="K390" i="14"/>
  <c r="J390" i="14"/>
  <c r="N389" i="14"/>
  <c r="M389" i="14"/>
  <c r="L389" i="14"/>
  <c r="K389" i="14"/>
  <c r="I389" i="14" s="1"/>
  <c r="J389" i="14"/>
  <c r="N388" i="14"/>
  <c r="M388" i="14"/>
  <c r="L388" i="14"/>
  <c r="I388" i="14" s="1"/>
  <c r="K388" i="14"/>
  <c r="J388" i="14"/>
  <c r="N387" i="14"/>
  <c r="M387" i="14"/>
  <c r="L387" i="14"/>
  <c r="K387" i="14"/>
  <c r="I387" i="14" s="1"/>
  <c r="J387" i="14"/>
  <c r="N386" i="14"/>
  <c r="M386" i="14"/>
  <c r="L386" i="14"/>
  <c r="I386" i="14" s="1"/>
  <c r="K386" i="14"/>
  <c r="J386" i="14"/>
  <c r="N385" i="14"/>
  <c r="M385" i="14"/>
  <c r="L385" i="14"/>
  <c r="K385" i="14"/>
  <c r="I385" i="14" s="1"/>
  <c r="J385" i="14"/>
  <c r="N384" i="14"/>
  <c r="M384" i="14"/>
  <c r="L384" i="14"/>
  <c r="I384" i="14" s="1"/>
  <c r="K384" i="14"/>
  <c r="J384" i="14"/>
  <c r="N383" i="14"/>
  <c r="M383" i="14"/>
  <c r="L383" i="14"/>
  <c r="K383" i="14"/>
  <c r="I383" i="14" s="1"/>
  <c r="J383" i="14"/>
  <c r="N382" i="14"/>
  <c r="M382" i="14"/>
  <c r="L382" i="14"/>
  <c r="I382" i="14" s="1"/>
  <c r="K382" i="14"/>
  <c r="J382" i="14"/>
  <c r="N381" i="14"/>
  <c r="M381" i="14"/>
  <c r="L381" i="14"/>
  <c r="K381" i="14"/>
  <c r="I381" i="14" s="1"/>
  <c r="J381" i="14"/>
  <c r="N380" i="14"/>
  <c r="M380" i="14"/>
  <c r="L380" i="14"/>
  <c r="I380" i="14" s="1"/>
  <c r="K380" i="14"/>
  <c r="J380" i="14"/>
  <c r="N379" i="14"/>
  <c r="M379" i="14"/>
  <c r="L379" i="14"/>
  <c r="K379" i="14"/>
  <c r="I379" i="14" s="1"/>
  <c r="J379" i="14"/>
  <c r="N378" i="14"/>
  <c r="M378" i="14"/>
  <c r="L378" i="14"/>
  <c r="I378" i="14" s="1"/>
  <c r="K378" i="14"/>
  <c r="J378" i="14"/>
  <c r="N377" i="14"/>
  <c r="M377" i="14"/>
  <c r="L377" i="14"/>
  <c r="K377" i="14"/>
  <c r="I377" i="14" s="1"/>
  <c r="J377" i="14"/>
  <c r="N376" i="14"/>
  <c r="M376" i="14"/>
  <c r="L376" i="14"/>
  <c r="I376" i="14" s="1"/>
  <c r="K376" i="14"/>
  <c r="J376" i="14"/>
  <c r="N375" i="14"/>
  <c r="M375" i="14"/>
  <c r="L375" i="14"/>
  <c r="K375" i="14"/>
  <c r="I375" i="14" s="1"/>
  <c r="J375" i="14"/>
  <c r="N374" i="14"/>
  <c r="M374" i="14"/>
  <c r="L374" i="14"/>
  <c r="I374" i="14" s="1"/>
  <c r="K374" i="14"/>
  <c r="J374" i="14"/>
  <c r="N373" i="14"/>
  <c r="M373" i="14"/>
  <c r="L373" i="14"/>
  <c r="K373" i="14"/>
  <c r="I373" i="14" s="1"/>
  <c r="J373" i="14"/>
  <c r="N372" i="14"/>
  <c r="M372" i="14"/>
  <c r="L372" i="14"/>
  <c r="I372" i="14" s="1"/>
  <c r="K372" i="14"/>
  <c r="J372" i="14"/>
  <c r="N371" i="14"/>
  <c r="M371" i="14"/>
  <c r="L371" i="14"/>
  <c r="K371" i="14"/>
  <c r="I371" i="14" s="1"/>
  <c r="J371" i="14"/>
  <c r="N370" i="14"/>
  <c r="M370" i="14"/>
  <c r="L370" i="14"/>
  <c r="I370" i="14" s="1"/>
  <c r="K370" i="14"/>
  <c r="J370" i="14"/>
  <c r="N369" i="14"/>
  <c r="M369" i="14"/>
  <c r="L369" i="14"/>
  <c r="K369" i="14"/>
  <c r="I369" i="14" s="1"/>
  <c r="J369" i="14"/>
  <c r="N368" i="14"/>
  <c r="M368" i="14"/>
  <c r="L368" i="14"/>
  <c r="I368" i="14" s="1"/>
  <c r="K368" i="14"/>
  <c r="J368" i="14"/>
  <c r="N367" i="14"/>
  <c r="M367" i="14"/>
  <c r="L367" i="14"/>
  <c r="K367" i="14"/>
  <c r="I367" i="14" s="1"/>
  <c r="J367" i="14"/>
  <c r="N366" i="14"/>
  <c r="M366" i="14"/>
  <c r="L366" i="14"/>
  <c r="I366" i="14" s="1"/>
  <c r="K366" i="14"/>
  <c r="J366" i="14"/>
  <c r="N365" i="14"/>
  <c r="M365" i="14"/>
  <c r="L365" i="14"/>
  <c r="K365" i="14"/>
  <c r="I365" i="14" s="1"/>
  <c r="J365" i="14"/>
  <c r="N364" i="14"/>
  <c r="M364" i="14"/>
  <c r="L364" i="14"/>
  <c r="I364" i="14" s="1"/>
  <c r="K364" i="14"/>
  <c r="J364" i="14"/>
  <c r="N363" i="14"/>
  <c r="M363" i="14"/>
  <c r="L363" i="14"/>
  <c r="K363" i="14"/>
  <c r="I363" i="14" s="1"/>
  <c r="J363" i="14"/>
  <c r="N362" i="14"/>
  <c r="M362" i="14"/>
  <c r="L362" i="14"/>
  <c r="I362" i="14" s="1"/>
  <c r="K362" i="14"/>
  <c r="J362" i="14"/>
  <c r="N361" i="14"/>
  <c r="M361" i="14"/>
  <c r="L361" i="14"/>
  <c r="K361" i="14"/>
  <c r="I361" i="14" s="1"/>
  <c r="J361" i="14"/>
  <c r="N360" i="14"/>
  <c r="M360" i="14"/>
  <c r="L360" i="14"/>
  <c r="I360" i="14" s="1"/>
  <c r="K360" i="14"/>
  <c r="J360" i="14"/>
  <c r="N359" i="14"/>
  <c r="M359" i="14"/>
  <c r="L359" i="14"/>
  <c r="K359" i="14"/>
  <c r="I359" i="14" s="1"/>
  <c r="J359" i="14"/>
  <c r="N358" i="14"/>
  <c r="M358" i="14"/>
  <c r="L358" i="14"/>
  <c r="I358" i="14" s="1"/>
  <c r="K358" i="14"/>
  <c r="J358" i="14"/>
  <c r="N357" i="14"/>
  <c r="M357" i="14"/>
  <c r="L357" i="14"/>
  <c r="K357" i="14"/>
  <c r="I357" i="14" s="1"/>
  <c r="J357" i="14"/>
  <c r="N356" i="14"/>
  <c r="M356" i="14"/>
  <c r="L356" i="14"/>
  <c r="I356" i="14" s="1"/>
  <c r="K356" i="14"/>
  <c r="J356" i="14"/>
  <c r="N355" i="14"/>
  <c r="M355" i="14"/>
  <c r="L355" i="14"/>
  <c r="K355" i="14"/>
  <c r="I355" i="14" s="1"/>
  <c r="J355" i="14"/>
  <c r="N354" i="14"/>
  <c r="M354" i="14"/>
  <c r="L354" i="14"/>
  <c r="I354" i="14" s="1"/>
  <c r="K354" i="14"/>
  <c r="J354" i="14"/>
  <c r="N353" i="14"/>
  <c r="M353" i="14"/>
  <c r="L353" i="14"/>
  <c r="K353" i="14"/>
  <c r="I353" i="14" s="1"/>
  <c r="J353" i="14"/>
  <c r="N352" i="14"/>
  <c r="M352" i="14"/>
  <c r="L352" i="14"/>
  <c r="I352" i="14" s="1"/>
  <c r="K39" i="14" s="1"/>
  <c r="K352" i="14"/>
  <c r="J352" i="14"/>
  <c r="N351" i="14"/>
  <c r="M351" i="14"/>
  <c r="L351" i="14"/>
  <c r="K351" i="14"/>
  <c r="I351" i="14" s="1"/>
  <c r="K38" i="14" s="1"/>
  <c r="J351" i="14"/>
  <c r="N350" i="14"/>
  <c r="M350" i="14"/>
  <c r="L350" i="14"/>
  <c r="I350" i="14" s="1"/>
  <c r="K350" i="14"/>
  <c r="J350" i="14"/>
  <c r="N349" i="14"/>
  <c r="M349" i="14"/>
  <c r="L349" i="14"/>
  <c r="K349" i="14"/>
  <c r="I349" i="14" s="1"/>
  <c r="J349" i="14"/>
  <c r="N348" i="14"/>
  <c r="M348" i="14"/>
  <c r="L348" i="14"/>
  <c r="I348" i="14" s="1"/>
  <c r="K348" i="14"/>
  <c r="J348" i="14"/>
  <c r="N347" i="14"/>
  <c r="M347" i="14"/>
  <c r="L347" i="14"/>
  <c r="K347" i="14"/>
  <c r="I347" i="14" s="1"/>
  <c r="J347" i="14"/>
  <c r="N346" i="14"/>
  <c r="M346" i="14"/>
  <c r="L346" i="14"/>
  <c r="I346" i="14" s="1"/>
  <c r="K346" i="14"/>
  <c r="J346" i="14"/>
  <c r="N345" i="14"/>
  <c r="M345" i="14"/>
  <c r="L345" i="14"/>
  <c r="K345" i="14"/>
  <c r="I345" i="14" s="1"/>
  <c r="J345" i="14"/>
  <c r="N344" i="14"/>
  <c r="M344" i="14"/>
  <c r="L344" i="14"/>
  <c r="I344" i="14" s="1"/>
  <c r="K344" i="14"/>
  <c r="J344" i="14"/>
  <c r="N343" i="14"/>
  <c r="M343" i="14"/>
  <c r="L343" i="14"/>
  <c r="K343" i="14"/>
  <c r="I343" i="14" s="1"/>
  <c r="J343" i="14"/>
  <c r="N342" i="14"/>
  <c r="M342" i="14"/>
  <c r="L342" i="14"/>
  <c r="I342" i="14" s="1"/>
  <c r="K342" i="14"/>
  <c r="J342" i="14"/>
  <c r="N341" i="14"/>
  <c r="M341" i="14"/>
  <c r="L341" i="14"/>
  <c r="K341" i="14"/>
  <c r="I341" i="14" s="1"/>
  <c r="J341" i="14"/>
  <c r="N340" i="14"/>
  <c r="M340" i="14"/>
  <c r="L340" i="14"/>
  <c r="I340" i="14" s="1"/>
  <c r="K340" i="14"/>
  <c r="J340" i="14"/>
  <c r="N339" i="14"/>
  <c r="M339" i="14"/>
  <c r="L339" i="14"/>
  <c r="K339" i="14"/>
  <c r="I339" i="14" s="1"/>
  <c r="J339" i="14"/>
  <c r="N338" i="14"/>
  <c r="M338" i="14"/>
  <c r="L338" i="14"/>
  <c r="I338" i="14" s="1"/>
  <c r="K338" i="14"/>
  <c r="J338" i="14"/>
  <c r="N337" i="14"/>
  <c r="M337" i="14"/>
  <c r="L337" i="14"/>
  <c r="K337" i="14"/>
  <c r="I337" i="14" s="1"/>
  <c r="J337" i="14"/>
  <c r="N336" i="14"/>
  <c r="M336" i="14"/>
  <c r="L336" i="14"/>
  <c r="I336" i="14" s="1"/>
  <c r="U36" i="14" s="1"/>
  <c r="K336" i="14"/>
  <c r="J336" i="14"/>
  <c r="N335" i="14"/>
  <c r="M335" i="14"/>
  <c r="L335" i="14"/>
  <c r="K335" i="14"/>
  <c r="I335" i="14" s="1"/>
  <c r="J335" i="14"/>
  <c r="N334" i="14"/>
  <c r="M334" i="14"/>
  <c r="L334" i="14"/>
  <c r="I334" i="14" s="1"/>
  <c r="K334" i="14"/>
  <c r="J334" i="14"/>
  <c r="N333" i="14"/>
  <c r="M333" i="14"/>
  <c r="L333" i="14"/>
  <c r="K333" i="14"/>
  <c r="I333" i="14" s="1"/>
  <c r="J333" i="14"/>
  <c r="N332" i="14"/>
  <c r="M332" i="14"/>
  <c r="L332" i="14"/>
  <c r="I332" i="14" s="1"/>
  <c r="K332" i="14"/>
  <c r="J332" i="14"/>
  <c r="N331" i="14"/>
  <c r="M331" i="14"/>
  <c r="L331" i="14"/>
  <c r="K331" i="14"/>
  <c r="I331" i="14" s="1"/>
  <c r="J331" i="14"/>
  <c r="N330" i="14"/>
  <c r="M330" i="14"/>
  <c r="L330" i="14"/>
  <c r="I330" i="14" s="1"/>
  <c r="K330" i="14"/>
  <c r="J330" i="14"/>
  <c r="N329" i="14"/>
  <c r="M329" i="14"/>
  <c r="L329" i="14"/>
  <c r="K329" i="14"/>
  <c r="I329" i="14" s="1"/>
  <c r="J329" i="14"/>
  <c r="N328" i="14"/>
  <c r="M328" i="14"/>
  <c r="L328" i="14"/>
  <c r="I328" i="14" s="1"/>
  <c r="K328" i="14"/>
  <c r="J328" i="14"/>
  <c r="N327" i="14"/>
  <c r="M327" i="14"/>
  <c r="L327" i="14"/>
  <c r="K327" i="14"/>
  <c r="I327" i="14" s="1"/>
  <c r="J327" i="14"/>
  <c r="N326" i="14"/>
  <c r="M326" i="14"/>
  <c r="L326" i="14"/>
  <c r="I326" i="14" s="1"/>
  <c r="K326" i="14"/>
  <c r="J326" i="14"/>
  <c r="N325" i="14"/>
  <c r="M325" i="14"/>
  <c r="L325" i="14"/>
  <c r="K325" i="14"/>
  <c r="I325" i="14" s="1"/>
  <c r="J325" i="14"/>
  <c r="N324" i="14"/>
  <c r="M324" i="14"/>
  <c r="L324" i="14"/>
  <c r="I324" i="14" s="1"/>
  <c r="K324" i="14"/>
  <c r="J324" i="14"/>
  <c r="N323" i="14"/>
  <c r="M323" i="14"/>
  <c r="L323" i="14"/>
  <c r="K323" i="14"/>
  <c r="I323" i="14" s="1"/>
  <c r="J323" i="14"/>
  <c r="N322" i="14"/>
  <c r="M322" i="14"/>
  <c r="L322" i="14"/>
  <c r="I322" i="14" s="1"/>
  <c r="K322" i="14"/>
  <c r="J322" i="14"/>
  <c r="N321" i="14"/>
  <c r="M321" i="14"/>
  <c r="L321" i="14"/>
  <c r="K321" i="14"/>
  <c r="I321" i="14" s="1"/>
  <c r="J321" i="14"/>
  <c r="N320" i="14"/>
  <c r="M320" i="14"/>
  <c r="L320" i="14"/>
  <c r="I320" i="14" s="1"/>
  <c r="K320" i="14"/>
  <c r="J320" i="14"/>
  <c r="N319" i="14"/>
  <c r="M319" i="14"/>
  <c r="L319" i="14"/>
  <c r="K319" i="14"/>
  <c r="I319" i="14" s="1"/>
  <c r="J319" i="14"/>
  <c r="N318" i="14"/>
  <c r="M318" i="14"/>
  <c r="L318" i="14"/>
  <c r="I318" i="14" s="1"/>
  <c r="K318" i="14"/>
  <c r="J318" i="14"/>
  <c r="N317" i="14"/>
  <c r="M317" i="14"/>
  <c r="L317" i="14"/>
  <c r="K317" i="14"/>
  <c r="I317" i="14" s="1"/>
  <c r="J317" i="14"/>
  <c r="N316" i="14"/>
  <c r="M316" i="14"/>
  <c r="L316" i="14"/>
  <c r="I316" i="14" s="1"/>
  <c r="K316" i="14"/>
  <c r="J316" i="14"/>
  <c r="N315" i="14"/>
  <c r="M315" i="14"/>
  <c r="L315" i="14"/>
  <c r="K315" i="14"/>
  <c r="I315" i="14" s="1"/>
  <c r="J315" i="14"/>
  <c r="N314" i="14"/>
  <c r="M314" i="14"/>
  <c r="L314" i="14"/>
  <c r="I314" i="14" s="1"/>
  <c r="K314" i="14"/>
  <c r="J314" i="14"/>
  <c r="N313" i="14"/>
  <c r="M313" i="14"/>
  <c r="L313" i="14"/>
  <c r="K313" i="14"/>
  <c r="I313" i="14" s="1"/>
  <c r="J313" i="14"/>
  <c r="N312" i="14"/>
  <c r="M312" i="14"/>
  <c r="L312" i="14"/>
  <c r="I312" i="14" s="1"/>
  <c r="K312" i="14"/>
  <c r="J312" i="14"/>
  <c r="N311" i="14"/>
  <c r="M311" i="14"/>
  <c r="L311" i="14"/>
  <c r="K311" i="14"/>
  <c r="I311" i="14" s="1"/>
  <c r="J311" i="14"/>
  <c r="N310" i="14"/>
  <c r="M310" i="14"/>
  <c r="L310" i="14"/>
  <c r="I310" i="14" s="1"/>
  <c r="K310" i="14"/>
  <c r="J310" i="14"/>
  <c r="N309" i="14"/>
  <c r="M309" i="14"/>
  <c r="L309" i="14"/>
  <c r="K309" i="14"/>
  <c r="I309" i="14" s="1"/>
  <c r="J309" i="14"/>
  <c r="N308" i="14"/>
  <c r="M308" i="14"/>
  <c r="L308" i="14"/>
  <c r="I308" i="14" s="1"/>
  <c r="K308" i="14"/>
  <c r="J308" i="14"/>
  <c r="N307" i="14"/>
  <c r="M307" i="14"/>
  <c r="L307" i="14"/>
  <c r="K307" i="14"/>
  <c r="I307" i="14" s="1"/>
  <c r="J307" i="14"/>
  <c r="N306" i="14"/>
  <c r="M306" i="14"/>
  <c r="L306" i="14"/>
  <c r="I306" i="14" s="1"/>
  <c r="K306" i="14"/>
  <c r="J306" i="14"/>
  <c r="N305" i="14"/>
  <c r="M305" i="14"/>
  <c r="L305" i="14"/>
  <c r="K305" i="14"/>
  <c r="I305" i="14" s="1"/>
  <c r="J305" i="14"/>
  <c r="N304" i="14"/>
  <c r="M304" i="14"/>
  <c r="L304" i="14"/>
  <c r="I304" i="14" s="1"/>
  <c r="K304" i="14"/>
  <c r="J304" i="14"/>
  <c r="N303" i="14"/>
  <c r="M303" i="14"/>
  <c r="L303" i="14"/>
  <c r="K303" i="14"/>
  <c r="I303" i="14" s="1"/>
  <c r="J303" i="14"/>
  <c r="N302" i="14"/>
  <c r="M302" i="14"/>
  <c r="L302" i="14"/>
  <c r="I302" i="14" s="1"/>
  <c r="K302" i="14"/>
  <c r="J302" i="14"/>
  <c r="N301" i="14"/>
  <c r="M301" i="14"/>
  <c r="L301" i="14"/>
  <c r="K301" i="14"/>
  <c r="I301" i="14" s="1"/>
  <c r="J301" i="14"/>
  <c r="N300" i="14"/>
  <c r="M300" i="14"/>
  <c r="L300" i="14"/>
  <c r="I300" i="14" s="1"/>
  <c r="K300" i="14"/>
  <c r="J300" i="14"/>
  <c r="N299" i="14"/>
  <c r="M299" i="14"/>
  <c r="L299" i="14"/>
  <c r="K299" i="14"/>
  <c r="I299" i="14" s="1"/>
  <c r="J299" i="14"/>
  <c r="N298" i="14"/>
  <c r="M298" i="14"/>
  <c r="L298" i="14"/>
  <c r="I298" i="14" s="1"/>
  <c r="K298" i="14"/>
  <c r="J298" i="14"/>
  <c r="N297" i="14"/>
  <c r="M297" i="14"/>
  <c r="L297" i="14"/>
  <c r="K297" i="14"/>
  <c r="I297" i="14" s="1"/>
  <c r="J297" i="14"/>
  <c r="N296" i="14"/>
  <c r="M296" i="14"/>
  <c r="L296" i="14"/>
  <c r="I296" i="14" s="1"/>
  <c r="K296" i="14"/>
  <c r="J296" i="14"/>
  <c r="N295" i="14"/>
  <c r="M295" i="14"/>
  <c r="L295" i="14"/>
  <c r="K295" i="14"/>
  <c r="I295" i="14" s="1"/>
  <c r="J295" i="14"/>
  <c r="N294" i="14"/>
  <c r="M294" i="14"/>
  <c r="L294" i="14"/>
  <c r="I294" i="14" s="1"/>
  <c r="K294" i="14"/>
  <c r="J294" i="14"/>
  <c r="N293" i="14"/>
  <c r="M293" i="14"/>
  <c r="L293" i="14"/>
  <c r="K293" i="14"/>
  <c r="I293" i="14" s="1"/>
  <c r="J293" i="14"/>
  <c r="N292" i="14"/>
  <c r="M292" i="14"/>
  <c r="L292" i="14"/>
  <c r="I292" i="14" s="1"/>
  <c r="K292" i="14"/>
  <c r="J292" i="14"/>
  <c r="N291" i="14"/>
  <c r="M291" i="14"/>
  <c r="L291" i="14"/>
  <c r="K291" i="14"/>
  <c r="I291" i="14" s="1"/>
  <c r="J291" i="14"/>
  <c r="N290" i="14"/>
  <c r="M290" i="14"/>
  <c r="L290" i="14"/>
  <c r="I290" i="14" s="1"/>
  <c r="K290" i="14"/>
  <c r="J290" i="14"/>
  <c r="N289" i="14"/>
  <c r="M289" i="14"/>
  <c r="L289" i="14"/>
  <c r="K289" i="14"/>
  <c r="I289" i="14" s="1"/>
  <c r="J289" i="14"/>
  <c r="N288" i="14"/>
  <c r="M288" i="14"/>
  <c r="L288" i="14"/>
  <c r="I288" i="14" s="1"/>
  <c r="K288" i="14"/>
  <c r="J288" i="14"/>
  <c r="N287" i="14"/>
  <c r="M287" i="14"/>
  <c r="L287" i="14"/>
  <c r="K287" i="14"/>
  <c r="I287" i="14" s="1"/>
  <c r="J287" i="14"/>
  <c r="N286" i="14"/>
  <c r="M286" i="14"/>
  <c r="L286" i="14"/>
  <c r="I286" i="14" s="1"/>
  <c r="K286" i="14"/>
  <c r="J286" i="14"/>
  <c r="N285" i="14"/>
  <c r="M285" i="14"/>
  <c r="L285" i="14"/>
  <c r="K285" i="14"/>
  <c r="I285" i="14" s="1"/>
  <c r="J285" i="14"/>
  <c r="N284" i="14"/>
  <c r="M284" i="14"/>
  <c r="L284" i="14"/>
  <c r="I284" i="14" s="1"/>
  <c r="K284" i="14"/>
  <c r="J284" i="14"/>
  <c r="N283" i="14"/>
  <c r="M283" i="14"/>
  <c r="L283" i="14"/>
  <c r="K283" i="14"/>
  <c r="I283" i="14" s="1"/>
  <c r="J283" i="14"/>
  <c r="N282" i="14"/>
  <c r="M282" i="14"/>
  <c r="L282" i="14"/>
  <c r="I282" i="14" s="1"/>
  <c r="K282" i="14"/>
  <c r="J282" i="14"/>
  <c r="N281" i="14"/>
  <c r="M281" i="14"/>
  <c r="L281" i="14"/>
  <c r="K281" i="14"/>
  <c r="I281" i="14" s="1"/>
  <c r="J281" i="14"/>
  <c r="N280" i="14"/>
  <c r="M280" i="14"/>
  <c r="L280" i="14"/>
  <c r="I280" i="14" s="1"/>
  <c r="K280" i="14"/>
  <c r="J280" i="14"/>
  <c r="N279" i="14"/>
  <c r="M279" i="14"/>
  <c r="L279" i="14"/>
  <c r="K279" i="14"/>
  <c r="I279" i="14" s="1"/>
  <c r="U35" i="14" s="1"/>
  <c r="J279" i="14"/>
  <c r="N278" i="14"/>
  <c r="M278" i="14"/>
  <c r="L278" i="14"/>
  <c r="I278" i="14" s="1"/>
  <c r="K278" i="14"/>
  <c r="J278" i="14"/>
  <c r="N277" i="14"/>
  <c r="M277" i="14"/>
  <c r="L277" i="14"/>
  <c r="K277" i="14"/>
  <c r="I277" i="14" s="1"/>
  <c r="J277" i="14"/>
  <c r="N276" i="14"/>
  <c r="M276" i="14"/>
  <c r="L276" i="14"/>
  <c r="I276" i="14" s="1"/>
  <c r="K276" i="14"/>
  <c r="J276" i="14"/>
  <c r="N275" i="14"/>
  <c r="M275" i="14"/>
  <c r="L275" i="14"/>
  <c r="K275" i="14"/>
  <c r="I275" i="14" s="1"/>
  <c r="J275" i="14"/>
  <c r="N274" i="14"/>
  <c r="M274" i="14"/>
  <c r="L274" i="14"/>
  <c r="K274" i="14"/>
  <c r="J274" i="14"/>
  <c r="I274" i="14" s="1"/>
  <c r="N273" i="14"/>
  <c r="M273" i="14"/>
  <c r="L273" i="14"/>
  <c r="K273" i="14"/>
  <c r="I273" i="14" s="1"/>
  <c r="J273" i="14"/>
  <c r="N272" i="14"/>
  <c r="M272" i="14"/>
  <c r="L272" i="14"/>
  <c r="K272" i="14"/>
  <c r="J272" i="14"/>
  <c r="I272" i="14" s="1"/>
  <c r="N271" i="14"/>
  <c r="M271" i="14"/>
  <c r="L271" i="14"/>
  <c r="K271" i="14"/>
  <c r="I271" i="14" s="1"/>
  <c r="J271" i="14"/>
  <c r="N270" i="14"/>
  <c r="M270" i="14"/>
  <c r="L270" i="14"/>
  <c r="K270" i="14"/>
  <c r="J270" i="14"/>
  <c r="I270" i="14" s="1"/>
  <c r="N269" i="14"/>
  <c r="M269" i="14"/>
  <c r="L269" i="14"/>
  <c r="K269" i="14"/>
  <c r="I269" i="14" s="1"/>
  <c r="J269" i="14"/>
  <c r="N268" i="14"/>
  <c r="M268" i="14"/>
  <c r="L268" i="14"/>
  <c r="K268" i="14"/>
  <c r="J268" i="14"/>
  <c r="I268" i="14" s="1"/>
  <c r="N267" i="14"/>
  <c r="M267" i="14"/>
  <c r="L267" i="14"/>
  <c r="K267" i="14"/>
  <c r="I267" i="14" s="1"/>
  <c r="J267" i="14"/>
  <c r="N266" i="14"/>
  <c r="M266" i="14"/>
  <c r="L266" i="14"/>
  <c r="K266" i="14"/>
  <c r="J266" i="14"/>
  <c r="I266" i="14" s="1"/>
  <c r="N265" i="14"/>
  <c r="M265" i="14"/>
  <c r="L265" i="14"/>
  <c r="K265" i="14"/>
  <c r="I265" i="14" s="1"/>
  <c r="J265" i="14"/>
  <c r="N264" i="14"/>
  <c r="M264" i="14"/>
  <c r="L264" i="14"/>
  <c r="K264" i="14"/>
  <c r="J264" i="14"/>
  <c r="I264" i="14" s="1"/>
  <c r="N263" i="14"/>
  <c r="M263" i="14"/>
  <c r="L263" i="14"/>
  <c r="K263" i="14"/>
  <c r="I263" i="14" s="1"/>
  <c r="J263" i="14"/>
  <c r="N262" i="14"/>
  <c r="M262" i="14"/>
  <c r="L262" i="14"/>
  <c r="K262" i="14"/>
  <c r="J262" i="14"/>
  <c r="I262" i="14" s="1"/>
  <c r="N261" i="14"/>
  <c r="M261" i="14"/>
  <c r="L261" i="14"/>
  <c r="K261" i="14"/>
  <c r="I261" i="14" s="1"/>
  <c r="J261" i="14"/>
  <c r="N260" i="14"/>
  <c r="M260" i="14"/>
  <c r="L260" i="14"/>
  <c r="K260" i="14"/>
  <c r="J260" i="14"/>
  <c r="I260" i="14" s="1"/>
  <c r="N259" i="14"/>
  <c r="M259" i="14"/>
  <c r="L259" i="14"/>
  <c r="K259" i="14"/>
  <c r="I259" i="14" s="1"/>
  <c r="J259" i="14"/>
  <c r="N258" i="14"/>
  <c r="M258" i="14"/>
  <c r="L258" i="14"/>
  <c r="K258" i="14"/>
  <c r="J258" i="14"/>
  <c r="I258" i="14" s="1"/>
  <c r="N257" i="14"/>
  <c r="M257" i="14"/>
  <c r="L257" i="14"/>
  <c r="K257" i="14"/>
  <c r="I257" i="14" s="1"/>
  <c r="J257" i="14"/>
  <c r="N256" i="14"/>
  <c r="M256" i="14"/>
  <c r="L256" i="14"/>
  <c r="K256" i="14"/>
  <c r="J256" i="14"/>
  <c r="I256" i="14" s="1"/>
  <c r="N255" i="14"/>
  <c r="M255" i="14"/>
  <c r="L255" i="14"/>
  <c r="K255" i="14"/>
  <c r="I255" i="14" s="1"/>
  <c r="J255" i="14"/>
  <c r="N254" i="14"/>
  <c r="M254" i="14"/>
  <c r="L254" i="14"/>
  <c r="K254" i="14"/>
  <c r="J254" i="14"/>
  <c r="I254" i="14" s="1"/>
  <c r="N253" i="14"/>
  <c r="M253" i="14"/>
  <c r="L253" i="14"/>
  <c r="K253" i="14"/>
  <c r="I253" i="14" s="1"/>
  <c r="J253" i="14"/>
  <c r="N252" i="14"/>
  <c r="M252" i="14"/>
  <c r="L252" i="14"/>
  <c r="K252" i="14"/>
  <c r="J252" i="14"/>
  <c r="I252" i="14" s="1"/>
  <c r="N251" i="14"/>
  <c r="M251" i="14"/>
  <c r="L251" i="14"/>
  <c r="K251" i="14"/>
  <c r="I251" i="14" s="1"/>
  <c r="U34" i="14" s="1"/>
  <c r="J251" i="14"/>
  <c r="N250" i="14"/>
  <c r="M250" i="14"/>
  <c r="L250" i="14"/>
  <c r="K250" i="14"/>
  <c r="J250" i="14"/>
  <c r="I250" i="14" s="1"/>
  <c r="N249" i="14"/>
  <c r="M249" i="14"/>
  <c r="L249" i="14"/>
  <c r="K249" i="14"/>
  <c r="I249" i="14" s="1"/>
  <c r="J249" i="14"/>
  <c r="N248" i="14"/>
  <c r="M248" i="14"/>
  <c r="L248" i="14"/>
  <c r="K248" i="14"/>
  <c r="J248" i="14"/>
  <c r="I248" i="14" s="1"/>
  <c r="N247" i="14"/>
  <c r="M247" i="14"/>
  <c r="L247" i="14"/>
  <c r="K247" i="14"/>
  <c r="I247" i="14" s="1"/>
  <c r="J247" i="14"/>
  <c r="N246" i="14"/>
  <c r="M246" i="14"/>
  <c r="L246" i="14"/>
  <c r="K246" i="14"/>
  <c r="J246" i="14"/>
  <c r="I246" i="14" s="1"/>
  <c r="N245" i="14"/>
  <c r="M245" i="14"/>
  <c r="L245" i="14"/>
  <c r="K245" i="14"/>
  <c r="I245" i="14" s="1"/>
  <c r="J245" i="14"/>
  <c r="N244" i="14"/>
  <c r="M244" i="14"/>
  <c r="L244" i="14"/>
  <c r="K244" i="14"/>
  <c r="J244" i="14"/>
  <c r="I244" i="14" s="1"/>
  <c r="N243" i="14"/>
  <c r="M243" i="14"/>
  <c r="L243" i="14"/>
  <c r="K243" i="14"/>
  <c r="I243" i="14" s="1"/>
  <c r="J243" i="14"/>
  <c r="N242" i="14"/>
  <c r="M242" i="14"/>
  <c r="L242" i="14"/>
  <c r="K242" i="14"/>
  <c r="J242" i="14"/>
  <c r="I242" i="14" s="1"/>
  <c r="N241" i="14"/>
  <c r="M241" i="14"/>
  <c r="L241" i="14"/>
  <c r="K241" i="14"/>
  <c r="I241" i="14" s="1"/>
  <c r="J241" i="14"/>
  <c r="N240" i="14"/>
  <c r="M240" i="14"/>
  <c r="L240" i="14"/>
  <c r="K240" i="14"/>
  <c r="J240" i="14"/>
  <c r="I240" i="14" s="1"/>
  <c r="N239" i="14"/>
  <c r="M239" i="14"/>
  <c r="L239" i="14"/>
  <c r="K239" i="14"/>
  <c r="I239" i="14" s="1"/>
  <c r="J239" i="14"/>
  <c r="N238" i="14"/>
  <c r="M238" i="14"/>
  <c r="L238" i="14"/>
  <c r="K238" i="14"/>
  <c r="J238" i="14"/>
  <c r="I238" i="14" s="1"/>
  <c r="N237" i="14"/>
  <c r="M237" i="14"/>
  <c r="L237" i="14"/>
  <c r="K237" i="14"/>
  <c r="I237" i="14" s="1"/>
  <c r="J237" i="14"/>
  <c r="N236" i="14"/>
  <c r="M236" i="14"/>
  <c r="L236" i="14"/>
  <c r="K236" i="14"/>
  <c r="J236" i="14"/>
  <c r="I236" i="14" s="1"/>
  <c r="U38" i="14" s="1"/>
  <c r="N235" i="14"/>
  <c r="M235" i="14"/>
  <c r="L235" i="14"/>
  <c r="K235" i="14"/>
  <c r="I235" i="14" s="1"/>
  <c r="U37" i="14" s="1"/>
  <c r="J235" i="14"/>
  <c r="N234" i="14"/>
  <c r="M234" i="14"/>
  <c r="L234" i="14"/>
  <c r="K234" i="14"/>
  <c r="J234" i="14"/>
  <c r="I234" i="14" s="1"/>
  <c r="N233" i="14"/>
  <c r="M233" i="14"/>
  <c r="L233" i="14"/>
  <c r="K233" i="14"/>
  <c r="I233" i="14" s="1"/>
  <c r="J233" i="14"/>
  <c r="N232" i="14"/>
  <c r="M232" i="14"/>
  <c r="L232" i="14"/>
  <c r="K232" i="14"/>
  <c r="J232" i="14"/>
  <c r="I232" i="14" s="1"/>
  <c r="N231" i="14"/>
  <c r="M231" i="14"/>
  <c r="L231" i="14"/>
  <c r="K231" i="14"/>
  <c r="I231" i="14" s="1"/>
  <c r="U33" i="14" s="1"/>
  <c r="J231" i="14"/>
  <c r="N230" i="14"/>
  <c r="M230" i="14"/>
  <c r="L230" i="14"/>
  <c r="K230" i="14"/>
  <c r="J230" i="14"/>
  <c r="I230" i="14" s="1"/>
  <c r="N229" i="14"/>
  <c r="M229" i="14"/>
  <c r="L229" i="14"/>
  <c r="K229" i="14"/>
  <c r="I229" i="14" s="1"/>
  <c r="J229" i="14"/>
  <c r="N228" i="14"/>
  <c r="M228" i="14"/>
  <c r="L228" i="14"/>
  <c r="K228" i="14"/>
  <c r="J228" i="14"/>
  <c r="I228" i="14" s="1"/>
  <c r="N227" i="14"/>
  <c r="M227" i="14"/>
  <c r="L227" i="14"/>
  <c r="K227" i="14"/>
  <c r="I227" i="14" s="1"/>
  <c r="J227" i="14"/>
  <c r="N226" i="14"/>
  <c r="M226" i="14"/>
  <c r="L226" i="14"/>
  <c r="K226" i="14"/>
  <c r="J226" i="14"/>
  <c r="I226" i="14" s="1"/>
  <c r="N225" i="14"/>
  <c r="M225" i="14"/>
  <c r="L225" i="14"/>
  <c r="K225" i="14"/>
  <c r="I225" i="14" s="1"/>
  <c r="J225" i="14"/>
  <c r="N224" i="14"/>
  <c r="M224" i="14"/>
  <c r="L224" i="14"/>
  <c r="K224" i="14"/>
  <c r="J224" i="14"/>
  <c r="I224" i="14" s="1"/>
  <c r="N223" i="14"/>
  <c r="M223" i="14"/>
  <c r="L223" i="14"/>
  <c r="K223" i="14"/>
  <c r="I223" i="14" s="1"/>
  <c r="J223" i="14"/>
  <c r="N222" i="14"/>
  <c r="M222" i="14"/>
  <c r="L222" i="14"/>
  <c r="K222" i="14"/>
  <c r="J222" i="14"/>
  <c r="I222" i="14" s="1"/>
  <c r="N221" i="14"/>
  <c r="M221" i="14"/>
  <c r="L221" i="14"/>
  <c r="K221" i="14"/>
  <c r="I221" i="14" s="1"/>
  <c r="J221" i="14"/>
  <c r="N220" i="14"/>
  <c r="M220" i="14"/>
  <c r="L220" i="14"/>
  <c r="K220" i="14"/>
  <c r="J220" i="14"/>
  <c r="I220" i="14" s="1"/>
  <c r="N219" i="14"/>
  <c r="M219" i="14"/>
  <c r="L219" i="14"/>
  <c r="K219" i="14"/>
  <c r="I219" i="14" s="1"/>
  <c r="J219" i="14"/>
  <c r="N218" i="14"/>
  <c r="M218" i="14"/>
  <c r="L218" i="14"/>
  <c r="K218" i="14"/>
  <c r="J218" i="14"/>
  <c r="I218" i="14" s="1"/>
  <c r="N217" i="14"/>
  <c r="M217" i="14"/>
  <c r="L217" i="14"/>
  <c r="K217" i="14"/>
  <c r="I217" i="14" s="1"/>
  <c r="J217" i="14"/>
  <c r="N216" i="14"/>
  <c r="M216" i="14"/>
  <c r="L216" i="14"/>
  <c r="K216" i="14"/>
  <c r="J216" i="14"/>
  <c r="I216" i="14" s="1"/>
  <c r="N215" i="14"/>
  <c r="M215" i="14"/>
  <c r="L215" i="14"/>
  <c r="K215" i="14"/>
  <c r="I215" i="14" s="1"/>
  <c r="J215" i="14"/>
  <c r="N214" i="14"/>
  <c r="M214" i="14"/>
  <c r="L214" i="14"/>
  <c r="K214" i="14"/>
  <c r="J214" i="14"/>
  <c r="I214" i="14" s="1"/>
  <c r="N213" i="14"/>
  <c r="M213" i="14"/>
  <c r="L213" i="14"/>
  <c r="K213" i="14"/>
  <c r="I213" i="14" s="1"/>
  <c r="J213" i="14"/>
  <c r="N212" i="14"/>
  <c r="M212" i="14"/>
  <c r="L212" i="14"/>
  <c r="K212" i="14"/>
  <c r="J212" i="14"/>
  <c r="I212" i="14" s="1"/>
  <c r="N211" i="14"/>
  <c r="M211" i="14"/>
  <c r="L211" i="14"/>
  <c r="K211" i="14"/>
  <c r="I211" i="14" s="1"/>
  <c r="J211" i="14"/>
  <c r="N210" i="14"/>
  <c r="M210" i="14"/>
  <c r="L210" i="14"/>
  <c r="K210" i="14"/>
  <c r="J210" i="14"/>
  <c r="I210" i="14" s="1"/>
  <c r="N209" i="14"/>
  <c r="M209" i="14"/>
  <c r="L209" i="14"/>
  <c r="K209" i="14"/>
  <c r="I209" i="14" s="1"/>
  <c r="U32" i="14" s="1"/>
  <c r="J209" i="14"/>
  <c r="N208" i="14"/>
  <c r="M208" i="14"/>
  <c r="L208" i="14"/>
  <c r="K208" i="14"/>
  <c r="J208" i="14"/>
  <c r="I208" i="14" s="1"/>
  <c r="N207" i="14"/>
  <c r="M207" i="14"/>
  <c r="L207" i="14"/>
  <c r="K207" i="14"/>
  <c r="I207" i="14" s="1"/>
  <c r="J207" i="14"/>
  <c r="N206" i="14"/>
  <c r="M206" i="14"/>
  <c r="L206" i="14"/>
  <c r="K206" i="14"/>
  <c r="J206" i="14"/>
  <c r="I206" i="14" s="1"/>
  <c r="N205" i="14"/>
  <c r="M205" i="14"/>
  <c r="L205" i="14"/>
  <c r="K205" i="14"/>
  <c r="I205" i="14" s="1"/>
  <c r="J205" i="14"/>
  <c r="N204" i="14"/>
  <c r="M204" i="14"/>
  <c r="L204" i="14"/>
  <c r="K204" i="14"/>
  <c r="J204" i="14"/>
  <c r="I204" i="14" s="1"/>
  <c r="N203" i="14"/>
  <c r="M203" i="14"/>
  <c r="L203" i="14"/>
  <c r="K203" i="14"/>
  <c r="I203" i="14" s="1"/>
  <c r="K37" i="14" s="1"/>
  <c r="J203" i="14"/>
  <c r="N202" i="14"/>
  <c r="M202" i="14"/>
  <c r="L202" i="14"/>
  <c r="K202" i="14"/>
  <c r="J202" i="14"/>
  <c r="I202" i="14" s="1"/>
  <c r="K36" i="14" s="1"/>
  <c r="N201" i="14"/>
  <c r="M201" i="14"/>
  <c r="L201" i="14"/>
  <c r="K201" i="14"/>
  <c r="I201" i="14" s="1"/>
  <c r="K35" i="14" s="1"/>
  <c r="J201" i="14"/>
  <c r="N200" i="14"/>
  <c r="M200" i="14"/>
  <c r="L200" i="14"/>
  <c r="K200" i="14"/>
  <c r="J200" i="14"/>
  <c r="I200" i="14" s="1"/>
  <c r="N199" i="14"/>
  <c r="M199" i="14"/>
  <c r="L199" i="14"/>
  <c r="K199" i="14"/>
  <c r="I199" i="14" s="1"/>
  <c r="U31" i="14" s="1"/>
  <c r="J199" i="14"/>
  <c r="N198" i="14"/>
  <c r="M198" i="14"/>
  <c r="L198" i="14"/>
  <c r="K198" i="14"/>
  <c r="J198" i="14"/>
  <c r="I198" i="14" s="1"/>
  <c r="N197" i="14"/>
  <c r="M197" i="14"/>
  <c r="L197" i="14"/>
  <c r="K197" i="14"/>
  <c r="I197" i="14" s="1"/>
  <c r="J197" i="14"/>
  <c r="N196" i="14"/>
  <c r="M196" i="14"/>
  <c r="L196" i="14"/>
  <c r="K196" i="14"/>
  <c r="J196" i="14"/>
  <c r="I196" i="14" s="1"/>
  <c r="K34" i="14" s="1"/>
  <c r="N195" i="14"/>
  <c r="M195" i="14"/>
  <c r="L195" i="14"/>
  <c r="K195" i="14"/>
  <c r="I195" i="14" s="1"/>
  <c r="K33" i="14" s="1"/>
  <c r="J195" i="14"/>
  <c r="N194" i="14"/>
  <c r="M194" i="14"/>
  <c r="L194" i="14"/>
  <c r="K194" i="14"/>
  <c r="J194" i="14"/>
  <c r="I194" i="14" s="1"/>
  <c r="N193" i="14"/>
  <c r="M193" i="14"/>
  <c r="L193" i="14"/>
  <c r="K193" i="14"/>
  <c r="I193" i="14" s="1"/>
  <c r="J193" i="14"/>
  <c r="N192" i="14"/>
  <c r="M192" i="14"/>
  <c r="L192" i="14"/>
  <c r="K192" i="14"/>
  <c r="J192" i="14"/>
  <c r="I192" i="14" s="1"/>
  <c r="N191" i="14"/>
  <c r="M191" i="14"/>
  <c r="L191" i="14"/>
  <c r="K191" i="14"/>
  <c r="I191" i="14" s="1"/>
  <c r="J191" i="14"/>
  <c r="N190" i="14"/>
  <c r="M190" i="14"/>
  <c r="L190" i="14"/>
  <c r="K190" i="14"/>
  <c r="J190" i="14"/>
  <c r="I190" i="14" s="1"/>
  <c r="N189" i="14"/>
  <c r="M189" i="14"/>
  <c r="L189" i="14"/>
  <c r="K189" i="14"/>
  <c r="I189" i="14" s="1"/>
  <c r="J189" i="14"/>
  <c r="N188" i="14"/>
  <c r="M188" i="14"/>
  <c r="L188" i="14"/>
  <c r="K188" i="14"/>
  <c r="J188" i="14"/>
  <c r="I188" i="14" s="1"/>
  <c r="N187" i="14"/>
  <c r="M187" i="14"/>
  <c r="L187" i="14"/>
  <c r="K187" i="14"/>
  <c r="I187" i="14" s="1"/>
  <c r="K32" i="14" s="1"/>
  <c r="J187" i="14"/>
  <c r="N186" i="14"/>
  <c r="M186" i="14"/>
  <c r="L186" i="14"/>
  <c r="K186" i="14"/>
  <c r="J186" i="14"/>
  <c r="I186" i="14" s="1"/>
  <c r="K31" i="14" s="1"/>
  <c r="N185" i="14"/>
  <c r="M185" i="14"/>
  <c r="L185" i="14"/>
  <c r="K185" i="14"/>
  <c r="I185" i="14" s="1"/>
  <c r="K30" i="14" s="1"/>
  <c r="J185" i="14"/>
  <c r="N184" i="14"/>
  <c r="M184" i="14"/>
  <c r="L184" i="14"/>
  <c r="K184" i="14"/>
  <c r="J184" i="14"/>
  <c r="I184" i="14" s="1"/>
  <c r="N183" i="14"/>
  <c r="M183" i="14"/>
  <c r="L183" i="14"/>
  <c r="K183" i="14"/>
  <c r="I183" i="14" s="1"/>
  <c r="J183" i="14"/>
  <c r="N182" i="14"/>
  <c r="M182" i="14"/>
  <c r="L182" i="14"/>
  <c r="K182" i="14"/>
  <c r="J182" i="14"/>
  <c r="I182" i="14" s="1"/>
  <c r="N181" i="14"/>
  <c r="M181" i="14"/>
  <c r="L181" i="14"/>
  <c r="K181" i="14"/>
  <c r="I181" i="14" s="1"/>
  <c r="J181" i="14"/>
  <c r="N180" i="14"/>
  <c r="M180" i="14"/>
  <c r="L180" i="14"/>
  <c r="K180" i="14"/>
  <c r="J180" i="14"/>
  <c r="I180" i="14" s="1"/>
  <c r="N179" i="14"/>
  <c r="M179" i="14"/>
  <c r="L179" i="14"/>
  <c r="K179" i="14"/>
  <c r="I179" i="14" s="1"/>
  <c r="J179" i="14"/>
  <c r="N178" i="14"/>
  <c r="M178" i="14"/>
  <c r="L178" i="14"/>
  <c r="K178" i="14"/>
  <c r="J178" i="14"/>
  <c r="I178" i="14" s="1"/>
  <c r="U30" i="14" s="1"/>
  <c r="N177" i="14"/>
  <c r="M177" i="14"/>
  <c r="L177" i="14"/>
  <c r="K177" i="14"/>
  <c r="I177" i="14" s="1"/>
  <c r="J177" i="14"/>
  <c r="N176" i="14"/>
  <c r="M176" i="14"/>
  <c r="L176" i="14"/>
  <c r="K176" i="14"/>
  <c r="J176" i="14"/>
  <c r="I176" i="14" s="1"/>
  <c r="N175" i="14"/>
  <c r="M175" i="14"/>
  <c r="L175" i="14"/>
  <c r="K175" i="14"/>
  <c r="I175" i="14" s="1"/>
  <c r="J175" i="14"/>
  <c r="N174" i="14"/>
  <c r="M174" i="14"/>
  <c r="L174" i="14"/>
  <c r="K174" i="14"/>
  <c r="J174" i="14"/>
  <c r="I174" i="14" s="1"/>
  <c r="K29" i="14" s="1"/>
  <c r="N173" i="14"/>
  <c r="M173" i="14"/>
  <c r="L173" i="14"/>
  <c r="K173" i="14"/>
  <c r="I173" i="14" s="1"/>
  <c r="K28" i="14" s="1"/>
  <c r="J173" i="14"/>
  <c r="N172" i="14"/>
  <c r="M172" i="14"/>
  <c r="L172" i="14"/>
  <c r="K172" i="14"/>
  <c r="J172" i="14"/>
  <c r="I172" i="14" s="1"/>
  <c r="N171" i="14"/>
  <c r="M171" i="14"/>
  <c r="L171" i="14"/>
  <c r="K171" i="14"/>
  <c r="I171" i="14" s="1"/>
  <c r="U28" i="14" s="1"/>
  <c r="J171" i="14"/>
  <c r="N170" i="14"/>
  <c r="M170" i="14"/>
  <c r="L170" i="14"/>
  <c r="K170" i="14"/>
  <c r="J170" i="14"/>
  <c r="I170" i="14" s="1"/>
  <c r="U27" i="14" s="1"/>
  <c r="N169" i="14"/>
  <c r="M169" i="14"/>
  <c r="L169" i="14"/>
  <c r="K169" i="14"/>
  <c r="I169" i="14" s="1"/>
  <c r="J169" i="14"/>
  <c r="N168" i="14"/>
  <c r="M168" i="14"/>
  <c r="L168" i="14"/>
  <c r="K168" i="14"/>
  <c r="J168" i="14"/>
  <c r="I168" i="14" s="1"/>
  <c r="N167" i="14"/>
  <c r="M167" i="14"/>
  <c r="L167" i="14"/>
  <c r="K167" i="14"/>
  <c r="I167" i="14" s="1"/>
  <c r="U26" i="14" s="1"/>
  <c r="J167" i="14"/>
  <c r="N166" i="14"/>
  <c r="M166" i="14"/>
  <c r="L166" i="14"/>
  <c r="K166" i="14"/>
  <c r="J166" i="14"/>
  <c r="I166" i="14" s="1"/>
  <c r="N165" i="14"/>
  <c r="M165" i="14"/>
  <c r="L165" i="14"/>
  <c r="K165" i="14"/>
  <c r="I165" i="14" s="1"/>
  <c r="J165" i="14"/>
  <c r="N164" i="14"/>
  <c r="M164" i="14"/>
  <c r="L164" i="14"/>
  <c r="K164" i="14"/>
  <c r="J164" i="14"/>
  <c r="I164" i="14" s="1"/>
  <c r="N163" i="14"/>
  <c r="M163" i="14"/>
  <c r="L163" i="14"/>
  <c r="K163" i="14"/>
  <c r="I163" i="14" s="1"/>
  <c r="J163" i="14"/>
  <c r="N162" i="14"/>
  <c r="M162" i="14"/>
  <c r="L162" i="14"/>
  <c r="K162" i="14"/>
  <c r="J162" i="14"/>
  <c r="I162" i="14" s="1"/>
  <c r="U25" i="14" s="1"/>
  <c r="N161" i="14"/>
  <c r="M161" i="14"/>
  <c r="L161" i="14"/>
  <c r="K161" i="14"/>
  <c r="I161" i="14" s="1"/>
  <c r="U24" i="14" s="1"/>
  <c r="J161" i="14"/>
  <c r="N160" i="14"/>
  <c r="M160" i="14"/>
  <c r="L160" i="14"/>
  <c r="K160" i="14"/>
  <c r="J160" i="14"/>
  <c r="I160" i="14" s="1"/>
  <c r="N159" i="14"/>
  <c r="M159" i="14"/>
  <c r="L159" i="14"/>
  <c r="K159" i="14"/>
  <c r="I159" i="14" s="1"/>
  <c r="J159" i="14"/>
  <c r="N158" i="14"/>
  <c r="M158" i="14"/>
  <c r="L158" i="14"/>
  <c r="K158" i="14"/>
  <c r="J158" i="14"/>
  <c r="I158" i="14" s="1"/>
  <c r="N157" i="14"/>
  <c r="M157" i="14"/>
  <c r="L157" i="14"/>
  <c r="K157" i="14"/>
  <c r="I157" i="14" s="1"/>
  <c r="J157" i="14"/>
  <c r="N156" i="14"/>
  <c r="M156" i="14"/>
  <c r="L156" i="14"/>
  <c r="K156" i="14"/>
  <c r="J156" i="14"/>
  <c r="I156" i="14" s="1"/>
  <c r="N155" i="14"/>
  <c r="M155" i="14"/>
  <c r="L155" i="14"/>
  <c r="K155" i="14"/>
  <c r="I155" i="14" s="1"/>
  <c r="K26" i="14" s="1"/>
  <c r="J155" i="14"/>
  <c r="N154" i="14"/>
  <c r="M154" i="14"/>
  <c r="L154" i="14"/>
  <c r="K154" i="14"/>
  <c r="J154" i="14"/>
  <c r="I154" i="14" s="1"/>
  <c r="K25" i="14" s="1"/>
  <c r="N153" i="14"/>
  <c r="M153" i="14"/>
  <c r="L153" i="14"/>
  <c r="K153" i="14"/>
  <c r="I153" i="14" s="1"/>
  <c r="K24" i="14" s="1"/>
  <c r="J153" i="14"/>
  <c r="N152" i="14"/>
  <c r="M152" i="14"/>
  <c r="L152" i="14"/>
  <c r="K152" i="14"/>
  <c r="J152" i="14"/>
  <c r="I152" i="14" s="1"/>
  <c r="N151" i="14"/>
  <c r="M151" i="14"/>
  <c r="L151" i="14"/>
  <c r="K151" i="14"/>
  <c r="I151" i="14" s="1"/>
  <c r="U23" i="14" s="1"/>
  <c r="J151" i="14"/>
  <c r="N150" i="14"/>
  <c r="M150" i="14"/>
  <c r="L150" i="14"/>
  <c r="K150" i="14"/>
  <c r="J150" i="14"/>
  <c r="I150" i="14" s="1"/>
  <c r="N149" i="14"/>
  <c r="M149" i="14"/>
  <c r="L149" i="14"/>
  <c r="K149" i="14"/>
  <c r="I149" i="14" s="1"/>
  <c r="J149" i="14"/>
  <c r="N148" i="14"/>
  <c r="M148" i="14"/>
  <c r="L148" i="14"/>
  <c r="K148" i="14"/>
  <c r="J148" i="14"/>
  <c r="I148" i="14" s="1"/>
  <c r="N147" i="14"/>
  <c r="M147" i="14"/>
  <c r="L147" i="14"/>
  <c r="K147" i="14"/>
  <c r="I147" i="14" s="1"/>
  <c r="J147" i="14"/>
  <c r="N146" i="14"/>
  <c r="M146" i="14"/>
  <c r="L146" i="14"/>
  <c r="K146" i="14"/>
  <c r="J146" i="14"/>
  <c r="I146" i="14" s="1"/>
  <c r="K23" i="14" s="1"/>
  <c r="N145" i="14"/>
  <c r="M145" i="14"/>
  <c r="L145" i="14"/>
  <c r="K145" i="14"/>
  <c r="I145" i="14" s="1"/>
  <c r="J145" i="14"/>
  <c r="N144" i="14"/>
  <c r="M144" i="14"/>
  <c r="L144" i="14"/>
  <c r="K144" i="14"/>
  <c r="J144" i="14"/>
  <c r="I144" i="14" s="1"/>
  <c r="N143" i="14"/>
  <c r="M143" i="14"/>
  <c r="L143" i="14"/>
  <c r="K143" i="14"/>
  <c r="I143" i="14" s="1"/>
  <c r="J143" i="14"/>
  <c r="N142" i="14"/>
  <c r="M142" i="14"/>
  <c r="L142" i="14"/>
  <c r="K142" i="14"/>
  <c r="J142" i="14"/>
  <c r="I142" i="14" s="1"/>
  <c r="N141" i="14"/>
  <c r="M141" i="14"/>
  <c r="L141" i="14"/>
  <c r="K141" i="14"/>
  <c r="I141" i="14" s="1"/>
  <c r="J141" i="14"/>
  <c r="N140" i="14"/>
  <c r="M140" i="14"/>
  <c r="L140" i="14"/>
  <c r="K140" i="14"/>
  <c r="J140" i="14"/>
  <c r="I140" i="14" s="1"/>
  <c r="N139" i="14"/>
  <c r="M139" i="14"/>
  <c r="L139" i="14"/>
  <c r="K139" i="14"/>
  <c r="I139" i="14" s="1"/>
  <c r="J139" i="14"/>
  <c r="N138" i="14"/>
  <c r="M138" i="14"/>
  <c r="L138" i="14"/>
  <c r="K138" i="14"/>
  <c r="J138" i="14"/>
  <c r="I138" i="14" s="1"/>
  <c r="N137" i="14"/>
  <c r="M137" i="14"/>
  <c r="L137" i="14"/>
  <c r="K137" i="14"/>
  <c r="I137" i="14" s="1"/>
  <c r="J137" i="14"/>
  <c r="N136" i="14"/>
  <c r="M136" i="14"/>
  <c r="L136" i="14"/>
  <c r="K136" i="14"/>
  <c r="J136" i="14"/>
  <c r="I136" i="14" s="1"/>
  <c r="N135" i="14"/>
  <c r="M135" i="14"/>
  <c r="L135" i="14"/>
  <c r="K135" i="14"/>
  <c r="I135" i="14" s="1"/>
  <c r="J135" i="14"/>
  <c r="N134" i="14"/>
  <c r="M134" i="14"/>
  <c r="L134" i="14"/>
  <c r="K134" i="14"/>
  <c r="J134" i="14"/>
  <c r="I134" i="14" s="1"/>
  <c r="N133" i="14"/>
  <c r="M133" i="14"/>
  <c r="L133" i="14"/>
  <c r="K133" i="14"/>
  <c r="I133" i="14" s="1"/>
  <c r="J133" i="14"/>
  <c r="N132" i="14"/>
  <c r="M132" i="14"/>
  <c r="L132" i="14"/>
  <c r="K132" i="14"/>
  <c r="J132" i="14"/>
  <c r="I132" i="14" s="1"/>
  <c r="N131" i="14"/>
  <c r="M131" i="14"/>
  <c r="L131" i="14"/>
  <c r="K131" i="14"/>
  <c r="I131" i="14" s="1"/>
  <c r="J131" i="14"/>
  <c r="N130" i="14"/>
  <c r="M130" i="14"/>
  <c r="L130" i="14"/>
  <c r="K130" i="14"/>
  <c r="J130" i="14"/>
  <c r="I130" i="14" s="1"/>
  <c r="N129" i="14"/>
  <c r="M129" i="14"/>
  <c r="L129" i="14"/>
  <c r="K129" i="14"/>
  <c r="I129" i="14" s="1"/>
  <c r="J129" i="14"/>
  <c r="N128" i="14"/>
  <c r="M128" i="14"/>
  <c r="L128" i="14"/>
  <c r="K128" i="14"/>
  <c r="J128" i="14"/>
  <c r="I128" i="14" s="1"/>
  <c r="N127" i="14"/>
  <c r="M127" i="14"/>
  <c r="L127" i="14"/>
  <c r="K127" i="14"/>
  <c r="I127" i="14" s="1"/>
  <c r="J127" i="14"/>
  <c r="N126" i="14"/>
  <c r="M126" i="14"/>
  <c r="L126" i="14"/>
  <c r="K126" i="14"/>
  <c r="J126" i="14"/>
  <c r="I126" i="14" s="1"/>
  <c r="N125" i="14"/>
  <c r="M125" i="14"/>
  <c r="L125" i="14"/>
  <c r="K125" i="14"/>
  <c r="I125" i="14" s="1"/>
  <c r="J125" i="14"/>
  <c r="N124" i="14"/>
  <c r="M124" i="14"/>
  <c r="L124" i="14"/>
  <c r="K124" i="14"/>
  <c r="J124" i="14"/>
  <c r="I124" i="14" s="1"/>
  <c r="N123" i="14"/>
  <c r="M123" i="14"/>
  <c r="L123" i="14"/>
  <c r="K123" i="14"/>
  <c r="I123" i="14" s="1"/>
  <c r="J123" i="14"/>
  <c r="N122" i="14"/>
  <c r="M122" i="14"/>
  <c r="L122" i="14"/>
  <c r="K122" i="14"/>
  <c r="J122" i="14"/>
  <c r="I122" i="14" s="1"/>
  <c r="N121" i="14"/>
  <c r="M121" i="14"/>
  <c r="L121" i="14"/>
  <c r="K121" i="14"/>
  <c r="I121" i="14" s="1"/>
  <c r="J121" i="14"/>
  <c r="N120" i="14"/>
  <c r="M120" i="14"/>
  <c r="L120" i="14"/>
  <c r="K120" i="14"/>
  <c r="J120" i="14"/>
  <c r="I120" i="14" s="1"/>
  <c r="N119" i="14"/>
  <c r="M119" i="14"/>
  <c r="L119" i="14"/>
  <c r="K119" i="14"/>
  <c r="I119" i="14" s="1"/>
  <c r="J119" i="14"/>
  <c r="N118" i="14"/>
  <c r="M118" i="14"/>
  <c r="L118" i="14"/>
  <c r="K118" i="14"/>
  <c r="J118" i="14"/>
  <c r="I118" i="14" s="1"/>
  <c r="N117" i="14"/>
  <c r="M117" i="14"/>
  <c r="L117" i="14"/>
  <c r="K117" i="14"/>
  <c r="I117" i="14" s="1"/>
  <c r="J117" i="14"/>
  <c r="N116" i="14"/>
  <c r="M116" i="14"/>
  <c r="L116" i="14"/>
  <c r="K116" i="14"/>
  <c r="J116" i="14"/>
  <c r="I116" i="14" s="1"/>
  <c r="N115" i="14"/>
  <c r="M115" i="14"/>
  <c r="L115" i="14"/>
  <c r="K115" i="14"/>
  <c r="I115" i="14" s="1"/>
  <c r="J115" i="14"/>
  <c r="N114" i="14"/>
  <c r="M114" i="14"/>
  <c r="L114" i="14"/>
  <c r="K114" i="14"/>
  <c r="J114" i="14"/>
  <c r="I114" i="14" s="1"/>
  <c r="N113" i="14"/>
  <c r="M113" i="14"/>
  <c r="L113" i="14"/>
  <c r="K113" i="14"/>
  <c r="I113" i="14" s="1"/>
  <c r="J113" i="14"/>
  <c r="N112" i="14"/>
  <c r="M112" i="14"/>
  <c r="L112" i="14"/>
  <c r="K112" i="14"/>
  <c r="J112" i="14"/>
  <c r="I112" i="14" s="1"/>
  <c r="N111" i="14"/>
  <c r="M111" i="14"/>
  <c r="L111" i="14"/>
  <c r="K111" i="14"/>
  <c r="I111" i="14" s="1"/>
  <c r="J111" i="14"/>
  <c r="N110" i="14"/>
  <c r="M110" i="14"/>
  <c r="L110" i="14"/>
  <c r="K110" i="14"/>
  <c r="J110" i="14"/>
  <c r="I110" i="14" s="1"/>
  <c r="N109" i="14"/>
  <c r="M109" i="14"/>
  <c r="L109" i="14"/>
  <c r="K109" i="14"/>
  <c r="I109" i="14" s="1"/>
  <c r="J109" i="14"/>
  <c r="N108" i="14"/>
  <c r="M108" i="14"/>
  <c r="L108" i="14"/>
  <c r="K108" i="14"/>
  <c r="J108" i="14"/>
  <c r="I108" i="14" s="1"/>
  <c r="N107" i="14"/>
  <c r="M107" i="14"/>
  <c r="L107" i="14"/>
  <c r="K107" i="14"/>
  <c r="I107" i="14" s="1"/>
  <c r="J107" i="14"/>
  <c r="N106" i="14"/>
  <c r="M106" i="14"/>
  <c r="L106" i="14"/>
  <c r="K106" i="14"/>
  <c r="J106" i="14"/>
  <c r="I106" i="14" s="1"/>
  <c r="N105" i="14"/>
  <c r="M105" i="14"/>
  <c r="L105" i="14"/>
  <c r="K105" i="14"/>
  <c r="I105" i="14" s="1"/>
  <c r="J105" i="14"/>
  <c r="N104" i="14"/>
  <c r="M104" i="14"/>
  <c r="L104" i="14"/>
  <c r="K104" i="14"/>
  <c r="J104" i="14"/>
  <c r="I104" i="14" s="1"/>
  <c r="N103" i="14"/>
  <c r="M103" i="14"/>
  <c r="L103" i="14"/>
  <c r="K103" i="14"/>
  <c r="I103" i="14" s="1"/>
  <c r="J103" i="14"/>
  <c r="N102" i="14"/>
  <c r="M102" i="14"/>
  <c r="L102" i="14"/>
  <c r="K102" i="14"/>
  <c r="J102" i="14"/>
  <c r="I102" i="14" s="1"/>
  <c r="N101" i="14"/>
  <c r="M101" i="14"/>
  <c r="L101" i="14"/>
  <c r="K101" i="14"/>
  <c r="I101" i="14" s="1"/>
  <c r="J101" i="14"/>
  <c r="N100" i="14"/>
  <c r="M100" i="14"/>
  <c r="L100" i="14"/>
  <c r="K100" i="14"/>
  <c r="J100" i="14"/>
  <c r="I100" i="14" s="1"/>
  <c r="N99" i="14"/>
  <c r="M99" i="14"/>
  <c r="L99" i="14"/>
  <c r="K99" i="14"/>
  <c r="I99" i="14" s="1"/>
  <c r="J99" i="14"/>
  <c r="N98" i="14"/>
  <c r="M98" i="14"/>
  <c r="L98" i="14"/>
  <c r="K98" i="14"/>
  <c r="J98" i="14"/>
  <c r="I98" i="14" s="1"/>
  <c r="N97" i="14"/>
  <c r="M97" i="14"/>
  <c r="L97" i="14"/>
  <c r="K97" i="14"/>
  <c r="I97" i="14" s="1"/>
  <c r="J97" i="14"/>
  <c r="N96" i="14"/>
  <c r="M96" i="14"/>
  <c r="L96" i="14"/>
  <c r="K96" i="14"/>
  <c r="J96" i="14"/>
  <c r="I96" i="14" s="1"/>
  <c r="N95" i="14"/>
  <c r="M95" i="14"/>
  <c r="L95" i="14"/>
  <c r="K95" i="14"/>
  <c r="I95" i="14" s="1"/>
  <c r="J95" i="14"/>
  <c r="N94" i="14"/>
  <c r="M94" i="14"/>
  <c r="L94" i="14"/>
  <c r="K94" i="14"/>
  <c r="J94" i="14"/>
  <c r="I94" i="14" s="1"/>
  <c r="N93" i="14"/>
  <c r="M93" i="14"/>
  <c r="L93" i="14"/>
  <c r="K93" i="14"/>
  <c r="I93" i="14" s="1"/>
  <c r="J93" i="14"/>
  <c r="N92" i="14"/>
  <c r="M92" i="14"/>
  <c r="L92" i="14"/>
  <c r="K92" i="14"/>
  <c r="J92" i="14"/>
  <c r="I92" i="14" s="1"/>
  <c r="N91" i="14"/>
  <c r="M91" i="14"/>
  <c r="L91" i="14"/>
  <c r="K91" i="14"/>
  <c r="I91" i="14" s="1"/>
  <c r="J91" i="14"/>
  <c r="N90" i="14"/>
  <c r="M90" i="14"/>
  <c r="L90" i="14"/>
  <c r="K90" i="14"/>
  <c r="J90" i="14"/>
  <c r="I90" i="14" s="1"/>
  <c r="N89" i="14"/>
  <c r="M89" i="14"/>
  <c r="L89" i="14"/>
  <c r="J89" i="14"/>
  <c r="L88" i="14"/>
  <c r="K88" i="14"/>
  <c r="J88" i="14"/>
  <c r="L87" i="14"/>
  <c r="K87" i="14"/>
  <c r="J87" i="14"/>
  <c r="L86" i="14"/>
  <c r="K86" i="14"/>
  <c r="J86" i="14"/>
  <c r="L85" i="14"/>
  <c r="K85" i="14"/>
  <c r="J85" i="14"/>
  <c r="L84" i="14"/>
  <c r="K84" i="14"/>
  <c r="J84" i="14"/>
  <c r="L83" i="14"/>
  <c r="K83" i="14"/>
  <c r="J83" i="14"/>
  <c r="L82" i="14"/>
  <c r="K82" i="14"/>
  <c r="J82" i="14"/>
  <c r="L81" i="14"/>
  <c r="K81" i="14"/>
  <c r="J81" i="14"/>
  <c r="N80" i="14"/>
  <c r="M80" i="14"/>
  <c r="L80" i="14"/>
  <c r="K80" i="14"/>
  <c r="J80" i="14"/>
  <c r="I80" i="14"/>
  <c r="N79" i="14"/>
  <c r="M79" i="14"/>
  <c r="L79" i="14"/>
  <c r="K79" i="14"/>
  <c r="I79" i="14" s="1"/>
  <c r="J79" i="14"/>
  <c r="N78" i="14"/>
  <c r="M78" i="14"/>
  <c r="L78" i="14"/>
  <c r="J78" i="14"/>
  <c r="L77" i="14"/>
  <c r="K77" i="14"/>
  <c r="J77" i="14"/>
  <c r="J76" i="14"/>
  <c r="J75" i="14"/>
  <c r="J74" i="14"/>
  <c r="J73" i="14"/>
  <c r="J72" i="14"/>
  <c r="J71" i="14"/>
  <c r="J70" i="14"/>
  <c r="N69" i="14"/>
  <c r="M69" i="14"/>
  <c r="J69" i="14"/>
  <c r="N68" i="14"/>
  <c r="M68" i="14"/>
  <c r="J68" i="14"/>
  <c r="N67" i="14"/>
  <c r="M67" i="14"/>
  <c r="K67" i="14"/>
  <c r="I67" i="14" s="1"/>
  <c r="J67" i="14"/>
  <c r="E67" i="14"/>
  <c r="L67" i="14" s="1"/>
  <c r="N66" i="14"/>
  <c r="M66" i="14"/>
  <c r="L66" i="14"/>
  <c r="K66" i="14"/>
  <c r="J66" i="14"/>
  <c r="I66" i="14"/>
  <c r="N65" i="14"/>
  <c r="M65" i="14"/>
  <c r="L65" i="14"/>
  <c r="K65" i="14"/>
  <c r="I65" i="14" s="1"/>
  <c r="J65" i="14"/>
  <c r="N64" i="14"/>
  <c r="M64" i="14"/>
  <c r="L64" i="14"/>
  <c r="K64" i="14"/>
  <c r="J64" i="14"/>
  <c r="I64" i="14"/>
  <c r="N63" i="14"/>
  <c r="M63" i="14"/>
  <c r="L63" i="14"/>
  <c r="K63" i="14"/>
  <c r="I63" i="14" s="1"/>
  <c r="J63" i="14"/>
  <c r="N62" i="14"/>
  <c r="M62" i="14"/>
  <c r="L62" i="14"/>
  <c r="K62" i="14"/>
  <c r="J62" i="14"/>
  <c r="I62" i="14"/>
  <c r="N61" i="14"/>
  <c r="M61" i="14"/>
  <c r="L61" i="14"/>
  <c r="K61" i="14"/>
  <c r="I61" i="14" s="1"/>
  <c r="J61" i="14"/>
  <c r="N60" i="14"/>
  <c r="M60" i="14"/>
  <c r="L60" i="14"/>
  <c r="K60" i="14"/>
  <c r="J60" i="14"/>
  <c r="I60" i="14"/>
  <c r="E12" i="14"/>
  <c r="D12" i="14"/>
  <c r="K10" i="14"/>
  <c r="K9" i="14"/>
  <c r="K8" i="14"/>
  <c r="K7" i="14"/>
  <c r="K6" i="14"/>
  <c r="L5" i="14"/>
  <c r="K5" i="14"/>
  <c r="J5" i="14"/>
  <c r="L4" i="14"/>
  <c r="K4" i="14"/>
  <c r="J4" i="14"/>
  <c r="P3" i="14"/>
  <c r="O3" i="14"/>
  <c r="N3" i="14"/>
  <c r="M3" i="14"/>
  <c r="L3" i="14"/>
  <c r="K3" i="14"/>
  <c r="J3" i="14"/>
  <c r="K2" i="14"/>
  <c r="D1" i="14"/>
  <c r="AK498" i="13"/>
  <c r="AB498" i="13"/>
  <c r="Z498" i="13"/>
  <c r="X498" i="13"/>
  <c r="X497" i="13"/>
  <c r="AK490" i="13"/>
  <c r="AE490" i="13"/>
  <c r="Z490" i="13"/>
  <c r="Y490" i="13"/>
  <c r="X489" i="13"/>
  <c r="U489" i="13"/>
  <c r="S489" i="13"/>
  <c r="Q489" i="13"/>
  <c r="Q488" i="13"/>
  <c r="J485" i="13"/>
  <c r="AK482" i="13"/>
  <c r="X481" i="13"/>
  <c r="Q479" i="13"/>
  <c r="H476" i="13"/>
  <c r="N486" i="13" s="1"/>
  <c r="G476" i="13"/>
  <c r="AA490" i="13" s="1"/>
  <c r="F476" i="13"/>
  <c r="L486" i="13" s="1"/>
  <c r="E476" i="13"/>
  <c r="K486" i="13" s="1"/>
  <c r="D476" i="13"/>
  <c r="J486" i="13" s="1"/>
  <c r="K475" i="13"/>
  <c r="D475" i="13"/>
  <c r="AK472" i="13"/>
  <c r="AB470" i="13"/>
  <c r="Z470" i="13"/>
  <c r="X470" i="13"/>
  <c r="Q470" i="13"/>
  <c r="X469" i="13"/>
  <c r="N466" i="13"/>
  <c r="L466" i="13"/>
  <c r="J466" i="13"/>
  <c r="J465" i="13"/>
  <c r="AB462" i="13"/>
  <c r="AA462" i="13"/>
  <c r="Z462" i="13"/>
  <c r="Y462" i="13"/>
  <c r="X462" i="13"/>
  <c r="AK461" i="13"/>
  <c r="AE461" i="13"/>
  <c r="X461" i="13"/>
  <c r="U461" i="13"/>
  <c r="S461" i="13"/>
  <c r="Q461" i="13"/>
  <c r="Q460" i="13"/>
  <c r="AB454" i="13"/>
  <c r="AA454" i="13"/>
  <c r="Z454" i="13"/>
  <c r="Y454" i="13"/>
  <c r="X454" i="13"/>
  <c r="X453" i="13"/>
  <c r="AK452" i="13"/>
  <c r="B450" i="13"/>
  <c r="N399" i="13"/>
  <c r="M399" i="13"/>
  <c r="L399" i="13"/>
  <c r="K399" i="13"/>
  <c r="J399" i="13"/>
  <c r="I399" i="13"/>
  <c r="N398" i="13"/>
  <c r="M398" i="13"/>
  <c r="L398" i="13"/>
  <c r="K398" i="13"/>
  <c r="I398" i="13" s="1"/>
  <c r="J398" i="13"/>
  <c r="N397" i="13"/>
  <c r="M397" i="13"/>
  <c r="L397" i="13"/>
  <c r="K397" i="13"/>
  <c r="J397" i="13"/>
  <c r="I397" i="13"/>
  <c r="N396" i="13"/>
  <c r="M396" i="13"/>
  <c r="L396" i="13"/>
  <c r="K396" i="13"/>
  <c r="I396" i="13" s="1"/>
  <c r="J396" i="13"/>
  <c r="N395" i="13"/>
  <c r="M395" i="13"/>
  <c r="L395" i="13"/>
  <c r="K395" i="13"/>
  <c r="J395" i="13"/>
  <c r="I395" i="13"/>
  <c r="N394" i="13"/>
  <c r="M394" i="13"/>
  <c r="L394" i="13"/>
  <c r="K394" i="13"/>
  <c r="I394" i="13" s="1"/>
  <c r="J394" i="13"/>
  <c r="N393" i="13"/>
  <c r="M393" i="13"/>
  <c r="L393" i="13"/>
  <c r="K393" i="13"/>
  <c r="J393" i="13"/>
  <c r="I393" i="13"/>
  <c r="N392" i="13"/>
  <c r="M392" i="13"/>
  <c r="L392" i="13"/>
  <c r="K392" i="13"/>
  <c r="I392" i="13" s="1"/>
  <c r="J392" i="13"/>
  <c r="N391" i="13"/>
  <c r="M391" i="13"/>
  <c r="L391" i="13"/>
  <c r="K391" i="13"/>
  <c r="J391" i="13"/>
  <c r="I391" i="13"/>
  <c r="N390" i="13"/>
  <c r="M390" i="13"/>
  <c r="L390" i="13"/>
  <c r="K390" i="13"/>
  <c r="I390" i="13" s="1"/>
  <c r="J390" i="13"/>
  <c r="N389" i="13"/>
  <c r="M389" i="13"/>
  <c r="L389" i="13"/>
  <c r="K389" i="13"/>
  <c r="J389" i="13"/>
  <c r="I389" i="13"/>
  <c r="N388" i="13"/>
  <c r="M388" i="13"/>
  <c r="L388" i="13"/>
  <c r="K388" i="13"/>
  <c r="I388" i="13" s="1"/>
  <c r="J388" i="13"/>
  <c r="N387" i="13"/>
  <c r="M387" i="13"/>
  <c r="L387" i="13"/>
  <c r="K387" i="13"/>
  <c r="J387" i="13"/>
  <c r="I387" i="13"/>
  <c r="N386" i="13"/>
  <c r="M386" i="13"/>
  <c r="L386" i="13"/>
  <c r="K386" i="13"/>
  <c r="I386" i="13" s="1"/>
  <c r="J386" i="13"/>
  <c r="N385" i="13"/>
  <c r="M385" i="13"/>
  <c r="L385" i="13"/>
  <c r="K385" i="13"/>
  <c r="J385" i="13"/>
  <c r="I385" i="13"/>
  <c r="N384" i="13"/>
  <c r="M384" i="13"/>
  <c r="L384" i="13"/>
  <c r="K384" i="13"/>
  <c r="I384" i="13" s="1"/>
  <c r="J384" i="13"/>
  <c r="N383" i="13"/>
  <c r="M383" i="13"/>
  <c r="L383" i="13"/>
  <c r="K383" i="13"/>
  <c r="J383" i="13"/>
  <c r="I383" i="13"/>
  <c r="N382" i="13"/>
  <c r="M382" i="13"/>
  <c r="L382" i="13"/>
  <c r="K382" i="13"/>
  <c r="I382" i="13" s="1"/>
  <c r="J382" i="13"/>
  <c r="N381" i="13"/>
  <c r="M381" i="13"/>
  <c r="L381" i="13"/>
  <c r="K381" i="13"/>
  <c r="J381" i="13"/>
  <c r="I381" i="13"/>
  <c r="N380" i="13"/>
  <c r="M380" i="13"/>
  <c r="L380" i="13"/>
  <c r="K380" i="13"/>
  <c r="I380" i="13" s="1"/>
  <c r="J380" i="13"/>
  <c r="N379" i="13"/>
  <c r="M379" i="13"/>
  <c r="L379" i="13"/>
  <c r="K379" i="13"/>
  <c r="J379" i="13"/>
  <c r="I379" i="13"/>
  <c r="N378" i="13"/>
  <c r="M378" i="13"/>
  <c r="L378" i="13"/>
  <c r="K378" i="13"/>
  <c r="I378" i="13" s="1"/>
  <c r="J378" i="13"/>
  <c r="N377" i="13"/>
  <c r="M377" i="13"/>
  <c r="L377" i="13"/>
  <c r="K377" i="13"/>
  <c r="J377" i="13"/>
  <c r="I377" i="13"/>
  <c r="N376" i="13"/>
  <c r="M376" i="13"/>
  <c r="L376" i="13"/>
  <c r="K376" i="13"/>
  <c r="I376" i="13" s="1"/>
  <c r="J376" i="13"/>
  <c r="N375" i="13"/>
  <c r="M375" i="13"/>
  <c r="L375" i="13"/>
  <c r="K375" i="13"/>
  <c r="J375" i="13"/>
  <c r="I375" i="13"/>
  <c r="N374" i="13"/>
  <c r="M374" i="13"/>
  <c r="L374" i="13"/>
  <c r="K374" i="13"/>
  <c r="I374" i="13" s="1"/>
  <c r="J374" i="13"/>
  <c r="N373" i="13"/>
  <c r="M373" i="13"/>
  <c r="L373" i="13"/>
  <c r="K373" i="13"/>
  <c r="J373" i="13"/>
  <c r="I373" i="13"/>
  <c r="N372" i="13"/>
  <c r="M372" i="13"/>
  <c r="L372" i="13"/>
  <c r="K372" i="13"/>
  <c r="I372" i="13" s="1"/>
  <c r="J372" i="13"/>
  <c r="N371" i="13"/>
  <c r="M371" i="13"/>
  <c r="L371" i="13"/>
  <c r="K371" i="13"/>
  <c r="J371" i="13"/>
  <c r="I371" i="13"/>
  <c r="N370" i="13"/>
  <c r="M370" i="13"/>
  <c r="L370" i="13"/>
  <c r="K370" i="13"/>
  <c r="I370" i="13" s="1"/>
  <c r="J370" i="13"/>
  <c r="N369" i="13"/>
  <c r="M369" i="13"/>
  <c r="L369" i="13"/>
  <c r="K369" i="13"/>
  <c r="J369" i="13"/>
  <c r="I369" i="13"/>
  <c r="N368" i="13"/>
  <c r="M368" i="13"/>
  <c r="L368" i="13"/>
  <c r="K368" i="13"/>
  <c r="I368" i="13" s="1"/>
  <c r="J368" i="13"/>
  <c r="N367" i="13"/>
  <c r="M367" i="13"/>
  <c r="L367" i="13"/>
  <c r="K367" i="13"/>
  <c r="J367" i="13"/>
  <c r="I367" i="13"/>
  <c r="N366" i="13"/>
  <c r="M366" i="13"/>
  <c r="L366" i="13"/>
  <c r="K366" i="13"/>
  <c r="I366" i="13" s="1"/>
  <c r="J366" i="13"/>
  <c r="N365" i="13"/>
  <c r="M365" i="13"/>
  <c r="L365" i="13"/>
  <c r="K365" i="13"/>
  <c r="J365" i="13"/>
  <c r="I365" i="13"/>
  <c r="N364" i="13"/>
  <c r="M364" i="13"/>
  <c r="L364" i="13"/>
  <c r="K364" i="13"/>
  <c r="I364" i="13" s="1"/>
  <c r="J364" i="13"/>
  <c r="N363" i="13"/>
  <c r="M363" i="13"/>
  <c r="L363" i="13"/>
  <c r="K363" i="13"/>
  <c r="J363" i="13"/>
  <c r="I363" i="13"/>
  <c r="N362" i="13"/>
  <c r="M362" i="13"/>
  <c r="L362" i="13"/>
  <c r="K362" i="13"/>
  <c r="I362" i="13" s="1"/>
  <c r="J362" i="13"/>
  <c r="N361" i="13"/>
  <c r="M361" i="13"/>
  <c r="L361" i="13"/>
  <c r="K361" i="13"/>
  <c r="J361" i="13"/>
  <c r="I361" i="13"/>
  <c r="N360" i="13"/>
  <c r="M360" i="13"/>
  <c r="L360" i="13"/>
  <c r="K360" i="13"/>
  <c r="I360" i="13" s="1"/>
  <c r="J360" i="13"/>
  <c r="N359" i="13"/>
  <c r="M359" i="13"/>
  <c r="L359" i="13"/>
  <c r="K359" i="13"/>
  <c r="J359" i="13"/>
  <c r="I359" i="13"/>
  <c r="N358" i="13"/>
  <c r="M358" i="13"/>
  <c r="L358" i="13"/>
  <c r="K358" i="13"/>
  <c r="I358" i="13" s="1"/>
  <c r="J358" i="13"/>
  <c r="N357" i="13"/>
  <c r="M357" i="13"/>
  <c r="L357" i="13"/>
  <c r="K357" i="13"/>
  <c r="J357" i="13"/>
  <c r="I357" i="13"/>
  <c r="N356" i="13"/>
  <c r="M356" i="13"/>
  <c r="L356" i="13"/>
  <c r="K356" i="13"/>
  <c r="I356" i="13" s="1"/>
  <c r="J356" i="13"/>
  <c r="N355" i="13"/>
  <c r="M355" i="13"/>
  <c r="L355" i="13"/>
  <c r="K355" i="13"/>
  <c r="J355" i="13"/>
  <c r="I355" i="13"/>
  <c r="N354" i="13"/>
  <c r="M354" i="13"/>
  <c r="L354" i="13"/>
  <c r="K354" i="13"/>
  <c r="I354" i="13" s="1"/>
  <c r="J354" i="13"/>
  <c r="N353" i="13"/>
  <c r="M353" i="13"/>
  <c r="L353" i="13"/>
  <c r="K353" i="13"/>
  <c r="J353" i="13"/>
  <c r="I353" i="13"/>
  <c r="N352" i="13"/>
  <c r="M352" i="13"/>
  <c r="L352" i="13"/>
  <c r="K352" i="13"/>
  <c r="I352" i="13" s="1"/>
  <c r="K39" i="13" s="1"/>
  <c r="J352" i="13"/>
  <c r="N351" i="13"/>
  <c r="M351" i="13"/>
  <c r="L351" i="13"/>
  <c r="K351" i="13"/>
  <c r="J351" i="13"/>
  <c r="I351" i="13"/>
  <c r="N350" i="13"/>
  <c r="M350" i="13"/>
  <c r="L350" i="13"/>
  <c r="K350" i="13"/>
  <c r="I350" i="13" s="1"/>
  <c r="J350" i="13"/>
  <c r="N349" i="13"/>
  <c r="M349" i="13"/>
  <c r="L349" i="13"/>
  <c r="K349" i="13"/>
  <c r="J349" i="13"/>
  <c r="I349" i="13"/>
  <c r="N348" i="13"/>
  <c r="M348" i="13"/>
  <c r="L348" i="13"/>
  <c r="K348" i="13"/>
  <c r="I348" i="13" s="1"/>
  <c r="J348" i="13"/>
  <c r="N347" i="13"/>
  <c r="M347" i="13"/>
  <c r="L347" i="13"/>
  <c r="K347" i="13"/>
  <c r="J347" i="13"/>
  <c r="I347" i="13"/>
  <c r="N346" i="13"/>
  <c r="M346" i="13"/>
  <c r="L346" i="13"/>
  <c r="K346" i="13"/>
  <c r="I346" i="13" s="1"/>
  <c r="J346" i="13"/>
  <c r="N345" i="13"/>
  <c r="M345" i="13"/>
  <c r="L345" i="13"/>
  <c r="K345" i="13"/>
  <c r="J345" i="13"/>
  <c r="I345" i="13"/>
  <c r="N344" i="13"/>
  <c r="M344" i="13"/>
  <c r="L344" i="13"/>
  <c r="K344" i="13"/>
  <c r="I344" i="13" s="1"/>
  <c r="J344" i="13"/>
  <c r="N343" i="13"/>
  <c r="M343" i="13"/>
  <c r="L343" i="13"/>
  <c r="K343" i="13"/>
  <c r="J343" i="13"/>
  <c r="I343" i="13"/>
  <c r="N342" i="13"/>
  <c r="M342" i="13"/>
  <c r="L342" i="13"/>
  <c r="K342" i="13"/>
  <c r="I342" i="13" s="1"/>
  <c r="J342" i="13"/>
  <c r="N341" i="13"/>
  <c r="M341" i="13"/>
  <c r="L341" i="13"/>
  <c r="K341" i="13"/>
  <c r="J341" i="13"/>
  <c r="I341" i="13"/>
  <c r="N340" i="13"/>
  <c r="M340" i="13"/>
  <c r="L340" i="13"/>
  <c r="K340" i="13"/>
  <c r="I340" i="13" s="1"/>
  <c r="J340" i="13"/>
  <c r="N339" i="13"/>
  <c r="M339" i="13"/>
  <c r="L339" i="13"/>
  <c r="K339" i="13"/>
  <c r="J339" i="13"/>
  <c r="I339" i="13"/>
  <c r="N338" i="13"/>
  <c r="M338" i="13"/>
  <c r="L338" i="13"/>
  <c r="K338" i="13"/>
  <c r="I338" i="13" s="1"/>
  <c r="J338" i="13"/>
  <c r="N337" i="13"/>
  <c r="M337" i="13"/>
  <c r="L337" i="13"/>
  <c r="K337" i="13"/>
  <c r="J337" i="13"/>
  <c r="I337" i="13"/>
  <c r="N336" i="13"/>
  <c r="M336" i="13"/>
  <c r="L336" i="13"/>
  <c r="K336" i="13"/>
  <c r="I336" i="13" s="1"/>
  <c r="J336" i="13"/>
  <c r="N335" i="13"/>
  <c r="M335" i="13"/>
  <c r="L335" i="13"/>
  <c r="K335" i="13"/>
  <c r="J335" i="13"/>
  <c r="I335" i="13"/>
  <c r="N334" i="13"/>
  <c r="M334" i="13"/>
  <c r="L334" i="13"/>
  <c r="K334" i="13"/>
  <c r="I334" i="13" s="1"/>
  <c r="J334" i="13"/>
  <c r="N333" i="13"/>
  <c r="M333" i="13"/>
  <c r="L333" i="13"/>
  <c r="K333" i="13"/>
  <c r="J333" i="13"/>
  <c r="I333" i="13"/>
  <c r="N332" i="13"/>
  <c r="M332" i="13"/>
  <c r="L332" i="13"/>
  <c r="K332" i="13"/>
  <c r="I332" i="13" s="1"/>
  <c r="J332" i="13"/>
  <c r="N331" i="13"/>
  <c r="M331" i="13"/>
  <c r="L331" i="13"/>
  <c r="K331" i="13"/>
  <c r="J331" i="13"/>
  <c r="I331" i="13"/>
  <c r="N330" i="13"/>
  <c r="M330" i="13"/>
  <c r="L330" i="13"/>
  <c r="K330" i="13"/>
  <c r="I330" i="13" s="1"/>
  <c r="J330" i="13"/>
  <c r="N329" i="13"/>
  <c r="M329" i="13"/>
  <c r="L329" i="13"/>
  <c r="K329" i="13"/>
  <c r="J329" i="13"/>
  <c r="I329" i="13"/>
  <c r="N328" i="13"/>
  <c r="M328" i="13"/>
  <c r="L328" i="13"/>
  <c r="K328" i="13"/>
  <c r="I328" i="13" s="1"/>
  <c r="J328" i="13"/>
  <c r="N327" i="13"/>
  <c r="M327" i="13"/>
  <c r="L327" i="13"/>
  <c r="K327" i="13"/>
  <c r="J327" i="13"/>
  <c r="I327" i="13"/>
  <c r="N326" i="13"/>
  <c r="M326" i="13"/>
  <c r="L326" i="13"/>
  <c r="K326" i="13"/>
  <c r="I326" i="13" s="1"/>
  <c r="J326" i="13"/>
  <c r="N325" i="13"/>
  <c r="M325" i="13"/>
  <c r="L325" i="13"/>
  <c r="K325" i="13"/>
  <c r="J325" i="13"/>
  <c r="I325" i="13"/>
  <c r="N324" i="13"/>
  <c r="M324" i="13"/>
  <c r="L324" i="13"/>
  <c r="K324" i="13"/>
  <c r="I324" i="13" s="1"/>
  <c r="J324" i="13"/>
  <c r="N323" i="13"/>
  <c r="M323" i="13"/>
  <c r="L323" i="13"/>
  <c r="K323" i="13"/>
  <c r="J323" i="13"/>
  <c r="I323" i="13"/>
  <c r="N322" i="13"/>
  <c r="M322" i="13"/>
  <c r="L322" i="13"/>
  <c r="K322" i="13"/>
  <c r="I322" i="13" s="1"/>
  <c r="J322" i="13"/>
  <c r="N321" i="13"/>
  <c r="M321" i="13"/>
  <c r="L321" i="13"/>
  <c r="K321" i="13"/>
  <c r="J321" i="13"/>
  <c r="I321" i="13"/>
  <c r="N320" i="13"/>
  <c r="M320" i="13"/>
  <c r="L320" i="13"/>
  <c r="K320" i="13"/>
  <c r="I320" i="13" s="1"/>
  <c r="J320" i="13"/>
  <c r="N319" i="13"/>
  <c r="M319" i="13"/>
  <c r="L319" i="13"/>
  <c r="K319" i="13"/>
  <c r="J319" i="13"/>
  <c r="I319" i="13"/>
  <c r="N318" i="13"/>
  <c r="M318" i="13"/>
  <c r="L318" i="13"/>
  <c r="K318" i="13"/>
  <c r="I318" i="13" s="1"/>
  <c r="J318" i="13"/>
  <c r="N317" i="13"/>
  <c r="M317" i="13"/>
  <c r="L317" i="13"/>
  <c r="K317" i="13"/>
  <c r="J317" i="13"/>
  <c r="I317" i="13"/>
  <c r="N316" i="13"/>
  <c r="M316" i="13"/>
  <c r="L316" i="13"/>
  <c r="K316" i="13"/>
  <c r="I316" i="13" s="1"/>
  <c r="J316" i="13"/>
  <c r="N315" i="13"/>
  <c r="M315" i="13"/>
  <c r="L315" i="13"/>
  <c r="K315" i="13"/>
  <c r="J315" i="13"/>
  <c r="I315" i="13"/>
  <c r="N314" i="13"/>
  <c r="M314" i="13"/>
  <c r="L314" i="13"/>
  <c r="K314" i="13"/>
  <c r="I314" i="13" s="1"/>
  <c r="J314" i="13"/>
  <c r="N313" i="13"/>
  <c r="M313" i="13"/>
  <c r="L313" i="13"/>
  <c r="K313" i="13"/>
  <c r="J313" i="13"/>
  <c r="I313" i="13"/>
  <c r="N312" i="13"/>
  <c r="M312" i="13"/>
  <c r="L312" i="13"/>
  <c r="K312" i="13"/>
  <c r="I312" i="13" s="1"/>
  <c r="J312" i="13"/>
  <c r="N311" i="13"/>
  <c r="M311" i="13"/>
  <c r="L311" i="13"/>
  <c r="K311" i="13"/>
  <c r="J311" i="13"/>
  <c r="I311" i="13"/>
  <c r="N310" i="13"/>
  <c r="M310" i="13"/>
  <c r="L310" i="13"/>
  <c r="K310" i="13"/>
  <c r="I310" i="13" s="1"/>
  <c r="J310" i="13"/>
  <c r="N309" i="13"/>
  <c r="M309" i="13"/>
  <c r="L309" i="13"/>
  <c r="K309" i="13"/>
  <c r="J309" i="13"/>
  <c r="I309" i="13"/>
  <c r="N308" i="13"/>
  <c r="M308" i="13"/>
  <c r="L308" i="13"/>
  <c r="K308" i="13"/>
  <c r="I308" i="13" s="1"/>
  <c r="J308" i="13"/>
  <c r="N307" i="13"/>
  <c r="M307" i="13"/>
  <c r="L307" i="13"/>
  <c r="K307" i="13"/>
  <c r="J307" i="13"/>
  <c r="I307" i="13"/>
  <c r="N306" i="13"/>
  <c r="M306" i="13"/>
  <c r="L306" i="13"/>
  <c r="K306" i="13"/>
  <c r="I306" i="13" s="1"/>
  <c r="J306" i="13"/>
  <c r="N305" i="13"/>
  <c r="M305" i="13"/>
  <c r="L305" i="13"/>
  <c r="K305" i="13"/>
  <c r="J305" i="13"/>
  <c r="I305" i="13"/>
  <c r="N304" i="13"/>
  <c r="M304" i="13"/>
  <c r="L304" i="13"/>
  <c r="K304" i="13"/>
  <c r="I304" i="13" s="1"/>
  <c r="J304" i="13"/>
  <c r="N303" i="13"/>
  <c r="M303" i="13"/>
  <c r="L303" i="13"/>
  <c r="K303" i="13"/>
  <c r="J303" i="13"/>
  <c r="I303" i="13"/>
  <c r="N302" i="13"/>
  <c r="M302" i="13"/>
  <c r="L302" i="13"/>
  <c r="K302" i="13"/>
  <c r="I302" i="13" s="1"/>
  <c r="J302" i="13"/>
  <c r="N301" i="13"/>
  <c r="M301" i="13"/>
  <c r="L301" i="13"/>
  <c r="K301" i="13"/>
  <c r="J301" i="13"/>
  <c r="I301" i="13"/>
  <c r="N300" i="13"/>
  <c r="M300" i="13"/>
  <c r="L300" i="13"/>
  <c r="K300" i="13"/>
  <c r="I300" i="13" s="1"/>
  <c r="J300" i="13"/>
  <c r="N299" i="13"/>
  <c r="M299" i="13"/>
  <c r="L299" i="13"/>
  <c r="K299" i="13"/>
  <c r="J299" i="13"/>
  <c r="I299" i="13"/>
  <c r="N298" i="13"/>
  <c r="M298" i="13"/>
  <c r="L298" i="13"/>
  <c r="K298" i="13"/>
  <c r="I298" i="13" s="1"/>
  <c r="J298" i="13"/>
  <c r="N297" i="13"/>
  <c r="M297" i="13"/>
  <c r="L297" i="13"/>
  <c r="K297" i="13"/>
  <c r="J297" i="13"/>
  <c r="I297" i="13"/>
  <c r="N296" i="13"/>
  <c r="M296" i="13"/>
  <c r="L296" i="13"/>
  <c r="K296" i="13"/>
  <c r="I296" i="13" s="1"/>
  <c r="J296" i="13"/>
  <c r="N295" i="13"/>
  <c r="M295" i="13"/>
  <c r="L295" i="13"/>
  <c r="K295" i="13"/>
  <c r="J295" i="13"/>
  <c r="I295" i="13"/>
  <c r="N294" i="13"/>
  <c r="M294" i="13"/>
  <c r="L294" i="13"/>
  <c r="K294" i="13"/>
  <c r="I294" i="13" s="1"/>
  <c r="J294" i="13"/>
  <c r="N293" i="13"/>
  <c r="M293" i="13"/>
  <c r="L293" i="13"/>
  <c r="K293" i="13"/>
  <c r="J293" i="13"/>
  <c r="I293" i="13"/>
  <c r="N292" i="13"/>
  <c r="M292" i="13"/>
  <c r="L292" i="13"/>
  <c r="K292" i="13"/>
  <c r="I292" i="13" s="1"/>
  <c r="J292" i="13"/>
  <c r="N291" i="13"/>
  <c r="M291" i="13"/>
  <c r="L291" i="13"/>
  <c r="K291" i="13"/>
  <c r="J291" i="13"/>
  <c r="I291" i="13"/>
  <c r="N290" i="13"/>
  <c r="M290" i="13"/>
  <c r="L290" i="13"/>
  <c r="K290" i="13"/>
  <c r="I290" i="13" s="1"/>
  <c r="J290" i="13"/>
  <c r="N289" i="13"/>
  <c r="M289" i="13"/>
  <c r="L289" i="13"/>
  <c r="K289" i="13"/>
  <c r="J289" i="13"/>
  <c r="I289" i="13"/>
  <c r="N288" i="13"/>
  <c r="M288" i="13"/>
  <c r="L288" i="13"/>
  <c r="K288" i="13"/>
  <c r="I288" i="13" s="1"/>
  <c r="J288" i="13"/>
  <c r="N287" i="13"/>
  <c r="M287" i="13"/>
  <c r="L287" i="13"/>
  <c r="K287" i="13"/>
  <c r="J287" i="13"/>
  <c r="I287" i="13"/>
  <c r="N286" i="13"/>
  <c r="M286" i="13"/>
  <c r="L286" i="13"/>
  <c r="K286" i="13"/>
  <c r="I286" i="13" s="1"/>
  <c r="J286" i="13"/>
  <c r="N285" i="13"/>
  <c r="M285" i="13"/>
  <c r="L285" i="13"/>
  <c r="K285" i="13"/>
  <c r="J285" i="13"/>
  <c r="I285" i="13"/>
  <c r="N284" i="13"/>
  <c r="M284" i="13"/>
  <c r="L284" i="13"/>
  <c r="K284" i="13"/>
  <c r="I284" i="13" s="1"/>
  <c r="J284" i="13"/>
  <c r="N283" i="13"/>
  <c r="M283" i="13"/>
  <c r="L283" i="13"/>
  <c r="K283" i="13"/>
  <c r="J283" i="13"/>
  <c r="I283" i="13"/>
  <c r="N282" i="13"/>
  <c r="M282" i="13"/>
  <c r="L282" i="13"/>
  <c r="K282" i="13"/>
  <c r="I282" i="13" s="1"/>
  <c r="J282" i="13"/>
  <c r="N281" i="13"/>
  <c r="M281" i="13"/>
  <c r="L281" i="13"/>
  <c r="K281" i="13"/>
  <c r="J281" i="13"/>
  <c r="I281" i="13"/>
  <c r="N280" i="13"/>
  <c r="M280" i="13"/>
  <c r="L280" i="13"/>
  <c r="K280" i="13"/>
  <c r="I280" i="13" s="1"/>
  <c r="J280" i="13"/>
  <c r="N279" i="13"/>
  <c r="M279" i="13"/>
  <c r="L279" i="13"/>
  <c r="K279" i="13"/>
  <c r="J279" i="13"/>
  <c r="I279" i="13"/>
  <c r="N278" i="13"/>
  <c r="M278" i="13"/>
  <c r="L278" i="13"/>
  <c r="K278" i="13"/>
  <c r="I278" i="13" s="1"/>
  <c r="J278" i="13"/>
  <c r="N277" i="13"/>
  <c r="M277" i="13"/>
  <c r="L277" i="13"/>
  <c r="K277" i="13"/>
  <c r="J277" i="13"/>
  <c r="I277" i="13"/>
  <c r="N276" i="13"/>
  <c r="M276" i="13"/>
  <c r="L276" i="13"/>
  <c r="K276" i="13"/>
  <c r="I276" i="13" s="1"/>
  <c r="J276" i="13"/>
  <c r="N275" i="13"/>
  <c r="M275" i="13"/>
  <c r="L275" i="13"/>
  <c r="K275" i="13"/>
  <c r="J275" i="13"/>
  <c r="I275" i="13"/>
  <c r="N274" i="13"/>
  <c r="M274" i="13"/>
  <c r="L274" i="13"/>
  <c r="K274" i="13"/>
  <c r="I274" i="13" s="1"/>
  <c r="J274" i="13"/>
  <c r="N273" i="13"/>
  <c r="M273" i="13"/>
  <c r="L273" i="13"/>
  <c r="K273" i="13"/>
  <c r="J273" i="13"/>
  <c r="I273" i="13"/>
  <c r="N272" i="13"/>
  <c r="M272" i="13"/>
  <c r="L272" i="13"/>
  <c r="K272" i="13"/>
  <c r="I272" i="13" s="1"/>
  <c r="J272" i="13"/>
  <c r="N271" i="13"/>
  <c r="M271" i="13"/>
  <c r="L271" i="13"/>
  <c r="K271" i="13"/>
  <c r="J271" i="13"/>
  <c r="I271" i="13"/>
  <c r="N270" i="13"/>
  <c r="M270" i="13"/>
  <c r="L270" i="13"/>
  <c r="K270" i="13"/>
  <c r="I270" i="13" s="1"/>
  <c r="J270" i="13"/>
  <c r="N269" i="13"/>
  <c r="M269" i="13"/>
  <c r="L269" i="13"/>
  <c r="K269" i="13"/>
  <c r="J269" i="13"/>
  <c r="I269" i="13"/>
  <c r="N268" i="13"/>
  <c r="M268" i="13"/>
  <c r="L268" i="13"/>
  <c r="K268" i="13"/>
  <c r="I268" i="13" s="1"/>
  <c r="J268" i="13"/>
  <c r="N267" i="13"/>
  <c r="M267" i="13"/>
  <c r="L267" i="13"/>
  <c r="K267" i="13"/>
  <c r="J267" i="13"/>
  <c r="I267" i="13"/>
  <c r="N266" i="13"/>
  <c r="M266" i="13"/>
  <c r="L266" i="13"/>
  <c r="K266" i="13"/>
  <c r="I266" i="13" s="1"/>
  <c r="J266" i="13"/>
  <c r="N265" i="13"/>
  <c r="M265" i="13"/>
  <c r="L265" i="13"/>
  <c r="K265" i="13"/>
  <c r="J265" i="13"/>
  <c r="I265" i="13"/>
  <c r="N264" i="13"/>
  <c r="M264" i="13"/>
  <c r="L264" i="13"/>
  <c r="K264" i="13"/>
  <c r="I264" i="13" s="1"/>
  <c r="J264" i="13"/>
  <c r="N263" i="13"/>
  <c r="M263" i="13"/>
  <c r="L263" i="13"/>
  <c r="K263" i="13"/>
  <c r="J263" i="13"/>
  <c r="I263" i="13"/>
  <c r="N262" i="13"/>
  <c r="M262" i="13"/>
  <c r="L262" i="13"/>
  <c r="K262" i="13"/>
  <c r="I262" i="13" s="1"/>
  <c r="J262" i="13"/>
  <c r="N261" i="13"/>
  <c r="M261" i="13"/>
  <c r="L261" i="13"/>
  <c r="K261" i="13"/>
  <c r="J261" i="13"/>
  <c r="I261" i="13"/>
  <c r="N260" i="13"/>
  <c r="M260" i="13"/>
  <c r="L260" i="13"/>
  <c r="K260" i="13"/>
  <c r="I260" i="13" s="1"/>
  <c r="J260" i="13"/>
  <c r="N259" i="13"/>
  <c r="M259" i="13"/>
  <c r="L259" i="13"/>
  <c r="K259" i="13"/>
  <c r="J259" i="13"/>
  <c r="I259" i="13"/>
  <c r="N258" i="13"/>
  <c r="M258" i="13"/>
  <c r="L258" i="13"/>
  <c r="K258" i="13"/>
  <c r="I258" i="13" s="1"/>
  <c r="J258" i="13"/>
  <c r="N257" i="13"/>
  <c r="M257" i="13"/>
  <c r="L257" i="13"/>
  <c r="K257" i="13"/>
  <c r="J257" i="13"/>
  <c r="I257" i="13"/>
  <c r="N256" i="13"/>
  <c r="M256" i="13"/>
  <c r="L256" i="13"/>
  <c r="K256" i="13"/>
  <c r="I256" i="13" s="1"/>
  <c r="J256" i="13"/>
  <c r="N255" i="13"/>
  <c r="M255" i="13"/>
  <c r="L255" i="13"/>
  <c r="K255" i="13"/>
  <c r="J255" i="13"/>
  <c r="I255" i="13"/>
  <c r="N254" i="13"/>
  <c r="M254" i="13"/>
  <c r="L254" i="13"/>
  <c r="K254" i="13"/>
  <c r="I254" i="13" s="1"/>
  <c r="J254" i="13"/>
  <c r="N253" i="13"/>
  <c r="M253" i="13"/>
  <c r="L253" i="13"/>
  <c r="K253" i="13"/>
  <c r="J253" i="13"/>
  <c r="I253" i="13"/>
  <c r="N252" i="13"/>
  <c r="M252" i="13"/>
  <c r="L252" i="13"/>
  <c r="K252" i="13"/>
  <c r="I252" i="13" s="1"/>
  <c r="J252" i="13"/>
  <c r="N251" i="13"/>
  <c r="M251" i="13"/>
  <c r="L251" i="13"/>
  <c r="K251" i="13"/>
  <c r="J251" i="13"/>
  <c r="I251" i="13"/>
  <c r="N250" i="13"/>
  <c r="M250" i="13"/>
  <c r="L250" i="13"/>
  <c r="K250" i="13"/>
  <c r="I250" i="13" s="1"/>
  <c r="J250" i="13"/>
  <c r="N249" i="13"/>
  <c r="M249" i="13"/>
  <c r="L249" i="13"/>
  <c r="K249" i="13"/>
  <c r="J249" i="13"/>
  <c r="I249" i="13"/>
  <c r="N248" i="13"/>
  <c r="M248" i="13"/>
  <c r="L248" i="13"/>
  <c r="K248" i="13"/>
  <c r="I248" i="13" s="1"/>
  <c r="J248" i="13"/>
  <c r="N247" i="13"/>
  <c r="M247" i="13"/>
  <c r="L247" i="13"/>
  <c r="K247" i="13"/>
  <c r="J247" i="13"/>
  <c r="I247" i="13"/>
  <c r="N246" i="13"/>
  <c r="M246" i="13"/>
  <c r="L246" i="13"/>
  <c r="K246" i="13"/>
  <c r="I246" i="13" s="1"/>
  <c r="J246" i="13"/>
  <c r="N245" i="13"/>
  <c r="M245" i="13"/>
  <c r="L245" i="13"/>
  <c r="K245" i="13"/>
  <c r="J245" i="13"/>
  <c r="I245" i="13"/>
  <c r="N244" i="13"/>
  <c r="M244" i="13"/>
  <c r="L244" i="13"/>
  <c r="K244" i="13"/>
  <c r="I244" i="13" s="1"/>
  <c r="J244" i="13"/>
  <c r="N243" i="13"/>
  <c r="M243" i="13"/>
  <c r="L243" i="13"/>
  <c r="K243" i="13"/>
  <c r="J243" i="13"/>
  <c r="I243" i="13"/>
  <c r="N242" i="13"/>
  <c r="M242" i="13"/>
  <c r="L242" i="13"/>
  <c r="K242" i="13"/>
  <c r="I242" i="13" s="1"/>
  <c r="J242" i="13"/>
  <c r="N241" i="13"/>
  <c r="M241" i="13"/>
  <c r="L241" i="13"/>
  <c r="K241" i="13"/>
  <c r="J241" i="13"/>
  <c r="I241" i="13"/>
  <c r="N240" i="13"/>
  <c r="M240" i="13"/>
  <c r="L240" i="13"/>
  <c r="K240" i="13"/>
  <c r="I240" i="13" s="1"/>
  <c r="J240" i="13"/>
  <c r="N239" i="13"/>
  <c r="M239" i="13"/>
  <c r="L239" i="13"/>
  <c r="K239" i="13"/>
  <c r="J239" i="13"/>
  <c r="I239" i="13"/>
  <c r="N238" i="13"/>
  <c r="M238" i="13"/>
  <c r="L238" i="13"/>
  <c r="K238" i="13"/>
  <c r="I238" i="13" s="1"/>
  <c r="J238" i="13"/>
  <c r="N237" i="13"/>
  <c r="M237" i="13"/>
  <c r="L237" i="13"/>
  <c r="K237" i="13"/>
  <c r="J237" i="13"/>
  <c r="I237" i="13"/>
  <c r="N236" i="13"/>
  <c r="M236" i="13"/>
  <c r="L236" i="13"/>
  <c r="K236" i="13"/>
  <c r="I236" i="13" s="1"/>
  <c r="J236" i="13"/>
  <c r="N235" i="13"/>
  <c r="M235" i="13"/>
  <c r="L235" i="13"/>
  <c r="K235" i="13"/>
  <c r="J235" i="13"/>
  <c r="I235" i="13"/>
  <c r="N234" i="13"/>
  <c r="M234" i="13"/>
  <c r="L234" i="13"/>
  <c r="K234" i="13"/>
  <c r="I234" i="13" s="1"/>
  <c r="J234" i="13"/>
  <c r="N233" i="13"/>
  <c r="M233" i="13"/>
  <c r="L233" i="13"/>
  <c r="K233" i="13"/>
  <c r="J233" i="13"/>
  <c r="I233" i="13"/>
  <c r="N232" i="13"/>
  <c r="M232" i="13"/>
  <c r="L232" i="13"/>
  <c r="K232" i="13"/>
  <c r="I232" i="13" s="1"/>
  <c r="J232" i="13"/>
  <c r="N231" i="13"/>
  <c r="M231" i="13"/>
  <c r="L231" i="13"/>
  <c r="K231" i="13"/>
  <c r="J231" i="13"/>
  <c r="I231" i="13"/>
  <c r="N230" i="13"/>
  <c r="M230" i="13"/>
  <c r="L230" i="13"/>
  <c r="K230" i="13"/>
  <c r="I230" i="13" s="1"/>
  <c r="J230" i="13"/>
  <c r="N229" i="13"/>
  <c r="M229" i="13"/>
  <c r="L229" i="13"/>
  <c r="K229" i="13"/>
  <c r="J229" i="13"/>
  <c r="I229" i="13"/>
  <c r="N228" i="13"/>
  <c r="M228" i="13"/>
  <c r="L228" i="13"/>
  <c r="K228" i="13"/>
  <c r="I228" i="13" s="1"/>
  <c r="J228" i="13"/>
  <c r="N227" i="13"/>
  <c r="M227" i="13"/>
  <c r="L227" i="13"/>
  <c r="K227" i="13"/>
  <c r="J227" i="13"/>
  <c r="I227" i="13"/>
  <c r="N226" i="13"/>
  <c r="M226" i="13"/>
  <c r="L226" i="13"/>
  <c r="K226" i="13"/>
  <c r="I226" i="13" s="1"/>
  <c r="J226" i="13"/>
  <c r="N225" i="13"/>
  <c r="M225" i="13"/>
  <c r="L225" i="13"/>
  <c r="K225" i="13"/>
  <c r="J225" i="13"/>
  <c r="I225" i="13"/>
  <c r="N224" i="13"/>
  <c r="M224" i="13"/>
  <c r="L224" i="13"/>
  <c r="K224" i="13"/>
  <c r="I224" i="13" s="1"/>
  <c r="J224" i="13"/>
  <c r="N223" i="13"/>
  <c r="M223" i="13"/>
  <c r="L223" i="13"/>
  <c r="K223" i="13"/>
  <c r="J223" i="13"/>
  <c r="I223" i="13"/>
  <c r="N222" i="13"/>
  <c r="M222" i="13"/>
  <c r="L222" i="13"/>
  <c r="K222" i="13"/>
  <c r="I222" i="13" s="1"/>
  <c r="J222" i="13"/>
  <c r="N221" i="13"/>
  <c r="M221" i="13"/>
  <c r="L221" i="13"/>
  <c r="K221" i="13"/>
  <c r="J221" i="13"/>
  <c r="I221" i="13"/>
  <c r="N220" i="13"/>
  <c r="M220" i="13"/>
  <c r="L220" i="13"/>
  <c r="K220" i="13"/>
  <c r="I220" i="13" s="1"/>
  <c r="J220" i="13"/>
  <c r="N219" i="13"/>
  <c r="M219" i="13"/>
  <c r="L219" i="13"/>
  <c r="K219" i="13"/>
  <c r="J219" i="13"/>
  <c r="I219" i="13"/>
  <c r="N218" i="13"/>
  <c r="M218" i="13"/>
  <c r="L218" i="13"/>
  <c r="K218" i="13"/>
  <c r="I218" i="13" s="1"/>
  <c r="J218" i="13"/>
  <c r="N217" i="13"/>
  <c r="M217" i="13"/>
  <c r="L217" i="13"/>
  <c r="K217" i="13"/>
  <c r="J217" i="13"/>
  <c r="I217" i="13"/>
  <c r="N216" i="13"/>
  <c r="M216" i="13"/>
  <c r="L216" i="13"/>
  <c r="K216" i="13"/>
  <c r="I216" i="13" s="1"/>
  <c r="J216" i="13"/>
  <c r="N215" i="13"/>
  <c r="M215" i="13"/>
  <c r="L215" i="13"/>
  <c r="K215" i="13"/>
  <c r="J215" i="13"/>
  <c r="I215" i="13"/>
  <c r="N214" i="13"/>
  <c r="M214" i="13"/>
  <c r="L214" i="13"/>
  <c r="K214" i="13"/>
  <c r="I214" i="13" s="1"/>
  <c r="J214" i="13"/>
  <c r="N213" i="13"/>
  <c r="M213" i="13"/>
  <c r="L213" i="13"/>
  <c r="K213" i="13"/>
  <c r="J213" i="13"/>
  <c r="I213" i="13"/>
  <c r="N212" i="13"/>
  <c r="M212" i="13"/>
  <c r="L212" i="13"/>
  <c r="K212" i="13"/>
  <c r="I212" i="13" s="1"/>
  <c r="J212" i="13"/>
  <c r="N211" i="13"/>
  <c r="M211" i="13"/>
  <c r="L211" i="13"/>
  <c r="K211" i="13"/>
  <c r="J211" i="13"/>
  <c r="I211" i="13"/>
  <c r="N210" i="13"/>
  <c r="M210" i="13"/>
  <c r="L210" i="13"/>
  <c r="K210" i="13"/>
  <c r="I210" i="13" s="1"/>
  <c r="J210" i="13"/>
  <c r="N209" i="13"/>
  <c r="M209" i="13"/>
  <c r="L209" i="13"/>
  <c r="K209" i="13"/>
  <c r="J209" i="13"/>
  <c r="I209" i="13"/>
  <c r="N208" i="13"/>
  <c r="M208" i="13"/>
  <c r="L208" i="13"/>
  <c r="K208" i="13"/>
  <c r="I208" i="13" s="1"/>
  <c r="J208" i="13"/>
  <c r="N207" i="13"/>
  <c r="M207" i="13"/>
  <c r="L207" i="13"/>
  <c r="K207" i="13"/>
  <c r="J207" i="13"/>
  <c r="I207" i="13"/>
  <c r="N206" i="13"/>
  <c r="M206" i="13"/>
  <c r="L206" i="13"/>
  <c r="K206" i="13"/>
  <c r="I206" i="13" s="1"/>
  <c r="J206" i="13"/>
  <c r="N205" i="13"/>
  <c r="M205" i="13"/>
  <c r="L205" i="13"/>
  <c r="K205" i="13"/>
  <c r="J205" i="13"/>
  <c r="I205" i="13"/>
  <c r="N204" i="13"/>
  <c r="M204" i="13"/>
  <c r="L204" i="13"/>
  <c r="K204" i="13"/>
  <c r="I204" i="13" s="1"/>
  <c r="J204" i="13"/>
  <c r="N203" i="13"/>
  <c r="M203" i="13"/>
  <c r="L203" i="13"/>
  <c r="K203" i="13"/>
  <c r="J203" i="13"/>
  <c r="I203" i="13"/>
  <c r="N202" i="13"/>
  <c r="M202" i="13"/>
  <c r="L202" i="13"/>
  <c r="K202" i="13"/>
  <c r="I202" i="13" s="1"/>
  <c r="K36" i="13" s="1"/>
  <c r="J202" i="13"/>
  <c r="N201" i="13"/>
  <c r="M201" i="13"/>
  <c r="L201" i="13"/>
  <c r="K201" i="13"/>
  <c r="J201" i="13"/>
  <c r="I201" i="13"/>
  <c r="N200" i="13"/>
  <c r="M200" i="13"/>
  <c r="L200" i="13"/>
  <c r="K200" i="13"/>
  <c r="I200" i="13" s="1"/>
  <c r="J200" i="13"/>
  <c r="N199" i="13"/>
  <c r="M199" i="13"/>
  <c r="L199" i="13"/>
  <c r="K199" i="13"/>
  <c r="J199" i="13"/>
  <c r="I199" i="13"/>
  <c r="N198" i="13"/>
  <c r="M198" i="13"/>
  <c r="L198" i="13"/>
  <c r="K198" i="13"/>
  <c r="I198" i="13" s="1"/>
  <c r="J198" i="13"/>
  <c r="N197" i="13"/>
  <c r="M197" i="13"/>
  <c r="L197" i="13"/>
  <c r="K197" i="13"/>
  <c r="J197" i="13"/>
  <c r="I197" i="13"/>
  <c r="N196" i="13"/>
  <c r="M196" i="13"/>
  <c r="L196" i="13"/>
  <c r="K196" i="13"/>
  <c r="I196" i="13" s="1"/>
  <c r="J196" i="13"/>
  <c r="N195" i="13"/>
  <c r="M195" i="13"/>
  <c r="L195" i="13"/>
  <c r="K195" i="13"/>
  <c r="J195" i="13"/>
  <c r="I195" i="13"/>
  <c r="N194" i="13"/>
  <c r="M194" i="13"/>
  <c r="L194" i="13"/>
  <c r="K194" i="13"/>
  <c r="I194" i="13" s="1"/>
  <c r="J194" i="13"/>
  <c r="N193" i="13"/>
  <c r="M193" i="13"/>
  <c r="L193" i="13"/>
  <c r="K193" i="13"/>
  <c r="J193" i="13"/>
  <c r="I193" i="13"/>
  <c r="N192" i="13"/>
  <c r="M192" i="13"/>
  <c r="L192" i="13"/>
  <c r="K192" i="13"/>
  <c r="I192" i="13" s="1"/>
  <c r="J192" i="13"/>
  <c r="N191" i="13"/>
  <c r="M191" i="13"/>
  <c r="L191" i="13"/>
  <c r="K191" i="13"/>
  <c r="J191" i="13"/>
  <c r="I191" i="13"/>
  <c r="N190" i="13"/>
  <c r="M190" i="13"/>
  <c r="L190" i="13"/>
  <c r="K190" i="13"/>
  <c r="I190" i="13" s="1"/>
  <c r="J190" i="13"/>
  <c r="N189" i="13"/>
  <c r="M189" i="13"/>
  <c r="L189" i="13"/>
  <c r="K189" i="13"/>
  <c r="J189" i="13"/>
  <c r="I189" i="13"/>
  <c r="N188" i="13"/>
  <c r="M188" i="13"/>
  <c r="L188" i="13"/>
  <c r="K188" i="13"/>
  <c r="I188" i="13" s="1"/>
  <c r="J188" i="13"/>
  <c r="N187" i="13"/>
  <c r="M187" i="13"/>
  <c r="L187" i="13"/>
  <c r="K187" i="13"/>
  <c r="J187" i="13"/>
  <c r="I187" i="13"/>
  <c r="N186" i="13"/>
  <c r="M186" i="13"/>
  <c r="L186" i="13"/>
  <c r="K186" i="13"/>
  <c r="I186" i="13" s="1"/>
  <c r="J186" i="13"/>
  <c r="N185" i="13"/>
  <c r="M185" i="13"/>
  <c r="L185" i="13"/>
  <c r="K185" i="13"/>
  <c r="J185" i="13"/>
  <c r="I185" i="13"/>
  <c r="N184" i="13"/>
  <c r="M184" i="13"/>
  <c r="L184" i="13"/>
  <c r="K184" i="13"/>
  <c r="I184" i="13" s="1"/>
  <c r="J184" i="13"/>
  <c r="N183" i="13"/>
  <c r="M183" i="13"/>
  <c r="L183" i="13"/>
  <c r="K183" i="13"/>
  <c r="J183" i="13"/>
  <c r="I183" i="13"/>
  <c r="N182" i="13"/>
  <c r="M182" i="13"/>
  <c r="L182" i="13"/>
  <c r="K182" i="13"/>
  <c r="I182" i="13" s="1"/>
  <c r="J182" i="13"/>
  <c r="N181" i="13"/>
  <c r="M181" i="13"/>
  <c r="L181" i="13"/>
  <c r="K181" i="13"/>
  <c r="J181" i="13"/>
  <c r="I181" i="13"/>
  <c r="N180" i="13"/>
  <c r="M180" i="13"/>
  <c r="L180" i="13"/>
  <c r="K180" i="13"/>
  <c r="I180" i="13" s="1"/>
  <c r="J180" i="13"/>
  <c r="N179" i="13"/>
  <c r="M179" i="13"/>
  <c r="L179" i="13"/>
  <c r="K179" i="13"/>
  <c r="J179" i="13"/>
  <c r="I179" i="13"/>
  <c r="N178" i="13"/>
  <c r="M178" i="13"/>
  <c r="L178" i="13"/>
  <c r="K178" i="13"/>
  <c r="I178" i="13" s="1"/>
  <c r="J178" i="13"/>
  <c r="N177" i="13"/>
  <c r="M177" i="13"/>
  <c r="L177" i="13"/>
  <c r="K177" i="13"/>
  <c r="J177" i="13"/>
  <c r="I177" i="13"/>
  <c r="N176" i="13"/>
  <c r="M176" i="13"/>
  <c r="L176" i="13"/>
  <c r="K176" i="13"/>
  <c r="I176" i="13" s="1"/>
  <c r="J176" i="13"/>
  <c r="N175" i="13"/>
  <c r="M175" i="13"/>
  <c r="L175" i="13"/>
  <c r="K175" i="13"/>
  <c r="J175" i="13"/>
  <c r="I175" i="13"/>
  <c r="N174" i="13"/>
  <c r="M174" i="13"/>
  <c r="L174" i="13"/>
  <c r="K174" i="13"/>
  <c r="I174" i="13" s="1"/>
  <c r="J174" i="13"/>
  <c r="N173" i="13"/>
  <c r="M173" i="13"/>
  <c r="L173" i="13"/>
  <c r="K173" i="13"/>
  <c r="J173" i="13"/>
  <c r="I173" i="13"/>
  <c r="N172" i="13"/>
  <c r="M172" i="13"/>
  <c r="L172" i="13"/>
  <c r="K172" i="13"/>
  <c r="I172" i="13" s="1"/>
  <c r="J172" i="13"/>
  <c r="N171" i="13"/>
  <c r="M171" i="13"/>
  <c r="L171" i="13"/>
  <c r="K171" i="13"/>
  <c r="J171" i="13"/>
  <c r="I171" i="13"/>
  <c r="N170" i="13"/>
  <c r="M170" i="13"/>
  <c r="L170" i="13"/>
  <c r="K170" i="13"/>
  <c r="I170" i="13" s="1"/>
  <c r="J170" i="13"/>
  <c r="N169" i="13"/>
  <c r="M169" i="13"/>
  <c r="L169" i="13"/>
  <c r="K169" i="13"/>
  <c r="J169" i="13"/>
  <c r="I169" i="13"/>
  <c r="N168" i="13"/>
  <c r="M168" i="13"/>
  <c r="L168" i="13"/>
  <c r="K168" i="13"/>
  <c r="I168" i="13" s="1"/>
  <c r="J168" i="13"/>
  <c r="N167" i="13"/>
  <c r="M167" i="13"/>
  <c r="L167" i="13"/>
  <c r="K167" i="13"/>
  <c r="J167" i="13"/>
  <c r="I167" i="13"/>
  <c r="N166" i="13"/>
  <c r="M166" i="13"/>
  <c r="L166" i="13"/>
  <c r="K166" i="13"/>
  <c r="I166" i="13" s="1"/>
  <c r="J166" i="13"/>
  <c r="N165" i="13"/>
  <c r="M165" i="13"/>
  <c r="L165" i="13"/>
  <c r="K165" i="13"/>
  <c r="J165" i="13"/>
  <c r="I165" i="13"/>
  <c r="N164" i="13"/>
  <c r="M164" i="13"/>
  <c r="L164" i="13"/>
  <c r="K164" i="13"/>
  <c r="I164" i="13" s="1"/>
  <c r="J164" i="13"/>
  <c r="N163" i="13"/>
  <c r="M163" i="13"/>
  <c r="L163" i="13"/>
  <c r="K163" i="13"/>
  <c r="J163" i="13"/>
  <c r="I163" i="13"/>
  <c r="N162" i="13"/>
  <c r="M162" i="13"/>
  <c r="L162" i="13"/>
  <c r="K162" i="13"/>
  <c r="I162" i="13" s="1"/>
  <c r="J162" i="13"/>
  <c r="N161" i="13"/>
  <c r="M161" i="13"/>
  <c r="L161" i="13"/>
  <c r="K161" i="13"/>
  <c r="J161" i="13"/>
  <c r="I161" i="13"/>
  <c r="N160" i="13"/>
  <c r="M160" i="13"/>
  <c r="L160" i="13"/>
  <c r="K160" i="13"/>
  <c r="I160" i="13" s="1"/>
  <c r="J160" i="13"/>
  <c r="N159" i="13"/>
  <c r="M159" i="13"/>
  <c r="L159" i="13"/>
  <c r="K159" i="13"/>
  <c r="J159" i="13"/>
  <c r="I159" i="13"/>
  <c r="N158" i="13"/>
  <c r="M158" i="13"/>
  <c r="L158" i="13"/>
  <c r="K158" i="13"/>
  <c r="I158" i="13" s="1"/>
  <c r="J158" i="13"/>
  <c r="N157" i="13"/>
  <c r="M157" i="13"/>
  <c r="L157" i="13"/>
  <c r="K157" i="13"/>
  <c r="J157" i="13"/>
  <c r="I157" i="13"/>
  <c r="N156" i="13"/>
  <c r="M156" i="13"/>
  <c r="L156" i="13"/>
  <c r="K156" i="13"/>
  <c r="I156" i="13" s="1"/>
  <c r="J156" i="13"/>
  <c r="N155" i="13"/>
  <c r="M155" i="13"/>
  <c r="L155" i="13"/>
  <c r="K155" i="13"/>
  <c r="J155" i="13"/>
  <c r="I155" i="13"/>
  <c r="N154" i="13"/>
  <c r="M154" i="13"/>
  <c r="L154" i="13"/>
  <c r="K154" i="13"/>
  <c r="I154" i="13" s="1"/>
  <c r="J154" i="13"/>
  <c r="N153" i="13"/>
  <c r="M153" i="13"/>
  <c r="L153" i="13"/>
  <c r="K153" i="13"/>
  <c r="J153" i="13"/>
  <c r="I153" i="13"/>
  <c r="N152" i="13"/>
  <c r="M152" i="13"/>
  <c r="L152" i="13"/>
  <c r="K152" i="13"/>
  <c r="I152" i="13" s="1"/>
  <c r="J152" i="13"/>
  <c r="N151" i="13"/>
  <c r="M151" i="13"/>
  <c r="L151" i="13"/>
  <c r="K151" i="13"/>
  <c r="J151" i="13"/>
  <c r="I151" i="13"/>
  <c r="N150" i="13"/>
  <c r="M150" i="13"/>
  <c r="L150" i="13"/>
  <c r="K150" i="13"/>
  <c r="I150" i="13" s="1"/>
  <c r="J150" i="13"/>
  <c r="N149" i="13"/>
  <c r="M149" i="13"/>
  <c r="L149" i="13"/>
  <c r="K149" i="13"/>
  <c r="J149" i="13"/>
  <c r="I149" i="13"/>
  <c r="N148" i="13"/>
  <c r="M148" i="13"/>
  <c r="L148" i="13"/>
  <c r="K148" i="13"/>
  <c r="I148" i="13" s="1"/>
  <c r="J148" i="13"/>
  <c r="N147" i="13"/>
  <c r="M147" i="13"/>
  <c r="L147" i="13"/>
  <c r="K147" i="13"/>
  <c r="J147" i="13"/>
  <c r="I147" i="13"/>
  <c r="N146" i="13"/>
  <c r="M146" i="13"/>
  <c r="L146" i="13"/>
  <c r="K146" i="13"/>
  <c r="I146" i="13" s="1"/>
  <c r="J146" i="13"/>
  <c r="N145" i="13"/>
  <c r="M145" i="13"/>
  <c r="L145" i="13"/>
  <c r="K145" i="13"/>
  <c r="J145" i="13"/>
  <c r="I145" i="13"/>
  <c r="N144" i="13"/>
  <c r="M144" i="13"/>
  <c r="L144" i="13"/>
  <c r="K144" i="13"/>
  <c r="I144" i="13" s="1"/>
  <c r="J144" i="13"/>
  <c r="N143" i="13"/>
  <c r="M143" i="13"/>
  <c r="L143" i="13"/>
  <c r="K143" i="13"/>
  <c r="J143" i="13"/>
  <c r="I143" i="13"/>
  <c r="N142" i="13"/>
  <c r="M142" i="13"/>
  <c r="L142" i="13"/>
  <c r="K142" i="13"/>
  <c r="I142" i="13" s="1"/>
  <c r="J142" i="13"/>
  <c r="N141" i="13"/>
  <c r="M141" i="13"/>
  <c r="L141" i="13"/>
  <c r="K141" i="13"/>
  <c r="J141" i="13"/>
  <c r="I141" i="13"/>
  <c r="N140" i="13"/>
  <c r="M140" i="13"/>
  <c r="L140" i="13"/>
  <c r="K140" i="13"/>
  <c r="I140" i="13" s="1"/>
  <c r="J140" i="13"/>
  <c r="N139" i="13"/>
  <c r="M139" i="13"/>
  <c r="L139" i="13"/>
  <c r="K139" i="13"/>
  <c r="J139" i="13"/>
  <c r="I139" i="13"/>
  <c r="N138" i="13"/>
  <c r="M138" i="13"/>
  <c r="L138" i="13"/>
  <c r="K138" i="13"/>
  <c r="I138" i="13" s="1"/>
  <c r="J138" i="13"/>
  <c r="N137" i="13"/>
  <c r="M137" i="13"/>
  <c r="L137" i="13"/>
  <c r="K137" i="13"/>
  <c r="J137" i="13"/>
  <c r="I137" i="13"/>
  <c r="N136" i="13"/>
  <c r="M136" i="13"/>
  <c r="L136" i="13"/>
  <c r="K136" i="13"/>
  <c r="I136" i="13" s="1"/>
  <c r="J136" i="13"/>
  <c r="N135" i="13"/>
  <c r="M135" i="13"/>
  <c r="L135" i="13"/>
  <c r="K135" i="13"/>
  <c r="J135" i="13"/>
  <c r="I135" i="13"/>
  <c r="N134" i="13"/>
  <c r="M134" i="13"/>
  <c r="L134" i="13"/>
  <c r="K134" i="13"/>
  <c r="I134" i="13" s="1"/>
  <c r="J134" i="13"/>
  <c r="N133" i="13"/>
  <c r="M133" i="13"/>
  <c r="L133" i="13"/>
  <c r="K133" i="13"/>
  <c r="J133" i="13"/>
  <c r="I133" i="13"/>
  <c r="N132" i="13"/>
  <c r="M132" i="13"/>
  <c r="L132" i="13"/>
  <c r="K132" i="13"/>
  <c r="I132" i="13" s="1"/>
  <c r="J132" i="13"/>
  <c r="N131" i="13"/>
  <c r="M131" i="13"/>
  <c r="L131" i="13"/>
  <c r="K131" i="13"/>
  <c r="J131" i="13"/>
  <c r="I131" i="13"/>
  <c r="N130" i="13"/>
  <c r="M130" i="13"/>
  <c r="L130" i="13"/>
  <c r="K130" i="13"/>
  <c r="I130" i="13" s="1"/>
  <c r="J130" i="13"/>
  <c r="N129" i="13"/>
  <c r="M129" i="13"/>
  <c r="L129" i="13"/>
  <c r="K129" i="13"/>
  <c r="J129" i="13"/>
  <c r="I129" i="13"/>
  <c r="N128" i="13"/>
  <c r="M128" i="13"/>
  <c r="L128" i="13"/>
  <c r="K128" i="13"/>
  <c r="I128" i="13" s="1"/>
  <c r="J128" i="13"/>
  <c r="N127" i="13"/>
  <c r="M127" i="13"/>
  <c r="L127" i="13"/>
  <c r="K127" i="13"/>
  <c r="J127" i="13"/>
  <c r="I127" i="13"/>
  <c r="N126" i="13"/>
  <c r="M126" i="13"/>
  <c r="L126" i="13"/>
  <c r="K126" i="13"/>
  <c r="I126" i="13" s="1"/>
  <c r="J126" i="13"/>
  <c r="N125" i="13"/>
  <c r="M125" i="13"/>
  <c r="L125" i="13"/>
  <c r="K125" i="13"/>
  <c r="J125" i="13"/>
  <c r="I125" i="13"/>
  <c r="N124" i="13"/>
  <c r="M124" i="13"/>
  <c r="L124" i="13"/>
  <c r="K124" i="13"/>
  <c r="I124" i="13" s="1"/>
  <c r="J124" i="13"/>
  <c r="N123" i="13"/>
  <c r="M123" i="13"/>
  <c r="L123" i="13"/>
  <c r="K123" i="13"/>
  <c r="J123" i="13"/>
  <c r="I123" i="13"/>
  <c r="N122" i="13"/>
  <c r="M122" i="13"/>
  <c r="L122" i="13"/>
  <c r="K122" i="13"/>
  <c r="I122" i="13" s="1"/>
  <c r="J122" i="13"/>
  <c r="N121" i="13"/>
  <c r="M121" i="13"/>
  <c r="L121" i="13"/>
  <c r="K121" i="13"/>
  <c r="J121" i="13"/>
  <c r="I121" i="13"/>
  <c r="N120" i="13"/>
  <c r="M120" i="13"/>
  <c r="L120" i="13"/>
  <c r="K120" i="13"/>
  <c r="I120" i="13" s="1"/>
  <c r="J120" i="13"/>
  <c r="N119" i="13"/>
  <c r="M119" i="13"/>
  <c r="L119" i="13"/>
  <c r="K119" i="13"/>
  <c r="J119" i="13"/>
  <c r="I119" i="13"/>
  <c r="N118" i="13"/>
  <c r="M118" i="13"/>
  <c r="L118" i="13"/>
  <c r="K118" i="13"/>
  <c r="I118" i="13" s="1"/>
  <c r="J118" i="13"/>
  <c r="N117" i="13"/>
  <c r="M117" i="13"/>
  <c r="L117" i="13"/>
  <c r="K117" i="13"/>
  <c r="J117" i="13"/>
  <c r="I117" i="13"/>
  <c r="N116" i="13"/>
  <c r="M116" i="13"/>
  <c r="L116" i="13"/>
  <c r="K116" i="13"/>
  <c r="I116" i="13" s="1"/>
  <c r="J116" i="13"/>
  <c r="N115" i="13"/>
  <c r="M115" i="13"/>
  <c r="L115" i="13"/>
  <c r="K115" i="13"/>
  <c r="J115" i="13"/>
  <c r="I115" i="13"/>
  <c r="N114" i="13"/>
  <c r="M114" i="13"/>
  <c r="L114" i="13"/>
  <c r="K114" i="13"/>
  <c r="I114" i="13" s="1"/>
  <c r="J114" i="13"/>
  <c r="N113" i="13"/>
  <c r="M113" i="13"/>
  <c r="L113" i="13"/>
  <c r="K113" i="13"/>
  <c r="J113" i="13"/>
  <c r="I113" i="13" s="1"/>
  <c r="N112" i="13"/>
  <c r="M112" i="13"/>
  <c r="L112" i="13"/>
  <c r="K112" i="13"/>
  <c r="J112" i="13"/>
  <c r="N111" i="13"/>
  <c r="M111" i="13"/>
  <c r="L111" i="13"/>
  <c r="K111" i="13"/>
  <c r="J111" i="13"/>
  <c r="I111" i="13"/>
  <c r="N110" i="13"/>
  <c r="M110" i="13"/>
  <c r="L110" i="13"/>
  <c r="K110" i="13"/>
  <c r="I110" i="13" s="1"/>
  <c r="J110" i="13"/>
  <c r="N109" i="13"/>
  <c r="M109" i="13"/>
  <c r="L109" i="13"/>
  <c r="K109" i="13"/>
  <c r="J109" i="13"/>
  <c r="I109" i="13" s="1"/>
  <c r="N108" i="13"/>
  <c r="M108" i="13"/>
  <c r="L108" i="13"/>
  <c r="K108" i="13"/>
  <c r="J108" i="13"/>
  <c r="N107" i="13"/>
  <c r="M107" i="13"/>
  <c r="L107" i="13"/>
  <c r="K107" i="13"/>
  <c r="J107" i="13"/>
  <c r="I107" i="13"/>
  <c r="N106" i="13"/>
  <c r="M106" i="13"/>
  <c r="L106" i="13"/>
  <c r="K106" i="13"/>
  <c r="I106" i="13" s="1"/>
  <c r="J106" i="13"/>
  <c r="N105" i="13"/>
  <c r="M105" i="13"/>
  <c r="L105" i="13"/>
  <c r="K105" i="13"/>
  <c r="J105" i="13"/>
  <c r="I105" i="13" s="1"/>
  <c r="N104" i="13"/>
  <c r="M104" i="13"/>
  <c r="L104" i="13"/>
  <c r="K104" i="13"/>
  <c r="J104" i="13"/>
  <c r="N103" i="13"/>
  <c r="M103" i="13"/>
  <c r="L103" i="13"/>
  <c r="K103" i="13"/>
  <c r="J103" i="13"/>
  <c r="I103" i="13"/>
  <c r="N102" i="13"/>
  <c r="M102" i="13"/>
  <c r="L102" i="13"/>
  <c r="K102" i="13"/>
  <c r="I102" i="13" s="1"/>
  <c r="J102" i="13"/>
  <c r="N101" i="13"/>
  <c r="M101" i="13"/>
  <c r="L101" i="13"/>
  <c r="K101" i="13"/>
  <c r="J101" i="13"/>
  <c r="I101" i="13" s="1"/>
  <c r="N100" i="13"/>
  <c r="M100" i="13"/>
  <c r="L100" i="13"/>
  <c r="K100" i="13"/>
  <c r="J100" i="13"/>
  <c r="N99" i="13"/>
  <c r="M99" i="13"/>
  <c r="L99" i="13"/>
  <c r="K99" i="13"/>
  <c r="J99" i="13"/>
  <c r="I99" i="13"/>
  <c r="N98" i="13"/>
  <c r="M98" i="13"/>
  <c r="L98" i="13"/>
  <c r="K98" i="13"/>
  <c r="I98" i="13" s="1"/>
  <c r="J98" i="13"/>
  <c r="N97" i="13"/>
  <c r="M97" i="13"/>
  <c r="L97" i="13"/>
  <c r="K97" i="13"/>
  <c r="J97" i="13"/>
  <c r="I97" i="13" s="1"/>
  <c r="N96" i="13"/>
  <c r="M96" i="13"/>
  <c r="L96" i="13"/>
  <c r="K96" i="13"/>
  <c r="J96" i="13"/>
  <c r="N95" i="13"/>
  <c r="M95" i="13"/>
  <c r="L95" i="13"/>
  <c r="K95" i="13"/>
  <c r="J95" i="13"/>
  <c r="I95" i="13"/>
  <c r="N94" i="13"/>
  <c r="M94" i="13"/>
  <c r="L94" i="13"/>
  <c r="K94" i="13"/>
  <c r="I94" i="13" s="1"/>
  <c r="J94" i="13"/>
  <c r="N93" i="13"/>
  <c r="M93" i="13"/>
  <c r="L93" i="13"/>
  <c r="K93" i="13"/>
  <c r="J93" i="13"/>
  <c r="I93" i="13" s="1"/>
  <c r="N92" i="13"/>
  <c r="M92" i="13"/>
  <c r="L92" i="13"/>
  <c r="K92" i="13"/>
  <c r="J92" i="13"/>
  <c r="N91" i="13"/>
  <c r="M91" i="13"/>
  <c r="L91" i="13"/>
  <c r="K91" i="13"/>
  <c r="J91" i="13"/>
  <c r="I91" i="13"/>
  <c r="N90" i="13"/>
  <c r="M90" i="13"/>
  <c r="L90" i="13"/>
  <c r="K90" i="13"/>
  <c r="I90" i="13" s="1"/>
  <c r="J90" i="13"/>
  <c r="N89" i="13"/>
  <c r="M89" i="13"/>
  <c r="L89" i="13"/>
  <c r="J89" i="13"/>
  <c r="L88" i="13"/>
  <c r="K88" i="13"/>
  <c r="J88" i="13"/>
  <c r="L87" i="13"/>
  <c r="K87" i="13"/>
  <c r="J87" i="13"/>
  <c r="L86" i="13"/>
  <c r="K86" i="13"/>
  <c r="J86" i="13"/>
  <c r="L85" i="13"/>
  <c r="K85" i="13"/>
  <c r="J85" i="13"/>
  <c r="L84" i="13"/>
  <c r="K84" i="13"/>
  <c r="J84" i="13"/>
  <c r="L83" i="13"/>
  <c r="K83" i="13"/>
  <c r="J83" i="13"/>
  <c r="L82" i="13"/>
  <c r="K82" i="13"/>
  <c r="J82" i="13"/>
  <c r="L81" i="13"/>
  <c r="K81" i="13"/>
  <c r="J81" i="13"/>
  <c r="N80" i="13"/>
  <c r="M80" i="13"/>
  <c r="L80" i="13"/>
  <c r="I80" i="13" s="1"/>
  <c r="K80" i="13"/>
  <c r="J80" i="13"/>
  <c r="N79" i="13"/>
  <c r="M79" i="13"/>
  <c r="L79" i="13"/>
  <c r="K79" i="13"/>
  <c r="I79" i="13" s="1"/>
  <c r="J79" i="13"/>
  <c r="N78" i="13"/>
  <c r="M78" i="13"/>
  <c r="L78" i="13"/>
  <c r="J78" i="13"/>
  <c r="L77" i="13"/>
  <c r="K77" i="13"/>
  <c r="J77" i="13"/>
  <c r="J76" i="13"/>
  <c r="J75" i="13"/>
  <c r="J74" i="13"/>
  <c r="J73" i="13"/>
  <c r="J72" i="13"/>
  <c r="J71" i="13"/>
  <c r="J70" i="13"/>
  <c r="N69" i="13"/>
  <c r="M69" i="13"/>
  <c r="J69" i="13"/>
  <c r="N68" i="13"/>
  <c r="M68" i="13"/>
  <c r="J68" i="13"/>
  <c r="N67" i="13"/>
  <c r="M67" i="13"/>
  <c r="K67" i="13"/>
  <c r="J67" i="13"/>
  <c r="E67" i="13"/>
  <c r="L67" i="13" s="1"/>
  <c r="I67" i="13" s="1"/>
  <c r="N66" i="13"/>
  <c r="M66" i="13"/>
  <c r="L66" i="13"/>
  <c r="I66" i="13" s="1"/>
  <c r="K66" i="13"/>
  <c r="J66" i="13"/>
  <c r="N65" i="13"/>
  <c r="M65" i="13"/>
  <c r="L65" i="13"/>
  <c r="K65" i="13"/>
  <c r="I65" i="13" s="1"/>
  <c r="J65" i="13"/>
  <c r="N64" i="13"/>
  <c r="M64" i="13"/>
  <c r="L64" i="13"/>
  <c r="I64" i="13" s="1"/>
  <c r="K64" i="13"/>
  <c r="J64" i="13"/>
  <c r="N63" i="13"/>
  <c r="M63" i="13"/>
  <c r="L63" i="13"/>
  <c r="K63" i="13"/>
  <c r="I63" i="13" s="1"/>
  <c r="J63" i="13"/>
  <c r="N62" i="13"/>
  <c r="M62" i="13"/>
  <c r="L62" i="13"/>
  <c r="I62" i="13" s="1"/>
  <c r="K62" i="13"/>
  <c r="J62" i="13"/>
  <c r="N61" i="13"/>
  <c r="M61" i="13"/>
  <c r="L61" i="13"/>
  <c r="K61" i="13"/>
  <c r="I61" i="13" s="1"/>
  <c r="J61" i="13"/>
  <c r="N60" i="13"/>
  <c r="M60" i="13"/>
  <c r="L60" i="13"/>
  <c r="I60" i="13" s="1"/>
  <c r="K60" i="13"/>
  <c r="J60" i="13"/>
  <c r="U38" i="13"/>
  <c r="T38" i="13" s="1"/>
  <c r="L38" i="13"/>
  <c r="K38" i="13"/>
  <c r="J38" i="13" s="1"/>
  <c r="U37" i="13"/>
  <c r="T37" i="13" s="1"/>
  <c r="L37" i="13"/>
  <c r="K37" i="13"/>
  <c r="J37" i="13" s="1"/>
  <c r="U36" i="13"/>
  <c r="T36" i="13" s="1"/>
  <c r="U35" i="13"/>
  <c r="T35" i="13" s="1"/>
  <c r="L35" i="13"/>
  <c r="K35" i="13"/>
  <c r="J35" i="13" s="1"/>
  <c r="U34" i="13"/>
  <c r="T34" i="13" s="1"/>
  <c r="L34" i="13"/>
  <c r="K34" i="13"/>
  <c r="J34" i="13" s="1"/>
  <c r="U33" i="13"/>
  <c r="T33" i="13" s="1"/>
  <c r="L33" i="13"/>
  <c r="K33" i="13"/>
  <c r="J33" i="13" s="1"/>
  <c r="U32" i="13"/>
  <c r="T32" i="13" s="1"/>
  <c r="L32" i="13"/>
  <c r="K32" i="13"/>
  <c r="J32" i="13" s="1"/>
  <c r="U31" i="13"/>
  <c r="V31" i="13" s="1"/>
  <c r="K31" i="13"/>
  <c r="L31" i="13" s="1"/>
  <c r="U30" i="13"/>
  <c r="V30" i="13" s="1"/>
  <c r="K30" i="13"/>
  <c r="L30" i="13" s="1"/>
  <c r="U29" i="13"/>
  <c r="V29" i="13" s="1"/>
  <c r="K29" i="13"/>
  <c r="L29" i="13" s="1"/>
  <c r="U28" i="13"/>
  <c r="V28" i="13" s="1"/>
  <c r="K28" i="13"/>
  <c r="L28" i="13" s="1"/>
  <c r="U27" i="13"/>
  <c r="V27" i="13" s="1"/>
  <c r="K27" i="13"/>
  <c r="L27" i="13" s="1"/>
  <c r="U26" i="13"/>
  <c r="V26" i="13" s="1"/>
  <c r="K26" i="13"/>
  <c r="L26" i="13" s="1"/>
  <c r="U25" i="13"/>
  <c r="V25" i="13" s="1"/>
  <c r="K25" i="13"/>
  <c r="L25" i="13" s="1"/>
  <c r="U24" i="13"/>
  <c r="V24" i="13" s="1"/>
  <c r="K24" i="13"/>
  <c r="L24" i="13" s="1"/>
  <c r="U23" i="13"/>
  <c r="V23" i="13" s="1"/>
  <c r="K23" i="13"/>
  <c r="L23" i="13" s="1"/>
  <c r="M23" i="13" s="1"/>
  <c r="U22" i="13"/>
  <c r="V22" i="13" s="1"/>
  <c r="W22" i="13" s="1"/>
  <c r="K22" i="13"/>
  <c r="L22" i="13" s="1"/>
  <c r="M22" i="13" s="1"/>
  <c r="E12" i="13"/>
  <c r="D12" i="13"/>
  <c r="K10" i="13"/>
  <c r="K9" i="13"/>
  <c r="K8" i="13"/>
  <c r="K7" i="13"/>
  <c r="K6" i="13"/>
  <c r="K5" i="13"/>
  <c r="J5" i="13"/>
  <c r="L4" i="13"/>
  <c r="K4" i="13"/>
  <c r="J4" i="13"/>
  <c r="P3" i="13"/>
  <c r="O3" i="13"/>
  <c r="N3" i="13"/>
  <c r="M3" i="13"/>
  <c r="L3" i="13"/>
  <c r="K3" i="13"/>
  <c r="J3" i="13"/>
  <c r="K2" i="13"/>
  <c r="D1" i="13"/>
  <c r="L5" i="13" s="1"/>
  <c r="AK498" i="12"/>
  <c r="AB498" i="12"/>
  <c r="Z498" i="12"/>
  <c r="X498" i="12"/>
  <c r="X497" i="12"/>
  <c r="AK490" i="12"/>
  <c r="AE490" i="12"/>
  <c r="AA490" i="12"/>
  <c r="X489" i="12"/>
  <c r="U489" i="12"/>
  <c r="S489" i="12"/>
  <c r="Q489" i="12"/>
  <c r="Q488" i="12"/>
  <c r="J485" i="12"/>
  <c r="AK482" i="12"/>
  <c r="X481" i="12"/>
  <c r="Q479" i="12"/>
  <c r="H476" i="12"/>
  <c r="AB490" i="12" s="1"/>
  <c r="G476" i="12"/>
  <c r="M486" i="12" s="1"/>
  <c r="F476" i="12"/>
  <c r="L486" i="12" s="1"/>
  <c r="E476" i="12"/>
  <c r="Y490" i="12" s="1"/>
  <c r="D476" i="12"/>
  <c r="X490" i="12" s="1"/>
  <c r="K475" i="12"/>
  <c r="D475" i="12"/>
  <c r="AK472" i="12"/>
  <c r="AB470" i="12"/>
  <c r="Z470" i="12"/>
  <c r="X470" i="12"/>
  <c r="Q470" i="12"/>
  <c r="X469" i="12"/>
  <c r="N466" i="12"/>
  <c r="L466" i="12"/>
  <c r="J466" i="12"/>
  <c r="J465" i="12"/>
  <c r="AB462" i="12"/>
  <c r="AA462" i="12"/>
  <c r="Z462" i="12"/>
  <c r="Y462" i="12"/>
  <c r="X462" i="12"/>
  <c r="AK461" i="12"/>
  <c r="AE461" i="12"/>
  <c r="X461" i="12"/>
  <c r="U461" i="12"/>
  <c r="S461" i="12"/>
  <c r="Q461" i="12"/>
  <c r="Q460" i="12"/>
  <c r="AB454" i="12"/>
  <c r="AA454" i="12"/>
  <c r="Z454" i="12"/>
  <c r="Y454" i="12"/>
  <c r="X454" i="12"/>
  <c r="X453" i="12"/>
  <c r="AK452" i="12"/>
  <c r="B450" i="12"/>
  <c r="N399" i="12"/>
  <c r="M399" i="12"/>
  <c r="L399" i="12"/>
  <c r="K399" i="12"/>
  <c r="I399" i="12" s="1"/>
  <c r="J399" i="12"/>
  <c r="N398" i="12"/>
  <c r="M398" i="12"/>
  <c r="L398" i="12"/>
  <c r="K398" i="12"/>
  <c r="J398" i="12"/>
  <c r="I398" i="12"/>
  <c r="N397" i="12"/>
  <c r="M397" i="12"/>
  <c r="L397" i="12"/>
  <c r="K397" i="12"/>
  <c r="I397" i="12" s="1"/>
  <c r="J397" i="12"/>
  <c r="N396" i="12"/>
  <c r="M396" i="12"/>
  <c r="L396" i="12"/>
  <c r="K396" i="12"/>
  <c r="J396" i="12"/>
  <c r="I396" i="12"/>
  <c r="N395" i="12"/>
  <c r="M395" i="12"/>
  <c r="L395" i="12"/>
  <c r="K395" i="12"/>
  <c r="I395" i="12" s="1"/>
  <c r="J395" i="12"/>
  <c r="N394" i="12"/>
  <c r="M394" i="12"/>
  <c r="L394" i="12"/>
  <c r="K394" i="12"/>
  <c r="J394" i="12"/>
  <c r="I394" i="12"/>
  <c r="N393" i="12"/>
  <c r="M393" i="12"/>
  <c r="L393" i="12"/>
  <c r="K393" i="12"/>
  <c r="I393" i="12" s="1"/>
  <c r="J393" i="12"/>
  <c r="N392" i="12"/>
  <c r="M392" i="12"/>
  <c r="L392" i="12"/>
  <c r="K392" i="12"/>
  <c r="J392" i="12"/>
  <c r="I392" i="12"/>
  <c r="N391" i="12"/>
  <c r="M391" i="12"/>
  <c r="L391" i="12"/>
  <c r="K391" i="12"/>
  <c r="I391" i="12" s="1"/>
  <c r="J391" i="12"/>
  <c r="N390" i="12"/>
  <c r="M390" i="12"/>
  <c r="L390" i="12"/>
  <c r="K390" i="12"/>
  <c r="J390" i="12"/>
  <c r="I390" i="12"/>
  <c r="N389" i="12"/>
  <c r="M389" i="12"/>
  <c r="L389" i="12"/>
  <c r="K389" i="12"/>
  <c r="I389" i="12" s="1"/>
  <c r="J389" i="12"/>
  <c r="N388" i="12"/>
  <c r="M388" i="12"/>
  <c r="L388" i="12"/>
  <c r="K388" i="12"/>
  <c r="J388" i="12"/>
  <c r="I388" i="12"/>
  <c r="N387" i="12"/>
  <c r="M387" i="12"/>
  <c r="L387" i="12"/>
  <c r="K387" i="12"/>
  <c r="I387" i="12" s="1"/>
  <c r="J387" i="12"/>
  <c r="N386" i="12"/>
  <c r="M386" i="12"/>
  <c r="L386" i="12"/>
  <c r="K386" i="12"/>
  <c r="J386" i="12"/>
  <c r="I386" i="12"/>
  <c r="N385" i="12"/>
  <c r="M385" i="12"/>
  <c r="L385" i="12"/>
  <c r="K385" i="12"/>
  <c r="I385" i="12" s="1"/>
  <c r="J385" i="12"/>
  <c r="N384" i="12"/>
  <c r="M384" i="12"/>
  <c r="L384" i="12"/>
  <c r="K384" i="12"/>
  <c r="J384" i="12"/>
  <c r="I384" i="12"/>
  <c r="N383" i="12"/>
  <c r="M383" i="12"/>
  <c r="L383" i="12"/>
  <c r="K383" i="12"/>
  <c r="I383" i="12" s="1"/>
  <c r="J383" i="12"/>
  <c r="N382" i="12"/>
  <c r="M382" i="12"/>
  <c r="L382" i="12"/>
  <c r="K382" i="12"/>
  <c r="J382" i="12"/>
  <c r="I382" i="12"/>
  <c r="N381" i="12"/>
  <c r="M381" i="12"/>
  <c r="L381" i="12"/>
  <c r="K381" i="12"/>
  <c r="I381" i="12" s="1"/>
  <c r="J381" i="12"/>
  <c r="N380" i="12"/>
  <c r="M380" i="12"/>
  <c r="L380" i="12"/>
  <c r="K380" i="12"/>
  <c r="J380" i="12"/>
  <c r="I380" i="12"/>
  <c r="N379" i="12"/>
  <c r="M379" i="12"/>
  <c r="L379" i="12"/>
  <c r="K379" i="12"/>
  <c r="I379" i="12" s="1"/>
  <c r="J379" i="12"/>
  <c r="N378" i="12"/>
  <c r="M378" i="12"/>
  <c r="L378" i="12"/>
  <c r="K378" i="12"/>
  <c r="J378" i="12"/>
  <c r="I378" i="12"/>
  <c r="N377" i="12"/>
  <c r="M377" i="12"/>
  <c r="L377" i="12"/>
  <c r="K377" i="12"/>
  <c r="I377" i="12" s="1"/>
  <c r="J377" i="12"/>
  <c r="N376" i="12"/>
  <c r="M376" i="12"/>
  <c r="L376" i="12"/>
  <c r="K376" i="12"/>
  <c r="J376" i="12"/>
  <c r="I376" i="12"/>
  <c r="N375" i="12"/>
  <c r="M375" i="12"/>
  <c r="L375" i="12"/>
  <c r="K375" i="12"/>
  <c r="I375" i="12" s="1"/>
  <c r="J375" i="12"/>
  <c r="N374" i="12"/>
  <c r="M374" i="12"/>
  <c r="L374" i="12"/>
  <c r="K374" i="12"/>
  <c r="J374" i="12"/>
  <c r="I374" i="12"/>
  <c r="N373" i="12"/>
  <c r="M373" i="12"/>
  <c r="L373" i="12"/>
  <c r="K373" i="12"/>
  <c r="I373" i="12" s="1"/>
  <c r="J373" i="12"/>
  <c r="N372" i="12"/>
  <c r="M372" i="12"/>
  <c r="L372" i="12"/>
  <c r="K372" i="12"/>
  <c r="J372" i="12"/>
  <c r="I372" i="12"/>
  <c r="N371" i="12"/>
  <c r="M371" i="12"/>
  <c r="L371" i="12"/>
  <c r="K371" i="12"/>
  <c r="I371" i="12" s="1"/>
  <c r="J371" i="12"/>
  <c r="N370" i="12"/>
  <c r="M370" i="12"/>
  <c r="L370" i="12"/>
  <c r="K370" i="12"/>
  <c r="J370" i="12"/>
  <c r="I370" i="12"/>
  <c r="N369" i="12"/>
  <c r="M369" i="12"/>
  <c r="L369" i="12"/>
  <c r="K369" i="12"/>
  <c r="I369" i="12" s="1"/>
  <c r="J369" i="12"/>
  <c r="N368" i="12"/>
  <c r="M368" i="12"/>
  <c r="L368" i="12"/>
  <c r="K368" i="12"/>
  <c r="J368" i="12"/>
  <c r="I368" i="12"/>
  <c r="N367" i="12"/>
  <c r="M367" i="12"/>
  <c r="L367" i="12"/>
  <c r="K367" i="12"/>
  <c r="I367" i="12" s="1"/>
  <c r="J367" i="12"/>
  <c r="N366" i="12"/>
  <c r="M366" i="12"/>
  <c r="L366" i="12"/>
  <c r="K366" i="12"/>
  <c r="J366" i="12"/>
  <c r="I366" i="12"/>
  <c r="N365" i="12"/>
  <c r="M365" i="12"/>
  <c r="L365" i="12"/>
  <c r="K365" i="12"/>
  <c r="I365" i="12" s="1"/>
  <c r="J365" i="12"/>
  <c r="N364" i="12"/>
  <c r="M364" i="12"/>
  <c r="L364" i="12"/>
  <c r="K364" i="12"/>
  <c r="J364" i="12"/>
  <c r="I364" i="12"/>
  <c r="N363" i="12"/>
  <c r="M363" i="12"/>
  <c r="L363" i="12"/>
  <c r="K363" i="12"/>
  <c r="I363" i="12" s="1"/>
  <c r="J363" i="12"/>
  <c r="N362" i="12"/>
  <c r="M362" i="12"/>
  <c r="L362" i="12"/>
  <c r="K362" i="12"/>
  <c r="J362" i="12"/>
  <c r="I362" i="12"/>
  <c r="N361" i="12"/>
  <c r="M361" i="12"/>
  <c r="L361" i="12"/>
  <c r="K361" i="12"/>
  <c r="I361" i="12" s="1"/>
  <c r="J361" i="12"/>
  <c r="N360" i="12"/>
  <c r="M360" i="12"/>
  <c r="L360" i="12"/>
  <c r="K360" i="12"/>
  <c r="J360" i="12"/>
  <c r="I360" i="12"/>
  <c r="N359" i="12"/>
  <c r="M359" i="12"/>
  <c r="L359" i="12"/>
  <c r="K359" i="12"/>
  <c r="I359" i="12" s="1"/>
  <c r="J359" i="12"/>
  <c r="N358" i="12"/>
  <c r="M358" i="12"/>
  <c r="L358" i="12"/>
  <c r="K358" i="12"/>
  <c r="J358" i="12"/>
  <c r="I358" i="12"/>
  <c r="N357" i="12"/>
  <c r="M357" i="12"/>
  <c r="L357" i="12"/>
  <c r="K357" i="12"/>
  <c r="I357" i="12" s="1"/>
  <c r="J357" i="12"/>
  <c r="N356" i="12"/>
  <c r="M356" i="12"/>
  <c r="L356" i="12"/>
  <c r="K356" i="12"/>
  <c r="J356" i="12"/>
  <c r="I356" i="12"/>
  <c r="N355" i="12"/>
  <c r="M355" i="12"/>
  <c r="L355" i="12"/>
  <c r="K355" i="12"/>
  <c r="I355" i="12" s="1"/>
  <c r="J355" i="12"/>
  <c r="N354" i="12"/>
  <c r="M354" i="12"/>
  <c r="L354" i="12"/>
  <c r="K354" i="12"/>
  <c r="J354" i="12"/>
  <c r="I354" i="12"/>
  <c r="N353" i="12"/>
  <c r="M353" i="12"/>
  <c r="L353" i="12"/>
  <c r="K353" i="12"/>
  <c r="I353" i="12" s="1"/>
  <c r="J353" i="12"/>
  <c r="N352" i="12"/>
  <c r="M352" i="12"/>
  <c r="L352" i="12"/>
  <c r="K352" i="12"/>
  <c r="J352" i="12"/>
  <c r="I352" i="12"/>
  <c r="N351" i="12"/>
  <c r="M351" i="12"/>
  <c r="L351" i="12"/>
  <c r="K351" i="12"/>
  <c r="I351" i="12" s="1"/>
  <c r="K38" i="12" s="1"/>
  <c r="J351" i="12"/>
  <c r="N350" i="12"/>
  <c r="M350" i="12"/>
  <c r="L350" i="12"/>
  <c r="K350" i="12"/>
  <c r="J350" i="12"/>
  <c r="I350" i="12"/>
  <c r="N349" i="12"/>
  <c r="M349" i="12"/>
  <c r="L349" i="12"/>
  <c r="K349" i="12"/>
  <c r="I349" i="12" s="1"/>
  <c r="J349" i="12"/>
  <c r="N348" i="12"/>
  <c r="M348" i="12"/>
  <c r="L348" i="12"/>
  <c r="K348" i="12"/>
  <c r="J348" i="12"/>
  <c r="I348" i="12"/>
  <c r="N347" i="12"/>
  <c r="M347" i="12"/>
  <c r="L347" i="12"/>
  <c r="K347" i="12"/>
  <c r="I347" i="12" s="1"/>
  <c r="J347" i="12"/>
  <c r="N346" i="12"/>
  <c r="M346" i="12"/>
  <c r="L346" i="12"/>
  <c r="K346" i="12"/>
  <c r="J346" i="12"/>
  <c r="I346" i="12"/>
  <c r="N345" i="12"/>
  <c r="M345" i="12"/>
  <c r="L345" i="12"/>
  <c r="K345" i="12"/>
  <c r="I345" i="12" s="1"/>
  <c r="J345" i="12"/>
  <c r="N344" i="12"/>
  <c r="M344" i="12"/>
  <c r="L344" i="12"/>
  <c r="K344" i="12"/>
  <c r="J344" i="12"/>
  <c r="I344" i="12"/>
  <c r="N343" i="12"/>
  <c r="M343" i="12"/>
  <c r="L343" i="12"/>
  <c r="K343" i="12"/>
  <c r="I343" i="12" s="1"/>
  <c r="J343" i="12"/>
  <c r="N342" i="12"/>
  <c r="M342" i="12"/>
  <c r="L342" i="12"/>
  <c r="K342" i="12"/>
  <c r="J342" i="12"/>
  <c r="I342" i="12"/>
  <c r="N341" i="12"/>
  <c r="M341" i="12"/>
  <c r="L341" i="12"/>
  <c r="K341" i="12"/>
  <c r="I341" i="12" s="1"/>
  <c r="J341" i="12"/>
  <c r="N340" i="12"/>
  <c r="M340" i="12"/>
  <c r="L340" i="12"/>
  <c r="K340" i="12"/>
  <c r="J340" i="12"/>
  <c r="I340" i="12"/>
  <c r="N339" i="12"/>
  <c r="M339" i="12"/>
  <c r="L339" i="12"/>
  <c r="K339" i="12"/>
  <c r="I339" i="12" s="1"/>
  <c r="J339" i="12"/>
  <c r="N338" i="12"/>
  <c r="M338" i="12"/>
  <c r="L338" i="12"/>
  <c r="K338" i="12"/>
  <c r="J338" i="12"/>
  <c r="I338" i="12"/>
  <c r="N337" i="12"/>
  <c r="M337" i="12"/>
  <c r="L337" i="12"/>
  <c r="K337" i="12"/>
  <c r="I337" i="12" s="1"/>
  <c r="J337" i="12"/>
  <c r="N336" i="12"/>
  <c r="M336" i="12"/>
  <c r="L336" i="12"/>
  <c r="K336" i="12"/>
  <c r="J336" i="12"/>
  <c r="I336" i="12"/>
  <c r="N335" i="12"/>
  <c r="M335" i="12"/>
  <c r="L335" i="12"/>
  <c r="K335" i="12"/>
  <c r="I335" i="12" s="1"/>
  <c r="J335" i="12"/>
  <c r="N334" i="12"/>
  <c r="M334" i="12"/>
  <c r="L334" i="12"/>
  <c r="K334" i="12"/>
  <c r="J334" i="12"/>
  <c r="I334" i="12"/>
  <c r="N333" i="12"/>
  <c r="M333" i="12"/>
  <c r="L333" i="12"/>
  <c r="K333" i="12"/>
  <c r="I333" i="12" s="1"/>
  <c r="J333" i="12"/>
  <c r="N332" i="12"/>
  <c r="M332" i="12"/>
  <c r="L332" i="12"/>
  <c r="K332" i="12"/>
  <c r="J332" i="12"/>
  <c r="I332" i="12"/>
  <c r="N331" i="12"/>
  <c r="M331" i="12"/>
  <c r="L331" i="12"/>
  <c r="K331" i="12"/>
  <c r="I331" i="12" s="1"/>
  <c r="J331" i="12"/>
  <c r="N330" i="12"/>
  <c r="M330" i="12"/>
  <c r="L330" i="12"/>
  <c r="K330" i="12"/>
  <c r="J330" i="12"/>
  <c r="I330" i="12"/>
  <c r="N329" i="12"/>
  <c r="M329" i="12"/>
  <c r="L329" i="12"/>
  <c r="K329" i="12"/>
  <c r="I329" i="12" s="1"/>
  <c r="J329" i="12"/>
  <c r="N328" i="12"/>
  <c r="M328" i="12"/>
  <c r="L328" i="12"/>
  <c r="K328" i="12"/>
  <c r="J328" i="12"/>
  <c r="I328" i="12"/>
  <c r="N327" i="12"/>
  <c r="M327" i="12"/>
  <c r="L327" i="12"/>
  <c r="K327" i="12"/>
  <c r="I327" i="12" s="1"/>
  <c r="J327" i="12"/>
  <c r="N326" i="12"/>
  <c r="M326" i="12"/>
  <c r="L326" i="12"/>
  <c r="K326" i="12"/>
  <c r="J326" i="12"/>
  <c r="I326" i="12"/>
  <c r="N325" i="12"/>
  <c r="M325" i="12"/>
  <c r="L325" i="12"/>
  <c r="K325" i="12"/>
  <c r="I325" i="12" s="1"/>
  <c r="J325" i="12"/>
  <c r="N324" i="12"/>
  <c r="M324" i="12"/>
  <c r="L324" i="12"/>
  <c r="K324" i="12"/>
  <c r="J324" i="12"/>
  <c r="I324" i="12"/>
  <c r="N323" i="12"/>
  <c r="M323" i="12"/>
  <c r="L323" i="12"/>
  <c r="K323" i="12"/>
  <c r="I323" i="12" s="1"/>
  <c r="J323" i="12"/>
  <c r="N322" i="12"/>
  <c r="M322" i="12"/>
  <c r="L322" i="12"/>
  <c r="K322" i="12"/>
  <c r="J322" i="12"/>
  <c r="I322" i="12"/>
  <c r="N321" i="12"/>
  <c r="M321" i="12"/>
  <c r="L321" i="12"/>
  <c r="K321" i="12"/>
  <c r="I321" i="12" s="1"/>
  <c r="J321" i="12"/>
  <c r="N320" i="12"/>
  <c r="M320" i="12"/>
  <c r="L320" i="12"/>
  <c r="K320" i="12"/>
  <c r="J320" i="12"/>
  <c r="I320" i="12"/>
  <c r="N319" i="12"/>
  <c r="M319" i="12"/>
  <c r="L319" i="12"/>
  <c r="K319" i="12"/>
  <c r="I319" i="12" s="1"/>
  <c r="J319" i="12"/>
  <c r="N318" i="12"/>
  <c r="M318" i="12"/>
  <c r="L318" i="12"/>
  <c r="K318" i="12"/>
  <c r="J318" i="12"/>
  <c r="I318" i="12"/>
  <c r="N317" i="12"/>
  <c r="M317" i="12"/>
  <c r="L317" i="12"/>
  <c r="K317" i="12"/>
  <c r="I317" i="12" s="1"/>
  <c r="J317" i="12"/>
  <c r="N316" i="12"/>
  <c r="M316" i="12"/>
  <c r="L316" i="12"/>
  <c r="K316" i="12"/>
  <c r="J316" i="12"/>
  <c r="I316" i="12"/>
  <c r="N315" i="12"/>
  <c r="M315" i="12"/>
  <c r="L315" i="12"/>
  <c r="K315" i="12"/>
  <c r="I315" i="12" s="1"/>
  <c r="J315" i="12"/>
  <c r="N314" i="12"/>
  <c r="M314" i="12"/>
  <c r="L314" i="12"/>
  <c r="K314" i="12"/>
  <c r="J314" i="12"/>
  <c r="I314" i="12"/>
  <c r="N313" i="12"/>
  <c r="M313" i="12"/>
  <c r="L313" i="12"/>
  <c r="K313" i="12"/>
  <c r="I313" i="12" s="1"/>
  <c r="J313" i="12"/>
  <c r="N312" i="12"/>
  <c r="M312" i="12"/>
  <c r="L312" i="12"/>
  <c r="K312" i="12"/>
  <c r="J312" i="12"/>
  <c r="I312" i="12"/>
  <c r="N311" i="12"/>
  <c r="M311" i="12"/>
  <c r="L311" i="12"/>
  <c r="K311" i="12"/>
  <c r="I311" i="12" s="1"/>
  <c r="J311" i="12"/>
  <c r="N310" i="12"/>
  <c r="M310" i="12"/>
  <c r="L310" i="12"/>
  <c r="K310" i="12"/>
  <c r="J310" i="12"/>
  <c r="I310" i="12"/>
  <c r="N309" i="12"/>
  <c r="M309" i="12"/>
  <c r="L309" i="12"/>
  <c r="K309" i="12"/>
  <c r="I309" i="12" s="1"/>
  <c r="J309" i="12"/>
  <c r="N308" i="12"/>
  <c r="M308" i="12"/>
  <c r="L308" i="12"/>
  <c r="K308" i="12"/>
  <c r="J308" i="12"/>
  <c r="I308" i="12"/>
  <c r="N307" i="12"/>
  <c r="M307" i="12"/>
  <c r="L307" i="12"/>
  <c r="K307" i="12"/>
  <c r="I307" i="12" s="1"/>
  <c r="J307" i="12"/>
  <c r="N306" i="12"/>
  <c r="M306" i="12"/>
  <c r="L306" i="12"/>
  <c r="K306" i="12"/>
  <c r="J306" i="12"/>
  <c r="I306" i="12"/>
  <c r="N305" i="12"/>
  <c r="M305" i="12"/>
  <c r="L305" i="12"/>
  <c r="K305" i="12"/>
  <c r="I305" i="12" s="1"/>
  <c r="J305" i="12"/>
  <c r="N304" i="12"/>
  <c r="M304" i="12"/>
  <c r="L304" i="12"/>
  <c r="K304" i="12"/>
  <c r="J304" i="12"/>
  <c r="I304" i="12"/>
  <c r="N303" i="12"/>
  <c r="M303" i="12"/>
  <c r="L303" i="12"/>
  <c r="K303" i="12"/>
  <c r="I303" i="12" s="1"/>
  <c r="J303" i="12"/>
  <c r="N302" i="12"/>
  <c r="M302" i="12"/>
  <c r="L302" i="12"/>
  <c r="K302" i="12"/>
  <c r="J302" i="12"/>
  <c r="I302" i="12"/>
  <c r="N301" i="12"/>
  <c r="M301" i="12"/>
  <c r="L301" i="12"/>
  <c r="K301" i="12"/>
  <c r="I301" i="12" s="1"/>
  <c r="J301" i="12"/>
  <c r="N300" i="12"/>
  <c r="M300" i="12"/>
  <c r="L300" i="12"/>
  <c r="K300" i="12"/>
  <c r="J300" i="12"/>
  <c r="I300" i="12"/>
  <c r="N299" i="12"/>
  <c r="M299" i="12"/>
  <c r="L299" i="12"/>
  <c r="K299" i="12"/>
  <c r="I299" i="12" s="1"/>
  <c r="J299" i="12"/>
  <c r="N298" i="12"/>
  <c r="M298" i="12"/>
  <c r="L298" i="12"/>
  <c r="K298" i="12"/>
  <c r="J298" i="12"/>
  <c r="I298" i="12"/>
  <c r="N297" i="12"/>
  <c r="M297" i="12"/>
  <c r="L297" i="12"/>
  <c r="K297" i="12"/>
  <c r="I297" i="12" s="1"/>
  <c r="J297" i="12"/>
  <c r="N296" i="12"/>
  <c r="M296" i="12"/>
  <c r="L296" i="12"/>
  <c r="K296" i="12"/>
  <c r="J296" i="12"/>
  <c r="I296" i="12"/>
  <c r="N295" i="12"/>
  <c r="M295" i="12"/>
  <c r="L295" i="12"/>
  <c r="K295" i="12"/>
  <c r="I295" i="12" s="1"/>
  <c r="J295" i="12"/>
  <c r="N294" i="12"/>
  <c r="M294" i="12"/>
  <c r="L294" i="12"/>
  <c r="K294" i="12"/>
  <c r="J294" i="12"/>
  <c r="I294" i="12"/>
  <c r="N293" i="12"/>
  <c r="M293" i="12"/>
  <c r="L293" i="12"/>
  <c r="K293" i="12"/>
  <c r="I293" i="12" s="1"/>
  <c r="J293" i="12"/>
  <c r="N292" i="12"/>
  <c r="M292" i="12"/>
  <c r="L292" i="12"/>
  <c r="K292" i="12"/>
  <c r="J292" i="12"/>
  <c r="I292" i="12"/>
  <c r="N291" i="12"/>
  <c r="M291" i="12"/>
  <c r="L291" i="12"/>
  <c r="K291" i="12"/>
  <c r="I291" i="12" s="1"/>
  <c r="J291" i="12"/>
  <c r="N290" i="12"/>
  <c r="M290" i="12"/>
  <c r="L290" i="12"/>
  <c r="K290" i="12"/>
  <c r="J290" i="12"/>
  <c r="I290" i="12"/>
  <c r="N289" i="12"/>
  <c r="M289" i="12"/>
  <c r="L289" i="12"/>
  <c r="K289" i="12"/>
  <c r="I289" i="12" s="1"/>
  <c r="J289" i="12"/>
  <c r="N288" i="12"/>
  <c r="M288" i="12"/>
  <c r="L288" i="12"/>
  <c r="K288" i="12"/>
  <c r="J288" i="12"/>
  <c r="I288" i="12"/>
  <c r="N287" i="12"/>
  <c r="M287" i="12"/>
  <c r="L287" i="12"/>
  <c r="K287" i="12"/>
  <c r="I287" i="12" s="1"/>
  <c r="J287" i="12"/>
  <c r="N286" i="12"/>
  <c r="M286" i="12"/>
  <c r="L286" i="12"/>
  <c r="K286" i="12"/>
  <c r="J286" i="12"/>
  <c r="I286" i="12"/>
  <c r="N285" i="12"/>
  <c r="M285" i="12"/>
  <c r="L285" i="12"/>
  <c r="K285" i="12"/>
  <c r="I285" i="12" s="1"/>
  <c r="J285" i="12"/>
  <c r="N284" i="12"/>
  <c r="M284" i="12"/>
  <c r="L284" i="12"/>
  <c r="K284" i="12"/>
  <c r="J284" i="12"/>
  <c r="I284" i="12"/>
  <c r="N283" i="12"/>
  <c r="M283" i="12"/>
  <c r="L283" i="12"/>
  <c r="K283" i="12"/>
  <c r="I283" i="12" s="1"/>
  <c r="J283" i="12"/>
  <c r="N282" i="12"/>
  <c r="M282" i="12"/>
  <c r="L282" i="12"/>
  <c r="K282" i="12"/>
  <c r="J282" i="12"/>
  <c r="I282" i="12"/>
  <c r="N281" i="12"/>
  <c r="M281" i="12"/>
  <c r="L281" i="12"/>
  <c r="K281" i="12"/>
  <c r="I281" i="12" s="1"/>
  <c r="J281" i="12"/>
  <c r="N280" i="12"/>
  <c r="M280" i="12"/>
  <c r="L280" i="12"/>
  <c r="K280" i="12"/>
  <c r="J280" i="12"/>
  <c r="I280" i="12"/>
  <c r="N279" i="12"/>
  <c r="M279" i="12"/>
  <c r="L279" i="12"/>
  <c r="K279" i="12"/>
  <c r="I279" i="12" s="1"/>
  <c r="U35" i="12" s="1"/>
  <c r="J279" i="12"/>
  <c r="N278" i="12"/>
  <c r="M278" i="12"/>
  <c r="L278" i="12"/>
  <c r="K278" i="12"/>
  <c r="J278" i="12"/>
  <c r="I278" i="12"/>
  <c r="N277" i="12"/>
  <c r="M277" i="12"/>
  <c r="L277" i="12"/>
  <c r="K277" i="12"/>
  <c r="I277" i="12" s="1"/>
  <c r="J277" i="12"/>
  <c r="N276" i="12"/>
  <c r="M276" i="12"/>
  <c r="L276" i="12"/>
  <c r="K276" i="12"/>
  <c r="J276" i="12"/>
  <c r="I276" i="12"/>
  <c r="N275" i="12"/>
  <c r="M275" i="12"/>
  <c r="L275" i="12"/>
  <c r="K275" i="12"/>
  <c r="I275" i="12" s="1"/>
  <c r="J275" i="12"/>
  <c r="N274" i="12"/>
  <c r="M274" i="12"/>
  <c r="L274" i="12"/>
  <c r="K274" i="12"/>
  <c r="J274" i="12"/>
  <c r="I274" i="12"/>
  <c r="N273" i="12"/>
  <c r="M273" i="12"/>
  <c r="L273" i="12"/>
  <c r="K273" i="12"/>
  <c r="I273" i="12" s="1"/>
  <c r="J273" i="12"/>
  <c r="N272" i="12"/>
  <c r="M272" i="12"/>
  <c r="L272" i="12"/>
  <c r="K272" i="12"/>
  <c r="J272" i="12"/>
  <c r="I272" i="12"/>
  <c r="N271" i="12"/>
  <c r="M271" i="12"/>
  <c r="L271" i="12"/>
  <c r="K271" i="12"/>
  <c r="I271" i="12" s="1"/>
  <c r="J271" i="12"/>
  <c r="N270" i="12"/>
  <c r="M270" i="12"/>
  <c r="L270" i="12"/>
  <c r="K270" i="12"/>
  <c r="J270" i="12"/>
  <c r="I270" i="12"/>
  <c r="N269" i="12"/>
  <c r="M269" i="12"/>
  <c r="L269" i="12"/>
  <c r="K269" i="12"/>
  <c r="I269" i="12" s="1"/>
  <c r="J269" i="12"/>
  <c r="N268" i="12"/>
  <c r="M268" i="12"/>
  <c r="L268" i="12"/>
  <c r="K268" i="12"/>
  <c r="J268" i="12"/>
  <c r="I268" i="12"/>
  <c r="N267" i="12"/>
  <c r="M267" i="12"/>
  <c r="L267" i="12"/>
  <c r="K267" i="12"/>
  <c r="I267" i="12" s="1"/>
  <c r="J267" i="12"/>
  <c r="N266" i="12"/>
  <c r="M266" i="12"/>
  <c r="L266" i="12"/>
  <c r="K266" i="12"/>
  <c r="J266" i="12"/>
  <c r="I266" i="12"/>
  <c r="N265" i="12"/>
  <c r="M265" i="12"/>
  <c r="L265" i="12"/>
  <c r="K265" i="12"/>
  <c r="I265" i="12" s="1"/>
  <c r="J265" i="12"/>
  <c r="N264" i="12"/>
  <c r="M264" i="12"/>
  <c r="L264" i="12"/>
  <c r="K264" i="12"/>
  <c r="J264" i="12"/>
  <c r="I264" i="12"/>
  <c r="N263" i="12"/>
  <c r="M263" i="12"/>
  <c r="L263" i="12"/>
  <c r="K263" i="12"/>
  <c r="I263" i="12" s="1"/>
  <c r="J263" i="12"/>
  <c r="N262" i="12"/>
  <c r="M262" i="12"/>
  <c r="L262" i="12"/>
  <c r="K262" i="12"/>
  <c r="J262" i="12"/>
  <c r="I262" i="12"/>
  <c r="N261" i="12"/>
  <c r="M261" i="12"/>
  <c r="L261" i="12"/>
  <c r="K261" i="12"/>
  <c r="I261" i="12" s="1"/>
  <c r="J261" i="12"/>
  <c r="N260" i="12"/>
  <c r="M260" i="12"/>
  <c r="L260" i="12"/>
  <c r="K260" i="12"/>
  <c r="J260" i="12"/>
  <c r="I260" i="12"/>
  <c r="N259" i="12"/>
  <c r="M259" i="12"/>
  <c r="L259" i="12"/>
  <c r="K259" i="12"/>
  <c r="I259" i="12" s="1"/>
  <c r="J259" i="12"/>
  <c r="N258" i="12"/>
  <c r="M258" i="12"/>
  <c r="L258" i="12"/>
  <c r="K258" i="12"/>
  <c r="J258" i="12"/>
  <c r="I258" i="12"/>
  <c r="N257" i="12"/>
  <c r="M257" i="12"/>
  <c r="L257" i="12"/>
  <c r="K257" i="12"/>
  <c r="I257" i="12" s="1"/>
  <c r="J257" i="12"/>
  <c r="N256" i="12"/>
  <c r="M256" i="12"/>
  <c r="L256" i="12"/>
  <c r="K256" i="12"/>
  <c r="J256" i="12"/>
  <c r="I256" i="12"/>
  <c r="N255" i="12"/>
  <c r="M255" i="12"/>
  <c r="L255" i="12"/>
  <c r="K255" i="12"/>
  <c r="I255" i="12" s="1"/>
  <c r="J255" i="12"/>
  <c r="N254" i="12"/>
  <c r="M254" i="12"/>
  <c r="L254" i="12"/>
  <c r="K254" i="12"/>
  <c r="J254" i="12"/>
  <c r="I254" i="12"/>
  <c r="N253" i="12"/>
  <c r="M253" i="12"/>
  <c r="L253" i="12"/>
  <c r="K253" i="12"/>
  <c r="I253" i="12" s="1"/>
  <c r="J253" i="12"/>
  <c r="N252" i="12"/>
  <c r="M252" i="12"/>
  <c r="L252" i="12"/>
  <c r="K252" i="12"/>
  <c r="J252" i="12"/>
  <c r="I252" i="12"/>
  <c r="N251" i="12"/>
  <c r="M251" i="12"/>
  <c r="L251" i="12"/>
  <c r="K251" i="12"/>
  <c r="I251" i="12" s="1"/>
  <c r="U34" i="12" s="1"/>
  <c r="J251" i="12"/>
  <c r="N250" i="12"/>
  <c r="M250" i="12"/>
  <c r="L250" i="12"/>
  <c r="K250" i="12"/>
  <c r="J250" i="12"/>
  <c r="I250" i="12"/>
  <c r="N249" i="12"/>
  <c r="M249" i="12"/>
  <c r="L249" i="12"/>
  <c r="K249" i="12"/>
  <c r="I249" i="12" s="1"/>
  <c r="J249" i="12"/>
  <c r="N248" i="12"/>
  <c r="M248" i="12"/>
  <c r="L248" i="12"/>
  <c r="K248" i="12"/>
  <c r="J248" i="12"/>
  <c r="I248" i="12"/>
  <c r="N247" i="12"/>
  <c r="M247" i="12"/>
  <c r="L247" i="12"/>
  <c r="K247" i="12"/>
  <c r="I247" i="12" s="1"/>
  <c r="J247" i="12"/>
  <c r="N246" i="12"/>
  <c r="M246" i="12"/>
  <c r="L246" i="12"/>
  <c r="K246" i="12"/>
  <c r="J246" i="12"/>
  <c r="I246" i="12"/>
  <c r="N245" i="12"/>
  <c r="M245" i="12"/>
  <c r="L245" i="12"/>
  <c r="K245" i="12"/>
  <c r="I245" i="12" s="1"/>
  <c r="J245" i="12"/>
  <c r="N244" i="12"/>
  <c r="M244" i="12"/>
  <c r="L244" i="12"/>
  <c r="K244" i="12"/>
  <c r="J244" i="12"/>
  <c r="I244" i="12"/>
  <c r="N243" i="12"/>
  <c r="M243" i="12"/>
  <c r="L243" i="12"/>
  <c r="K243" i="12"/>
  <c r="I243" i="12" s="1"/>
  <c r="J243" i="12"/>
  <c r="N242" i="12"/>
  <c r="M242" i="12"/>
  <c r="L242" i="12"/>
  <c r="K242" i="12"/>
  <c r="J242" i="12"/>
  <c r="I242" i="12"/>
  <c r="N241" i="12"/>
  <c r="M241" i="12"/>
  <c r="L241" i="12"/>
  <c r="K241" i="12"/>
  <c r="I241" i="12" s="1"/>
  <c r="J241" i="12"/>
  <c r="N240" i="12"/>
  <c r="M240" i="12"/>
  <c r="L240" i="12"/>
  <c r="K240" i="12"/>
  <c r="J240" i="12"/>
  <c r="I240" i="12"/>
  <c r="N239" i="12"/>
  <c r="M239" i="12"/>
  <c r="L239" i="12"/>
  <c r="K239" i="12"/>
  <c r="I239" i="12" s="1"/>
  <c r="J239" i="12"/>
  <c r="N238" i="12"/>
  <c r="M238" i="12"/>
  <c r="L238" i="12"/>
  <c r="K238" i="12"/>
  <c r="J238" i="12"/>
  <c r="I238" i="12"/>
  <c r="N237" i="12"/>
  <c r="M237" i="12"/>
  <c r="L237" i="12"/>
  <c r="K237" i="12"/>
  <c r="I237" i="12" s="1"/>
  <c r="J237" i="12"/>
  <c r="N236" i="12"/>
  <c r="M236" i="12"/>
  <c r="L236" i="12"/>
  <c r="K236" i="12"/>
  <c r="J236" i="12"/>
  <c r="I236" i="12"/>
  <c r="N235" i="12"/>
  <c r="M235" i="12"/>
  <c r="L235" i="12"/>
  <c r="K235" i="12"/>
  <c r="I235" i="12" s="1"/>
  <c r="U37" i="12" s="1"/>
  <c r="J235" i="12"/>
  <c r="N234" i="12"/>
  <c r="M234" i="12"/>
  <c r="L234" i="12"/>
  <c r="K234" i="12"/>
  <c r="J234" i="12"/>
  <c r="I234" i="12"/>
  <c r="N233" i="12"/>
  <c r="M233" i="12"/>
  <c r="L233" i="12"/>
  <c r="K233" i="12"/>
  <c r="I233" i="12" s="1"/>
  <c r="J233" i="12"/>
  <c r="N232" i="12"/>
  <c r="M232" i="12"/>
  <c r="L232" i="12"/>
  <c r="K232" i="12"/>
  <c r="J232" i="12"/>
  <c r="I232" i="12"/>
  <c r="N231" i="12"/>
  <c r="M231" i="12"/>
  <c r="L231" i="12"/>
  <c r="K231" i="12"/>
  <c r="I231" i="12" s="1"/>
  <c r="U33" i="12" s="1"/>
  <c r="J231" i="12"/>
  <c r="N230" i="12"/>
  <c r="M230" i="12"/>
  <c r="L230" i="12"/>
  <c r="K230" i="12"/>
  <c r="J230" i="12"/>
  <c r="I230" i="12"/>
  <c r="N229" i="12"/>
  <c r="M229" i="12"/>
  <c r="L229" i="12"/>
  <c r="K229" i="12"/>
  <c r="I229" i="12" s="1"/>
  <c r="J229" i="12"/>
  <c r="N228" i="12"/>
  <c r="M228" i="12"/>
  <c r="L228" i="12"/>
  <c r="K228" i="12"/>
  <c r="J228" i="12"/>
  <c r="I228" i="12"/>
  <c r="N227" i="12"/>
  <c r="M227" i="12"/>
  <c r="L227" i="12"/>
  <c r="K227" i="12"/>
  <c r="I227" i="12" s="1"/>
  <c r="J227" i="12"/>
  <c r="N226" i="12"/>
  <c r="M226" i="12"/>
  <c r="L226" i="12"/>
  <c r="K226" i="12"/>
  <c r="J226" i="12"/>
  <c r="I226" i="12"/>
  <c r="N225" i="12"/>
  <c r="M225" i="12"/>
  <c r="L225" i="12"/>
  <c r="K225" i="12"/>
  <c r="I225" i="12" s="1"/>
  <c r="J225" i="12"/>
  <c r="N224" i="12"/>
  <c r="M224" i="12"/>
  <c r="L224" i="12"/>
  <c r="K224" i="12"/>
  <c r="J224" i="12"/>
  <c r="I224" i="12"/>
  <c r="N223" i="12"/>
  <c r="M223" i="12"/>
  <c r="L223" i="12"/>
  <c r="K223" i="12"/>
  <c r="I223" i="12" s="1"/>
  <c r="J223" i="12"/>
  <c r="N222" i="12"/>
  <c r="M222" i="12"/>
  <c r="L222" i="12"/>
  <c r="K222" i="12"/>
  <c r="J222" i="12"/>
  <c r="I222" i="12"/>
  <c r="N221" i="12"/>
  <c r="M221" i="12"/>
  <c r="L221" i="12"/>
  <c r="K221" i="12"/>
  <c r="I221" i="12" s="1"/>
  <c r="J221" i="12"/>
  <c r="N220" i="12"/>
  <c r="M220" i="12"/>
  <c r="L220" i="12"/>
  <c r="K220" i="12"/>
  <c r="J220" i="12"/>
  <c r="I220" i="12"/>
  <c r="N219" i="12"/>
  <c r="M219" i="12"/>
  <c r="L219" i="12"/>
  <c r="K219" i="12"/>
  <c r="I219" i="12" s="1"/>
  <c r="J219" i="12"/>
  <c r="N218" i="12"/>
  <c r="M218" i="12"/>
  <c r="L218" i="12"/>
  <c r="K218" i="12"/>
  <c r="J218" i="12"/>
  <c r="I218" i="12"/>
  <c r="N217" i="12"/>
  <c r="M217" i="12"/>
  <c r="L217" i="12"/>
  <c r="K217" i="12"/>
  <c r="I217" i="12" s="1"/>
  <c r="J217" i="12"/>
  <c r="N216" i="12"/>
  <c r="M216" i="12"/>
  <c r="L216" i="12"/>
  <c r="K216" i="12"/>
  <c r="J216" i="12"/>
  <c r="I216" i="12"/>
  <c r="N215" i="12"/>
  <c r="M215" i="12"/>
  <c r="L215" i="12"/>
  <c r="K215" i="12"/>
  <c r="I215" i="12" s="1"/>
  <c r="J215" i="12"/>
  <c r="N214" i="12"/>
  <c r="M214" i="12"/>
  <c r="L214" i="12"/>
  <c r="K214" i="12"/>
  <c r="J214" i="12"/>
  <c r="I214" i="12"/>
  <c r="N213" i="12"/>
  <c r="M213" i="12"/>
  <c r="L213" i="12"/>
  <c r="K213" i="12"/>
  <c r="I213" i="12" s="1"/>
  <c r="J213" i="12"/>
  <c r="N212" i="12"/>
  <c r="M212" i="12"/>
  <c r="L212" i="12"/>
  <c r="K212" i="12"/>
  <c r="J212" i="12"/>
  <c r="I212" i="12"/>
  <c r="N211" i="12"/>
  <c r="M211" i="12"/>
  <c r="L211" i="12"/>
  <c r="K211" i="12"/>
  <c r="I211" i="12" s="1"/>
  <c r="J211" i="12"/>
  <c r="N210" i="12"/>
  <c r="M210" i="12"/>
  <c r="L210" i="12"/>
  <c r="K210" i="12"/>
  <c r="J210" i="12"/>
  <c r="I210" i="12"/>
  <c r="N209" i="12"/>
  <c r="M209" i="12"/>
  <c r="L209" i="12"/>
  <c r="K209" i="12"/>
  <c r="I209" i="12" s="1"/>
  <c r="U32" i="12" s="1"/>
  <c r="J209" i="12"/>
  <c r="N208" i="12"/>
  <c r="M208" i="12"/>
  <c r="L208" i="12"/>
  <c r="K208" i="12"/>
  <c r="J208" i="12"/>
  <c r="I208" i="12"/>
  <c r="N207" i="12"/>
  <c r="M207" i="12"/>
  <c r="L207" i="12"/>
  <c r="K207" i="12"/>
  <c r="I207" i="12" s="1"/>
  <c r="J207" i="12"/>
  <c r="N206" i="12"/>
  <c r="M206" i="12"/>
  <c r="L206" i="12"/>
  <c r="K206" i="12"/>
  <c r="J206" i="12"/>
  <c r="I206" i="12"/>
  <c r="N205" i="12"/>
  <c r="M205" i="12"/>
  <c r="L205" i="12"/>
  <c r="K205" i="12"/>
  <c r="I205" i="12" s="1"/>
  <c r="J205" i="12"/>
  <c r="N204" i="12"/>
  <c r="M204" i="12"/>
  <c r="L204" i="12"/>
  <c r="K204" i="12"/>
  <c r="J204" i="12"/>
  <c r="I204" i="12"/>
  <c r="N203" i="12"/>
  <c r="M203" i="12"/>
  <c r="L203" i="12"/>
  <c r="K203" i="12"/>
  <c r="I203" i="12" s="1"/>
  <c r="K37" i="12" s="1"/>
  <c r="J203" i="12"/>
  <c r="N202" i="12"/>
  <c r="M202" i="12"/>
  <c r="L202" i="12"/>
  <c r="K202" i="12"/>
  <c r="J202" i="12"/>
  <c r="I202" i="12"/>
  <c r="N201" i="12"/>
  <c r="M201" i="12"/>
  <c r="L201" i="12"/>
  <c r="K201" i="12"/>
  <c r="I201" i="12" s="1"/>
  <c r="K35" i="12" s="1"/>
  <c r="J201" i="12"/>
  <c r="N200" i="12"/>
  <c r="M200" i="12"/>
  <c r="L200" i="12"/>
  <c r="K200" i="12"/>
  <c r="J200" i="12"/>
  <c r="I200" i="12"/>
  <c r="N199" i="12"/>
  <c r="M199" i="12"/>
  <c r="L199" i="12"/>
  <c r="K199" i="12"/>
  <c r="I199" i="12" s="1"/>
  <c r="U31" i="12" s="1"/>
  <c r="J199" i="12"/>
  <c r="N198" i="12"/>
  <c r="M198" i="12"/>
  <c r="L198" i="12"/>
  <c r="K198" i="12"/>
  <c r="J198" i="12"/>
  <c r="I198" i="12"/>
  <c r="N197" i="12"/>
  <c r="M197" i="12"/>
  <c r="L197" i="12"/>
  <c r="K197" i="12"/>
  <c r="I197" i="12" s="1"/>
  <c r="J197" i="12"/>
  <c r="N196" i="12"/>
  <c r="M196" i="12"/>
  <c r="L196" i="12"/>
  <c r="K196" i="12"/>
  <c r="J196" i="12"/>
  <c r="I196" i="12"/>
  <c r="N195" i="12"/>
  <c r="M195" i="12"/>
  <c r="L195" i="12"/>
  <c r="K195" i="12"/>
  <c r="I195" i="12" s="1"/>
  <c r="K33" i="12" s="1"/>
  <c r="J195" i="12"/>
  <c r="N194" i="12"/>
  <c r="M194" i="12"/>
  <c r="L194" i="12"/>
  <c r="K194" i="12"/>
  <c r="J194" i="12"/>
  <c r="I194" i="12"/>
  <c r="N193" i="12"/>
  <c r="M193" i="12"/>
  <c r="L193" i="12"/>
  <c r="K193" i="12"/>
  <c r="I193" i="12" s="1"/>
  <c r="J193" i="12"/>
  <c r="N192" i="12"/>
  <c r="M192" i="12"/>
  <c r="L192" i="12"/>
  <c r="K192" i="12"/>
  <c r="J192" i="12"/>
  <c r="I192" i="12"/>
  <c r="N191" i="12"/>
  <c r="M191" i="12"/>
  <c r="L191" i="12"/>
  <c r="K191" i="12"/>
  <c r="I191" i="12" s="1"/>
  <c r="J191" i="12"/>
  <c r="N190" i="12"/>
  <c r="M190" i="12"/>
  <c r="L190" i="12"/>
  <c r="K190" i="12"/>
  <c r="J190" i="12"/>
  <c r="I190" i="12"/>
  <c r="N189" i="12"/>
  <c r="M189" i="12"/>
  <c r="L189" i="12"/>
  <c r="K189" i="12"/>
  <c r="I189" i="12" s="1"/>
  <c r="J189" i="12"/>
  <c r="N188" i="12"/>
  <c r="M188" i="12"/>
  <c r="L188" i="12"/>
  <c r="K188" i="12"/>
  <c r="J188" i="12"/>
  <c r="I188" i="12"/>
  <c r="N187" i="12"/>
  <c r="M187" i="12"/>
  <c r="L187" i="12"/>
  <c r="K187" i="12"/>
  <c r="I187" i="12" s="1"/>
  <c r="K32" i="12" s="1"/>
  <c r="J187" i="12"/>
  <c r="N186" i="12"/>
  <c r="M186" i="12"/>
  <c r="L186" i="12"/>
  <c r="K186" i="12"/>
  <c r="J186" i="12"/>
  <c r="I186" i="12"/>
  <c r="N185" i="12"/>
  <c r="M185" i="12"/>
  <c r="L185" i="12"/>
  <c r="K185" i="12"/>
  <c r="I185" i="12" s="1"/>
  <c r="K30" i="12" s="1"/>
  <c r="J185" i="12"/>
  <c r="N184" i="12"/>
  <c r="M184" i="12"/>
  <c r="L184" i="12"/>
  <c r="K184" i="12"/>
  <c r="J184" i="12"/>
  <c r="I184" i="12"/>
  <c r="N183" i="12"/>
  <c r="M183" i="12"/>
  <c r="L183" i="12"/>
  <c r="K183" i="12"/>
  <c r="I183" i="12" s="1"/>
  <c r="J183" i="12"/>
  <c r="N182" i="12"/>
  <c r="M182" i="12"/>
  <c r="L182" i="12"/>
  <c r="K182" i="12"/>
  <c r="J182" i="12"/>
  <c r="I182" i="12"/>
  <c r="N181" i="12"/>
  <c r="M181" i="12"/>
  <c r="L181" i="12"/>
  <c r="K181" i="12"/>
  <c r="I181" i="12" s="1"/>
  <c r="J181" i="12"/>
  <c r="N180" i="12"/>
  <c r="M180" i="12"/>
  <c r="L180" i="12"/>
  <c r="K180" i="12"/>
  <c r="J180" i="12"/>
  <c r="I180" i="12"/>
  <c r="N179" i="12"/>
  <c r="M179" i="12"/>
  <c r="L179" i="12"/>
  <c r="K179" i="12"/>
  <c r="I179" i="12" s="1"/>
  <c r="J179" i="12"/>
  <c r="N178" i="12"/>
  <c r="M178" i="12"/>
  <c r="L178" i="12"/>
  <c r="K178" i="12"/>
  <c r="J178" i="12"/>
  <c r="I178" i="12"/>
  <c r="N177" i="12"/>
  <c r="M177" i="12"/>
  <c r="L177" i="12"/>
  <c r="K177" i="12"/>
  <c r="I177" i="12" s="1"/>
  <c r="J177" i="12"/>
  <c r="N176" i="12"/>
  <c r="M176" i="12"/>
  <c r="L176" i="12"/>
  <c r="K176" i="12"/>
  <c r="J176" i="12"/>
  <c r="I176" i="12"/>
  <c r="N175" i="12"/>
  <c r="M175" i="12"/>
  <c r="L175" i="12"/>
  <c r="K175" i="12"/>
  <c r="I175" i="12" s="1"/>
  <c r="J175" i="12"/>
  <c r="N174" i="12"/>
  <c r="M174" i="12"/>
  <c r="L174" i="12"/>
  <c r="K174" i="12"/>
  <c r="J174" i="12"/>
  <c r="I174" i="12"/>
  <c r="N173" i="12"/>
  <c r="M173" i="12"/>
  <c r="L173" i="12"/>
  <c r="K173" i="12"/>
  <c r="I173" i="12" s="1"/>
  <c r="K28" i="12" s="1"/>
  <c r="J173" i="12"/>
  <c r="N172" i="12"/>
  <c r="M172" i="12"/>
  <c r="L172" i="12"/>
  <c r="K172" i="12"/>
  <c r="J172" i="12"/>
  <c r="I172" i="12"/>
  <c r="N171" i="12"/>
  <c r="M171" i="12"/>
  <c r="L171" i="12"/>
  <c r="K171" i="12"/>
  <c r="I171" i="12" s="1"/>
  <c r="U28" i="12" s="1"/>
  <c r="J171" i="12"/>
  <c r="N170" i="12"/>
  <c r="M170" i="12"/>
  <c r="L170" i="12"/>
  <c r="K170" i="12"/>
  <c r="J170" i="12"/>
  <c r="I170" i="12"/>
  <c r="N169" i="12"/>
  <c r="M169" i="12"/>
  <c r="L169" i="12"/>
  <c r="K169" i="12"/>
  <c r="I169" i="12" s="1"/>
  <c r="J169" i="12"/>
  <c r="N168" i="12"/>
  <c r="M168" i="12"/>
  <c r="L168" i="12"/>
  <c r="K168" i="12"/>
  <c r="J168" i="12"/>
  <c r="I168" i="12"/>
  <c r="N167" i="12"/>
  <c r="M167" i="12"/>
  <c r="L167" i="12"/>
  <c r="K167" i="12"/>
  <c r="I167" i="12" s="1"/>
  <c r="U26" i="12" s="1"/>
  <c r="J167" i="12"/>
  <c r="N166" i="12"/>
  <c r="M166" i="12"/>
  <c r="L166" i="12"/>
  <c r="K166" i="12"/>
  <c r="J166" i="12"/>
  <c r="I166" i="12"/>
  <c r="N165" i="12"/>
  <c r="M165" i="12"/>
  <c r="L165" i="12"/>
  <c r="K165" i="12"/>
  <c r="I165" i="12" s="1"/>
  <c r="J165" i="12"/>
  <c r="N164" i="12"/>
  <c r="M164" i="12"/>
  <c r="L164" i="12"/>
  <c r="K164" i="12"/>
  <c r="J164" i="12"/>
  <c r="I164" i="12"/>
  <c r="N163" i="12"/>
  <c r="M163" i="12"/>
  <c r="L163" i="12"/>
  <c r="K163" i="12"/>
  <c r="I163" i="12" s="1"/>
  <c r="J163" i="12"/>
  <c r="N162" i="12"/>
  <c r="M162" i="12"/>
  <c r="L162" i="12"/>
  <c r="K162" i="12"/>
  <c r="J162" i="12"/>
  <c r="I162" i="12"/>
  <c r="N161" i="12"/>
  <c r="M161" i="12"/>
  <c r="L161" i="12"/>
  <c r="K161" i="12"/>
  <c r="I161" i="12" s="1"/>
  <c r="U24" i="12" s="1"/>
  <c r="J161" i="12"/>
  <c r="N160" i="12"/>
  <c r="M160" i="12"/>
  <c r="L160" i="12"/>
  <c r="K160" i="12"/>
  <c r="J160" i="12"/>
  <c r="I160" i="12"/>
  <c r="N159" i="12"/>
  <c r="M159" i="12"/>
  <c r="L159" i="12"/>
  <c r="K159" i="12"/>
  <c r="I159" i="12" s="1"/>
  <c r="J159" i="12"/>
  <c r="N158" i="12"/>
  <c r="M158" i="12"/>
  <c r="L158" i="12"/>
  <c r="K158" i="12"/>
  <c r="J158" i="12"/>
  <c r="I158" i="12"/>
  <c r="N157" i="12"/>
  <c r="M157" i="12"/>
  <c r="L157" i="12"/>
  <c r="K157" i="12"/>
  <c r="I157" i="12" s="1"/>
  <c r="J157" i="12"/>
  <c r="N156" i="12"/>
  <c r="M156" i="12"/>
  <c r="L156" i="12"/>
  <c r="K156" i="12"/>
  <c r="J156" i="12"/>
  <c r="I156" i="12"/>
  <c r="N155" i="12"/>
  <c r="M155" i="12"/>
  <c r="L155" i="12"/>
  <c r="K155" i="12"/>
  <c r="I155" i="12" s="1"/>
  <c r="K26" i="12" s="1"/>
  <c r="J155" i="12"/>
  <c r="N154" i="12"/>
  <c r="M154" i="12"/>
  <c r="L154" i="12"/>
  <c r="K154" i="12"/>
  <c r="J154" i="12"/>
  <c r="I154" i="12"/>
  <c r="N153" i="12"/>
  <c r="M153" i="12"/>
  <c r="L153" i="12"/>
  <c r="K153" i="12"/>
  <c r="I153" i="12" s="1"/>
  <c r="K24" i="12" s="1"/>
  <c r="J153" i="12"/>
  <c r="N152" i="12"/>
  <c r="M152" i="12"/>
  <c r="L152" i="12"/>
  <c r="K152" i="12"/>
  <c r="J152" i="12"/>
  <c r="I152" i="12"/>
  <c r="N151" i="12"/>
  <c r="M151" i="12"/>
  <c r="L151" i="12"/>
  <c r="K151" i="12"/>
  <c r="I151" i="12" s="1"/>
  <c r="U23" i="12" s="1"/>
  <c r="J151" i="12"/>
  <c r="N150" i="12"/>
  <c r="M150" i="12"/>
  <c r="L150" i="12"/>
  <c r="K150" i="12"/>
  <c r="J150" i="12"/>
  <c r="I150" i="12"/>
  <c r="N149" i="12"/>
  <c r="M149" i="12"/>
  <c r="L149" i="12"/>
  <c r="K149" i="12"/>
  <c r="I149" i="12" s="1"/>
  <c r="J149" i="12"/>
  <c r="N148" i="12"/>
  <c r="M148" i="12"/>
  <c r="L148" i="12"/>
  <c r="K148" i="12"/>
  <c r="J148" i="12"/>
  <c r="I148" i="12"/>
  <c r="N147" i="12"/>
  <c r="M147" i="12"/>
  <c r="L147" i="12"/>
  <c r="K147" i="12"/>
  <c r="I147" i="12" s="1"/>
  <c r="J147" i="12"/>
  <c r="N146" i="12"/>
  <c r="M146" i="12"/>
  <c r="L146" i="12"/>
  <c r="K146" i="12"/>
  <c r="J146" i="12"/>
  <c r="I146" i="12"/>
  <c r="N145" i="12"/>
  <c r="M145" i="12"/>
  <c r="L145" i="12"/>
  <c r="K145" i="12"/>
  <c r="I145" i="12" s="1"/>
  <c r="J145" i="12"/>
  <c r="N144" i="12"/>
  <c r="M144" i="12"/>
  <c r="L144" i="12"/>
  <c r="K144" i="12"/>
  <c r="J144" i="12"/>
  <c r="I144" i="12"/>
  <c r="N143" i="12"/>
  <c r="M143" i="12"/>
  <c r="L143" i="12"/>
  <c r="K143" i="12"/>
  <c r="I143" i="12" s="1"/>
  <c r="J143" i="12"/>
  <c r="N142" i="12"/>
  <c r="M142" i="12"/>
  <c r="L142" i="12"/>
  <c r="K142" i="12"/>
  <c r="J142" i="12"/>
  <c r="I142" i="12"/>
  <c r="N141" i="12"/>
  <c r="M141" i="12"/>
  <c r="L141" i="12"/>
  <c r="K141" i="12"/>
  <c r="I141" i="12" s="1"/>
  <c r="J141" i="12"/>
  <c r="N140" i="12"/>
  <c r="M140" i="12"/>
  <c r="L140" i="12"/>
  <c r="K140" i="12"/>
  <c r="J140" i="12"/>
  <c r="I140" i="12"/>
  <c r="N139" i="12"/>
  <c r="M139" i="12"/>
  <c r="L139" i="12"/>
  <c r="K139" i="12"/>
  <c r="I139" i="12" s="1"/>
  <c r="J139" i="12"/>
  <c r="N138" i="12"/>
  <c r="M138" i="12"/>
  <c r="L138" i="12"/>
  <c r="K138" i="12"/>
  <c r="J138" i="12"/>
  <c r="I138" i="12"/>
  <c r="N137" i="12"/>
  <c r="M137" i="12"/>
  <c r="L137" i="12"/>
  <c r="K137" i="12"/>
  <c r="I137" i="12" s="1"/>
  <c r="J137" i="12"/>
  <c r="N136" i="12"/>
  <c r="M136" i="12"/>
  <c r="L136" i="12"/>
  <c r="K136" i="12"/>
  <c r="J136" i="12"/>
  <c r="I136" i="12"/>
  <c r="N135" i="12"/>
  <c r="M135" i="12"/>
  <c r="L135" i="12"/>
  <c r="K135" i="12"/>
  <c r="I135" i="12" s="1"/>
  <c r="J135" i="12"/>
  <c r="N134" i="12"/>
  <c r="M134" i="12"/>
  <c r="L134" i="12"/>
  <c r="K134" i="12"/>
  <c r="J134" i="12"/>
  <c r="I134" i="12"/>
  <c r="N133" i="12"/>
  <c r="M133" i="12"/>
  <c r="L133" i="12"/>
  <c r="K133" i="12"/>
  <c r="I133" i="12" s="1"/>
  <c r="J133" i="12"/>
  <c r="N132" i="12"/>
  <c r="M132" i="12"/>
  <c r="L132" i="12"/>
  <c r="K132" i="12"/>
  <c r="J132" i="12"/>
  <c r="I132" i="12"/>
  <c r="N131" i="12"/>
  <c r="M131" i="12"/>
  <c r="L131" i="12"/>
  <c r="K131" i="12"/>
  <c r="I131" i="12" s="1"/>
  <c r="J131" i="12"/>
  <c r="N130" i="12"/>
  <c r="M130" i="12"/>
  <c r="L130" i="12"/>
  <c r="K130" i="12"/>
  <c r="J130" i="12"/>
  <c r="I130" i="12"/>
  <c r="N129" i="12"/>
  <c r="M129" i="12"/>
  <c r="L129" i="12"/>
  <c r="K129" i="12"/>
  <c r="I129" i="12" s="1"/>
  <c r="J129" i="12"/>
  <c r="N128" i="12"/>
  <c r="M128" i="12"/>
  <c r="L128" i="12"/>
  <c r="K128" i="12"/>
  <c r="J128" i="12"/>
  <c r="I128" i="12"/>
  <c r="N127" i="12"/>
  <c r="M127" i="12"/>
  <c r="L127" i="12"/>
  <c r="K127" i="12"/>
  <c r="I127" i="12" s="1"/>
  <c r="J127" i="12"/>
  <c r="N126" i="12"/>
  <c r="M126" i="12"/>
  <c r="L126" i="12"/>
  <c r="K126" i="12"/>
  <c r="J126" i="12"/>
  <c r="I126" i="12"/>
  <c r="N125" i="12"/>
  <c r="M125" i="12"/>
  <c r="L125" i="12"/>
  <c r="K125" i="12"/>
  <c r="I125" i="12" s="1"/>
  <c r="J125" i="12"/>
  <c r="N124" i="12"/>
  <c r="M124" i="12"/>
  <c r="L124" i="12"/>
  <c r="K124" i="12"/>
  <c r="J124" i="12"/>
  <c r="I124" i="12"/>
  <c r="N123" i="12"/>
  <c r="M123" i="12"/>
  <c r="L123" i="12"/>
  <c r="K123" i="12"/>
  <c r="I123" i="12" s="1"/>
  <c r="J123" i="12"/>
  <c r="N122" i="12"/>
  <c r="M122" i="12"/>
  <c r="L122" i="12"/>
  <c r="K122" i="12"/>
  <c r="J122" i="12"/>
  <c r="I122" i="12"/>
  <c r="N121" i="12"/>
  <c r="M121" i="12"/>
  <c r="L121" i="12"/>
  <c r="K121" i="12"/>
  <c r="I121" i="12" s="1"/>
  <c r="J121" i="12"/>
  <c r="N120" i="12"/>
  <c r="M120" i="12"/>
  <c r="L120" i="12"/>
  <c r="K120" i="12"/>
  <c r="J120" i="12"/>
  <c r="I120" i="12"/>
  <c r="N119" i="12"/>
  <c r="M119" i="12"/>
  <c r="L119" i="12"/>
  <c r="K119" i="12"/>
  <c r="I119" i="12" s="1"/>
  <c r="J119" i="12"/>
  <c r="N118" i="12"/>
  <c r="M118" i="12"/>
  <c r="L118" i="12"/>
  <c r="K118" i="12"/>
  <c r="J118" i="12"/>
  <c r="I118" i="12"/>
  <c r="N117" i="12"/>
  <c r="M117" i="12"/>
  <c r="L117" i="12"/>
  <c r="K117" i="12"/>
  <c r="I117" i="12" s="1"/>
  <c r="J117" i="12"/>
  <c r="N116" i="12"/>
  <c r="M116" i="12"/>
  <c r="L116" i="12"/>
  <c r="K116" i="12"/>
  <c r="J116" i="12"/>
  <c r="I116" i="12"/>
  <c r="N115" i="12"/>
  <c r="M115" i="12"/>
  <c r="L115" i="12"/>
  <c r="K115" i="12"/>
  <c r="I115" i="12" s="1"/>
  <c r="J115" i="12"/>
  <c r="N114" i="12"/>
  <c r="M114" i="12"/>
  <c r="L114" i="12"/>
  <c r="K114" i="12"/>
  <c r="J114" i="12"/>
  <c r="I114" i="12"/>
  <c r="N113" i="12"/>
  <c r="M113" i="12"/>
  <c r="L113" i="12"/>
  <c r="K113" i="12"/>
  <c r="I113" i="12" s="1"/>
  <c r="J113" i="12"/>
  <c r="N112" i="12"/>
  <c r="M112" i="12"/>
  <c r="L112" i="12"/>
  <c r="K112" i="12"/>
  <c r="J112" i="12"/>
  <c r="I112" i="12"/>
  <c r="N111" i="12"/>
  <c r="M111" i="12"/>
  <c r="L111" i="12"/>
  <c r="K111" i="12"/>
  <c r="I111" i="12" s="1"/>
  <c r="J111" i="12"/>
  <c r="N110" i="12"/>
  <c r="M110" i="12"/>
  <c r="L110" i="12"/>
  <c r="K110" i="12"/>
  <c r="J110" i="12"/>
  <c r="I110" i="12"/>
  <c r="N109" i="12"/>
  <c r="M109" i="12"/>
  <c r="L109" i="12"/>
  <c r="K109" i="12"/>
  <c r="I109" i="12" s="1"/>
  <c r="J109" i="12"/>
  <c r="N108" i="12"/>
  <c r="M108" i="12"/>
  <c r="L108" i="12"/>
  <c r="K108" i="12"/>
  <c r="J108" i="12"/>
  <c r="I108" i="12"/>
  <c r="N107" i="12"/>
  <c r="M107" i="12"/>
  <c r="L107" i="12"/>
  <c r="K107" i="12"/>
  <c r="I107" i="12" s="1"/>
  <c r="J107" i="12"/>
  <c r="N106" i="12"/>
  <c r="M106" i="12"/>
  <c r="L106" i="12"/>
  <c r="K106" i="12"/>
  <c r="J106" i="12"/>
  <c r="I106" i="12"/>
  <c r="N105" i="12"/>
  <c r="M105" i="12"/>
  <c r="L105" i="12"/>
  <c r="K105" i="12"/>
  <c r="I105" i="12" s="1"/>
  <c r="J105" i="12"/>
  <c r="N104" i="12"/>
  <c r="M104" i="12"/>
  <c r="L104" i="12"/>
  <c r="K104" i="12"/>
  <c r="J104" i="12"/>
  <c r="I104" i="12"/>
  <c r="N103" i="12"/>
  <c r="M103" i="12"/>
  <c r="L103" i="12"/>
  <c r="K103" i="12"/>
  <c r="I103" i="12" s="1"/>
  <c r="J103" i="12"/>
  <c r="N102" i="12"/>
  <c r="M102" i="12"/>
  <c r="L102" i="12"/>
  <c r="K102" i="12"/>
  <c r="J102" i="12"/>
  <c r="I102" i="12"/>
  <c r="N101" i="12"/>
  <c r="M101" i="12"/>
  <c r="L101" i="12"/>
  <c r="K101" i="12"/>
  <c r="I101" i="12" s="1"/>
  <c r="J101" i="12"/>
  <c r="N100" i="12"/>
  <c r="M100" i="12"/>
  <c r="L100" i="12"/>
  <c r="K100" i="12"/>
  <c r="J100" i="12"/>
  <c r="I100" i="12"/>
  <c r="N99" i="12"/>
  <c r="M99" i="12"/>
  <c r="L99" i="12"/>
  <c r="K99" i="12"/>
  <c r="I99" i="12" s="1"/>
  <c r="J99" i="12"/>
  <c r="N98" i="12"/>
  <c r="M98" i="12"/>
  <c r="L98" i="12"/>
  <c r="K98" i="12"/>
  <c r="J98" i="12"/>
  <c r="I98" i="12"/>
  <c r="N97" i="12"/>
  <c r="M97" i="12"/>
  <c r="L97" i="12"/>
  <c r="K97" i="12"/>
  <c r="I97" i="12" s="1"/>
  <c r="J97" i="12"/>
  <c r="N96" i="12"/>
  <c r="M96" i="12"/>
  <c r="L96" i="12"/>
  <c r="K96" i="12"/>
  <c r="J96" i="12"/>
  <c r="I96" i="12"/>
  <c r="N95" i="12"/>
  <c r="M95" i="12"/>
  <c r="L95" i="12"/>
  <c r="K95" i="12"/>
  <c r="I95" i="12" s="1"/>
  <c r="J95" i="12"/>
  <c r="N94" i="12"/>
  <c r="M94" i="12"/>
  <c r="L94" i="12"/>
  <c r="K94" i="12"/>
  <c r="J94" i="12"/>
  <c r="I94" i="12"/>
  <c r="N93" i="12"/>
  <c r="M93" i="12"/>
  <c r="L93" i="12"/>
  <c r="K93" i="12"/>
  <c r="I93" i="12" s="1"/>
  <c r="J93" i="12"/>
  <c r="N92" i="12"/>
  <c r="M92" i="12"/>
  <c r="L92" i="12"/>
  <c r="K92" i="12"/>
  <c r="J92" i="12"/>
  <c r="I92" i="12"/>
  <c r="N91" i="12"/>
  <c r="M91" i="12"/>
  <c r="L91" i="12"/>
  <c r="K91" i="12"/>
  <c r="I91" i="12" s="1"/>
  <c r="J91" i="12"/>
  <c r="N90" i="12"/>
  <c r="M90" i="12"/>
  <c r="L90" i="12"/>
  <c r="K90" i="12"/>
  <c r="J90" i="12"/>
  <c r="I90" i="12"/>
  <c r="N89" i="12"/>
  <c r="M89" i="12"/>
  <c r="L89" i="12"/>
  <c r="J89" i="12"/>
  <c r="L88" i="12"/>
  <c r="K88" i="12"/>
  <c r="J88" i="12"/>
  <c r="L87" i="12"/>
  <c r="K87" i="12"/>
  <c r="J87" i="12"/>
  <c r="L86" i="12"/>
  <c r="K86" i="12"/>
  <c r="J86" i="12"/>
  <c r="L85" i="12"/>
  <c r="K85" i="12"/>
  <c r="J85" i="12"/>
  <c r="L84" i="12"/>
  <c r="K84" i="12"/>
  <c r="J84" i="12"/>
  <c r="L83" i="12"/>
  <c r="K83" i="12"/>
  <c r="J83" i="12"/>
  <c r="L82" i="12"/>
  <c r="K82" i="12"/>
  <c r="J82" i="12"/>
  <c r="L81" i="12"/>
  <c r="K81" i="12"/>
  <c r="J81" i="12"/>
  <c r="N80" i="12"/>
  <c r="M80" i="12"/>
  <c r="L80" i="12"/>
  <c r="K80" i="12"/>
  <c r="I80" i="12" s="1"/>
  <c r="J80" i="12"/>
  <c r="N79" i="12"/>
  <c r="M79" i="12"/>
  <c r="L79" i="12"/>
  <c r="I79" i="12" s="1"/>
  <c r="K79" i="12"/>
  <c r="J79" i="12"/>
  <c r="N78" i="12"/>
  <c r="M78" i="12"/>
  <c r="L78" i="12"/>
  <c r="J78" i="12"/>
  <c r="L77" i="12"/>
  <c r="K77" i="12"/>
  <c r="J77" i="12"/>
  <c r="J76" i="12"/>
  <c r="J75" i="12"/>
  <c r="J74" i="12"/>
  <c r="J73" i="12"/>
  <c r="J72" i="12"/>
  <c r="J71" i="12"/>
  <c r="J70" i="12"/>
  <c r="N69" i="12"/>
  <c r="M69" i="12"/>
  <c r="J69" i="12"/>
  <c r="N68" i="12"/>
  <c r="M68" i="12"/>
  <c r="J68" i="12"/>
  <c r="N67" i="12"/>
  <c r="M67" i="12"/>
  <c r="K67" i="12"/>
  <c r="J67" i="12"/>
  <c r="E67" i="12"/>
  <c r="L67" i="12" s="1"/>
  <c r="N66" i="12"/>
  <c r="M66" i="12"/>
  <c r="L66" i="12"/>
  <c r="K66" i="12"/>
  <c r="J66" i="12"/>
  <c r="I66" i="12" s="1"/>
  <c r="N65" i="12"/>
  <c r="M65" i="12"/>
  <c r="L65" i="12"/>
  <c r="I65" i="12" s="1"/>
  <c r="K65" i="12"/>
  <c r="J65" i="12"/>
  <c r="N64" i="12"/>
  <c r="M64" i="12"/>
  <c r="L64" i="12"/>
  <c r="K64" i="12"/>
  <c r="J64" i="12"/>
  <c r="I64" i="12" s="1"/>
  <c r="N63" i="12"/>
  <c r="M63" i="12"/>
  <c r="L63" i="12"/>
  <c r="I63" i="12" s="1"/>
  <c r="K63" i="12"/>
  <c r="J63" i="12"/>
  <c r="N62" i="12"/>
  <c r="M62" i="12"/>
  <c r="L62" i="12"/>
  <c r="K62" i="12"/>
  <c r="J62" i="12"/>
  <c r="I62" i="12" s="1"/>
  <c r="N61" i="12"/>
  <c r="M61" i="12"/>
  <c r="L61" i="12"/>
  <c r="I61" i="12" s="1"/>
  <c r="K61" i="12"/>
  <c r="J61" i="12"/>
  <c r="N60" i="12"/>
  <c r="M60" i="12"/>
  <c r="L60" i="12"/>
  <c r="K60" i="12"/>
  <c r="I60" i="12" s="1"/>
  <c r="J60" i="12"/>
  <c r="K39" i="12"/>
  <c r="U38" i="12"/>
  <c r="V38" i="12" s="1"/>
  <c r="T38" i="12"/>
  <c r="U36" i="12"/>
  <c r="V36" i="12" s="1"/>
  <c r="T36" i="12"/>
  <c r="K36" i="12"/>
  <c r="L36" i="12" s="1"/>
  <c r="J36" i="12"/>
  <c r="K34" i="12"/>
  <c r="L34" i="12" s="1"/>
  <c r="J34" i="12"/>
  <c r="K31" i="12"/>
  <c r="L31" i="12" s="1"/>
  <c r="J31" i="12"/>
  <c r="U30" i="12"/>
  <c r="V30" i="12" s="1"/>
  <c r="T30" i="12"/>
  <c r="U29" i="12"/>
  <c r="V29" i="12" s="1"/>
  <c r="T29" i="12"/>
  <c r="K29" i="12"/>
  <c r="L29" i="12" s="1"/>
  <c r="J29" i="12"/>
  <c r="U27" i="12"/>
  <c r="V27" i="12" s="1"/>
  <c r="T27" i="12"/>
  <c r="K27" i="12"/>
  <c r="L27" i="12" s="1"/>
  <c r="J27" i="12"/>
  <c r="U25" i="12"/>
  <c r="V25" i="12" s="1"/>
  <c r="T25" i="12"/>
  <c r="K25" i="12"/>
  <c r="L25" i="12" s="1"/>
  <c r="J25" i="12"/>
  <c r="K23" i="12"/>
  <c r="L23" i="12" s="1"/>
  <c r="J23" i="12"/>
  <c r="E12" i="12"/>
  <c r="K8" i="12" s="1"/>
  <c r="D12" i="12"/>
  <c r="K10" i="12"/>
  <c r="K9" i="12"/>
  <c r="K7" i="12"/>
  <c r="K6" i="12"/>
  <c r="L5" i="12"/>
  <c r="J5" i="12"/>
  <c r="L4" i="12"/>
  <c r="K4" i="12"/>
  <c r="J4" i="12"/>
  <c r="P3" i="12"/>
  <c r="O3" i="12"/>
  <c r="N3" i="12"/>
  <c r="M3" i="12"/>
  <c r="L3" i="12"/>
  <c r="K3" i="12"/>
  <c r="J3" i="12"/>
  <c r="K2" i="12"/>
  <c r="D1" i="12"/>
  <c r="K5" i="12" s="1"/>
  <c r="AK498" i="11"/>
  <c r="Z498" i="11"/>
  <c r="Y498" i="11"/>
  <c r="X497" i="11"/>
  <c r="AK490" i="11"/>
  <c r="AE490" i="11"/>
  <c r="AA490" i="11"/>
  <c r="Z490" i="11"/>
  <c r="X489" i="11"/>
  <c r="S489" i="11"/>
  <c r="R489" i="11"/>
  <c r="Q488" i="11"/>
  <c r="J485" i="11"/>
  <c r="AK482" i="11"/>
  <c r="X481" i="11"/>
  <c r="Q479" i="11"/>
  <c r="H476" i="11"/>
  <c r="AB490" i="11" s="1"/>
  <c r="G476" i="11"/>
  <c r="AA498" i="11" s="1"/>
  <c r="F476" i="11"/>
  <c r="L486" i="11" s="1"/>
  <c r="E476" i="11"/>
  <c r="L476" i="11" s="1"/>
  <c r="D476" i="11"/>
  <c r="X490" i="11" s="1"/>
  <c r="K475" i="11"/>
  <c r="D475" i="11"/>
  <c r="AK472" i="11"/>
  <c r="AA470" i="11"/>
  <c r="Z470" i="11"/>
  <c r="Y470" i="11"/>
  <c r="Q470" i="11"/>
  <c r="X469" i="11"/>
  <c r="M466" i="11"/>
  <c r="L466" i="11"/>
  <c r="K466" i="11"/>
  <c r="J465" i="11"/>
  <c r="AB462" i="11"/>
  <c r="AA462" i="11"/>
  <c r="Z462" i="11"/>
  <c r="Y462" i="11"/>
  <c r="X462" i="11"/>
  <c r="AK461" i="11"/>
  <c r="AE461" i="11"/>
  <c r="X461" i="11"/>
  <c r="T461" i="11"/>
  <c r="S461" i="11"/>
  <c r="R461" i="11"/>
  <c r="Q460" i="11"/>
  <c r="AB454" i="11"/>
  <c r="AA454" i="11"/>
  <c r="Z454" i="11"/>
  <c r="Y454" i="11"/>
  <c r="X454" i="11"/>
  <c r="X453" i="11"/>
  <c r="AK452" i="11"/>
  <c r="B450" i="11"/>
  <c r="N399" i="11"/>
  <c r="M399" i="11"/>
  <c r="L399" i="11"/>
  <c r="K399" i="11"/>
  <c r="I399" i="11" s="1"/>
  <c r="J399" i="11"/>
  <c r="N398" i="11"/>
  <c r="M398" i="11"/>
  <c r="L398" i="11"/>
  <c r="I398" i="11" s="1"/>
  <c r="K398" i="11"/>
  <c r="J398" i="11"/>
  <c r="N397" i="11"/>
  <c r="M397" i="11"/>
  <c r="L397" i="11"/>
  <c r="K397" i="11"/>
  <c r="I397" i="11" s="1"/>
  <c r="J397" i="11"/>
  <c r="N396" i="11"/>
  <c r="M396" i="11"/>
  <c r="L396" i="11"/>
  <c r="I396" i="11" s="1"/>
  <c r="K396" i="11"/>
  <c r="J396" i="11"/>
  <c r="N395" i="11"/>
  <c r="M395" i="11"/>
  <c r="L395" i="11"/>
  <c r="K395" i="11"/>
  <c r="I395" i="11" s="1"/>
  <c r="J395" i="11"/>
  <c r="N394" i="11"/>
  <c r="M394" i="11"/>
  <c r="L394" i="11"/>
  <c r="I394" i="11" s="1"/>
  <c r="K394" i="11"/>
  <c r="J394" i="11"/>
  <c r="N393" i="11"/>
  <c r="M393" i="11"/>
  <c r="L393" i="11"/>
  <c r="K393" i="11"/>
  <c r="I393" i="11" s="1"/>
  <c r="J393" i="11"/>
  <c r="N392" i="11"/>
  <c r="M392" i="11"/>
  <c r="L392" i="11"/>
  <c r="I392" i="11" s="1"/>
  <c r="K392" i="11"/>
  <c r="J392" i="11"/>
  <c r="N391" i="11"/>
  <c r="M391" i="11"/>
  <c r="L391" i="11"/>
  <c r="K391" i="11"/>
  <c r="I391" i="11" s="1"/>
  <c r="J391" i="11"/>
  <c r="N390" i="11"/>
  <c r="M390" i="11"/>
  <c r="L390" i="11"/>
  <c r="I390" i="11" s="1"/>
  <c r="K390" i="11"/>
  <c r="J390" i="11"/>
  <c r="N389" i="11"/>
  <c r="M389" i="11"/>
  <c r="L389" i="11"/>
  <c r="K389" i="11"/>
  <c r="I389" i="11" s="1"/>
  <c r="J389" i="11"/>
  <c r="N388" i="11"/>
  <c r="M388" i="11"/>
  <c r="L388" i="11"/>
  <c r="K388" i="11"/>
  <c r="J388" i="11"/>
  <c r="I388" i="11" s="1"/>
  <c r="N387" i="11"/>
  <c r="M387" i="11"/>
  <c r="L387" i="11"/>
  <c r="K387" i="11"/>
  <c r="I387" i="11" s="1"/>
  <c r="J387" i="11"/>
  <c r="N386" i="11"/>
  <c r="M386" i="11"/>
  <c r="L386" i="11"/>
  <c r="K386" i="11"/>
  <c r="J386" i="11"/>
  <c r="I386" i="11" s="1"/>
  <c r="N385" i="11"/>
  <c r="M385" i="11"/>
  <c r="L385" i="11"/>
  <c r="K385" i="11"/>
  <c r="I385" i="11" s="1"/>
  <c r="J385" i="11"/>
  <c r="N384" i="11"/>
  <c r="M384" i="11"/>
  <c r="L384" i="11"/>
  <c r="K384" i="11"/>
  <c r="J384" i="11"/>
  <c r="I384" i="11" s="1"/>
  <c r="N383" i="11"/>
  <c r="M383" i="11"/>
  <c r="L383" i="11"/>
  <c r="K383" i="11"/>
  <c r="I383" i="11" s="1"/>
  <c r="J383" i="11"/>
  <c r="N382" i="11"/>
  <c r="M382" i="11"/>
  <c r="L382" i="11"/>
  <c r="K382" i="11"/>
  <c r="J382" i="11"/>
  <c r="I382" i="11" s="1"/>
  <c r="N381" i="11"/>
  <c r="M381" i="11"/>
  <c r="L381" i="11"/>
  <c r="K381" i="11"/>
  <c r="I381" i="11" s="1"/>
  <c r="J381" i="11"/>
  <c r="N380" i="11"/>
  <c r="M380" i="11"/>
  <c r="L380" i="11"/>
  <c r="K380" i="11"/>
  <c r="J380" i="11"/>
  <c r="I380" i="11" s="1"/>
  <c r="N379" i="11"/>
  <c r="M379" i="11"/>
  <c r="L379" i="11"/>
  <c r="K379" i="11"/>
  <c r="I379" i="11" s="1"/>
  <c r="J379" i="11"/>
  <c r="N378" i="11"/>
  <c r="M378" i="11"/>
  <c r="L378" i="11"/>
  <c r="K378" i="11"/>
  <c r="J378" i="11"/>
  <c r="I378" i="11" s="1"/>
  <c r="N377" i="11"/>
  <c r="M377" i="11"/>
  <c r="L377" i="11"/>
  <c r="K377" i="11"/>
  <c r="I377" i="11" s="1"/>
  <c r="J377" i="11"/>
  <c r="N376" i="11"/>
  <c r="M376" i="11"/>
  <c r="L376" i="11"/>
  <c r="K376" i="11"/>
  <c r="J376" i="11"/>
  <c r="I376" i="11" s="1"/>
  <c r="N375" i="11"/>
  <c r="M375" i="11"/>
  <c r="L375" i="11"/>
  <c r="K375" i="11"/>
  <c r="I375" i="11" s="1"/>
  <c r="J375" i="11"/>
  <c r="N374" i="11"/>
  <c r="M374" i="11"/>
  <c r="L374" i="11"/>
  <c r="K374" i="11"/>
  <c r="J374" i="11"/>
  <c r="I374" i="11" s="1"/>
  <c r="N373" i="11"/>
  <c r="M373" i="11"/>
  <c r="L373" i="11"/>
  <c r="K373" i="11"/>
  <c r="I373" i="11" s="1"/>
  <c r="J373" i="11"/>
  <c r="N372" i="11"/>
  <c r="M372" i="11"/>
  <c r="L372" i="11"/>
  <c r="K372" i="11"/>
  <c r="J372" i="11"/>
  <c r="I372" i="11" s="1"/>
  <c r="N371" i="11"/>
  <c r="M371" i="11"/>
  <c r="L371" i="11"/>
  <c r="K371" i="11"/>
  <c r="I371" i="11" s="1"/>
  <c r="J371" i="11"/>
  <c r="N370" i="11"/>
  <c r="M370" i="11"/>
  <c r="L370" i="11"/>
  <c r="K370" i="11"/>
  <c r="J370" i="11"/>
  <c r="I370" i="11" s="1"/>
  <c r="N369" i="11"/>
  <c r="M369" i="11"/>
  <c r="L369" i="11"/>
  <c r="K369" i="11"/>
  <c r="I369" i="11" s="1"/>
  <c r="J369" i="11"/>
  <c r="N368" i="11"/>
  <c r="M368" i="11"/>
  <c r="L368" i="11"/>
  <c r="K368" i="11"/>
  <c r="J368" i="11"/>
  <c r="I368" i="11" s="1"/>
  <c r="N367" i="11"/>
  <c r="M367" i="11"/>
  <c r="L367" i="11"/>
  <c r="K367" i="11"/>
  <c r="I367" i="11" s="1"/>
  <c r="J367" i="11"/>
  <c r="N366" i="11"/>
  <c r="M366" i="11"/>
  <c r="L366" i="11"/>
  <c r="K366" i="11"/>
  <c r="J366" i="11"/>
  <c r="I366" i="11" s="1"/>
  <c r="N365" i="11"/>
  <c r="M365" i="11"/>
  <c r="L365" i="11"/>
  <c r="K365" i="11"/>
  <c r="I365" i="11" s="1"/>
  <c r="J365" i="11"/>
  <c r="N364" i="11"/>
  <c r="M364" i="11"/>
  <c r="L364" i="11"/>
  <c r="K364" i="11"/>
  <c r="J364" i="11"/>
  <c r="I364" i="11" s="1"/>
  <c r="N363" i="11"/>
  <c r="M363" i="11"/>
  <c r="L363" i="11"/>
  <c r="K363" i="11"/>
  <c r="I363" i="11" s="1"/>
  <c r="J363" i="11"/>
  <c r="N362" i="11"/>
  <c r="M362" i="11"/>
  <c r="L362" i="11"/>
  <c r="K362" i="11"/>
  <c r="J362" i="11"/>
  <c r="I362" i="11" s="1"/>
  <c r="N361" i="11"/>
  <c r="M361" i="11"/>
  <c r="L361" i="11"/>
  <c r="K361" i="11"/>
  <c r="I361" i="11" s="1"/>
  <c r="J361" i="11"/>
  <c r="N360" i="11"/>
  <c r="M360" i="11"/>
  <c r="L360" i="11"/>
  <c r="K360" i="11"/>
  <c r="J360" i="11"/>
  <c r="I360" i="11" s="1"/>
  <c r="N359" i="11"/>
  <c r="M359" i="11"/>
  <c r="L359" i="11"/>
  <c r="K359" i="11"/>
  <c r="I359" i="11" s="1"/>
  <c r="J359" i="11"/>
  <c r="N358" i="11"/>
  <c r="M358" i="11"/>
  <c r="L358" i="11"/>
  <c r="K358" i="11"/>
  <c r="J358" i="11"/>
  <c r="I358" i="11" s="1"/>
  <c r="N357" i="11"/>
  <c r="M357" i="11"/>
  <c r="L357" i="11"/>
  <c r="K357" i="11"/>
  <c r="I357" i="11" s="1"/>
  <c r="J357" i="11"/>
  <c r="N356" i="11"/>
  <c r="M356" i="11"/>
  <c r="L356" i="11"/>
  <c r="K356" i="11"/>
  <c r="J356" i="11"/>
  <c r="I356" i="11" s="1"/>
  <c r="N355" i="11"/>
  <c r="M355" i="11"/>
  <c r="L355" i="11"/>
  <c r="K355" i="11"/>
  <c r="I355" i="11" s="1"/>
  <c r="J355" i="11"/>
  <c r="N354" i="11"/>
  <c r="M354" i="11"/>
  <c r="L354" i="11"/>
  <c r="K354" i="11"/>
  <c r="J354" i="11"/>
  <c r="I354" i="11" s="1"/>
  <c r="N353" i="11"/>
  <c r="M353" i="11"/>
  <c r="L353" i="11"/>
  <c r="K353" i="11"/>
  <c r="I353" i="11" s="1"/>
  <c r="J353" i="11"/>
  <c r="N352" i="11"/>
  <c r="M352" i="11"/>
  <c r="L352" i="11"/>
  <c r="K352" i="11"/>
  <c r="J352" i="11"/>
  <c r="I352" i="11" s="1"/>
  <c r="K39" i="11" s="1"/>
  <c r="N351" i="11"/>
  <c r="M351" i="11"/>
  <c r="L351" i="11"/>
  <c r="K351" i="11"/>
  <c r="I351" i="11" s="1"/>
  <c r="K38" i="11" s="1"/>
  <c r="J351" i="11"/>
  <c r="N350" i="11"/>
  <c r="M350" i="11"/>
  <c r="L350" i="11"/>
  <c r="K350" i="11"/>
  <c r="J350" i="11"/>
  <c r="I350" i="11" s="1"/>
  <c r="N349" i="11"/>
  <c r="M349" i="11"/>
  <c r="L349" i="11"/>
  <c r="K349" i="11"/>
  <c r="I349" i="11" s="1"/>
  <c r="J349" i="11"/>
  <c r="N348" i="11"/>
  <c r="M348" i="11"/>
  <c r="L348" i="11"/>
  <c r="K348" i="11"/>
  <c r="J348" i="11"/>
  <c r="I348" i="11" s="1"/>
  <c r="N347" i="11"/>
  <c r="M347" i="11"/>
  <c r="L347" i="11"/>
  <c r="K347" i="11"/>
  <c r="I347" i="11" s="1"/>
  <c r="J347" i="11"/>
  <c r="N346" i="11"/>
  <c r="M346" i="11"/>
  <c r="L346" i="11"/>
  <c r="K346" i="11"/>
  <c r="J346" i="11"/>
  <c r="I346" i="11" s="1"/>
  <c r="N345" i="11"/>
  <c r="M345" i="11"/>
  <c r="L345" i="11"/>
  <c r="K345" i="11"/>
  <c r="I345" i="11" s="1"/>
  <c r="J345" i="11"/>
  <c r="N344" i="11"/>
  <c r="M344" i="11"/>
  <c r="L344" i="11"/>
  <c r="K344" i="11"/>
  <c r="J344" i="11"/>
  <c r="I344" i="11" s="1"/>
  <c r="N343" i="11"/>
  <c r="M343" i="11"/>
  <c r="L343" i="11"/>
  <c r="K343" i="11"/>
  <c r="I343" i="11" s="1"/>
  <c r="J343" i="11"/>
  <c r="N342" i="11"/>
  <c r="M342" i="11"/>
  <c r="L342" i="11"/>
  <c r="K342" i="11"/>
  <c r="J342" i="11"/>
  <c r="I342" i="11" s="1"/>
  <c r="N341" i="11"/>
  <c r="M341" i="11"/>
  <c r="L341" i="11"/>
  <c r="K341" i="11"/>
  <c r="I341" i="11" s="1"/>
  <c r="J341" i="11"/>
  <c r="N340" i="11"/>
  <c r="M340" i="11"/>
  <c r="L340" i="11"/>
  <c r="K340" i="11"/>
  <c r="J340" i="11"/>
  <c r="I340" i="11" s="1"/>
  <c r="N339" i="11"/>
  <c r="M339" i="11"/>
  <c r="L339" i="11"/>
  <c r="K339" i="11"/>
  <c r="I339" i="11" s="1"/>
  <c r="J339" i="11"/>
  <c r="N338" i="11"/>
  <c r="M338" i="11"/>
  <c r="L338" i="11"/>
  <c r="K338" i="11"/>
  <c r="J338" i="11"/>
  <c r="I338" i="11" s="1"/>
  <c r="N337" i="11"/>
  <c r="M337" i="11"/>
  <c r="L337" i="11"/>
  <c r="K337" i="11"/>
  <c r="I337" i="11" s="1"/>
  <c r="J337" i="11"/>
  <c r="N336" i="11"/>
  <c r="M336" i="11"/>
  <c r="L336" i="11"/>
  <c r="K336" i="11"/>
  <c r="J336" i="11"/>
  <c r="I336" i="11" s="1"/>
  <c r="U36" i="11" s="1"/>
  <c r="N335" i="11"/>
  <c r="M335" i="11"/>
  <c r="L335" i="11"/>
  <c r="K335" i="11"/>
  <c r="I335" i="11" s="1"/>
  <c r="J335" i="11"/>
  <c r="N334" i="11"/>
  <c r="M334" i="11"/>
  <c r="L334" i="11"/>
  <c r="K334" i="11"/>
  <c r="J334" i="11"/>
  <c r="I334" i="11" s="1"/>
  <c r="N333" i="11"/>
  <c r="M333" i="11"/>
  <c r="L333" i="11"/>
  <c r="K333" i="11"/>
  <c r="I333" i="11" s="1"/>
  <c r="J333" i="11"/>
  <c r="N332" i="11"/>
  <c r="M332" i="11"/>
  <c r="L332" i="11"/>
  <c r="K332" i="11"/>
  <c r="J332" i="11"/>
  <c r="I332" i="11" s="1"/>
  <c r="N331" i="11"/>
  <c r="M331" i="11"/>
  <c r="L331" i="11"/>
  <c r="K331" i="11"/>
  <c r="I331" i="11" s="1"/>
  <c r="J331" i="11"/>
  <c r="N330" i="11"/>
  <c r="M330" i="11"/>
  <c r="L330" i="11"/>
  <c r="K330" i="11"/>
  <c r="J330" i="11"/>
  <c r="I330" i="11" s="1"/>
  <c r="N329" i="11"/>
  <c r="M329" i="11"/>
  <c r="L329" i="11"/>
  <c r="K329" i="11"/>
  <c r="I329" i="11" s="1"/>
  <c r="J329" i="11"/>
  <c r="N328" i="11"/>
  <c r="M328" i="11"/>
  <c r="L328" i="11"/>
  <c r="K328" i="11"/>
  <c r="J328" i="11"/>
  <c r="I328" i="11" s="1"/>
  <c r="N327" i="11"/>
  <c r="M327" i="11"/>
  <c r="L327" i="11"/>
  <c r="K327" i="11"/>
  <c r="I327" i="11" s="1"/>
  <c r="J327" i="11"/>
  <c r="N326" i="11"/>
  <c r="M326" i="11"/>
  <c r="L326" i="11"/>
  <c r="K326" i="11"/>
  <c r="J326" i="11"/>
  <c r="I326" i="11" s="1"/>
  <c r="N325" i="11"/>
  <c r="M325" i="11"/>
  <c r="L325" i="11"/>
  <c r="K325" i="11"/>
  <c r="I325" i="11" s="1"/>
  <c r="J325" i="11"/>
  <c r="N324" i="11"/>
  <c r="M324" i="11"/>
  <c r="L324" i="11"/>
  <c r="K324" i="11"/>
  <c r="J324" i="11"/>
  <c r="I324" i="11" s="1"/>
  <c r="N323" i="11"/>
  <c r="M323" i="11"/>
  <c r="L323" i="11"/>
  <c r="K323" i="11"/>
  <c r="I323" i="11" s="1"/>
  <c r="J323" i="11"/>
  <c r="N322" i="11"/>
  <c r="M322" i="11"/>
  <c r="L322" i="11"/>
  <c r="K322" i="11"/>
  <c r="J322" i="11"/>
  <c r="I322" i="11" s="1"/>
  <c r="N321" i="11"/>
  <c r="M321" i="11"/>
  <c r="L321" i="11"/>
  <c r="K321" i="11"/>
  <c r="I321" i="11" s="1"/>
  <c r="J321" i="11"/>
  <c r="N320" i="11"/>
  <c r="M320" i="11"/>
  <c r="L320" i="11"/>
  <c r="K320" i="11"/>
  <c r="J320" i="11"/>
  <c r="I320" i="11" s="1"/>
  <c r="N319" i="11"/>
  <c r="M319" i="11"/>
  <c r="L319" i="11"/>
  <c r="K319" i="11"/>
  <c r="I319" i="11" s="1"/>
  <c r="J319" i="11"/>
  <c r="N318" i="11"/>
  <c r="M318" i="11"/>
  <c r="L318" i="11"/>
  <c r="K318" i="11"/>
  <c r="J318" i="11"/>
  <c r="I318" i="11" s="1"/>
  <c r="N317" i="11"/>
  <c r="M317" i="11"/>
  <c r="L317" i="11"/>
  <c r="K317" i="11"/>
  <c r="I317" i="11" s="1"/>
  <c r="J317" i="11"/>
  <c r="N316" i="11"/>
  <c r="M316" i="11"/>
  <c r="L316" i="11"/>
  <c r="K316" i="11"/>
  <c r="J316" i="11"/>
  <c r="I316" i="11" s="1"/>
  <c r="N315" i="11"/>
  <c r="M315" i="11"/>
  <c r="L315" i="11"/>
  <c r="K315" i="11"/>
  <c r="I315" i="11" s="1"/>
  <c r="J315" i="11"/>
  <c r="N314" i="11"/>
  <c r="M314" i="11"/>
  <c r="L314" i="11"/>
  <c r="K314" i="11"/>
  <c r="J314" i="11"/>
  <c r="I314" i="11" s="1"/>
  <c r="N313" i="11"/>
  <c r="M313" i="11"/>
  <c r="L313" i="11"/>
  <c r="K313" i="11"/>
  <c r="I313" i="11" s="1"/>
  <c r="J313" i="11"/>
  <c r="N312" i="11"/>
  <c r="M312" i="11"/>
  <c r="L312" i="11"/>
  <c r="K312" i="11"/>
  <c r="J312" i="11"/>
  <c r="I312" i="11" s="1"/>
  <c r="N311" i="11"/>
  <c r="M311" i="11"/>
  <c r="L311" i="11"/>
  <c r="K311" i="11"/>
  <c r="I311" i="11" s="1"/>
  <c r="J311" i="11"/>
  <c r="N310" i="11"/>
  <c r="M310" i="11"/>
  <c r="L310" i="11"/>
  <c r="K310" i="11"/>
  <c r="J310" i="11"/>
  <c r="I310" i="11" s="1"/>
  <c r="N309" i="11"/>
  <c r="M309" i="11"/>
  <c r="L309" i="11"/>
  <c r="K309" i="11"/>
  <c r="I309" i="11" s="1"/>
  <c r="J309" i="11"/>
  <c r="N308" i="11"/>
  <c r="M308" i="11"/>
  <c r="L308" i="11"/>
  <c r="K308" i="11"/>
  <c r="J308" i="11"/>
  <c r="I308" i="11" s="1"/>
  <c r="N307" i="11"/>
  <c r="M307" i="11"/>
  <c r="L307" i="11"/>
  <c r="K307" i="11"/>
  <c r="I307" i="11" s="1"/>
  <c r="J307" i="11"/>
  <c r="N306" i="11"/>
  <c r="M306" i="11"/>
  <c r="L306" i="11"/>
  <c r="K306" i="11"/>
  <c r="J306" i="11"/>
  <c r="I306" i="11" s="1"/>
  <c r="N305" i="11"/>
  <c r="M305" i="11"/>
  <c r="L305" i="11"/>
  <c r="K305" i="11"/>
  <c r="I305" i="11" s="1"/>
  <c r="J305" i="11"/>
  <c r="N304" i="11"/>
  <c r="M304" i="11"/>
  <c r="L304" i="11"/>
  <c r="K304" i="11"/>
  <c r="J304" i="11"/>
  <c r="I304" i="11" s="1"/>
  <c r="N303" i="11"/>
  <c r="M303" i="11"/>
  <c r="L303" i="11"/>
  <c r="K303" i="11"/>
  <c r="I303" i="11" s="1"/>
  <c r="J303" i="11"/>
  <c r="N302" i="11"/>
  <c r="M302" i="11"/>
  <c r="L302" i="11"/>
  <c r="K302" i="11"/>
  <c r="J302" i="11"/>
  <c r="I302" i="11" s="1"/>
  <c r="N301" i="11"/>
  <c r="M301" i="11"/>
  <c r="L301" i="11"/>
  <c r="K301" i="11"/>
  <c r="I301" i="11" s="1"/>
  <c r="J301" i="11"/>
  <c r="N300" i="11"/>
  <c r="M300" i="11"/>
  <c r="L300" i="11"/>
  <c r="K300" i="11"/>
  <c r="J300" i="11"/>
  <c r="I300" i="11" s="1"/>
  <c r="N299" i="11"/>
  <c r="M299" i="11"/>
  <c r="L299" i="11"/>
  <c r="K299" i="11"/>
  <c r="I299" i="11" s="1"/>
  <c r="J299" i="11"/>
  <c r="N298" i="11"/>
  <c r="M298" i="11"/>
  <c r="L298" i="11"/>
  <c r="K298" i="11"/>
  <c r="J298" i="11"/>
  <c r="I298" i="11" s="1"/>
  <c r="N297" i="11"/>
  <c r="M297" i="11"/>
  <c r="L297" i="11"/>
  <c r="K297" i="11"/>
  <c r="I297" i="11" s="1"/>
  <c r="J297" i="11"/>
  <c r="N296" i="11"/>
  <c r="M296" i="11"/>
  <c r="L296" i="11"/>
  <c r="K296" i="11"/>
  <c r="J296" i="11"/>
  <c r="I296" i="11" s="1"/>
  <c r="N295" i="11"/>
  <c r="M295" i="11"/>
  <c r="L295" i="11"/>
  <c r="K295" i="11"/>
  <c r="I295" i="11" s="1"/>
  <c r="J295" i="11"/>
  <c r="N294" i="11"/>
  <c r="M294" i="11"/>
  <c r="L294" i="11"/>
  <c r="K294" i="11"/>
  <c r="J294" i="11"/>
  <c r="I294" i="11" s="1"/>
  <c r="N293" i="11"/>
  <c r="M293" i="11"/>
  <c r="L293" i="11"/>
  <c r="K293" i="11"/>
  <c r="I293" i="11" s="1"/>
  <c r="J293" i="11"/>
  <c r="N292" i="11"/>
  <c r="M292" i="11"/>
  <c r="L292" i="11"/>
  <c r="K292" i="11"/>
  <c r="J292" i="11"/>
  <c r="I292" i="11" s="1"/>
  <c r="N291" i="11"/>
  <c r="M291" i="11"/>
  <c r="L291" i="11"/>
  <c r="K291" i="11"/>
  <c r="I291" i="11" s="1"/>
  <c r="J291" i="11"/>
  <c r="N290" i="11"/>
  <c r="M290" i="11"/>
  <c r="L290" i="11"/>
  <c r="K290" i="11"/>
  <c r="J290" i="11"/>
  <c r="I290" i="11" s="1"/>
  <c r="N289" i="11"/>
  <c r="M289" i="11"/>
  <c r="L289" i="11"/>
  <c r="K289" i="11"/>
  <c r="I289" i="11" s="1"/>
  <c r="J289" i="11"/>
  <c r="N288" i="11"/>
  <c r="M288" i="11"/>
  <c r="L288" i="11"/>
  <c r="K288" i="11"/>
  <c r="J288" i="11"/>
  <c r="I288" i="11" s="1"/>
  <c r="N287" i="11"/>
  <c r="M287" i="11"/>
  <c r="L287" i="11"/>
  <c r="K287" i="11"/>
  <c r="I287" i="11" s="1"/>
  <c r="J287" i="11"/>
  <c r="N286" i="11"/>
  <c r="M286" i="11"/>
  <c r="L286" i="11"/>
  <c r="K286" i="11"/>
  <c r="J286" i="11"/>
  <c r="I286" i="11" s="1"/>
  <c r="N285" i="11"/>
  <c r="M285" i="11"/>
  <c r="L285" i="11"/>
  <c r="K285" i="11"/>
  <c r="I285" i="11" s="1"/>
  <c r="J285" i="11"/>
  <c r="N284" i="11"/>
  <c r="M284" i="11"/>
  <c r="L284" i="11"/>
  <c r="K284" i="11"/>
  <c r="J284" i="11"/>
  <c r="I284" i="11" s="1"/>
  <c r="N283" i="11"/>
  <c r="M283" i="11"/>
  <c r="L283" i="11"/>
  <c r="K283" i="11"/>
  <c r="I283" i="11" s="1"/>
  <c r="J283" i="11"/>
  <c r="N282" i="11"/>
  <c r="M282" i="11"/>
  <c r="L282" i="11"/>
  <c r="K282" i="11"/>
  <c r="J282" i="11"/>
  <c r="I282" i="11" s="1"/>
  <c r="N281" i="11"/>
  <c r="M281" i="11"/>
  <c r="L281" i="11"/>
  <c r="K281" i="11"/>
  <c r="I281" i="11" s="1"/>
  <c r="J281" i="11"/>
  <c r="N280" i="11"/>
  <c r="M280" i="11"/>
  <c r="L280" i="11"/>
  <c r="K280" i="11"/>
  <c r="J280" i="11"/>
  <c r="I280" i="11" s="1"/>
  <c r="N279" i="11"/>
  <c r="M279" i="11"/>
  <c r="L279" i="11"/>
  <c r="K279" i="11"/>
  <c r="I279" i="11" s="1"/>
  <c r="U35" i="11" s="1"/>
  <c r="J279" i="11"/>
  <c r="N278" i="11"/>
  <c r="M278" i="11"/>
  <c r="L278" i="11"/>
  <c r="K278" i="11"/>
  <c r="J278" i="11"/>
  <c r="I278" i="11" s="1"/>
  <c r="N277" i="11"/>
  <c r="M277" i="11"/>
  <c r="L277" i="11"/>
  <c r="K277" i="11"/>
  <c r="I277" i="11" s="1"/>
  <c r="J277" i="11"/>
  <c r="N276" i="11"/>
  <c r="M276" i="11"/>
  <c r="L276" i="11"/>
  <c r="K276" i="11"/>
  <c r="J276" i="11"/>
  <c r="I276" i="11" s="1"/>
  <c r="N275" i="11"/>
  <c r="M275" i="11"/>
  <c r="L275" i="11"/>
  <c r="K275" i="11"/>
  <c r="I275" i="11" s="1"/>
  <c r="J275" i="11"/>
  <c r="N274" i="11"/>
  <c r="M274" i="11"/>
  <c r="L274" i="11"/>
  <c r="K274" i="11"/>
  <c r="J274" i="11"/>
  <c r="I274" i="11" s="1"/>
  <c r="N273" i="11"/>
  <c r="M273" i="11"/>
  <c r="L273" i="11"/>
  <c r="K273" i="11"/>
  <c r="I273" i="11" s="1"/>
  <c r="J273" i="11"/>
  <c r="N272" i="11"/>
  <c r="M272" i="11"/>
  <c r="L272" i="11"/>
  <c r="K272" i="11"/>
  <c r="J272" i="11"/>
  <c r="I272" i="11" s="1"/>
  <c r="N271" i="11"/>
  <c r="M271" i="11"/>
  <c r="L271" i="11"/>
  <c r="K271" i="11"/>
  <c r="I271" i="11" s="1"/>
  <c r="J271" i="11"/>
  <c r="N270" i="11"/>
  <c r="M270" i="11"/>
  <c r="L270" i="11"/>
  <c r="K270" i="11"/>
  <c r="J270" i="11"/>
  <c r="I270" i="11" s="1"/>
  <c r="N269" i="11"/>
  <c r="M269" i="11"/>
  <c r="L269" i="11"/>
  <c r="K269" i="11"/>
  <c r="I269" i="11" s="1"/>
  <c r="J269" i="11"/>
  <c r="N268" i="11"/>
  <c r="M268" i="11"/>
  <c r="L268" i="11"/>
  <c r="K268" i="11"/>
  <c r="J268" i="11"/>
  <c r="I268" i="11" s="1"/>
  <c r="N267" i="11"/>
  <c r="M267" i="11"/>
  <c r="L267" i="11"/>
  <c r="K267" i="11"/>
  <c r="I267" i="11" s="1"/>
  <c r="J267" i="11"/>
  <c r="N266" i="11"/>
  <c r="M266" i="11"/>
  <c r="L266" i="11"/>
  <c r="K266" i="11"/>
  <c r="J266" i="11"/>
  <c r="I266" i="11" s="1"/>
  <c r="N265" i="11"/>
  <c r="M265" i="11"/>
  <c r="L265" i="11"/>
  <c r="K265" i="11"/>
  <c r="I265" i="11" s="1"/>
  <c r="J265" i="11"/>
  <c r="N264" i="11"/>
  <c r="M264" i="11"/>
  <c r="L264" i="11"/>
  <c r="K264" i="11"/>
  <c r="J264" i="11"/>
  <c r="I264" i="11" s="1"/>
  <c r="N263" i="11"/>
  <c r="M263" i="11"/>
  <c r="L263" i="11"/>
  <c r="K263" i="11"/>
  <c r="I263" i="11" s="1"/>
  <c r="J263" i="11"/>
  <c r="N262" i="11"/>
  <c r="M262" i="11"/>
  <c r="L262" i="11"/>
  <c r="K262" i="11"/>
  <c r="J262" i="11"/>
  <c r="I262" i="11" s="1"/>
  <c r="N261" i="11"/>
  <c r="M261" i="11"/>
  <c r="L261" i="11"/>
  <c r="K261" i="11"/>
  <c r="I261" i="11" s="1"/>
  <c r="J261" i="11"/>
  <c r="N260" i="11"/>
  <c r="M260" i="11"/>
  <c r="L260" i="11"/>
  <c r="K260" i="11"/>
  <c r="J260" i="11"/>
  <c r="I260" i="11" s="1"/>
  <c r="N259" i="11"/>
  <c r="M259" i="11"/>
  <c r="L259" i="11"/>
  <c r="K259" i="11"/>
  <c r="I259" i="11" s="1"/>
  <c r="J259" i="11"/>
  <c r="N258" i="11"/>
  <c r="M258" i="11"/>
  <c r="L258" i="11"/>
  <c r="K258" i="11"/>
  <c r="J258" i="11"/>
  <c r="I258" i="11" s="1"/>
  <c r="N257" i="11"/>
  <c r="M257" i="11"/>
  <c r="L257" i="11"/>
  <c r="K257" i="11"/>
  <c r="I257" i="11" s="1"/>
  <c r="J257" i="11"/>
  <c r="N256" i="11"/>
  <c r="M256" i="11"/>
  <c r="L256" i="11"/>
  <c r="K256" i="11"/>
  <c r="J256" i="11"/>
  <c r="I256" i="11" s="1"/>
  <c r="N255" i="11"/>
  <c r="M255" i="11"/>
  <c r="L255" i="11"/>
  <c r="K255" i="11"/>
  <c r="I255" i="11" s="1"/>
  <c r="J255" i="11"/>
  <c r="N254" i="11"/>
  <c r="M254" i="11"/>
  <c r="L254" i="11"/>
  <c r="K254" i="11"/>
  <c r="J254" i="11"/>
  <c r="I254" i="11" s="1"/>
  <c r="N253" i="11"/>
  <c r="M253" i="11"/>
  <c r="L253" i="11"/>
  <c r="K253" i="11"/>
  <c r="I253" i="11" s="1"/>
  <c r="J253" i="11"/>
  <c r="N252" i="11"/>
  <c r="M252" i="11"/>
  <c r="L252" i="11"/>
  <c r="K252" i="11"/>
  <c r="J252" i="11"/>
  <c r="I252" i="11" s="1"/>
  <c r="N251" i="11"/>
  <c r="M251" i="11"/>
  <c r="L251" i="11"/>
  <c r="K251" i="11"/>
  <c r="I251" i="11" s="1"/>
  <c r="U34" i="11" s="1"/>
  <c r="J251" i="11"/>
  <c r="N250" i="11"/>
  <c r="M250" i="11"/>
  <c r="L250" i="11"/>
  <c r="K250" i="11"/>
  <c r="J250" i="11"/>
  <c r="I250" i="11" s="1"/>
  <c r="N249" i="11"/>
  <c r="M249" i="11"/>
  <c r="L249" i="11"/>
  <c r="K249" i="11"/>
  <c r="I249" i="11" s="1"/>
  <c r="J249" i="11"/>
  <c r="N248" i="11"/>
  <c r="M248" i="11"/>
  <c r="L248" i="11"/>
  <c r="K248" i="11"/>
  <c r="J248" i="11"/>
  <c r="I248" i="11" s="1"/>
  <c r="N247" i="11"/>
  <c r="M247" i="11"/>
  <c r="L247" i="11"/>
  <c r="K247" i="11"/>
  <c r="I247" i="11" s="1"/>
  <c r="J247" i="11"/>
  <c r="N246" i="11"/>
  <c r="M246" i="11"/>
  <c r="L246" i="11"/>
  <c r="K246" i="11"/>
  <c r="J246" i="11"/>
  <c r="I246" i="11" s="1"/>
  <c r="N245" i="11"/>
  <c r="M245" i="11"/>
  <c r="L245" i="11"/>
  <c r="K245" i="11"/>
  <c r="I245" i="11" s="1"/>
  <c r="J245" i="11"/>
  <c r="N244" i="11"/>
  <c r="M244" i="11"/>
  <c r="L244" i="11"/>
  <c r="K244" i="11"/>
  <c r="J244" i="11"/>
  <c r="I244" i="11" s="1"/>
  <c r="N243" i="11"/>
  <c r="M243" i="11"/>
  <c r="L243" i="11"/>
  <c r="K243" i="11"/>
  <c r="I243" i="11" s="1"/>
  <c r="J243" i="11"/>
  <c r="N242" i="11"/>
  <c r="M242" i="11"/>
  <c r="L242" i="11"/>
  <c r="K242" i="11"/>
  <c r="J242" i="11"/>
  <c r="I242" i="11" s="1"/>
  <c r="N241" i="11"/>
  <c r="M241" i="11"/>
  <c r="L241" i="11"/>
  <c r="K241" i="11"/>
  <c r="I241" i="11" s="1"/>
  <c r="J241" i="11"/>
  <c r="N240" i="11"/>
  <c r="M240" i="11"/>
  <c r="L240" i="11"/>
  <c r="K240" i="11"/>
  <c r="J240" i="11"/>
  <c r="I240" i="11" s="1"/>
  <c r="N239" i="11"/>
  <c r="M239" i="11"/>
  <c r="L239" i="11"/>
  <c r="K239" i="11"/>
  <c r="I239" i="11" s="1"/>
  <c r="J239" i="11"/>
  <c r="N238" i="11"/>
  <c r="M238" i="11"/>
  <c r="L238" i="11"/>
  <c r="K238" i="11"/>
  <c r="J238" i="11"/>
  <c r="I238" i="11" s="1"/>
  <c r="N237" i="11"/>
  <c r="M237" i="11"/>
  <c r="L237" i="11"/>
  <c r="K237" i="11"/>
  <c r="I237" i="11" s="1"/>
  <c r="J237" i="11"/>
  <c r="N236" i="11"/>
  <c r="M236" i="11"/>
  <c r="L236" i="11"/>
  <c r="K236" i="11"/>
  <c r="J236" i="11"/>
  <c r="I236" i="11" s="1"/>
  <c r="U38" i="11" s="1"/>
  <c r="N235" i="11"/>
  <c r="M235" i="11"/>
  <c r="L235" i="11"/>
  <c r="K235" i="11"/>
  <c r="I235" i="11" s="1"/>
  <c r="U37" i="11" s="1"/>
  <c r="J235" i="11"/>
  <c r="N234" i="11"/>
  <c r="M234" i="11"/>
  <c r="L234" i="11"/>
  <c r="K234" i="11"/>
  <c r="J234" i="11"/>
  <c r="I234" i="11" s="1"/>
  <c r="N233" i="11"/>
  <c r="M233" i="11"/>
  <c r="L233" i="11"/>
  <c r="K233" i="11"/>
  <c r="I233" i="11" s="1"/>
  <c r="J233" i="11"/>
  <c r="N232" i="11"/>
  <c r="M232" i="11"/>
  <c r="L232" i="11"/>
  <c r="K232" i="11"/>
  <c r="J232" i="11"/>
  <c r="I232" i="11" s="1"/>
  <c r="N231" i="11"/>
  <c r="M231" i="11"/>
  <c r="L231" i="11"/>
  <c r="K231" i="11"/>
  <c r="I231" i="11" s="1"/>
  <c r="U33" i="11" s="1"/>
  <c r="J231" i="11"/>
  <c r="N230" i="11"/>
  <c r="M230" i="11"/>
  <c r="L230" i="11"/>
  <c r="K230" i="11"/>
  <c r="J230" i="11"/>
  <c r="I230" i="11" s="1"/>
  <c r="N229" i="11"/>
  <c r="M229" i="11"/>
  <c r="L229" i="11"/>
  <c r="K229" i="11"/>
  <c r="I229" i="11" s="1"/>
  <c r="J229" i="11"/>
  <c r="N228" i="11"/>
  <c r="M228" i="11"/>
  <c r="L228" i="11"/>
  <c r="K228" i="11"/>
  <c r="J228" i="11"/>
  <c r="I228" i="11" s="1"/>
  <c r="N227" i="11"/>
  <c r="M227" i="11"/>
  <c r="L227" i="11"/>
  <c r="K227" i="11"/>
  <c r="I227" i="11" s="1"/>
  <c r="J227" i="11"/>
  <c r="N226" i="11"/>
  <c r="M226" i="11"/>
  <c r="L226" i="11"/>
  <c r="K226" i="11"/>
  <c r="J226" i="11"/>
  <c r="I226" i="11" s="1"/>
  <c r="N225" i="11"/>
  <c r="M225" i="11"/>
  <c r="L225" i="11"/>
  <c r="K225" i="11"/>
  <c r="I225" i="11" s="1"/>
  <c r="J225" i="11"/>
  <c r="N224" i="11"/>
  <c r="M224" i="11"/>
  <c r="L224" i="11"/>
  <c r="K224" i="11"/>
  <c r="J224" i="11"/>
  <c r="I224" i="11" s="1"/>
  <c r="N223" i="11"/>
  <c r="M223" i="11"/>
  <c r="L223" i="11"/>
  <c r="K223" i="11"/>
  <c r="I223" i="11" s="1"/>
  <c r="J223" i="11"/>
  <c r="N222" i="11"/>
  <c r="M222" i="11"/>
  <c r="L222" i="11"/>
  <c r="K222" i="11"/>
  <c r="J222" i="11"/>
  <c r="I222" i="11" s="1"/>
  <c r="N221" i="11"/>
  <c r="M221" i="11"/>
  <c r="L221" i="11"/>
  <c r="K221" i="11"/>
  <c r="I221" i="11" s="1"/>
  <c r="J221" i="11"/>
  <c r="N220" i="11"/>
  <c r="M220" i="11"/>
  <c r="L220" i="11"/>
  <c r="K220" i="11"/>
  <c r="J220" i="11"/>
  <c r="I220" i="11" s="1"/>
  <c r="N219" i="11"/>
  <c r="M219" i="11"/>
  <c r="L219" i="11"/>
  <c r="K219" i="11"/>
  <c r="I219" i="11" s="1"/>
  <c r="J219" i="11"/>
  <c r="N218" i="11"/>
  <c r="M218" i="11"/>
  <c r="L218" i="11"/>
  <c r="K218" i="11"/>
  <c r="J218" i="11"/>
  <c r="I218" i="11" s="1"/>
  <c r="N217" i="11"/>
  <c r="M217" i="11"/>
  <c r="L217" i="11"/>
  <c r="K217" i="11"/>
  <c r="I217" i="11" s="1"/>
  <c r="J217" i="11"/>
  <c r="N216" i="11"/>
  <c r="M216" i="11"/>
  <c r="L216" i="11"/>
  <c r="K216" i="11"/>
  <c r="J216" i="11"/>
  <c r="I216" i="11" s="1"/>
  <c r="N215" i="11"/>
  <c r="M215" i="11"/>
  <c r="L215" i="11"/>
  <c r="K215" i="11"/>
  <c r="I215" i="11" s="1"/>
  <c r="J215" i="11"/>
  <c r="N214" i="11"/>
  <c r="M214" i="11"/>
  <c r="L214" i="11"/>
  <c r="K214" i="11"/>
  <c r="J214" i="11"/>
  <c r="I214" i="11" s="1"/>
  <c r="N213" i="11"/>
  <c r="M213" i="11"/>
  <c r="L213" i="11"/>
  <c r="K213" i="11"/>
  <c r="I213" i="11" s="1"/>
  <c r="J213" i="11"/>
  <c r="N212" i="11"/>
  <c r="M212" i="11"/>
  <c r="L212" i="11"/>
  <c r="K212" i="11"/>
  <c r="J212" i="11"/>
  <c r="I212" i="11" s="1"/>
  <c r="N211" i="11"/>
  <c r="M211" i="11"/>
  <c r="L211" i="11"/>
  <c r="K211" i="11"/>
  <c r="I211" i="11" s="1"/>
  <c r="J211" i="11"/>
  <c r="N210" i="11"/>
  <c r="M210" i="11"/>
  <c r="L210" i="11"/>
  <c r="K210" i="11"/>
  <c r="J210" i="11"/>
  <c r="I210" i="11" s="1"/>
  <c r="N209" i="11"/>
  <c r="M209" i="11"/>
  <c r="L209" i="11"/>
  <c r="K209" i="11"/>
  <c r="I209" i="11" s="1"/>
  <c r="U32" i="11" s="1"/>
  <c r="J209" i="11"/>
  <c r="N208" i="11"/>
  <c r="M208" i="11"/>
  <c r="L208" i="11"/>
  <c r="K208" i="11"/>
  <c r="J208" i="11"/>
  <c r="I208" i="11" s="1"/>
  <c r="N207" i="11"/>
  <c r="M207" i="11"/>
  <c r="L207" i="11"/>
  <c r="K207" i="11"/>
  <c r="I207" i="11" s="1"/>
  <c r="J207" i="11"/>
  <c r="N206" i="11"/>
  <c r="M206" i="11"/>
  <c r="L206" i="11"/>
  <c r="K206" i="11"/>
  <c r="J206" i="11"/>
  <c r="I206" i="11" s="1"/>
  <c r="N205" i="11"/>
  <c r="M205" i="11"/>
  <c r="L205" i="11"/>
  <c r="K205" i="11"/>
  <c r="I205" i="11" s="1"/>
  <c r="J205" i="11"/>
  <c r="N204" i="11"/>
  <c r="M204" i="11"/>
  <c r="L204" i="11"/>
  <c r="K204" i="11"/>
  <c r="J204" i="11"/>
  <c r="I204" i="11" s="1"/>
  <c r="N203" i="11"/>
  <c r="M203" i="11"/>
  <c r="L203" i="11"/>
  <c r="K203" i="11"/>
  <c r="I203" i="11" s="1"/>
  <c r="K37" i="11" s="1"/>
  <c r="J203" i="11"/>
  <c r="N202" i="11"/>
  <c r="M202" i="11"/>
  <c r="L202" i="11"/>
  <c r="K202" i="11"/>
  <c r="J202" i="11"/>
  <c r="I202" i="11" s="1"/>
  <c r="K36" i="11" s="1"/>
  <c r="N201" i="11"/>
  <c r="M201" i="11"/>
  <c r="L201" i="11"/>
  <c r="K201" i="11"/>
  <c r="I201" i="11" s="1"/>
  <c r="K35" i="11" s="1"/>
  <c r="J201" i="11"/>
  <c r="N200" i="11"/>
  <c r="M200" i="11"/>
  <c r="L200" i="11"/>
  <c r="K200" i="11"/>
  <c r="J200" i="11"/>
  <c r="I200" i="11" s="1"/>
  <c r="N199" i="11"/>
  <c r="M199" i="11"/>
  <c r="L199" i="11"/>
  <c r="K199" i="11"/>
  <c r="I199" i="11" s="1"/>
  <c r="U31" i="11" s="1"/>
  <c r="J199" i="11"/>
  <c r="N198" i="11"/>
  <c r="M198" i="11"/>
  <c r="L198" i="11"/>
  <c r="K198" i="11"/>
  <c r="J198" i="11"/>
  <c r="I198" i="11" s="1"/>
  <c r="N197" i="11"/>
  <c r="M197" i="11"/>
  <c r="L197" i="11"/>
  <c r="K197" i="11"/>
  <c r="I197" i="11" s="1"/>
  <c r="J197" i="11"/>
  <c r="N196" i="11"/>
  <c r="M196" i="11"/>
  <c r="L196" i="11"/>
  <c r="K196" i="11"/>
  <c r="J196" i="11"/>
  <c r="I196" i="11" s="1"/>
  <c r="K34" i="11" s="1"/>
  <c r="N195" i="11"/>
  <c r="M195" i="11"/>
  <c r="L195" i="11"/>
  <c r="K195" i="11"/>
  <c r="I195" i="11" s="1"/>
  <c r="K33" i="11" s="1"/>
  <c r="J195" i="11"/>
  <c r="N194" i="11"/>
  <c r="M194" i="11"/>
  <c r="L194" i="11"/>
  <c r="K194" i="11"/>
  <c r="J194" i="11"/>
  <c r="I194" i="11" s="1"/>
  <c r="N193" i="11"/>
  <c r="M193" i="11"/>
  <c r="L193" i="11"/>
  <c r="K193" i="11"/>
  <c r="I193" i="11" s="1"/>
  <c r="J193" i="11"/>
  <c r="N192" i="11"/>
  <c r="M192" i="11"/>
  <c r="L192" i="11"/>
  <c r="K192" i="11"/>
  <c r="J192" i="11"/>
  <c r="I192" i="11" s="1"/>
  <c r="N191" i="11"/>
  <c r="M191" i="11"/>
  <c r="L191" i="11"/>
  <c r="K191" i="11"/>
  <c r="I191" i="11" s="1"/>
  <c r="J191" i="11"/>
  <c r="N190" i="11"/>
  <c r="M190" i="11"/>
  <c r="L190" i="11"/>
  <c r="K190" i="11"/>
  <c r="J190" i="11"/>
  <c r="I190" i="11" s="1"/>
  <c r="N189" i="11"/>
  <c r="M189" i="11"/>
  <c r="L189" i="11"/>
  <c r="K189" i="11"/>
  <c r="I189" i="11" s="1"/>
  <c r="J189" i="11"/>
  <c r="N188" i="11"/>
  <c r="M188" i="11"/>
  <c r="L188" i="11"/>
  <c r="K188" i="11"/>
  <c r="J188" i="11"/>
  <c r="I188" i="11" s="1"/>
  <c r="N187" i="11"/>
  <c r="M187" i="11"/>
  <c r="L187" i="11"/>
  <c r="K187" i="11"/>
  <c r="I187" i="11" s="1"/>
  <c r="K32" i="11" s="1"/>
  <c r="J187" i="11"/>
  <c r="N186" i="11"/>
  <c r="M186" i="11"/>
  <c r="L186" i="11"/>
  <c r="K186" i="11"/>
  <c r="J186" i="11"/>
  <c r="I186" i="11" s="1"/>
  <c r="K31" i="11" s="1"/>
  <c r="N185" i="11"/>
  <c r="M185" i="11"/>
  <c r="L185" i="11"/>
  <c r="K185" i="11"/>
  <c r="I185" i="11" s="1"/>
  <c r="K30" i="11" s="1"/>
  <c r="J185" i="11"/>
  <c r="N184" i="11"/>
  <c r="M184" i="11"/>
  <c r="L184" i="11"/>
  <c r="K184" i="11"/>
  <c r="J184" i="11"/>
  <c r="I184" i="11" s="1"/>
  <c r="N183" i="11"/>
  <c r="M183" i="11"/>
  <c r="L183" i="11"/>
  <c r="K183" i="11"/>
  <c r="I183" i="11" s="1"/>
  <c r="J183" i="11"/>
  <c r="N182" i="11"/>
  <c r="M182" i="11"/>
  <c r="L182" i="11"/>
  <c r="K182" i="11"/>
  <c r="J182" i="11"/>
  <c r="I182" i="11" s="1"/>
  <c r="N181" i="11"/>
  <c r="M181" i="11"/>
  <c r="L181" i="11"/>
  <c r="K181" i="11"/>
  <c r="I181" i="11" s="1"/>
  <c r="J181" i="11"/>
  <c r="N180" i="11"/>
  <c r="M180" i="11"/>
  <c r="L180" i="11"/>
  <c r="K180" i="11"/>
  <c r="J180" i="11"/>
  <c r="I180" i="11" s="1"/>
  <c r="N179" i="11"/>
  <c r="M179" i="11"/>
  <c r="L179" i="11"/>
  <c r="K179" i="11"/>
  <c r="I179" i="11" s="1"/>
  <c r="J179" i="11"/>
  <c r="N178" i="11"/>
  <c r="M178" i="11"/>
  <c r="L178" i="11"/>
  <c r="K178" i="11"/>
  <c r="J178" i="11"/>
  <c r="I178" i="11" s="1"/>
  <c r="U30" i="11" s="1"/>
  <c r="N177" i="11"/>
  <c r="M177" i="11"/>
  <c r="L177" i="11"/>
  <c r="K177" i="11"/>
  <c r="I177" i="11" s="1"/>
  <c r="J177" i="11"/>
  <c r="N176" i="11"/>
  <c r="M176" i="11"/>
  <c r="L176" i="11"/>
  <c r="K176" i="11"/>
  <c r="J176" i="11"/>
  <c r="I176" i="11" s="1"/>
  <c r="N175" i="11"/>
  <c r="M175" i="11"/>
  <c r="L175" i="11"/>
  <c r="K175" i="11"/>
  <c r="I175" i="11" s="1"/>
  <c r="J175" i="11"/>
  <c r="N174" i="11"/>
  <c r="M174" i="11"/>
  <c r="L174" i="11"/>
  <c r="K174" i="11"/>
  <c r="J174" i="11"/>
  <c r="I174" i="11" s="1"/>
  <c r="K29" i="11" s="1"/>
  <c r="N173" i="11"/>
  <c r="M173" i="11"/>
  <c r="L173" i="11"/>
  <c r="K173" i="11"/>
  <c r="I173" i="11" s="1"/>
  <c r="K28" i="11" s="1"/>
  <c r="J173" i="11"/>
  <c r="N172" i="11"/>
  <c r="M172" i="11"/>
  <c r="L172" i="11"/>
  <c r="K172" i="11"/>
  <c r="J172" i="11"/>
  <c r="I172" i="11" s="1"/>
  <c r="N171" i="11"/>
  <c r="M171" i="11"/>
  <c r="L171" i="11"/>
  <c r="K171" i="11"/>
  <c r="I171" i="11" s="1"/>
  <c r="U28" i="11" s="1"/>
  <c r="J171" i="11"/>
  <c r="N170" i="11"/>
  <c r="M170" i="11"/>
  <c r="L170" i="11"/>
  <c r="K170" i="11"/>
  <c r="J170" i="11"/>
  <c r="I170" i="11" s="1"/>
  <c r="U27" i="11" s="1"/>
  <c r="N169" i="11"/>
  <c r="M169" i="11"/>
  <c r="L169" i="11"/>
  <c r="K169" i="11"/>
  <c r="I169" i="11" s="1"/>
  <c r="J169" i="11"/>
  <c r="N168" i="11"/>
  <c r="M168" i="11"/>
  <c r="L168" i="11"/>
  <c r="K168" i="11"/>
  <c r="J168" i="11"/>
  <c r="I168" i="11" s="1"/>
  <c r="N167" i="11"/>
  <c r="M167" i="11"/>
  <c r="L167" i="11"/>
  <c r="K167" i="11"/>
  <c r="I167" i="11" s="1"/>
  <c r="U26" i="11" s="1"/>
  <c r="J167" i="11"/>
  <c r="N166" i="11"/>
  <c r="M166" i="11"/>
  <c r="L166" i="11"/>
  <c r="K166" i="11"/>
  <c r="J166" i="11"/>
  <c r="I166" i="11" s="1"/>
  <c r="N165" i="11"/>
  <c r="M165" i="11"/>
  <c r="L165" i="11"/>
  <c r="K165" i="11"/>
  <c r="I165" i="11" s="1"/>
  <c r="J165" i="11"/>
  <c r="N164" i="11"/>
  <c r="M164" i="11"/>
  <c r="L164" i="11"/>
  <c r="K164" i="11"/>
  <c r="J164" i="11"/>
  <c r="I164" i="11" s="1"/>
  <c r="N163" i="11"/>
  <c r="M163" i="11"/>
  <c r="L163" i="11"/>
  <c r="K163" i="11"/>
  <c r="I163" i="11" s="1"/>
  <c r="J163" i="11"/>
  <c r="N162" i="11"/>
  <c r="M162" i="11"/>
  <c r="L162" i="11"/>
  <c r="K162" i="11"/>
  <c r="J162" i="11"/>
  <c r="I162" i="11" s="1"/>
  <c r="U25" i="11" s="1"/>
  <c r="N161" i="11"/>
  <c r="M161" i="11"/>
  <c r="L161" i="11"/>
  <c r="K161" i="11"/>
  <c r="I161" i="11" s="1"/>
  <c r="U24" i="11" s="1"/>
  <c r="J161" i="11"/>
  <c r="N160" i="11"/>
  <c r="M160" i="11"/>
  <c r="L160" i="11"/>
  <c r="K160" i="11"/>
  <c r="J160" i="11"/>
  <c r="I160" i="11" s="1"/>
  <c r="N159" i="11"/>
  <c r="M159" i="11"/>
  <c r="L159" i="11"/>
  <c r="K159" i="11"/>
  <c r="I159" i="11" s="1"/>
  <c r="J159" i="11"/>
  <c r="N158" i="11"/>
  <c r="M158" i="11"/>
  <c r="L158" i="11"/>
  <c r="K158" i="11"/>
  <c r="J158" i="11"/>
  <c r="I158" i="11" s="1"/>
  <c r="N157" i="11"/>
  <c r="M157" i="11"/>
  <c r="L157" i="11"/>
  <c r="K157" i="11"/>
  <c r="I157" i="11" s="1"/>
  <c r="J157" i="11"/>
  <c r="N156" i="11"/>
  <c r="M156" i="11"/>
  <c r="L156" i="11"/>
  <c r="K156" i="11"/>
  <c r="J156" i="11"/>
  <c r="I156" i="11" s="1"/>
  <c r="N155" i="11"/>
  <c r="M155" i="11"/>
  <c r="L155" i="11"/>
  <c r="K155" i="11"/>
  <c r="I155" i="11" s="1"/>
  <c r="K26" i="11" s="1"/>
  <c r="J155" i="11"/>
  <c r="N154" i="11"/>
  <c r="M154" i="11"/>
  <c r="L154" i="11"/>
  <c r="K154" i="11"/>
  <c r="J154" i="11"/>
  <c r="I154" i="11" s="1"/>
  <c r="K25" i="11" s="1"/>
  <c r="N153" i="11"/>
  <c r="M153" i="11"/>
  <c r="L153" i="11"/>
  <c r="K153" i="11"/>
  <c r="I153" i="11" s="1"/>
  <c r="K24" i="11" s="1"/>
  <c r="J153" i="11"/>
  <c r="N152" i="11"/>
  <c r="M152" i="11"/>
  <c r="L152" i="11"/>
  <c r="K152" i="11"/>
  <c r="J152" i="11"/>
  <c r="I152" i="11" s="1"/>
  <c r="N151" i="11"/>
  <c r="M151" i="11"/>
  <c r="L151" i="11"/>
  <c r="K151" i="11"/>
  <c r="I151" i="11" s="1"/>
  <c r="U23" i="11" s="1"/>
  <c r="J151" i="11"/>
  <c r="N150" i="11"/>
  <c r="M150" i="11"/>
  <c r="L150" i="11"/>
  <c r="K150" i="11"/>
  <c r="J150" i="11"/>
  <c r="I150" i="11" s="1"/>
  <c r="N149" i="11"/>
  <c r="M149" i="11"/>
  <c r="L149" i="11"/>
  <c r="K149" i="11"/>
  <c r="I149" i="11" s="1"/>
  <c r="J149" i="11"/>
  <c r="N148" i="11"/>
  <c r="M148" i="11"/>
  <c r="L148" i="11"/>
  <c r="K148" i="11"/>
  <c r="J148" i="11"/>
  <c r="I148" i="11" s="1"/>
  <c r="N147" i="11"/>
  <c r="M147" i="11"/>
  <c r="L147" i="11"/>
  <c r="K147" i="11"/>
  <c r="I147" i="11" s="1"/>
  <c r="J147" i="11"/>
  <c r="N146" i="11"/>
  <c r="M146" i="11"/>
  <c r="L146" i="11"/>
  <c r="K146" i="11"/>
  <c r="J146" i="11"/>
  <c r="I146" i="11" s="1"/>
  <c r="K23" i="11" s="1"/>
  <c r="N145" i="11"/>
  <c r="M145" i="11"/>
  <c r="L145" i="11"/>
  <c r="K145" i="11"/>
  <c r="I145" i="11" s="1"/>
  <c r="J145" i="11"/>
  <c r="N144" i="11"/>
  <c r="M144" i="11"/>
  <c r="L144" i="11"/>
  <c r="K144" i="11"/>
  <c r="J144" i="11"/>
  <c r="I144" i="11" s="1"/>
  <c r="N143" i="11"/>
  <c r="M143" i="11"/>
  <c r="L143" i="11"/>
  <c r="K143" i="11"/>
  <c r="I143" i="11" s="1"/>
  <c r="J143" i="11"/>
  <c r="N142" i="11"/>
  <c r="M142" i="11"/>
  <c r="L142" i="11"/>
  <c r="K142" i="11"/>
  <c r="J142" i="11"/>
  <c r="I142" i="11" s="1"/>
  <c r="N141" i="11"/>
  <c r="M141" i="11"/>
  <c r="L141" i="11"/>
  <c r="K141" i="11"/>
  <c r="I141" i="11" s="1"/>
  <c r="J141" i="11"/>
  <c r="N140" i="11"/>
  <c r="M140" i="11"/>
  <c r="L140" i="11"/>
  <c r="K140" i="11"/>
  <c r="J140" i="11"/>
  <c r="I140" i="11" s="1"/>
  <c r="N139" i="11"/>
  <c r="M139" i="11"/>
  <c r="L139" i="11"/>
  <c r="K139" i="11"/>
  <c r="I139" i="11" s="1"/>
  <c r="J139" i="11"/>
  <c r="N138" i="11"/>
  <c r="M138" i="11"/>
  <c r="L138" i="11"/>
  <c r="K138" i="11"/>
  <c r="J138" i="11"/>
  <c r="I138" i="11" s="1"/>
  <c r="N137" i="11"/>
  <c r="M137" i="11"/>
  <c r="L137" i="11"/>
  <c r="K137" i="11"/>
  <c r="I137" i="11" s="1"/>
  <c r="J137" i="11"/>
  <c r="N136" i="11"/>
  <c r="M136" i="11"/>
  <c r="L136" i="11"/>
  <c r="K136" i="11"/>
  <c r="J136" i="11"/>
  <c r="I136" i="11" s="1"/>
  <c r="N135" i="11"/>
  <c r="M135" i="11"/>
  <c r="L135" i="11"/>
  <c r="K135" i="11"/>
  <c r="I135" i="11" s="1"/>
  <c r="J135" i="11"/>
  <c r="N134" i="11"/>
  <c r="M134" i="11"/>
  <c r="L134" i="11"/>
  <c r="K134" i="11"/>
  <c r="J134" i="11"/>
  <c r="I134" i="11" s="1"/>
  <c r="N133" i="11"/>
  <c r="M133" i="11"/>
  <c r="L133" i="11"/>
  <c r="K133" i="11"/>
  <c r="I133" i="11" s="1"/>
  <c r="J133" i="11"/>
  <c r="N132" i="11"/>
  <c r="M132" i="11"/>
  <c r="L132" i="11"/>
  <c r="K132" i="11"/>
  <c r="J132" i="11"/>
  <c r="I132" i="11" s="1"/>
  <c r="N131" i="11"/>
  <c r="M131" i="11"/>
  <c r="L131" i="11"/>
  <c r="K131" i="11"/>
  <c r="I131" i="11" s="1"/>
  <c r="J131" i="11"/>
  <c r="N130" i="11"/>
  <c r="M130" i="11"/>
  <c r="L130" i="11"/>
  <c r="K130" i="11"/>
  <c r="J130" i="11"/>
  <c r="I130" i="11" s="1"/>
  <c r="N129" i="11"/>
  <c r="M129" i="11"/>
  <c r="L129" i="11"/>
  <c r="K129" i="11"/>
  <c r="I129" i="11" s="1"/>
  <c r="J129" i="11"/>
  <c r="N128" i="11"/>
  <c r="M128" i="11"/>
  <c r="L128" i="11"/>
  <c r="K128" i="11"/>
  <c r="J128" i="11"/>
  <c r="I128" i="11" s="1"/>
  <c r="N127" i="11"/>
  <c r="M127" i="11"/>
  <c r="L127" i="11"/>
  <c r="K127" i="11"/>
  <c r="I127" i="11" s="1"/>
  <c r="J127" i="11"/>
  <c r="N126" i="11"/>
  <c r="M126" i="11"/>
  <c r="L126" i="11"/>
  <c r="K126" i="11"/>
  <c r="J126" i="11"/>
  <c r="I126" i="11" s="1"/>
  <c r="N125" i="11"/>
  <c r="M125" i="11"/>
  <c r="L125" i="11"/>
  <c r="K125" i="11"/>
  <c r="I125" i="11" s="1"/>
  <c r="J125" i="11"/>
  <c r="N124" i="11"/>
  <c r="M124" i="11"/>
  <c r="L124" i="11"/>
  <c r="K124" i="11"/>
  <c r="J124" i="11"/>
  <c r="I124" i="11" s="1"/>
  <c r="N123" i="11"/>
  <c r="M123" i="11"/>
  <c r="L123" i="11"/>
  <c r="K123" i="11"/>
  <c r="I123" i="11" s="1"/>
  <c r="J123" i="11"/>
  <c r="N122" i="11"/>
  <c r="M122" i="11"/>
  <c r="L122" i="11"/>
  <c r="K122" i="11"/>
  <c r="J122" i="11"/>
  <c r="I122" i="11" s="1"/>
  <c r="N121" i="11"/>
  <c r="M121" i="11"/>
  <c r="L121" i="11"/>
  <c r="K121" i="11"/>
  <c r="I121" i="11" s="1"/>
  <c r="J121" i="11"/>
  <c r="N120" i="11"/>
  <c r="M120" i="11"/>
  <c r="L120" i="11"/>
  <c r="K120" i="11"/>
  <c r="J120" i="11"/>
  <c r="I120" i="11" s="1"/>
  <c r="N119" i="11"/>
  <c r="M119" i="11"/>
  <c r="L119" i="11"/>
  <c r="K119" i="11"/>
  <c r="I119" i="11" s="1"/>
  <c r="J119" i="11"/>
  <c r="N118" i="11"/>
  <c r="M118" i="11"/>
  <c r="L118" i="11"/>
  <c r="K118" i="11"/>
  <c r="J118" i="11"/>
  <c r="I118" i="11" s="1"/>
  <c r="N117" i="11"/>
  <c r="M117" i="11"/>
  <c r="L117" i="11"/>
  <c r="K117" i="11"/>
  <c r="I117" i="11" s="1"/>
  <c r="J117" i="11"/>
  <c r="N116" i="11"/>
  <c r="M116" i="11"/>
  <c r="L116" i="11"/>
  <c r="K116" i="11"/>
  <c r="J116" i="11"/>
  <c r="I116" i="11" s="1"/>
  <c r="N115" i="11"/>
  <c r="M115" i="11"/>
  <c r="L115" i="11"/>
  <c r="K115" i="11"/>
  <c r="I115" i="11" s="1"/>
  <c r="J115" i="11"/>
  <c r="N114" i="11"/>
  <c r="M114" i="11"/>
  <c r="L114" i="11"/>
  <c r="K114" i="11"/>
  <c r="J114" i="11"/>
  <c r="I114" i="11" s="1"/>
  <c r="N113" i="11"/>
  <c r="M113" i="11"/>
  <c r="L113" i="11"/>
  <c r="K113" i="11"/>
  <c r="I113" i="11" s="1"/>
  <c r="J113" i="11"/>
  <c r="N112" i="11"/>
  <c r="M112" i="11"/>
  <c r="L112" i="11"/>
  <c r="K112" i="11"/>
  <c r="J112" i="11"/>
  <c r="I112" i="11" s="1"/>
  <c r="N111" i="11"/>
  <c r="M111" i="11"/>
  <c r="L111" i="11"/>
  <c r="K111" i="11"/>
  <c r="I111" i="11" s="1"/>
  <c r="J111" i="11"/>
  <c r="N110" i="11"/>
  <c r="M110" i="11"/>
  <c r="L110" i="11"/>
  <c r="K110" i="11"/>
  <c r="J110" i="11"/>
  <c r="I110" i="11" s="1"/>
  <c r="N109" i="11"/>
  <c r="M109" i="11"/>
  <c r="L109" i="11"/>
  <c r="K109" i="11"/>
  <c r="I109" i="11" s="1"/>
  <c r="J109" i="11"/>
  <c r="N108" i="11"/>
  <c r="M108" i="11"/>
  <c r="L108" i="11"/>
  <c r="K108" i="11"/>
  <c r="J108" i="11"/>
  <c r="I108" i="11" s="1"/>
  <c r="N107" i="11"/>
  <c r="M107" i="11"/>
  <c r="L107" i="11"/>
  <c r="K107" i="11"/>
  <c r="I107" i="11" s="1"/>
  <c r="J107" i="11"/>
  <c r="N106" i="11"/>
  <c r="M106" i="11"/>
  <c r="L106" i="11"/>
  <c r="K106" i="11"/>
  <c r="J106" i="11"/>
  <c r="I106" i="11" s="1"/>
  <c r="N105" i="11"/>
  <c r="M105" i="11"/>
  <c r="L105" i="11"/>
  <c r="K105" i="11"/>
  <c r="I105" i="11" s="1"/>
  <c r="J105" i="11"/>
  <c r="N104" i="11"/>
  <c r="M104" i="11"/>
  <c r="L104" i="11"/>
  <c r="K104" i="11"/>
  <c r="J104" i="11"/>
  <c r="I104" i="11" s="1"/>
  <c r="N103" i="11"/>
  <c r="M103" i="11"/>
  <c r="L103" i="11"/>
  <c r="K103" i="11"/>
  <c r="I103" i="11" s="1"/>
  <c r="J103" i="11"/>
  <c r="N102" i="11"/>
  <c r="M102" i="11"/>
  <c r="L102" i="11"/>
  <c r="K102" i="11"/>
  <c r="J102" i="11"/>
  <c r="I102" i="11" s="1"/>
  <c r="N101" i="11"/>
  <c r="M101" i="11"/>
  <c r="L101" i="11"/>
  <c r="K101" i="11"/>
  <c r="I101" i="11" s="1"/>
  <c r="J101" i="11"/>
  <c r="N100" i="11"/>
  <c r="M100" i="11"/>
  <c r="L100" i="11"/>
  <c r="K100" i="11"/>
  <c r="J100" i="11"/>
  <c r="I100" i="11" s="1"/>
  <c r="N99" i="11"/>
  <c r="M99" i="11"/>
  <c r="L99" i="11"/>
  <c r="K99" i="11"/>
  <c r="I99" i="11" s="1"/>
  <c r="J99" i="11"/>
  <c r="N98" i="11"/>
  <c r="M98" i="11"/>
  <c r="L98" i="11"/>
  <c r="K98" i="11"/>
  <c r="J98" i="11"/>
  <c r="I98" i="11" s="1"/>
  <c r="N97" i="11"/>
  <c r="M97" i="11"/>
  <c r="L97" i="11"/>
  <c r="K97" i="11"/>
  <c r="I97" i="11" s="1"/>
  <c r="J97" i="11"/>
  <c r="N96" i="11"/>
  <c r="M96" i="11"/>
  <c r="L96" i="11"/>
  <c r="K96" i="11"/>
  <c r="J96" i="11"/>
  <c r="I96" i="11" s="1"/>
  <c r="N95" i="11"/>
  <c r="M95" i="11"/>
  <c r="L95" i="11"/>
  <c r="K95" i="11"/>
  <c r="I95" i="11" s="1"/>
  <c r="J95" i="11"/>
  <c r="N94" i="11"/>
  <c r="M94" i="11"/>
  <c r="L94" i="11"/>
  <c r="K94" i="11"/>
  <c r="J94" i="11"/>
  <c r="I94" i="11" s="1"/>
  <c r="N93" i="11"/>
  <c r="M93" i="11"/>
  <c r="L93" i="11"/>
  <c r="K93" i="11"/>
  <c r="I93" i="11" s="1"/>
  <c r="J93" i="11"/>
  <c r="N92" i="11"/>
  <c r="M92" i="11"/>
  <c r="L92" i="11"/>
  <c r="K92" i="11"/>
  <c r="J92" i="11"/>
  <c r="I92" i="11" s="1"/>
  <c r="N91" i="11"/>
  <c r="M91" i="11"/>
  <c r="L91" i="11"/>
  <c r="K91" i="11"/>
  <c r="I91" i="11" s="1"/>
  <c r="J91" i="11"/>
  <c r="N90" i="11"/>
  <c r="M90" i="11"/>
  <c r="L90" i="11"/>
  <c r="K90" i="11"/>
  <c r="J90" i="11"/>
  <c r="I90" i="11" s="1"/>
  <c r="N89" i="11"/>
  <c r="M89" i="11"/>
  <c r="L89" i="11"/>
  <c r="J89" i="11"/>
  <c r="L88" i="11"/>
  <c r="K88" i="11"/>
  <c r="J88" i="11"/>
  <c r="L87" i="11"/>
  <c r="K87" i="11"/>
  <c r="J87" i="11"/>
  <c r="L86" i="11"/>
  <c r="K86" i="11"/>
  <c r="J86" i="11"/>
  <c r="L85" i="11"/>
  <c r="K85" i="11"/>
  <c r="J85" i="11"/>
  <c r="L84" i="11"/>
  <c r="K84" i="11"/>
  <c r="J84" i="11"/>
  <c r="L83" i="11"/>
  <c r="K83" i="11"/>
  <c r="J83" i="11"/>
  <c r="L82" i="11"/>
  <c r="K82" i="11"/>
  <c r="J82" i="11"/>
  <c r="L81" i="11"/>
  <c r="K81" i="11"/>
  <c r="J81" i="11"/>
  <c r="N80" i="11"/>
  <c r="M80" i="11"/>
  <c r="L80" i="11"/>
  <c r="K80" i="11"/>
  <c r="J80" i="11"/>
  <c r="I80" i="11"/>
  <c r="N79" i="11"/>
  <c r="M79" i="11"/>
  <c r="L79" i="11"/>
  <c r="K79" i="11"/>
  <c r="I79" i="11" s="1"/>
  <c r="J79" i="11"/>
  <c r="N78" i="11"/>
  <c r="M78" i="11"/>
  <c r="L78" i="11"/>
  <c r="J78" i="11"/>
  <c r="L77" i="11"/>
  <c r="K77" i="11"/>
  <c r="J77" i="11"/>
  <c r="J76" i="11"/>
  <c r="J75" i="11"/>
  <c r="J74" i="11"/>
  <c r="J73" i="11"/>
  <c r="J72" i="11"/>
  <c r="J71" i="11"/>
  <c r="J70" i="11"/>
  <c r="N69" i="11"/>
  <c r="M69" i="11"/>
  <c r="J69" i="11"/>
  <c r="N68" i="11"/>
  <c r="M68" i="11"/>
  <c r="J68" i="11"/>
  <c r="N67" i="11"/>
  <c r="M67" i="11"/>
  <c r="K67" i="11"/>
  <c r="J67" i="11"/>
  <c r="E67" i="11"/>
  <c r="L67" i="11" s="1"/>
  <c r="N66" i="11"/>
  <c r="M66" i="11"/>
  <c r="L66" i="11"/>
  <c r="K66" i="11"/>
  <c r="J66" i="11"/>
  <c r="I66" i="11"/>
  <c r="N65" i="11"/>
  <c r="M65" i="11"/>
  <c r="L65" i="11"/>
  <c r="K65" i="11"/>
  <c r="I65" i="11" s="1"/>
  <c r="J65" i="11"/>
  <c r="N64" i="11"/>
  <c r="M64" i="11"/>
  <c r="L64" i="11"/>
  <c r="K64" i="11"/>
  <c r="J64" i="11"/>
  <c r="I64" i="11"/>
  <c r="N63" i="11"/>
  <c r="M63" i="11"/>
  <c r="L63" i="11"/>
  <c r="K63" i="11"/>
  <c r="I63" i="11" s="1"/>
  <c r="J63" i="11"/>
  <c r="N62" i="11"/>
  <c r="M62" i="11"/>
  <c r="L62" i="11"/>
  <c r="K62" i="11"/>
  <c r="J62" i="11"/>
  <c r="I62" i="11"/>
  <c r="N61" i="11"/>
  <c r="M61" i="11"/>
  <c r="L61" i="11"/>
  <c r="K61" i="11"/>
  <c r="I61" i="11" s="1"/>
  <c r="J61" i="11"/>
  <c r="N60" i="11"/>
  <c r="M60" i="11"/>
  <c r="L60" i="11"/>
  <c r="K60" i="11"/>
  <c r="J60" i="11"/>
  <c r="I60" i="11"/>
  <c r="E12" i="11"/>
  <c r="D12" i="11"/>
  <c r="K10" i="11"/>
  <c r="K9" i="11"/>
  <c r="K8" i="11"/>
  <c r="K7" i="11"/>
  <c r="K6" i="11"/>
  <c r="L5" i="11"/>
  <c r="K5" i="11"/>
  <c r="J5" i="11"/>
  <c r="L4" i="11"/>
  <c r="K4" i="11"/>
  <c r="J4" i="11"/>
  <c r="P3" i="11"/>
  <c r="O3" i="11"/>
  <c r="N3" i="11"/>
  <c r="M3" i="11"/>
  <c r="L3" i="11"/>
  <c r="K3" i="11"/>
  <c r="J3" i="11"/>
  <c r="K2" i="11"/>
  <c r="D1" i="11"/>
  <c r="AK498" i="10"/>
  <c r="AB498" i="10"/>
  <c r="Z498" i="10"/>
  <c r="X498" i="10"/>
  <c r="X497" i="10"/>
  <c r="AK490" i="10"/>
  <c r="AE490" i="10"/>
  <c r="Z490" i="10"/>
  <c r="Y490" i="10"/>
  <c r="X489" i="10"/>
  <c r="U489" i="10"/>
  <c r="S489" i="10"/>
  <c r="Q489" i="10"/>
  <c r="Q488" i="10"/>
  <c r="J485" i="10"/>
  <c r="AK482" i="10"/>
  <c r="X481" i="10"/>
  <c r="Q479" i="10"/>
  <c r="H476" i="10"/>
  <c r="N486" i="10" s="1"/>
  <c r="G476" i="10"/>
  <c r="AA490" i="10" s="1"/>
  <c r="F476" i="10"/>
  <c r="L486" i="10" s="1"/>
  <c r="E476" i="10"/>
  <c r="K486" i="10" s="1"/>
  <c r="D476" i="10"/>
  <c r="J486" i="10" s="1"/>
  <c r="K475" i="10"/>
  <c r="D475" i="10"/>
  <c r="AK472" i="10"/>
  <c r="AB470" i="10"/>
  <c r="Z470" i="10"/>
  <c r="X470" i="10"/>
  <c r="Q470" i="10"/>
  <c r="X469" i="10"/>
  <c r="N466" i="10"/>
  <c r="L466" i="10"/>
  <c r="J466" i="10"/>
  <c r="J465" i="10"/>
  <c r="AB462" i="10"/>
  <c r="AA462" i="10"/>
  <c r="Z462" i="10"/>
  <c r="Y462" i="10"/>
  <c r="X462" i="10"/>
  <c r="AK461" i="10"/>
  <c r="AE461" i="10"/>
  <c r="X461" i="10"/>
  <c r="U461" i="10"/>
  <c r="S461" i="10"/>
  <c r="Q461" i="10"/>
  <c r="Q460" i="10"/>
  <c r="AB454" i="10"/>
  <c r="AA454" i="10"/>
  <c r="Z454" i="10"/>
  <c r="Y454" i="10"/>
  <c r="X454" i="10"/>
  <c r="X453" i="10"/>
  <c r="AK452" i="10"/>
  <c r="B450" i="10"/>
  <c r="N399" i="10"/>
  <c r="M399" i="10"/>
  <c r="L399" i="10"/>
  <c r="K399" i="10"/>
  <c r="J399" i="10"/>
  <c r="I399" i="10"/>
  <c r="N398" i="10"/>
  <c r="M398" i="10"/>
  <c r="L398" i="10"/>
  <c r="K398" i="10"/>
  <c r="I398" i="10" s="1"/>
  <c r="J398" i="10"/>
  <c r="N397" i="10"/>
  <c r="M397" i="10"/>
  <c r="L397" i="10"/>
  <c r="K397" i="10"/>
  <c r="J397" i="10"/>
  <c r="I397" i="10"/>
  <c r="N396" i="10"/>
  <c r="M396" i="10"/>
  <c r="L396" i="10"/>
  <c r="K396" i="10"/>
  <c r="I396" i="10" s="1"/>
  <c r="J396" i="10"/>
  <c r="N395" i="10"/>
  <c r="M395" i="10"/>
  <c r="L395" i="10"/>
  <c r="K395" i="10"/>
  <c r="J395" i="10"/>
  <c r="I395" i="10"/>
  <c r="N394" i="10"/>
  <c r="M394" i="10"/>
  <c r="L394" i="10"/>
  <c r="K394" i="10"/>
  <c r="I394" i="10" s="1"/>
  <c r="J394" i="10"/>
  <c r="N393" i="10"/>
  <c r="M393" i="10"/>
  <c r="L393" i="10"/>
  <c r="K393" i="10"/>
  <c r="J393" i="10"/>
  <c r="I393" i="10"/>
  <c r="N392" i="10"/>
  <c r="M392" i="10"/>
  <c r="L392" i="10"/>
  <c r="K392" i="10"/>
  <c r="I392" i="10" s="1"/>
  <c r="J392" i="10"/>
  <c r="N391" i="10"/>
  <c r="M391" i="10"/>
  <c r="L391" i="10"/>
  <c r="K391" i="10"/>
  <c r="J391" i="10"/>
  <c r="I391" i="10"/>
  <c r="N390" i="10"/>
  <c r="M390" i="10"/>
  <c r="L390" i="10"/>
  <c r="K390" i="10"/>
  <c r="I390" i="10" s="1"/>
  <c r="J390" i="10"/>
  <c r="N389" i="10"/>
  <c r="M389" i="10"/>
  <c r="L389" i="10"/>
  <c r="K389" i="10"/>
  <c r="J389" i="10"/>
  <c r="I389" i="10"/>
  <c r="N388" i="10"/>
  <c r="M388" i="10"/>
  <c r="L388" i="10"/>
  <c r="K388" i="10"/>
  <c r="I388" i="10" s="1"/>
  <c r="J388" i="10"/>
  <c r="N387" i="10"/>
  <c r="M387" i="10"/>
  <c r="L387" i="10"/>
  <c r="K387" i="10"/>
  <c r="J387" i="10"/>
  <c r="I387" i="10"/>
  <c r="N386" i="10"/>
  <c r="M386" i="10"/>
  <c r="L386" i="10"/>
  <c r="K386" i="10"/>
  <c r="I386" i="10" s="1"/>
  <c r="J386" i="10"/>
  <c r="N385" i="10"/>
  <c r="M385" i="10"/>
  <c r="L385" i="10"/>
  <c r="K385" i="10"/>
  <c r="J385" i="10"/>
  <c r="I385" i="10"/>
  <c r="N384" i="10"/>
  <c r="M384" i="10"/>
  <c r="L384" i="10"/>
  <c r="K384" i="10"/>
  <c r="I384" i="10" s="1"/>
  <c r="J384" i="10"/>
  <c r="N383" i="10"/>
  <c r="M383" i="10"/>
  <c r="L383" i="10"/>
  <c r="K383" i="10"/>
  <c r="J383" i="10"/>
  <c r="I383" i="10"/>
  <c r="N382" i="10"/>
  <c r="M382" i="10"/>
  <c r="L382" i="10"/>
  <c r="K382" i="10"/>
  <c r="I382" i="10" s="1"/>
  <c r="J382" i="10"/>
  <c r="N381" i="10"/>
  <c r="M381" i="10"/>
  <c r="L381" i="10"/>
  <c r="K381" i="10"/>
  <c r="J381" i="10"/>
  <c r="I381" i="10"/>
  <c r="N380" i="10"/>
  <c r="M380" i="10"/>
  <c r="L380" i="10"/>
  <c r="K380" i="10"/>
  <c r="I380" i="10" s="1"/>
  <c r="J380" i="10"/>
  <c r="N379" i="10"/>
  <c r="M379" i="10"/>
  <c r="L379" i="10"/>
  <c r="K379" i="10"/>
  <c r="J379" i="10"/>
  <c r="I379" i="10"/>
  <c r="N378" i="10"/>
  <c r="M378" i="10"/>
  <c r="L378" i="10"/>
  <c r="K378" i="10"/>
  <c r="I378" i="10" s="1"/>
  <c r="J378" i="10"/>
  <c r="N377" i="10"/>
  <c r="M377" i="10"/>
  <c r="L377" i="10"/>
  <c r="K377" i="10"/>
  <c r="J377" i="10"/>
  <c r="I377" i="10"/>
  <c r="N376" i="10"/>
  <c r="M376" i="10"/>
  <c r="L376" i="10"/>
  <c r="K376" i="10"/>
  <c r="I376" i="10" s="1"/>
  <c r="J376" i="10"/>
  <c r="N375" i="10"/>
  <c r="M375" i="10"/>
  <c r="L375" i="10"/>
  <c r="K375" i="10"/>
  <c r="J375" i="10"/>
  <c r="I375" i="10"/>
  <c r="N374" i="10"/>
  <c r="M374" i="10"/>
  <c r="L374" i="10"/>
  <c r="K374" i="10"/>
  <c r="I374" i="10" s="1"/>
  <c r="J374" i="10"/>
  <c r="N373" i="10"/>
  <c r="M373" i="10"/>
  <c r="L373" i="10"/>
  <c r="K373" i="10"/>
  <c r="J373" i="10"/>
  <c r="I373" i="10"/>
  <c r="N372" i="10"/>
  <c r="M372" i="10"/>
  <c r="L372" i="10"/>
  <c r="K372" i="10"/>
  <c r="I372" i="10" s="1"/>
  <c r="J372" i="10"/>
  <c r="N371" i="10"/>
  <c r="M371" i="10"/>
  <c r="L371" i="10"/>
  <c r="K371" i="10"/>
  <c r="J371" i="10"/>
  <c r="I371" i="10"/>
  <c r="N370" i="10"/>
  <c r="M370" i="10"/>
  <c r="L370" i="10"/>
  <c r="K370" i="10"/>
  <c r="I370" i="10" s="1"/>
  <c r="J370" i="10"/>
  <c r="N369" i="10"/>
  <c r="M369" i="10"/>
  <c r="L369" i="10"/>
  <c r="K369" i="10"/>
  <c r="J369" i="10"/>
  <c r="I369" i="10"/>
  <c r="N368" i="10"/>
  <c r="M368" i="10"/>
  <c r="L368" i="10"/>
  <c r="K368" i="10"/>
  <c r="I368" i="10" s="1"/>
  <c r="J368" i="10"/>
  <c r="N367" i="10"/>
  <c r="M367" i="10"/>
  <c r="L367" i="10"/>
  <c r="K367" i="10"/>
  <c r="J367" i="10"/>
  <c r="I367" i="10"/>
  <c r="N366" i="10"/>
  <c r="M366" i="10"/>
  <c r="L366" i="10"/>
  <c r="K366" i="10"/>
  <c r="I366" i="10" s="1"/>
  <c r="J366" i="10"/>
  <c r="N365" i="10"/>
  <c r="M365" i="10"/>
  <c r="L365" i="10"/>
  <c r="K365" i="10"/>
  <c r="J365" i="10"/>
  <c r="I365" i="10"/>
  <c r="N364" i="10"/>
  <c r="M364" i="10"/>
  <c r="L364" i="10"/>
  <c r="K364" i="10"/>
  <c r="I364" i="10" s="1"/>
  <c r="J364" i="10"/>
  <c r="N363" i="10"/>
  <c r="M363" i="10"/>
  <c r="L363" i="10"/>
  <c r="K363" i="10"/>
  <c r="J363" i="10"/>
  <c r="I363" i="10"/>
  <c r="N362" i="10"/>
  <c r="M362" i="10"/>
  <c r="L362" i="10"/>
  <c r="K362" i="10"/>
  <c r="I362" i="10" s="1"/>
  <c r="J362" i="10"/>
  <c r="N361" i="10"/>
  <c r="M361" i="10"/>
  <c r="L361" i="10"/>
  <c r="K361" i="10"/>
  <c r="J361" i="10"/>
  <c r="I361" i="10"/>
  <c r="N360" i="10"/>
  <c r="M360" i="10"/>
  <c r="L360" i="10"/>
  <c r="K360" i="10"/>
  <c r="I360" i="10" s="1"/>
  <c r="J360" i="10"/>
  <c r="N359" i="10"/>
  <c r="M359" i="10"/>
  <c r="L359" i="10"/>
  <c r="K359" i="10"/>
  <c r="J359" i="10"/>
  <c r="I359" i="10"/>
  <c r="N358" i="10"/>
  <c r="M358" i="10"/>
  <c r="L358" i="10"/>
  <c r="K358" i="10"/>
  <c r="I358" i="10" s="1"/>
  <c r="J358" i="10"/>
  <c r="N357" i="10"/>
  <c r="M357" i="10"/>
  <c r="L357" i="10"/>
  <c r="K357" i="10"/>
  <c r="J357" i="10"/>
  <c r="I357" i="10"/>
  <c r="N356" i="10"/>
  <c r="M356" i="10"/>
  <c r="L356" i="10"/>
  <c r="K356" i="10"/>
  <c r="I356" i="10" s="1"/>
  <c r="J356" i="10"/>
  <c r="N355" i="10"/>
  <c r="M355" i="10"/>
  <c r="L355" i="10"/>
  <c r="K355" i="10"/>
  <c r="J355" i="10"/>
  <c r="I355" i="10"/>
  <c r="N354" i="10"/>
  <c r="M354" i="10"/>
  <c r="L354" i="10"/>
  <c r="K354" i="10"/>
  <c r="I354" i="10" s="1"/>
  <c r="J354" i="10"/>
  <c r="N353" i="10"/>
  <c r="M353" i="10"/>
  <c r="L353" i="10"/>
  <c r="K353" i="10"/>
  <c r="J353" i="10"/>
  <c r="I353" i="10"/>
  <c r="N352" i="10"/>
  <c r="M352" i="10"/>
  <c r="L352" i="10"/>
  <c r="K352" i="10"/>
  <c r="I352" i="10" s="1"/>
  <c r="K39" i="10" s="1"/>
  <c r="J352" i="10"/>
  <c r="N351" i="10"/>
  <c r="M351" i="10"/>
  <c r="L351" i="10"/>
  <c r="K351" i="10"/>
  <c r="J351" i="10"/>
  <c r="I351" i="10"/>
  <c r="N350" i="10"/>
  <c r="M350" i="10"/>
  <c r="L350" i="10"/>
  <c r="K350" i="10"/>
  <c r="I350" i="10" s="1"/>
  <c r="J350" i="10"/>
  <c r="N349" i="10"/>
  <c r="M349" i="10"/>
  <c r="L349" i="10"/>
  <c r="K349" i="10"/>
  <c r="J349" i="10"/>
  <c r="I349" i="10"/>
  <c r="N348" i="10"/>
  <c r="M348" i="10"/>
  <c r="L348" i="10"/>
  <c r="K348" i="10"/>
  <c r="I348" i="10" s="1"/>
  <c r="J348" i="10"/>
  <c r="N347" i="10"/>
  <c r="M347" i="10"/>
  <c r="L347" i="10"/>
  <c r="K347" i="10"/>
  <c r="J347" i="10"/>
  <c r="I347" i="10"/>
  <c r="N346" i="10"/>
  <c r="M346" i="10"/>
  <c r="L346" i="10"/>
  <c r="K346" i="10"/>
  <c r="I346" i="10" s="1"/>
  <c r="J346" i="10"/>
  <c r="N345" i="10"/>
  <c r="M345" i="10"/>
  <c r="L345" i="10"/>
  <c r="K345" i="10"/>
  <c r="J345" i="10"/>
  <c r="I345" i="10"/>
  <c r="N344" i="10"/>
  <c r="M344" i="10"/>
  <c r="L344" i="10"/>
  <c r="K344" i="10"/>
  <c r="I344" i="10" s="1"/>
  <c r="J344" i="10"/>
  <c r="N343" i="10"/>
  <c r="M343" i="10"/>
  <c r="L343" i="10"/>
  <c r="K343" i="10"/>
  <c r="J343" i="10"/>
  <c r="I343" i="10"/>
  <c r="N342" i="10"/>
  <c r="M342" i="10"/>
  <c r="L342" i="10"/>
  <c r="K342" i="10"/>
  <c r="I342" i="10" s="1"/>
  <c r="J342" i="10"/>
  <c r="N341" i="10"/>
  <c r="M341" i="10"/>
  <c r="L341" i="10"/>
  <c r="K341" i="10"/>
  <c r="J341" i="10"/>
  <c r="I341" i="10"/>
  <c r="N340" i="10"/>
  <c r="M340" i="10"/>
  <c r="L340" i="10"/>
  <c r="K340" i="10"/>
  <c r="I340" i="10" s="1"/>
  <c r="J340" i="10"/>
  <c r="N339" i="10"/>
  <c r="M339" i="10"/>
  <c r="L339" i="10"/>
  <c r="K339" i="10"/>
  <c r="J339" i="10"/>
  <c r="I339" i="10"/>
  <c r="N338" i="10"/>
  <c r="M338" i="10"/>
  <c r="L338" i="10"/>
  <c r="K338" i="10"/>
  <c r="I338" i="10" s="1"/>
  <c r="J338" i="10"/>
  <c r="N337" i="10"/>
  <c r="M337" i="10"/>
  <c r="L337" i="10"/>
  <c r="K337" i="10"/>
  <c r="J337" i="10"/>
  <c r="I337" i="10"/>
  <c r="N336" i="10"/>
  <c r="M336" i="10"/>
  <c r="L336" i="10"/>
  <c r="K336" i="10"/>
  <c r="I336" i="10" s="1"/>
  <c r="U36" i="10" s="1"/>
  <c r="J336" i="10"/>
  <c r="N335" i="10"/>
  <c r="M335" i="10"/>
  <c r="L335" i="10"/>
  <c r="K335" i="10"/>
  <c r="J335" i="10"/>
  <c r="I335" i="10"/>
  <c r="N334" i="10"/>
  <c r="M334" i="10"/>
  <c r="L334" i="10"/>
  <c r="K334" i="10"/>
  <c r="I334" i="10" s="1"/>
  <c r="J334" i="10"/>
  <c r="N333" i="10"/>
  <c r="M333" i="10"/>
  <c r="L333" i="10"/>
  <c r="K333" i="10"/>
  <c r="J333" i="10"/>
  <c r="I333" i="10"/>
  <c r="N332" i="10"/>
  <c r="M332" i="10"/>
  <c r="L332" i="10"/>
  <c r="K332" i="10"/>
  <c r="I332" i="10" s="1"/>
  <c r="J332" i="10"/>
  <c r="N331" i="10"/>
  <c r="M331" i="10"/>
  <c r="L331" i="10"/>
  <c r="K331" i="10"/>
  <c r="J331" i="10"/>
  <c r="I331" i="10"/>
  <c r="N330" i="10"/>
  <c r="M330" i="10"/>
  <c r="L330" i="10"/>
  <c r="K330" i="10"/>
  <c r="I330" i="10" s="1"/>
  <c r="J330" i="10"/>
  <c r="N329" i="10"/>
  <c r="M329" i="10"/>
  <c r="L329" i="10"/>
  <c r="K329" i="10"/>
  <c r="J329" i="10"/>
  <c r="I329" i="10"/>
  <c r="N328" i="10"/>
  <c r="M328" i="10"/>
  <c r="L328" i="10"/>
  <c r="K328" i="10"/>
  <c r="I328" i="10" s="1"/>
  <c r="J328" i="10"/>
  <c r="N327" i="10"/>
  <c r="M327" i="10"/>
  <c r="L327" i="10"/>
  <c r="K327" i="10"/>
  <c r="J327" i="10"/>
  <c r="I327" i="10"/>
  <c r="N326" i="10"/>
  <c r="M326" i="10"/>
  <c r="L326" i="10"/>
  <c r="K326" i="10"/>
  <c r="I326" i="10" s="1"/>
  <c r="J326" i="10"/>
  <c r="N325" i="10"/>
  <c r="M325" i="10"/>
  <c r="L325" i="10"/>
  <c r="K325" i="10"/>
  <c r="J325" i="10"/>
  <c r="I325" i="10"/>
  <c r="N324" i="10"/>
  <c r="M324" i="10"/>
  <c r="L324" i="10"/>
  <c r="K324" i="10"/>
  <c r="I324" i="10" s="1"/>
  <c r="J324" i="10"/>
  <c r="N323" i="10"/>
  <c r="M323" i="10"/>
  <c r="L323" i="10"/>
  <c r="K323" i="10"/>
  <c r="J323" i="10"/>
  <c r="I323" i="10"/>
  <c r="N322" i="10"/>
  <c r="M322" i="10"/>
  <c r="L322" i="10"/>
  <c r="K322" i="10"/>
  <c r="I322" i="10" s="1"/>
  <c r="J322" i="10"/>
  <c r="N321" i="10"/>
  <c r="M321" i="10"/>
  <c r="L321" i="10"/>
  <c r="K321" i="10"/>
  <c r="J321" i="10"/>
  <c r="I321" i="10"/>
  <c r="N320" i="10"/>
  <c r="M320" i="10"/>
  <c r="L320" i="10"/>
  <c r="K320" i="10"/>
  <c r="I320" i="10" s="1"/>
  <c r="J320" i="10"/>
  <c r="N319" i="10"/>
  <c r="M319" i="10"/>
  <c r="L319" i="10"/>
  <c r="K319" i="10"/>
  <c r="J319" i="10"/>
  <c r="I319" i="10"/>
  <c r="N318" i="10"/>
  <c r="M318" i="10"/>
  <c r="L318" i="10"/>
  <c r="K318" i="10"/>
  <c r="I318" i="10" s="1"/>
  <c r="J318" i="10"/>
  <c r="N317" i="10"/>
  <c r="M317" i="10"/>
  <c r="L317" i="10"/>
  <c r="K317" i="10"/>
  <c r="J317" i="10"/>
  <c r="I317" i="10"/>
  <c r="N316" i="10"/>
  <c r="M316" i="10"/>
  <c r="L316" i="10"/>
  <c r="K316" i="10"/>
  <c r="I316" i="10" s="1"/>
  <c r="J316" i="10"/>
  <c r="N315" i="10"/>
  <c r="M315" i="10"/>
  <c r="L315" i="10"/>
  <c r="K315" i="10"/>
  <c r="J315" i="10"/>
  <c r="I315" i="10"/>
  <c r="N314" i="10"/>
  <c r="M314" i="10"/>
  <c r="L314" i="10"/>
  <c r="K314" i="10"/>
  <c r="I314" i="10" s="1"/>
  <c r="J314" i="10"/>
  <c r="N313" i="10"/>
  <c r="M313" i="10"/>
  <c r="L313" i="10"/>
  <c r="K313" i="10"/>
  <c r="J313" i="10"/>
  <c r="I313" i="10"/>
  <c r="N312" i="10"/>
  <c r="M312" i="10"/>
  <c r="L312" i="10"/>
  <c r="K312" i="10"/>
  <c r="I312" i="10" s="1"/>
  <c r="J312" i="10"/>
  <c r="N311" i="10"/>
  <c r="M311" i="10"/>
  <c r="L311" i="10"/>
  <c r="K311" i="10"/>
  <c r="J311" i="10"/>
  <c r="I311" i="10"/>
  <c r="N310" i="10"/>
  <c r="M310" i="10"/>
  <c r="L310" i="10"/>
  <c r="K310" i="10"/>
  <c r="I310" i="10" s="1"/>
  <c r="J310" i="10"/>
  <c r="N309" i="10"/>
  <c r="M309" i="10"/>
  <c r="L309" i="10"/>
  <c r="K309" i="10"/>
  <c r="J309" i="10"/>
  <c r="I309" i="10"/>
  <c r="N308" i="10"/>
  <c r="M308" i="10"/>
  <c r="L308" i="10"/>
  <c r="K308" i="10"/>
  <c r="I308" i="10" s="1"/>
  <c r="J308" i="10"/>
  <c r="N307" i="10"/>
  <c r="M307" i="10"/>
  <c r="L307" i="10"/>
  <c r="K307" i="10"/>
  <c r="J307" i="10"/>
  <c r="I307" i="10"/>
  <c r="N306" i="10"/>
  <c r="M306" i="10"/>
  <c r="L306" i="10"/>
  <c r="K306" i="10"/>
  <c r="I306" i="10" s="1"/>
  <c r="J306" i="10"/>
  <c r="N305" i="10"/>
  <c r="M305" i="10"/>
  <c r="L305" i="10"/>
  <c r="K305" i="10"/>
  <c r="J305" i="10"/>
  <c r="I305" i="10"/>
  <c r="N304" i="10"/>
  <c r="M304" i="10"/>
  <c r="L304" i="10"/>
  <c r="K304" i="10"/>
  <c r="I304" i="10" s="1"/>
  <c r="J304" i="10"/>
  <c r="N303" i="10"/>
  <c r="M303" i="10"/>
  <c r="L303" i="10"/>
  <c r="K303" i="10"/>
  <c r="J303" i="10"/>
  <c r="I303" i="10"/>
  <c r="N302" i="10"/>
  <c r="M302" i="10"/>
  <c r="L302" i="10"/>
  <c r="K302" i="10"/>
  <c r="I302" i="10" s="1"/>
  <c r="J302" i="10"/>
  <c r="N301" i="10"/>
  <c r="M301" i="10"/>
  <c r="L301" i="10"/>
  <c r="K301" i="10"/>
  <c r="J301" i="10"/>
  <c r="I301" i="10"/>
  <c r="N300" i="10"/>
  <c r="M300" i="10"/>
  <c r="L300" i="10"/>
  <c r="K300" i="10"/>
  <c r="I300" i="10" s="1"/>
  <c r="J300" i="10"/>
  <c r="N299" i="10"/>
  <c r="M299" i="10"/>
  <c r="L299" i="10"/>
  <c r="K299" i="10"/>
  <c r="J299" i="10"/>
  <c r="I299" i="10"/>
  <c r="N298" i="10"/>
  <c r="M298" i="10"/>
  <c r="L298" i="10"/>
  <c r="K298" i="10"/>
  <c r="I298" i="10" s="1"/>
  <c r="J298" i="10"/>
  <c r="N297" i="10"/>
  <c r="M297" i="10"/>
  <c r="L297" i="10"/>
  <c r="K297" i="10"/>
  <c r="J297" i="10"/>
  <c r="I297" i="10"/>
  <c r="N296" i="10"/>
  <c r="M296" i="10"/>
  <c r="L296" i="10"/>
  <c r="K296" i="10"/>
  <c r="I296" i="10" s="1"/>
  <c r="J296" i="10"/>
  <c r="N295" i="10"/>
  <c r="M295" i="10"/>
  <c r="L295" i="10"/>
  <c r="K295" i="10"/>
  <c r="J295" i="10"/>
  <c r="I295" i="10"/>
  <c r="N294" i="10"/>
  <c r="M294" i="10"/>
  <c r="L294" i="10"/>
  <c r="K294" i="10"/>
  <c r="I294" i="10" s="1"/>
  <c r="J294" i="10"/>
  <c r="N293" i="10"/>
  <c r="M293" i="10"/>
  <c r="L293" i="10"/>
  <c r="K293" i="10"/>
  <c r="J293" i="10"/>
  <c r="I293" i="10"/>
  <c r="N292" i="10"/>
  <c r="M292" i="10"/>
  <c r="L292" i="10"/>
  <c r="K292" i="10"/>
  <c r="I292" i="10" s="1"/>
  <c r="J292" i="10"/>
  <c r="N291" i="10"/>
  <c r="M291" i="10"/>
  <c r="L291" i="10"/>
  <c r="K291" i="10"/>
  <c r="J291" i="10"/>
  <c r="I291" i="10"/>
  <c r="N290" i="10"/>
  <c r="M290" i="10"/>
  <c r="L290" i="10"/>
  <c r="K290" i="10"/>
  <c r="I290" i="10" s="1"/>
  <c r="J290" i="10"/>
  <c r="N289" i="10"/>
  <c r="M289" i="10"/>
  <c r="L289" i="10"/>
  <c r="K289" i="10"/>
  <c r="J289" i="10"/>
  <c r="I289" i="10"/>
  <c r="N288" i="10"/>
  <c r="M288" i="10"/>
  <c r="L288" i="10"/>
  <c r="K288" i="10"/>
  <c r="I288" i="10" s="1"/>
  <c r="J288" i="10"/>
  <c r="N287" i="10"/>
  <c r="M287" i="10"/>
  <c r="L287" i="10"/>
  <c r="K287" i="10"/>
  <c r="J287" i="10"/>
  <c r="I287" i="10"/>
  <c r="N286" i="10"/>
  <c r="M286" i="10"/>
  <c r="L286" i="10"/>
  <c r="K286" i="10"/>
  <c r="I286" i="10" s="1"/>
  <c r="J286" i="10"/>
  <c r="N285" i="10"/>
  <c r="M285" i="10"/>
  <c r="L285" i="10"/>
  <c r="K285" i="10"/>
  <c r="J285" i="10"/>
  <c r="I285" i="10"/>
  <c r="N284" i="10"/>
  <c r="M284" i="10"/>
  <c r="L284" i="10"/>
  <c r="K284" i="10"/>
  <c r="I284" i="10" s="1"/>
  <c r="J284" i="10"/>
  <c r="N283" i="10"/>
  <c r="M283" i="10"/>
  <c r="L283" i="10"/>
  <c r="K283" i="10"/>
  <c r="J283" i="10"/>
  <c r="I283" i="10"/>
  <c r="N282" i="10"/>
  <c r="M282" i="10"/>
  <c r="L282" i="10"/>
  <c r="K282" i="10"/>
  <c r="I282" i="10" s="1"/>
  <c r="J282" i="10"/>
  <c r="N281" i="10"/>
  <c r="M281" i="10"/>
  <c r="L281" i="10"/>
  <c r="K281" i="10"/>
  <c r="J281" i="10"/>
  <c r="I281" i="10"/>
  <c r="N280" i="10"/>
  <c r="M280" i="10"/>
  <c r="L280" i="10"/>
  <c r="K280" i="10"/>
  <c r="I280" i="10" s="1"/>
  <c r="J280" i="10"/>
  <c r="N279" i="10"/>
  <c r="M279" i="10"/>
  <c r="L279" i="10"/>
  <c r="K279" i="10"/>
  <c r="J279" i="10"/>
  <c r="I279" i="10"/>
  <c r="N278" i="10"/>
  <c r="M278" i="10"/>
  <c r="L278" i="10"/>
  <c r="K278" i="10"/>
  <c r="I278" i="10" s="1"/>
  <c r="J278" i="10"/>
  <c r="N277" i="10"/>
  <c r="M277" i="10"/>
  <c r="L277" i="10"/>
  <c r="K277" i="10"/>
  <c r="J277" i="10"/>
  <c r="I277" i="10"/>
  <c r="N276" i="10"/>
  <c r="M276" i="10"/>
  <c r="L276" i="10"/>
  <c r="K276" i="10"/>
  <c r="I276" i="10" s="1"/>
  <c r="J276" i="10"/>
  <c r="N275" i="10"/>
  <c r="M275" i="10"/>
  <c r="L275" i="10"/>
  <c r="K275" i="10"/>
  <c r="J275" i="10"/>
  <c r="I275" i="10"/>
  <c r="N274" i="10"/>
  <c r="M274" i="10"/>
  <c r="L274" i="10"/>
  <c r="K274" i="10"/>
  <c r="I274" i="10" s="1"/>
  <c r="J274" i="10"/>
  <c r="N273" i="10"/>
  <c r="M273" i="10"/>
  <c r="L273" i="10"/>
  <c r="K273" i="10"/>
  <c r="J273" i="10"/>
  <c r="I273" i="10"/>
  <c r="N272" i="10"/>
  <c r="M272" i="10"/>
  <c r="L272" i="10"/>
  <c r="K272" i="10"/>
  <c r="I272" i="10" s="1"/>
  <c r="J272" i="10"/>
  <c r="N271" i="10"/>
  <c r="M271" i="10"/>
  <c r="L271" i="10"/>
  <c r="K271" i="10"/>
  <c r="J271" i="10"/>
  <c r="I271" i="10"/>
  <c r="N270" i="10"/>
  <c r="M270" i="10"/>
  <c r="L270" i="10"/>
  <c r="K270" i="10"/>
  <c r="I270" i="10" s="1"/>
  <c r="J270" i="10"/>
  <c r="N269" i="10"/>
  <c r="M269" i="10"/>
  <c r="L269" i="10"/>
  <c r="K269" i="10"/>
  <c r="J269" i="10"/>
  <c r="I269" i="10"/>
  <c r="N268" i="10"/>
  <c r="M268" i="10"/>
  <c r="L268" i="10"/>
  <c r="K268" i="10"/>
  <c r="I268" i="10" s="1"/>
  <c r="J268" i="10"/>
  <c r="N267" i="10"/>
  <c r="M267" i="10"/>
  <c r="L267" i="10"/>
  <c r="K267" i="10"/>
  <c r="J267" i="10"/>
  <c r="I267" i="10"/>
  <c r="N266" i="10"/>
  <c r="M266" i="10"/>
  <c r="L266" i="10"/>
  <c r="K266" i="10"/>
  <c r="I266" i="10" s="1"/>
  <c r="J266" i="10"/>
  <c r="N265" i="10"/>
  <c r="M265" i="10"/>
  <c r="L265" i="10"/>
  <c r="K265" i="10"/>
  <c r="J265" i="10"/>
  <c r="I265" i="10"/>
  <c r="N264" i="10"/>
  <c r="M264" i="10"/>
  <c r="L264" i="10"/>
  <c r="K264" i="10"/>
  <c r="I264" i="10" s="1"/>
  <c r="J264" i="10"/>
  <c r="N263" i="10"/>
  <c r="M263" i="10"/>
  <c r="L263" i="10"/>
  <c r="K263" i="10"/>
  <c r="J263" i="10"/>
  <c r="I263" i="10"/>
  <c r="N262" i="10"/>
  <c r="M262" i="10"/>
  <c r="L262" i="10"/>
  <c r="K262" i="10"/>
  <c r="I262" i="10" s="1"/>
  <c r="J262" i="10"/>
  <c r="N261" i="10"/>
  <c r="M261" i="10"/>
  <c r="L261" i="10"/>
  <c r="K261" i="10"/>
  <c r="J261" i="10"/>
  <c r="I261" i="10"/>
  <c r="N260" i="10"/>
  <c r="M260" i="10"/>
  <c r="L260" i="10"/>
  <c r="K260" i="10"/>
  <c r="I260" i="10" s="1"/>
  <c r="J260" i="10"/>
  <c r="N259" i="10"/>
  <c r="M259" i="10"/>
  <c r="L259" i="10"/>
  <c r="K259" i="10"/>
  <c r="J259" i="10"/>
  <c r="I259" i="10"/>
  <c r="N258" i="10"/>
  <c r="M258" i="10"/>
  <c r="L258" i="10"/>
  <c r="K258" i="10"/>
  <c r="I258" i="10" s="1"/>
  <c r="J258" i="10"/>
  <c r="N257" i="10"/>
  <c r="M257" i="10"/>
  <c r="L257" i="10"/>
  <c r="K257" i="10"/>
  <c r="J257" i="10"/>
  <c r="I257" i="10"/>
  <c r="N256" i="10"/>
  <c r="M256" i="10"/>
  <c r="L256" i="10"/>
  <c r="K256" i="10"/>
  <c r="I256" i="10" s="1"/>
  <c r="J256" i="10"/>
  <c r="N255" i="10"/>
  <c r="M255" i="10"/>
  <c r="L255" i="10"/>
  <c r="K255" i="10"/>
  <c r="J255" i="10"/>
  <c r="I255" i="10"/>
  <c r="N254" i="10"/>
  <c r="M254" i="10"/>
  <c r="L254" i="10"/>
  <c r="K254" i="10"/>
  <c r="I254" i="10" s="1"/>
  <c r="J254" i="10"/>
  <c r="N253" i="10"/>
  <c r="M253" i="10"/>
  <c r="L253" i="10"/>
  <c r="K253" i="10"/>
  <c r="J253" i="10"/>
  <c r="I253" i="10"/>
  <c r="N252" i="10"/>
  <c r="M252" i="10"/>
  <c r="L252" i="10"/>
  <c r="K252" i="10"/>
  <c r="I252" i="10" s="1"/>
  <c r="J252" i="10"/>
  <c r="N251" i="10"/>
  <c r="M251" i="10"/>
  <c r="L251" i="10"/>
  <c r="K251" i="10"/>
  <c r="J251" i="10"/>
  <c r="I251" i="10"/>
  <c r="N250" i="10"/>
  <c r="M250" i="10"/>
  <c r="L250" i="10"/>
  <c r="K250" i="10"/>
  <c r="I250" i="10" s="1"/>
  <c r="J250" i="10"/>
  <c r="N249" i="10"/>
  <c r="M249" i="10"/>
  <c r="L249" i="10"/>
  <c r="K249" i="10"/>
  <c r="J249" i="10"/>
  <c r="I249" i="10"/>
  <c r="N248" i="10"/>
  <c r="M248" i="10"/>
  <c r="L248" i="10"/>
  <c r="K248" i="10"/>
  <c r="I248" i="10" s="1"/>
  <c r="J248" i="10"/>
  <c r="N247" i="10"/>
  <c r="M247" i="10"/>
  <c r="L247" i="10"/>
  <c r="K247" i="10"/>
  <c r="J247" i="10"/>
  <c r="I247" i="10"/>
  <c r="N246" i="10"/>
  <c r="M246" i="10"/>
  <c r="L246" i="10"/>
  <c r="K246" i="10"/>
  <c r="I246" i="10" s="1"/>
  <c r="J246" i="10"/>
  <c r="N245" i="10"/>
  <c r="M245" i="10"/>
  <c r="L245" i="10"/>
  <c r="K245" i="10"/>
  <c r="J245" i="10"/>
  <c r="I245" i="10"/>
  <c r="N244" i="10"/>
  <c r="M244" i="10"/>
  <c r="L244" i="10"/>
  <c r="K244" i="10"/>
  <c r="I244" i="10" s="1"/>
  <c r="J244" i="10"/>
  <c r="N243" i="10"/>
  <c r="M243" i="10"/>
  <c r="L243" i="10"/>
  <c r="K243" i="10"/>
  <c r="J243" i="10"/>
  <c r="I243" i="10"/>
  <c r="N242" i="10"/>
  <c r="M242" i="10"/>
  <c r="L242" i="10"/>
  <c r="K242" i="10"/>
  <c r="I242" i="10" s="1"/>
  <c r="J242" i="10"/>
  <c r="N241" i="10"/>
  <c r="M241" i="10"/>
  <c r="L241" i="10"/>
  <c r="K241" i="10"/>
  <c r="J241" i="10"/>
  <c r="I241" i="10"/>
  <c r="N240" i="10"/>
  <c r="M240" i="10"/>
  <c r="L240" i="10"/>
  <c r="K240" i="10"/>
  <c r="I240" i="10" s="1"/>
  <c r="J240" i="10"/>
  <c r="N239" i="10"/>
  <c r="M239" i="10"/>
  <c r="L239" i="10"/>
  <c r="K239" i="10"/>
  <c r="J239" i="10"/>
  <c r="I239" i="10"/>
  <c r="N238" i="10"/>
  <c r="M238" i="10"/>
  <c r="L238" i="10"/>
  <c r="K238" i="10"/>
  <c r="I238" i="10" s="1"/>
  <c r="J238" i="10"/>
  <c r="N237" i="10"/>
  <c r="M237" i="10"/>
  <c r="L237" i="10"/>
  <c r="K237" i="10"/>
  <c r="J237" i="10"/>
  <c r="I237" i="10"/>
  <c r="N236" i="10"/>
  <c r="M236" i="10"/>
  <c r="L236" i="10"/>
  <c r="K236" i="10"/>
  <c r="I236" i="10" s="1"/>
  <c r="U38" i="10" s="1"/>
  <c r="J236" i="10"/>
  <c r="N235" i="10"/>
  <c r="M235" i="10"/>
  <c r="L235" i="10"/>
  <c r="K235" i="10"/>
  <c r="J235" i="10"/>
  <c r="I235" i="10"/>
  <c r="N234" i="10"/>
  <c r="M234" i="10"/>
  <c r="L234" i="10"/>
  <c r="K234" i="10"/>
  <c r="I234" i="10" s="1"/>
  <c r="J234" i="10"/>
  <c r="N233" i="10"/>
  <c r="M233" i="10"/>
  <c r="L233" i="10"/>
  <c r="K233" i="10"/>
  <c r="J233" i="10"/>
  <c r="I233" i="10"/>
  <c r="N232" i="10"/>
  <c r="M232" i="10"/>
  <c r="L232" i="10"/>
  <c r="K232" i="10"/>
  <c r="I232" i="10" s="1"/>
  <c r="J232" i="10"/>
  <c r="N231" i="10"/>
  <c r="M231" i="10"/>
  <c r="L231" i="10"/>
  <c r="K231" i="10"/>
  <c r="J231" i="10"/>
  <c r="I231" i="10"/>
  <c r="N230" i="10"/>
  <c r="M230" i="10"/>
  <c r="L230" i="10"/>
  <c r="K230" i="10"/>
  <c r="I230" i="10" s="1"/>
  <c r="J230" i="10"/>
  <c r="N229" i="10"/>
  <c r="M229" i="10"/>
  <c r="L229" i="10"/>
  <c r="K229" i="10"/>
  <c r="J229" i="10"/>
  <c r="I229" i="10"/>
  <c r="N228" i="10"/>
  <c r="M228" i="10"/>
  <c r="L228" i="10"/>
  <c r="K228" i="10"/>
  <c r="I228" i="10" s="1"/>
  <c r="J228" i="10"/>
  <c r="N227" i="10"/>
  <c r="M227" i="10"/>
  <c r="L227" i="10"/>
  <c r="K227" i="10"/>
  <c r="J227" i="10"/>
  <c r="I227" i="10"/>
  <c r="N226" i="10"/>
  <c r="M226" i="10"/>
  <c r="L226" i="10"/>
  <c r="K226" i="10"/>
  <c r="I226" i="10" s="1"/>
  <c r="J226" i="10"/>
  <c r="N225" i="10"/>
  <c r="M225" i="10"/>
  <c r="L225" i="10"/>
  <c r="K225" i="10"/>
  <c r="J225" i="10"/>
  <c r="I225" i="10"/>
  <c r="N224" i="10"/>
  <c r="M224" i="10"/>
  <c r="L224" i="10"/>
  <c r="K224" i="10"/>
  <c r="I224" i="10" s="1"/>
  <c r="J224" i="10"/>
  <c r="N223" i="10"/>
  <c r="M223" i="10"/>
  <c r="L223" i="10"/>
  <c r="K223" i="10"/>
  <c r="J223" i="10"/>
  <c r="I223" i="10"/>
  <c r="N222" i="10"/>
  <c r="M222" i="10"/>
  <c r="L222" i="10"/>
  <c r="K222" i="10"/>
  <c r="I222" i="10" s="1"/>
  <c r="J222" i="10"/>
  <c r="N221" i="10"/>
  <c r="M221" i="10"/>
  <c r="L221" i="10"/>
  <c r="K221" i="10"/>
  <c r="J221" i="10"/>
  <c r="I221" i="10"/>
  <c r="N220" i="10"/>
  <c r="M220" i="10"/>
  <c r="L220" i="10"/>
  <c r="K220" i="10"/>
  <c r="I220" i="10" s="1"/>
  <c r="J220" i="10"/>
  <c r="N219" i="10"/>
  <c r="M219" i="10"/>
  <c r="L219" i="10"/>
  <c r="K219" i="10"/>
  <c r="J219" i="10"/>
  <c r="I219" i="10"/>
  <c r="N218" i="10"/>
  <c r="M218" i="10"/>
  <c r="L218" i="10"/>
  <c r="K218" i="10"/>
  <c r="I218" i="10" s="1"/>
  <c r="J218" i="10"/>
  <c r="N217" i="10"/>
  <c r="M217" i="10"/>
  <c r="L217" i="10"/>
  <c r="K217" i="10"/>
  <c r="J217" i="10"/>
  <c r="I217" i="10"/>
  <c r="N216" i="10"/>
  <c r="M216" i="10"/>
  <c r="L216" i="10"/>
  <c r="K216" i="10"/>
  <c r="I216" i="10" s="1"/>
  <c r="J216" i="10"/>
  <c r="N215" i="10"/>
  <c r="M215" i="10"/>
  <c r="L215" i="10"/>
  <c r="K215" i="10"/>
  <c r="J215" i="10"/>
  <c r="I215" i="10"/>
  <c r="N214" i="10"/>
  <c r="M214" i="10"/>
  <c r="L214" i="10"/>
  <c r="K214" i="10"/>
  <c r="I214" i="10" s="1"/>
  <c r="J214" i="10"/>
  <c r="N213" i="10"/>
  <c r="M213" i="10"/>
  <c r="L213" i="10"/>
  <c r="K213" i="10"/>
  <c r="J213" i="10"/>
  <c r="I213" i="10"/>
  <c r="N212" i="10"/>
  <c r="M212" i="10"/>
  <c r="L212" i="10"/>
  <c r="K212" i="10"/>
  <c r="I212" i="10" s="1"/>
  <c r="J212" i="10"/>
  <c r="N211" i="10"/>
  <c r="M211" i="10"/>
  <c r="L211" i="10"/>
  <c r="K211" i="10"/>
  <c r="J211" i="10"/>
  <c r="I211" i="10"/>
  <c r="N210" i="10"/>
  <c r="M210" i="10"/>
  <c r="L210" i="10"/>
  <c r="K210" i="10"/>
  <c r="I210" i="10" s="1"/>
  <c r="J210" i="10"/>
  <c r="N209" i="10"/>
  <c r="M209" i="10"/>
  <c r="L209" i="10"/>
  <c r="K209" i="10"/>
  <c r="J209" i="10"/>
  <c r="I209" i="10"/>
  <c r="N208" i="10"/>
  <c r="M208" i="10"/>
  <c r="L208" i="10"/>
  <c r="K208" i="10"/>
  <c r="I208" i="10" s="1"/>
  <c r="J208" i="10"/>
  <c r="N207" i="10"/>
  <c r="M207" i="10"/>
  <c r="L207" i="10"/>
  <c r="K207" i="10"/>
  <c r="J207" i="10"/>
  <c r="I207" i="10"/>
  <c r="N206" i="10"/>
  <c r="M206" i="10"/>
  <c r="L206" i="10"/>
  <c r="K206" i="10"/>
  <c r="I206" i="10" s="1"/>
  <c r="J206" i="10"/>
  <c r="N205" i="10"/>
  <c r="M205" i="10"/>
  <c r="L205" i="10"/>
  <c r="K205" i="10"/>
  <c r="J205" i="10"/>
  <c r="I205" i="10"/>
  <c r="N204" i="10"/>
  <c r="M204" i="10"/>
  <c r="L204" i="10"/>
  <c r="K204" i="10"/>
  <c r="I204" i="10" s="1"/>
  <c r="J204" i="10"/>
  <c r="N203" i="10"/>
  <c r="M203" i="10"/>
  <c r="L203" i="10"/>
  <c r="K203" i="10"/>
  <c r="J203" i="10"/>
  <c r="I203" i="10"/>
  <c r="N202" i="10"/>
  <c r="M202" i="10"/>
  <c r="L202" i="10"/>
  <c r="K202" i="10"/>
  <c r="I202" i="10" s="1"/>
  <c r="K36" i="10" s="1"/>
  <c r="J202" i="10"/>
  <c r="N201" i="10"/>
  <c r="M201" i="10"/>
  <c r="L201" i="10"/>
  <c r="K201" i="10"/>
  <c r="J201" i="10"/>
  <c r="I201" i="10"/>
  <c r="N200" i="10"/>
  <c r="M200" i="10"/>
  <c r="L200" i="10"/>
  <c r="K200" i="10"/>
  <c r="I200" i="10" s="1"/>
  <c r="J200" i="10"/>
  <c r="N199" i="10"/>
  <c r="M199" i="10"/>
  <c r="L199" i="10"/>
  <c r="K199" i="10"/>
  <c r="J199" i="10"/>
  <c r="I199" i="10"/>
  <c r="N198" i="10"/>
  <c r="M198" i="10"/>
  <c r="L198" i="10"/>
  <c r="K198" i="10"/>
  <c r="I198" i="10" s="1"/>
  <c r="J198" i="10"/>
  <c r="N197" i="10"/>
  <c r="M197" i="10"/>
  <c r="L197" i="10"/>
  <c r="K197" i="10"/>
  <c r="J197" i="10"/>
  <c r="I197" i="10"/>
  <c r="N196" i="10"/>
  <c r="M196" i="10"/>
  <c r="L196" i="10"/>
  <c r="K196" i="10"/>
  <c r="I196" i="10" s="1"/>
  <c r="K34" i="10" s="1"/>
  <c r="J196" i="10"/>
  <c r="N195" i="10"/>
  <c r="M195" i="10"/>
  <c r="L195" i="10"/>
  <c r="K195" i="10"/>
  <c r="J195" i="10"/>
  <c r="I195" i="10"/>
  <c r="N194" i="10"/>
  <c r="M194" i="10"/>
  <c r="L194" i="10"/>
  <c r="K194" i="10"/>
  <c r="I194" i="10" s="1"/>
  <c r="J194" i="10"/>
  <c r="N193" i="10"/>
  <c r="M193" i="10"/>
  <c r="L193" i="10"/>
  <c r="K193" i="10"/>
  <c r="J193" i="10"/>
  <c r="I193" i="10"/>
  <c r="N192" i="10"/>
  <c r="M192" i="10"/>
  <c r="L192" i="10"/>
  <c r="K192" i="10"/>
  <c r="I192" i="10" s="1"/>
  <c r="J192" i="10"/>
  <c r="N191" i="10"/>
  <c r="M191" i="10"/>
  <c r="L191" i="10"/>
  <c r="K191" i="10"/>
  <c r="J191" i="10"/>
  <c r="I191" i="10"/>
  <c r="N190" i="10"/>
  <c r="M190" i="10"/>
  <c r="L190" i="10"/>
  <c r="K190" i="10"/>
  <c r="I190" i="10" s="1"/>
  <c r="J190" i="10"/>
  <c r="N189" i="10"/>
  <c r="M189" i="10"/>
  <c r="L189" i="10"/>
  <c r="K189" i="10"/>
  <c r="J189" i="10"/>
  <c r="I189" i="10"/>
  <c r="N188" i="10"/>
  <c r="M188" i="10"/>
  <c r="L188" i="10"/>
  <c r="K188" i="10"/>
  <c r="I188" i="10" s="1"/>
  <c r="J188" i="10"/>
  <c r="N187" i="10"/>
  <c r="M187" i="10"/>
  <c r="L187" i="10"/>
  <c r="K187" i="10"/>
  <c r="J187" i="10"/>
  <c r="I187" i="10"/>
  <c r="N186" i="10"/>
  <c r="M186" i="10"/>
  <c r="L186" i="10"/>
  <c r="K186" i="10"/>
  <c r="I186" i="10" s="1"/>
  <c r="K31" i="10" s="1"/>
  <c r="J186" i="10"/>
  <c r="N185" i="10"/>
  <c r="M185" i="10"/>
  <c r="L185" i="10"/>
  <c r="K185" i="10"/>
  <c r="J185" i="10"/>
  <c r="I185" i="10"/>
  <c r="N184" i="10"/>
  <c r="M184" i="10"/>
  <c r="L184" i="10"/>
  <c r="K184" i="10"/>
  <c r="I184" i="10" s="1"/>
  <c r="J184" i="10"/>
  <c r="N183" i="10"/>
  <c r="M183" i="10"/>
  <c r="L183" i="10"/>
  <c r="K183" i="10"/>
  <c r="J183" i="10"/>
  <c r="I183" i="10"/>
  <c r="N182" i="10"/>
  <c r="M182" i="10"/>
  <c r="L182" i="10"/>
  <c r="K182" i="10"/>
  <c r="I182" i="10" s="1"/>
  <c r="J182" i="10"/>
  <c r="N181" i="10"/>
  <c r="M181" i="10"/>
  <c r="L181" i="10"/>
  <c r="K181" i="10"/>
  <c r="J181" i="10"/>
  <c r="I181" i="10"/>
  <c r="N180" i="10"/>
  <c r="M180" i="10"/>
  <c r="L180" i="10"/>
  <c r="K180" i="10"/>
  <c r="I180" i="10" s="1"/>
  <c r="J180" i="10"/>
  <c r="N179" i="10"/>
  <c r="M179" i="10"/>
  <c r="L179" i="10"/>
  <c r="K179" i="10"/>
  <c r="J179" i="10"/>
  <c r="I179" i="10"/>
  <c r="N178" i="10"/>
  <c r="M178" i="10"/>
  <c r="L178" i="10"/>
  <c r="K178" i="10"/>
  <c r="I178" i="10" s="1"/>
  <c r="U30" i="10" s="1"/>
  <c r="J178" i="10"/>
  <c r="N177" i="10"/>
  <c r="M177" i="10"/>
  <c r="L177" i="10"/>
  <c r="K177" i="10"/>
  <c r="J177" i="10"/>
  <c r="I177" i="10"/>
  <c r="N176" i="10"/>
  <c r="M176" i="10"/>
  <c r="L176" i="10"/>
  <c r="K176" i="10"/>
  <c r="I176" i="10" s="1"/>
  <c r="J176" i="10"/>
  <c r="N175" i="10"/>
  <c r="M175" i="10"/>
  <c r="L175" i="10"/>
  <c r="K175" i="10"/>
  <c r="J175" i="10"/>
  <c r="I175" i="10"/>
  <c r="N174" i="10"/>
  <c r="M174" i="10"/>
  <c r="L174" i="10"/>
  <c r="K174" i="10"/>
  <c r="I174" i="10" s="1"/>
  <c r="K29" i="10" s="1"/>
  <c r="J174" i="10"/>
  <c r="N173" i="10"/>
  <c r="M173" i="10"/>
  <c r="L173" i="10"/>
  <c r="K173" i="10"/>
  <c r="J173" i="10"/>
  <c r="I173" i="10"/>
  <c r="N172" i="10"/>
  <c r="M172" i="10"/>
  <c r="L172" i="10"/>
  <c r="K172" i="10"/>
  <c r="I172" i="10" s="1"/>
  <c r="J172" i="10"/>
  <c r="N171" i="10"/>
  <c r="M171" i="10"/>
  <c r="L171" i="10"/>
  <c r="K171" i="10"/>
  <c r="J171" i="10"/>
  <c r="I171" i="10"/>
  <c r="N170" i="10"/>
  <c r="M170" i="10"/>
  <c r="L170" i="10"/>
  <c r="K170" i="10"/>
  <c r="I170" i="10" s="1"/>
  <c r="U27" i="10" s="1"/>
  <c r="J170" i="10"/>
  <c r="N169" i="10"/>
  <c r="M169" i="10"/>
  <c r="L169" i="10"/>
  <c r="K169" i="10"/>
  <c r="J169" i="10"/>
  <c r="I169" i="10"/>
  <c r="N168" i="10"/>
  <c r="M168" i="10"/>
  <c r="L168" i="10"/>
  <c r="K168" i="10"/>
  <c r="I168" i="10" s="1"/>
  <c r="J168" i="10"/>
  <c r="N167" i="10"/>
  <c r="M167" i="10"/>
  <c r="L167" i="10"/>
  <c r="K167" i="10"/>
  <c r="J167" i="10"/>
  <c r="I167" i="10"/>
  <c r="U26" i="10" s="1"/>
  <c r="N166" i="10"/>
  <c r="M166" i="10"/>
  <c r="L166" i="10"/>
  <c r="K166" i="10"/>
  <c r="I166" i="10" s="1"/>
  <c r="J166" i="10"/>
  <c r="N165" i="10"/>
  <c r="M165" i="10"/>
  <c r="L165" i="10"/>
  <c r="K165" i="10"/>
  <c r="J165" i="10"/>
  <c r="I165" i="10"/>
  <c r="N164" i="10"/>
  <c r="M164" i="10"/>
  <c r="L164" i="10"/>
  <c r="K164" i="10"/>
  <c r="I164" i="10" s="1"/>
  <c r="J164" i="10"/>
  <c r="N163" i="10"/>
  <c r="M163" i="10"/>
  <c r="L163" i="10"/>
  <c r="K163" i="10"/>
  <c r="J163" i="10"/>
  <c r="I163" i="10"/>
  <c r="N162" i="10"/>
  <c r="M162" i="10"/>
  <c r="L162" i="10"/>
  <c r="K162" i="10"/>
  <c r="I162" i="10" s="1"/>
  <c r="U25" i="10" s="1"/>
  <c r="J162" i="10"/>
  <c r="N161" i="10"/>
  <c r="M161" i="10"/>
  <c r="L161" i="10"/>
  <c r="K161" i="10"/>
  <c r="J161" i="10"/>
  <c r="I161" i="10"/>
  <c r="U24" i="10" s="1"/>
  <c r="N160" i="10"/>
  <c r="M160" i="10"/>
  <c r="L160" i="10"/>
  <c r="K160" i="10"/>
  <c r="I160" i="10" s="1"/>
  <c r="J160" i="10"/>
  <c r="N159" i="10"/>
  <c r="M159" i="10"/>
  <c r="L159" i="10"/>
  <c r="K159" i="10"/>
  <c r="J159" i="10"/>
  <c r="I159" i="10"/>
  <c r="N158" i="10"/>
  <c r="M158" i="10"/>
  <c r="L158" i="10"/>
  <c r="K158" i="10"/>
  <c r="I158" i="10" s="1"/>
  <c r="J158" i="10"/>
  <c r="N157" i="10"/>
  <c r="M157" i="10"/>
  <c r="L157" i="10"/>
  <c r="K157" i="10"/>
  <c r="J157" i="10"/>
  <c r="I157" i="10"/>
  <c r="N156" i="10"/>
  <c r="M156" i="10"/>
  <c r="L156" i="10"/>
  <c r="K156" i="10"/>
  <c r="I156" i="10" s="1"/>
  <c r="J156" i="10"/>
  <c r="N155" i="10"/>
  <c r="M155" i="10"/>
  <c r="L155" i="10"/>
  <c r="K155" i="10"/>
  <c r="J155" i="10"/>
  <c r="I155" i="10"/>
  <c r="K26" i="10" s="1"/>
  <c r="N154" i="10"/>
  <c r="M154" i="10"/>
  <c r="L154" i="10"/>
  <c r="K154" i="10"/>
  <c r="I154" i="10" s="1"/>
  <c r="K25" i="10" s="1"/>
  <c r="J154" i="10"/>
  <c r="N153" i="10"/>
  <c r="M153" i="10"/>
  <c r="L153" i="10"/>
  <c r="K153" i="10"/>
  <c r="J153" i="10"/>
  <c r="I153" i="10"/>
  <c r="K24" i="10" s="1"/>
  <c r="N152" i="10"/>
  <c r="M152" i="10"/>
  <c r="L152" i="10"/>
  <c r="K152" i="10"/>
  <c r="I152" i="10" s="1"/>
  <c r="J152" i="10"/>
  <c r="N151" i="10"/>
  <c r="M151" i="10"/>
  <c r="L151" i="10"/>
  <c r="K151" i="10"/>
  <c r="J151" i="10"/>
  <c r="I151" i="10"/>
  <c r="U23" i="10" s="1"/>
  <c r="N150" i="10"/>
  <c r="M150" i="10"/>
  <c r="L150" i="10"/>
  <c r="K150" i="10"/>
  <c r="I150" i="10" s="1"/>
  <c r="J150" i="10"/>
  <c r="N149" i="10"/>
  <c r="M149" i="10"/>
  <c r="L149" i="10"/>
  <c r="K149" i="10"/>
  <c r="J149" i="10"/>
  <c r="I149" i="10"/>
  <c r="N148" i="10"/>
  <c r="M148" i="10"/>
  <c r="L148" i="10"/>
  <c r="K148" i="10"/>
  <c r="I148" i="10" s="1"/>
  <c r="J148" i="10"/>
  <c r="N147" i="10"/>
  <c r="M147" i="10"/>
  <c r="L147" i="10"/>
  <c r="K147" i="10"/>
  <c r="J147" i="10"/>
  <c r="I147" i="10"/>
  <c r="N146" i="10"/>
  <c r="M146" i="10"/>
  <c r="L146" i="10"/>
  <c r="K146" i="10"/>
  <c r="I146" i="10" s="1"/>
  <c r="K23" i="10" s="1"/>
  <c r="J146" i="10"/>
  <c r="N145" i="10"/>
  <c r="M145" i="10"/>
  <c r="L145" i="10"/>
  <c r="K145" i="10"/>
  <c r="J145" i="10"/>
  <c r="I145" i="10"/>
  <c r="U22" i="10" s="1"/>
  <c r="N144" i="10"/>
  <c r="M144" i="10"/>
  <c r="L144" i="10"/>
  <c r="K144" i="10"/>
  <c r="I144" i="10" s="1"/>
  <c r="J144" i="10"/>
  <c r="N143" i="10"/>
  <c r="M143" i="10"/>
  <c r="L143" i="10"/>
  <c r="K143" i="10"/>
  <c r="J143" i="10"/>
  <c r="I143" i="10"/>
  <c r="N142" i="10"/>
  <c r="M142" i="10"/>
  <c r="L142" i="10"/>
  <c r="K142" i="10"/>
  <c r="I142" i="10" s="1"/>
  <c r="J142" i="10"/>
  <c r="N141" i="10"/>
  <c r="M141" i="10"/>
  <c r="L141" i="10"/>
  <c r="K141" i="10"/>
  <c r="J141" i="10"/>
  <c r="I141" i="10"/>
  <c r="N140" i="10"/>
  <c r="M140" i="10"/>
  <c r="L140" i="10"/>
  <c r="K140" i="10"/>
  <c r="I140" i="10" s="1"/>
  <c r="J140" i="10"/>
  <c r="N139" i="10"/>
  <c r="M139" i="10"/>
  <c r="L139" i="10"/>
  <c r="K139" i="10"/>
  <c r="J139" i="10"/>
  <c r="I139" i="10"/>
  <c r="N138" i="10"/>
  <c r="M138" i="10"/>
  <c r="L138" i="10"/>
  <c r="K138" i="10"/>
  <c r="I138" i="10" s="1"/>
  <c r="J138" i="10"/>
  <c r="N137" i="10"/>
  <c r="M137" i="10"/>
  <c r="L137" i="10"/>
  <c r="K137" i="10"/>
  <c r="J137" i="10"/>
  <c r="I137" i="10"/>
  <c r="N136" i="10"/>
  <c r="M136" i="10"/>
  <c r="L136" i="10"/>
  <c r="K136" i="10"/>
  <c r="I136" i="10" s="1"/>
  <c r="J136" i="10"/>
  <c r="N135" i="10"/>
  <c r="M135" i="10"/>
  <c r="L135" i="10"/>
  <c r="K135" i="10"/>
  <c r="J135" i="10"/>
  <c r="I135" i="10"/>
  <c r="N134" i="10"/>
  <c r="M134" i="10"/>
  <c r="L134" i="10"/>
  <c r="K134" i="10"/>
  <c r="I134" i="10" s="1"/>
  <c r="J134" i="10"/>
  <c r="N133" i="10"/>
  <c r="M133" i="10"/>
  <c r="L133" i="10"/>
  <c r="K133" i="10"/>
  <c r="J133" i="10"/>
  <c r="I133" i="10"/>
  <c r="N132" i="10"/>
  <c r="M132" i="10"/>
  <c r="L132" i="10"/>
  <c r="K132" i="10"/>
  <c r="I132" i="10" s="1"/>
  <c r="J132" i="10"/>
  <c r="N131" i="10"/>
  <c r="M131" i="10"/>
  <c r="L131" i="10"/>
  <c r="K131" i="10"/>
  <c r="J131" i="10"/>
  <c r="I131" i="10"/>
  <c r="N130" i="10"/>
  <c r="M130" i="10"/>
  <c r="L130" i="10"/>
  <c r="K130" i="10"/>
  <c r="I130" i="10" s="1"/>
  <c r="J130" i="10"/>
  <c r="N129" i="10"/>
  <c r="M129" i="10"/>
  <c r="L129" i="10"/>
  <c r="K129" i="10"/>
  <c r="J129" i="10"/>
  <c r="I129" i="10"/>
  <c r="N128" i="10"/>
  <c r="M128" i="10"/>
  <c r="L128" i="10"/>
  <c r="K128" i="10"/>
  <c r="I128" i="10" s="1"/>
  <c r="J128" i="10"/>
  <c r="N127" i="10"/>
  <c r="M127" i="10"/>
  <c r="L127" i="10"/>
  <c r="K127" i="10"/>
  <c r="J127" i="10"/>
  <c r="I127" i="10"/>
  <c r="N126" i="10"/>
  <c r="M126" i="10"/>
  <c r="L126" i="10"/>
  <c r="K126" i="10"/>
  <c r="I126" i="10" s="1"/>
  <c r="J126" i="10"/>
  <c r="N125" i="10"/>
  <c r="M125" i="10"/>
  <c r="L125" i="10"/>
  <c r="K125" i="10"/>
  <c r="J125" i="10"/>
  <c r="I125" i="10"/>
  <c r="N124" i="10"/>
  <c r="M124" i="10"/>
  <c r="L124" i="10"/>
  <c r="K124" i="10"/>
  <c r="I124" i="10" s="1"/>
  <c r="J124" i="10"/>
  <c r="N123" i="10"/>
  <c r="M123" i="10"/>
  <c r="L123" i="10"/>
  <c r="K123" i="10"/>
  <c r="J123" i="10"/>
  <c r="I123" i="10"/>
  <c r="N122" i="10"/>
  <c r="M122" i="10"/>
  <c r="L122" i="10"/>
  <c r="K122" i="10"/>
  <c r="I122" i="10" s="1"/>
  <c r="J122" i="10"/>
  <c r="N121" i="10"/>
  <c r="M121" i="10"/>
  <c r="L121" i="10"/>
  <c r="K121" i="10"/>
  <c r="J121" i="10"/>
  <c r="I121" i="10"/>
  <c r="N120" i="10"/>
  <c r="M120" i="10"/>
  <c r="L120" i="10"/>
  <c r="K120" i="10"/>
  <c r="I120" i="10" s="1"/>
  <c r="J120" i="10"/>
  <c r="N119" i="10"/>
  <c r="M119" i="10"/>
  <c r="L119" i="10"/>
  <c r="K119" i="10"/>
  <c r="J119" i="10"/>
  <c r="I119" i="10"/>
  <c r="N118" i="10"/>
  <c r="M118" i="10"/>
  <c r="L118" i="10"/>
  <c r="K118" i="10"/>
  <c r="I118" i="10" s="1"/>
  <c r="J118" i="10"/>
  <c r="N117" i="10"/>
  <c r="M117" i="10"/>
  <c r="L117" i="10"/>
  <c r="K117" i="10"/>
  <c r="J117" i="10"/>
  <c r="I117" i="10"/>
  <c r="N116" i="10"/>
  <c r="M116" i="10"/>
  <c r="L116" i="10"/>
  <c r="K116" i="10"/>
  <c r="I116" i="10" s="1"/>
  <c r="J116" i="10"/>
  <c r="N115" i="10"/>
  <c r="M115" i="10"/>
  <c r="L115" i="10"/>
  <c r="K115" i="10"/>
  <c r="J115" i="10"/>
  <c r="I115" i="10"/>
  <c r="N114" i="10"/>
  <c r="M114" i="10"/>
  <c r="L114" i="10"/>
  <c r="K114" i="10"/>
  <c r="I114" i="10" s="1"/>
  <c r="J114" i="10"/>
  <c r="N113" i="10"/>
  <c r="M113" i="10"/>
  <c r="L113" i="10"/>
  <c r="K113" i="10"/>
  <c r="J113" i="10"/>
  <c r="I113" i="10"/>
  <c r="N112" i="10"/>
  <c r="M112" i="10"/>
  <c r="L112" i="10"/>
  <c r="K112" i="10"/>
  <c r="I112" i="10" s="1"/>
  <c r="J112" i="10"/>
  <c r="N111" i="10"/>
  <c r="M111" i="10"/>
  <c r="L111" i="10"/>
  <c r="K111" i="10"/>
  <c r="J111" i="10"/>
  <c r="I111" i="10"/>
  <c r="N110" i="10"/>
  <c r="M110" i="10"/>
  <c r="L110" i="10"/>
  <c r="K110" i="10"/>
  <c r="I110" i="10" s="1"/>
  <c r="J110" i="10"/>
  <c r="N109" i="10"/>
  <c r="M109" i="10"/>
  <c r="L109" i="10"/>
  <c r="K109" i="10"/>
  <c r="J109" i="10"/>
  <c r="I109" i="10"/>
  <c r="N108" i="10"/>
  <c r="M108" i="10"/>
  <c r="L108" i="10"/>
  <c r="K108" i="10"/>
  <c r="I108" i="10" s="1"/>
  <c r="J108" i="10"/>
  <c r="N107" i="10"/>
  <c r="M107" i="10"/>
  <c r="L107" i="10"/>
  <c r="K107" i="10"/>
  <c r="J107" i="10"/>
  <c r="I107" i="10"/>
  <c r="N106" i="10"/>
  <c r="M106" i="10"/>
  <c r="L106" i="10"/>
  <c r="K106" i="10"/>
  <c r="I106" i="10" s="1"/>
  <c r="J106" i="10"/>
  <c r="N105" i="10"/>
  <c r="M105" i="10"/>
  <c r="L105" i="10"/>
  <c r="K105" i="10"/>
  <c r="J105" i="10"/>
  <c r="I105" i="10"/>
  <c r="N104" i="10"/>
  <c r="M104" i="10"/>
  <c r="L104" i="10"/>
  <c r="K104" i="10"/>
  <c r="I104" i="10" s="1"/>
  <c r="J104" i="10"/>
  <c r="N103" i="10"/>
  <c r="M103" i="10"/>
  <c r="L103" i="10"/>
  <c r="K103" i="10"/>
  <c r="J103" i="10"/>
  <c r="I103" i="10"/>
  <c r="N102" i="10"/>
  <c r="M102" i="10"/>
  <c r="L102" i="10"/>
  <c r="K102" i="10"/>
  <c r="I102" i="10" s="1"/>
  <c r="J102" i="10"/>
  <c r="N101" i="10"/>
  <c r="M101" i="10"/>
  <c r="L101" i="10"/>
  <c r="K101" i="10"/>
  <c r="J101" i="10"/>
  <c r="I101" i="10"/>
  <c r="N100" i="10"/>
  <c r="M100" i="10"/>
  <c r="L100" i="10"/>
  <c r="K100" i="10"/>
  <c r="I100" i="10" s="1"/>
  <c r="J100" i="10"/>
  <c r="N99" i="10"/>
  <c r="M99" i="10"/>
  <c r="L99" i="10"/>
  <c r="K99" i="10"/>
  <c r="J99" i="10"/>
  <c r="I99" i="10"/>
  <c r="N98" i="10"/>
  <c r="M98" i="10"/>
  <c r="L98" i="10"/>
  <c r="K98" i="10"/>
  <c r="I98" i="10" s="1"/>
  <c r="J98" i="10"/>
  <c r="N97" i="10"/>
  <c r="M97" i="10"/>
  <c r="L97" i="10"/>
  <c r="K97" i="10"/>
  <c r="J97" i="10"/>
  <c r="I97" i="10"/>
  <c r="N96" i="10"/>
  <c r="M96" i="10"/>
  <c r="L96" i="10"/>
  <c r="K96" i="10"/>
  <c r="I96" i="10" s="1"/>
  <c r="J96" i="10"/>
  <c r="N95" i="10"/>
  <c r="M95" i="10"/>
  <c r="L95" i="10"/>
  <c r="K95" i="10"/>
  <c r="J95" i="10"/>
  <c r="I95" i="10"/>
  <c r="N94" i="10"/>
  <c r="M94" i="10"/>
  <c r="L94" i="10"/>
  <c r="K94" i="10"/>
  <c r="I94" i="10" s="1"/>
  <c r="J94" i="10"/>
  <c r="N93" i="10"/>
  <c r="M93" i="10"/>
  <c r="L93" i="10"/>
  <c r="K93" i="10"/>
  <c r="J93" i="10"/>
  <c r="I93" i="10"/>
  <c r="N92" i="10"/>
  <c r="M92" i="10"/>
  <c r="L92" i="10"/>
  <c r="K92" i="10"/>
  <c r="I92" i="10" s="1"/>
  <c r="J92" i="10"/>
  <c r="N91" i="10"/>
  <c r="M91" i="10"/>
  <c r="L91" i="10"/>
  <c r="K91" i="10"/>
  <c r="J91" i="10"/>
  <c r="I91" i="10"/>
  <c r="N90" i="10"/>
  <c r="M90" i="10"/>
  <c r="L90" i="10"/>
  <c r="K90" i="10"/>
  <c r="I90" i="10" s="1"/>
  <c r="J90" i="10"/>
  <c r="N89" i="10"/>
  <c r="M89" i="10"/>
  <c r="L89" i="10"/>
  <c r="J89" i="10"/>
  <c r="L88" i="10"/>
  <c r="K88" i="10"/>
  <c r="J88" i="10"/>
  <c r="L87" i="10"/>
  <c r="K87" i="10"/>
  <c r="J87" i="10"/>
  <c r="L86" i="10"/>
  <c r="K86" i="10"/>
  <c r="J86" i="10"/>
  <c r="L85" i="10"/>
  <c r="K85" i="10"/>
  <c r="J85" i="10"/>
  <c r="L84" i="10"/>
  <c r="K84" i="10"/>
  <c r="J84" i="10"/>
  <c r="L83" i="10"/>
  <c r="K83" i="10"/>
  <c r="J83" i="10"/>
  <c r="L82" i="10"/>
  <c r="K82" i="10"/>
  <c r="J82" i="10"/>
  <c r="L81" i="10"/>
  <c r="K81" i="10"/>
  <c r="J81" i="10"/>
  <c r="N80" i="10"/>
  <c r="M80" i="10"/>
  <c r="L80" i="10"/>
  <c r="K80" i="10"/>
  <c r="I80" i="10" s="1"/>
  <c r="J80" i="10"/>
  <c r="N79" i="10"/>
  <c r="M79" i="10"/>
  <c r="L79" i="10"/>
  <c r="K79" i="10"/>
  <c r="J79" i="10"/>
  <c r="I79" i="10" s="1"/>
  <c r="N78" i="10"/>
  <c r="M78" i="10"/>
  <c r="L78" i="10"/>
  <c r="J78" i="10"/>
  <c r="L77" i="10"/>
  <c r="K77" i="10"/>
  <c r="J77" i="10"/>
  <c r="J76" i="10"/>
  <c r="J75" i="10"/>
  <c r="J74" i="10"/>
  <c r="J73" i="10"/>
  <c r="J72" i="10"/>
  <c r="J71" i="10"/>
  <c r="J70" i="10"/>
  <c r="N69" i="10"/>
  <c r="M69" i="10"/>
  <c r="J69" i="10"/>
  <c r="N68" i="10"/>
  <c r="M68" i="10"/>
  <c r="J68" i="10"/>
  <c r="N67" i="10"/>
  <c r="M67" i="10"/>
  <c r="K67" i="10"/>
  <c r="J67" i="10"/>
  <c r="E67" i="10"/>
  <c r="L67" i="10" s="1"/>
  <c r="I67" i="10" s="1"/>
  <c r="N66" i="10"/>
  <c r="M66" i="10"/>
  <c r="L66" i="10"/>
  <c r="K66" i="10"/>
  <c r="J66" i="10"/>
  <c r="I66" i="10" s="1"/>
  <c r="N65" i="10"/>
  <c r="M65" i="10"/>
  <c r="L65" i="10"/>
  <c r="K65" i="10"/>
  <c r="J65" i="10"/>
  <c r="I65" i="10" s="1"/>
  <c r="N64" i="10"/>
  <c r="M64" i="10"/>
  <c r="L64" i="10"/>
  <c r="K64" i="10"/>
  <c r="J64" i="10"/>
  <c r="I64" i="10" s="1"/>
  <c r="N63" i="10"/>
  <c r="M63" i="10"/>
  <c r="L63" i="10"/>
  <c r="K63" i="10"/>
  <c r="J63" i="10"/>
  <c r="I63" i="10" s="1"/>
  <c r="N62" i="10"/>
  <c r="M62" i="10"/>
  <c r="L62" i="10"/>
  <c r="K62" i="10"/>
  <c r="I62" i="10" s="1"/>
  <c r="J62" i="10"/>
  <c r="N61" i="10"/>
  <c r="M61" i="10"/>
  <c r="L61" i="10"/>
  <c r="K61" i="10"/>
  <c r="J61" i="10"/>
  <c r="I61" i="10" s="1"/>
  <c r="N60" i="10"/>
  <c r="M60" i="10"/>
  <c r="L60" i="10"/>
  <c r="K60" i="10"/>
  <c r="I60" i="10" s="1"/>
  <c r="J60" i="10"/>
  <c r="L38" i="10"/>
  <c r="K38" i="10"/>
  <c r="J38" i="10"/>
  <c r="V37" i="10"/>
  <c r="U37" i="10"/>
  <c r="T37" i="10"/>
  <c r="L37" i="10"/>
  <c r="K37" i="10"/>
  <c r="J37" i="10"/>
  <c r="V35" i="10"/>
  <c r="U35" i="10"/>
  <c r="T35" i="10"/>
  <c r="L35" i="10"/>
  <c r="K35" i="10"/>
  <c r="J35" i="10"/>
  <c r="V34" i="10"/>
  <c r="U34" i="10"/>
  <c r="T34" i="10"/>
  <c r="V33" i="10"/>
  <c r="U33" i="10"/>
  <c r="T33" i="10"/>
  <c r="L33" i="10"/>
  <c r="K33" i="10"/>
  <c r="J33" i="10"/>
  <c r="V32" i="10"/>
  <c r="U32" i="10"/>
  <c r="T32" i="10"/>
  <c r="L32" i="10"/>
  <c r="K32" i="10"/>
  <c r="J32" i="10"/>
  <c r="V31" i="10"/>
  <c r="U31" i="10"/>
  <c r="T31" i="10"/>
  <c r="L30" i="10"/>
  <c r="K30" i="10"/>
  <c r="J30" i="10"/>
  <c r="V28" i="10"/>
  <c r="U28" i="10"/>
  <c r="T28" i="10"/>
  <c r="L28" i="10"/>
  <c r="K28" i="10"/>
  <c r="J28" i="10"/>
  <c r="E12" i="10"/>
  <c r="K8" i="10" s="1"/>
  <c r="D12" i="10"/>
  <c r="K10" i="10"/>
  <c r="K9" i="10"/>
  <c r="K7" i="10"/>
  <c r="K6" i="10"/>
  <c r="J5" i="10"/>
  <c r="L4" i="10"/>
  <c r="K4" i="10"/>
  <c r="J4" i="10"/>
  <c r="P3" i="10"/>
  <c r="O3" i="10"/>
  <c r="N3" i="10"/>
  <c r="M3" i="10"/>
  <c r="L3" i="10"/>
  <c r="K3" i="10"/>
  <c r="J3" i="10"/>
  <c r="K2" i="10"/>
  <c r="D1" i="10"/>
  <c r="L5" i="10" s="1"/>
  <c r="AK498" i="9"/>
  <c r="AA498" i="9"/>
  <c r="Y498" i="9"/>
  <c r="X497" i="9"/>
  <c r="AK490" i="9"/>
  <c r="AE490" i="9"/>
  <c r="AB490" i="9"/>
  <c r="AA490" i="9"/>
  <c r="X490" i="9"/>
  <c r="X489" i="9"/>
  <c r="T489" i="9"/>
  <c r="R489" i="9"/>
  <c r="Q488" i="9"/>
  <c r="J485" i="9"/>
  <c r="AK482" i="9"/>
  <c r="X481" i="9"/>
  <c r="Q479" i="9"/>
  <c r="H476" i="9"/>
  <c r="N486" i="9" s="1"/>
  <c r="G476" i="9"/>
  <c r="M486" i="9" s="1"/>
  <c r="F476" i="9"/>
  <c r="Z490" i="9" s="1"/>
  <c r="E476" i="9"/>
  <c r="Y490" i="9" s="1"/>
  <c r="D476" i="9"/>
  <c r="J486" i="9" s="1"/>
  <c r="K475" i="9"/>
  <c r="D475" i="9"/>
  <c r="AK472" i="9"/>
  <c r="AA470" i="9"/>
  <c r="Y470" i="9"/>
  <c r="Q470" i="9"/>
  <c r="X469" i="9"/>
  <c r="M466" i="9"/>
  <c r="K466" i="9"/>
  <c r="J465" i="9"/>
  <c r="AB462" i="9"/>
  <c r="AA462" i="9"/>
  <c r="Z462" i="9"/>
  <c r="Y462" i="9"/>
  <c r="X462" i="9"/>
  <c r="AK461" i="9"/>
  <c r="AE461" i="9"/>
  <c r="X461" i="9"/>
  <c r="T461" i="9"/>
  <c r="R461" i="9"/>
  <c r="Q460" i="9"/>
  <c r="AB454" i="9"/>
  <c r="AA454" i="9"/>
  <c r="Z454" i="9"/>
  <c r="Y454" i="9"/>
  <c r="X454" i="9"/>
  <c r="X453" i="9"/>
  <c r="AK452" i="9"/>
  <c r="B450" i="9"/>
  <c r="N399" i="9"/>
  <c r="M399" i="9"/>
  <c r="L399" i="9"/>
  <c r="K399" i="9"/>
  <c r="I399" i="9" s="1"/>
  <c r="J399" i="9"/>
  <c r="N398" i="9"/>
  <c r="M398" i="9"/>
  <c r="L398" i="9"/>
  <c r="K398" i="9"/>
  <c r="J398" i="9"/>
  <c r="I398" i="9" s="1"/>
  <c r="N397" i="9"/>
  <c r="M397" i="9"/>
  <c r="L397" i="9"/>
  <c r="K397" i="9"/>
  <c r="I397" i="9" s="1"/>
  <c r="J397" i="9"/>
  <c r="N396" i="9"/>
  <c r="M396" i="9"/>
  <c r="L396" i="9"/>
  <c r="K396" i="9"/>
  <c r="J396" i="9"/>
  <c r="I396" i="9" s="1"/>
  <c r="N395" i="9"/>
  <c r="M395" i="9"/>
  <c r="L395" i="9"/>
  <c r="K395" i="9"/>
  <c r="I395" i="9" s="1"/>
  <c r="J395" i="9"/>
  <c r="N394" i="9"/>
  <c r="M394" i="9"/>
  <c r="L394" i="9"/>
  <c r="K394" i="9"/>
  <c r="J394" i="9"/>
  <c r="I394" i="9" s="1"/>
  <c r="N393" i="9"/>
  <c r="M393" i="9"/>
  <c r="L393" i="9"/>
  <c r="K393" i="9"/>
  <c r="I393" i="9" s="1"/>
  <c r="J393" i="9"/>
  <c r="N392" i="9"/>
  <c r="M392" i="9"/>
  <c r="L392" i="9"/>
  <c r="K392" i="9"/>
  <c r="J392" i="9"/>
  <c r="I392" i="9" s="1"/>
  <c r="N391" i="9"/>
  <c r="M391" i="9"/>
  <c r="L391" i="9"/>
  <c r="K391" i="9"/>
  <c r="I391" i="9" s="1"/>
  <c r="J391" i="9"/>
  <c r="N390" i="9"/>
  <c r="M390" i="9"/>
  <c r="L390" i="9"/>
  <c r="K390" i="9"/>
  <c r="J390" i="9"/>
  <c r="I390" i="9" s="1"/>
  <c r="N389" i="9"/>
  <c r="M389" i="9"/>
  <c r="L389" i="9"/>
  <c r="K389" i="9"/>
  <c r="I389" i="9" s="1"/>
  <c r="J389" i="9"/>
  <c r="N388" i="9"/>
  <c r="M388" i="9"/>
  <c r="L388" i="9"/>
  <c r="K388" i="9"/>
  <c r="J388" i="9"/>
  <c r="I388" i="9" s="1"/>
  <c r="N387" i="9"/>
  <c r="M387" i="9"/>
  <c r="L387" i="9"/>
  <c r="K387" i="9"/>
  <c r="I387" i="9" s="1"/>
  <c r="J387" i="9"/>
  <c r="N386" i="9"/>
  <c r="M386" i="9"/>
  <c r="L386" i="9"/>
  <c r="K386" i="9"/>
  <c r="J386" i="9"/>
  <c r="I386" i="9" s="1"/>
  <c r="N385" i="9"/>
  <c r="M385" i="9"/>
  <c r="L385" i="9"/>
  <c r="K385" i="9"/>
  <c r="I385" i="9" s="1"/>
  <c r="J385" i="9"/>
  <c r="N384" i="9"/>
  <c r="M384" i="9"/>
  <c r="L384" i="9"/>
  <c r="K384" i="9"/>
  <c r="J384" i="9"/>
  <c r="I384" i="9" s="1"/>
  <c r="N383" i="9"/>
  <c r="M383" i="9"/>
  <c r="L383" i="9"/>
  <c r="K383" i="9"/>
  <c r="I383" i="9" s="1"/>
  <c r="J383" i="9"/>
  <c r="N382" i="9"/>
  <c r="M382" i="9"/>
  <c r="L382" i="9"/>
  <c r="K382" i="9"/>
  <c r="J382" i="9"/>
  <c r="I382" i="9" s="1"/>
  <c r="N381" i="9"/>
  <c r="M381" i="9"/>
  <c r="L381" i="9"/>
  <c r="K381" i="9"/>
  <c r="J381" i="9"/>
  <c r="N380" i="9"/>
  <c r="M380" i="9"/>
  <c r="L380" i="9"/>
  <c r="K380" i="9"/>
  <c r="J380" i="9"/>
  <c r="I380" i="9" s="1"/>
  <c r="N379" i="9"/>
  <c r="M379" i="9"/>
  <c r="L379" i="9"/>
  <c r="K379" i="9"/>
  <c r="J379" i="9"/>
  <c r="N378" i="9"/>
  <c r="M378" i="9"/>
  <c r="L378" i="9"/>
  <c r="K378" i="9"/>
  <c r="J378" i="9"/>
  <c r="I378" i="9" s="1"/>
  <c r="N377" i="9"/>
  <c r="M377" i="9"/>
  <c r="L377" i="9"/>
  <c r="K377" i="9"/>
  <c r="J377" i="9"/>
  <c r="N376" i="9"/>
  <c r="M376" i="9"/>
  <c r="L376" i="9"/>
  <c r="K376" i="9"/>
  <c r="J376" i="9"/>
  <c r="I376" i="9" s="1"/>
  <c r="N375" i="9"/>
  <c r="M375" i="9"/>
  <c r="L375" i="9"/>
  <c r="K375" i="9"/>
  <c r="J375" i="9"/>
  <c r="N374" i="9"/>
  <c r="M374" i="9"/>
  <c r="L374" i="9"/>
  <c r="K374" i="9"/>
  <c r="J374" i="9"/>
  <c r="I374" i="9" s="1"/>
  <c r="N373" i="9"/>
  <c r="M373" i="9"/>
  <c r="L373" i="9"/>
  <c r="K373" i="9"/>
  <c r="J373" i="9"/>
  <c r="N372" i="9"/>
  <c r="M372" i="9"/>
  <c r="L372" i="9"/>
  <c r="K372" i="9"/>
  <c r="J372" i="9"/>
  <c r="I372" i="9" s="1"/>
  <c r="N371" i="9"/>
  <c r="M371" i="9"/>
  <c r="L371" i="9"/>
  <c r="K371" i="9"/>
  <c r="J371" i="9"/>
  <c r="N370" i="9"/>
  <c r="M370" i="9"/>
  <c r="L370" i="9"/>
  <c r="K370" i="9"/>
  <c r="J370" i="9"/>
  <c r="I370" i="9" s="1"/>
  <c r="N369" i="9"/>
  <c r="M369" i="9"/>
  <c r="L369" i="9"/>
  <c r="K369" i="9"/>
  <c r="J369" i="9"/>
  <c r="N368" i="9"/>
  <c r="M368" i="9"/>
  <c r="L368" i="9"/>
  <c r="K368" i="9"/>
  <c r="J368" i="9"/>
  <c r="I368" i="9" s="1"/>
  <c r="N367" i="9"/>
  <c r="M367" i="9"/>
  <c r="L367" i="9"/>
  <c r="K367" i="9"/>
  <c r="J367" i="9"/>
  <c r="N366" i="9"/>
  <c r="M366" i="9"/>
  <c r="L366" i="9"/>
  <c r="K366" i="9"/>
  <c r="J366" i="9"/>
  <c r="I366" i="9" s="1"/>
  <c r="N365" i="9"/>
  <c r="M365" i="9"/>
  <c r="L365" i="9"/>
  <c r="K365" i="9"/>
  <c r="J365" i="9"/>
  <c r="N364" i="9"/>
  <c r="M364" i="9"/>
  <c r="L364" i="9"/>
  <c r="K364" i="9"/>
  <c r="J364" i="9"/>
  <c r="I364" i="9" s="1"/>
  <c r="N363" i="9"/>
  <c r="M363" i="9"/>
  <c r="L363" i="9"/>
  <c r="K363" i="9"/>
  <c r="J363" i="9"/>
  <c r="N362" i="9"/>
  <c r="M362" i="9"/>
  <c r="L362" i="9"/>
  <c r="K362" i="9"/>
  <c r="J362" i="9"/>
  <c r="I362" i="9" s="1"/>
  <c r="N361" i="9"/>
  <c r="M361" i="9"/>
  <c r="L361" i="9"/>
  <c r="K361" i="9"/>
  <c r="J361" i="9"/>
  <c r="N360" i="9"/>
  <c r="M360" i="9"/>
  <c r="L360" i="9"/>
  <c r="K360" i="9"/>
  <c r="J360" i="9"/>
  <c r="I360" i="9" s="1"/>
  <c r="N359" i="9"/>
  <c r="M359" i="9"/>
  <c r="L359" i="9"/>
  <c r="K359" i="9"/>
  <c r="J359" i="9"/>
  <c r="N358" i="9"/>
  <c r="M358" i="9"/>
  <c r="L358" i="9"/>
  <c r="K358" i="9"/>
  <c r="J358" i="9"/>
  <c r="I358" i="9" s="1"/>
  <c r="N357" i="9"/>
  <c r="M357" i="9"/>
  <c r="L357" i="9"/>
  <c r="K357" i="9"/>
  <c r="J357" i="9"/>
  <c r="N356" i="9"/>
  <c r="M356" i="9"/>
  <c r="L356" i="9"/>
  <c r="K356" i="9"/>
  <c r="J356" i="9"/>
  <c r="I356" i="9" s="1"/>
  <c r="N355" i="9"/>
  <c r="M355" i="9"/>
  <c r="L355" i="9"/>
  <c r="K355" i="9"/>
  <c r="J355" i="9"/>
  <c r="N354" i="9"/>
  <c r="M354" i="9"/>
  <c r="L354" i="9"/>
  <c r="K354" i="9"/>
  <c r="J354" i="9"/>
  <c r="I354" i="9" s="1"/>
  <c r="N353" i="9"/>
  <c r="M353" i="9"/>
  <c r="L353" i="9"/>
  <c r="K353" i="9"/>
  <c r="J353" i="9"/>
  <c r="N352" i="9"/>
  <c r="M352" i="9"/>
  <c r="L352" i="9"/>
  <c r="K352" i="9"/>
  <c r="J352" i="9"/>
  <c r="I352" i="9" s="1"/>
  <c r="N351" i="9"/>
  <c r="M351" i="9"/>
  <c r="L351" i="9"/>
  <c r="K351" i="9"/>
  <c r="J351" i="9"/>
  <c r="N350" i="9"/>
  <c r="M350" i="9"/>
  <c r="L350" i="9"/>
  <c r="K350" i="9"/>
  <c r="J350" i="9"/>
  <c r="I350" i="9" s="1"/>
  <c r="N349" i="9"/>
  <c r="M349" i="9"/>
  <c r="L349" i="9"/>
  <c r="K349" i="9"/>
  <c r="J349" i="9"/>
  <c r="N348" i="9"/>
  <c r="M348" i="9"/>
  <c r="L348" i="9"/>
  <c r="K348" i="9"/>
  <c r="J348" i="9"/>
  <c r="I348" i="9" s="1"/>
  <c r="N347" i="9"/>
  <c r="M347" i="9"/>
  <c r="L347" i="9"/>
  <c r="K347" i="9"/>
  <c r="J347" i="9"/>
  <c r="N346" i="9"/>
  <c r="M346" i="9"/>
  <c r="L346" i="9"/>
  <c r="K346" i="9"/>
  <c r="J346" i="9"/>
  <c r="I346" i="9" s="1"/>
  <c r="N345" i="9"/>
  <c r="M345" i="9"/>
  <c r="L345" i="9"/>
  <c r="K345" i="9"/>
  <c r="J345" i="9"/>
  <c r="N344" i="9"/>
  <c r="M344" i="9"/>
  <c r="L344" i="9"/>
  <c r="K344" i="9"/>
  <c r="J344" i="9"/>
  <c r="I344" i="9" s="1"/>
  <c r="N343" i="9"/>
  <c r="M343" i="9"/>
  <c r="L343" i="9"/>
  <c r="K343" i="9"/>
  <c r="J343" i="9"/>
  <c r="N342" i="9"/>
  <c r="M342" i="9"/>
  <c r="L342" i="9"/>
  <c r="K342" i="9"/>
  <c r="J342" i="9"/>
  <c r="I342" i="9" s="1"/>
  <c r="N341" i="9"/>
  <c r="M341" i="9"/>
  <c r="L341" i="9"/>
  <c r="K341" i="9"/>
  <c r="J341" i="9"/>
  <c r="N340" i="9"/>
  <c r="M340" i="9"/>
  <c r="L340" i="9"/>
  <c r="K340" i="9"/>
  <c r="J340" i="9"/>
  <c r="I340" i="9" s="1"/>
  <c r="N339" i="9"/>
  <c r="M339" i="9"/>
  <c r="L339" i="9"/>
  <c r="K339" i="9"/>
  <c r="J339" i="9"/>
  <c r="N338" i="9"/>
  <c r="M338" i="9"/>
  <c r="L338" i="9"/>
  <c r="K338" i="9"/>
  <c r="J338" i="9"/>
  <c r="I338" i="9" s="1"/>
  <c r="N337" i="9"/>
  <c r="M337" i="9"/>
  <c r="L337" i="9"/>
  <c r="K337" i="9"/>
  <c r="J337" i="9"/>
  <c r="N336" i="9"/>
  <c r="M336" i="9"/>
  <c r="L336" i="9"/>
  <c r="K336" i="9"/>
  <c r="J336" i="9"/>
  <c r="I336" i="9" s="1"/>
  <c r="N335" i="9"/>
  <c r="M335" i="9"/>
  <c r="L335" i="9"/>
  <c r="K335" i="9"/>
  <c r="J335" i="9"/>
  <c r="N334" i="9"/>
  <c r="M334" i="9"/>
  <c r="L334" i="9"/>
  <c r="K334" i="9"/>
  <c r="J334" i="9"/>
  <c r="I334" i="9" s="1"/>
  <c r="N333" i="9"/>
  <c r="M333" i="9"/>
  <c r="L333" i="9"/>
  <c r="K333" i="9"/>
  <c r="J333" i="9"/>
  <c r="N332" i="9"/>
  <c r="M332" i="9"/>
  <c r="L332" i="9"/>
  <c r="K332" i="9"/>
  <c r="J332" i="9"/>
  <c r="I332" i="9" s="1"/>
  <c r="N331" i="9"/>
  <c r="M331" i="9"/>
  <c r="L331" i="9"/>
  <c r="K331" i="9"/>
  <c r="J331" i="9"/>
  <c r="N330" i="9"/>
  <c r="M330" i="9"/>
  <c r="L330" i="9"/>
  <c r="K330" i="9"/>
  <c r="J330" i="9"/>
  <c r="I330" i="9" s="1"/>
  <c r="N329" i="9"/>
  <c r="M329" i="9"/>
  <c r="L329" i="9"/>
  <c r="K329" i="9"/>
  <c r="J329" i="9"/>
  <c r="N328" i="9"/>
  <c r="M328" i="9"/>
  <c r="L328" i="9"/>
  <c r="K328" i="9"/>
  <c r="J328" i="9"/>
  <c r="I328" i="9" s="1"/>
  <c r="N327" i="9"/>
  <c r="M327" i="9"/>
  <c r="L327" i="9"/>
  <c r="K327" i="9"/>
  <c r="J327" i="9"/>
  <c r="N326" i="9"/>
  <c r="M326" i="9"/>
  <c r="L326" i="9"/>
  <c r="K326" i="9"/>
  <c r="J326" i="9"/>
  <c r="I326" i="9" s="1"/>
  <c r="N325" i="9"/>
  <c r="M325" i="9"/>
  <c r="L325" i="9"/>
  <c r="K325" i="9"/>
  <c r="J325" i="9"/>
  <c r="N324" i="9"/>
  <c r="M324" i="9"/>
  <c r="L324" i="9"/>
  <c r="K324" i="9"/>
  <c r="J324" i="9"/>
  <c r="I324" i="9" s="1"/>
  <c r="N323" i="9"/>
  <c r="M323" i="9"/>
  <c r="L323" i="9"/>
  <c r="K323" i="9"/>
  <c r="J323" i="9"/>
  <c r="N322" i="9"/>
  <c r="M322" i="9"/>
  <c r="L322" i="9"/>
  <c r="K322" i="9"/>
  <c r="J322" i="9"/>
  <c r="I322" i="9" s="1"/>
  <c r="N321" i="9"/>
  <c r="M321" i="9"/>
  <c r="L321" i="9"/>
  <c r="K321" i="9"/>
  <c r="J321" i="9"/>
  <c r="N320" i="9"/>
  <c r="M320" i="9"/>
  <c r="L320" i="9"/>
  <c r="K320" i="9"/>
  <c r="J320" i="9"/>
  <c r="I320" i="9" s="1"/>
  <c r="N319" i="9"/>
  <c r="M319" i="9"/>
  <c r="L319" i="9"/>
  <c r="K319" i="9"/>
  <c r="J319" i="9"/>
  <c r="N318" i="9"/>
  <c r="M318" i="9"/>
  <c r="L318" i="9"/>
  <c r="K318" i="9"/>
  <c r="J318" i="9"/>
  <c r="I318" i="9" s="1"/>
  <c r="N317" i="9"/>
  <c r="M317" i="9"/>
  <c r="L317" i="9"/>
  <c r="K317" i="9"/>
  <c r="J317" i="9"/>
  <c r="N316" i="9"/>
  <c r="M316" i="9"/>
  <c r="L316" i="9"/>
  <c r="K316" i="9"/>
  <c r="J316" i="9"/>
  <c r="I316" i="9" s="1"/>
  <c r="N315" i="9"/>
  <c r="M315" i="9"/>
  <c r="L315" i="9"/>
  <c r="K315" i="9"/>
  <c r="J315" i="9"/>
  <c r="N314" i="9"/>
  <c r="M314" i="9"/>
  <c r="L314" i="9"/>
  <c r="K314" i="9"/>
  <c r="J314" i="9"/>
  <c r="I314" i="9" s="1"/>
  <c r="N313" i="9"/>
  <c r="M313" i="9"/>
  <c r="L313" i="9"/>
  <c r="K313" i="9"/>
  <c r="J313" i="9"/>
  <c r="N312" i="9"/>
  <c r="M312" i="9"/>
  <c r="L312" i="9"/>
  <c r="K312" i="9"/>
  <c r="J312" i="9"/>
  <c r="I312" i="9" s="1"/>
  <c r="N311" i="9"/>
  <c r="M311" i="9"/>
  <c r="L311" i="9"/>
  <c r="K311" i="9"/>
  <c r="J311" i="9"/>
  <c r="N310" i="9"/>
  <c r="M310" i="9"/>
  <c r="L310" i="9"/>
  <c r="K310" i="9"/>
  <c r="J310" i="9"/>
  <c r="I310" i="9" s="1"/>
  <c r="N309" i="9"/>
  <c r="M309" i="9"/>
  <c r="L309" i="9"/>
  <c r="K309" i="9"/>
  <c r="J309" i="9"/>
  <c r="N308" i="9"/>
  <c r="M308" i="9"/>
  <c r="L308" i="9"/>
  <c r="K308" i="9"/>
  <c r="J308" i="9"/>
  <c r="I308" i="9" s="1"/>
  <c r="N307" i="9"/>
  <c r="M307" i="9"/>
  <c r="L307" i="9"/>
  <c r="K307" i="9"/>
  <c r="J307" i="9"/>
  <c r="N306" i="9"/>
  <c r="M306" i="9"/>
  <c r="L306" i="9"/>
  <c r="K306" i="9"/>
  <c r="J306" i="9"/>
  <c r="I306" i="9" s="1"/>
  <c r="N305" i="9"/>
  <c r="M305" i="9"/>
  <c r="L305" i="9"/>
  <c r="K305" i="9"/>
  <c r="J305" i="9"/>
  <c r="N304" i="9"/>
  <c r="M304" i="9"/>
  <c r="L304" i="9"/>
  <c r="K304" i="9"/>
  <c r="J304" i="9"/>
  <c r="N303" i="9"/>
  <c r="M303" i="9"/>
  <c r="L303" i="9"/>
  <c r="K303" i="9"/>
  <c r="J303" i="9"/>
  <c r="N302" i="9"/>
  <c r="M302" i="9"/>
  <c r="L302" i="9"/>
  <c r="K302" i="9"/>
  <c r="J302" i="9"/>
  <c r="I302" i="9" s="1"/>
  <c r="N301" i="9"/>
  <c r="M301" i="9"/>
  <c r="L301" i="9"/>
  <c r="K301" i="9"/>
  <c r="J301" i="9"/>
  <c r="N300" i="9"/>
  <c r="M300" i="9"/>
  <c r="L300" i="9"/>
  <c r="K300" i="9"/>
  <c r="J300" i="9"/>
  <c r="N299" i="9"/>
  <c r="M299" i="9"/>
  <c r="L299" i="9"/>
  <c r="K299" i="9"/>
  <c r="J299" i="9"/>
  <c r="N298" i="9"/>
  <c r="M298" i="9"/>
  <c r="L298" i="9"/>
  <c r="K298" i="9"/>
  <c r="J298" i="9"/>
  <c r="I298" i="9" s="1"/>
  <c r="N297" i="9"/>
  <c r="M297" i="9"/>
  <c r="L297" i="9"/>
  <c r="K297" i="9"/>
  <c r="J297" i="9"/>
  <c r="N296" i="9"/>
  <c r="M296" i="9"/>
  <c r="L296" i="9"/>
  <c r="K296" i="9"/>
  <c r="J296" i="9"/>
  <c r="N295" i="9"/>
  <c r="M295" i="9"/>
  <c r="L295" i="9"/>
  <c r="K295" i="9"/>
  <c r="J295" i="9"/>
  <c r="N294" i="9"/>
  <c r="M294" i="9"/>
  <c r="L294" i="9"/>
  <c r="K294" i="9"/>
  <c r="J294" i="9"/>
  <c r="I294" i="9" s="1"/>
  <c r="N293" i="9"/>
  <c r="M293" i="9"/>
  <c r="L293" i="9"/>
  <c r="K293" i="9"/>
  <c r="J293" i="9"/>
  <c r="N292" i="9"/>
  <c r="M292" i="9"/>
  <c r="L292" i="9"/>
  <c r="K292" i="9"/>
  <c r="J292" i="9"/>
  <c r="N291" i="9"/>
  <c r="M291" i="9"/>
  <c r="L291" i="9"/>
  <c r="K291" i="9"/>
  <c r="J291" i="9"/>
  <c r="N290" i="9"/>
  <c r="M290" i="9"/>
  <c r="L290" i="9"/>
  <c r="K290" i="9"/>
  <c r="J290" i="9"/>
  <c r="I290" i="9" s="1"/>
  <c r="N289" i="9"/>
  <c r="M289" i="9"/>
  <c r="L289" i="9"/>
  <c r="K289" i="9"/>
  <c r="J289" i="9"/>
  <c r="N288" i="9"/>
  <c r="M288" i="9"/>
  <c r="L288" i="9"/>
  <c r="K288" i="9"/>
  <c r="J288" i="9"/>
  <c r="N287" i="9"/>
  <c r="M287" i="9"/>
  <c r="L287" i="9"/>
  <c r="K287" i="9"/>
  <c r="J287" i="9"/>
  <c r="N286" i="9"/>
  <c r="M286" i="9"/>
  <c r="L286" i="9"/>
  <c r="K286" i="9"/>
  <c r="J286" i="9"/>
  <c r="I286" i="9" s="1"/>
  <c r="N285" i="9"/>
  <c r="M285" i="9"/>
  <c r="L285" i="9"/>
  <c r="K285" i="9"/>
  <c r="J285" i="9"/>
  <c r="N284" i="9"/>
  <c r="M284" i="9"/>
  <c r="L284" i="9"/>
  <c r="K284" i="9"/>
  <c r="J284" i="9"/>
  <c r="N283" i="9"/>
  <c r="M283" i="9"/>
  <c r="L283" i="9"/>
  <c r="K283" i="9"/>
  <c r="J283" i="9"/>
  <c r="N282" i="9"/>
  <c r="M282" i="9"/>
  <c r="L282" i="9"/>
  <c r="K282" i="9"/>
  <c r="J282" i="9"/>
  <c r="I282" i="9" s="1"/>
  <c r="N281" i="9"/>
  <c r="M281" i="9"/>
  <c r="L281" i="9"/>
  <c r="K281" i="9"/>
  <c r="J281" i="9"/>
  <c r="N280" i="9"/>
  <c r="M280" i="9"/>
  <c r="L280" i="9"/>
  <c r="K280" i="9"/>
  <c r="J280" i="9"/>
  <c r="N279" i="9"/>
  <c r="M279" i="9"/>
  <c r="L279" i="9"/>
  <c r="K279" i="9"/>
  <c r="J279" i="9"/>
  <c r="N278" i="9"/>
  <c r="M278" i="9"/>
  <c r="L278" i="9"/>
  <c r="K278" i="9"/>
  <c r="J278" i="9"/>
  <c r="I278" i="9" s="1"/>
  <c r="N277" i="9"/>
  <c r="M277" i="9"/>
  <c r="L277" i="9"/>
  <c r="K277" i="9"/>
  <c r="J277" i="9"/>
  <c r="N276" i="9"/>
  <c r="M276" i="9"/>
  <c r="L276" i="9"/>
  <c r="K276" i="9"/>
  <c r="J276" i="9"/>
  <c r="N275" i="9"/>
  <c r="M275" i="9"/>
  <c r="L275" i="9"/>
  <c r="K275" i="9"/>
  <c r="J275" i="9"/>
  <c r="N274" i="9"/>
  <c r="M274" i="9"/>
  <c r="L274" i="9"/>
  <c r="K274" i="9"/>
  <c r="J274" i="9"/>
  <c r="I274" i="9" s="1"/>
  <c r="N273" i="9"/>
  <c r="M273" i="9"/>
  <c r="L273" i="9"/>
  <c r="K273" i="9"/>
  <c r="J273" i="9"/>
  <c r="N272" i="9"/>
  <c r="M272" i="9"/>
  <c r="L272" i="9"/>
  <c r="K272" i="9"/>
  <c r="J272" i="9"/>
  <c r="N271" i="9"/>
  <c r="M271" i="9"/>
  <c r="L271" i="9"/>
  <c r="K271" i="9"/>
  <c r="J271" i="9"/>
  <c r="N270" i="9"/>
  <c r="M270" i="9"/>
  <c r="L270" i="9"/>
  <c r="K270" i="9"/>
  <c r="J270" i="9"/>
  <c r="I270" i="9" s="1"/>
  <c r="N269" i="9"/>
  <c r="M269" i="9"/>
  <c r="L269" i="9"/>
  <c r="K269" i="9"/>
  <c r="J269" i="9"/>
  <c r="N268" i="9"/>
  <c r="M268" i="9"/>
  <c r="L268" i="9"/>
  <c r="K268" i="9"/>
  <c r="J268" i="9"/>
  <c r="N267" i="9"/>
  <c r="M267" i="9"/>
  <c r="L267" i="9"/>
  <c r="K267" i="9"/>
  <c r="J267" i="9"/>
  <c r="N266" i="9"/>
  <c r="M266" i="9"/>
  <c r="L266" i="9"/>
  <c r="K266" i="9"/>
  <c r="J266" i="9"/>
  <c r="I266" i="9" s="1"/>
  <c r="N265" i="9"/>
  <c r="M265" i="9"/>
  <c r="L265" i="9"/>
  <c r="K265" i="9"/>
  <c r="J265" i="9"/>
  <c r="N264" i="9"/>
  <c r="M264" i="9"/>
  <c r="L264" i="9"/>
  <c r="K264" i="9"/>
  <c r="J264" i="9"/>
  <c r="N263" i="9"/>
  <c r="M263" i="9"/>
  <c r="L263" i="9"/>
  <c r="K263" i="9"/>
  <c r="J263" i="9"/>
  <c r="N262" i="9"/>
  <c r="M262" i="9"/>
  <c r="L262" i="9"/>
  <c r="K262" i="9"/>
  <c r="J262" i="9"/>
  <c r="I262" i="9" s="1"/>
  <c r="N261" i="9"/>
  <c r="M261" i="9"/>
  <c r="L261" i="9"/>
  <c r="K261" i="9"/>
  <c r="J261" i="9"/>
  <c r="N260" i="9"/>
  <c r="M260" i="9"/>
  <c r="L260" i="9"/>
  <c r="K260" i="9"/>
  <c r="J260" i="9"/>
  <c r="N259" i="9"/>
  <c r="M259" i="9"/>
  <c r="L259" i="9"/>
  <c r="K259" i="9"/>
  <c r="J259" i="9"/>
  <c r="N258" i="9"/>
  <c r="M258" i="9"/>
  <c r="L258" i="9"/>
  <c r="K258" i="9"/>
  <c r="J258" i="9"/>
  <c r="I258" i="9" s="1"/>
  <c r="N257" i="9"/>
  <c r="M257" i="9"/>
  <c r="L257" i="9"/>
  <c r="K257" i="9"/>
  <c r="J257" i="9"/>
  <c r="N256" i="9"/>
  <c r="M256" i="9"/>
  <c r="L256" i="9"/>
  <c r="K256" i="9"/>
  <c r="J256" i="9"/>
  <c r="N255" i="9"/>
  <c r="M255" i="9"/>
  <c r="L255" i="9"/>
  <c r="K255" i="9"/>
  <c r="J255" i="9"/>
  <c r="N254" i="9"/>
  <c r="M254" i="9"/>
  <c r="L254" i="9"/>
  <c r="K254" i="9"/>
  <c r="J254" i="9"/>
  <c r="I254" i="9" s="1"/>
  <c r="N253" i="9"/>
  <c r="M253" i="9"/>
  <c r="L253" i="9"/>
  <c r="K253" i="9"/>
  <c r="J253" i="9"/>
  <c r="N252" i="9"/>
  <c r="M252" i="9"/>
  <c r="L252" i="9"/>
  <c r="K252" i="9"/>
  <c r="J252" i="9"/>
  <c r="N251" i="9"/>
  <c r="M251" i="9"/>
  <c r="L251" i="9"/>
  <c r="K251" i="9"/>
  <c r="J251" i="9"/>
  <c r="N250" i="9"/>
  <c r="M250" i="9"/>
  <c r="L250" i="9"/>
  <c r="K250" i="9"/>
  <c r="J250" i="9"/>
  <c r="I250" i="9" s="1"/>
  <c r="N249" i="9"/>
  <c r="M249" i="9"/>
  <c r="L249" i="9"/>
  <c r="K249" i="9"/>
  <c r="J249" i="9"/>
  <c r="N248" i="9"/>
  <c r="M248" i="9"/>
  <c r="L248" i="9"/>
  <c r="K248" i="9"/>
  <c r="J248" i="9"/>
  <c r="N247" i="9"/>
  <c r="M247" i="9"/>
  <c r="L247" i="9"/>
  <c r="K247" i="9"/>
  <c r="J247" i="9"/>
  <c r="N246" i="9"/>
  <c r="M246" i="9"/>
  <c r="L246" i="9"/>
  <c r="K246" i="9"/>
  <c r="J246" i="9"/>
  <c r="I246" i="9" s="1"/>
  <c r="N245" i="9"/>
  <c r="M245" i="9"/>
  <c r="L245" i="9"/>
  <c r="K245" i="9"/>
  <c r="J245" i="9"/>
  <c r="N244" i="9"/>
  <c r="M244" i="9"/>
  <c r="L244" i="9"/>
  <c r="K244" i="9"/>
  <c r="J244" i="9"/>
  <c r="I244" i="9"/>
  <c r="N243" i="9"/>
  <c r="M243" i="9"/>
  <c r="L243" i="9"/>
  <c r="K243" i="9"/>
  <c r="I243" i="9" s="1"/>
  <c r="J243" i="9"/>
  <c r="N242" i="9"/>
  <c r="M242" i="9"/>
  <c r="L242" i="9"/>
  <c r="K242" i="9"/>
  <c r="J242" i="9"/>
  <c r="I242" i="9" s="1"/>
  <c r="N241" i="9"/>
  <c r="M241" i="9"/>
  <c r="L241" i="9"/>
  <c r="K241" i="9"/>
  <c r="J241" i="9"/>
  <c r="N240" i="9"/>
  <c r="M240" i="9"/>
  <c r="L240" i="9"/>
  <c r="K240" i="9"/>
  <c r="J240" i="9"/>
  <c r="I240" i="9"/>
  <c r="N239" i="9"/>
  <c r="M239" i="9"/>
  <c r="L239" i="9"/>
  <c r="K239" i="9"/>
  <c r="I239" i="9" s="1"/>
  <c r="J239" i="9"/>
  <c r="N238" i="9"/>
  <c r="M238" i="9"/>
  <c r="L238" i="9"/>
  <c r="K238" i="9"/>
  <c r="J238" i="9"/>
  <c r="I238" i="9" s="1"/>
  <c r="N237" i="9"/>
  <c r="M237" i="9"/>
  <c r="L237" i="9"/>
  <c r="K237" i="9"/>
  <c r="J237" i="9"/>
  <c r="N236" i="9"/>
  <c r="M236" i="9"/>
  <c r="L236" i="9"/>
  <c r="K236" i="9"/>
  <c r="J236" i="9"/>
  <c r="I236" i="9"/>
  <c r="N235" i="9"/>
  <c r="M235" i="9"/>
  <c r="L235" i="9"/>
  <c r="K235" i="9"/>
  <c r="I235" i="9" s="1"/>
  <c r="J235" i="9"/>
  <c r="N234" i="9"/>
  <c r="M234" i="9"/>
  <c r="L234" i="9"/>
  <c r="K234" i="9"/>
  <c r="J234" i="9"/>
  <c r="I234" i="9" s="1"/>
  <c r="N233" i="9"/>
  <c r="M233" i="9"/>
  <c r="L233" i="9"/>
  <c r="K233" i="9"/>
  <c r="J233" i="9"/>
  <c r="I233" i="9" s="1"/>
  <c r="N232" i="9"/>
  <c r="M232" i="9"/>
  <c r="L232" i="9"/>
  <c r="K232" i="9"/>
  <c r="I232" i="9" s="1"/>
  <c r="J232" i="9"/>
  <c r="N231" i="9"/>
  <c r="M231" i="9"/>
  <c r="L231" i="9"/>
  <c r="K231" i="9"/>
  <c r="J231" i="9"/>
  <c r="I231" i="9" s="1"/>
  <c r="U33" i="9" s="1"/>
  <c r="N230" i="9"/>
  <c r="M230" i="9"/>
  <c r="L230" i="9"/>
  <c r="K230" i="9"/>
  <c r="I230" i="9" s="1"/>
  <c r="J230" i="9"/>
  <c r="N229" i="9"/>
  <c r="M229" i="9"/>
  <c r="L229" i="9"/>
  <c r="K229" i="9"/>
  <c r="J229" i="9"/>
  <c r="I229" i="9" s="1"/>
  <c r="N228" i="9"/>
  <c r="M228" i="9"/>
  <c r="L228" i="9"/>
  <c r="K228" i="9"/>
  <c r="I228" i="9" s="1"/>
  <c r="J228" i="9"/>
  <c r="N227" i="9"/>
  <c r="M227" i="9"/>
  <c r="L227" i="9"/>
  <c r="K227" i="9"/>
  <c r="J227" i="9"/>
  <c r="I227" i="9" s="1"/>
  <c r="N226" i="9"/>
  <c r="M226" i="9"/>
  <c r="L226" i="9"/>
  <c r="K226" i="9"/>
  <c r="I226" i="9" s="1"/>
  <c r="J226" i="9"/>
  <c r="N225" i="9"/>
  <c r="M225" i="9"/>
  <c r="L225" i="9"/>
  <c r="K225" i="9"/>
  <c r="J225" i="9"/>
  <c r="I225" i="9" s="1"/>
  <c r="N224" i="9"/>
  <c r="M224" i="9"/>
  <c r="L224" i="9"/>
  <c r="K224" i="9"/>
  <c r="I224" i="9" s="1"/>
  <c r="J224" i="9"/>
  <c r="N223" i="9"/>
  <c r="M223" i="9"/>
  <c r="L223" i="9"/>
  <c r="K223" i="9"/>
  <c r="J223" i="9"/>
  <c r="I223" i="9" s="1"/>
  <c r="N222" i="9"/>
  <c r="M222" i="9"/>
  <c r="L222" i="9"/>
  <c r="K222" i="9"/>
  <c r="I222" i="9" s="1"/>
  <c r="J222" i="9"/>
  <c r="N221" i="9"/>
  <c r="M221" i="9"/>
  <c r="L221" i="9"/>
  <c r="K221" i="9"/>
  <c r="J221" i="9"/>
  <c r="I221" i="9" s="1"/>
  <c r="N220" i="9"/>
  <c r="M220" i="9"/>
  <c r="L220" i="9"/>
  <c r="K220" i="9"/>
  <c r="I220" i="9" s="1"/>
  <c r="J220" i="9"/>
  <c r="N219" i="9"/>
  <c r="M219" i="9"/>
  <c r="L219" i="9"/>
  <c r="K219" i="9"/>
  <c r="J219" i="9"/>
  <c r="I219" i="9" s="1"/>
  <c r="N218" i="9"/>
  <c r="M218" i="9"/>
  <c r="L218" i="9"/>
  <c r="K218" i="9"/>
  <c r="I218" i="9" s="1"/>
  <c r="J218" i="9"/>
  <c r="N217" i="9"/>
  <c r="M217" i="9"/>
  <c r="L217" i="9"/>
  <c r="K217" i="9"/>
  <c r="J217" i="9"/>
  <c r="I217" i="9" s="1"/>
  <c r="N216" i="9"/>
  <c r="M216" i="9"/>
  <c r="L216" i="9"/>
  <c r="K216" i="9"/>
  <c r="I216" i="9" s="1"/>
  <c r="J216" i="9"/>
  <c r="N215" i="9"/>
  <c r="M215" i="9"/>
  <c r="L215" i="9"/>
  <c r="K215" i="9"/>
  <c r="J215" i="9"/>
  <c r="I215" i="9" s="1"/>
  <c r="N214" i="9"/>
  <c r="M214" i="9"/>
  <c r="L214" i="9"/>
  <c r="K214" i="9"/>
  <c r="I214" i="9" s="1"/>
  <c r="J214" i="9"/>
  <c r="N213" i="9"/>
  <c r="M213" i="9"/>
  <c r="L213" i="9"/>
  <c r="K213" i="9"/>
  <c r="J213" i="9"/>
  <c r="I213" i="9" s="1"/>
  <c r="N212" i="9"/>
  <c r="M212" i="9"/>
  <c r="L212" i="9"/>
  <c r="K212" i="9"/>
  <c r="I212" i="9" s="1"/>
  <c r="J212" i="9"/>
  <c r="N211" i="9"/>
  <c r="M211" i="9"/>
  <c r="L211" i="9"/>
  <c r="K211" i="9"/>
  <c r="J211" i="9"/>
  <c r="I211" i="9" s="1"/>
  <c r="N210" i="9"/>
  <c r="M210" i="9"/>
  <c r="L210" i="9"/>
  <c r="K210" i="9"/>
  <c r="I210" i="9" s="1"/>
  <c r="J210" i="9"/>
  <c r="N209" i="9"/>
  <c r="M209" i="9"/>
  <c r="L209" i="9"/>
  <c r="K209" i="9"/>
  <c r="J209" i="9"/>
  <c r="I209" i="9" s="1"/>
  <c r="U32" i="9" s="1"/>
  <c r="N208" i="9"/>
  <c r="M208" i="9"/>
  <c r="L208" i="9"/>
  <c r="K208" i="9"/>
  <c r="I208" i="9" s="1"/>
  <c r="J208" i="9"/>
  <c r="N207" i="9"/>
  <c r="M207" i="9"/>
  <c r="L207" i="9"/>
  <c r="K207" i="9"/>
  <c r="J207" i="9"/>
  <c r="I207" i="9" s="1"/>
  <c r="N206" i="9"/>
  <c r="M206" i="9"/>
  <c r="L206" i="9"/>
  <c r="K206" i="9"/>
  <c r="I206" i="9" s="1"/>
  <c r="J206" i="9"/>
  <c r="N205" i="9"/>
  <c r="M205" i="9"/>
  <c r="L205" i="9"/>
  <c r="K205" i="9"/>
  <c r="J205" i="9"/>
  <c r="I205" i="9" s="1"/>
  <c r="N204" i="9"/>
  <c r="M204" i="9"/>
  <c r="L204" i="9"/>
  <c r="K204" i="9"/>
  <c r="I204" i="9" s="1"/>
  <c r="J204" i="9"/>
  <c r="N203" i="9"/>
  <c r="M203" i="9"/>
  <c r="L203" i="9"/>
  <c r="K203" i="9"/>
  <c r="J203" i="9"/>
  <c r="I203" i="9" s="1"/>
  <c r="K37" i="9" s="1"/>
  <c r="N202" i="9"/>
  <c r="M202" i="9"/>
  <c r="L202" i="9"/>
  <c r="K202" i="9"/>
  <c r="I202" i="9" s="1"/>
  <c r="K36" i="9" s="1"/>
  <c r="J202" i="9"/>
  <c r="N201" i="9"/>
  <c r="M201" i="9"/>
  <c r="L201" i="9"/>
  <c r="K201" i="9"/>
  <c r="J201" i="9"/>
  <c r="I201" i="9" s="1"/>
  <c r="K35" i="9" s="1"/>
  <c r="N200" i="9"/>
  <c r="M200" i="9"/>
  <c r="L200" i="9"/>
  <c r="K200" i="9"/>
  <c r="I200" i="9" s="1"/>
  <c r="J200" i="9"/>
  <c r="N199" i="9"/>
  <c r="M199" i="9"/>
  <c r="L199" i="9"/>
  <c r="K199" i="9"/>
  <c r="J199" i="9"/>
  <c r="I199" i="9" s="1"/>
  <c r="U31" i="9" s="1"/>
  <c r="N198" i="9"/>
  <c r="M198" i="9"/>
  <c r="L198" i="9"/>
  <c r="K198" i="9"/>
  <c r="I198" i="9" s="1"/>
  <c r="J198" i="9"/>
  <c r="N197" i="9"/>
  <c r="M197" i="9"/>
  <c r="L197" i="9"/>
  <c r="K197" i="9"/>
  <c r="J197" i="9"/>
  <c r="I197" i="9" s="1"/>
  <c r="N196" i="9"/>
  <c r="M196" i="9"/>
  <c r="L196" i="9"/>
  <c r="K196" i="9"/>
  <c r="I196" i="9" s="1"/>
  <c r="K34" i="9" s="1"/>
  <c r="J196" i="9"/>
  <c r="N195" i="9"/>
  <c r="M195" i="9"/>
  <c r="L195" i="9"/>
  <c r="K195" i="9"/>
  <c r="J195" i="9"/>
  <c r="I195" i="9" s="1"/>
  <c r="K33" i="9" s="1"/>
  <c r="N194" i="9"/>
  <c r="M194" i="9"/>
  <c r="L194" i="9"/>
  <c r="K194" i="9"/>
  <c r="I194" i="9" s="1"/>
  <c r="J194" i="9"/>
  <c r="N193" i="9"/>
  <c r="M193" i="9"/>
  <c r="L193" i="9"/>
  <c r="K193" i="9"/>
  <c r="J193" i="9"/>
  <c r="I193" i="9" s="1"/>
  <c r="N192" i="9"/>
  <c r="M192" i="9"/>
  <c r="L192" i="9"/>
  <c r="K192" i="9"/>
  <c r="I192" i="9" s="1"/>
  <c r="J192" i="9"/>
  <c r="N191" i="9"/>
  <c r="M191" i="9"/>
  <c r="L191" i="9"/>
  <c r="K191" i="9"/>
  <c r="J191" i="9"/>
  <c r="I191" i="9" s="1"/>
  <c r="N190" i="9"/>
  <c r="M190" i="9"/>
  <c r="L190" i="9"/>
  <c r="K190" i="9"/>
  <c r="I190" i="9" s="1"/>
  <c r="J190" i="9"/>
  <c r="N189" i="9"/>
  <c r="M189" i="9"/>
  <c r="L189" i="9"/>
  <c r="K189" i="9"/>
  <c r="J189" i="9"/>
  <c r="I189" i="9" s="1"/>
  <c r="N188" i="9"/>
  <c r="M188" i="9"/>
  <c r="L188" i="9"/>
  <c r="K188" i="9"/>
  <c r="I188" i="9" s="1"/>
  <c r="J188" i="9"/>
  <c r="N187" i="9"/>
  <c r="M187" i="9"/>
  <c r="L187" i="9"/>
  <c r="K187" i="9"/>
  <c r="J187" i="9"/>
  <c r="I187" i="9" s="1"/>
  <c r="K32" i="9" s="1"/>
  <c r="N186" i="9"/>
  <c r="M186" i="9"/>
  <c r="L186" i="9"/>
  <c r="K186" i="9"/>
  <c r="I186" i="9" s="1"/>
  <c r="K31" i="9" s="1"/>
  <c r="J186" i="9"/>
  <c r="N185" i="9"/>
  <c r="M185" i="9"/>
  <c r="L185" i="9"/>
  <c r="K185" i="9"/>
  <c r="J185" i="9"/>
  <c r="I185" i="9" s="1"/>
  <c r="K30" i="9" s="1"/>
  <c r="N184" i="9"/>
  <c r="M184" i="9"/>
  <c r="L184" i="9"/>
  <c r="K184" i="9"/>
  <c r="I184" i="9" s="1"/>
  <c r="J184" i="9"/>
  <c r="N183" i="9"/>
  <c r="M183" i="9"/>
  <c r="L183" i="9"/>
  <c r="K183" i="9"/>
  <c r="J183" i="9"/>
  <c r="I183" i="9" s="1"/>
  <c r="N182" i="9"/>
  <c r="M182" i="9"/>
  <c r="L182" i="9"/>
  <c r="K182" i="9"/>
  <c r="I182" i="9" s="1"/>
  <c r="J182" i="9"/>
  <c r="N181" i="9"/>
  <c r="M181" i="9"/>
  <c r="L181" i="9"/>
  <c r="K181" i="9"/>
  <c r="J181" i="9"/>
  <c r="I181" i="9" s="1"/>
  <c r="N180" i="9"/>
  <c r="M180" i="9"/>
  <c r="L180" i="9"/>
  <c r="K180" i="9"/>
  <c r="I180" i="9" s="1"/>
  <c r="J180" i="9"/>
  <c r="N179" i="9"/>
  <c r="M179" i="9"/>
  <c r="L179" i="9"/>
  <c r="K179" i="9"/>
  <c r="J179" i="9"/>
  <c r="I179" i="9" s="1"/>
  <c r="N178" i="9"/>
  <c r="M178" i="9"/>
  <c r="L178" i="9"/>
  <c r="K178" i="9"/>
  <c r="I178" i="9" s="1"/>
  <c r="U30" i="9" s="1"/>
  <c r="J178" i="9"/>
  <c r="N177" i="9"/>
  <c r="M177" i="9"/>
  <c r="L177" i="9"/>
  <c r="K177" i="9"/>
  <c r="J177" i="9"/>
  <c r="I177" i="9" s="1"/>
  <c r="N176" i="9"/>
  <c r="M176" i="9"/>
  <c r="L176" i="9"/>
  <c r="K176" i="9"/>
  <c r="I176" i="9" s="1"/>
  <c r="J176" i="9"/>
  <c r="N175" i="9"/>
  <c r="M175" i="9"/>
  <c r="L175" i="9"/>
  <c r="K175" i="9"/>
  <c r="J175" i="9"/>
  <c r="I175" i="9" s="1"/>
  <c r="N174" i="9"/>
  <c r="M174" i="9"/>
  <c r="L174" i="9"/>
  <c r="K174" i="9"/>
  <c r="I174" i="9" s="1"/>
  <c r="K29" i="9" s="1"/>
  <c r="J174" i="9"/>
  <c r="N173" i="9"/>
  <c r="M173" i="9"/>
  <c r="L173" i="9"/>
  <c r="K173" i="9"/>
  <c r="J173" i="9"/>
  <c r="I173" i="9" s="1"/>
  <c r="K28" i="9" s="1"/>
  <c r="N172" i="9"/>
  <c r="M172" i="9"/>
  <c r="L172" i="9"/>
  <c r="K172" i="9"/>
  <c r="I172" i="9" s="1"/>
  <c r="J172" i="9"/>
  <c r="N171" i="9"/>
  <c r="M171" i="9"/>
  <c r="L171" i="9"/>
  <c r="K171" i="9"/>
  <c r="J171" i="9"/>
  <c r="I171" i="9" s="1"/>
  <c r="U28" i="9" s="1"/>
  <c r="N170" i="9"/>
  <c r="M170" i="9"/>
  <c r="L170" i="9"/>
  <c r="K170" i="9"/>
  <c r="I170" i="9" s="1"/>
  <c r="U27" i="9" s="1"/>
  <c r="J170" i="9"/>
  <c r="N169" i="9"/>
  <c r="M169" i="9"/>
  <c r="L169" i="9"/>
  <c r="K169" i="9"/>
  <c r="J169" i="9"/>
  <c r="I169" i="9" s="1"/>
  <c r="N168" i="9"/>
  <c r="M168" i="9"/>
  <c r="L168" i="9"/>
  <c r="K168" i="9"/>
  <c r="I168" i="9" s="1"/>
  <c r="J168" i="9"/>
  <c r="N167" i="9"/>
  <c r="M167" i="9"/>
  <c r="L167" i="9"/>
  <c r="K167" i="9"/>
  <c r="J167" i="9"/>
  <c r="I167" i="9" s="1"/>
  <c r="U26" i="9" s="1"/>
  <c r="N166" i="9"/>
  <c r="M166" i="9"/>
  <c r="L166" i="9"/>
  <c r="K166" i="9"/>
  <c r="I166" i="9" s="1"/>
  <c r="J166" i="9"/>
  <c r="N165" i="9"/>
  <c r="M165" i="9"/>
  <c r="L165" i="9"/>
  <c r="K165" i="9"/>
  <c r="J165" i="9"/>
  <c r="I165" i="9" s="1"/>
  <c r="N164" i="9"/>
  <c r="M164" i="9"/>
  <c r="L164" i="9"/>
  <c r="K164" i="9"/>
  <c r="I164" i="9" s="1"/>
  <c r="J164" i="9"/>
  <c r="N163" i="9"/>
  <c r="M163" i="9"/>
  <c r="L163" i="9"/>
  <c r="K163" i="9"/>
  <c r="J163" i="9"/>
  <c r="I163" i="9" s="1"/>
  <c r="N162" i="9"/>
  <c r="M162" i="9"/>
  <c r="L162" i="9"/>
  <c r="K162" i="9"/>
  <c r="I162" i="9" s="1"/>
  <c r="U25" i="9" s="1"/>
  <c r="J162" i="9"/>
  <c r="N161" i="9"/>
  <c r="M161" i="9"/>
  <c r="L161" i="9"/>
  <c r="K161" i="9"/>
  <c r="J161" i="9"/>
  <c r="I161" i="9" s="1"/>
  <c r="U24" i="9" s="1"/>
  <c r="N160" i="9"/>
  <c r="M160" i="9"/>
  <c r="L160" i="9"/>
  <c r="K160" i="9"/>
  <c r="I160" i="9" s="1"/>
  <c r="J160" i="9"/>
  <c r="N159" i="9"/>
  <c r="M159" i="9"/>
  <c r="L159" i="9"/>
  <c r="K159" i="9"/>
  <c r="J159" i="9"/>
  <c r="I159" i="9" s="1"/>
  <c r="N158" i="9"/>
  <c r="M158" i="9"/>
  <c r="L158" i="9"/>
  <c r="K158" i="9"/>
  <c r="I158" i="9" s="1"/>
  <c r="J158" i="9"/>
  <c r="N157" i="9"/>
  <c r="M157" i="9"/>
  <c r="L157" i="9"/>
  <c r="K157" i="9"/>
  <c r="J157" i="9"/>
  <c r="I157" i="9" s="1"/>
  <c r="N156" i="9"/>
  <c r="M156" i="9"/>
  <c r="L156" i="9"/>
  <c r="K156" i="9"/>
  <c r="I156" i="9" s="1"/>
  <c r="J156" i="9"/>
  <c r="N155" i="9"/>
  <c r="M155" i="9"/>
  <c r="L155" i="9"/>
  <c r="K155" i="9"/>
  <c r="J155" i="9"/>
  <c r="I155" i="9" s="1"/>
  <c r="K26" i="9" s="1"/>
  <c r="N154" i="9"/>
  <c r="M154" i="9"/>
  <c r="L154" i="9"/>
  <c r="K154" i="9"/>
  <c r="I154" i="9" s="1"/>
  <c r="K25" i="9" s="1"/>
  <c r="J154" i="9"/>
  <c r="N153" i="9"/>
  <c r="M153" i="9"/>
  <c r="L153" i="9"/>
  <c r="K153" i="9"/>
  <c r="J153" i="9"/>
  <c r="I153" i="9" s="1"/>
  <c r="K24" i="9" s="1"/>
  <c r="N152" i="9"/>
  <c r="M152" i="9"/>
  <c r="L152" i="9"/>
  <c r="K152" i="9"/>
  <c r="I152" i="9" s="1"/>
  <c r="J152" i="9"/>
  <c r="N151" i="9"/>
  <c r="M151" i="9"/>
  <c r="L151" i="9"/>
  <c r="K151" i="9"/>
  <c r="J151" i="9"/>
  <c r="I151" i="9" s="1"/>
  <c r="U23" i="9" s="1"/>
  <c r="N150" i="9"/>
  <c r="M150" i="9"/>
  <c r="L150" i="9"/>
  <c r="K150" i="9"/>
  <c r="I150" i="9" s="1"/>
  <c r="J150" i="9"/>
  <c r="N149" i="9"/>
  <c r="M149" i="9"/>
  <c r="L149" i="9"/>
  <c r="K149" i="9"/>
  <c r="J149" i="9"/>
  <c r="I149" i="9" s="1"/>
  <c r="N148" i="9"/>
  <c r="M148" i="9"/>
  <c r="L148" i="9"/>
  <c r="K148" i="9"/>
  <c r="I148" i="9" s="1"/>
  <c r="J148" i="9"/>
  <c r="N147" i="9"/>
  <c r="M147" i="9"/>
  <c r="L147" i="9"/>
  <c r="K147" i="9"/>
  <c r="J147" i="9"/>
  <c r="I147" i="9" s="1"/>
  <c r="N146" i="9"/>
  <c r="M146" i="9"/>
  <c r="L146" i="9"/>
  <c r="K146" i="9"/>
  <c r="I146" i="9" s="1"/>
  <c r="K23" i="9" s="1"/>
  <c r="J146" i="9"/>
  <c r="N145" i="9"/>
  <c r="M145" i="9"/>
  <c r="L145" i="9"/>
  <c r="K145" i="9"/>
  <c r="J145" i="9"/>
  <c r="I145" i="9" s="1"/>
  <c r="N144" i="9"/>
  <c r="M144" i="9"/>
  <c r="L144" i="9"/>
  <c r="K144" i="9"/>
  <c r="I144" i="9" s="1"/>
  <c r="J144" i="9"/>
  <c r="N143" i="9"/>
  <c r="M143" i="9"/>
  <c r="L143" i="9"/>
  <c r="K143" i="9"/>
  <c r="J143" i="9"/>
  <c r="I143" i="9" s="1"/>
  <c r="N142" i="9"/>
  <c r="M142" i="9"/>
  <c r="L142" i="9"/>
  <c r="K142" i="9"/>
  <c r="I142" i="9" s="1"/>
  <c r="J142" i="9"/>
  <c r="N141" i="9"/>
  <c r="M141" i="9"/>
  <c r="L141" i="9"/>
  <c r="K141" i="9"/>
  <c r="J141" i="9"/>
  <c r="I141" i="9" s="1"/>
  <c r="N140" i="9"/>
  <c r="M140" i="9"/>
  <c r="L140" i="9"/>
  <c r="K140" i="9"/>
  <c r="I140" i="9" s="1"/>
  <c r="J140" i="9"/>
  <c r="N139" i="9"/>
  <c r="M139" i="9"/>
  <c r="L139" i="9"/>
  <c r="K139" i="9"/>
  <c r="J139" i="9"/>
  <c r="I139" i="9" s="1"/>
  <c r="N138" i="9"/>
  <c r="M138" i="9"/>
  <c r="L138" i="9"/>
  <c r="K138" i="9"/>
  <c r="I138" i="9" s="1"/>
  <c r="J138" i="9"/>
  <c r="N137" i="9"/>
  <c r="M137" i="9"/>
  <c r="L137" i="9"/>
  <c r="K137" i="9"/>
  <c r="J137" i="9"/>
  <c r="I137" i="9" s="1"/>
  <c r="N136" i="9"/>
  <c r="M136" i="9"/>
  <c r="L136" i="9"/>
  <c r="K136" i="9"/>
  <c r="I136" i="9" s="1"/>
  <c r="J136" i="9"/>
  <c r="N135" i="9"/>
  <c r="M135" i="9"/>
  <c r="L135" i="9"/>
  <c r="K135" i="9"/>
  <c r="J135" i="9"/>
  <c r="I135" i="9" s="1"/>
  <c r="N134" i="9"/>
  <c r="M134" i="9"/>
  <c r="L134" i="9"/>
  <c r="K134" i="9"/>
  <c r="I134" i="9" s="1"/>
  <c r="J134" i="9"/>
  <c r="N133" i="9"/>
  <c r="M133" i="9"/>
  <c r="L133" i="9"/>
  <c r="K133" i="9"/>
  <c r="J133" i="9"/>
  <c r="I133" i="9" s="1"/>
  <c r="N132" i="9"/>
  <c r="M132" i="9"/>
  <c r="L132" i="9"/>
  <c r="K132" i="9"/>
  <c r="I132" i="9" s="1"/>
  <c r="J132" i="9"/>
  <c r="N131" i="9"/>
  <c r="M131" i="9"/>
  <c r="L131" i="9"/>
  <c r="K131" i="9"/>
  <c r="J131" i="9"/>
  <c r="I131" i="9" s="1"/>
  <c r="N130" i="9"/>
  <c r="M130" i="9"/>
  <c r="L130" i="9"/>
  <c r="K130" i="9"/>
  <c r="I130" i="9" s="1"/>
  <c r="J130" i="9"/>
  <c r="N129" i="9"/>
  <c r="M129" i="9"/>
  <c r="L129" i="9"/>
  <c r="K129" i="9"/>
  <c r="J129" i="9"/>
  <c r="I129" i="9" s="1"/>
  <c r="N128" i="9"/>
  <c r="M128" i="9"/>
  <c r="L128" i="9"/>
  <c r="K128" i="9"/>
  <c r="I128" i="9" s="1"/>
  <c r="J128" i="9"/>
  <c r="N127" i="9"/>
  <c r="M127" i="9"/>
  <c r="L127" i="9"/>
  <c r="K127" i="9"/>
  <c r="J127" i="9"/>
  <c r="I127" i="9" s="1"/>
  <c r="N126" i="9"/>
  <c r="M126" i="9"/>
  <c r="L126" i="9"/>
  <c r="K126" i="9"/>
  <c r="I126" i="9" s="1"/>
  <c r="J126" i="9"/>
  <c r="N125" i="9"/>
  <c r="M125" i="9"/>
  <c r="L125" i="9"/>
  <c r="K125" i="9"/>
  <c r="J125" i="9"/>
  <c r="I125" i="9" s="1"/>
  <c r="N124" i="9"/>
  <c r="M124" i="9"/>
  <c r="L124" i="9"/>
  <c r="K124" i="9"/>
  <c r="I124" i="9" s="1"/>
  <c r="J124" i="9"/>
  <c r="N123" i="9"/>
  <c r="M123" i="9"/>
  <c r="L123" i="9"/>
  <c r="K123" i="9"/>
  <c r="J123" i="9"/>
  <c r="I123" i="9" s="1"/>
  <c r="N122" i="9"/>
  <c r="M122" i="9"/>
  <c r="L122" i="9"/>
  <c r="K122" i="9"/>
  <c r="I122" i="9" s="1"/>
  <c r="J122" i="9"/>
  <c r="N121" i="9"/>
  <c r="M121" i="9"/>
  <c r="L121" i="9"/>
  <c r="K121" i="9"/>
  <c r="J121" i="9"/>
  <c r="I121" i="9" s="1"/>
  <c r="N120" i="9"/>
  <c r="M120" i="9"/>
  <c r="L120" i="9"/>
  <c r="K120" i="9"/>
  <c r="I120" i="9" s="1"/>
  <c r="J120" i="9"/>
  <c r="N119" i="9"/>
  <c r="M119" i="9"/>
  <c r="L119" i="9"/>
  <c r="K119" i="9"/>
  <c r="J119" i="9"/>
  <c r="I119" i="9" s="1"/>
  <c r="N118" i="9"/>
  <c r="M118" i="9"/>
  <c r="L118" i="9"/>
  <c r="K118" i="9"/>
  <c r="I118" i="9" s="1"/>
  <c r="J118" i="9"/>
  <c r="N117" i="9"/>
  <c r="M117" i="9"/>
  <c r="L117" i="9"/>
  <c r="K117" i="9"/>
  <c r="J117" i="9"/>
  <c r="I117" i="9" s="1"/>
  <c r="N116" i="9"/>
  <c r="M116" i="9"/>
  <c r="L116" i="9"/>
  <c r="K116" i="9"/>
  <c r="I116" i="9" s="1"/>
  <c r="J116" i="9"/>
  <c r="N115" i="9"/>
  <c r="M115" i="9"/>
  <c r="L115" i="9"/>
  <c r="K115" i="9"/>
  <c r="J115" i="9"/>
  <c r="I115" i="9" s="1"/>
  <c r="N114" i="9"/>
  <c r="M114" i="9"/>
  <c r="L114" i="9"/>
  <c r="K114" i="9"/>
  <c r="I114" i="9" s="1"/>
  <c r="J114" i="9"/>
  <c r="N113" i="9"/>
  <c r="M113" i="9"/>
  <c r="L113" i="9"/>
  <c r="K113" i="9"/>
  <c r="J113" i="9"/>
  <c r="I113" i="9" s="1"/>
  <c r="N112" i="9"/>
  <c r="M112" i="9"/>
  <c r="L112" i="9"/>
  <c r="K112" i="9"/>
  <c r="I112" i="9" s="1"/>
  <c r="J112" i="9"/>
  <c r="N111" i="9"/>
  <c r="M111" i="9"/>
  <c r="L111" i="9"/>
  <c r="K111" i="9"/>
  <c r="J111" i="9"/>
  <c r="I111" i="9" s="1"/>
  <c r="N110" i="9"/>
  <c r="M110" i="9"/>
  <c r="L110" i="9"/>
  <c r="K110" i="9"/>
  <c r="I110" i="9" s="1"/>
  <c r="J110" i="9"/>
  <c r="N109" i="9"/>
  <c r="M109" i="9"/>
  <c r="L109" i="9"/>
  <c r="K109" i="9"/>
  <c r="J109" i="9"/>
  <c r="I109" i="9" s="1"/>
  <c r="N108" i="9"/>
  <c r="M108" i="9"/>
  <c r="L108" i="9"/>
  <c r="K108" i="9"/>
  <c r="I108" i="9" s="1"/>
  <c r="J108" i="9"/>
  <c r="N107" i="9"/>
  <c r="M107" i="9"/>
  <c r="L107" i="9"/>
  <c r="K107" i="9"/>
  <c r="J107" i="9"/>
  <c r="I107" i="9" s="1"/>
  <c r="N106" i="9"/>
  <c r="M106" i="9"/>
  <c r="L106" i="9"/>
  <c r="K106" i="9"/>
  <c r="I106" i="9" s="1"/>
  <c r="J106" i="9"/>
  <c r="N105" i="9"/>
  <c r="M105" i="9"/>
  <c r="L105" i="9"/>
  <c r="K105" i="9"/>
  <c r="J105" i="9"/>
  <c r="I105" i="9" s="1"/>
  <c r="N104" i="9"/>
  <c r="M104" i="9"/>
  <c r="L104" i="9"/>
  <c r="K104" i="9"/>
  <c r="I104" i="9" s="1"/>
  <c r="J104" i="9"/>
  <c r="N103" i="9"/>
  <c r="M103" i="9"/>
  <c r="L103" i="9"/>
  <c r="K103" i="9"/>
  <c r="J103" i="9"/>
  <c r="I103" i="9" s="1"/>
  <c r="N102" i="9"/>
  <c r="M102" i="9"/>
  <c r="L102" i="9"/>
  <c r="K102" i="9"/>
  <c r="I102" i="9" s="1"/>
  <c r="J102" i="9"/>
  <c r="N101" i="9"/>
  <c r="M101" i="9"/>
  <c r="L101" i="9"/>
  <c r="K101" i="9"/>
  <c r="J101" i="9"/>
  <c r="I101" i="9" s="1"/>
  <c r="N100" i="9"/>
  <c r="M100" i="9"/>
  <c r="L100" i="9"/>
  <c r="K100" i="9"/>
  <c r="I100" i="9" s="1"/>
  <c r="J100" i="9"/>
  <c r="N99" i="9"/>
  <c r="M99" i="9"/>
  <c r="L99" i="9"/>
  <c r="K99" i="9"/>
  <c r="J99" i="9"/>
  <c r="I99" i="9" s="1"/>
  <c r="N98" i="9"/>
  <c r="M98" i="9"/>
  <c r="L98" i="9"/>
  <c r="K98" i="9"/>
  <c r="I98" i="9" s="1"/>
  <c r="J98" i="9"/>
  <c r="N97" i="9"/>
  <c r="M97" i="9"/>
  <c r="L97" i="9"/>
  <c r="K97" i="9"/>
  <c r="J97" i="9"/>
  <c r="I97" i="9" s="1"/>
  <c r="N96" i="9"/>
  <c r="M96" i="9"/>
  <c r="L96" i="9"/>
  <c r="K96" i="9"/>
  <c r="I96" i="9" s="1"/>
  <c r="J96" i="9"/>
  <c r="N95" i="9"/>
  <c r="M95" i="9"/>
  <c r="L95" i="9"/>
  <c r="K95" i="9"/>
  <c r="J95" i="9"/>
  <c r="I95" i="9" s="1"/>
  <c r="N94" i="9"/>
  <c r="M94" i="9"/>
  <c r="L94" i="9"/>
  <c r="K94" i="9"/>
  <c r="I94" i="9" s="1"/>
  <c r="J94" i="9"/>
  <c r="N93" i="9"/>
  <c r="M93" i="9"/>
  <c r="L93" i="9"/>
  <c r="K93" i="9"/>
  <c r="J93" i="9"/>
  <c r="I93" i="9" s="1"/>
  <c r="N92" i="9"/>
  <c r="M92" i="9"/>
  <c r="L92" i="9"/>
  <c r="K92" i="9"/>
  <c r="I92" i="9" s="1"/>
  <c r="J92" i="9"/>
  <c r="N91" i="9"/>
  <c r="M91" i="9"/>
  <c r="L91" i="9"/>
  <c r="K91" i="9"/>
  <c r="J91" i="9"/>
  <c r="I91" i="9" s="1"/>
  <c r="N90" i="9"/>
  <c r="M90" i="9"/>
  <c r="L90" i="9"/>
  <c r="K90" i="9"/>
  <c r="I90" i="9" s="1"/>
  <c r="J90" i="9"/>
  <c r="N89" i="9"/>
  <c r="M89" i="9"/>
  <c r="L89" i="9"/>
  <c r="J89" i="9"/>
  <c r="L88" i="9"/>
  <c r="K88" i="9"/>
  <c r="J88" i="9"/>
  <c r="L87" i="9"/>
  <c r="K87" i="9"/>
  <c r="J87" i="9"/>
  <c r="L86" i="9"/>
  <c r="K86" i="9"/>
  <c r="J86" i="9"/>
  <c r="L85" i="9"/>
  <c r="K85" i="9"/>
  <c r="J85" i="9"/>
  <c r="L84" i="9"/>
  <c r="K84" i="9"/>
  <c r="J84" i="9"/>
  <c r="L83" i="9"/>
  <c r="K83" i="9"/>
  <c r="J83" i="9"/>
  <c r="L82" i="9"/>
  <c r="K82" i="9"/>
  <c r="J82" i="9"/>
  <c r="L81" i="9"/>
  <c r="K81" i="9"/>
  <c r="J81" i="9"/>
  <c r="N80" i="9"/>
  <c r="M80" i="9"/>
  <c r="L80" i="9"/>
  <c r="K80" i="9"/>
  <c r="I80" i="9" s="1"/>
  <c r="J80" i="9"/>
  <c r="N79" i="9"/>
  <c r="M79" i="9"/>
  <c r="L79" i="9"/>
  <c r="K79" i="9"/>
  <c r="J79" i="9"/>
  <c r="I79" i="9"/>
  <c r="N78" i="9"/>
  <c r="M78" i="9"/>
  <c r="L78" i="9"/>
  <c r="J78" i="9"/>
  <c r="L77" i="9"/>
  <c r="K77" i="9"/>
  <c r="J77" i="9"/>
  <c r="J76" i="9"/>
  <c r="J75" i="9"/>
  <c r="J74" i="9"/>
  <c r="J73" i="9"/>
  <c r="J72" i="9"/>
  <c r="J71" i="9"/>
  <c r="J70" i="9"/>
  <c r="N69" i="9"/>
  <c r="M69" i="9"/>
  <c r="J69" i="9"/>
  <c r="N68" i="9"/>
  <c r="M68" i="9"/>
  <c r="J68" i="9"/>
  <c r="N67" i="9"/>
  <c r="M67" i="9"/>
  <c r="K67" i="9"/>
  <c r="J67" i="9"/>
  <c r="I67" i="9" s="1"/>
  <c r="E67" i="9"/>
  <c r="L67" i="9" s="1"/>
  <c r="N66" i="9"/>
  <c r="M66" i="9"/>
  <c r="L66" i="9"/>
  <c r="K66" i="9"/>
  <c r="J66" i="9"/>
  <c r="I66" i="9"/>
  <c r="N65" i="9"/>
  <c r="M65" i="9"/>
  <c r="L65" i="9"/>
  <c r="K65" i="9"/>
  <c r="I65" i="9" s="1"/>
  <c r="J65" i="9"/>
  <c r="N64" i="9"/>
  <c r="M64" i="9"/>
  <c r="L64" i="9"/>
  <c r="K64" i="9"/>
  <c r="J64" i="9"/>
  <c r="I64" i="9"/>
  <c r="N63" i="9"/>
  <c r="M63" i="9"/>
  <c r="L63" i="9"/>
  <c r="K63" i="9"/>
  <c r="I63" i="9" s="1"/>
  <c r="J63" i="9"/>
  <c r="N62" i="9"/>
  <c r="M62" i="9"/>
  <c r="L62" i="9"/>
  <c r="K62" i="9"/>
  <c r="J62" i="9"/>
  <c r="I62" i="9"/>
  <c r="N61" i="9"/>
  <c r="M61" i="9"/>
  <c r="L61" i="9"/>
  <c r="K61" i="9"/>
  <c r="I61" i="9" s="1"/>
  <c r="J61" i="9"/>
  <c r="N60" i="9"/>
  <c r="M60" i="9"/>
  <c r="L60" i="9"/>
  <c r="K60" i="9"/>
  <c r="J60" i="9"/>
  <c r="I60" i="9"/>
  <c r="K39" i="9"/>
  <c r="U38" i="9"/>
  <c r="V38" i="9" s="1"/>
  <c r="U37" i="9"/>
  <c r="V37" i="9" s="1"/>
  <c r="U36" i="9"/>
  <c r="V36" i="9" s="1"/>
  <c r="E12" i="9"/>
  <c r="D12" i="9"/>
  <c r="K10" i="9"/>
  <c r="K9" i="9"/>
  <c r="K8" i="9"/>
  <c r="K7" i="9"/>
  <c r="K6" i="9"/>
  <c r="K5" i="9"/>
  <c r="J5" i="9"/>
  <c r="L4" i="9"/>
  <c r="K4" i="9"/>
  <c r="J4" i="9"/>
  <c r="P3" i="9"/>
  <c r="O3" i="9"/>
  <c r="N3" i="9"/>
  <c r="M3" i="9"/>
  <c r="L3" i="9"/>
  <c r="K3" i="9"/>
  <c r="J3" i="9"/>
  <c r="K2" i="9"/>
  <c r="D1" i="9"/>
  <c r="L5" i="9" s="1"/>
  <c r="AK498" i="8"/>
  <c r="AB498" i="8"/>
  <c r="Z498" i="8"/>
  <c r="X498" i="8"/>
  <c r="X497" i="8"/>
  <c r="AK490" i="8"/>
  <c r="AE490" i="8"/>
  <c r="AA490" i="8"/>
  <c r="X489" i="8"/>
  <c r="U489" i="8"/>
  <c r="S489" i="8"/>
  <c r="Q489" i="8"/>
  <c r="Q488" i="8"/>
  <c r="J485" i="8"/>
  <c r="AK482" i="8"/>
  <c r="X481" i="8"/>
  <c r="Q479" i="8"/>
  <c r="H476" i="8"/>
  <c r="AB490" i="8" s="1"/>
  <c r="G476" i="8"/>
  <c r="M486" i="8" s="1"/>
  <c r="F476" i="8"/>
  <c r="L486" i="8" s="1"/>
  <c r="E476" i="8"/>
  <c r="Y490" i="8" s="1"/>
  <c r="D476" i="8"/>
  <c r="X490" i="8" s="1"/>
  <c r="K475" i="8"/>
  <c r="D475" i="8"/>
  <c r="AK472" i="8"/>
  <c r="AB470" i="8"/>
  <c r="Z470" i="8"/>
  <c r="X470" i="8"/>
  <c r="Q470" i="8"/>
  <c r="X469" i="8"/>
  <c r="N466" i="8"/>
  <c r="L466" i="8"/>
  <c r="J466" i="8"/>
  <c r="J465" i="8"/>
  <c r="AB462" i="8"/>
  <c r="AA462" i="8"/>
  <c r="Z462" i="8"/>
  <c r="Y462" i="8"/>
  <c r="X462" i="8"/>
  <c r="AK461" i="8"/>
  <c r="AE461" i="8"/>
  <c r="X461" i="8"/>
  <c r="U461" i="8"/>
  <c r="S461" i="8"/>
  <c r="Q461" i="8"/>
  <c r="Q460" i="8"/>
  <c r="AB454" i="8"/>
  <c r="AA454" i="8"/>
  <c r="Z454" i="8"/>
  <c r="Y454" i="8"/>
  <c r="X454" i="8"/>
  <c r="X453" i="8"/>
  <c r="AK452" i="8"/>
  <c r="B450" i="8"/>
  <c r="N399" i="8"/>
  <c r="M399" i="8"/>
  <c r="L399" i="8"/>
  <c r="K399" i="8"/>
  <c r="I399" i="8" s="1"/>
  <c r="J399" i="8"/>
  <c r="N398" i="8"/>
  <c r="M398" i="8"/>
  <c r="L398" i="8"/>
  <c r="K398" i="8"/>
  <c r="J398" i="8"/>
  <c r="I398" i="8"/>
  <c r="N397" i="8"/>
  <c r="M397" i="8"/>
  <c r="L397" i="8"/>
  <c r="K397" i="8"/>
  <c r="I397" i="8" s="1"/>
  <c r="J397" i="8"/>
  <c r="N396" i="8"/>
  <c r="M396" i="8"/>
  <c r="L396" i="8"/>
  <c r="K396" i="8"/>
  <c r="J396" i="8"/>
  <c r="I396" i="8"/>
  <c r="N395" i="8"/>
  <c r="M395" i="8"/>
  <c r="L395" i="8"/>
  <c r="K395" i="8"/>
  <c r="I395" i="8" s="1"/>
  <c r="J395" i="8"/>
  <c r="N394" i="8"/>
  <c r="M394" i="8"/>
  <c r="L394" i="8"/>
  <c r="K394" i="8"/>
  <c r="J394" i="8"/>
  <c r="I394" i="8"/>
  <c r="N393" i="8"/>
  <c r="M393" i="8"/>
  <c r="L393" i="8"/>
  <c r="K393" i="8"/>
  <c r="I393" i="8" s="1"/>
  <c r="J393" i="8"/>
  <c r="N392" i="8"/>
  <c r="M392" i="8"/>
  <c r="L392" i="8"/>
  <c r="K392" i="8"/>
  <c r="J392" i="8"/>
  <c r="I392" i="8"/>
  <c r="N391" i="8"/>
  <c r="M391" i="8"/>
  <c r="L391" i="8"/>
  <c r="K391" i="8"/>
  <c r="I391" i="8" s="1"/>
  <c r="J391" i="8"/>
  <c r="N390" i="8"/>
  <c r="M390" i="8"/>
  <c r="L390" i="8"/>
  <c r="K390" i="8"/>
  <c r="J390" i="8"/>
  <c r="I390" i="8"/>
  <c r="N389" i="8"/>
  <c r="M389" i="8"/>
  <c r="L389" i="8"/>
  <c r="K389" i="8"/>
  <c r="I389" i="8" s="1"/>
  <c r="J389" i="8"/>
  <c r="N388" i="8"/>
  <c r="M388" i="8"/>
  <c r="L388" i="8"/>
  <c r="K388" i="8"/>
  <c r="J388" i="8"/>
  <c r="I388" i="8"/>
  <c r="N387" i="8"/>
  <c r="M387" i="8"/>
  <c r="L387" i="8"/>
  <c r="K387" i="8"/>
  <c r="I387" i="8" s="1"/>
  <c r="J387" i="8"/>
  <c r="N386" i="8"/>
  <c r="M386" i="8"/>
  <c r="L386" i="8"/>
  <c r="K386" i="8"/>
  <c r="J386" i="8"/>
  <c r="I386" i="8"/>
  <c r="N385" i="8"/>
  <c r="M385" i="8"/>
  <c r="L385" i="8"/>
  <c r="K385" i="8"/>
  <c r="I385" i="8" s="1"/>
  <c r="J385" i="8"/>
  <c r="N384" i="8"/>
  <c r="M384" i="8"/>
  <c r="L384" i="8"/>
  <c r="K384" i="8"/>
  <c r="J384" i="8"/>
  <c r="I384" i="8"/>
  <c r="N383" i="8"/>
  <c r="M383" i="8"/>
  <c r="L383" i="8"/>
  <c r="K383" i="8"/>
  <c r="I383" i="8" s="1"/>
  <c r="J383" i="8"/>
  <c r="N382" i="8"/>
  <c r="M382" i="8"/>
  <c r="L382" i="8"/>
  <c r="K382" i="8"/>
  <c r="J382" i="8"/>
  <c r="I382" i="8"/>
  <c r="N381" i="8"/>
  <c r="M381" i="8"/>
  <c r="L381" i="8"/>
  <c r="K381" i="8"/>
  <c r="I381" i="8" s="1"/>
  <c r="J381" i="8"/>
  <c r="N380" i="8"/>
  <c r="M380" i="8"/>
  <c r="L380" i="8"/>
  <c r="K380" i="8"/>
  <c r="J380" i="8"/>
  <c r="I380" i="8"/>
  <c r="N379" i="8"/>
  <c r="M379" i="8"/>
  <c r="L379" i="8"/>
  <c r="K379" i="8"/>
  <c r="I379" i="8" s="1"/>
  <c r="J379" i="8"/>
  <c r="N378" i="8"/>
  <c r="M378" i="8"/>
  <c r="L378" i="8"/>
  <c r="K378" i="8"/>
  <c r="J378" i="8"/>
  <c r="I378" i="8"/>
  <c r="N377" i="8"/>
  <c r="M377" i="8"/>
  <c r="L377" i="8"/>
  <c r="K377" i="8"/>
  <c r="I377" i="8" s="1"/>
  <c r="J377" i="8"/>
  <c r="N376" i="8"/>
  <c r="M376" i="8"/>
  <c r="L376" i="8"/>
  <c r="K376" i="8"/>
  <c r="J376" i="8"/>
  <c r="I376" i="8"/>
  <c r="N375" i="8"/>
  <c r="M375" i="8"/>
  <c r="L375" i="8"/>
  <c r="K375" i="8"/>
  <c r="I375" i="8" s="1"/>
  <c r="J375" i="8"/>
  <c r="N374" i="8"/>
  <c r="M374" i="8"/>
  <c r="L374" i="8"/>
  <c r="K374" i="8"/>
  <c r="J374" i="8"/>
  <c r="I374" i="8"/>
  <c r="N373" i="8"/>
  <c r="M373" i="8"/>
  <c r="L373" i="8"/>
  <c r="K373" i="8"/>
  <c r="I373" i="8" s="1"/>
  <c r="J373" i="8"/>
  <c r="N372" i="8"/>
  <c r="M372" i="8"/>
  <c r="L372" i="8"/>
  <c r="K372" i="8"/>
  <c r="J372" i="8"/>
  <c r="I372" i="8"/>
  <c r="N371" i="8"/>
  <c r="M371" i="8"/>
  <c r="L371" i="8"/>
  <c r="K371" i="8"/>
  <c r="I371" i="8" s="1"/>
  <c r="J371" i="8"/>
  <c r="N370" i="8"/>
  <c r="M370" i="8"/>
  <c r="L370" i="8"/>
  <c r="K370" i="8"/>
  <c r="J370" i="8"/>
  <c r="I370" i="8"/>
  <c r="N369" i="8"/>
  <c r="M369" i="8"/>
  <c r="L369" i="8"/>
  <c r="K369" i="8"/>
  <c r="I369" i="8" s="1"/>
  <c r="J369" i="8"/>
  <c r="N368" i="8"/>
  <c r="M368" i="8"/>
  <c r="L368" i="8"/>
  <c r="K368" i="8"/>
  <c r="J368" i="8"/>
  <c r="I368" i="8"/>
  <c r="N367" i="8"/>
  <c r="M367" i="8"/>
  <c r="L367" i="8"/>
  <c r="K367" i="8"/>
  <c r="I367" i="8" s="1"/>
  <c r="J367" i="8"/>
  <c r="N366" i="8"/>
  <c r="M366" i="8"/>
  <c r="L366" i="8"/>
  <c r="K366" i="8"/>
  <c r="J366" i="8"/>
  <c r="I366" i="8"/>
  <c r="N365" i="8"/>
  <c r="M365" i="8"/>
  <c r="L365" i="8"/>
  <c r="K365" i="8"/>
  <c r="I365" i="8" s="1"/>
  <c r="J365" i="8"/>
  <c r="N364" i="8"/>
  <c r="M364" i="8"/>
  <c r="L364" i="8"/>
  <c r="K364" i="8"/>
  <c r="J364" i="8"/>
  <c r="I364" i="8"/>
  <c r="N363" i="8"/>
  <c r="M363" i="8"/>
  <c r="L363" i="8"/>
  <c r="K363" i="8"/>
  <c r="I363" i="8" s="1"/>
  <c r="J363" i="8"/>
  <c r="N362" i="8"/>
  <c r="M362" i="8"/>
  <c r="L362" i="8"/>
  <c r="K362" i="8"/>
  <c r="J362" i="8"/>
  <c r="I362" i="8"/>
  <c r="N361" i="8"/>
  <c r="M361" i="8"/>
  <c r="L361" i="8"/>
  <c r="K361" i="8"/>
  <c r="I361" i="8" s="1"/>
  <c r="J361" i="8"/>
  <c r="N360" i="8"/>
  <c r="M360" i="8"/>
  <c r="L360" i="8"/>
  <c r="K360" i="8"/>
  <c r="J360" i="8"/>
  <c r="I360" i="8"/>
  <c r="N359" i="8"/>
  <c r="M359" i="8"/>
  <c r="L359" i="8"/>
  <c r="K359" i="8"/>
  <c r="I359" i="8" s="1"/>
  <c r="J359" i="8"/>
  <c r="N358" i="8"/>
  <c r="M358" i="8"/>
  <c r="L358" i="8"/>
  <c r="K358" i="8"/>
  <c r="J358" i="8"/>
  <c r="I358" i="8"/>
  <c r="N357" i="8"/>
  <c r="M357" i="8"/>
  <c r="L357" i="8"/>
  <c r="K357" i="8"/>
  <c r="I357" i="8" s="1"/>
  <c r="J357" i="8"/>
  <c r="N356" i="8"/>
  <c r="M356" i="8"/>
  <c r="L356" i="8"/>
  <c r="K356" i="8"/>
  <c r="J356" i="8"/>
  <c r="I356" i="8"/>
  <c r="N355" i="8"/>
  <c r="M355" i="8"/>
  <c r="L355" i="8"/>
  <c r="K355" i="8"/>
  <c r="I355" i="8" s="1"/>
  <c r="J355" i="8"/>
  <c r="N354" i="8"/>
  <c r="M354" i="8"/>
  <c r="L354" i="8"/>
  <c r="K354" i="8"/>
  <c r="J354" i="8"/>
  <c r="I354" i="8"/>
  <c r="N353" i="8"/>
  <c r="M353" i="8"/>
  <c r="L353" i="8"/>
  <c r="K353" i="8"/>
  <c r="I353" i="8" s="1"/>
  <c r="J353" i="8"/>
  <c r="N352" i="8"/>
  <c r="M352" i="8"/>
  <c r="L352" i="8"/>
  <c r="K352" i="8"/>
  <c r="J352" i="8"/>
  <c r="I352" i="8"/>
  <c r="N351" i="8"/>
  <c r="M351" i="8"/>
  <c r="L351" i="8"/>
  <c r="K351" i="8"/>
  <c r="I351" i="8" s="1"/>
  <c r="K38" i="8" s="1"/>
  <c r="J351" i="8"/>
  <c r="N350" i="8"/>
  <c r="M350" i="8"/>
  <c r="L350" i="8"/>
  <c r="K350" i="8"/>
  <c r="J350" i="8"/>
  <c r="I350" i="8"/>
  <c r="N349" i="8"/>
  <c r="M349" i="8"/>
  <c r="L349" i="8"/>
  <c r="K349" i="8"/>
  <c r="I349" i="8" s="1"/>
  <c r="J349" i="8"/>
  <c r="N348" i="8"/>
  <c r="M348" i="8"/>
  <c r="L348" i="8"/>
  <c r="K348" i="8"/>
  <c r="J348" i="8"/>
  <c r="I348" i="8"/>
  <c r="N347" i="8"/>
  <c r="M347" i="8"/>
  <c r="L347" i="8"/>
  <c r="K347" i="8"/>
  <c r="I347" i="8" s="1"/>
  <c r="J347" i="8"/>
  <c r="N346" i="8"/>
  <c r="M346" i="8"/>
  <c r="L346" i="8"/>
  <c r="K346" i="8"/>
  <c r="J346" i="8"/>
  <c r="I346" i="8"/>
  <c r="N345" i="8"/>
  <c r="M345" i="8"/>
  <c r="L345" i="8"/>
  <c r="K345" i="8"/>
  <c r="I345" i="8" s="1"/>
  <c r="J345" i="8"/>
  <c r="N344" i="8"/>
  <c r="M344" i="8"/>
  <c r="L344" i="8"/>
  <c r="K344" i="8"/>
  <c r="J344" i="8"/>
  <c r="I344" i="8"/>
  <c r="N343" i="8"/>
  <c r="M343" i="8"/>
  <c r="L343" i="8"/>
  <c r="K343" i="8"/>
  <c r="I343" i="8" s="1"/>
  <c r="J343" i="8"/>
  <c r="N342" i="8"/>
  <c r="M342" i="8"/>
  <c r="L342" i="8"/>
  <c r="K342" i="8"/>
  <c r="J342" i="8"/>
  <c r="I342" i="8"/>
  <c r="N341" i="8"/>
  <c r="M341" i="8"/>
  <c r="L341" i="8"/>
  <c r="K341" i="8"/>
  <c r="I341" i="8" s="1"/>
  <c r="J341" i="8"/>
  <c r="N340" i="8"/>
  <c r="M340" i="8"/>
  <c r="L340" i="8"/>
  <c r="K340" i="8"/>
  <c r="J340" i="8"/>
  <c r="I340" i="8"/>
  <c r="N339" i="8"/>
  <c r="M339" i="8"/>
  <c r="L339" i="8"/>
  <c r="K339" i="8"/>
  <c r="I339" i="8" s="1"/>
  <c r="J339" i="8"/>
  <c r="N338" i="8"/>
  <c r="M338" i="8"/>
  <c r="L338" i="8"/>
  <c r="K338" i="8"/>
  <c r="J338" i="8"/>
  <c r="I338" i="8"/>
  <c r="N337" i="8"/>
  <c r="M337" i="8"/>
  <c r="L337" i="8"/>
  <c r="K337" i="8"/>
  <c r="I337" i="8" s="1"/>
  <c r="J337" i="8"/>
  <c r="N336" i="8"/>
  <c r="M336" i="8"/>
  <c r="L336" i="8"/>
  <c r="K336" i="8"/>
  <c r="J336" i="8"/>
  <c r="I336" i="8"/>
  <c r="N335" i="8"/>
  <c r="M335" i="8"/>
  <c r="L335" i="8"/>
  <c r="K335" i="8"/>
  <c r="I335" i="8" s="1"/>
  <c r="J335" i="8"/>
  <c r="N334" i="8"/>
  <c r="M334" i="8"/>
  <c r="L334" i="8"/>
  <c r="K334" i="8"/>
  <c r="J334" i="8"/>
  <c r="I334" i="8"/>
  <c r="N333" i="8"/>
  <c r="M333" i="8"/>
  <c r="L333" i="8"/>
  <c r="K333" i="8"/>
  <c r="I333" i="8" s="1"/>
  <c r="J333" i="8"/>
  <c r="N332" i="8"/>
  <c r="M332" i="8"/>
  <c r="L332" i="8"/>
  <c r="K332" i="8"/>
  <c r="J332" i="8"/>
  <c r="I332" i="8"/>
  <c r="N331" i="8"/>
  <c r="M331" i="8"/>
  <c r="L331" i="8"/>
  <c r="K331" i="8"/>
  <c r="I331" i="8" s="1"/>
  <c r="J331" i="8"/>
  <c r="N330" i="8"/>
  <c r="M330" i="8"/>
  <c r="L330" i="8"/>
  <c r="K330" i="8"/>
  <c r="J330" i="8"/>
  <c r="I330" i="8"/>
  <c r="N329" i="8"/>
  <c r="M329" i="8"/>
  <c r="L329" i="8"/>
  <c r="K329" i="8"/>
  <c r="I329" i="8" s="1"/>
  <c r="J329" i="8"/>
  <c r="N328" i="8"/>
  <c r="M328" i="8"/>
  <c r="L328" i="8"/>
  <c r="K328" i="8"/>
  <c r="J328" i="8"/>
  <c r="I328" i="8"/>
  <c r="N327" i="8"/>
  <c r="M327" i="8"/>
  <c r="L327" i="8"/>
  <c r="K327" i="8"/>
  <c r="I327" i="8" s="1"/>
  <c r="J327" i="8"/>
  <c r="N326" i="8"/>
  <c r="M326" i="8"/>
  <c r="L326" i="8"/>
  <c r="K326" i="8"/>
  <c r="J326" i="8"/>
  <c r="I326" i="8"/>
  <c r="N325" i="8"/>
  <c r="M325" i="8"/>
  <c r="L325" i="8"/>
  <c r="K325" i="8"/>
  <c r="I325" i="8" s="1"/>
  <c r="J325" i="8"/>
  <c r="N324" i="8"/>
  <c r="M324" i="8"/>
  <c r="L324" i="8"/>
  <c r="K324" i="8"/>
  <c r="J324" i="8"/>
  <c r="I324" i="8"/>
  <c r="N323" i="8"/>
  <c r="M323" i="8"/>
  <c r="L323" i="8"/>
  <c r="K323" i="8"/>
  <c r="I323" i="8" s="1"/>
  <c r="J323" i="8"/>
  <c r="N322" i="8"/>
  <c r="M322" i="8"/>
  <c r="L322" i="8"/>
  <c r="K322" i="8"/>
  <c r="J322" i="8"/>
  <c r="I322" i="8"/>
  <c r="N321" i="8"/>
  <c r="M321" i="8"/>
  <c r="L321" i="8"/>
  <c r="K321" i="8"/>
  <c r="I321" i="8" s="1"/>
  <c r="J321" i="8"/>
  <c r="N320" i="8"/>
  <c r="M320" i="8"/>
  <c r="L320" i="8"/>
  <c r="K320" i="8"/>
  <c r="J320" i="8"/>
  <c r="I320" i="8"/>
  <c r="N319" i="8"/>
  <c r="M319" i="8"/>
  <c r="L319" i="8"/>
  <c r="K319" i="8"/>
  <c r="I319" i="8" s="1"/>
  <c r="J319" i="8"/>
  <c r="N318" i="8"/>
  <c r="M318" i="8"/>
  <c r="L318" i="8"/>
  <c r="K318" i="8"/>
  <c r="J318" i="8"/>
  <c r="I318" i="8"/>
  <c r="N317" i="8"/>
  <c r="M317" i="8"/>
  <c r="L317" i="8"/>
  <c r="K317" i="8"/>
  <c r="I317" i="8" s="1"/>
  <c r="J317" i="8"/>
  <c r="N316" i="8"/>
  <c r="M316" i="8"/>
  <c r="L316" i="8"/>
  <c r="K316" i="8"/>
  <c r="J316" i="8"/>
  <c r="I316" i="8"/>
  <c r="N315" i="8"/>
  <c r="M315" i="8"/>
  <c r="L315" i="8"/>
  <c r="K315" i="8"/>
  <c r="I315" i="8" s="1"/>
  <c r="J315" i="8"/>
  <c r="N314" i="8"/>
  <c r="M314" i="8"/>
  <c r="L314" i="8"/>
  <c r="K314" i="8"/>
  <c r="J314" i="8"/>
  <c r="I314" i="8"/>
  <c r="N313" i="8"/>
  <c r="M313" i="8"/>
  <c r="L313" i="8"/>
  <c r="K313" i="8"/>
  <c r="I313" i="8" s="1"/>
  <c r="J313" i="8"/>
  <c r="N312" i="8"/>
  <c r="M312" i="8"/>
  <c r="L312" i="8"/>
  <c r="K312" i="8"/>
  <c r="J312" i="8"/>
  <c r="I312" i="8"/>
  <c r="N311" i="8"/>
  <c r="M311" i="8"/>
  <c r="L311" i="8"/>
  <c r="K311" i="8"/>
  <c r="I311" i="8" s="1"/>
  <c r="J311" i="8"/>
  <c r="N310" i="8"/>
  <c r="M310" i="8"/>
  <c r="L310" i="8"/>
  <c r="K310" i="8"/>
  <c r="J310" i="8"/>
  <c r="I310" i="8"/>
  <c r="N309" i="8"/>
  <c r="M309" i="8"/>
  <c r="L309" i="8"/>
  <c r="K309" i="8"/>
  <c r="I309" i="8" s="1"/>
  <c r="J309" i="8"/>
  <c r="N308" i="8"/>
  <c r="M308" i="8"/>
  <c r="L308" i="8"/>
  <c r="K308" i="8"/>
  <c r="J308" i="8"/>
  <c r="I308" i="8"/>
  <c r="N307" i="8"/>
  <c r="M307" i="8"/>
  <c r="L307" i="8"/>
  <c r="K307" i="8"/>
  <c r="I307" i="8" s="1"/>
  <c r="J307" i="8"/>
  <c r="N306" i="8"/>
  <c r="M306" i="8"/>
  <c r="L306" i="8"/>
  <c r="K306" i="8"/>
  <c r="J306" i="8"/>
  <c r="I306" i="8"/>
  <c r="N305" i="8"/>
  <c r="M305" i="8"/>
  <c r="L305" i="8"/>
  <c r="K305" i="8"/>
  <c r="I305" i="8" s="1"/>
  <c r="J305" i="8"/>
  <c r="N304" i="8"/>
  <c r="M304" i="8"/>
  <c r="L304" i="8"/>
  <c r="K304" i="8"/>
  <c r="J304" i="8"/>
  <c r="I304" i="8"/>
  <c r="N303" i="8"/>
  <c r="M303" i="8"/>
  <c r="L303" i="8"/>
  <c r="K303" i="8"/>
  <c r="I303" i="8" s="1"/>
  <c r="J303" i="8"/>
  <c r="N302" i="8"/>
  <c r="M302" i="8"/>
  <c r="L302" i="8"/>
  <c r="K302" i="8"/>
  <c r="J302" i="8"/>
  <c r="I302" i="8"/>
  <c r="N301" i="8"/>
  <c r="M301" i="8"/>
  <c r="L301" i="8"/>
  <c r="K301" i="8"/>
  <c r="I301" i="8" s="1"/>
  <c r="J301" i="8"/>
  <c r="N300" i="8"/>
  <c r="M300" i="8"/>
  <c r="L300" i="8"/>
  <c r="K300" i="8"/>
  <c r="J300" i="8"/>
  <c r="I300" i="8"/>
  <c r="N299" i="8"/>
  <c r="M299" i="8"/>
  <c r="L299" i="8"/>
  <c r="K299" i="8"/>
  <c r="I299" i="8" s="1"/>
  <c r="J299" i="8"/>
  <c r="N298" i="8"/>
  <c r="M298" i="8"/>
  <c r="L298" i="8"/>
  <c r="K298" i="8"/>
  <c r="J298" i="8"/>
  <c r="I298" i="8"/>
  <c r="N297" i="8"/>
  <c r="M297" i="8"/>
  <c r="L297" i="8"/>
  <c r="K297" i="8"/>
  <c r="I297" i="8" s="1"/>
  <c r="J297" i="8"/>
  <c r="N296" i="8"/>
  <c r="M296" i="8"/>
  <c r="L296" i="8"/>
  <c r="K296" i="8"/>
  <c r="J296" i="8"/>
  <c r="I296" i="8"/>
  <c r="N295" i="8"/>
  <c r="M295" i="8"/>
  <c r="L295" i="8"/>
  <c r="K295" i="8"/>
  <c r="I295" i="8" s="1"/>
  <c r="J295" i="8"/>
  <c r="N294" i="8"/>
  <c r="M294" i="8"/>
  <c r="L294" i="8"/>
  <c r="K294" i="8"/>
  <c r="J294" i="8"/>
  <c r="I294" i="8"/>
  <c r="N293" i="8"/>
  <c r="M293" i="8"/>
  <c r="L293" i="8"/>
  <c r="K293" i="8"/>
  <c r="I293" i="8" s="1"/>
  <c r="J293" i="8"/>
  <c r="N292" i="8"/>
  <c r="M292" i="8"/>
  <c r="L292" i="8"/>
  <c r="K292" i="8"/>
  <c r="J292" i="8"/>
  <c r="I292" i="8"/>
  <c r="N291" i="8"/>
  <c r="M291" i="8"/>
  <c r="L291" i="8"/>
  <c r="K291" i="8"/>
  <c r="I291" i="8" s="1"/>
  <c r="J291" i="8"/>
  <c r="N290" i="8"/>
  <c r="M290" i="8"/>
  <c r="L290" i="8"/>
  <c r="K290" i="8"/>
  <c r="J290" i="8"/>
  <c r="I290" i="8"/>
  <c r="N289" i="8"/>
  <c r="M289" i="8"/>
  <c r="L289" i="8"/>
  <c r="K289" i="8"/>
  <c r="I289" i="8" s="1"/>
  <c r="J289" i="8"/>
  <c r="N288" i="8"/>
  <c r="M288" i="8"/>
  <c r="L288" i="8"/>
  <c r="K288" i="8"/>
  <c r="J288" i="8"/>
  <c r="I288" i="8"/>
  <c r="N287" i="8"/>
  <c r="M287" i="8"/>
  <c r="L287" i="8"/>
  <c r="K287" i="8"/>
  <c r="I287" i="8" s="1"/>
  <c r="J287" i="8"/>
  <c r="N286" i="8"/>
  <c r="M286" i="8"/>
  <c r="L286" i="8"/>
  <c r="K286" i="8"/>
  <c r="J286" i="8"/>
  <c r="I286" i="8"/>
  <c r="N285" i="8"/>
  <c r="M285" i="8"/>
  <c r="L285" i="8"/>
  <c r="K285" i="8"/>
  <c r="I285" i="8" s="1"/>
  <c r="J285" i="8"/>
  <c r="N284" i="8"/>
  <c r="M284" i="8"/>
  <c r="L284" i="8"/>
  <c r="K284" i="8"/>
  <c r="J284" i="8"/>
  <c r="I284" i="8"/>
  <c r="N283" i="8"/>
  <c r="M283" i="8"/>
  <c r="L283" i="8"/>
  <c r="K283" i="8"/>
  <c r="I283" i="8" s="1"/>
  <c r="J283" i="8"/>
  <c r="N282" i="8"/>
  <c r="M282" i="8"/>
  <c r="L282" i="8"/>
  <c r="K282" i="8"/>
  <c r="J282" i="8"/>
  <c r="I282" i="8"/>
  <c r="N281" i="8"/>
  <c r="M281" i="8"/>
  <c r="L281" i="8"/>
  <c r="K281" i="8"/>
  <c r="I281" i="8" s="1"/>
  <c r="J281" i="8"/>
  <c r="N280" i="8"/>
  <c r="M280" i="8"/>
  <c r="L280" i="8"/>
  <c r="K280" i="8"/>
  <c r="J280" i="8"/>
  <c r="I280" i="8"/>
  <c r="N279" i="8"/>
  <c r="M279" i="8"/>
  <c r="L279" i="8"/>
  <c r="K279" i="8"/>
  <c r="I279" i="8" s="1"/>
  <c r="U35" i="8" s="1"/>
  <c r="J279" i="8"/>
  <c r="N278" i="8"/>
  <c r="M278" i="8"/>
  <c r="L278" i="8"/>
  <c r="K278" i="8"/>
  <c r="J278" i="8"/>
  <c r="I278" i="8"/>
  <c r="N277" i="8"/>
  <c r="M277" i="8"/>
  <c r="L277" i="8"/>
  <c r="K277" i="8"/>
  <c r="I277" i="8" s="1"/>
  <c r="J277" i="8"/>
  <c r="N276" i="8"/>
  <c r="M276" i="8"/>
  <c r="L276" i="8"/>
  <c r="K276" i="8"/>
  <c r="J276" i="8"/>
  <c r="I276" i="8"/>
  <c r="N275" i="8"/>
  <c r="M275" i="8"/>
  <c r="L275" i="8"/>
  <c r="K275" i="8"/>
  <c r="I275" i="8" s="1"/>
  <c r="J275" i="8"/>
  <c r="N274" i="8"/>
  <c r="M274" i="8"/>
  <c r="L274" i="8"/>
  <c r="K274" i="8"/>
  <c r="J274" i="8"/>
  <c r="I274" i="8"/>
  <c r="N273" i="8"/>
  <c r="M273" i="8"/>
  <c r="L273" i="8"/>
  <c r="K273" i="8"/>
  <c r="I273" i="8" s="1"/>
  <c r="J273" i="8"/>
  <c r="N272" i="8"/>
  <c r="M272" i="8"/>
  <c r="L272" i="8"/>
  <c r="K272" i="8"/>
  <c r="J272" i="8"/>
  <c r="I272" i="8"/>
  <c r="N271" i="8"/>
  <c r="M271" i="8"/>
  <c r="L271" i="8"/>
  <c r="K271" i="8"/>
  <c r="I271" i="8" s="1"/>
  <c r="J271" i="8"/>
  <c r="N270" i="8"/>
  <c r="M270" i="8"/>
  <c r="L270" i="8"/>
  <c r="K270" i="8"/>
  <c r="J270" i="8"/>
  <c r="I270" i="8"/>
  <c r="N269" i="8"/>
  <c r="M269" i="8"/>
  <c r="L269" i="8"/>
  <c r="K269" i="8"/>
  <c r="I269" i="8" s="1"/>
  <c r="J269" i="8"/>
  <c r="N268" i="8"/>
  <c r="M268" i="8"/>
  <c r="L268" i="8"/>
  <c r="K268" i="8"/>
  <c r="J268" i="8"/>
  <c r="I268" i="8"/>
  <c r="N267" i="8"/>
  <c r="M267" i="8"/>
  <c r="L267" i="8"/>
  <c r="K267" i="8"/>
  <c r="I267" i="8" s="1"/>
  <c r="J267" i="8"/>
  <c r="N266" i="8"/>
  <c r="M266" i="8"/>
  <c r="L266" i="8"/>
  <c r="K266" i="8"/>
  <c r="J266" i="8"/>
  <c r="I266" i="8"/>
  <c r="N265" i="8"/>
  <c r="M265" i="8"/>
  <c r="L265" i="8"/>
  <c r="K265" i="8"/>
  <c r="I265" i="8" s="1"/>
  <c r="J265" i="8"/>
  <c r="N264" i="8"/>
  <c r="M264" i="8"/>
  <c r="L264" i="8"/>
  <c r="K264" i="8"/>
  <c r="J264" i="8"/>
  <c r="I264" i="8"/>
  <c r="N263" i="8"/>
  <c r="M263" i="8"/>
  <c r="L263" i="8"/>
  <c r="K263" i="8"/>
  <c r="I263" i="8" s="1"/>
  <c r="J263" i="8"/>
  <c r="N262" i="8"/>
  <c r="M262" i="8"/>
  <c r="L262" i="8"/>
  <c r="K262" i="8"/>
  <c r="J262" i="8"/>
  <c r="I262" i="8"/>
  <c r="N261" i="8"/>
  <c r="M261" i="8"/>
  <c r="L261" i="8"/>
  <c r="K261" i="8"/>
  <c r="I261" i="8" s="1"/>
  <c r="J261" i="8"/>
  <c r="N260" i="8"/>
  <c r="M260" i="8"/>
  <c r="L260" i="8"/>
  <c r="K260" i="8"/>
  <c r="J260" i="8"/>
  <c r="I260" i="8"/>
  <c r="N259" i="8"/>
  <c r="M259" i="8"/>
  <c r="L259" i="8"/>
  <c r="K259" i="8"/>
  <c r="I259" i="8" s="1"/>
  <c r="J259" i="8"/>
  <c r="N258" i="8"/>
  <c r="M258" i="8"/>
  <c r="L258" i="8"/>
  <c r="K258" i="8"/>
  <c r="J258" i="8"/>
  <c r="I258" i="8"/>
  <c r="N257" i="8"/>
  <c r="M257" i="8"/>
  <c r="L257" i="8"/>
  <c r="K257" i="8"/>
  <c r="I257" i="8" s="1"/>
  <c r="J257" i="8"/>
  <c r="N256" i="8"/>
  <c r="M256" i="8"/>
  <c r="L256" i="8"/>
  <c r="K256" i="8"/>
  <c r="J256" i="8"/>
  <c r="I256" i="8"/>
  <c r="N255" i="8"/>
  <c r="M255" i="8"/>
  <c r="L255" i="8"/>
  <c r="K255" i="8"/>
  <c r="I255" i="8" s="1"/>
  <c r="J255" i="8"/>
  <c r="N254" i="8"/>
  <c r="M254" i="8"/>
  <c r="L254" i="8"/>
  <c r="K254" i="8"/>
  <c r="J254" i="8"/>
  <c r="I254" i="8"/>
  <c r="N253" i="8"/>
  <c r="M253" i="8"/>
  <c r="L253" i="8"/>
  <c r="K253" i="8"/>
  <c r="I253" i="8" s="1"/>
  <c r="J253" i="8"/>
  <c r="N252" i="8"/>
  <c r="M252" i="8"/>
  <c r="L252" i="8"/>
  <c r="K252" i="8"/>
  <c r="J252" i="8"/>
  <c r="I252" i="8"/>
  <c r="N251" i="8"/>
  <c r="M251" i="8"/>
  <c r="L251" i="8"/>
  <c r="K251" i="8"/>
  <c r="I251" i="8" s="1"/>
  <c r="U34" i="8" s="1"/>
  <c r="J251" i="8"/>
  <c r="N250" i="8"/>
  <c r="M250" i="8"/>
  <c r="L250" i="8"/>
  <c r="K250" i="8"/>
  <c r="J250" i="8"/>
  <c r="I250" i="8"/>
  <c r="N249" i="8"/>
  <c r="M249" i="8"/>
  <c r="L249" i="8"/>
  <c r="K249" i="8"/>
  <c r="I249" i="8" s="1"/>
  <c r="J249" i="8"/>
  <c r="N248" i="8"/>
  <c r="M248" i="8"/>
  <c r="L248" i="8"/>
  <c r="K248" i="8"/>
  <c r="J248" i="8"/>
  <c r="I248" i="8"/>
  <c r="N247" i="8"/>
  <c r="M247" i="8"/>
  <c r="L247" i="8"/>
  <c r="K247" i="8"/>
  <c r="I247" i="8" s="1"/>
  <c r="J247" i="8"/>
  <c r="N246" i="8"/>
  <c r="M246" i="8"/>
  <c r="L246" i="8"/>
  <c r="K246" i="8"/>
  <c r="J246" i="8"/>
  <c r="I246" i="8"/>
  <c r="N245" i="8"/>
  <c r="M245" i="8"/>
  <c r="L245" i="8"/>
  <c r="K245" i="8"/>
  <c r="I245" i="8" s="1"/>
  <c r="J245" i="8"/>
  <c r="N244" i="8"/>
  <c r="M244" i="8"/>
  <c r="L244" i="8"/>
  <c r="K244" i="8"/>
  <c r="J244" i="8"/>
  <c r="I244" i="8"/>
  <c r="N243" i="8"/>
  <c r="M243" i="8"/>
  <c r="L243" i="8"/>
  <c r="K243" i="8"/>
  <c r="I243" i="8" s="1"/>
  <c r="J243" i="8"/>
  <c r="N242" i="8"/>
  <c r="M242" i="8"/>
  <c r="L242" i="8"/>
  <c r="K242" i="8"/>
  <c r="J242" i="8"/>
  <c r="I242" i="8"/>
  <c r="N241" i="8"/>
  <c r="M241" i="8"/>
  <c r="L241" i="8"/>
  <c r="K241" i="8"/>
  <c r="I241" i="8" s="1"/>
  <c r="J241" i="8"/>
  <c r="N240" i="8"/>
  <c r="M240" i="8"/>
  <c r="L240" i="8"/>
  <c r="K240" i="8"/>
  <c r="J240" i="8"/>
  <c r="I240" i="8"/>
  <c r="N239" i="8"/>
  <c r="M239" i="8"/>
  <c r="L239" i="8"/>
  <c r="K239" i="8"/>
  <c r="I239" i="8" s="1"/>
  <c r="J239" i="8"/>
  <c r="N238" i="8"/>
  <c r="M238" i="8"/>
  <c r="L238" i="8"/>
  <c r="K238" i="8"/>
  <c r="J238" i="8"/>
  <c r="I238" i="8"/>
  <c r="N237" i="8"/>
  <c r="M237" i="8"/>
  <c r="L237" i="8"/>
  <c r="K237" i="8"/>
  <c r="I237" i="8" s="1"/>
  <c r="J237" i="8"/>
  <c r="N236" i="8"/>
  <c r="M236" i="8"/>
  <c r="L236" i="8"/>
  <c r="K236" i="8"/>
  <c r="J236" i="8"/>
  <c r="I236" i="8"/>
  <c r="N235" i="8"/>
  <c r="M235" i="8"/>
  <c r="L235" i="8"/>
  <c r="K235" i="8"/>
  <c r="I235" i="8" s="1"/>
  <c r="U37" i="8" s="1"/>
  <c r="J235" i="8"/>
  <c r="N234" i="8"/>
  <c r="M234" i="8"/>
  <c r="L234" i="8"/>
  <c r="K234" i="8"/>
  <c r="J234" i="8"/>
  <c r="I234" i="8"/>
  <c r="N233" i="8"/>
  <c r="M233" i="8"/>
  <c r="L233" i="8"/>
  <c r="K233" i="8"/>
  <c r="I233" i="8" s="1"/>
  <c r="J233" i="8"/>
  <c r="N232" i="8"/>
  <c r="M232" i="8"/>
  <c r="L232" i="8"/>
  <c r="K232" i="8"/>
  <c r="J232" i="8"/>
  <c r="I232" i="8"/>
  <c r="N231" i="8"/>
  <c r="M231" i="8"/>
  <c r="L231" i="8"/>
  <c r="K231" i="8"/>
  <c r="I231" i="8" s="1"/>
  <c r="U33" i="8" s="1"/>
  <c r="J231" i="8"/>
  <c r="N230" i="8"/>
  <c r="M230" i="8"/>
  <c r="L230" i="8"/>
  <c r="K230" i="8"/>
  <c r="J230" i="8"/>
  <c r="I230" i="8"/>
  <c r="N229" i="8"/>
  <c r="M229" i="8"/>
  <c r="L229" i="8"/>
  <c r="K229" i="8"/>
  <c r="I229" i="8" s="1"/>
  <c r="J229" i="8"/>
  <c r="N228" i="8"/>
  <c r="M228" i="8"/>
  <c r="L228" i="8"/>
  <c r="K228" i="8"/>
  <c r="J228" i="8"/>
  <c r="I228" i="8"/>
  <c r="N227" i="8"/>
  <c r="M227" i="8"/>
  <c r="L227" i="8"/>
  <c r="K227" i="8"/>
  <c r="I227" i="8" s="1"/>
  <c r="J227" i="8"/>
  <c r="N226" i="8"/>
  <c r="M226" i="8"/>
  <c r="L226" i="8"/>
  <c r="K226" i="8"/>
  <c r="J226" i="8"/>
  <c r="I226" i="8"/>
  <c r="N225" i="8"/>
  <c r="M225" i="8"/>
  <c r="L225" i="8"/>
  <c r="K225" i="8"/>
  <c r="I225" i="8" s="1"/>
  <c r="J225" i="8"/>
  <c r="N224" i="8"/>
  <c r="M224" i="8"/>
  <c r="L224" i="8"/>
  <c r="K224" i="8"/>
  <c r="J224" i="8"/>
  <c r="I224" i="8"/>
  <c r="N223" i="8"/>
  <c r="M223" i="8"/>
  <c r="L223" i="8"/>
  <c r="K223" i="8"/>
  <c r="I223" i="8" s="1"/>
  <c r="J223" i="8"/>
  <c r="N222" i="8"/>
  <c r="M222" i="8"/>
  <c r="L222" i="8"/>
  <c r="K222" i="8"/>
  <c r="J222" i="8"/>
  <c r="I222" i="8"/>
  <c r="N221" i="8"/>
  <c r="M221" i="8"/>
  <c r="L221" i="8"/>
  <c r="K221" i="8"/>
  <c r="I221" i="8" s="1"/>
  <c r="J221" i="8"/>
  <c r="N220" i="8"/>
  <c r="M220" i="8"/>
  <c r="L220" i="8"/>
  <c r="K220" i="8"/>
  <c r="J220" i="8"/>
  <c r="I220" i="8"/>
  <c r="N219" i="8"/>
  <c r="M219" i="8"/>
  <c r="L219" i="8"/>
  <c r="K219" i="8"/>
  <c r="I219" i="8" s="1"/>
  <c r="J219" i="8"/>
  <c r="N218" i="8"/>
  <c r="M218" i="8"/>
  <c r="L218" i="8"/>
  <c r="K218" i="8"/>
  <c r="J218" i="8"/>
  <c r="I218" i="8"/>
  <c r="N217" i="8"/>
  <c r="M217" i="8"/>
  <c r="L217" i="8"/>
  <c r="K217" i="8"/>
  <c r="I217" i="8" s="1"/>
  <c r="J217" i="8"/>
  <c r="N216" i="8"/>
  <c r="M216" i="8"/>
  <c r="L216" i="8"/>
  <c r="K216" i="8"/>
  <c r="J216" i="8"/>
  <c r="I216" i="8"/>
  <c r="N215" i="8"/>
  <c r="M215" i="8"/>
  <c r="L215" i="8"/>
  <c r="K215" i="8"/>
  <c r="I215" i="8" s="1"/>
  <c r="J215" i="8"/>
  <c r="N214" i="8"/>
  <c r="M214" i="8"/>
  <c r="L214" i="8"/>
  <c r="K214" i="8"/>
  <c r="J214" i="8"/>
  <c r="I214" i="8"/>
  <c r="N213" i="8"/>
  <c r="M213" i="8"/>
  <c r="L213" i="8"/>
  <c r="K213" i="8"/>
  <c r="I213" i="8" s="1"/>
  <c r="J213" i="8"/>
  <c r="N212" i="8"/>
  <c r="M212" i="8"/>
  <c r="L212" i="8"/>
  <c r="K212" i="8"/>
  <c r="J212" i="8"/>
  <c r="I212" i="8"/>
  <c r="N211" i="8"/>
  <c r="M211" i="8"/>
  <c r="L211" i="8"/>
  <c r="K211" i="8"/>
  <c r="I211" i="8" s="1"/>
  <c r="J211" i="8"/>
  <c r="N210" i="8"/>
  <c r="M210" i="8"/>
  <c r="L210" i="8"/>
  <c r="K210" i="8"/>
  <c r="J210" i="8"/>
  <c r="I210" i="8"/>
  <c r="N209" i="8"/>
  <c r="M209" i="8"/>
  <c r="L209" i="8"/>
  <c r="K209" i="8"/>
  <c r="I209" i="8" s="1"/>
  <c r="U32" i="8" s="1"/>
  <c r="J209" i="8"/>
  <c r="N208" i="8"/>
  <c r="M208" i="8"/>
  <c r="L208" i="8"/>
  <c r="K208" i="8"/>
  <c r="J208" i="8"/>
  <c r="I208" i="8"/>
  <c r="N207" i="8"/>
  <c r="M207" i="8"/>
  <c r="L207" i="8"/>
  <c r="K207" i="8"/>
  <c r="I207" i="8" s="1"/>
  <c r="J207" i="8"/>
  <c r="N206" i="8"/>
  <c r="M206" i="8"/>
  <c r="L206" i="8"/>
  <c r="K206" i="8"/>
  <c r="J206" i="8"/>
  <c r="I206" i="8"/>
  <c r="N205" i="8"/>
  <c r="M205" i="8"/>
  <c r="L205" i="8"/>
  <c r="K205" i="8"/>
  <c r="I205" i="8" s="1"/>
  <c r="J205" i="8"/>
  <c r="N204" i="8"/>
  <c r="M204" i="8"/>
  <c r="L204" i="8"/>
  <c r="K204" i="8"/>
  <c r="J204" i="8"/>
  <c r="I204" i="8"/>
  <c r="N203" i="8"/>
  <c r="M203" i="8"/>
  <c r="L203" i="8"/>
  <c r="K203" i="8"/>
  <c r="I203" i="8" s="1"/>
  <c r="K37" i="8" s="1"/>
  <c r="J203" i="8"/>
  <c r="N202" i="8"/>
  <c r="M202" i="8"/>
  <c r="L202" i="8"/>
  <c r="K202" i="8"/>
  <c r="J202" i="8"/>
  <c r="I202" i="8"/>
  <c r="N201" i="8"/>
  <c r="M201" i="8"/>
  <c r="L201" i="8"/>
  <c r="K201" i="8"/>
  <c r="I201" i="8" s="1"/>
  <c r="K35" i="8" s="1"/>
  <c r="J201" i="8"/>
  <c r="N200" i="8"/>
  <c r="M200" i="8"/>
  <c r="L200" i="8"/>
  <c r="K200" i="8"/>
  <c r="J200" i="8"/>
  <c r="I200" i="8"/>
  <c r="N199" i="8"/>
  <c r="M199" i="8"/>
  <c r="L199" i="8"/>
  <c r="K199" i="8"/>
  <c r="I199" i="8" s="1"/>
  <c r="U31" i="8" s="1"/>
  <c r="J199" i="8"/>
  <c r="N198" i="8"/>
  <c r="M198" i="8"/>
  <c r="L198" i="8"/>
  <c r="K198" i="8"/>
  <c r="J198" i="8"/>
  <c r="I198" i="8"/>
  <c r="N197" i="8"/>
  <c r="M197" i="8"/>
  <c r="L197" i="8"/>
  <c r="K197" i="8"/>
  <c r="I197" i="8" s="1"/>
  <c r="J197" i="8"/>
  <c r="N196" i="8"/>
  <c r="M196" i="8"/>
  <c r="L196" i="8"/>
  <c r="K196" i="8"/>
  <c r="J196" i="8"/>
  <c r="I196" i="8"/>
  <c r="N195" i="8"/>
  <c r="M195" i="8"/>
  <c r="L195" i="8"/>
  <c r="K195" i="8"/>
  <c r="I195" i="8" s="1"/>
  <c r="K33" i="8" s="1"/>
  <c r="J195" i="8"/>
  <c r="N194" i="8"/>
  <c r="M194" i="8"/>
  <c r="L194" i="8"/>
  <c r="K194" i="8"/>
  <c r="J194" i="8"/>
  <c r="I194" i="8"/>
  <c r="N193" i="8"/>
  <c r="M193" i="8"/>
  <c r="L193" i="8"/>
  <c r="K193" i="8"/>
  <c r="I193" i="8" s="1"/>
  <c r="J193" i="8"/>
  <c r="N192" i="8"/>
  <c r="M192" i="8"/>
  <c r="L192" i="8"/>
  <c r="K192" i="8"/>
  <c r="J192" i="8"/>
  <c r="I192" i="8"/>
  <c r="N191" i="8"/>
  <c r="M191" i="8"/>
  <c r="L191" i="8"/>
  <c r="K191" i="8"/>
  <c r="I191" i="8" s="1"/>
  <c r="J191" i="8"/>
  <c r="N190" i="8"/>
  <c r="M190" i="8"/>
  <c r="L190" i="8"/>
  <c r="K190" i="8"/>
  <c r="J190" i="8"/>
  <c r="I190" i="8"/>
  <c r="N189" i="8"/>
  <c r="M189" i="8"/>
  <c r="L189" i="8"/>
  <c r="K189" i="8"/>
  <c r="I189" i="8" s="1"/>
  <c r="J189" i="8"/>
  <c r="N188" i="8"/>
  <c r="M188" i="8"/>
  <c r="L188" i="8"/>
  <c r="K188" i="8"/>
  <c r="J188" i="8"/>
  <c r="I188" i="8"/>
  <c r="N187" i="8"/>
  <c r="M187" i="8"/>
  <c r="L187" i="8"/>
  <c r="K187" i="8"/>
  <c r="I187" i="8" s="1"/>
  <c r="K32" i="8" s="1"/>
  <c r="J187" i="8"/>
  <c r="N186" i="8"/>
  <c r="M186" i="8"/>
  <c r="L186" i="8"/>
  <c r="K186" i="8"/>
  <c r="J186" i="8"/>
  <c r="I186" i="8"/>
  <c r="N185" i="8"/>
  <c r="M185" i="8"/>
  <c r="L185" i="8"/>
  <c r="K185" i="8"/>
  <c r="I185" i="8" s="1"/>
  <c r="K30" i="8" s="1"/>
  <c r="J185" i="8"/>
  <c r="N184" i="8"/>
  <c r="M184" i="8"/>
  <c r="L184" i="8"/>
  <c r="K184" i="8"/>
  <c r="J184" i="8"/>
  <c r="I184" i="8"/>
  <c r="N183" i="8"/>
  <c r="M183" i="8"/>
  <c r="L183" i="8"/>
  <c r="K183" i="8"/>
  <c r="I183" i="8" s="1"/>
  <c r="J183" i="8"/>
  <c r="N182" i="8"/>
  <c r="M182" i="8"/>
  <c r="L182" i="8"/>
  <c r="K182" i="8"/>
  <c r="J182" i="8"/>
  <c r="I182" i="8"/>
  <c r="N181" i="8"/>
  <c r="M181" i="8"/>
  <c r="L181" i="8"/>
  <c r="K181" i="8"/>
  <c r="I181" i="8" s="1"/>
  <c r="J181" i="8"/>
  <c r="N180" i="8"/>
  <c r="M180" i="8"/>
  <c r="L180" i="8"/>
  <c r="K180" i="8"/>
  <c r="J180" i="8"/>
  <c r="I180" i="8"/>
  <c r="N179" i="8"/>
  <c r="M179" i="8"/>
  <c r="L179" i="8"/>
  <c r="K179" i="8"/>
  <c r="I179" i="8" s="1"/>
  <c r="J179" i="8"/>
  <c r="N178" i="8"/>
  <c r="M178" i="8"/>
  <c r="L178" i="8"/>
  <c r="K178" i="8"/>
  <c r="J178" i="8"/>
  <c r="I178" i="8"/>
  <c r="N177" i="8"/>
  <c r="M177" i="8"/>
  <c r="L177" i="8"/>
  <c r="K177" i="8"/>
  <c r="I177" i="8" s="1"/>
  <c r="J177" i="8"/>
  <c r="N176" i="8"/>
  <c r="M176" i="8"/>
  <c r="L176" i="8"/>
  <c r="K176" i="8"/>
  <c r="J176" i="8"/>
  <c r="I176" i="8"/>
  <c r="N175" i="8"/>
  <c r="M175" i="8"/>
  <c r="L175" i="8"/>
  <c r="K175" i="8"/>
  <c r="I175" i="8" s="1"/>
  <c r="J175" i="8"/>
  <c r="N174" i="8"/>
  <c r="M174" i="8"/>
  <c r="L174" i="8"/>
  <c r="K174" i="8"/>
  <c r="J174" i="8"/>
  <c r="I174" i="8"/>
  <c r="N173" i="8"/>
  <c r="M173" i="8"/>
  <c r="L173" i="8"/>
  <c r="K173" i="8"/>
  <c r="I173" i="8" s="1"/>
  <c r="K28" i="8" s="1"/>
  <c r="J173" i="8"/>
  <c r="N172" i="8"/>
  <c r="M172" i="8"/>
  <c r="L172" i="8"/>
  <c r="K172" i="8"/>
  <c r="J172" i="8"/>
  <c r="I172" i="8"/>
  <c r="N171" i="8"/>
  <c r="M171" i="8"/>
  <c r="L171" i="8"/>
  <c r="K171" i="8"/>
  <c r="I171" i="8" s="1"/>
  <c r="U28" i="8" s="1"/>
  <c r="J171" i="8"/>
  <c r="N170" i="8"/>
  <c r="M170" i="8"/>
  <c r="L170" i="8"/>
  <c r="K170" i="8"/>
  <c r="J170" i="8"/>
  <c r="I170" i="8"/>
  <c r="N169" i="8"/>
  <c r="M169" i="8"/>
  <c r="L169" i="8"/>
  <c r="K169" i="8"/>
  <c r="I169" i="8" s="1"/>
  <c r="J169" i="8"/>
  <c r="N168" i="8"/>
  <c r="M168" i="8"/>
  <c r="L168" i="8"/>
  <c r="K168" i="8"/>
  <c r="J168" i="8"/>
  <c r="I168" i="8"/>
  <c r="N167" i="8"/>
  <c r="M167" i="8"/>
  <c r="L167" i="8"/>
  <c r="K167" i="8"/>
  <c r="I167" i="8" s="1"/>
  <c r="U26" i="8" s="1"/>
  <c r="J167" i="8"/>
  <c r="N166" i="8"/>
  <c r="M166" i="8"/>
  <c r="L166" i="8"/>
  <c r="K166" i="8"/>
  <c r="J166" i="8"/>
  <c r="I166" i="8"/>
  <c r="N165" i="8"/>
  <c r="M165" i="8"/>
  <c r="L165" i="8"/>
  <c r="K165" i="8"/>
  <c r="I165" i="8" s="1"/>
  <c r="J165" i="8"/>
  <c r="N164" i="8"/>
  <c r="M164" i="8"/>
  <c r="L164" i="8"/>
  <c r="K164" i="8"/>
  <c r="J164" i="8"/>
  <c r="I164" i="8"/>
  <c r="N163" i="8"/>
  <c r="M163" i="8"/>
  <c r="L163" i="8"/>
  <c r="K163" i="8"/>
  <c r="I163" i="8" s="1"/>
  <c r="J163" i="8"/>
  <c r="N162" i="8"/>
  <c r="M162" i="8"/>
  <c r="L162" i="8"/>
  <c r="K162" i="8"/>
  <c r="J162" i="8"/>
  <c r="I162" i="8"/>
  <c r="N161" i="8"/>
  <c r="M161" i="8"/>
  <c r="L161" i="8"/>
  <c r="K161" i="8"/>
  <c r="I161" i="8" s="1"/>
  <c r="U24" i="8" s="1"/>
  <c r="J161" i="8"/>
  <c r="N160" i="8"/>
  <c r="M160" i="8"/>
  <c r="L160" i="8"/>
  <c r="K160" i="8"/>
  <c r="J160" i="8"/>
  <c r="I160" i="8"/>
  <c r="N159" i="8"/>
  <c r="M159" i="8"/>
  <c r="L159" i="8"/>
  <c r="K159" i="8"/>
  <c r="I159" i="8" s="1"/>
  <c r="J159" i="8"/>
  <c r="N158" i="8"/>
  <c r="M158" i="8"/>
  <c r="L158" i="8"/>
  <c r="K158" i="8"/>
  <c r="J158" i="8"/>
  <c r="I158" i="8"/>
  <c r="N157" i="8"/>
  <c r="M157" i="8"/>
  <c r="L157" i="8"/>
  <c r="K157" i="8"/>
  <c r="I157" i="8" s="1"/>
  <c r="J157" i="8"/>
  <c r="N156" i="8"/>
  <c r="M156" i="8"/>
  <c r="L156" i="8"/>
  <c r="K156" i="8"/>
  <c r="J156" i="8"/>
  <c r="I156" i="8"/>
  <c r="N155" i="8"/>
  <c r="M155" i="8"/>
  <c r="L155" i="8"/>
  <c r="K155" i="8"/>
  <c r="I155" i="8" s="1"/>
  <c r="K26" i="8" s="1"/>
  <c r="J155" i="8"/>
  <c r="N154" i="8"/>
  <c r="M154" i="8"/>
  <c r="L154" i="8"/>
  <c r="K154" i="8"/>
  <c r="J154" i="8"/>
  <c r="I154" i="8"/>
  <c r="N153" i="8"/>
  <c r="M153" i="8"/>
  <c r="L153" i="8"/>
  <c r="K153" i="8"/>
  <c r="I153" i="8" s="1"/>
  <c r="K24" i="8" s="1"/>
  <c r="J153" i="8"/>
  <c r="N152" i="8"/>
  <c r="M152" i="8"/>
  <c r="L152" i="8"/>
  <c r="K152" i="8"/>
  <c r="J152" i="8"/>
  <c r="I152" i="8"/>
  <c r="N151" i="8"/>
  <c r="M151" i="8"/>
  <c r="L151" i="8"/>
  <c r="K151" i="8"/>
  <c r="I151" i="8" s="1"/>
  <c r="U23" i="8" s="1"/>
  <c r="J151" i="8"/>
  <c r="N150" i="8"/>
  <c r="M150" i="8"/>
  <c r="L150" i="8"/>
  <c r="K150" i="8"/>
  <c r="J150" i="8"/>
  <c r="I150" i="8"/>
  <c r="N149" i="8"/>
  <c r="M149" i="8"/>
  <c r="L149" i="8"/>
  <c r="K149" i="8"/>
  <c r="I149" i="8" s="1"/>
  <c r="J149" i="8"/>
  <c r="N148" i="8"/>
  <c r="M148" i="8"/>
  <c r="L148" i="8"/>
  <c r="K148" i="8"/>
  <c r="J148" i="8"/>
  <c r="I148" i="8"/>
  <c r="N147" i="8"/>
  <c r="M147" i="8"/>
  <c r="L147" i="8"/>
  <c r="K147" i="8"/>
  <c r="I147" i="8" s="1"/>
  <c r="J147" i="8"/>
  <c r="N146" i="8"/>
  <c r="M146" i="8"/>
  <c r="L146" i="8"/>
  <c r="K146" i="8"/>
  <c r="J146" i="8"/>
  <c r="I146" i="8"/>
  <c r="N145" i="8"/>
  <c r="M145" i="8"/>
  <c r="L145" i="8"/>
  <c r="K145" i="8"/>
  <c r="I145" i="8" s="1"/>
  <c r="J145" i="8"/>
  <c r="N144" i="8"/>
  <c r="M144" i="8"/>
  <c r="L144" i="8"/>
  <c r="K144" i="8"/>
  <c r="J144" i="8"/>
  <c r="I144" i="8"/>
  <c r="N143" i="8"/>
  <c r="M143" i="8"/>
  <c r="L143" i="8"/>
  <c r="K143" i="8"/>
  <c r="I143" i="8" s="1"/>
  <c r="J143" i="8"/>
  <c r="N142" i="8"/>
  <c r="M142" i="8"/>
  <c r="L142" i="8"/>
  <c r="K142" i="8"/>
  <c r="J142" i="8"/>
  <c r="I142" i="8"/>
  <c r="N141" i="8"/>
  <c r="M141" i="8"/>
  <c r="L141" i="8"/>
  <c r="K141" i="8"/>
  <c r="I141" i="8" s="1"/>
  <c r="J141" i="8"/>
  <c r="N140" i="8"/>
  <c r="M140" i="8"/>
  <c r="L140" i="8"/>
  <c r="K140" i="8"/>
  <c r="J140" i="8"/>
  <c r="I140" i="8"/>
  <c r="N139" i="8"/>
  <c r="M139" i="8"/>
  <c r="L139" i="8"/>
  <c r="K139" i="8"/>
  <c r="I139" i="8" s="1"/>
  <c r="J139" i="8"/>
  <c r="N138" i="8"/>
  <c r="M138" i="8"/>
  <c r="L138" i="8"/>
  <c r="K138" i="8"/>
  <c r="J138" i="8"/>
  <c r="I138" i="8"/>
  <c r="N137" i="8"/>
  <c r="M137" i="8"/>
  <c r="L137" i="8"/>
  <c r="K137" i="8"/>
  <c r="I137" i="8" s="1"/>
  <c r="J137" i="8"/>
  <c r="N136" i="8"/>
  <c r="M136" i="8"/>
  <c r="L136" i="8"/>
  <c r="K136" i="8"/>
  <c r="J136" i="8"/>
  <c r="I136" i="8"/>
  <c r="N135" i="8"/>
  <c r="M135" i="8"/>
  <c r="L135" i="8"/>
  <c r="K135" i="8"/>
  <c r="I135" i="8" s="1"/>
  <c r="J135" i="8"/>
  <c r="N134" i="8"/>
  <c r="M134" i="8"/>
  <c r="L134" i="8"/>
  <c r="K134" i="8"/>
  <c r="J134" i="8"/>
  <c r="I134" i="8"/>
  <c r="N133" i="8"/>
  <c r="M133" i="8"/>
  <c r="L133" i="8"/>
  <c r="K133" i="8"/>
  <c r="I133" i="8" s="1"/>
  <c r="J133" i="8"/>
  <c r="N132" i="8"/>
  <c r="M132" i="8"/>
  <c r="L132" i="8"/>
  <c r="K132" i="8"/>
  <c r="J132" i="8"/>
  <c r="I132" i="8"/>
  <c r="N131" i="8"/>
  <c r="M131" i="8"/>
  <c r="L131" i="8"/>
  <c r="K131" i="8"/>
  <c r="I131" i="8" s="1"/>
  <c r="J131" i="8"/>
  <c r="N130" i="8"/>
  <c r="M130" i="8"/>
  <c r="L130" i="8"/>
  <c r="K130" i="8"/>
  <c r="J130" i="8"/>
  <c r="I130" i="8"/>
  <c r="N129" i="8"/>
  <c r="M129" i="8"/>
  <c r="L129" i="8"/>
  <c r="K129" i="8"/>
  <c r="I129" i="8" s="1"/>
  <c r="J129" i="8"/>
  <c r="N128" i="8"/>
  <c r="M128" i="8"/>
  <c r="L128" i="8"/>
  <c r="K128" i="8"/>
  <c r="J128" i="8"/>
  <c r="I128" i="8"/>
  <c r="N127" i="8"/>
  <c r="M127" i="8"/>
  <c r="L127" i="8"/>
  <c r="K127" i="8"/>
  <c r="I127" i="8" s="1"/>
  <c r="J127" i="8"/>
  <c r="N126" i="8"/>
  <c r="M126" i="8"/>
  <c r="L126" i="8"/>
  <c r="K126" i="8"/>
  <c r="J126" i="8"/>
  <c r="I126" i="8"/>
  <c r="N125" i="8"/>
  <c r="M125" i="8"/>
  <c r="L125" i="8"/>
  <c r="K125" i="8"/>
  <c r="I125" i="8" s="1"/>
  <c r="J125" i="8"/>
  <c r="N124" i="8"/>
  <c r="M124" i="8"/>
  <c r="L124" i="8"/>
  <c r="K124" i="8"/>
  <c r="J124" i="8"/>
  <c r="I124" i="8"/>
  <c r="N123" i="8"/>
  <c r="M123" i="8"/>
  <c r="L123" i="8"/>
  <c r="K123" i="8"/>
  <c r="I123" i="8" s="1"/>
  <c r="J123" i="8"/>
  <c r="N122" i="8"/>
  <c r="M122" i="8"/>
  <c r="L122" i="8"/>
  <c r="K122" i="8"/>
  <c r="J122" i="8"/>
  <c r="I122" i="8"/>
  <c r="N121" i="8"/>
  <c r="M121" i="8"/>
  <c r="L121" i="8"/>
  <c r="K121" i="8"/>
  <c r="I121" i="8" s="1"/>
  <c r="J121" i="8"/>
  <c r="N120" i="8"/>
  <c r="M120" i="8"/>
  <c r="L120" i="8"/>
  <c r="K120" i="8"/>
  <c r="J120" i="8"/>
  <c r="I120" i="8"/>
  <c r="N119" i="8"/>
  <c r="M119" i="8"/>
  <c r="L119" i="8"/>
  <c r="K119" i="8"/>
  <c r="I119" i="8" s="1"/>
  <c r="J119" i="8"/>
  <c r="N118" i="8"/>
  <c r="M118" i="8"/>
  <c r="L118" i="8"/>
  <c r="K118" i="8"/>
  <c r="J118" i="8"/>
  <c r="I118" i="8"/>
  <c r="N117" i="8"/>
  <c r="M117" i="8"/>
  <c r="L117" i="8"/>
  <c r="K117" i="8"/>
  <c r="I117" i="8" s="1"/>
  <c r="J117" i="8"/>
  <c r="N116" i="8"/>
  <c r="M116" i="8"/>
  <c r="L116" i="8"/>
  <c r="K116" i="8"/>
  <c r="J116" i="8"/>
  <c r="I116" i="8"/>
  <c r="N115" i="8"/>
  <c r="M115" i="8"/>
  <c r="L115" i="8"/>
  <c r="K115" i="8"/>
  <c r="I115" i="8" s="1"/>
  <c r="J115" i="8"/>
  <c r="N114" i="8"/>
  <c r="M114" i="8"/>
  <c r="L114" i="8"/>
  <c r="K114" i="8"/>
  <c r="J114" i="8"/>
  <c r="I114" i="8"/>
  <c r="N113" i="8"/>
  <c r="M113" i="8"/>
  <c r="L113" i="8"/>
  <c r="K113" i="8"/>
  <c r="I113" i="8" s="1"/>
  <c r="J113" i="8"/>
  <c r="N112" i="8"/>
  <c r="M112" i="8"/>
  <c r="L112" i="8"/>
  <c r="K112" i="8"/>
  <c r="J112" i="8"/>
  <c r="I112" i="8"/>
  <c r="N111" i="8"/>
  <c r="M111" i="8"/>
  <c r="L111" i="8"/>
  <c r="K111" i="8"/>
  <c r="I111" i="8" s="1"/>
  <c r="J111" i="8"/>
  <c r="N110" i="8"/>
  <c r="M110" i="8"/>
  <c r="L110" i="8"/>
  <c r="K110" i="8"/>
  <c r="J110" i="8"/>
  <c r="I110" i="8"/>
  <c r="N109" i="8"/>
  <c r="M109" i="8"/>
  <c r="L109" i="8"/>
  <c r="K109" i="8"/>
  <c r="I109" i="8" s="1"/>
  <c r="J109" i="8"/>
  <c r="N108" i="8"/>
  <c r="M108" i="8"/>
  <c r="L108" i="8"/>
  <c r="K108" i="8"/>
  <c r="J108" i="8"/>
  <c r="I108" i="8"/>
  <c r="N107" i="8"/>
  <c r="M107" i="8"/>
  <c r="L107" i="8"/>
  <c r="K107" i="8"/>
  <c r="I107" i="8" s="1"/>
  <c r="J107" i="8"/>
  <c r="N106" i="8"/>
  <c r="M106" i="8"/>
  <c r="L106" i="8"/>
  <c r="K106" i="8"/>
  <c r="J106" i="8"/>
  <c r="I106" i="8"/>
  <c r="N105" i="8"/>
  <c r="M105" i="8"/>
  <c r="L105" i="8"/>
  <c r="K105" i="8"/>
  <c r="I105" i="8" s="1"/>
  <c r="J105" i="8"/>
  <c r="N104" i="8"/>
  <c r="M104" i="8"/>
  <c r="L104" i="8"/>
  <c r="K104" i="8"/>
  <c r="J104" i="8"/>
  <c r="I104" i="8"/>
  <c r="N103" i="8"/>
  <c r="M103" i="8"/>
  <c r="L103" i="8"/>
  <c r="K103" i="8"/>
  <c r="I103" i="8" s="1"/>
  <c r="J103" i="8"/>
  <c r="N102" i="8"/>
  <c r="M102" i="8"/>
  <c r="L102" i="8"/>
  <c r="K102" i="8"/>
  <c r="J102" i="8"/>
  <c r="I102" i="8"/>
  <c r="N101" i="8"/>
  <c r="M101" i="8"/>
  <c r="L101" i="8"/>
  <c r="K101" i="8"/>
  <c r="I101" i="8" s="1"/>
  <c r="J101" i="8"/>
  <c r="N100" i="8"/>
  <c r="M100" i="8"/>
  <c r="L100" i="8"/>
  <c r="K100" i="8"/>
  <c r="J100" i="8"/>
  <c r="I100" i="8"/>
  <c r="N99" i="8"/>
  <c r="M99" i="8"/>
  <c r="L99" i="8"/>
  <c r="K99" i="8"/>
  <c r="I99" i="8" s="1"/>
  <c r="J99" i="8"/>
  <c r="N98" i="8"/>
  <c r="M98" i="8"/>
  <c r="L98" i="8"/>
  <c r="K98" i="8"/>
  <c r="J98" i="8"/>
  <c r="I98" i="8"/>
  <c r="N97" i="8"/>
  <c r="M97" i="8"/>
  <c r="L97" i="8"/>
  <c r="K97" i="8"/>
  <c r="I97" i="8" s="1"/>
  <c r="J97" i="8"/>
  <c r="N96" i="8"/>
  <c r="M96" i="8"/>
  <c r="L96" i="8"/>
  <c r="K96" i="8"/>
  <c r="J96" i="8"/>
  <c r="I96" i="8"/>
  <c r="N95" i="8"/>
  <c r="M95" i="8"/>
  <c r="L95" i="8"/>
  <c r="K95" i="8"/>
  <c r="I95" i="8" s="1"/>
  <c r="J95" i="8"/>
  <c r="N94" i="8"/>
  <c r="M94" i="8"/>
  <c r="L94" i="8"/>
  <c r="K94" i="8"/>
  <c r="J94" i="8"/>
  <c r="I94" i="8"/>
  <c r="N93" i="8"/>
  <c r="M93" i="8"/>
  <c r="L93" i="8"/>
  <c r="K93" i="8"/>
  <c r="I93" i="8" s="1"/>
  <c r="J93" i="8"/>
  <c r="N92" i="8"/>
  <c r="M92" i="8"/>
  <c r="L92" i="8"/>
  <c r="K92" i="8"/>
  <c r="J92" i="8"/>
  <c r="I92" i="8"/>
  <c r="N91" i="8"/>
  <c r="M91" i="8"/>
  <c r="L91" i="8"/>
  <c r="K91" i="8"/>
  <c r="I91" i="8" s="1"/>
  <c r="J91" i="8"/>
  <c r="N90" i="8"/>
  <c r="M90" i="8"/>
  <c r="L90" i="8"/>
  <c r="K90" i="8"/>
  <c r="J90" i="8"/>
  <c r="I90" i="8"/>
  <c r="N89" i="8"/>
  <c r="M89" i="8"/>
  <c r="L89" i="8"/>
  <c r="J89" i="8"/>
  <c r="L88" i="8"/>
  <c r="K88" i="8"/>
  <c r="J88" i="8"/>
  <c r="L87" i="8"/>
  <c r="K87" i="8"/>
  <c r="J87" i="8"/>
  <c r="L86" i="8"/>
  <c r="K86" i="8"/>
  <c r="J86" i="8"/>
  <c r="L85" i="8"/>
  <c r="K85" i="8"/>
  <c r="J85" i="8"/>
  <c r="L84" i="8"/>
  <c r="K84" i="8"/>
  <c r="J84" i="8"/>
  <c r="L83" i="8"/>
  <c r="K83" i="8"/>
  <c r="J83" i="8"/>
  <c r="L82" i="8"/>
  <c r="K82" i="8"/>
  <c r="J82" i="8"/>
  <c r="L81" i="8"/>
  <c r="K81" i="8"/>
  <c r="J81" i="8"/>
  <c r="N80" i="8"/>
  <c r="M80" i="8"/>
  <c r="L80" i="8"/>
  <c r="K80" i="8"/>
  <c r="I80" i="8" s="1"/>
  <c r="J80" i="8"/>
  <c r="N79" i="8"/>
  <c r="M79" i="8"/>
  <c r="L79" i="8"/>
  <c r="I79" i="8" s="1"/>
  <c r="K79" i="8"/>
  <c r="J79" i="8"/>
  <c r="N78" i="8"/>
  <c r="M78" i="8"/>
  <c r="L78" i="8"/>
  <c r="J78" i="8"/>
  <c r="L77" i="8"/>
  <c r="K77" i="8"/>
  <c r="J77" i="8"/>
  <c r="J76" i="8"/>
  <c r="J75" i="8"/>
  <c r="J74" i="8"/>
  <c r="J73" i="8"/>
  <c r="J72" i="8"/>
  <c r="J71" i="8"/>
  <c r="J70" i="8"/>
  <c r="N69" i="8"/>
  <c r="M69" i="8"/>
  <c r="J69" i="8"/>
  <c r="N68" i="8"/>
  <c r="M68" i="8"/>
  <c r="J68" i="8"/>
  <c r="N67" i="8"/>
  <c r="M67" i="8"/>
  <c r="K67" i="8"/>
  <c r="I67" i="8" s="1"/>
  <c r="J67" i="8"/>
  <c r="E67" i="8"/>
  <c r="L67" i="8" s="1"/>
  <c r="N66" i="8"/>
  <c r="M66" i="8"/>
  <c r="L66" i="8"/>
  <c r="K66" i="8"/>
  <c r="I66" i="8" s="1"/>
  <c r="J66" i="8"/>
  <c r="N65" i="8"/>
  <c r="M65" i="8"/>
  <c r="L65" i="8"/>
  <c r="K65" i="8"/>
  <c r="J65" i="8"/>
  <c r="I65" i="8" s="1"/>
  <c r="N64" i="8"/>
  <c r="M64" i="8"/>
  <c r="L64" i="8"/>
  <c r="K64" i="8"/>
  <c r="I64" i="8" s="1"/>
  <c r="J64" i="8"/>
  <c r="N63" i="8"/>
  <c r="M63" i="8"/>
  <c r="L63" i="8"/>
  <c r="K63" i="8"/>
  <c r="J63" i="8"/>
  <c r="I63" i="8" s="1"/>
  <c r="N62" i="8"/>
  <c r="M62" i="8"/>
  <c r="L62" i="8"/>
  <c r="K62" i="8"/>
  <c r="I62" i="8" s="1"/>
  <c r="J62" i="8"/>
  <c r="N61" i="8"/>
  <c r="M61" i="8"/>
  <c r="L61" i="8"/>
  <c r="K61" i="8"/>
  <c r="J61" i="8"/>
  <c r="I61" i="8" s="1"/>
  <c r="N60" i="8"/>
  <c r="M60" i="8"/>
  <c r="L60" i="8"/>
  <c r="K60" i="8"/>
  <c r="I60" i="8" s="1"/>
  <c r="J60" i="8"/>
  <c r="K39" i="8"/>
  <c r="V38" i="8"/>
  <c r="U38" i="8"/>
  <c r="T38" i="8"/>
  <c r="V36" i="8"/>
  <c r="U36" i="8"/>
  <c r="T36" i="8"/>
  <c r="L36" i="8"/>
  <c r="K36" i="8"/>
  <c r="J36" i="8"/>
  <c r="L34" i="8"/>
  <c r="K34" i="8"/>
  <c r="J34" i="8"/>
  <c r="L31" i="8"/>
  <c r="K31" i="8"/>
  <c r="J31" i="8"/>
  <c r="V30" i="8"/>
  <c r="U30" i="8"/>
  <c r="T30" i="8"/>
  <c r="V29" i="8"/>
  <c r="U29" i="8"/>
  <c r="T29" i="8"/>
  <c r="L29" i="8"/>
  <c r="K29" i="8"/>
  <c r="J29" i="8"/>
  <c r="V27" i="8"/>
  <c r="U27" i="8"/>
  <c r="T27" i="8"/>
  <c r="L27" i="8"/>
  <c r="K27" i="8"/>
  <c r="J27" i="8"/>
  <c r="V25" i="8"/>
  <c r="U25" i="8"/>
  <c r="T25" i="8"/>
  <c r="L25" i="8"/>
  <c r="K25" i="8"/>
  <c r="J25" i="8"/>
  <c r="L23" i="8"/>
  <c r="K23" i="8"/>
  <c r="J23" i="8"/>
  <c r="E12" i="8"/>
  <c r="K8" i="8" s="1"/>
  <c r="D12" i="8"/>
  <c r="K10" i="8"/>
  <c r="K9" i="8"/>
  <c r="K7" i="8"/>
  <c r="K6" i="8"/>
  <c r="L5" i="8"/>
  <c r="J5" i="8"/>
  <c r="L4" i="8"/>
  <c r="K4" i="8"/>
  <c r="J4" i="8"/>
  <c r="P3" i="8"/>
  <c r="O3" i="8"/>
  <c r="N3" i="8"/>
  <c r="M3" i="8"/>
  <c r="L3" i="8"/>
  <c r="K3" i="8"/>
  <c r="J3" i="8"/>
  <c r="K2" i="8"/>
  <c r="D1" i="8"/>
  <c r="K5" i="8" s="1"/>
  <c r="AK498" i="7"/>
  <c r="AA498" i="7"/>
  <c r="Y498" i="7"/>
  <c r="X497" i="7"/>
  <c r="AK490" i="7"/>
  <c r="AE490" i="7"/>
  <c r="AA490" i="7"/>
  <c r="Z490" i="7"/>
  <c r="X489" i="7"/>
  <c r="T489" i="7"/>
  <c r="R489" i="7"/>
  <c r="Q488" i="7"/>
  <c r="J485" i="7"/>
  <c r="AK482" i="7"/>
  <c r="X481" i="7"/>
  <c r="Q479" i="7"/>
  <c r="H476" i="7"/>
  <c r="AB490" i="7" s="1"/>
  <c r="G476" i="7"/>
  <c r="M486" i="7" s="1"/>
  <c r="F476" i="7"/>
  <c r="L486" i="7" s="1"/>
  <c r="E476" i="7"/>
  <c r="K486" i="7" s="1"/>
  <c r="D476" i="7"/>
  <c r="X490" i="7" s="1"/>
  <c r="K475" i="7"/>
  <c r="D475" i="7"/>
  <c r="AK472" i="7"/>
  <c r="AA470" i="7"/>
  <c r="Y470" i="7"/>
  <c r="Q470" i="7"/>
  <c r="X469" i="7"/>
  <c r="M466" i="7"/>
  <c r="K466" i="7"/>
  <c r="J465" i="7"/>
  <c r="AB462" i="7"/>
  <c r="AA462" i="7"/>
  <c r="Z462" i="7"/>
  <c r="Y462" i="7"/>
  <c r="X462" i="7"/>
  <c r="AK461" i="7"/>
  <c r="AE461" i="7"/>
  <c r="X461" i="7"/>
  <c r="T461" i="7"/>
  <c r="S461" i="7"/>
  <c r="R461" i="7"/>
  <c r="Q460" i="7"/>
  <c r="AB454" i="7"/>
  <c r="AA454" i="7"/>
  <c r="Z454" i="7"/>
  <c r="Y454" i="7"/>
  <c r="X454" i="7"/>
  <c r="X453" i="7"/>
  <c r="AK452" i="7"/>
  <c r="B450" i="7"/>
  <c r="N399" i="7"/>
  <c r="M399" i="7"/>
  <c r="L399" i="7"/>
  <c r="K399" i="7"/>
  <c r="I399" i="7" s="1"/>
  <c r="J399" i="7"/>
  <c r="N398" i="7"/>
  <c r="M398" i="7"/>
  <c r="L398" i="7"/>
  <c r="K398" i="7"/>
  <c r="J398" i="7"/>
  <c r="I398" i="7" s="1"/>
  <c r="N397" i="7"/>
  <c r="M397" i="7"/>
  <c r="L397" i="7"/>
  <c r="K397" i="7"/>
  <c r="I397" i="7" s="1"/>
  <c r="J397" i="7"/>
  <c r="N396" i="7"/>
  <c r="M396" i="7"/>
  <c r="L396" i="7"/>
  <c r="K396" i="7"/>
  <c r="J396" i="7"/>
  <c r="I396" i="7" s="1"/>
  <c r="N395" i="7"/>
  <c r="M395" i="7"/>
  <c r="L395" i="7"/>
  <c r="K395" i="7"/>
  <c r="I395" i="7" s="1"/>
  <c r="J395" i="7"/>
  <c r="N394" i="7"/>
  <c r="M394" i="7"/>
  <c r="L394" i="7"/>
  <c r="K394" i="7"/>
  <c r="J394" i="7"/>
  <c r="I394" i="7" s="1"/>
  <c r="N393" i="7"/>
  <c r="M393" i="7"/>
  <c r="L393" i="7"/>
  <c r="K393" i="7"/>
  <c r="I393" i="7" s="1"/>
  <c r="J393" i="7"/>
  <c r="N392" i="7"/>
  <c r="M392" i="7"/>
  <c r="L392" i="7"/>
  <c r="K392" i="7"/>
  <c r="J392" i="7"/>
  <c r="I392" i="7" s="1"/>
  <c r="N391" i="7"/>
  <c r="M391" i="7"/>
  <c r="L391" i="7"/>
  <c r="K391" i="7"/>
  <c r="I391" i="7" s="1"/>
  <c r="J391" i="7"/>
  <c r="N390" i="7"/>
  <c r="M390" i="7"/>
  <c r="L390" i="7"/>
  <c r="K390" i="7"/>
  <c r="J390" i="7"/>
  <c r="I390" i="7" s="1"/>
  <c r="N389" i="7"/>
  <c r="M389" i="7"/>
  <c r="L389" i="7"/>
  <c r="K389" i="7"/>
  <c r="I389" i="7" s="1"/>
  <c r="J389" i="7"/>
  <c r="N388" i="7"/>
  <c r="M388" i="7"/>
  <c r="L388" i="7"/>
  <c r="K388" i="7"/>
  <c r="J388" i="7"/>
  <c r="I388" i="7" s="1"/>
  <c r="N387" i="7"/>
  <c r="M387" i="7"/>
  <c r="L387" i="7"/>
  <c r="K387" i="7"/>
  <c r="I387" i="7" s="1"/>
  <c r="J387" i="7"/>
  <c r="N386" i="7"/>
  <c r="M386" i="7"/>
  <c r="L386" i="7"/>
  <c r="K386" i="7"/>
  <c r="J386" i="7"/>
  <c r="I386" i="7" s="1"/>
  <c r="N385" i="7"/>
  <c r="M385" i="7"/>
  <c r="L385" i="7"/>
  <c r="K385" i="7"/>
  <c r="I385" i="7" s="1"/>
  <c r="J385" i="7"/>
  <c r="N384" i="7"/>
  <c r="M384" i="7"/>
  <c r="L384" i="7"/>
  <c r="K384" i="7"/>
  <c r="J384" i="7"/>
  <c r="I384" i="7" s="1"/>
  <c r="N383" i="7"/>
  <c r="M383" i="7"/>
  <c r="L383" i="7"/>
  <c r="K383" i="7"/>
  <c r="I383" i="7" s="1"/>
  <c r="J383" i="7"/>
  <c r="N382" i="7"/>
  <c r="M382" i="7"/>
  <c r="L382" i="7"/>
  <c r="K382" i="7"/>
  <c r="J382" i="7"/>
  <c r="I382" i="7" s="1"/>
  <c r="N381" i="7"/>
  <c r="M381" i="7"/>
  <c r="L381" i="7"/>
  <c r="K381" i="7"/>
  <c r="I381" i="7" s="1"/>
  <c r="J381" i="7"/>
  <c r="N380" i="7"/>
  <c r="M380" i="7"/>
  <c r="L380" i="7"/>
  <c r="K380" i="7"/>
  <c r="J380" i="7"/>
  <c r="I380" i="7" s="1"/>
  <c r="N379" i="7"/>
  <c r="M379" i="7"/>
  <c r="L379" i="7"/>
  <c r="K379" i="7"/>
  <c r="I379" i="7" s="1"/>
  <c r="J379" i="7"/>
  <c r="N378" i="7"/>
  <c r="M378" i="7"/>
  <c r="L378" i="7"/>
  <c r="K378" i="7"/>
  <c r="J378" i="7"/>
  <c r="I378" i="7" s="1"/>
  <c r="N377" i="7"/>
  <c r="M377" i="7"/>
  <c r="L377" i="7"/>
  <c r="K377" i="7"/>
  <c r="I377" i="7" s="1"/>
  <c r="J377" i="7"/>
  <c r="N376" i="7"/>
  <c r="M376" i="7"/>
  <c r="L376" i="7"/>
  <c r="K376" i="7"/>
  <c r="J376" i="7"/>
  <c r="I376" i="7" s="1"/>
  <c r="N375" i="7"/>
  <c r="M375" i="7"/>
  <c r="L375" i="7"/>
  <c r="K375" i="7"/>
  <c r="I375" i="7" s="1"/>
  <c r="J375" i="7"/>
  <c r="N374" i="7"/>
  <c r="M374" i="7"/>
  <c r="L374" i="7"/>
  <c r="K374" i="7"/>
  <c r="J374" i="7"/>
  <c r="I374" i="7" s="1"/>
  <c r="N373" i="7"/>
  <c r="M373" i="7"/>
  <c r="L373" i="7"/>
  <c r="K373" i="7"/>
  <c r="I373" i="7" s="1"/>
  <c r="J373" i="7"/>
  <c r="N372" i="7"/>
  <c r="M372" i="7"/>
  <c r="L372" i="7"/>
  <c r="K372" i="7"/>
  <c r="J372" i="7"/>
  <c r="I372" i="7" s="1"/>
  <c r="N371" i="7"/>
  <c r="M371" i="7"/>
  <c r="L371" i="7"/>
  <c r="K371" i="7"/>
  <c r="I371" i="7" s="1"/>
  <c r="J371" i="7"/>
  <c r="N370" i="7"/>
  <c r="M370" i="7"/>
  <c r="L370" i="7"/>
  <c r="K370" i="7"/>
  <c r="J370" i="7"/>
  <c r="I370" i="7" s="1"/>
  <c r="N369" i="7"/>
  <c r="M369" i="7"/>
  <c r="L369" i="7"/>
  <c r="K369" i="7"/>
  <c r="I369" i="7" s="1"/>
  <c r="J369" i="7"/>
  <c r="N368" i="7"/>
  <c r="M368" i="7"/>
  <c r="L368" i="7"/>
  <c r="K368" i="7"/>
  <c r="J368" i="7"/>
  <c r="I368" i="7" s="1"/>
  <c r="N367" i="7"/>
  <c r="M367" i="7"/>
  <c r="L367" i="7"/>
  <c r="K367" i="7"/>
  <c r="I367" i="7" s="1"/>
  <c r="J367" i="7"/>
  <c r="N366" i="7"/>
  <c r="M366" i="7"/>
  <c r="L366" i="7"/>
  <c r="K366" i="7"/>
  <c r="J366" i="7"/>
  <c r="I366" i="7" s="1"/>
  <c r="N365" i="7"/>
  <c r="M365" i="7"/>
  <c r="L365" i="7"/>
  <c r="K365" i="7"/>
  <c r="I365" i="7" s="1"/>
  <c r="J365" i="7"/>
  <c r="N364" i="7"/>
  <c r="M364" i="7"/>
  <c r="L364" i="7"/>
  <c r="K364" i="7"/>
  <c r="J364" i="7"/>
  <c r="I364" i="7" s="1"/>
  <c r="N363" i="7"/>
  <c r="M363" i="7"/>
  <c r="L363" i="7"/>
  <c r="K363" i="7"/>
  <c r="I363" i="7" s="1"/>
  <c r="J363" i="7"/>
  <c r="N362" i="7"/>
  <c r="M362" i="7"/>
  <c r="L362" i="7"/>
  <c r="K362" i="7"/>
  <c r="J362" i="7"/>
  <c r="I362" i="7" s="1"/>
  <c r="N361" i="7"/>
  <c r="M361" i="7"/>
  <c r="L361" i="7"/>
  <c r="K361" i="7"/>
  <c r="I361" i="7" s="1"/>
  <c r="J361" i="7"/>
  <c r="N360" i="7"/>
  <c r="M360" i="7"/>
  <c r="L360" i="7"/>
  <c r="K360" i="7"/>
  <c r="J360" i="7"/>
  <c r="I360" i="7" s="1"/>
  <c r="N359" i="7"/>
  <c r="M359" i="7"/>
  <c r="L359" i="7"/>
  <c r="K359" i="7"/>
  <c r="I359" i="7" s="1"/>
  <c r="J359" i="7"/>
  <c r="N358" i="7"/>
  <c r="M358" i="7"/>
  <c r="L358" i="7"/>
  <c r="K358" i="7"/>
  <c r="J358" i="7"/>
  <c r="I358" i="7" s="1"/>
  <c r="N357" i="7"/>
  <c r="M357" i="7"/>
  <c r="L357" i="7"/>
  <c r="K357" i="7"/>
  <c r="I357" i="7" s="1"/>
  <c r="J357" i="7"/>
  <c r="N356" i="7"/>
  <c r="M356" i="7"/>
  <c r="L356" i="7"/>
  <c r="K356" i="7"/>
  <c r="J356" i="7"/>
  <c r="I356" i="7" s="1"/>
  <c r="N355" i="7"/>
  <c r="M355" i="7"/>
  <c r="L355" i="7"/>
  <c r="K355" i="7"/>
  <c r="I355" i="7" s="1"/>
  <c r="J355" i="7"/>
  <c r="N354" i="7"/>
  <c r="M354" i="7"/>
  <c r="L354" i="7"/>
  <c r="K354" i="7"/>
  <c r="J354" i="7"/>
  <c r="I354" i="7" s="1"/>
  <c r="N353" i="7"/>
  <c r="M353" i="7"/>
  <c r="L353" i="7"/>
  <c r="K353" i="7"/>
  <c r="I353" i="7" s="1"/>
  <c r="J353" i="7"/>
  <c r="N352" i="7"/>
  <c r="M352" i="7"/>
  <c r="L352" i="7"/>
  <c r="K352" i="7"/>
  <c r="J352" i="7"/>
  <c r="I352" i="7" s="1"/>
  <c r="K39" i="7" s="1"/>
  <c r="N351" i="7"/>
  <c r="M351" i="7"/>
  <c r="L351" i="7"/>
  <c r="K351" i="7"/>
  <c r="I351" i="7" s="1"/>
  <c r="K38" i="7" s="1"/>
  <c r="J351" i="7"/>
  <c r="N350" i="7"/>
  <c r="M350" i="7"/>
  <c r="L350" i="7"/>
  <c r="K350" i="7"/>
  <c r="J350" i="7"/>
  <c r="I350" i="7" s="1"/>
  <c r="N349" i="7"/>
  <c r="M349" i="7"/>
  <c r="L349" i="7"/>
  <c r="K349" i="7"/>
  <c r="I349" i="7" s="1"/>
  <c r="J349" i="7"/>
  <c r="N348" i="7"/>
  <c r="M348" i="7"/>
  <c r="L348" i="7"/>
  <c r="K348" i="7"/>
  <c r="J348" i="7"/>
  <c r="I348" i="7" s="1"/>
  <c r="N347" i="7"/>
  <c r="M347" i="7"/>
  <c r="L347" i="7"/>
  <c r="K347" i="7"/>
  <c r="I347" i="7" s="1"/>
  <c r="J347" i="7"/>
  <c r="N346" i="7"/>
  <c r="M346" i="7"/>
  <c r="L346" i="7"/>
  <c r="K346" i="7"/>
  <c r="J346" i="7"/>
  <c r="I346" i="7" s="1"/>
  <c r="N345" i="7"/>
  <c r="M345" i="7"/>
  <c r="L345" i="7"/>
  <c r="K345" i="7"/>
  <c r="I345" i="7" s="1"/>
  <c r="J345" i="7"/>
  <c r="N344" i="7"/>
  <c r="M344" i="7"/>
  <c r="L344" i="7"/>
  <c r="K344" i="7"/>
  <c r="J344" i="7"/>
  <c r="I344" i="7" s="1"/>
  <c r="N343" i="7"/>
  <c r="M343" i="7"/>
  <c r="L343" i="7"/>
  <c r="K343" i="7"/>
  <c r="I343" i="7" s="1"/>
  <c r="J343" i="7"/>
  <c r="N342" i="7"/>
  <c r="M342" i="7"/>
  <c r="L342" i="7"/>
  <c r="K342" i="7"/>
  <c r="J342" i="7"/>
  <c r="I342" i="7" s="1"/>
  <c r="N341" i="7"/>
  <c r="M341" i="7"/>
  <c r="L341" i="7"/>
  <c r="K341" i="7"/>
  <c r="I341" i="7" s="1"/>
  <c r="J341" i="7"/>
  <c r="N340" i="7"/>
  <c r="M340" i="7"/>
  <c r="L340" i="7"/>
  <c r="K340" i="7"/>
  <c r="J340" i="7"/>
  <c r="I340" i="7" s="1"/>
  <c r="N339" i="7"/>
  <c r="M339" i="7"/>
  <c r="L339" i="7"/>
  <c r="K339" i="7"/>
  <c r="I339" i="7" s="1"/>
  <c r="J339" i="7"/>
  <c r="N338" i="7"/>
  <c r="M338" i="7"/>
  <c r="L338" i="7"/>
  <c r="K338" i="7"/>
  <c r="J338" i="7"/>
  <c r="I338" i="7" s="1"/>
  <c r="N337" i="7"/>
  <c r="M337" i="7"/>
  <c r="L337" i="7"/>
  <c r="K337" i="7"/>
  <c r="I337" i="7" s="1"/>
  <c r="J337" i="7"/>
  <c r="N336" i="7"/>
  <c r="M336" i="7"/>
  <c r="L336" i="7"/>
  <c r="K336" i="7"/>
  <c r="J336" i="7"/>
  <c r="I336" i="7" s="1"/>
  <c r="U36" i="7" s="1"/>
  <c r="N335" i="7"/>
  <c r="M335" i="7"/>
  <c r="L335" i="7"/>
  <c r="K335" i="7"/>
  <c r="I335" i="7" s="1"/>
  <c r="J335" i="7"/>
  <c r="N334" i="7"/>
  <c r="M334" i="7"/>
  <c r="L334" i="7"/>
  <c r="K334" i="7"/>
  <c r="J334" i="7"/>
  <c r="I334" i="7" s="1"/>
  <c r="N333" i="7"/>
  <c r="M333" i="7"/>
  <c r="L333" i="7"/>
  <c r="K333" i="7"/>
  <c r="I333" i="7" s="1"/>
  <c r="J333" i="7"/>
  <c r="N332" i="7"/>
  <c r="M332" i="7"/>
  <c r="L332" i="7"/>
  <c r="K332" i="7"/>
  <c r="J332" i="7"/>
  <c r="I332" i="7" s="1"/>
  <c r="N331" i="7"/>
  <c r="M331" i="7"/>
  <c r="L331" i="7"/>
  <c r="K331" i="7"/>
  <c r="I331" i="7" s="1"/>
  <c r="J331" i="7"/>
  <c r="N330" i="7"/>
  <c r="M330" i="7"/>
  <c r="L330" i="7"/>
  <c r="K330" i="7"/>
  <c r="J330" i="7"/>
  <c r="I330" i="7" s="1"/>
  <c r="N329" i="7"/>
  <c r="M329" i="7"/>
  <c r="L329" i="7"/>
  <c r="K329" i="7"/>
  <c r="I329" i="7" s="1"/>
  <c r="J329" i="7"/>
  <c r="N328" i="7"/>
  <c r="M328" i="7"/>
  <c r="L328" i="7"/>
  <c r="K328" i="7"/>
  <c r="J328" i="7"/>
  <c r="I328" i="7" s="1"/>
  <c r="N327" i="7"/>
  <c r="M327" i="7"/>
  <c r="L327" i="7"/>
  <c r="K327" i="7"/>
  <c r="I327" i="7" s="1"/>
  <c r="J327" i="7"/>
  <c r="N326" i="7"/>
  <c r="M326" i="7"/>
  <c r="L326" i="7"/>
  <c r="K326" i="7"/>
  <c r="J326" i="7"/>
  <c r="I326" i="7" s="1"/>
  <c r="N325" i="7"/>
  <c r="M325" i="7"/>
  <c r="L325" i="7"/>
  <c r="K325" i="7"/>
  <c r="I325" i="7" s="1"/>
  <c r="J325" i="7"/>
  <c r="N324" i="7"/>
  <c r="M324" i="7"/>
  <c r="L324" i="7"/>
  <c r="K324" i="7"/>
  <c r="J324" i="7"/>
  <c r="I324" i="7" s="1"/>
  <c r="N323" i="7"/>
  <c r="M323" i="7"/>
  <c r="L323" i="7"/>
  <c r="K323" i="7"/>
  <c r="I323" i="7" s="1"/>
  <c r="J323" i="7"/>
  <c r="N322" i="7"/>
  <c r="M322" i="7"/>
  <c r="L322" i="7"/>
  <c r="K322" i="7"/>
  <c r="J322" i="7"/>
  <c r="I322" i="7" s="1"/>
  <c r="N321" i="7"/>
  <c r="M321" i="7"/>
  <c r="L321" i="7"/>
  <c r="K321" i="7"/>
  <c r="I321" i="7" s="1"/>
  <c r="J321" i="7"/>
  <c r="N320" i="7"/>
  <c r="M320" i="7"/>
  <c r="L320" i="7"/>
  <c r="K320" i="7"/>
  <c r="J320" i="7"/>
  <c r="I320" i="7" s="1"/>
  <c r="N319" i="7"/>
  <c r="M319" i="7"/>
  <c r="L319" i="7"/>
  <c r="K319" i="7"/>
  <c r="I319" i="7" s="1"/>
  <c r="J319" i="7"/>
  <c r="N318" i="7"/>
  <c r="M318" i="7"/>
  <c r="L318" i="7"/>
  <c r="K318" i="7"/>
  <c r="J318" i="7"/>
  <c r="I318" i="7" s="1"/>
  <c r="N317" i="7"/>
  <c r="M317" i="7"/>
  <c r="L317" i="7"/>
  <c r="K317" i="7"/>
  <c r="I317" i="7" s="1"/>
  <c r="J317" i="7"/>
  <c r="N316" i="7"/>
  <c r="M316" i="7"/>
  <c r="L316" i="7"/>
  <c r="K316" i="7"/>
  <c r="J316" i="7"/>
  <c r="I316" i="7" s="1"/>
  <c r="N315" i="7"/>
  <c r="M315" i="7"/>
  <c r="L315" i="7"/>
  <c r="K315" i="7"/>
  <c r="I315" i="7" s="1"/>
  <c r="J315" i="7"/>
  <c r="N314" i="7"/>
  <c r="M314" i="7"/>
  <c r="L314" i="7"/>
  <c r="K314" i="7"/>
  <c r="J314" i="7"/>
  <c r="I314" i="7" s="1"/>
  <c r="N313" i="7"/>
  <c r="M313" i="7"/>
  <c r="L313" i="7"/>
  <c r="K313" i="7"/>
  <c r="I313" i="7" s="1"/>
  <c r="J313" i="7"/>
  <c r="N312" i="7"/>
  <c r="M312" i="7"/>
  <c r="L312" i="7"/>
  <c r="K312" i="7"/>
  <c r="J312" i="7"/>
  <c r="I312" i="7" s="1"/>
  <c r="N311" i="7"/>
  <c r="M311" i="7"/>
  <c r="L311" i="7"/>
  <c r="K311" i="7"/>
  <c r="I311" i="7" s="1"/>
  <c r="J311" i="7"/>
  <c r="N310" i="7"/>
  <c r="M310" i="7"/>
  <c r="L310" i="7"/>
  <c r="K310" i="7"/>
  <c r="J310" i="7"/>
  <c r="I310" i="7" s="1"/>
  <c r="N309" i="7"/>
  <c r="M309" i="7"/>
  <c r="L309" i="7"/>
  <c r="K309" i="7"/>
  <c r="I309" i="7" s="1"/>
  <c r="J309" i="7"/>
  <c r="N308" i="7"/>
  <c r="M308" i="7"/>
  <c r="L308" i="7"/>
  <c r="K308" i="7"/>
  <c r="J308" i="7"/>
  <c r="I308" i="7" s="1"/>
  <c r="N307" i="7"/>
  <c r="M307" i="7"/>
  <c r="L307" i="7"/>
  <c r="K307" i="7"/>
  <c r="I307" i="7" s="1"/>
  <c r="J307" i="7"/>
  <c r="N306" i="7"/>
  <c r="M306" i="7"/>
  <c r="L306" i="7"/>
  <c r="K306" i="7"/>
  <c r="J306" i="7"/>
  <c r="I306" i="7" s="1"/>
  <c r="N305" i="7"/>
  <c r="M305" i="7"/>
  <c r="L305" i="7"/>
  <c r="K305" i="7"/>
  <c r="I305" i="7" s="1"/>
  <c r="J305" i="7"/>
  <c r="N304" i="7"/>
  <c r="M304" i="7"/>
  <c r="L304" i="7"/>
  <c r="K304" i="7"/>
  <c r="J304" i="7"/>
  <c r="I304" i="7" s="1"/>
  <c r="N303" i="7"/>
  <c r="M303" i="7"/>
  <c r="L303" i="7"/>
  <c r="K303" i="7"/>
  <c r="I303" i="7" s="1"/>
  <c r="J303" i="7"/>
  <c r="N302" i="7"/>
  <c r="M302" i="7"/>
  <c r="L302" i="7"/>
  <c r="K302" i="7"/>
  <c r="J302" i="7"/>
  <c r="I302" i="7" s="1"/>
  <c r="N301" i="7"/>
  <c r="M301" i="7"/>
  <c r="L301" i="7"/>
  <c r="K301" i="7"/>
  <c r="I301" i="7" s="1"/>
  <c r="J301" i="7"/>
  <c r="N300" i="7"/>
  <c r="M300" i="7"/>
  <c r="L300" i="7"/>
  <c r="K300" i="7"/>
  <c r="J300" i="7"/>
  <c r="I300" i="7" s="1"/>
  <c r="N299" i="7"/>
  <c r="M299" i="7"/>
  <c r="L299" i="7"/>
  <c r="K299" i="7"/>
  <c r="I299" i="7" s="1"/>
  <c r="J299" i="7"/>
  <c r="N298" i="7"/>
  <c r="M298" i="7"/>
  <c r="L298" i="7"/>
  <c r="K298" i="7"/>
  <c r="J298" i="7"/>
  <c r="I298" i="7" s="1"/>
  <c r="N297" i="7"/>
  <c r="M297" i="7"/>
  <c r="L297" i="7"/>
  <c r="K297" i="7"/>
  <c r="I297" i="7" s="1"/>
  <c r="J297" i="7"/>
  <c r="N296" i="7"/>
  <c r="M296" i="7"/>
  <c r="L296" i="7"/>
  <c r="K296" i="7"/>
  <c r="J296" i="7"/>
  <c r="I296" i="7" s="1"/>
  <c r="N295" i="7"/>
  <c r="M295" i="7"/>
  <c r="L295" i="7"/>
  <c r="K295" i="7"/>
  <c r="I295" i="7" s="1"/>
  <c r="J295" i="7"/>
  <c r="N294" i="7"/>
  <c r="M294" i="7"/>
  <c r="L294" i="7"/>
  <c r="K294" i="7"/>
  <c r="J294" i="7"/>
  <c r="I294" i="7" s="1"/>
  <c r="N293" i="7"/>
  <c r="M293" i="7"/>
  <c r="L293" i="7"/>
  <c r="K293" i="7"/>
  <c r="I293" i="7" s="1"/>
  <c r="J293" i="7"/>
  <c r="N292" i="7"/>
  <c r="M292" i="7"/>
  <c r="L292" i="7"/>
  <c r="K292" i="7"/>
  <c r="J292" i="7"/>
  <c r="I292" i="7" s="1"/>
  <c r="N291" i="7"/>
  <c r="M291" i="7"/>
  <c r="L291" i="7"/>
  <c r="K291" i="7"/>
  <c r="I291" i="7" s="1"/>
  <c r="J291" i="7"/>
  <c r="N290" i="7"/>
  <c r="M290" i="7"/>
  <c r="L290" i="7"/>
  <c r="K290" i="7"/>
  <c r="J290" i="7"/>
  <c r="I290" i="7" s="1"/>
  <c r="N289" i="7"/>
  <c r="M289" i="7"/>
  <c r="L289" i="7"/>
  <c r="K289" i="7"/>
  <c r="I289" i="7" s="1"/>
  <c r="J289" i="7"/>
  <c r="N288" i="7"/>
  <c r="M288" i="7"/>
  <c r="L288" i="7"/>
  <c r="K288" i="7"/>
  <c r="J288" i="7"/>
  <c r="I288" i="7" s="1"/>
  <c r="N287" i="7"/>
  <c r="M287" i="7"/>
  <c r="L287" i="7"/>
  <c r="K287" i="7"/>
  <c r="I287" i="7" s="1"/>
  <c r="J287" i="7"/>
  <c r="N286" i="7"/>
  <c r="M286" i="7"/>
  <c r="L286" i="7"/>
  <c r="K286" i="7"/>
  <c r="J286" i="7"/>
  <c r="I286" i="7" s="1"/>
  <c r="N285" i="7"/>
  <c r="M285" i="7"/>
  <c r="L285" i="7"/>
  <c r="K285" i="7"/>
  <c r="I285" i="7" s="1"/>
  <c r="J285" i="7"/>
  <c r="N284" i="7"/>
  <c r="M284" i="7"/>
  <c r="L284" i="7"/>
  <c r="K284" i="7"/>
  <c r="J284" i="7"/>
  <c r="I284" i="7" s="1"/>
  <c r="N283" i="7"/>
  <c r="M283" i="7"/>
  <c r="L283" i="7"/>
  <c r="K283" i="7"/>
  <c r="I283" i="7" s="1"/>
  <c r="J283" i="7"/>
  <c r="N282" i="7"/>
  <c r="M282" i="7"/>
  <c r="L282" i="7"/>
  <c r="K282" i="7"/>
  <c r="J282" i="7"/>
  <c r="I282" i="7" s="1"/>
  <c r="N281" i="7"/>
  <c r="M281" i="7"/>
  <c r="L281" i="7"/>
  <c r="K281" i="7"/>
  <c r="I281" i="7" s="1"/>
  <c r="J281" i="7"/>
  <c r="N280" i="7"/>
  <c r="M280" i="7"/>
  <c r="L280" i="7"/>
  <c r="K280" i="7"/>
  <c r="J280" i="7"/>
  <c r="I280" i="7" s="1"/>
  <c r="N279" i="7"/>
  <c r="M279" i="7"/>
  <c r="L279" i="7"/>
  <c r="K279" i="7"/>
  <c r="I279" i="7" s="1"/>
  <c r="U35" i="7" s="1"/>
  <c r="J279" i="7"/>
  <c r="N278" i="7"/>
  <c r="M278" i="7"/>
  <c r="L278" i="7"/>
  <c r="K278" i="7"/>
  <c r="J278" i="7"/>
  <c r="I278" i="7" s="1"/>
  <c r="N277" i="7"/>
  <c r="M277" i="7"/>
  <c r="L277" i="7"/>
  <c r="K277" i="7"/>
  <c r="I277" i="7" s="1"/>
  <c r="J277" i="7"/>
  <c r="N276" i="7"/>
  <c r="M276" i="7"/>
  <c r="L276" i="7"/>
  <c r="K276" i="7"/>
  <c r="J276" i="7"/>
  <c r="I276" i="7" s="1"/>
  <c r="N275" i="7"/>
  <c r="M275" i="7"/>
  <c r="L275" i="7"/>
  <c r="K275" i="7"/>
  <c r="I275" i="7" s="1"/>
  <c r="J275" i="7"/>
  <c r="N274" i="7"/>
  <c r="M274" i="7"/>
  <c r="L274" i="7"/>
  <c r="K274" i="7"/>
  <c r="J274" i="7"/>
  <c r="I274" i="7" s="1"/>
  <c r="N273" i="7"/>
  <c r="M273" i="7"/>
  <c r="L273" i="7"/>
  <c r="K273" i="7"/>
  <c r="I273" i="7" s="1"/>
  <c r="J273" i="7"/>
  <c r="N272" i="7"/>
  <c r="M272" i="7"/>
  <c r="L272" i="7"/>
  <c r="K272" i="7"/>
  <c r="J272" i="7"/>
  <c r="I272" i="7" s="1"/>
  <c r="N271" i="7"/>
  <c r="M271" i="7"/>
  <c r="L271" i="7"/>
  <c r="K271" i="7"/>
  <c r="I271" i="7" s="1"/>
  <c r="J271" i="7"/>
  <c r="N270" i="7"/>
  <c r="M270" i="7"/>
  <c r="L270" i="7"/>
  <c r="K270" i="7"/>
  <c r="J270" i="7"/>
  <c r="I270" i="7" s="1"/>
  <c r="N269" i="7"/>
  <c r="M269" i="7"/>
  <c r="L269" i="7"/>
  <c r="K269" i="7"/>
  <c r="I269" i="7" s="1"/>
  <c r="J269" i="7"/>
  <c r="N268" i="7"/>
  <c r="M268" i="7"/>
  <c r="L268" i="7"/>
  <c r="K268" i="7"/>
  <c r="J268" i="7"/>
  <c r="I268" i="7" s="1"/>
  <c r="N267" i="7"/>
  <c r="M267" i="7"/>
  <c r="L267" i="7"/>
  <c r="K267" i="7"/>
  <c r="I267" i="7" s="1"/>
  <c r="J267" i="7"/>
  <c r="N266" i="7"/>
  <c r="M266" i="7"/>
  <c r="L266" i="7"/>
  <c r="K266" i="7"/>
  <c r="J266" i="7"/>
  <c r="I266" i="7" s="1"/>
  <c r="N265" i="7"/>
  <c r="M265" i="7"/>
  <c r="L265" i="7"/>
  <c r="K265" i="7"/>
  <c r="I265" i="7" s="1"/>
  <c r="J265" i="7"/>
  <c r="N264" i="7"/>
  <c r="M264" i="7"/>
  <c r="L264" i="7"/>
  <c r="K264" i="7"/>
  <c r="J264" i="7"/>
  <c r="I264" i="7" s="1"/>
  <c r="N263" i="7"/>
  <c r="M263" i="7"/>
  <c r="L263" i="7"/>
  <c r="K263" i="7"/>
  <c r="I263" i="7" s="1"/>
  <c r="J263" i="7"/>
  <c r="N262" i="7"/>
  <c r="M262" i="7"/>
  <c r="L262" i="7"/>
  <c r="K262" i="7"/>
  <c r="J262" i="7"/>
  <c r="I262" i="7" s="1"/>
  <c r="N261" i="7"/>
  <c r="M261" i="7"/>
  <c r="L261" i="7"/>
  <c r="K261" i="7"/>
  <c r="I261" i="7" s="1"/>
  <c r="J261" i="7"/>
  <c r="N260" i="7"/>
  <c r="M260" i="7"/>
  <c r="L260" i="7"/>
  <c r="K260" i="7"/>
  <c r="J260" i="7"/>
  <c r="I260" i="7" s="1"/>
  <c r="N259" i="7"/>
  <c r="M259" i="7"/>
  <c r="L259" i="7"/>
  <c r="K259" i="7"/>
  <c r="I259" i="7" s="1"/>
  <c r="J259" i="7"/>
  <c r="N258" i="7"/>
  <c r="M258" i="7"/>
  <c r="L258" i="7"/>
  <c r="K258" i="7"/>
  <c r="J258" i="7"/>
  <c r="I258" i="7" s="1"/>
  <c r="N257" i="7"/>
  <c r="M257" i="7"/>
  <c r="L257" i="7"/>
  <c r="K257" i="7"/>
  <c r="I257" i="7" s="1"/>
  <c r="J257" i="7"/>
  <c r="N256" i="7"/>
  <c r="M256" i="7"/>
  <c r="L256" i="7"/>
  <c r="K256" i="7"/>
  <c r="J256" i="7"/>
  <c r="I256" i="7" s="1"/>
  <c r="N255" i="7"/>
  <c r="M255" i="7"/>
  <c r="L255" i="7"/>
  <c r="K255" i="7"/>
  <c r="I255" i="7" s="1"/>
  <c r="J255" i="7"/>
  <c r="N254" i="7"/>
  <c r="M254" i="7"/>
  <c r="L254" i="7"/>
  <c r="K254" i="7"/>
  <c r="J254" i="7"/>
  <c r="I254" i="7" s="1"/>
  <c r="N253" i="7"/>
  <c r="M253" i="7"/>
  <c r="L253" i="7"/>
  <c r="K253" i="7"/>
  <c r="I253" i="7" s="1"/>
  <c r="J253" i="7"/>
  <c r="N252" i="7"/>
  <c r="M252" i="7"/>
  <c r="L252" i="7"/>
  <c r="K252" i="7"/>
  <c r="J252" i="7"/>
  <c r="I252" i="7" s="1"/>
  <c r="N251" i="7"/>
  <c r="M251" i="7"/>
  <c r="L251" i="7"/>
  <c r="K251" i="7"/>
  <c r="I251" i="7" s="1"/>
  <c r="U34" i="7" s="1"/>
  <c r="J251" i="7"/>
  <c r="N250" i="7"/>
  <c r="M250" i="7"/>
  <c r="L250" i="7"/>
  <c r="K250" i="7"/>
  <c r="J250" i="7"/>
  <c r="I250" i="7" s="1"/>
  <c r="N249" i="7"/>
  <c r="M249" i="7"/>
  <c r="L249" i="7"/>
  <c r="K249" i="7"/>
  <c r="I249" i="7" s="1"/>
  <c r="J249" i="7"/>
  <c r="N248" i="7"/>
  <c r="M248" i="7"/>
  <c r="L248" i="7"/>
  <c r="K248" i="7"/>
  <c r="J248" i="7"/>
  <c r="I248" i="7" s="1"/>
  <c r="N247" i="7"/>
  <c r="M247" i="7"/>
  <c r="L247" i="7"/>
  <c r="K247" i="7"/>
  <c r="I247" i="7" s="1"/>
  <c r="J247" i="7"/>
  <c r="N246" i="7"/>
  <c r="M246" i="7"/>
  <c r="L246" i="7"/>
  <c r="K246" i="7"/>
  <c r="J246" i="7"/>
  <c r="I246" i="7" s="1"/>
  <c r="N245" i="7"/>
  <c r="M245" i="7"/>
  <c r="L245" i="7"/>
  <c r="K245" i="7"/>
  <c r="I245" i="7" s="1"/>
  <c r="J245" i="7"/>
  <c r="N244" i="7"/>
  <c r="M244" i="7"/>
  <c r="L244" i="7"/>
  <c r="K244" i="7"/>
  <c r="J244" i="7"/>
  <c r="I244" i="7" s="1"/>
  <c r="N243" i="7"/>
  <c r="M243" i="7"/>
  <c r="L243" i="7"/>
  <c r="K243" i="7"/>
  <c r="I243" i="7" s="1"/>
  <c r="J243" i="7"/>
  <c r="N242" i="7"/>
  <c r="M242" i="7"/>
  <c r="L242" i="7"/>
  <c r="K242" i="7"/>
  <c r="J242" i="7"/>
  <c r="I242" i="7" s="1"/>
  <c r="N241" i="7"/>
  <c r="M241" i="7"/>
  <c r="L241" i="7"/>
  <c r="K241" i="7"/>
  <c r="I241" i="7" s="1"/>
  <c r="J241" i="7"/>
  <c r="N240" i="7"/>
  <c r="M240" i="7"/>
  <c r="L240" i="7"/>
  <c r="K240" i="7"/>
  <c r="J240" i="7"/>
  <c r="I240" i="7" s="1"/>
  <c r="N239" i="7"/>
  <c r="M239" i="7"/>
  <c r="L239" i="7"/>
  <c r="K239" i="7"/>
  <c r="I239" i="7" s="1"/>
  <c r="J239" i="7"/>
  <c r="N238" i="7"/>
  <c r="M238" i="7"/>
  <c r="L238" i="7"/>
  <c r="K238" i="7"/>
  <c r="J238" i="7"/>
  <c r="I238" i="7" s="1"/>
  <c r="N237" i="7"/>
  <c r="M237" i="7"/>
  <c r="L237" i="7"/>
  <c r="K237" i="7"/>
  <c r="I237" i="7" s="1"/>
  <c r="J237" i="7"/>
  <c r="N236" i="7"/>
  <c r="M236" i="7"/>
  <c r="L236" i="7"/>
  <c r="K236" i="7"/>
  <c r="J236" i="7"/>
  <c r="I236" i="7" s="1"/>
  <c r="U38" i="7" s="1"/>
  <c r="N235" i="7"/>
  <c r="M235" i="7"/>
  <c r="L235" i="7"/>
  <c r="K235" i="7"/>
  <c r="I235" i="7" s="1"/>
  <c r="U37" i="7" s="1"/>
  <c r="J235" i="7"/>
  <c r="N234" i="7"/>
  <c r="M234" i="7"/>
  <c r="L234" i="7"/>
  <c r="K234" i="7"/>
  <c r="J234" i="7"/>
  <c r="I234" i="7" s="1"/>
  <c r="N233" i="7"/>
  <c r="M233" i="7"/>
  <c r="L233" i="7"/>
  <c r="K233" i="7"/>
  <c r="I233" i="7" s="1"/>
  <c r="J233" i="7"/>
  <c r="N232" i="7"/>
  <c r="M232" i="7"/>
  <c r="L232" i="7"/>
  <c r="K232" i="7"/>
  <c r="J232" i="7"/>
  <c r="I232" i="7" s="1"/>
  <c r="N231" i="7"/>
  <c r="M231" i="7"/>
  <c r="L231" i="7"/>
  <c r="K231" i="7"/>
  <c r="I231" i="7" s="1"/>
  <c r="U33" i="7" s="1"/>
  <c r="J231" i="7"/>
  <c r="N230" i="7"/>
  <c r="M230" i="7"/>
  <c r="L230" i="7"/>
  <c r="K230" i="7"/>
  <c r="J230" i="7"/>
  <c r="I230" i="7" s="1"/>
  <c r="N229" i="7"/>
  <c r="M229" i="7"/>
  <c r="L229" i="7"/>
  <c r="K229" i="7"/>
  <c r="I229" i="7" s="1"/>
  <c r="J229" i="7"/>
  <c r="N228" i="7"/>
  <c r="M228" i="7"/>
  <c r="L228" i="7"/>
  <c r="K228" i="7"/>
  <c r="J228" i="7"/>
  <c r="I228" i="7" s="1"/>
  <c r="N227" i="7"/>
  <c r="M227" i="7"/>
  <c r="L227" i="7"/>
  <c r="K227" i="7"/>
  <c r="I227" i="7" s="1"/>
  <c r="J227" i="7"/>
  <c r="N226" i="7"/>
  <c r="M226" i="7"/>
  <c r="L226" i="7"/>
  <c r="K226" i="7"/>
  <c r="J226" i="7"/>
  <c r="I226" i="7" s="1"/>
  <c r="N225" i="7"/>
  <c r="M225" i="7"/>
  <c r="L225" i="7"/>
  <c r="K225" i="7"/>
  <c r="I225" i="7" s="1"/>
  <c r="J225" i="7"/>
  <c r="N224" i="7"/>
  <c r="M224" i="7"/>
  <c r="L224" i="7"/>
  <c r="K224" i="7"/>
  <c r="J224" i="7"/>
  <c r="I224" i="7" s="1"/>
  <c r="N223" i="7"/>
  <c r="M223" i="7"/>
  <c r="L223" i="7"/>
  <c r="K223" i="7"/>
  <c r="I223" i="7" s="1"/>
  <c r="J223" i="7"/>
  <c r="N222" i="7"/>
  <c r="M222" i="7"/>
  <c r="L222" i="7"/>
  <c r="K222" i="7"/>
  <c r="J222" i="7"/>
  <c r="I222" i="7" s="1"/>
  <c r="N221" i="7"/>
  <c r="M221" i="7"/>
  <c r="L221" i="7"/>
  <c r="K221" i="7"/>
  <c r="I221" i="7" s="1"/>
  <c r="J221" i="7"/>
  <c r="N220" i="7"/>
  <c r="M220" i="7"/>
  <c r="L220" i="7"/>
  <c r="K220" i="7"/>
  <c r="J220" i="7"/>
  <c r="I220" i="7" s="1"/>
  <c r="N219" i="7"/>
  <c r="M219" i="7"/>
  <c r="L219" i="7"/>
  <c r="K219" i="7"/>
  <c r="I219" i="7" s="1"/>
  <c r="J219" i="7"/>
  <c r="N218" i="7"/>
  <c r="M218" i="7"/>
  <c r="L218" i="7"/>
  <c r="K218" i="7"/>
  <c r="J218" i="7"/>
  <c r="I218" i="7" s="1"/>
  <c r="N217" i="7"/>
  <c r="M217" i="7"/>
  <c r="L217" i="7"/>
  <c r="K217" i="7"/>
  <c r="I217" i="7" s="1"/>
  <c r="J217" i="7"/>
  <c r="N216" i="7"/>
  <c r="M216" i="7"/>
  <c r="L216" i="7"/>
  <c r="K216" i="7"/>
  <c r="J216" i="7"/>
  <c r="I216" i="7" s="1"/>
  <c r="N215" i="7"/>
  <c r="M215" i="7"/>
  <c r="L215" i="7"/>
  <c r="K215" i="7"/>
  <c r="I215" i="7" s="1"/>
  <c r="J215" i="7"/>
  <c r="N214" i="7"/>
  <c r="M214" i="7"/>
  <c r="L214" i="7"/>
  <c r="K214" i="7"/>
  <c r="J214" i="7"/>
  <c r="I214" i="7" s="1"/>
  <c r="N213" i="7"/>
  <c r="M213" i="7"/>
  <c r="L213" i="7"/>
  <c r="K213" i="7"/>
  <c r="I213" i="7" s="1"/>
  <c r="J213" i="7"/>
  <c r="N212" i="7"/>
  <c r="M212" i="7"/>
  <c r="L212" i="7"/>
  <c r="K212" i="7"/>
  <c r="J212" i="7"/>
  <c r="I212" i="7" s="1"/>
  <c r="N211" i="7"/>
  <c r="M211" i="7"/>
  <c r="L211" i="7"/>
  <c r="K211" i="7"/>
  <c r="I211" i="7" s="1"/>
  <c r="J211" i="7"/>
  <c r="N210" i="7"/>
  <c r="M210" i="7"/>
  <c r="L210" i="7"/>
  <c r="K210" i="7"/>
  <c r="J210" i="7"/>
  <c r="I210" i="7" s="1"/>
  <c r="N209" i="7"/>
  <c r="M209" i="7"/>
  <c r="L209" i="7"/>
  <c r="K209" i="7"/>
  <c r="I209" i="7" s="1"/>
  <c r="U32" i="7" s="1"/>
  <c r="J209" i="7"/>
  <c r="N208" i="7"/>
  <c r="M208" i="7"/>
  <c r="L208" i="7"/>
  <c r="K208" i="7"/>
  <c r="J208" i="7"/>
  <c r="I208" i="7" s="1"/>
  <c r="N207" i="7"/>
  <c r="M207" i="7"/>
  <c r="L207" i="7"/>
  <c r="K207" i="7"/>
  <c r="I207" i="7" s="1"/>
  <c r="J207" i="7"/>
  <c r="N206" i="7"/>
  <c r="M206" i="7"/>
  <c r="L206" i="7"/>
  <c r="K206" i="7"/>
  <c r="J206" i="7"/>
  <c r="I206" i="7" s="1"/>
  <c r="N205" i="7"/>
  <c r="M205" i="7"/>
  <c r="L205" i="7"/>
  <c r="K205" i="7"/>
  <c r="I205" i="7" s="1"/>
  <c r="J205" i="7"/>
  <c r="N204" i="7"/>
  <c r="M204" i="7"/>
  <c r="L204" i="7"/>
  <c r="K204" i="7"/>
  <c r="J204" i="7"/>
  <c r="I204" i="7" s="1"/>
  <c r="N203" i="7"/>
  <c r="M203" i="7"/>
  <c r="L203" i="7"/>
  <c r="K203" i="7"/>
  <c r="I203" i="7" s="1"/>
  <c r="K37" i="7" s="1"/>
  <c r="J203" i="7"/>
  <c r="N202" i="7"/>
  <c r="M202" i="7"/>
  <c r="L202" i="7"/>
  <c r="K202" i="7"/>
  <c r="J202" i="7"/>
  <c r="I202" i="7" s="1"/>
  <c r="K36" i="7" s="1"/>
  <c r="N201" i="7"/>
  <c r="M201" i="7"/>
  <c r="L201" i="7"/>
  <c r="K201" i="7"/>
  <c r="I201" i="7" s="1"/>
  <c r="K35" i="7" s="1"/>
  <c r="J201" i="7"/>
  <c r="N200" i="7"/>
  <c r="M200" i="7"/>
  <c r="L200" i="7"/>
  <c r="K200" i="7"/>
  <c r="J200" i="7"/>
  <c r="I200" i="7" s="1"/>
  <c r="N199" i="7"/>
  <c r="M199" i="7"/>
  <c r="L199" i="7"/>
  <c r="K199" i="7"/>
  <c r="I199" i="7" s="1"/>
  <c r="U31" i="7" s="1"/>
  <c r="J199" i="7"/>
  <c r="N198" i="7"/>
  <c r="M198" i="7"/>
  <c r="L198" i="7"/>
  <c r="K198" i="7"/>
  <c r="J198" i="7"/>
  <c r="I198" i="7" s="1"/>
  <c r="N197" i="7"/>
  <c r="M197" i="7"/>
  <c r="L197" i="7"/>
  <c r="K197" i="7"/>
  <c r="I197" i="7" s="1"/>
  <c r="J197" i="7"/>
  <c r="N196" i="7"/>
  <c r="M196" i="7"/>
  <c r="L196" i="7"/>
  <c r="K196" i="7"/>
  <c r="J196" i="7"/>
  <c r="I196" i="7" s="1"/>
  <c r="K34" i="7" s="1"/>
  <c r="N195" i="7"/>
  <c r="M195" i="7"/>
  <c r="L195" i="7"/>
  <c r="K195" i="7"/>
  <c r="I195" i="7" s="1"/>
  <c r="K33" i="7" s="1"/>
  <c r="J195" i="7"/>
  <c r="N194" i="7"/>
  <c r="M194" i="7"/>
  <c r="L194" i="7"/>
  <c r="K194" i="7"/>
  <c r="J194" i="7"/>
  <c r="I194" i="7" s="1"/>
  <c r="N193" i="7"/>
  <c r="M193" i="7"/>
  <c r="L193" i="7"/>
  <c r="K193" i="7"/>
  <c r="I193" i="7" s="1"/>
  <c r="J193" i="7"/>
  <c r="N192" i="7"/>
  <c r="M192" i="7"/>
  <c r="L192" i="7"/>
  <c r="K192" i="7"/>
  <c r="J192" i="7"/>
  <c r="I192" i="7" s="1"/>
  <c r="N191" i="7"/>
  <c r="M191" i="7"/>
  <c r="L191" i="7"/>
  <c r="K191" i="7"/>
  <c r="I191" i="7" s="1"/>
  <c r="J191" i="7"/>
  <c r="N190" i="7"/>
  <c r="M190" i="7"/>
  <c r="L190" i="7"/>
  <c r="K190" i="7"/>
  <c r="J190" i="7"/>
  <c r="I190" i="7" s="1"/>
  <c r="N189" i="7"/>
  <c r="M189" i="7"/>
  <c r="L189" i="7"/>
  <c r="K189" i="7"/>
  <c r="I189" i="7" s="1"/>
  <c r="J189" i="7"/>
  <c r="N188" i="7"/>
  <c r="M188" i="7"/>
  <c r="L188" i="7"/>
  <c r="K188" i="7"/>
  <c r="J188" i="7"/>
  <c r="I188" i="7" s="1"/>
  <c r="N187" i="7"/>
  <c r="M187" i="7"/>
  <c r="L187" i="7"/>
  <c r="K187" i="7"/>
  <c r="I187" i="7" s="1"/>
  <c r="K32" i="7" s="1"/>
  <c r="J187" i="7"/>
  <c r="N186" i="7"/>
  <c r="M186" i="7"/>
  <c r="L186" i="7"/>
  <c r="K186" i="7"/>
  <c r="J186" i="7"/>
  <c r="I186" i="7" s="1"/>
  <c r="K31" i="7" s="1"/>
  <c r="N185" i="7"/>
  <c r="M185" i="7"/>
  <c r="L185" i="7"/>
  <c r="K185" i="7"/>
  <c r="I185" i="7" s="1"/>
  <c r="K30" i="7" s="1"/>
  <c r="J185" i="7"/>
  <c r="N184" i="7"/>
  <c r="M184" i="7"/>
  <c r="L184" i="7"/>
  <c r="K184" i="7"/>
  <c r="J184" i="7"/>
  <c r="I184" i="7" s="1"/>
  <c r="N183" i="7"/>
  <c r="M183" i="7"/>
  <c r="L183" i="7"/>
  <c r="K183" i="7"/>
  <c r="I183" i="7" s="1"/>
  <c r="J183" i="7"/>
  <c r="N182" i="7"/>
  <c r="M182" i="7"/>
  <c r="L182" i="7"/>
  <c r="K182" i="7"/>
  <c r="J182" i="7"/>
  <c r="I182" i="7" s="1"/>
  <c r="N181" i="7"/>
  <c r="M181" i="7"/>
  <c r="L181" i="7"/>
  <c r="K181" i="7"/>
  <c r="I181" i="7" s="1"/>
  <c r="J181" i="7"/>
  <c r="N180" i="7"/>
  <c r="M180" i="7"/>
  <c r="L180" i="7"/>
  <c r="K180" i="7"/>
  <c r="J180" i="7"/>
  <c r="I180" i="7" s="1"/>
  <c r="N179" i="7"/>
  <c r="M179" i="7"/>
  <c r="L179" i="7"/>
  <c r="K179" i="7"/>
  <c r="I179" i="7" s="1"/>
  <c r="J179" i="7"/>
  <c r="N178" i="7"/>
  <c r="M178" i="7"/>
  <c r="L178" i="7"/>
  <c r="K178" i="7"/>
  <c r="J178" i="7"/>
  <c r="I178" i="7" s="1"/>
  <c r="U30" i="7" s="1"/>
  <c r="N177" i="7"/>
  <c r="M177" i="7"/>
  <c r="L177" i="7"/>
  <c r="K177" i="7"/>
  <c r="I177" i="7" s="1"/>
  <c r="J177" i="7"/>
  <c r="N176" i="7"/>
  <c r="M176" i="7"/>
  <c r="L176" i="7"/>
  <c r="K176" i="7"/>
  <c r="J176" i="7"/>
  <c r="I176" i="7" s="1"/>
  <c r="N175" i="7"/>
  <c r="M175" i="7"/>
  <c r="L175" i="7"/>
  <c r="K175" i="7"/>
  <c r="I175" i="7" s="1"/>
  <c r="J175" i="7"/>
  <c r="N174" i="7"/>
  <c r="M174" i="7"/>
  <c r="L174" i="7"/>
  <c r="K174" i="7"/>
  <c r="J174" i="7"/>
  <c r="I174" i="7" s="1"/>
  <c r="K29" i="7" s="1"/>
  <c r="N173" i="7"/>
  <c r="M173" i="7"/>
  <c r="L173" i="7"/>
  <c r="K173" i="7"/>
  <c r="I173" i="7" s="1"/>
  <c r="K28" i="7" s="1"/>
  <c r="J173" i="7"/>
  <c r="N172" i="7"/>
  <c r="M172" i="7"/>
  <c r="L172" i="7"/>
  <c r="K172" i="7"/>
  <c r="J172" i="7"/>
  <c r="I172" i="7" s="1"/>
  <c r="N171" i="7"/>
  <c r="M171" i="7"/>
  <c r="L171" i="7"/>
  <c r="K171" i="7"/>
  <c r="I171" i="7" s="1"/>
  <c r="U28" i="7" s="1"/>
  <c r="J171" i="7"/>
  <c r="N170" i="7"/>
  <c r="M170" i="7"/>
  <c r="L170" i="7"/>
  <c r="K170" i="7"/>
  <c r="J170" i="7"/>
  <c r="I170" i="7" s="1"/>
  <c r="U27" i="7" s="1"/>
  <c r="N169" i="7"/>
  <c r="M169" i="7"/>
  <c r="L169" i="7"/>
  <c r="K169" i="7"/>
  <c r="I169" i="7" s="1"/>
  <c r="J169" i="7"/>
  <c r="N168" i="7"/>
  <c r="M168" i="7"/>
  <c r="L168" i="7"/>
  <c r="K168" i="7"/>
  <c r="J168" i="7"/>
  <c r="I168" i="7" s="1"/>
  <c r="N167" i="7"/>
  <c r="M167" i="7"/>
  <c r="L167" i="7"/>
  <c r="K167" i="7"/>
  <c r="I167" i="7" s="1"/>
  <c r="U26" i="7" s="1"/>
  <c r="J167" i="7"/>
  <c r="N166" i="7"/>
  <c r="M166" i="7"/>
  <c r="L166" i="7"/>
  <c r="K166" i="7"/>
  <c r="J166" i="7"/>
  <c r="I166" i="7" s="1"/>
  <c r="N165" i="7"/>
  <c r="M165" i="7"/>
  <c r="L165" i="7"/>
  <c r="K165" i="7"/>
  <c r="I165" i="7" s="1"/>
  <c r="J165" i="7"/>
  <c r="N164" i="7"/>
  <c r="M164" i="7"/>
  <c r="L164" i="7"/>
  <c r="K164" i="7"/>
  <c r="J164" i="7"/>
  <c r="I164" i="7" s="1"/>
  <c r="N163" i="7"/>
  <c r="M163" i="7"/>
  <c r="L163" i="7"/>
  <c r="K163" i="7"/>
  <c r="I163" i="7" s="1"/>
  <c r="J163" i="7"/>
  <c r="N162" i="7"/>
  <c r="M162" i="7"/>
  <c r="L162" i="7"/>
  <c r="K162" i="7"/>
  <c r="J162" i="7"/>
  <c r="I162" i="7" s="1"/>
  <c r="U25" i="7" s="1"/>
  <c r="N161" i="7"/>
  <c r="M161" i="7"/>
  <c r="L161" i="7"/>
  <c r="K161" i="7"/>
  <c r="I161" i="7" s="1"/>
  <c r="U24" i="7" s="1"/>
  <c r="J161" i="7"/>
  <c r="N160" i="7"/>
  <c r="M160" i="7"/>
  <c r="L160" i="7"/>
  <c r="K160" i="7"/>
  <c r="J160" i="7"/>
  <c r="I160" i="7" s="1"/>
  <c r="N159" i="7"/>
  <c r="M159" i="7"/>
  <c r="L159" i="7"/>
  <c r="K159" i="7"/>
  <c r="I159" i="7" s="1"/>
  <c r="J159" i="7"/>
  <c r="N158" i="7"/>
  <c r="M158" i="7"/>
  <c r="L158" i="7"/>
  <c r="K158" i="7"/>
  <c r="J158" i="7"/>
  <c r="I158" i="7" s="1"/>
  <c r="N157" i="7"/>
  <c r="M157" i="7"/>
  <c r="L157" i="7"/>
  <c r="K157" i="7"/>
  <c r="I157" i="7" s="1"/>
  <c r="J157" i="7"/>
  <c r="N156" i="7"/>
  <c r="M156" i="7"/>
  <c r="L156" i="7"/>
  <c r="K156" i="7"/>
  <c r="J156" i="7"/>
  <c r="I156" i="7" s="1"/>
  <c r="N155" i="7"/>
  <c r="M155" i="7"/>
  <c r="L155" i="7"/>
  <c r="K155" i="7"/>
  <c r="I155" i="7" s="1"/>
  <c r="K26" i="7" s="1"/>
  <c r="J155" i="7"/>
  <c r="N154" i="7"/>
  <c r="M154" i="7"/>
  <c r="L154" i="7"/>
  <c r="K154" i="7"/>
  <c r="J154" i="7"/>
  <c r="I154" i="7" s="1"/>
  <c r="K25" i="7" s="1"/>
  <c r="N153" i="7"/>
  <c r="M153" i="7"/>
  <c r="L153" i="7"/>
  <c r="K153" i="7"/>
  <c r="I153" i="7" s="1"/>
  <c r="K24" i="7" s="1"/>
  <c r="J153" i="7"/>
  <c r="N152" i="7"/>
  <c r="M152" i="7"/>
  <c r="L152" i="7"/>
  <c r="K152" i="7"/>
  <c r="J152" i="7"/>
  <c r="I152" i="7" s="1"/>
  <c r="N151" i="7"/>
  <c r="M151" i="7"/>
  <c r="L151" i="7"/>
  <c r="K151" i="7"/>
  <c r="I151" i="7" s="1"/>
  <c r="U23" i="7" s="1"/>
  <c r="J151" i="7"/>
  <c r="N150" i="7"/>
  <c r="M150" i="7"/>
  <c r="L150" i="7"/>
  <c r="K150" i="7"/>
  <c r="J150" i="7"/>
  <c r="I150" i="7" s="1"/>
  <c r="N149" i="7"/>
  <c r="M149" i="7"/>
  <c r="L149" i="7"/>
  <c r="K149" i="7"/>
  <c r="I149" i="7" s="1"/>
  <c r="J149" i="7"/>
  <c r="N148" i="7"/>
  <c r="M148" i="7"/>
  <c r="L148" i="7"/>
  <c r="K148" i="7"/>
  <c r="J148" i="7"/>
  <c r="I148" i="7" s="1"/>
  <c r="N147" i="7"/>
  <c r="M147" i="7"/>
  <c r="L147" i="7"/>
  <c r="K147" i="7"/>
  <c r="I147" i="7" s="1"/>
  <c r="J147" i="7"/>
  <c r="N146" i="7"/>
  <c r="M146" i="7"/>
  <c r="L146" i="7"/>
  <c r="K146" i="7"/>
  <c r="J146" i="7"/>
  <c r="I146" i="7" s="1"/>
  <c r="K23" i="7" s="1"/>
  <c r="N145" i="7"/>
  <c r="M145" i="7"/>
  <c r="L145" i="7"/>
  <c r="K145" i="7"/>
  <c r="I145" i="7" s="1"/>
  <c r="J145" i="7"/>
  <c r="N144" i="7"/>
  <c r="M144" i="7"/>
  <c r="L144" i="7"/>
  <c r="K144" i="7"/>
  <c r="J144" i="7"/>
  <c r="I144" i="7" s="1"/>
  <c r="N143" i="7"/>
  <c r="M143" i="7"/>
  <c r="L143" i="7"/>
  <c r="K143" i="7"/>
  <c r="I143" i="7" s="1"/>
  <c r="J143" i="7"/>
  <c r="N142" i="7"/>
  <c r="M142" i="7"/>
  <c r="L142" i="7"/>
  <c r="K142" i="7"/>
  <c r="J142" i="7"/>
  <c r="I142" i="7" s="1"/>
  <c r="N141" i="7"/>
  <c r="M141" i="7"/>
  <c r="L141" i="7"/>
  <c r="K141" i="7"/>
  <c r="I141" i="7" s="1"/>
  <c r="J141" i="7"/>
  <c r="N140" i="7"/>
  <c r="M140" i="7"/>
  <c r="L140" i="7"/>
  <c r="K140" i="7"/>
  <c r="J140" i="7"/>
  <c r="I140" i="7" s="1"/>
  <c r="N139" i="7"/>
  <c r="M139" i="7"/>
  <c r="L139" i="7"/>
  <c r="K139" i="7"/>
  <c r="I139" i="7" s="1"/>
  <c r="J139" i="7"/>
  <c r="N138" i="7"/>
  <c r="M138" i="7"/>
  <c r="L138" i="7"/>
  <c r="K138" i="7"/>
  <c r="J138" i="7"/>
  <c r="I138" i="7" s="1"/>
  <c r="N137" i="7"/>
  <c r="M137" i="7"/>
  <c r="L137" i="7"/>
  <c r="K137" i="7"/>
  <c r="I137" i="7" s="1"/>
  <c r="J137" i="7"/>
  <c r="N136" i="7"/>
  <c r="M136" i="7"/>
  <c r="L136" i="7"/>
  <c r="K136" i="7"/>
  <c r="J136" i="7"/>
  <c r="I136" i="7" s="1"/>
  <c r="N135" i="7"/>
  <c r="M135" i="7"/>
  <c r="L135" i="7"/>
  <c r="K135" i="7"/>
  <c r="I135" i="7" s="1"/>
  <c r="J135" i="7"/>
  <c r="N134" i="7"/>
  <c r="M134" i="7"/>
  <c r="L134" i="7"/>
  <c r="K134" i="7"/>
  <c r="J134" i="7"/>
  <c r="I134" i="7" s="1"/>
  <c r="N133" i="7"/>
  <c r="M133" i="7"/>
  <c r="L133" i="7"/>
  <c r="K133" i="7"/>
  <c r="I133" i="7" s="1"/>
  <c r="J133" i="7"/>
  <c r="N132" i="7"/>
  <c r="M132" i="7"/>
  <c r="L132" i="7"/>
  <c r="K132" i="7"/>
  <c r="J132" i="7"/>
  <c r="I132" i="7" s="1"/>
  <c r="N131" i="7"/>
  <c r="M131" i="7"/>
  <c r="L131" i="7"/>
  <c r="K131" i="7"/>
  <c r="I131" i="7" s="1"/>
  <c r="J131" i="7"/>
  <c r="N130" i="7"/>
  <c r="M130" i="7"/>
  <c r="L130" i="7"/>
  <c r="K130" i="7"/>
  <c r="J130" i="7"/>
  <c r="I130" i="7" s="1"/>
  <c r="N129" i="7"/>
  <c r="M129" i="7"/>
  <c r="L129" i="7"/>
  <c r="K129" i="7"/>
  <c r="I129" i="7" s="1"/>
  <c r="J129" i="7"/>
  <c r="N128" i="7"/>
  <c r="M128" i="7"/>
  <c r="L128" i="7"/>
  <c r="K128" i="7"/>
  <c r="J128" i="7"/>
  <c r="I128" i="7" s="1"/>
  <c r="N127" i="7"/>
  <c r="M127" i="7"/>
  <c r="L127" i="7"/>
  <c r="K127" i="7"/>
  <c r="I127" i="7" s="1"/>
  <c r="J127" i="7"/>
  <c r="N126" i="7"/>
  <c r="M126" i="7"/>
  <c r="L126" i="7"/>
  <c r="K126" i="7"/>
  <c r="J126" i="7"/>
  <c r="I126" i="7" s="1"/>
  <c r="N125" i="7"/>
  <c r="M125" i="7"/>
  <c r="L125" i="7"/>
  <c r="K125" i="7"/>
  <c r="I125" i="7" s="1"/>
  <c r="J125" i="7"/>
  <c r="N124" i="7"/>
  <c r="M124" i="7"/>
  <c r="L124" i="7"/>
  <c r="K124" i="7"/>
  <c r="J124" i="7"/>
  <c r="I124" i="7" s="1"/>
  <c r="N123" i="7"/>
  <c r="M123" i="7"/>
  <c r="L123" i="7"/>
  <c r="K123" i="7"/>
  <c r="I123" i="7" s="1"/>
  <c r="J123" i="7"/>
  <c r="N122" i="7"/>
  <c r="M122" i="7"/>
  <c r="L122" i="7"/>
  <c r="K122" i="7"/>
  <c r="J122" i="7"/>
  <c r="I122" i="7" s="1"/>
  <c r="N121" i="7"/>
  <c r="M121" i="7"/>
  <c r="L121" i="7"/>
  <c r="K121" i="7"/>
  <c r="I121" i="7" s="1"/>
  <c r="J121" i="7"/>
  <c r="N120" i="7"/>
  <c r="M120" i="7"/>
  <c r="L120" i="7"/>
  <c r="K120" i="7"/>
  <c r="J120" i="7"/>
  <c r="I120" i="7" s="1"/>
  <c r="N119" i="7"/>
  <c r="M119" i="7"/>
  <c r="L119" i="7"/>
  <c r="K119" i="7"/>
  <c r="I119" i="7" s="1"/>
  <c r="J119" i="7"/>
  <c r="N118" i="7"/>
  <c r="M118" i="7"/>
  <c r="L118" i="7"/>
  <c r="K118" i="7"/>
  <c r="J118" i="7"/>
  <c r="I118" i="7" s="1"/>
  <c r="N117" i="7"/>
  <c r="M117" i="7"/>
  <c r="L117" i="7"/>
  <c r="K117" i="7"/>
  <c r="I117" i="7" s="1"/>
  <c r="J117" i="7"/>
  <c r="N116" i="7"/>
  <c r="M116" i="7"/>
  <c r="L116" i="7"/>
  <c r="K116" i="7"/>
  <c r="J116" i="7"/>
  <c r="I116" i="7" s="1"/>
  <c r="N115" i="7"/>
  <c r="M115" i="7"/>
  <c r="L115" i="7"/>
  <c r="K115" i="7"/>
  <c r="I115" i="7" s="1"/>
  <c r="J115" i="7"/>
  <c r="N114" i="7"/>
  <c r="M114" i="7"/>
  <c r="L114" i="7"/>
  <c r="K114" i="7"/>
  <c r="J114" i="7"/>
  <c r="I114" i="7" s="1"/>
  <c r="N113" i="7"/>
  <c r="M113" i="7"/>
  <c r="L113" i="7"/>
  <c r="K113" i="7"/>
  <c r="I113" i="7" s="1"/>
  <c r="J113" i="7"/>
  <c r="N112" i="7"/>
  <c r="M112" i="7"/>
  <c r="L112" i="7"/>
  <c r="K112" i="7"/>
  <c r="J112" i="7"/>
  <c r="I112" i="7" s="1"/>
  <c r="N111" i="7"/>
  <c r="M111" i="7"/>
  <c r="L111" i="7"/>
  <c r="K111" i="7"/>
  <c r="I111" i="7" s="1"/>
  <c r="J111" i="7"/>
  <c r="N110" i="7"/>
  <c r="M110" i="7"/>
  <c r="L110" i="7"/>
  <c r="K110" i="7"/>
  <c r="J110" i="7"/>
  <c r="I110" i="7" s="1"/>
  <c r="N109" i="7"/>
  <c r="M109" i="7"/>
  <c r="L109" i="7"/>
  <c r="K109" i="7"/>
  <c r="I109" i="7" s="1"/>
  <c r="J109" i="7"/>
  <c r="N108" i="7"/>
  <c r="M108" i="7"/>
  <c r="L108" i="7"/>
  <c r="K108" i="7"/>
  <c r="J108" i="7"/>
  <c r="I108" i="7" s="1"/>
  <c r="N107" i="7"/>
  <c r="M107" i="7"/>
  <c r="L107" i="7"/>
  <c r="K107" i="7"/>
  <c r="I107" i="7" s="1"/>
  <c r="J107" i="7"/>
  <c r="N106" i="7"/>
  <c r="M106" i="7"/>
  <c r="L106" i="7"/>
  <c r="K106" i="7"/>
  <c r="J106" i="7"/>
  <c r="I106" i="7" s="1"/>
  <c r="N105" i="7"/>
  <c r="M105" i="7"/>
  <c r="L105" i="7"/>
  <c r="K105" i="7"/>
  <c r="I105" i="7" s="1"/>
  <c r="J105" i="7"/>
  <c r="N104" i="7"/>
  <c r="M104" i="7"/>
  <c r="L104" i="7"/>
  <c r="K104" i="7"/>
  <c r="J104" i="7"/>
  <c r="I104" i="7" s="1"/>
  <c r="N103" i="7"/>
  <c r="M103" i="7"/>
  <c r="L103" i="7"/>
  <c r="K103" i="7"/>
  <c r="I103" i="7" s="1"/>
  <c r="J103" i="7"/>
  <c r="N102" i="7"/>
  <c r="M102" i="7"/>
  <c r="L102" i="7"/>
  <c r="K102" i="7"/>
  <c r="J102" i="7"/>
  <c r="I102" i="7" s="1"/>
  <c r="N101" i="7"/>
  <c r="M101" i="7"/>
  <c r="L101" i="7"/>
  <c r="K101" i="7"/>
  <c r="I101" i="7" s="1"/>
  <c r="J101" i="7"/>
  <c r="N100" i="7"/>
  <c r="M100" i="7"/>
  <c r="L100" i="7"/>
  <c r="K100" i="7"/>
  <c r="J100" i="7"/>
  <c r="I100" i="7" s="1"/>
  <c r="N99" i="7"/>
  <c r="M99" i="7"/>
  <c r="L99" i="7"/>
  <c r="K99" i="7"/>
  <c r="I99" i="7" s="1"/>
  <c r="J99" i="7"/>
  <c r="N98" i="7"/>
  <c r="M98" i="7"/>
  <c r="L98" i="7"/>
  <c r="K98" i="7"/>
  <c r="J98" i="7"/>
  <c r="I98" i="7" s="1"/>
  <c r="N97" i="7"/>
  <c r="M97" i="7"/>
  <c r="L97" i="7"/>
  <c r="K97" i="7"/>
  <c r="I97" i="7" s="1"/>
  <c r="J97" i="7"/>
  <c r="N96" i="7"/>
  <c r="M96" i="7"/>
  <c r="L96" i="7"/>
  <c r="K96" i="7"/>
  <c r="J96" i="7"/>
  <c r="I96" i="7" s="1"/>
  <c r="N95" i="7"/>
  <c r="M95" i="7"/>
  <c r="L95" i="7"/>
  <c r="K95" i="7"/>
  <c r="I95" i="7" s="1"/>
  <c r="J95" i="7"/>
  <c r="N94" i="7"/>
  <c r="M94" i="7"/>
  <c r="L94" i="7"/>
  <c r="K94" i="7"/>
  <c r="J94" i="7"/>
  <c r="I94" i="7" s="1"/>
  <c r="N93" i="7"/>
  <c r="M93" i="7"/>
  <c r="L93" i="7"/>
  <c r="K93" i="7"/>
  <c r="I93" i="7" s="1"/>
  <c r="J93" i="7"/>
  <c r="N92" i="7"/>
  <c r="M92" i="7"/>
  <c r="L92" i="7"/>
  <c r="K92" i="7"/>
  <c r="J92" i="7"/>
  <c r="I92" i="7" s="1"/>
  <c r="N91" i="7"/>
  <c r="M91" i="7"/>
  <c r="L91" i="7"/>
  <c r="K91" i="7"/>
  <c r="I91" i="7" s="1"/>
  <c r="J91" i="7"/>
  <c r="N90" i="7"/>
  <c r="M90" i="7"/>
  <c r="L90" i="7"/>
  <c r="K90" i="7"/>
  <c r="J90" i="7"/>
  <c r="I90" i="7" s="1"/>
  <c r="N89" i="7"/>
  <c r="M89" i="7"/>
  <c r="L89" i="7"/>
  <c r="J89" i="7"/>
  <c r="L88" i="7"/>
  <c r="K88" i="7"/>
  <c r="J88" i="7"/>
  <c r="L87" i="7"/>
  <c r="K87" i="7"/>
  <c r="J87" i="7"/>
  <c r="L86" i="7"/>
  <c r="K86" i="7"/>
  <c r="J86" i="7"/>
  <c r="L85" i="7"/>
  <c r="K85" i="7"/>
  <c r="J85" i="7"/>
  <c r="L84" i="7"/>
  <c r="K84" i="7"/>
  <c r="J84" i="7"/>
  <c r="L83" i="7"/>
  <c r="K83" i="7"/>
  <c r="J83" i="7"/>
  <c r="L82" i="7"/>
  <c r="K82" i="7"/>
  <c r="J82" i="7"/>
  <c r="L81" i="7"/>
  <c r="K81" i="7"/>
  <c r="J81" i="7"/>
  <c r="N80" i="7"/>
  <c r="M80" i="7"/>
  <c r="L80" i="7"/>
  <c r="K80" i="7"/>
  <c r="J80" i="7"/>
  <c r="I80" i="7"/>
  <c r="N79" i="7"/>
  <c r="M79" i="7"/>
  <c r="L79" i="7"/>
  <c r="K79" i="7"/>
  <c r="I79" i="7" s="1"/>
  <c r="J79" i="7"/>
  <c r="N78" i="7"/>
  <c r="M78" i="7"/>
  <c r="L78" i="7"/>
  <c r="J78" i="7"/>
  <c r="L77" i="7"/>
  <c r="K77" i="7"/>
  <c r="J77" i="7"/>
  <c r="J76" i="7"/>
  <c r="J75" i="7"/>
  <c r="J74" i="7"/>
  <c r="J73" i="7"/>
  <c r="J72" i="7"/>
  <c r="J71" i="7"/>
  <c r="J70" i="7"/>
  <c r="N69" i="7"/>
  <c r="M69" i="7"/>
  <c r="J69" i="7"/>
  <c r="N68" i="7"/>
  <c r="M68" i="7"/>
  <c r="J68" i="7"/>
  <c r="N67" i="7"/>
  <c r="M67" i="7"/>
  <c r="K67" i="7"/>
  <c r="I67" i="7" s="1"/>
  <c r="J67" i="7"/>
  <c r="E67" i="7"/>
  <c r="L67" i="7" s="1"/>
  <c r="N66" i="7"/>
  <c r="M66" i="7"/>
  <c r="L66" i="7"/>
  <c r="K66" i="7"/>
  <c r="J66" i="7"/>
  <c r="I66" i="7"/>
  <c r="N65" i="7"/>
  <c r="M65" i="7"/>
  <c r="L65" i="7"/>
  <c r="K65" i="7"/>
  <c r="I65" i="7" s="1"/>
  <c r="J65" i="7"/>
  <c r="N64" i="7"/>
  <c r="M64" i="7"/>
  <c r="L64" i="7"/>
  <c r="K64" i="7"/>
  <c r="J64" i="7"/>
  <c r="I64" i="7"/>
  <c r="N63" i="7"/>
  <c r="M63" i="7"/>
  <c r="L63" i="7"/>
  <c r="K63" i="7"/>
  <c r="I63" i="7" s="1"/>
  <c r="J63" i="7"/>
  <c r="N62" i="7"/>
  <c r="M62" i="7"/>
  <c r="L62" i="7"/>
  <c r="K62" i="7"/>
  <c r="J62" i="7"/>
  <c r="I62" i="7"/>
  <c r="N61" i="7"/>
  <c r="M61" i="7"/>
  <c r="L61" i="7"/>
  <c r="K61" i="7"/>
  <c r="I61" i="7" s="1"/>
  <c r="J61" i="7"/>
  <c r="N60" i="7"/>
  <c r="M60" i="7"/>
  <c r="L60" i="7"/>
  <c r="K60" i="7"/>
  <c r="J60" i="7"/>
  <c r="I60" i="7"/>
  <c r="E12" i="7"/>
  <c r="D12" i="7"/>
  <c r="K10" i="7"/>
  <c r="K9" i="7"/>
  <c r="K8" i="7"/>
  <c r="K7" i="7"/>
  <c r="K6" i="7"/>
  <c r="L5" i="7"/>
  <c r="K5" i="7"/>
  <c r="J5" i="7"/>
  <c r="L4" i="7"/>
  <c r="K4" i="7"/>
  <c r="J4" i="7"/>
  <c r="P3" i="7"/>
  <c r="O3" i="7"/>
  <c r="N3" i="7"/>
  <c r="M3" i="7"/>
  <c r="L3" i="7"/>
  <c r="K3" i="7"/>
  <c r="J3" i="7"/>
  <c r="K2" i="7"/>
  <c r="D1" i="7"/>
  <c r="AK498" i="6"/>
  <c r="AB498" i="6"/>
  <c r="Z498" i="6"/>
  <c r="X498" i="6"/>
  <c r="X497" i="6"/>
  <c r="AK490" i="6"/>
  <c r="AE490" i="6"/>
  <c r="Z490" i="6"/>
  <c r="Y490" i="6"/>
  <c r="X489" i="6"/>
  <c r="U489" i="6"/>
  <c r="S489" i="6"/>
  <c r="Q489" i="6"/>
  <c r="Q488" i="6"/>
  <c r="J485" i="6"/>
  <c r="AK482" i="6"/>
  <c r="X481" i="6"/>
  <c r="Q479" i="6"/>
  <c r="H476" i="6"/>
  <c r="N486" i="6" s="1"/>
  <c r="G476" i="6"/>
  <c r="AA490" i="6" s="1"/>
  <c r="F476" i="6"/>
  <c r="L486" i="6" s="1"/>
  <c r="E476" i="6"/>
  <c r="K486" i="6" s="1"/>
  <c r="D476" i="6"/>
  <c r="J486" i="6" s="1"/>
  <c r="K475" i="6"/>
  <c r="D475" i="6"/>
  <c r="AK472" i="6"/>
  <c r="AB470" i="6"/>
  <c r="Z470" i="6"/>
  <c r="X470" i="6"/>
  <c r="Q470" i="6"/>
  <c r="X469" i="6"/>
  <c r="N466" i="6"/>
  <c r="L466" i="6"/>
  <c r="J466" i="6"/>
  <c r="J465" i="6"/>
  <c r="AB462" i="6"/>
  <c r="AA462" i="6"/>
  <c r="Z462" i="6"/>
  <c r="Y462" i="6"/>
  <c r="X462" i="6"/>
  <c r="AK461" i="6"/>
  <c r="AE461" i="6"/>
  <c r="X461" i="6"/>
  <c r="U461" i="6"/>
  <c r="S461" i="6"/>
  <c r="Q461" i="6"/>
  <c r="Q460" i="6"/>
  <c r="AB454" i="6"/>
  <c r="AA454" i="6"/>
  <c r="Z454" i="6"/>
  <c r="Y454" i="6"/>
  <c r="X454" i="6"/>
  <c r="X453" i="6"/>
  <c r="AK452" i="6"/>
  <c r="B450" i="6"/>
  <c r="N399" i="6"/>
  <c r="M399" i="6"/>
  <c r="L399" i="6"/>
  <c r="K399" i="6"/>
  <c r="J399" i="6"/>
  <c r="I399" i="6"/>
  <c r="N398" i="6"/>
  <c r="M398" i="6"/>
  <c r="L398" i="6"/>
  <c r="K398" i="6"/>
  <c r="I398" i="6" s="1"/>
  <c r="J398" i="6"/>
  <c r="N397" i="6"/>
  <c r="M397" i="6"/>
  <c r="L397" i="6"/>
  <c r="K397" i="6"/>
  <c r="J397" i="6"/>
  <c r="I397" i="6"/>
  <c r="N396" i="6"/>
  <c r="M396" i="6"/>
  <c r="L396" i="6"/>
  <c r="K396" i="6"/>
  <c r="I396" i="6" s="1"/>
  <c r="J396" i="6"/>
  <c r="N395" i="6"/>
  <c r="M395" i="6"/>
  <c r="L395" i="6"/>
  <c r="K395" i="6"/>
  <c r="J395" i="6"/>
  <c r="I395" i="6"/>
  <c r="N394" i="6"/>
  <c r="M394" i="6"/>
  <c r="L394" i="6"/>
  <c r="K394" i="6"/>
  <c r="I394" i="6" s="1"/>
  <c r="J394" i="6"/>
  <c r="N393" i="6"/>
  <c r="M393" i="6"/>
  <c r="L393" i="6"/>
  <c r="K393" i="6"/>
  <c r="J393" i="6"/>
  <c r="I393" i="6"/>
  <c r="N392" i="6"/>
  <c r="M392" i="6"/>
  <c r="L392" i="6"/>
  <c r="K392" i="6"/>
  <c r="I392" i="6" s="1"/>
  <c r="J392" i="6"/>
  <c r="N391" i="6"/>
  <c r="M391" i="6"/>
  <c r="L391" i="6"/>
  <c r="K391" i="6"/>
  <c r="J391" i="6"/>
  <c r="I391" i="6"/>
  <c r="N390" i="6"/>
  <c r="M390" i="6"/>
  <c r="L390" i="6"/>
  <c r="K390" i="6"/>
  <c r="I390" i="6" s="1"/>
  <c r="J390" i="6"/>
  <c r="N389" i="6"/>
  <c r="M389" i="6"/>
  <c r="L389" i="6"/>
  <c r="K389" i="6"/>
  <c r="J389" i="6"/>
  <c r="I389" i="6"/>
  <c r="N388" i="6"/>
  <c r="M388" i="6"/>
  <c r="L388" i="6"/>
  <c r="K388" i="6"/>
  <c r="I388" i="6" s="1"/>
  <c r="J388" i="6"/>
  <c r="N387" i="6"/>
  <c r="M387" i="6"/>
  <c r="L387" i="6"/>
  <c r="K387" i="6"/>
  <c r="J387" i="6"/>
  <c r="I387" i="6"/>
  <c r="N386" i="6"/>
  <c r="M386" i="6"/>
  <c r="L386" i="6"/>
  <c r="K386" i="6"/>
  <c r="I386" i="6" s="1"/>
  <c r="J386" i="6"/>
  <c r="N385" i="6"/>
  <c r="M385" i="6"/>
  <c r="L385" i="6"/>
  <c r="K385" i="6"/>
  <c r="J385" i="6"/>
  <c r="I385" i="6"/>
  <c r="N384" i="6"/>
  <c r="M384" i="6"/>
  <c r="L384" i="6"/>
  <c r="K384" i="6"/>
  <c r="I384" i="6" s="1"/>
  <c r="J384" i="6"/>
  <c r="N383" i="6"/>
  <c r="M383" i="6"/>
  <c r="L383" i="6"/>
  <c r="K383" i="6"/>
  <c r="J383" i="6"/>
  <c r="I383" i="6"/>
  <c r="N382" i="6"/>
  <c r="M382" i="6"/>
  <c r="L382" i="6"/>
  <c r="K382" i="6"/>
  <c r="I382" i="6" s="1"/>
  <c r="J382" i="6"/>
  <c r="N381" i="6"/>
  <c r="M381" i="6"/>
  <c r="L381" i="6"/>
  <c r="K381" i="6"/>
  <c r="J381" i="6"/>
  <c r="I381" i="6"/>
  <c r="N380" i="6"/>
  <c r="M380" i="6"/>
  <c r="L380" i="6"/>
  <c r="K380" i="6"/>
  <c r="I380" i="6" s="1"/>
  <c r="J380" i="6"/>
  <c r="N379" i="6"/>
  <c r="M379" i="6"/>
  <c r="L379" i="6"/>
  <c r="K379" i="6"/>
  <c r="J379" i="6"/>
  <c r="I379" i="6"/>
  <c r="N378" i="6"/>
  <c r="M378" i="6"/>
  <c r="L378" i="6"/>
  <c r="K378" i="6"/>
  <c r="I378" i="6" s="1"/>
  <c r="J378" i="6"/>
  <c r="N377" i="6"/>
  <c r="M377" i="6"/>
  <c r="L377" i="6"/>
  <c r="K377" i="6"/>
  <c r="J377" i="6"/>
  <c r="I377" i="6"/>
  <c r="N376" i="6"/>
  <c r="M376" i="6"/>
  <c r="L376" i="6"/>
  <c r="K376" i="6"/>
  <c r="I376" i="6" s="1"/>
  <c r="J376" i="6"/>
  <c r="N375" i="6"/>
  <c r="M375" i="6"/>
  <c r="L375" i="6"/>
  <c r="K375" i="6"/>
  <c r="J375" i="6"/>
  <c r="I375" i="6"/>
  <c r="N374" i="6"/>
  <c r="M374" i="6"/>
  <c r="L374" i="6"/>
  <c r="K374" i="6"/>
  <c r="I374" i="6" s="1"/>
  <c r="J374" i="6"/>
  <c r="N373" i="6"/>
  <c r="M373" i="6"/>
  <c r="L373" i="6"/>
  <c r="K373" i="6"/>
  <c r="J373" i="6"/>
  <c r="I373" i="6"/>
  <c r="N372" i="6"/>
  <c r="M372" i="6"/>
  <c r="L372" i="6"/>
  <c r="K372" i="6"/>
  <c r="I372" i="6" s="1"/>
  <c r="J372" i="6"/>
  <c r="N371" i="6"/>
  <c r="M371" i="6"/>
  <c r="L371" i="6"/>
  <c r="K371" i="6"/>
  <c r="J371" i="6"/>
  <c r="I371" i="6"/>
  <c r="N370" i="6"/>
  <c r="M370" i="6"/>
  <c r="L370" i="6"/>
  <c r="K370" i="6"/>
  <c r="I370" i="6" s="1"/>
  <c r="J370" i="6"/>
  <c r="N369" i="6"/>
  <c r="M369" i="6"/>
  <c r="L369" i="6"/>
  <c r="K369" i="6"/>
  <c r="J369" i="6"/>
  <c r="I369" i="6"/>
  <c r="N368" i="6"/>
  <c r="M368" i="6"/>
  <c r="L368" i="6"/>
  <c r="K368" i="6"/>
  <c r="I368" i="6" s="1"/>
  <c r="J368" i="6"/>
  <c r="N367" i="6"/>
  <c r="M367" i="6"/>
  <c r="L367" i="6"/>
  <c r="K367" i="6"/>
  <c r="J367" i="6"/>
  <c r="I367" i="6"/>
  <c r="N366" i="6"/>
  <c r="M366" i="6"/>
  <c r="L366" i="6"/>
  <c r="K366" i="6"/>
  <c r="I366" i="6" s="1"/>
  <c r="J366" i="6"/>
  <c r="N365" i="6"/>
  <c r="M365" i="6"/>
  <c r="L365" i="6"/>
  <c r="K365" i="6"/>
  <c r="J365" i="6"/>
  <c r="I365" i="6"/>
  <c r="N364" i="6"/>
  <c r="M364" i="6"/>
  <c r="L364" i="6"/>
  <c r="K364" i="6"/>
  <c r="I364" i="6" s="1"/>
  <c r="J364" i="6"/>
  <c r="N363" i="6"/>
  <c r="M363" i="6"/>
  <c r="L363" i="6"/>
  <c r="K363" i="6"/>
  <c r="J363" i="6"/>
  <c r="I363" i="6"/>
  <c r="N362" i="6"/>
  <c r="M362" i="6"/>
  <c r="L362" i="6"/>
  <c r="K362" i="6"/>
  <c r="I362" i="6" s="1"/>
  <c r="J362" i="6"/>
  <c r="N361" i="6"/>
  <c r="M361" i="6"/>
  <c r="L361" i="6"/>
  <c r="K361" i="6"/>
  <c r="J361" i="6"/>
  <c r="I361" i="6"/>
  <c r="N360" i="6"/>
  <c r="M360" i="6"/>
  <c r="L360" i="6"/>
  <c r="K360" i="6"/>
  <c r="I360" i="6" s="1"/>
  <c r="J360" i="6"/>
  <c r="N359" i="6"/>
  <c r="M359" i="6"/>
  <c r="L359" i="6"/>
  <c r="K359" i="6"/>
  <c r="J359" i="6"/>
  <c r="I359" i="6"/>
  <c r="N358" i="6"/>
  <c r="M358" i="6"/>
  <c r="L358" i="6"/>
  <c r="K358" i="6"/>
  <c r="I358" i="6" s="1"/>
  <c r="J358" i="6"/>
  <c r="N357" i="6"/>
  <c r="M357" i="6"/>
  <c r="L357" i="6"/>
  <c r="K357" i="6"/>
  <c r="J357" i="6"/>
  <c r="I357" i="6"/>
  <c r="N356" i="6"/>
  <c r="M356" i="6"/>
  <c r="L356" i="6"/>
  <c r="K356" i="6"/>
  <c r="I356" i="6" s="1"/>
  <c r="J356" i="6"/>
  <c r="N355" i="6"/>
  <c r="M355" i="6"/>
  <c r="L355" i="6"/>
  <c r="K355" i="6"/>
  <c r="J355" i="6"/>
  <c r="I355" i="6"/>
  <c r="N354" i="6"/>
  <c r="M354" i="6"/>
  <c r="L354" i="6"/>
  <c r="K354" i="6"/>
  <c r="I354" i="6" s="1"/>
  <c r="J354" i="6"/>
  <c r="N353" i="6"/>
  <c r="M353" i="6"/>
  <c r="L353" i="6"/>
  <c r="K353" i="6"/>
  <c r="J353" i="6"/>
  <c r="I353" i="6"/>
  <c r="N352" i="6"/>
  <c r="M352" i="6"/>
  <c r="L352" i="6"/>
  <c r="K352" i="6"/>
  <c r="I352" i="6" s="1"/>
  <c r="J352" i="6"/>
  <c r="N351" i="6"/>
  <c r="M351" i="6"/>
  <c r="L351" i="6"/>
  <c r="K351" i="6"/>
  <c r="J351" i="6"/>
  <c r="I351" i="6"/>
  <c r="N350" i="6"/>
  <c r="M350" i="6"/>
  <c r="L350" i="6"/>
  <c r="K350" i="6"/>
  <c r="I350" i="6" s="1"/>
  <c r="J350" i="6"/>
  <c r="N349" i="6"/>
  <c r="M349" i="6"/>
  <c r="L349" i="6"/>
  <c r="K349" i="6"/>
  <c r="J349" i="6"/>
  <c r="I349" i="6"/>
  <c r="N348" i="6"/>
  <c r="M348" i="6"/>
  <c r="L348" i="6"/>
  <c r="K348" i="6"/>
  <c r="I348" i="6" s="1"/>
  <c r="J348" i="6"/>
  <c r="N347" i="6"/>
  <c r="M347" i="6"/>
  <c r="L347" i="6"/>
  <c r="K347" i="6"/>
  <c r="J347" i="6"/>
  <c r="I347" i="6"/>
  <c r="N346" i="6"/>
  <c r="M346" i="6"/>
  <c r="L346" i="6"/>
  <c r="K346" i="6"/>
  <c r="I346" i="6" s="1"/>
  <c r="J346" i="6"/>
  <c r="N345" i="6"/>
  <c r="M345" i="6"/>
  <c r="L345" i="6"/>
  <c r="K345" i="6"/>
  <c r="J345" i="6"/>
  <c r="I345" i="6"/>
  <c r="N344" i="6"/>
  <c r="M344" i="6"/>
  <c r="L344" i="6"/>
  <c r="K344" i="6"/>
  <c r="I344" i="6" s="1"/>
  <c r="J344" i="6"/>
  <c r="N343" i="6"/>
  <c r="M343" i="6"/>
  <c r="L343" i="6"/>
  <c r="K343" i="6"/>
  <c r="J343" i="6"/>
  <c r="I343" i="6"/>
  <c r="N342" i="6"/>
  <c r="M342" i="6"/>
  <c r="L342" i="6"/>
  <c r="K342" i="6"/>
  <c r="I342" i="6" s="1"/>
  <c r="J342" i="6"/>
  <c r="N341" i="6"/>
  <c r="M341" i="6"/>
  <c r="L341" i="6"/>
  <c r="K341" i="6"/>
  <c r="J341" i="6"/>
  <c r="I341" i="6"/>
  <c r="N340" i="6"/>
  <c r="M340" i="6"/>
  <c r="L340" i="6"/>
  <c r="K340" i="6"/>
  <c r="I340" i="6" s="1"/>
  <c r="J340" i="6"/>
  <c r="N339" i="6"/>
  <c r="M339" i="6"/>
  <c r="L339" i="6"/>
  <c r="K339" i="6"/>
  <c r="J339" i="6"/>
  <c r="I339" i="6"/>
  <c r="N338" i="6"/>
  <c r="M338" i="6"/>
  <c r="L338" i="6"/>
  <c r="K338" i="6"/>
  <c r="I338" i="6" s="1"/>
  <c r="J338" i="6"/>
  <c r="N337" i="6"/>
  <c r="M337" i="6"/>
  <c r="L337" i="6"/>
  <c r="K337" i="6"/>
  <c r="J337" i="6"/>
  <c r="I337" i="6"/>
  <c r="N336" i="6"/>
  <c r="M336" i="6"/>
  <c r="L336" i="6"/>
  <c r="K336" i="6"/>
  <c r="I336" i="6" s="1"/>
  <c r="U36" i="6" s="1"/>
  <c r="J336" i="6"/>
  <c r="N335" i="6"/>
  <c r="M335" i="6"/>
  <c r="L335" i="6"/>
  <c r="K335" i="6"/>
  <c r="J335" i="6"/>
  <c r="I335" i="6"/>
  <c r="N334" i="6"/>
  <c r="M334" i="6"/>
  <c r="L334" i="6"/>
  <c r="K334" i="6"/>
  <c r="I334" i="6" s="1"/>
  <c r="J334" i="6"/>
  <c r="N333" i="6"/>
  <c r="M333" i="6"/>
  <c r="L333" i="6"/>
  <c r="K333" i="6"/>
  <c r="J333" i="6"/>
  <c r="I333" i="6"/>
  <c r="N332" i="6"/>
  <c r="M332" i="6"/>
  <c r="L332" i="6"/>
  <c r="K332" i="6"/>
  <c r="I332" i="6" s="1"/>
  <c r="J332" i="6"/>
  <c r="N331" i="6"/>
  <c r="M331" i="6"/>
  <c r="L331" i="6"/>
  <c r="K331" i="6"/>
  <c r="J331" i="6"/>
  <c r="I331" i="6"/>
  <c r="N330" i="6"/>
  <c r="M330" i="6"/>
  <c r="L330" i="6"/>
  <c r="K330" i="6"/>
  <c r="I330" i="6" s="1"/>
  <c r="J330" i="6"/>
  <c r="N329" i="6"/>
  <c r="M329" i="6"/>
  <c r="L329" i="6"/>
  <c r="K329" i="6"/>
  <c r="J329" i="6"/>
  <c r="I329" i="6"/>
  <c r="N328" i="6"/>
  <c r="M328" i="6"/>
  <c r="L328" i="6"/>
  <c r="K328" i="6"/>
  <c r="I328" i="6" s="1"/>
  <c r="J328" i="6"/>
  <c r="N327" i="6"/>
  <c r="M327" i="6"/>
  <c r="L327" i="6"/>
  <c r="K327" i="6"/>
  <c r="J327" i="6"/>
  <c r="I327" i="6"/>
  <c r="N326" i="6"/>
  <c r="M326" i="6"/>
  <c r="L326" i="6"/>
  <c r="K326" i="6"/>
  <c r="I326" i="6" s="1"/>
  <c r="J326" i="6"/>
  <c r="N325" i="6"/>
  <c r="M325" i="6"/>
  <c r="L325" i="6"/>
  <c r="K325" i="6"/>
  <c r="J325" i="6"/>
  <c r="I325" i="6"/>
  <c r="N324" i="6"/>
  <c r="M324" i="6"/>
  <c r="L324" i="6"/>
  <c r="K324" i="6"/>
  <c r="I324" i="6" s="1"/>
  <c r="J324" i="6"/>
  <c r="N323" i="6"/>
  <c r="M323" i="6"/>
  <c r="L323" i="6"/>
  <c r="K323" i="6"/>
  <c r="J323" i="6"/>
  <c r="I323" i="6"/>
  <c r="N322" i="6"/>
  <c r="M322" i="6"/>
  <c r="L322" i="6"/>
  <c r="K322" i="6"/>
  <c r="I322" i="6" s="1"/>
  <c r="J322" i="6"/>
  <c r="N321" i="6"/>
  <c r="M321" i="6"/>
  <c r="L321" i="6"/>
  <c r="K321" i="6"/>
  <c r="J321" i="6"/>
  <c r="I321" i="6"/>
  <c r="N320" i="6"/>
  <c r="M320" i="6"/>
  <c r="L320" i="6"/>
  <c r="K320" i="6"/>
  <c r="I320" i="6" s="1"/>
  <c r="J320" i="6"/>
  <c r="N319" i="6"/>
  <c r="M319" i="6"/>
  <c r="L319" i="6"/>
  <c r="K319" i="6"/>
  <c r="J319" i="6"/>
  <c r="I319" i="6"/>
  <c r="N318" i="6"/>
  <c r="M318" i="6"/>
  <c r="L318" i="6"/>
  <c r="K318" i="6"/>
  <c r="I318" i="6" s="1"/>
  <c r="J318" i="6"/>
  <c r="N317" i="6"/>
  <c r="M317" i="6"/>
  <c r="L317" i="6"/>
  <c r="K317" i="6"/>
  <c r="J317" i="6"/>
  <c r="I317" i="6"/>
  <c r="N316" i="6"/>
  <c r="M316" i="6"/>
  <c r="L316" i="6"/>
  <c r="K316" i="6"/>
  <c r="I316" i="6" s="1"/>
  <c r="J316" i="6"/>
  <c r="N315" i="6"/>
  <c r="M315" i="6"/>
  <c r="L315" i="6"/>
  <c r="K315" i="6"/>
  <c r="J315" i="6"/>
  <c r="I315" i="6"/>
  <c r="N314" i="6"/>
  <c r="M314" i="6"/>
  <c r="L314" i="6"/>
  <c r="K314" i="6"/>
  <c r="I314" i="6" s="1"/>
  <c r="J314" i="6"/>
  <c r="N313" i="6"/>
  <c r="M313" i="6"/>
  <c r="L313" i="6"/>
  <c r="K313" i="6"/>
  <c r="J313" i="6"/>
  <c r="I313" i="6"/>
  <c r="N312" i="6"/>
  <c r="M312" i="6"/>
  <c r="L312" i="6"/>
  <c r="K312" i="6"/>
  <c r="I312" i="6" s="1"/>
  <c r="J312" i="6"/>
  <c r="N311" i="6"/>
  <c r="M311" i="6"/>
  <c r="L311" i="6"/>
  <c r="K311" i="6"/>
  <c r="J311" i="6"/>
  <c r="I311" i="6"/>
  <c r="N310" i="6"/>
  <c r="M310" i="6"/>
  <c r="L310" i="6"/>
  <c r="K310" i="6"/>
  <c r="I310" i="6" s="1"/>
  <c r="J310" i="6"/>
  <c r="N309" i="6"/>
  <c r="M309" i="6"/>
  <c r="L309" i="6"/>
  <c r="K309" i="6"/>
  <c r="J309" i="6"/>
  <c r="I309" i="6"/>
  <c r="N308" i="6"/>
  <c r="M308" i="6"/>
  <c r="L308" i="6"/>
  <c r="K308" i="6"/>
  <c r="I308" i="6" s="1"/>
  <c r="J308" i="6"/>
  <c r="N307" i="6"/>
  <c r="M307" i="6"/>
  <c r="L307" i="6"/>
  <c r="K307" i="6"/>
  <c r="J307" i="6"/>
  <c r="I307" i="6"/>
  <c r="N306" i="6"/>
  <c r="M306" i="6"/>
  <c r="L306" i="6"/>
  <c r="K306" i="6"/>
  <c r="I306" i="6" s="1"/>
  <c r="J306" i="6"/>
  <c r="N305" i="6"/>
  <c r="M305" i="6"/>
  <c r="L305" i="6"/>
  <c r="K305" i="6"/>
  <c r="J305" i="6"/>
  <c r="I305" i="6"/>
  <c r="N304" i="6"/>
  <c r="M304" i="6"/>
  <c r="L304" i="6"/>
  <c r="K304" i="6"/>
  <c r="I304" i="6" s="1"/>
  <c r="J304" i="6"/>
  <c r="N303" i="6"/>
  <c r="M303" i="6"/>
  <c r="L303" i="6"/>
  <c r="K303" i="6"/>
  <c r="J303" i="6"/>
  <c r="I303" i="6"/>
  <c r="N302" i="6"/>
  <c r="M302" i="6"/>
  <c r="L302" i="6"/>
  <c r="K302" i="6"/>
  <c r="I302" i="6" s="1"/>
  <c r="J302" i="6"/>
  <c r="N301" i="6"/>
  <c r="M301" i="6"/>
  <c r="L301" i="6"/>
  <c r="K301" i="6"/>
  <c r="J301" i="6"/>
  <c r="I301" i="6"/>
  <c r="N300" i="6"/>
  <c r="M300" i="6"/>
  <c r="L300" i="6"/>
  <c r="K300" i="6"/>
  <c r="I300" i="6" s="1"/>
  <c r="J300" i="6"/>
  <c r="N299" i="6"/>
  <c r="M299" i="6"/>
  <c r="L299" i="6"/>
  <c r="K299" i="6"/>
  <c r="J299" i="6"/>
  <c r="I299" i="6"/>
  <c r="N298" i="6"/>
  <c r="M298" i="6"/>
  <c r="L298" i="6"/>
  <c r="K298" i="6"/>
  <c r="I298" i="6" s="1"/>
  <c r="J298" i="6"/>
  <c r="N297" i="6"/>
  <c r="M297" i="6"/>
  <c r="L297" i="6"/>
  <c r="K297" i="6"/>
  <c r="J297" i="6"/>
  <c r="I297" i="6"/>
  <c r="N296" i="6"/>
  <c r="M296" i="6"/>
  <c r="L296" i="6"/>
  <c r="K296" i="6"/>
  <c r="I296" i="6" s="1"/>
  <c r="J296" i="6"/>
  <c r="N295" i="6"/>
  <c r="M295" i="6"/>
  <c r="L295" i="6"/>
  <c r="K295" i="6"/>
  <c r="J295" i="6"/>
  <c r="I295" i="6"/>
  <c r="N294" i="6"/>
  <c r="M294" i="6"/>
  <c r="L294" i="6"/>
  <c r="K294" i="6"/>
  <c r="I294" i="6" s="1"/>
  <c r="J294" i="6"/>
  <c r="N293" i="6"/>
  <c r="M293" i="6"/>
  <c r="L293" i="6"/>
  <c r="K293" i="6"/>
  <c r="J293" i="6"/>
  <c r="I293" i="6"/>
  <c r="N292" i="6"/>
  <c r="M292" i="6"/>
  <c r="L292" i="6"/>
  <c r="K292" i="6"/>
  <c r="I292" i="6" s="1"/>
  <c r="J292" i="6"/>
  <c r="N291" i="6"/>
  <c r="M291" i="6"/>
  <c r="L291" i="6"/>
  <c r="K291" i="6"/>
  <c r="J291" i="6"/>
  <c r="I291" i="6"/>
  <c r="N290" i="6"/>
  <c r="M290" i="6"/>
  <c r="L290" i="6"/>
  <c r="K290" i="6"/>
  <c r="I290" i="6" s="1"/>
  <c r="J290" i="6"/>
  <c r="N289" i="6"/>
  <c r="M289" i="6"/>
  <c r="L289" i="6"/>
  <c r="K289" i="6"/>
  <c r="J289" i="6"/>
  <c r="I289" i="6"/>
  <c r="N288" i="6"/>
  <c r="M288" i="6"/>
  <c r="L288" i="6"/>
  <c r="K288" i="6"/>
  <c r="I288" i="6" s="1"/>
  <c r="J288" i="6"/>
  <c r="N287" i="6"/>
  <c r="M287" i="6"/>
  <c r="L287" i="6"/>
  <c r="K287" i="6"/>
  <c r="J287" i="6"/>
  <c r="I287" i="6"/>
  <c r="N286" i="6"/>
  <c r="M286" i="6"/>
  <c r="L286" i="6"/>
  <c r="K286" i="6"/>
  <c r="I286" i="6" s="1"/>
  <c r="J286" i="6"/>
  <c r="N285" i="6"/>
  <c r="M285" i="6"/>
  <c r="L285" i="6"/>
  <c r="K285" i="6"/>
  <c r="J285" i="6"/>
  <c r="I285" i="6"/>
  <c r="N284" i="6"/>
  <c r="M284" i="6"/>
  <c r="L284" i="6"/>
  <c r="K284" i="6"/>
  <c r="I284" i="6" s="1"/>
  <c r="J284" i="6"/>
  <c r="N283" i="6"/>
  <c r="M283" i="6"/>
  <c r="L283" i="6"/>
  <c r="K283" i="6"/>
  <c r="J283" i="6"/>
  <c r="I283" i="6"/>
  <c r="N282" i="6"/>
  <c r="M282" i="6"/>
  <c r="L282" i="6"/>
  <c r="K282" i="6"/>
  <c r="I282" i="6" s="1"/>
  <c r="J282" i="6"/>
  <c r="N281" i="6"/>
  <c r="M281" i="6"/>
  <c r="L281" i="6"/>
  <c r="K281" i="6"/>
  <c r="J281" i="6"/>
  <c r="I281" i="6"/>
  <c r="N280" i="6"/>
  <c r="M280" i="6"/>
  <c r="L280" i="6"/>
  <c r="K280" i="6"/>
  <c r="I280" i="6" s="1"/>
  <c r="J280" i="6"/>
  <c r="N279" i="6"/>
  <c r="M279" i="6"/>
  <c r="L279" i="6"/>
  <c r="K279" i="6"/>
  <c r="J279" i="6"/>
  <c r="I279" i="6"/>
  <c r="N278" i="6"/>
  <c r="M278" i="6"/>
  <c r="L278" i="6"/>
  <c r="K278" i="6"/>
  <c r="I278" i="6" s="1"/>
  <c r="J278" i="6"/>
  <c r="N277" i="6"/>
  <c r="M277" i="6"/>
  <c r="L277" i="6"/>
  <c r="K277" i="6"/>
  <c r="J277" i="6"/>
  <c r="I277" i="6"/>
  <c r="N276" i="6"/>
  <c r="M276" i="6"/>
  <c r="L276" i="6"/>
  <c r="K276" i="6"/>
  <c r="I276" i="6" s="1"/>
  <c r="J276" i="6"/>
  <c r="N275" i="6"/>
  <c r="M275" i="6"/>
  <c r="L275" i="6"/>
  <c r="K275" i="6"/>
  <c r="J275" i="6"/>
  <c r="I275" i="6"/>
  <c r="N274" i="6"/>
  <c r="M274" i="6"/>
  <c r="L274" i="6"/>
  <c r="K274" i="6"/>
  <c r="I274" i="6" s="1"/>
  <c r="J274" i="6"/>
  <c r="N273" i="6"/>
  <c r="M273" i="6"/>
  <c r="L273" i="6"/>
  <c r="K273" i="6"/>
  <c r="J273" i="6"/>
  <c r="I273" i="6"/>
  <c r="N272" i="6"/>
  <c r="M272" i="6"/>
  <c r="L272" i="6"/>
  <c r="K272" i="6"/>
  <c r="I272" i="6" s="1"/>
  <c r="J272" i="6"/>
  <c r="N271" i="6"/>
  <c r="M271" i="6"/>
  <c r="L271" i="6"/>
  <c r="K271" i="6"/>
  <c r="J271" i="6"/>
  <c r="I271" i="6"/>
  <c r="N270" i="6"/>
  <c r="M270" i="6"/>
  <c r="L270" i="6"/>
  <c r="K270" i="6"/>
  <c r="I270" i="6" s="1"/>
  <c r="J270" i="6"/>
  <c r="N269" i="6"/>
  <c r="M269" i="6"/>
  <c r="L269" i="6"/>
  <c r="K269" i="6"/>
  <c r="J269" i="6"/>
  <c r="I269" i="6"/>
  <c r="N268" i="6"/>
  <c r="M268" i="6"/>
  <c r="L268" i="6"/>
  <c r="K268" i="6"/>
  <c r="I268" i="6" s="1"/>
  <c r="J268" i="6"/>
  <c r="N267" i="6"/>
  <c r="M267" i="6"/>
  <c r="L267" i="6"/>
  <c r="K267" i="6"/>
  <c r="J267" i="6"/>
  <c r="I267" i="6"/>
  <c r="N266" i="6"/>
  <c r="M266" i="6"/>
  <c r="L266" i="6"/>
  <c r="K266" i="6"/>
  <c r="I266" i="6" s="1"/>
  <c r="J266" i="6"/>
  <c r="N265" i="6"/>
  <c r="M265" i="6"/>
  <c r="L265" i="6"/>
  <c r="K265" i="6"/>
  <c r="J265" i="6"/>
  <c r="I265" i="6"/>
  <c r="N264" i="6"/>
  <c r="M264" i="6"/>
  <c r="L264" i="6"/>
  <c r="K264" i="6"/>
  <c r="I264" i="6" s="1"/>
  <c r="J264" i="6"/>
  <c r="N263" i="6"/>
  <c r="M263" i="6"/>
  <c r="L263" i="6"/>
  <c r="K263" i="6"/>
  <c r="J263" i="6"/>
  <c r="I263" i="6"/>
  <c r="N262" i="6"/>
  <c r="M262" i="6"/>
  <c r="L262" i="6"/>
  <c r="K262" i="6"/>
  <c r="I262" i="6" s="1"/>
  <c r="J262" i="6"/>
  <c r="N261" i="6"/>
  <c r="M261" i="6"/>
  <c r="L261" i="6"/>
  <c r="K261" i="6"/>
  <c r="J261" i="6"/>
  <c r="I261" i="6"/>
  <c r="N260" i="6"/>
  <c r="M260" i="6"/>
  <c r="L260" i="6"/>
  <c r="K260" i="6"/>
  <c r="I260" i="6" s="1"/>
  <c r="J260" i="6"/>
  <c r="N259" i="6"/>
  <c r="M259" i="6"/>
  <c r="L259" i="6"/>
  <c r="K259" i="6"/>
  <c r="J259" i="6"/>
  <c r="I259" i="6"/>
  <c r="N258" i="6"/>
  <c r="M258" i="6"/>
  <c r="L258" i="6"/>
  <c r="K258" i="6"/>
  <c r="I258" i="6" s="1"/>
  <c r="J258" i="6"/>
  <c r="N257" i="6"/>
  <c r="M257" i="6"/>
  <c r="L257" i="6"/>
  <c r="K257" i="6"/>
  <c r="J257" i="6"/>
  <c r="I257" i="6"/>
  <c r="N256" i="6"/>
  <c r="M256" i="6"/>
  <c r="L256" i="6"/>
  <c r="K256" i="6"/>
  <c r="I256" i="6" s="1"/>
  <c r="J256" i="6"/>
  <c r="N255" i="6"/>
  <c r="M255" i="6"/>
  <c r="L255" i="6"/>
  <c r="K255" i="6"/>
  <c r="J255" i="6"/>
  <c r="I255" i="6"/>
  <c r="N254" i="6"/>
  <c r="M254" i="6"/>
  <c r="L254" i="6"/>
  <c r="K254" i="6"/>
  <c r="I254" i="6" s="1"/>
  <c r="J254" i="6"/>
  <c r="N253" i="6"/>
  <c r="M253" i="6"/>
  <c r="L253" i="6"/>
  <c r="K253" i="6"/>
  <c r="J253" i="6"/>
  <c r="I253" i="6"/>
  <c r="N252" i="6"/>
  <c r="M252" i="6"/>
  <c r="L252" i="6"/>
  <c r="K252" i="6"/>
  <c r="I252" i="6" s="1"/>
  <c r="J252" i="6"/>
  <c r="N251" i="6"/>
  <c r="M251" i="6"/>
  <c r="L251" i="6"/>
  <c r="K251" i="6"/>
  <c r="J251" i="6"/>
  <c r="I251" i="6"/>
  <c r="N250" i="6"/>
  <c r="M250" i="6"/>
  <c r="L250" i="6"/>
  <c r="K250" i="6"/>
  <c r="I250" i="6" s="1"/>
  <c r="J250" i="6"/>
  <c r="N249" i="6"/>
  <c r="M249" i="6"/>
  <c r="L249" i="6"/>
  <c r="K249" i="6"/>
  <c r="J249" i="6"/>
  <c r="I249" i="6"/>
  <c r="N248" i="6"/>
  <c r="M248" i="6"/>
  <c r="L248" i="6"/>
  <c r="K248" i="6"/>
  <c r="I248" i="6" s="1"/>
  <c r="J248" i="6"/>
  <c r="N247" i="6"/>
  <c r="M247" i="6"/>
  <c r="L247" i="6"/>
  <c r="K247" i="6"/>
  <c r="J247" i="6"/>
  <c r="I247" i="6"/>
  <c r="N246" i="6"/>
  <c r="M246" i="6"/>
  <c r="L246" i="6"/>
  <c r="K246" i="6"/>
  <c r="I246" i="6" s="1"/>
  <c r="J246" i="6"/>
  <c r="N245" i="6"/>
  <c r="M245" i="6"/>
  <c r="L245" i="6"/>
  <c r="K245" i="6"/>
  <c r="J245" i="6"/>
  <c r="I245" i="6"/>
  <c r="N244" i="6"/>
  <c r="M244" i="6"/>
  <c r="L244" i="6"/>
  <c r="K244" i="6"/>
  <c r="I244" i="6" s="1"/>
  <c r="J244" i="6"/>
  <c r="N243" i="6"/>
  <c r="M243" i="6"/>
  <c r="L243" i="6"/>
  <c r="K243" i="6"/>
  <c r="J243" i="6"/>
  <c r="I243" i="6"/>
  <c r="N242" i="6"/>
  <c r="M242" i="6"/>
  <c r="L242" i="6"/>
  <c r="K242" i="6"/>
  <c r="I242" i="6" s="1"/>
  <c r="J242" i="6"/>
  <c r="N241" i="6"/>
  <c r="M241" i="6"/>
  <c r="L241" i="6"/>
  <c r="K241" i="6"/>
  <c r="J241" i="6"/>
  <c r="I241" i="6"/>
  <c r="N240" i="6"/>
  <c r="M240" i="6"/>
  <c r="L240" i="6"/>
  <c r="K240" i="6"/>
  <c r="I240" i="6" s="1"/>
  <c r="J240" i="6"/>
  <c r="N239" i="6"/>
  <c r="M239" i="6"/>
  <c r="L239" i="6"/>
  <c r="K239" i="6"/>
  <c r="J239" i="6"/>
  <c r="I239" i="6"/>
  <c r="N238" i="6"/>
  <c r="M238" i="6"/>
  <c r="L238" i="6"/>
  <c r="K238" i="6"/>
  <c r="I238" i="6" s="1"/>
  <c r="J238" i="6"/>
  <c r="N237" i="6"/>
  <c r="M237" i="6"/>
  <c r="L237" i="6"/>
  <c r="K237" i="6"/>
  <c r="J237" i="6"/>
  <c r="I237" i="6"/>
  <c r="N236" i="6"/>
  <c r="M236" i="6"/>
  <c r="L236" i="6"/>
  <c r="K236" i="6"/>
  <c r="I236" i="6" s="1"/>
  <c r="U38" i="6" s="1"/>
  <c r="J236" i="6"/>
  <c r="N235" i="6"/>
  <c r="M235" i="6"/>
  <c r="L235" i="6"/>
  <c r="K235" i="6"/>
  <c r="J235" i="6"/>
  <c r="I235" i="6"/>
  <c r="N234" i="6"/>
  <c r="M234" i="6"/>
  <c r="L234" i="6"/>
  <c r="K234" i="6"/>
  <c r="I234" i="6" s="1"/>
  <c r="J234" i="6"/>
  <c r="N233" i="6"/>
  <c r="M233" i="6"/>
  <c r="L233" i="6"/>
  <c r="K233" i="6"/>
  <c r="J233" i="6"/>
  <c r="I233" i="6"/>
  <c r="N232" i="6"/>
  <c r="M232" i="6"/>
  <c r="L232" i="6"/>
  <c r="K232" i="6"/>
  <c r="I232" i="6" s="1"/>
  <c r="J232" i="6"/>
  <c r="N231" i="6"/>
  <c r="M231" i="6"/>
  <c r="L231" i="6"/>
  <c r="K231" i="6"/>
  <c r="J231" i="6"/>
  <c r="I231" i="6"/>
  <c r="N230" i="6"/>
  <c r="M230" i="6"/>
  <c r="L230" i="6"/>
  <c r="K230" i="6"/>
  <c r="I230" i="6" s="1"/>
  <c r="J230" i="6"/>
  <c r="N229" i="6"/>
  <c r="M229" i="6"/>
  <c r="L229" i="6"/>
  <c r="K229" i="6"/>
  <c r="J229" i="6"/>
  <c r="I229" i="6"/>
  <c r="N228" i="6"/>
  <c r="M228" i="6"/>
  <c r="L228" i="6"/>
  <c r="K228" i="6"/>
  <c r="I228" i="6" s="1"/>
  <c r="J228" i="6"/>
  <c r="N227" i="6"/>
  <c r="M227" i="6"/>
  <c r="L227" i="6"/>
  <c r="K227" i="6"/>
  <c r="J227" i="6"/>
  <c r="I227" i="6"/>
  <c r="N226" i="6"/>
  <c r="M226" i="6"/>
  <c r="L226" i="6"/>
  <c r="K226" i="6"/>
  <c r="I226" i="6" s="1"/>
  <c r="J226" i="6"/>
  <c r="N225" i="6"/>
  <c r="M225" i="6"/>
  <c r="L225" i="6"/>
  <c r="K225" i="6"/>
  <c r="J225" i="6"/>
  <c r="I225" i="6"/>
  <c r="N224" i="6"/>
  <c r="M224" i="6"/>
  <c r="L224" i="6"/>
  <c r="K224" i="6"/>
  <c r="I224" i="6" s="1"/>
  <c r="J224" i="6"/>
  <c r="N223" i="6"/>
  <c r="M223" i="6"/>
  <c r="L223" i="6"/>
  <c r="K223" i="6"/>
  <c r="J223" i="6"/>
  <c r="I223" i="6"/>
  <c r="N222" i="6"/>
  <c r="M222" i="6"/>
  <c r="L222" i="6"/>
  <c r="K222" i="6"/>
  <c r="I222" i="6" s="1"/>
  <c r="J222" i="6"/>
  <c r="N221" i="6"/>
  <c r="M221" i="6"/>
  <c r="L221" i="6"/>
  <c r="K221" i="6"/>
  <c r="J221" i="6"/>
  <c r="I221" i="6"/>
  <c r="N220" i="6"/>
  <c r="M220" i="6"/>
  <c r="L220" i="6"/>
  <c r="K220" i="6"/>
  <c r="I220" i="6" s="1"/>
  <c r="J220" i="6"/>
  <c r="N219" i="6"/>
  <c r="M219" i="6"/>
  <c r="L219" i="6"/>
  <c r="K219" i="6"/>
  <c r="J219" i="6"/>
  <c r="I219" i="6"/>
  <c r="N218" i="6"/>
  <c r="M218" i="6"/>
  <c r="L218" i="6"/>
  <c r="K218" i="6"/>
  <c r="I218" i="6" s="1"/>
  <c r="J218" i="6"/>
  <c r="N217" i="6"/>
  <c r="M217" i="6"/>
  <c r="L217" i="6"/>
  <c r="K217" i="6"/>
  <c r="J217" i="6"/>
  <c r="I217" i="6"/>
  <c r="N216" i="6"/>
  <c r="M216" i="6"/>
  <c r="L216" i="6"/>
  <c r="K216" i="6"/>
  <c r="I216" i="6" s="1"/>
  <c r="J216" i="6"/>
  <c r="N215" i="6"/>
  <c r="M215" i="6"/>
  <c r="L215" i="6"/>
  <c r="K215" i="6"/>
  <c r="J215" i="6"/>
  <c r="I215" i="6"/>
  <c r="N214" i="6"/>
  <c r="M214" i="6"/>
  <c r="L214" i="6"/>
  <c r="K214" i="6"/>
  <c r="I214" i="6" s="1"/>
  <c r="J214" i="6"/>
  <c r="N213" i="6"/>
  <c r="M213" i="6"/>
  <c r="L213" i="6"/>
  <c r="K213" i="6"/>
  <c r="J213" i="6"/>
  <c r="I213" i="6"/>
  <c r="N212" i="6"/>
  <c r="M212" i="6"/>
  <c r="L212" i="6"/>
  <c r="K212" i="6"/>
  <c r="I212" i="6" s="1"/>
  <c r="J212" i="6"/>
  <c r="N211" i="6"/>
  <c r="M211" i="6"/>
  <c r="L211" i="6"/>
  <c r="K211" i="6"/>
  <c r="J211" i="6"/>
  <c r="I211" i="6"/>
  <c r="N210" i="6"/>
  <c r="M210" i="6"/>
  <c r="L210" i="6"/>
  <c r="K210" i="6"/>
  <c r="I210" i="6" s="1"/>
  <c r="J210" i="6"/>
  <c r="N209" i="6"/>
  <c r="M209" i="6"/>
  <c r="L209" i="6"/>
  <c r="K209" i="6"/>
  <c r="J209" i="6"/>
  <c r="I209" i="6"/>
  <c r="N208" i="6"/>
  <c r="M208" i="6"/>
  <c r="L208" i="6"/>
  <c r="K208" i="6"/>
  <c r="I208" i="6" s="1"/>
  <c r="J208" i="6"/>
  <c r="N207" i="6"/>
  <c r="M207" i="6"/>
  <c r="L207" i="6"/>
  <c r="K207" i="6"/>
  <c r="J207" i="6"/>
  <c r="I207" i="6"/>
  <c r="N206" i="6"/>
  <c r="M206" i="6"/>
  <c r="L206" i="6"/>
  <c r="K206" i="6"/>
  <c r="I206" i="6" s="1"/>
  <c r="J206" i="6"/>
  <c r="N205" i="6"/>
  <c r="M205" i="6"/>
  <c r="L205" i="6"/>
  <c r="K205" i="6"/>
  <c r="J205" i="6"/>
  <c r="I205" i="6"/>
  <c r="N204" i="6"/>
  <c r="M204" i="6"/>
  <c r="L204" i="6"/>
  <c r="K204" i="6"/>
  <c r="I204" i="6" s="1"/>
  <c r="J204" i="6"/>
  <c r="N203" i="6"/>
  <c r="M203" i="6"/>
  <c r="L203" i="6"/>
  <c r="K203" i="6"/>
  <c r="J203" i="6"/>
  <c r="I203" i="6"/>
  <c r="N202" i="6"/>
  <c r="M202" i="6"/>
  <c r="L202" i="6"/>
  <c r="K202" i="6"/>
  <c r="I202" i="6" s="1"/>
  <c r="K36" i="6" s="1"/>
  <c r="J202" i="6"/>
  <c r="N201" i="6"/>
  <c r="M201" i="6"/>
  <c r="L201" i="6"/>
  <c r="K201" i="6"/>
  <c r="J201" i="6"/>
  <c r="I201" i="6"/>
  <c r="N200" i="6"/>
  <c r="M200" i="6"/>
  <c r="L200" i="6"/>
  <c r="K200" i="6"/>
  <c r="I200" i="6" s="1"/>
  <c r="J200" i="6"/>
  <c r="N199" i="6"/>
  <c r="M199" i="6"/>
  <c r="L199" i="6"/>
  <c r="K199" i="6"/>
  <c r="J199" i="6"/>
  <c r="I199" i="6"/>
  <c r="N198" i="6"/>
  <c r="M198" i="6"/>
  <c r="L198" i="6"/>
  <c r="K198" i="6"/>
  <c r="I198" i="6" s="1"/>
  <c r="J198" i="6"/>
  <c r="N197" i="6"/>
  <c r="M197" i="6"/>
  <c r="L197" i="6"/>
  <c r="K197" i="6"/>
  <c r="J197" i="6"/>
  <c r="I197" i="6"/>
  <c r="N196" i="6"/>
  <c r="M196" i="6"/>
  <c r="L196" i="6"/>
  <c r="K196" i="6"/>
  <c r="I196" i="6" s="1"/>
  <c r="K34" i="6" s="1"/>
  <c r="J196" i="6"/>
  <c r="N195" i="6"/>
  <c r="M195" i="6"/>
  <c r="L195" i="6"/>
  <c r="K195" i="6"/>
  <c r="J195" i="6"/>
  <c r="I195" i="6"/>
  <c r="K33" i="6" s="1"/>
  <c r="N194" i="6"/>
  <c r="M194" i="6"/>
  <c r="L194" i="6"/>
  <c r="K194" i="6"/>
  <c r="I194" i="6" s="1"/>
  <c r="J194" i="6"/>
  <c r="N193" i="6"/>
  <c r="M193" i="6"/>
  <c r="L193" i="6"/>
  <c r="K193" i="6"/>
  <c r="J193" i="6"/>
  <c r="I193" i="6"/>
  <c r="N192" i="6"/>
  <c r="M192" i="6"/>
  <c r="L192" i="6"/>
  <c r="K192" i="6"/>
  <c r="I192" i="6" s="1"/>
  <c r="J192" i="6"/>
  <c r="N191" i="6"/>
  <c r="M191" i="6"/>
  <c r="L191" i="6"/>
  <c r="K191" i="6"/>
  <c r="J191" i="6"/>
  <c r="I191" i="6"/>
  <c r="N190" i="6"/>
  <c r="M190" i="6"/>
  <c r="L190" i="6"/>
  <c r="K190" i="6"/>
  <c r="I190" i="6" s="1"/>
  <c r="J190" i="6"/>
  <c r="N189" i="6"/>
  <c r="M189" i="6"/>
  <c r="L189" i="6"/>
  <c r="K189" i="6"/>
  <c r="J189" i="6"/>
  <c r="I189" i="6"/>
  <c r="N188" i="6"/>
  <c r="M188" i="6"/>
  <c r="L188" i="6"/>
  <c r="K188" i="6"/>
  <c r="I188" i="6" s="1"/>
  <c r="J188" i="6"/>
  <c r="N187" i="6"/>
  <c r="M187" i="6"/>
  <c r="L187" i="6"/>
  <c r="K187" i="6"/>
  <c r="J187" i="6"/>
  <c r="I187" i="6"/>
  <c r="K32" i="6" s="1"/>
  <c r="N186" i="6"/>
  <c r="M186" i="6"/>
  <c r="L186" i="6"/>
  <c r="K186" i="6"/>
  <c r="I186" i="6" s="1"/>
  <c r="K31" i="6" s="1"/>
  <c r="J31" i="6" s="1"/>
  <c r="J186" i="6"/>
  <c r="N185" i="6"/>
  <c r="M185" i="6"/>
  <c r="L185" i="6"/>
  <c r="K185" i="6"/>
  <c r="J185" i="6"/>
  <c r="I185" i="6"/>
  <c r="K30" i="6" s="1"/>
  <c r="N184" i="6"/>
  <c r="M184" i="6"/>
  <c r="L184" i="6"/>
  <c r="K184" i="6"/>
  <c r="I184" i="6" s="1"/>
  <c r="J184" i="6"/>
  <c r="N183" i="6"/>
  <c r="M183" i="6"/>
  <c r="L183" i="6"/>
  <c r="K183" i="6"/>
  <c r="J183" i="6"/>
  <c r="I183" i="6"/>
  <c r="N182" i="6"/>
  <c r="M182" i="6"/>
  <c r="L182" i="6"/>
  <c r="K182" i="6"/>
  <c r="I182" i="6" s="1"/>
  <c r="J182" i="6"/>
  <c r="N181" i="6"/>
  <c r="M181" i="6"/>
  <c r="L181" i="6"/>
  <c r="K181" i="6"/>
  <c r="J181" i="6"/>
  <c r="I181" i="6"/>
  <c r="N180" i="6"/>
  <c r="M180" i="6"/>
  <c r="L180" i="6"/>
  <c r="K180" i="6"/>
  <c r="I180" i="6" s="1"/>
  <c r="J180" i="6"/>
  <c r="N179" i="6"/>
  <c r="M179" i="6"/>
  <c r="L179" i="6"/>
  <c r="K179" i="6"/>
  <c r="J179" i="6"/>
  <c r="I179" i="6"/>
  <c r="N178" i="6"/>
  <c r="M178" i="6"/>
  <c r="L178" i="6"/>
  <c r="K178" i="6"/>
  <c r="I178" i="6" s="1"/>
  <c r="U30" i="6" s="1"/>
  <c r="J178" i="6"/>
  <c r="N177" i="6"/>
  <c r="M177" i="6"/>
  <c r="L177" i="6"/>
  <c r="K177" i="6"/>
  <c r="J177" i="6"/>
  <c r="I177" i="6"/>
  <c r="N176" i="6"/>
  <c r="M176" i="6"/>
  <c r="L176" i="6"/>
  <c r="K176" i="6"/>
  <c r="I176" i="6" s="1"/>
  <c r="J176" i="6"/>
  <c r="N175" i="6"/>
  <c r="M175" i="6"/>
  <c r="L175" i="6"/>
  <c r="K175" i="6"/>
  <c r="J175" i="6"/>
  <c r="I175" i="6"/>
  <c r="N174" i="6"/>
  <c r="M174" i="6"/>
  <c r="L174" i="6"/>
  <c r="K174" i="6"/>
  <c r="I174" i="6" s="1"/>
  <c r="K29" i="6" s="1"/>
  <c r="J29" i="6" s="1"/>
  <c r="J174" i="6"/>
  <c r="N173" i="6"/>
  <c r="M173" i="6"/>
  <c r="L173" i="6"/>
  <c r="K173" i="6"/>
  <c r="J173" i="6"/>
  <c r="I173" i="6"/>
  <c r="K28" i="6" s="1"/>
  <c r="N172" i="6"/>
  <c r="M172" i="6"/>
  <c r="L172" i="6"/>
  <c r="K172" i="6"/>
  <c r="I172" i="6" s="1"/>
  <c r="J172" i="6"/>
  <c r="N171" i="6"/>
  <c r="M171" i="6"/>
  <c r="L171" i="6"/>
  <c r="K171" i="6"/>
  <c r="J171" i="6"/>
  <c r="I171" i="6"/>
  <c r="U28" i="6" s="1"/>
  <c r="N170" i="6"/>
  <c r="M170" i="6"/>
  <c r="L170" i="6"/>
  <c r="K170" i="6"/>
  <c r="I170" i="6" s="1"/>
  <c r="U27" i="6" s="1"/>
  <c r="J170" i="6"/>
  <c r="N169" i="6"/>
  <c r="M169" i="6"/>
  <c r="L169" i="6"/>
  <c r="K169" i="6"/>
  <c r="J169" i="6"/>
  <c r="I169" i="6"/>
  <c r="N168" i="6"/>
  <c r="M168" i="6"/>
  <c r="L168" i="6"/>
  <c r="K168" i="6"/>
  <c r="I168" i="6" s="1"/>
  <c r="J168" i="6"/>
  <c r="N167" i="6"/>
  <c r="M167" i="6"/>
  <c r="L167" i="6"/>
  <c r="K167" i="6"/>
  <c r="J167" i="6"/>
  <c r="I167" i="6"/>
  <c r="U26" i="6" s="1"/>
  <c r="N166" i="6"/>
  <c r="M166" i="6"/>
  <c r="L166" i="6"/>
  <c r="K166" i="6"/>
  <c r="I166" i="6" s="1"/>
  <c r="J166" i="6"/>
  <c r="N165" i="6"/>
  <c r="M165" i="6"/>
  <c r="L165" i="6"/>
  <c r="K165" i="6"/>
  <c r="J165" i="6"/>
  <c r="I165" i="6"/>
  <c r="N164" i="6"/>
  <c r="M164" i="6"/>
  <c r="L164" i="6"/>
  <c r="K164" i="6"/>
  <c r="I164" i="6" s="1"/>
  <c r="J164" i="6"/>
  <c r="N163" i="6"/>
  <c r="M163" i="6"/>
  <c r="L163" i="6"/>
  <c r="K163" i="6"/>
  <c r="J163" i="6"/>
  <c r="I163" i="6"/>
  <c r="N162" i="6"/>
  <c r="M162" i="6"/>
  <c r="L162" i="6"/>
  <c r="K162" i="6"/>
  <c r="I162" i="6" s="1"/>
  <c r="U25" i="6" s="1"/>
  <c r="T25" i="6" s="1"/>
  <c r="J162" i="6"/>
  <c r="N161" i="6"/>
  <c r="M161" i="6"/>
  <c r="L161" i="6"/>
  <c r="K161" i="6"/>
  <c r="J161" i="6"/>
  <c r="I161" i="6"/>
  <c r="U24" i="6" s="1"/>
  <c r="N160" i="6"/>
  <c r="M160" i="6"/>
  <c r="L160" i="6"/>
  <c r="K160" i="6"/>
  <c r="I160" i="6" s="1"/>
  <c r="J160" i="6"/>
  <c r="N159" i="6"/>
  <c r="M159" i="6"/>
  <c r="L159" i="6"/>
  <c r="K159" i="6"/>
  <c r="J159" i="6"/>
  <c r="I159" i="6"/>
  <c r="N158" i="6"/>
  <c r="M158" i="6"/>
  <c r="L158" i="6"/>
  <c r="K158" i="6"/>
  <c r="I158" i="6" s="1"/>
  <c r="J158" i="6"/>
  <c r="N157" i="6"/>
  <c r="M157" i="6"/>
  <c r="L157" i="6"/>
  <c r="K157" i="6"/>
  <c r="J157" i="6"/>
  <c r="I157" i="6"/>
  <c r="N156" i="6"/>
  <c r="M156" i="6"/>
  <c r="L156" i="6"/>
  <c r="K156" i="6"/>
  <c r="I156" i="6" s="1"/>
  <c r="J156" i="6"/>
  <c r="N155" i="6"/>
  <c r="M155" i="6"/>
  <c r="L155" i="6"/>
  <c r="K155" i="6"/>
  <c r="J155" i="6"/>
  <c r="I155" i="6"/>
  <c r="K26" i="6" s="1"/>
  <c r="J26" i="6" s="1"/>
  <c r="N154" i="6"/>
  <c r="M154" i="6"/>
  <c r="L154" i="6"/>
  <c r="K154" i="6"/>
  <c r="I154" i="6" s="1"/>
  <c r="K25" i="6" s="1"/>
  <c r="J25" i="6" s="1"/>
  <c r="J154" i="6"/>
  <c r="N153" i="6"/>
  <c r="M153" i="6"/>
  <c r="L153" i="6"/>
  <c r="K153" i="6"/>
  <c r="J153" i="6"/>
  <c r="I153" i="6"/>
  <c r="K24" i="6" s="1"/>
  <c r="N152" i="6"/>
  <c r="M152" i="6"/>
  <c r="L152" i="6"/>
  <c r="K152" i="6"/>
  <c r="I152" i="6" s="1"/>
  <c r="J152" i="6"/>
  <c r="N151" i="6"/>
  <c r="M151" i="6"/>
  <c r="L151" i="6"/>
  <c r="K151" i="6"/>
  <c r="J151" i="6"/>
  <c r="I151" i="6"/>
  <c r="U23" i="6" s="1"/>
  <c r="T23" i="6" s="1"/>
  <c r="N150" i="6"/>
  <c r="M150" i="6"/>
  <c r="L150" i="6"/>
  <c r="K150" i="6"/>
  <c r="I150" i="6" s="1"/>
  <c r="J150" i="6"/>
  <c r="N149" i="6"/>
  <c r="M149" i="6"/>
  <c r="L149" i="6"/>
  <c r="K149" i="6"/>
  <c r="J149" i="6"/>
  <c r="I149" i="6"/>
  <c r="N148" i="6"/>
  <c r="M148" i="6"/>
  <c r="L148" i="6"/>
  <c r="K148" i="6"/>
  <c r="I148" i="6" s="1"/>
  <c r="J148" i="6"/>
  <c r="N147" i="6"/>
  <c r="M147" i="6"/>
  <c r="L147" i="6"/>
  <c r="K147" i="6"/>
  <c r="J147" i="6"/>
  <c r="I147" i="6"/>
  <c r="N146" i="6"/>
  <c r="M146" i="6"/>
  <c r="L146" i="6"/>
  <c r="K146" i="6"/>
  <c r="I146" i="6" s="1"/>
  <c r="K23" i="6" s="1"/>
  <c r="J23" i="6" s="1"/>
  <c r="J146" i="6"/>
  <c r="N145" i="6"/>
  <c r="M145" i="6"/>
  <c r="L145" i="6"/>
  <c r="K145" i="6"/>
  <c r="J145" i="6"/>
  <c r="I145" i="6"/>
  <c r="N144" i="6"/>
  <c r="M144" i="6"/>
  <c r="L144" i="6"/>
  <c r="K144" i="6"/>
  <c r="I144" i="6" s="1"/>
  <c r="J144" i="6"/>
  <c r="N143" i="6"/>
  <c r="M143" i="6"/>
  <c r="L143" i="6"/>
  <c r="K143" i="6"/>
  <c r="J143" i="6"/>
  <c r="I143" i="6"/>
  <c r="N142" i="6"/>
  <c r="M142" i="6"/>
  <c r="L142" i="6"/>
  <c r="K142" i="6"/>
  <c r="I142" i="6" s="1"/>
  <c r="J142" i="6"/>
  <c r="N141" i="6"/>
  <c r="M141" i="6"/>
  <c r="L141" i="6"/>
  <c r="K141" i="6"/>
  <c r="J141" i="6"/>
  <c r="I141" i="6"/>
  <c r="N140" i="6"/>
  <c r="M140" i="6"/>
  <c r="L140" i="6"/>
  <c r="K140" i="6"/>
  <c r="I140" i="6" s="1"/>
  <c r="J140" i="6"/>
  <c r="N139" i="6"/>
  <c r="M139" i="6"/>
  <c r="L139" i="6"/>
  <c r="K139" i="6"/>
  <c r="J139" i="6"/>
  <c r="I139" i="6"/>
  <c r="N138" i="6"/>
  <c r="M138" i="6"/>
  <c r="L138" i="6"/>
  <c r="K138" i="6"/>
  <c r="I138" i="6" s="1"/>
  <c r="J138" i="6"/>
  <c r="N137" i="6"/>
  <c r="M137" i="6"/>
  <c r="L137" i="6"/>
  <c r="K137" i="6"/>
  <c r="J137" i="6"/>
  <c r="I137" i="6"/>
  <c r="N136" i="6"/>
  <c r="M136" i="6"/>
  <c r="L136" i="6"/>
  <c r="K136" i="6"/>
  <c r="I136" i="6" s="1"/>
  <c r="J136" i="6"/>
  <c r="N135" i="6"/>
  <c r="M135" i="6"/>
  <c r="L135" i="6"/>
  <c r="K135" i="6"/>
  <c r="J135" i="6"/>
  <c r="I135" i="6"/>
  <c r="N134" i="6"/>
  <c r="M134" i="6"/>
  <c r="L134" i="6"/>
  <c r="K134" i="6"/>
  <c r="I134" i="6" s="1"/>
  <c r="J134" i="6"/>
  <c r="N133" i="6"/>
  <c r="M133" i="6"/>
  <c r="L133" i="6"/>
  <c r="K133" i="6"/>
  <c r="J133" i="6"/>
  <c r="I133" i="6"/>
  <c r="N132" i="6"/>
  <c r="M132" i="6"/>
  <c r="L132" i="6"/>
  <c r="K132" i="6"/>
  <c r="I132" i="6" s="1"/>
  <c r="J132" i="6"/>
  <c r="N131" i="6"/>
  <c r="M131" i="6"/>
  <c r="L131" i="6"/>
  <c r="K131" i="6"/>
  <c r="J131" i="6"/>
  <c r="I131" i="6"/>
  <c r="N130" i="6"/>
  <c r="M130" i="6"/>
  <c r="L130" i="6"/>
  <c r="K130" i="6"/>
  <c r="I130" i="6" s="1"/>
  <c r="J130" i="6"/>
  <c r="N129" i="6"/>
  <c r="M129" i="6"/>
  <c r="L129" i="6"/>
  <c r="K129" i="6"/>
  <c r="J129" i="6"/>
  <c r="I129" i="6"/>
  <c r="N128" i="6"/>
  <c r="M128" i="6"/>
  <c r="L128" i="6"/>
  <c r="K128" i="6"/>
  <c r="I128" i="6" s="1"/>
  <c r="J128" i="6"/>
  <c r="N127" i="6"/>
  <c r="M127" i="6"/>
  <c r="L127" i="6"/>
  <c r="K127" i="6"/>
  <c r="J127" i="6"/>
  <c r="I127" i="6"/>
  <c r="N126" i="6"/>
  <c r="M126" i="6"/>
  <c r="L126" i="6"/>
  <c r="K126" i="6"/>
  <c r="I126" i="6" s="1"/>
  <c r="J126" i="6"/>
  <c r="N125" i="6"/>
  <c r="M125" i="6"/>
  <c r="L125" i="6"/>
  <c r="K125" i="6"/>
  <c r="J125" i="6"/>
  <c r="I125" i="6"/>
  <c r="N124" i="6"/>
  <c r="M124" i="6"/>
  <c r="L124" i="6"/>
  <c r="K124" i="6"/>
  <c r="I124" i="6" s="1"/>
  <c r="J124" i="6"/>
  <c r="N123" i="6"/>
  <c r="M123" i="6"/>
  <c r="L123" i="6"/>
  <c r="K123" i="6"/>
  <c r="J123" i="6"/>
  <c r="I123" i="6"/>
  <c r="N122" i="6"/>
  <c r="M122" i="6"/>
  <c r="L122" i="6"/>
  <c r="K122" i="6"/>
  <c r="I122" i="6" s="1"/>
  <c r="J122" i="6"/>
  <c r="N121" i="6"/>
  <c r="M121" i="6"/>
  <c r="L121" i="6"/>
  <c r="K121" i="6"/>
  <c r="J121" i="6"/>
  <c r="I121" i="6"/>
  <c r="N120" i="6"/>
  <c r="M120" i="6"/>
  <c r="L120" i="6"/>
  <c r="K120" i="6"/>
  <c r="I120" i="6" s="1"/>
  <c r="J120" i="6"/>
  <c r="N119" i="6"/>
  <c r="M119" i="6"/>
  <c r="L119" i="6"/>
  <c r="K119" i="6"/>
  <c r="J119" i="6"/>
  <c r="I119" i="6"/>
  <c r="N118" i="6"/>
  <c r="M118" i="6"/>
  <c r="L118" i="6"/>
  <c r="K118" i="6"/>
  <c r="I118" i="6" s="1"/>
  <c r="J118" i="6"/>
  <c r="N117" i="6"/>
  <c r="M117" i="6"/>
  <c r="L117" i="6"/>
  <c r="K117" i="6"/>
  <c r="J117" i="6"/>
  <c r="I117" i="6"/>
  <c r="N116" i="6"/>
  <c r="M116" i="6"/>
  <c r="L116" i="6"/>
  <c r="K116" i="6"/>
  <c r="I116" i="6" s="1"/>
  <c r="J116" i="6"/>
  <c r="N115" i="6"/>
  <c r="M115" i="6"/>
  <c r="L115" i="6"/>
  <c r="K115" i="6"/>
  <c r="J115" i="6"/>
  <c r="I115" i="6"/>
  <c r="N114" i="6"/>
  <c r="M114" i="6"/>
  <c r="L114" i="6"/>
  <c r="K114" i="6"/>
  <c r="I114" i="6" s="1"/>
  <c r="J114" i="6"/>
  <c r="N113" i="6"/>
  <c r="M113" i="6"/>
  <c r="L113" i="6"/>
  <c r="K113" i="6"/>
  <c r="J113" i="6"/>
  <c r="I113" i="6"/>
  <c r="N112" i="6"/>
  <c r="M112" i="6"/>
  <c r="L112" i="6"/>
  <c r="K112" i="6"/>
  <c r="I112" i="6" s="1"/>
  <c r="J112" i="6"/>
  <c r="N111" i="6"/>
  <c r="M111" i="6"/>
  <c r="L111" i="6"/>
  <c r="K111" i="6"/>
  <c r="J111" i="6"/>
  <c r="I111" i="6"/>
  <c r="N110" i="6"/>
  <c r="M110" i="6"/>
  <c r="L110" i="6"/>
  <c r="K110" i="6"/>
  <c r="I110" i="6" s="1"/>
  <c r="J110" i="6"/>
  <c r="N109" i="6"/>
  <c r="M109" i="6"/>
  <c r="L109" i="6"/>
  <c r="K109" i="6"/>
  <c r="J109" i="6"/>
  <c r="I109" i="6"/>
  <c r="N108" i="6"/>
  <c r="M108" i="6"/>
  <c r="L108" i="6"/>
  <c r="K108" i="6"/>
  <c r="I108" i="6" s="1"/>
  <c r="J108" i="6"/>
  <c r="N107" i="6"/>
  <c r="M107" i="6"/>
  <c r="L107" i="6"/>
  <c r="K107" i="6"/>
  <c r="J107" i="6"/>
  <c r="I107" i="6"/>
  <c r="N106" i="6"/>
  <c r="M106" i="6"/>
  <c r="L106" i="6"/>
  <c r="K106" i="6"/>
  <c r="I106" i="6" s="1"/>
  <c r="J106" i="6"/>
  <c r="N105" i="6"/>
  <c r="M105" i="6"/>
  <c r="L105" i="6"/>
  <c r="K105" i="6"/>
  <c r="J105" i="6"/>
  <c r="I105" i="6"/>
  <c r="N104" i="6"/>
  <c r="M104" i="6"/>
  <c r="L104" i="6"/>
  <c r="K104" i="6"/>
  <c r="I104" i="6" s="1"/>
  <c r="J104" i="6"/>
  <c r="N103" i="6"/>
  <c r="M103" i="6"/>
  <c r="L103" i="6"/>
  <c r="K103" i="6"/>
  <c r="J103" i="6"/>
  <c r="I103" i="6"/>
  <c r="N102" i="6"/>
  <c r="M102" i="6"/>
  <c r="L102" i="6"/>
  <c r="K102" i="6"/>
  <c r="I102" i="6" s="1"/>
  <c r="J102" i="6"/>
  <c r="N101" i="6"/>
  <c r="M101" i="6"/>
  <c r="L101" i="6"/>
  <c r="K101" i="6"/>
  <c r="J101" i="6"/>
  <c r="I101" i="6"/>
  <c r="N100" i="6"/>
  <c r="M100" i="6"/>
  <c r="L100" i="6"/>
  <c r="K100" i="6"/>
  <c r="I100" i="6" s="1"/>
  <c r="J100" i="6"/>
  <c r="N99" i="6"/>
  <c r="M99" i="6"/>
  <c r="L99" i="6"/>
  <c r="K99" i="6"/>
  <c r="J99" i="6"/>
  <c r="I99" i="6"/>
  <c r="N98" i="6"/>
  <c r="M98" i="6"/>
  <c r="L98" i="6"/>
  <c r="K98" i="6"/>
  <c r="I98" i="6" s="1"/>
  <c r="J98" i="6"/>
  <c r="N97" i="6"/>
  <c r="M97" i="6"/>
  <c r="L97" i="6"/>
  <c r="K97" i="6"/>
  <c r="J97" i="6"/>
  <c r="I97" i="6"/>
  <c r="N96" i="6"/>
  <c r="M96" i="6"/>
  <c r="L96" i="6"/>
  <c r="K96" i="6"/>
  <c r="I96" i="6" s="1"/>
  <c r="J96" i="6"/>
  <c r="N95" i="6"/>
  <c r="M95" i="6"/>
  <c r="L95" i="6"/>
  <c r="K95" i="6"/>
  <c r="J95" i="6"/>
  <c r="I95" i="6"/>
  <c r="N94" i="6"/>
  <c r="M94" i="6"/>
  <c r="L94" i="6"/>
  <c r="K94" i="6"/>
  <c r="I94" i="6" s="1"/>
  <c r="J94" i="6"/>
  <c r="N93" i="6"/>
  <c r="M93" i="6"/>
  <c r="L93" i="6"/>
  <c r="K93" i="6"/>
  <c r="J93" i="6"/>
  <c r="I93" i="6"/>
  <c r="N92" i="6"/>
  <c r="M92" i="6"/>
  <c r="L92" i="6"/>
  <c r="K92" i="6"/>
  <c r="I92" i="6" s="1"/>
  <c r="J92" i="6"/>
  <c r="N91" i="6"/>
  <c r="M91" i="6"/>
  <c r="L91" i="6"/>
  <c r="K91" i="6"/>
  <c r="J91" i="6"/>
  <c r="I91" i="6"/>
  <c r="N90" i="6"/>
  <c r="M90" i="6"/>
  <c r="L90" i="6"/>
  <c r="K90" i="6"/>
  <c r="I90" i="6" s="1"/>
  <c r="J90" i="6"/>
  <c r="N89" i="6"/>
  <c r="M89" i="6"/>
  <c r="L89" i="6"/>
  <c r="J89" i="6"/>
  <c r="L88" i="6"/>
  <c r="K88" i="6"/>
  <c r="J88" i="6"/>
  <c r="L87" i="6"/>
  <c r="K87" i="6"/>
  <c r="J87" i="6"/>
  <c r="L86" i="6"/>
  <c r="K86" i="6"/>
  <c r="J86" i="6"/>
  <c r="L85" i="6"/>
  <c r="K85" i="6"/>
  <c r="J85" i="6"/>
  <c r="L84" i="6"/>
  <c r="K84" i="6"/>
  <c r="J84" i="6"/>
  <c r="L83" i="6"/>
  <c r="K83" i="6"/>
  <c r="J83" i="6"/>
  <c r="L82" i="6"/>
  <c r="K82" i="6"/>
  <c r="J82" i="6"/>
  <c r="L81" i="6"/>
  <c r="K81" i="6"/>
  <c r="J81" i="6"/>
  <c r="N80" i="6"/>
  <c r="M80" i="6"/>
  <c r="L80" i="6"/>
  <c r="I80" i="6" s="1"/>
  <c r="K80" i="6"/>
  <c r="J80" i="6"/>
  <c r="N79" i="6"/>
  <c r="M79" i="6"/>
  <c r="L79" i="6"/>
  <c r="K79" i="6"/>
  <c r="J79" i="6"/>
  <c r="N78" i="6"/>
  <c r="M78" i="6"/>
  <c r="L78" i="6"/>
  <c r="J78" i="6"/>
  <c r="L77" i="6"/>
  <c r="K77" i="6"/>
  <c r="J77" i="6"/>
  <c r="J76" i="6"/>
  <c r="J75" i="6"/>
  <c r="J74" i="6"/>
  <c r="J73" i="6"/>
  <c r="J72" i="6"/>
  <c r="J71" i="6"/>
  <c r="J70" i="6"/>
  <c r="N69" i="6"/>
  <c r="M69" i="6"/>
  <c r="J69" i="6"/>
  <c r="N68" i="6"/>
  <c r="M68" i="6"/>
  <c r="J68" i="6"/>
  <c r="N67" i="6"/>
  <c r="M67" i="6"/>
  <c r="K67" i="6"/>
  <c r="I67" i="6" s="1"/>
  <c r="J67" i="6"/>
  <c r="E67" i="6"/>
  <c r="L67" i="6" s="1"/>
  <c r="N66" i="6"/>
  <c r="M66" i="6"/>
  <c r="L66" i="6"/>
  <c r="K66" i="6"/>
  <c r="J66" i="6"/>
  <c r="I66" i="6" s="1"/>
  <c r="N65" i="6"/>
  <c r="M65" i="6"/>
  <c r="L65" i="6"/>
  <c r="K65" i="6"/>
  <c r="I65" i="6" s="1"/>
  <c r="J65" i="6"/>
  <c r="N64" i="6"/>
  <c r="M64" i="6"/>
  <c r="L64" i="6"/>
  <c r="K64" i="6"/>
  <c r="J64" i="6"/>
  <c r="N63" i="6"/>
  <c r="M63" i="6"/>
  <c r="L63" i="6"/>
  <c r="K63" i="6"/>
  <c r="I63" i="6" s="1"/>
  <c r="J63" i="6"/>
  <c r="N62" i="6"/>
  <c r="M62" i="6"/>
  <c r="L62" i="6"/>
  <c r="K62" i="6"/>
  <c r="J62" i="6"/>
  <c r="I62" i="6" s="1"/>
  <c r="N61" i="6"/>
  <c r="M61" i="6"/>
  <c r="L61" i="6"/>
  <c r="K61" i="6"/>
  <c r="I61" i="6" s="1"/>
  <c r="J61" i="6"/>
  <c r="N60" i="6"/>
  <c r="M60" i="6"/>
  <c r="L60" i="6"/>
  <c r="K60" i="6"/>
  <c r="J60" i="6"/>
  <c r="K39" i="6"/>
  <c r="V38" i="6"/>
  <c r="T38" i="6"/>
  <c r="L38" i="6"/>
  <c r="K38" i="6"/>
  <c r="J38" i="6"/>
  <c r="V37" i="6"/>
  <c r="U37" i="6"/>
  <c r="T37" i="6"/>
  <c r="L37" i="6"/>
  <c r="K37" i="6"/>
  <c r="J37" i="6"/>
  <c r="V36" i="6"/>
  <c r="T36" i="6"/>
  <c r="L36" i="6"/>
  <c r="J36" i="6"/>
  <c r="V35" i="6"/>
  <c r="U35" i="6"/>
  <c r="T35" i="6"/>
  <c r="L35" i="6"/>
  <c r="K35" i="6"/>
  <c r="J35" i="6"/>
  <c r="V34" i="6"/>
  <c r="U34" i="6"/>
  <c r="T34" i="6"/>
  <c r="L34" i="6"/>
  <c r="J34" i="6"/>
  <c r="V33" i="6"/>
  <c r="U33" i="6"/>
  <c r="T33" i="6"/>
  <c r="L33" i="6"/>
  <c r="J33" i="6"/>
  <c r="V32" i="6"/>
  <c r="U32" i="6"/>
  <c r="T32" i="6"/>
  <c r="L32" i="6"/>
  <c r="J32" i="6"/>
  <c r="V31" i="6"/>
  <c r="U31" i="6"/>
  <c r="T31" i="6"/>
  <c r="L31" i="6"/>
  <c r="V30" i="6"/>
  <c r="T30" i="6"/>
  <c r="L30" i="6"/>
  <c r="J30" i="6"/>
  <c r="L29" i="6"/>
  <c r="V28" i="6"/>
  <c r="T28" i="6"/>
  <c r="L28" i="6"/>
  <c r="J28" i="6"/>
  <c r="V27" i="6"/>
  <c r="T27" i="6"/>
  <c r="V26" i="6"/>
  <c r="T26" i="6"/>
  <c r="L26" i="6"/>
  <c r="V25" i="6"/>
  <c r="L25" i="6"/>
  <c r="V24" i="6"/>
  <c r="T24" i="6"/>
  <c r="L24" i="6"/>
  <c r="J24" i="6"/>
  <c r="V23" i="6"/>
  <c r="L23" i="6"/>
  <c r="E12" i="6"/>
  <c r="K8" i="6" s="1"/>
  <c r="D12" i="6"/>
  <c r="K10" i="6"/>
  <c r="K9" i="6"/>
  <c r="K7" i="6"/>
  <c r="K6" i="6"/>
  <c r="L5" i="6"/>
  <c r="J5" i="6"/>
  <c r="L4" i="6"/>
  <c r="K4" i="6"/>
  <c r="J4" i="6"/>
  <c r="P3" i="6"/>
  <c r="O3" i="6"/>
  <c r="N3" i="6"/>
  <c r="M3" i="6"/>
  <c r="L3" i="6"/>
  <c r="K3" i="6"/>
  <c r="J3" i="6"/>
  <c r="K2" i="6"/>
  <c r="D1" i="6"/>
  <c r="K5" i="6" s="1"/>
  <c r="AK498" i="5"/>
  <c r="AB498" i="5"/>
  <c r="Y498" i="5"/>
  <c r="X497" i="5"/>
  <c r="AK490" i="5"/>
  <c r="AE490" i="5"/>
  <c r="Y490" i="5"/>
  <c r="X489" i="5"/>
  <c r="R489" i="5"/>
  <c r="Q488" i="5"/>
  <c r="J485" i="5"/>
  <c r="AK482" i="5"/>
  <c r="X481" i="5"/>
  <c r="Q479" i="5"/>
  <c r="H476" i="5"/>
  <c r="AB490" i="5" s="1"/>
  <c r="G476" i="5"/>
  <c r="AA490" i="5" s="1"/>
  <c r="F476" i="5"/>
  <c r="Z470" i="5" s="1"/>
  <c r="E476" i="5"/>
  <c r="K486" i="5" s="1"/>
  <c r="D476" i="5"/>
  <c r="X482" i="5" s="1"/>
  <c r="K475" i="5"/>
  <c r="D475" i="5"/>
  <c r="AK472" i="5"/>
  <c r="AA470" i="5"/>
  <c r="Y470" i="5"/>
  <c r="Q470" i="5"/>
  <c r="X469" i="5"/>
  <c r="M466" i="5"/>
  <c r="K466" i="5"/>
  <c r="J465" i="5"/>
  <c r="AB462" i="5"/>
  <c r="AA462" i="5"/>
  <c r="Z462" i="5"/>
  <c r="Y462" i="5"/>
  <c r="X462" i="5"/>
  <c r="AK461" i="5"/>
  <c r="AE461" i="5"/>
  <c r="X461" i="5"/>
  <c r="T461" i="5"/>
  <c r="R461" i="5"/>
  <c r="Q460" i="5"/>
  <c r="AB454" i="5"/>
  <c r="AA454" i="5"/>
  <c r="Z454" i="5"/>
  <c r="Y454" i="5"/>
  <c r="X454" i="5"/>
  <c r="X453" i="5"/>
  <c r="AK452" i="5"/>
  <c r="B450" i="5"/>
  <c r="N399" i="5"/>
  <c r="M399" i="5"/>
  <c r="L399" i="5"/>
  <c r="K399" i="5"/>
  <c r="J399" i="5"/>
  <c r="I399" i="5" s="1"/>
  <c r="N398" i="5"/>
  <c r="M398" i="5"/>
  <c r="L398" i="5"/>
  <c r="K398" i="5"/>
  <c r="I398" i="5" s="1"/>
  <c r="J398" i="5"/>
  <c r="N397" i="5"/>
  <c r="M397" i="5"/>
  <c r="L397" i="5"/>
  <c r="K397" i="5"/>
  <c r="J397" i="5"/>
  <c r="I397" i="5" s="1"/>
  <c r="N396" i="5"/>
  <c r="M396" i="5"/>
  <c r="L396" i="5"/>
  <c r="K396" i="5"/>
  <c r="I396" i="5" s="1"/>
  <c r="J396" i="5"/>
  <c r="N395" i="5"/>
  <c r="M395" i="5"/>
  <c r="L395" i="5"/>
  <c r="K395" i="5"/>
  <c r="J395" i="5"/>
  <c r="I395" i="5" s="1"/>
  <c r="N394" i="5"/>
  <c r="M394" i="5"/>
  <c r="L394" i="5"/>
  <c r="K394" i="5"/>
  <c r="I394" i="5" s="1"/>
  <c r="J394" i="5"/>
  <c r="N393" i="5"/>
  <c r="M393" i="5"/>
  <c r="L393" i="5"/>
  <c r="K393" i="5"/>
  <c r="J393" i="5"/>
  <c r="I393" i="5" s="1"/>
  <c r="N392" i="5"/>
  <c r="M392" i="5"/>
  <c r="L392" i="5"/>
  <c r="K392" i="5"/>
  <c r="I392" i="5" s="1"/>
  <c r="J392" i="5"/>
  <c r="N391" i="5"/>
  <c r="M391" i="5"/>
  <c r="L391" i="5"/>
  <c r="K391" i="5"/>
  <c r="J391" i="5"/>
  <c r="I391" i="5" s="1"/>
  <c r="N390" i="5"/>
  <c r="M390" i="5"/>
  <c r="L390" i="5"/>
  <c r="K390" i="5"/>
  <c r="I390" i="5" s="1"/>
  <c r="J390" i="5"/>
  <c r="N389" i="5"/>
  <c r="M389" i="5"/>
  <c r="L389" i="5"/>
  <c r="K389" i="5"/>
  <c r="J389" i="5"/>
  <c r="I389" i="5" s="1"/>
  <c r="N388" i="5"/>
  <c r="M388" i="5"/>
  <c r="L388" i="5"/>
  <c r="K388" i="5"/>
  <c r="I388" i="5" s="1"/>
  <c r="J388" i="5"/>
  <c r="N387" i="5"/>
  <c r="M387" i="5"/>
  <c r="L387" i="5"/>
  <c r="K387" i="5"/>
  <c r="J387" i="5"/>
  <c r="I387" i="5" s="1"/>
  <c r="N386" i="5"/>
  <c r="M386" i="5"/>
  <c r="L386" i="5"/>
  <c r="K386" i="5"/>
  <c r="I386" i="5" s="1"/>
  <c r="J386" i="5"/>
  <c r="N385" i="5"/>
  <c r="M385" i="5"/>
  <c r="L385" i="5"/>
  <c r="K385" i="5"/>
  <c r="J385" i="5"/>
  <c r="I385" i="5" s="1"/>
  <c r="N384" i="5"/>
  <c r="M384" i="5"/>
  <c r="L384" i="5"/>
  <c r="K384" i="5"/>
  <c r="I384" i="5" s="1"/>
  <c r="J384" i="5"/>
  <c r="N383" i="5"/>
  <c r="M383" i="5"/>
  <c r="L383" i="5"/>
  <c r="K383" i="5"/>
  <c r="J383" i="5"/>
  <c r="I383" i="5" s="1"/>
  <c r="N382" i="5"/>
  <c r="M382" i="5"/>
  <c r="L382" i="5"/>
  <c r="K382" i="5"/>
  <c r="I382" i="5" s="1"/>
  <c r="J382" i="5"/>
  <c r="N381" i="5"/>
  <c r="M381" i="5"/>
  <c r="L381" i="5"/>
  <c r="K381" i="5"/>
  <c r="J381" i="5"/>
  <c r="I381" i="5" s="1"/>
  <c r="N380" i="5"/>
  <c r="M380" i="5"/>
  <c r="L380" i="5"/>
  <c r="K380" i="5"/>
  <c r="I380" i="5" s="1"/>
  <c r="J380" i="5"/>
  <c r="N379" i="5"/>
  <c r="M379" i="5"/>
  <c r="L379" i="5"/>
  <c r="K379" i="5"/>
  <c r="J379" i="5"/>
  <c r="I379" i="5" s="1"/>
  <c r="N378" i="5"/>
  <c r="M378" i="5"/>
  <c r="L378" i="5"/>
  <c r="K378" i="5"/>
  <c r="I378" i="5" s="1"/>
  <c r="J378" i="5"/>
  <c r="N377" i="5"/>
  <c r="M377" i="5"/>
  <c r="L377" i="5"/>
  <c r="K377" i="5"/>
  <c r="J377" i="5"/>
  <c r="I377" i="5" s="1"/>
  <c r="N376" i="5"/>
  <c r="M376" i="5"/>
  <c r="L376" i="5"/>
  <c r="K376" i="5"/>
  <c r="I376" i="5" s="1"/>
  <c r="J376" i="5"/>
  <c r="N375" i="5"/>
  <c r="M375" i="5"/>
  <c r="L375" i="5"/>
  <c r="K375" i="5"/>
  <c r="J375" i="5"/>
  <c r="I375" i="5" s="1"/>
  <c r="N374" i="5"/>
  <c r="M374" i="5"/>
  <c r="L374" i="5"/>
  <c r="K374" i="5"/>
  <c r="I374" i="5" s="1"/>
  <c r="J374" i="5"/>
  <c r="N373" i="5"/>
  <c r="M373" i="5"/>
  <c r="L373" i="5"/>
  <c r="K373" i="5"/>
  <c r="J373" i="5"/>
  <c r="I373" i="5" s="1"/>
  <c r="N372" i="5"/>
  <c r="M372" i="5"/>
  <c r="L372" i="5"/>
  <c r="K372" i="5"/>
  <c r="I372" i="5" s="1"/>
  <c r="J372" i="5"/>
  <c r="N371" i="5"/>
  <c r="M371" i="5"/>
  <c r="L371" i="5"/>
  <c r="K371" i="5"/>
  <c r="J371" i="5"/>
  <c r="I371" i="5" s="1"/>
  <c r="N370" i="5"/>
  <c r="M370" i="5"/>
  <c r="L370" i="5"/>
  <c r="K370" i="5"/>
  <c r="I370" i="5" s="1"/>
  <c r="J370" i="5"/>
  <c r="N369" i="5"/>
  <c r="M369" i="5"/>
  <c r="L369" i="5"/>
  <c r="K369" i="5"/>
  <c r="J369" i="5"/>
  <c r="I369" i="5" s="1"/>
  <c r="N368" i="5"/>
  <c r="M368" i="5"/>
  <c r="L368" i="5"/>
  <c r="K368" i="5"/>
  <c r="I368" i="5" s="1"/>
  <c r="J368" i="5"/>
  <c r="N367" i="5"/>
  <c r="M367" i="5"/>
  <c r="L367" i="5"/>
  <c r="K367" i="5"/>
  <c r="J367" i="5"/>
  <c r="I367" i="5" s="1"/>
  <c r="N366" i="5"/>
  <c r="M366" i="5"/>
  <c r="L366" i="5"/>
  <c r="K366" i="5"/>
  <c r="I366" i="5" s="1"/>
  <c r="J366" i="5"/>
  <c r="N365" i="5"/>
  <c r="M365" i="5"/>
  <c r="L365" i="5"/>
  <c r="K365" i="5"/>
  <c r="J365" i="5"/>
  <c r="I365" i="5" s="1"/>
  <c r="N364" i="5"/>
  <c r="M364" i="5"/>
  <c r="L364" i="5"/>
  <c r="K364" i="5"/>
  <c r="I364" i="5" s="1"/>
  <c r="J364" i="5"/>
  <c r="N363" i="5"/>
  <c r="M363" i="5"/>
  <c r="L363" i="5"/>
  <c r="K363" i="5"/>
  <c r="J363" i="5"/>
  <c r="I363" i="5" s="1"/>
  <c r="N362" i="5"/>
  <c r="M362" i="5"/>
  <c r="L362" i="5"/>
  <c r="K362" i="5"/>
  <c r="I362" i="5" s="1"/>
  <c r="J362" i="5"/>
  <c r="N361" i="5"/>
  <c r="M361" i="5"/>
  <c r="L361" i="5"/>
  <c r="K361" i="5"/>
  <c r="J361" i="5"/>
  <c r="I361" i="5" s="1"/>
  <c r="N360" i="5"/>
  <c r="M360" i="5"/>
  <c r="L360" i="5"/>
  <c r="K360" i="5"/>
  <c r="I360" i="5" s="1"/>
  <c r="J360" i="5"/>
  <c r="N359" i="5"/>
  <c r="M359" i="5"/>
  <c r="L359" i="5"/>
  <c r="K359" i="5"/>
  <c r="J359" i="5"/>
  <c r="I359" i="5" s="1"/>
  <c r="N358" i="5"/>
  <c r="M358" i="5"/>
  <c r="L358" i="5"/>
  <c r="K358" i="5"/>
  <c r="I358" i="5" s="1"/>
  <c r="J358" i="5"/>
  <c r="N357" i="5"/>
  <c r="M357" i="5"/>
  <c r="L357" i="5"/>
  <c r="K357" i="5"/>
  <c r="J357" i="5"/>
  <c r="I357" i="5" s="1"/>
  <c r="N356" i="5"/>
  <c r="M356" i="5"/>
  <c r="L356" i="5"/>
  <c r="K356" i="5"/>
  <c r="I356" i="5" s="1"/>
  <c r="J356" i="5"/>
  <c r="N355" i="5"/>
  <c r="M355" i="5"/>
  <c r="L355" i="5"/>
  <c r="K355" i="5"/>
  <c r="J355" i="5"/>
  <c r="I355" i="5" s="1"/>
  <c r="N354" i="5"/>
  <c r="M354" i="5"/>
  <c r="L354" i="5"/>
  <c r="K354" i="5"/>
  <c r="I354" i="5" s="1"/>
  <c r="J354" i="5"/>
  <c r="N353" i="5"/>
  <c r="M353" i="5"/>
  <c r="L353" i="5"/>
  <c r="K353" i="5"/>
  <c r="J353" i="5"/>
  <c r="I353" i="5" s="1"/>
  <c r="N352" i="5"/>
  <c r="M352" i="5"/>
  <c r="L352" i="5"/>
  <c r="K352" i="5"/>
  <c r="I352" i="5" s="1"/>
  <c r="K39" i="5" s="1"/>
  <c r="J352" i="5"/>
  <c r="N351" i="5"/>
  <c r="M351" i="5"/>
  <c r="L351" i="5"/>
  <c r="K351" i="5"/>
  <c r="J351" i="5"/>
  <c r="I351" i="5" s="1"/>
  <c r="K38" i="5" s="1"/>
  <c r="N350" i="5"/>
  <c r="M350" i="5"/>
  <c r="L350" i="5"/>
  <c r="K350" i="5"/>
  <c r="I350" i="5" s="1"/>
  <c r="J350" i="5"/>
  <c r="N349" i="5"/>
  <c r="M349" i="5"/>
  <c r="L349" i="5"/>
  <c r="K349" i="5"/>
  <c r="J349" i="5"/>
  <c r="I349" i="5" s="1"/>
  <c r="N348" i="5"/>
  <c r="M348" i="5"/>
  <c r="L348" i="5"/>
  <c r="K348" i="5"/>
  <c r="I348" i="5" s="1"/>
  <c r="J348" i="5"/>
  <c r="N347" i="5"/>
  <c r="M347" i="5"/>
  <c r="L347" i="5"/>
  <c r="K347" i="5"/>
  <c r="J347" i="5"/>
  <c r="I347" i="5" s="1"/>
  <c r="N346" i="5"/>
  <c r="M346" i="5"/>
  <c r="L346" i="5"/>
  <c r="K346" i="5"/>
  <c r="I346" i="5" s="1"/>
  <c r="J346" i="5"/>
  <c r="N345" i="5"/>
  <c r="M345" i="5"/>
  <c r="L345" i="5"/>
  <c r="K345" i="5"/>
  <c r="J345" i="5"/>
  <c r="I345" i="5" s="1"/>
  <c r="N344" i="5"/>
  <c r="M344" i="5"/>
  <c r="L344" i="5"/>
  <c r="K344" i="5"/>
  <c r="I344" i="5" s="1"/>
  <c r="J344" i="5"/>
  <c r="N343" i="5"/>
  <c r="M343" i="5"/>
  <c r="L343" i="5"/>
  <c r="K343" i="5"/>
  <c r="J343" i="5"/>
  <c r="I343" i="5" s="1"/>
  <c r="N342" i="5"/>
  <c r="M342" i="5"/>
  <c r="L342" i="5"/>
  <c r="K342" i="5"/>
  <c r="I342" i="5" s="1"/>
  <c r="J342" i="5"/>
  <c r="N341" i="5"/>
  <c r="M341" i="5"/>
  <c r="L341" i="5"/>
  <c r="K341" i="5"/>
  <c r="J341" i="5"/>
  <c r="I341" i="5" s="1"/>
  <c r="N340" i="5"/>
  <c r="M340" i="5"/>
  <c r="L340" i="5"/>
  <c r="K340" i="5"/>
  <c r="I340" i="5" s="1"/>
  <c r="J340" i="5"/>
  <c r="N339" i="5"/>
  <c r="M339" i="5"/>
  <c r="L339" i="5"/>
  <c r="K339" i="5"/>
  <c r="J339" i="5"/>
  <c r="I339" i="5" s="1"/>
  <c r="N338" i="5"/>
  <c r="M338" i="5"/>
  <c r="L338" i="5"/>
  <c r="K338" i="5"/>
  <c r="I338" i="5" s="1"/>
  <c r="J338" i="5"/>
  <c r="N337" i="5"/>
  <c r="M337" i="5"/>
  <c r="L337" i="5"/>
  <c r="K337" i="5"/>
  <c r="J337" i="5"/>
  <c r="I337" i="5" s="1"/>
  <c r="N336" i="5"/>
  <c r="M336" i="5"/>
  <c r="L336" i="5"/>
  <c r="K336" i="5"/>
  <c r="I336" i="5" s="1"/>
  <c r="U36" i="5" s="1"/>
  <c r="J336" i="5"/>
  <c r="N335" i="5"/>
  <c r="M335" i="5"/>
  <c r="L335" i="5"/>
  <c r="K335" i="5"/>
  <c r="J335" i="5"/>
  <c r="I335" i="5" s="1"/>
  <c r="N334" i="5"/>
  <c r="M334" i="5"/>
  <c r="L334" i="5"/>
  <c r="K334" i="5"/>
  <c r="I334" i="5" s="1"/>
  <c r="J334" i="5"/>
  <c r="N333" i="5"/>
  <c r="M333" i="5"/>
  <c r="L333" i="5"/>
  <c r="K333" i="5"/>
  <c r="J333" i="5"/>
  <c r="I333" i="5" s="1"/>
  <c r="N332" i="5"/>
  <c r="M332" i="5"/>
  <c r="L332" i="5"/>
  <c r="K332" i="5"/>
  <c r="I332" i="5" s="1"/>
  <c r="J332" i="5"/>
  <c r="N331" i="5"/>
  <c r="M331" i="5"/>
  <c r="L331" i="5"/>
  <c r="K331" i="5"/>
  <c r="J331" i="5"/>
  <c r="I331" i="5" s="1"/>
  <c r="N330" i="5"/>
  <c r="M330" i="5"/>
  <c r="L330" i="5"/>
  <c r="K330" i="5"/>
  <c r="I330" i="5" s="1"/>
  <c r="J330" i="5"/>
  <c r="N329" i="5"/>
  <c r="M329" i="5"/>
  <c r="L329" i="5"/>
  <c r="K329" i="5"/>
  <c r="J329" i="5"/>
  <c r="I329" i="5" s="1"/>
  <c r="N328" i="5"/>
  <c r="M328" i="5"/>
  <c r="L328" i="5"/>
  <c r="K328" i="5"/>
  <c r="I328" i="5" s="1"/>
  <c r="J328" i="5"/>
  <c r="N327" i="5"/>
  <c r="M327" i="5"/>
  <c r="L327" i="5"/>
  <c r="K327" i="5"/>
  <c r="J327" i="5"/>
  <c r="I327" i="5" s="1"/>
  <c r="N326" i="5"/>
  <c r="M326" i="5"/>
  <c r="L326" i="5"/>
  <c r="K326" i="5"/>
  <c r="I326" i="5" s="1"/>
  <c r="J326" i="5"/>
  <c r="N325" i="5"/>
  <c r="M325" i="5"/>
  <c r="L325" i="5"/>
  <c r="K325" i="5"/>
  <c r="J325" i="5"/>
  <c r="I325" i="5" s="1"/>
  <c r="N324" i="5"/>
  <c r="M324" i="5"/>
  <c r="L324" i="5"/>
  <c r="K324" i="5"/>
  <c r="I324" i="5" s="1"/>
  <c r="J324" i="5"/>
  <c r="N323" i="5"/>
  <c r="M323" i="5"/>
  <c r="L323" i="5"/>
  <c r="K323" i="5"/>
  <c r="J323" i="5"/>
  <c r="I323" i="5" s="1"/>
  <c r="N322" i="5"/>
  <c r="M322" i="5"/>
  <c r="L322" i="5"/>
  <c r="K322" i="5"/>
  <c r="I322" i="5" s="1"/>
  <c r="J322" i="5"/>
  <c r="N321" i="5"/>
  <c r="M321" i="5"/>
  <c r="L321" i="5"/>
  <c r="K321" i="5"/>
  <c r="J321" i="5"/>
  <c r="I321" i="5" s="1"/>
  <c r="N320" i="5"/>
  <c r="M320" i="5"/>
  <c r="L320" i="5"/>
  <c r="K320" i="5"/>
  <c r="I320" i="5" s="1"/>
  <c r="J320" i="5"/>
  <c r="N319" i="5"/>
  <c r="M319" i="5"/>
  <c r="L319" i="5"/>
  <c r="K319" i="5"/>
  <c r="J319" i="5"/>
  <c r="I319" i="5" s="1"/>
  <c r="N318" i="5"/>
  <c r="M318" i="5"/>
  <c r="L318" i="5"/>
  <c r="K318" i="5"/>
  <c r="I318" i="5" s="1"/>
  <c r="J318" i="5"/>
  <c r="N317" i="5"/>
  <c r="M317" i="5"/>
  <c r="L317" i="5"/>
  <c r="K317" i="5"/>
  <c r="J317" i="5"/>
  <c r="I317" i="5" s="1"/>
  <c r="N316" i="5"/>
  <c r="M316" i="5"/>
  <c r="L316" i="5"/>
  <c r="K316" i="5"/>
  <c r="I316" i="5" s="1"/>
  <c r="J316" i="5"/>
  <c r="N315" i="5"/>
  <c r="M315" i="5"/>
  <c r="L315" i="5"/>
  <c r="K315" i="5"/>
  <c r="J315" i="5"/>
  <c r="I315" i="5" s="1"/>
  <c r="N314" i="5"/>
  <c r="M314" i="5"/>
  <c r="L314" i="5"/>
  <c r="K314" i="5"/>
  <c r="I314" i="5" s="1"/>
  <c r="J314" i="5"/>
  <c r="N313" i="5"/>
  <c r="M313" i="5"/>
  <c r="L313" i="5"/>
  <c r="K313" i="5"/>
  <c r="J313" i="5"/>
  <c r="I313" i="5" s="1"/>
  <c r="N312" i="5"/>
  <c r="M312" i="5"/>
  <c r="L312" i="5"/>
  <c r="K312" i="5"/>
  <c r="I312" i="5" s="1"/>
  <c r="J312" i="5"/>
  <c r="N311" i="5"/>
  <c r="M311" i="5"/>
  <c r="L311" i="5"/>
  <c r="K311" i="5"/>
  <c r="J311" i="5"/>
  <c r="I311" i="5" s="1"/>
  <c r="N310" i="5"/>
  <c r="M310" i="5"/>
  <c r="L310" i="5"/>
  <c r="K310" i="5"/>
  <c r="I310" i="5" s="1"/>
  <c r="J310" i="5"/>
  <c r="N309" i="5"/>
  <c r="M309" i="5"/>
  <c r="L309" i="5"/>
  <c r="K309" i="5"/>
  <c r="J309" i="5"/>
  <c r="I309" i="5" s="1"/>
  <c r="N308" i="5"/>
  <c r="M308" i="5"/>
  <c r="L308" i="5"/>
  <c r="K308" i="5"/>
  <c r="I308" i="5" s="1"/>
  <c r="J308" i="5"/>
  <c r="N307" i="5"/>
  <c r="M307" i="5"/>
  <c r="L307" i="5"/>
  <c r="K307" i="5"/>
  <c r="J307" i="5"/>
  <c r="I307" i="5" s="1"/>
  <c r="N306" i="5"/>
  <c r="M306" i="5"/>
  <c r="L306" i="5"/>
  <c r="K306" i="5"/>
  <c r="I306" i="5" s="1"/>
  <c r="J306" i="5"/>
  <c r="N305" i="5"/>
  <c r="M305" i="5"/>
  <c r="L305" i="5"/>
  <c r="K305" i="5"/>
  <c r="J305" i="5"/>
  <c r="I305" i="5" s="1"/>
  <c r="N304" i="5"/>
  <c r="M304" i="5"/>
  <c r="L304" i="5"/>
  <c r="K304" i="5"/>
  <c r="I304" i="5" s="1"/>
  <c r="J304" i="5"/>
  <c r="N303" i="5"/>
  <c r="M303" i="5"/>
  <c r="L303" i="5"/>
  <c r="K303" i="5"/>
  <c r="J303" i="5"/>
  <c r="I303" i="5" s="1"/>
  <c r="N302" i="5"/>
  <c r="M302" i="5"/>
  <c r="L302" i="5"/>
  <c r="K302" i="5"/>
  <c r="I302" i="5" s="1"/>
  <c r="J302" i="5"/>
  <c r="N301" i="5"/>
  <c r="M301" i="5"/>
  <c r="L301" i="5"/>
  <c r="K301" i="5"/>
  <c r="J301" i="5"/>
  <c r="I301" i="5" s="1"/>
  <c r="N300" i="5"/>
  <c r="M300" i="5"/>
  <c r="L300" i="5"/>
  <c r="K300" i="5"/>
  <c r="I300" i="5" s="1"/>
  <c r="J300" i="5"/>
  <c r="N299" i="5"/>
  <c r="M299" i="5"/>
  <c r="L299" i="5"/>
  <c r="K299" i="5"/>
  <c r="J299" i="5"/>
  <c r="I299" i="5" s="1"/>
  <c r="N298" i="5"/>
  <c r="M298" i="5"/>
  <c r="L298" i="5"/>
  <c r="K298" i="5"/>
  <c r="I298" i="5" s="1"/>
  <c r="J298" i="5"/>
  <c r="N297" i="5"/>
  <c r="M297" i="5"/>
  <c r="L297" i="5"/>
  <c r="K297" i="5"/>
  <c r="J297" i="5"/>
  <c r="I297" i="5" s="1"/>
  <c r="N296" i="5"/>
  <c r="M296" i="5"/>
  <c r="L296" i="5"/>
  <c r="K296" i="5"/>
  <c r="I296" i="5" s="1"/>
  <c r="J296" i="5"/>
  <c r="N295" i="5"/>
  <c r="M295" i="5"/>
  <c r="L295" i="5"/>
  <c r="K295" i="5"/>
  <c r="J295" i="5"/>
  <c r="I295" i="5" s="1"/>
  <c r="N294" i="5"/>
  <c r="M294" i="5"/>
  <c r="L294" i="5"/>
  <c r="K294" i="5"/>
  <c r="I294" i="5" s="1"/>
  <c r="J294" i="5"/>
  <c r="N293" i="5"/>
  <c r="M293" i="5"/>
  <c r="L293" i="5"/>
  <c r="K293" i="5"/>
  <c r="J293" i="5"/>
  <c r="I293" i="5" s="1"/>
  <c r="N292" i="5"/>
  <c r="M292" i="5"/>
  <c r="L292" i="5"/>
  <c r="K292" i="5"/>
  <c r="I292" i="5" s="1"/>
  <c r="J292" i="5"/>
  <c r="N291" i="5"/>
  <c r="M291" i="5"/>
  <c r="L291" i="5"/>
  <c r="K291" i="5"/>
  <c r="J291" i="5"/>
  <c r="I291" i="5" s="1"/>
  <c r="N290" i="5"/>
  <c r="M290" i="5"/>
  <c r="L290" i="5"/>
  <c r="K290" i="5"/>
  <c r="I290" i="5" s="1"/>
  <c r="J290" i="5"/>
  <c r="N289" i="5"/>
  <c r="M289" i="5"/>
  <c r="L289" i="5"/>
  <c r="K289" i="5"/>
  <c r="J289" i="5"/>
  <c r="I289" i="5" s="1"/>
  <c r="N288" i="5"/>
  <c r="M288" i="5"/>
  <c r="L288" i="5"/>
  <c r="K288" i="5"/>
  <c r="I288" i="5" s="1"/>
  <c r="J288" i="5"/>
  <c r="N287" i="5"/>
  <c r="M287" i="5"/>
  <c r="L287" i="5"/>
  <c r="K287" i="5"/>
  <c r="J287" i="5"/>
  <c r="I287" i="5" s="1"/>
  <c r="N286" i="5"/>
  <c r="M286" i="5"/>
  <c r="L286" i="5"/>
  <c r="K286" i="5"/>
  <c r="I286" i="5" s="1"/>
  <c r="J286" i="5"/>
  <c r="N285" i="5"/>
  <c r="M285" i="5"/>
  <c r="L285" i="5"/>
  <c r="K285" i="5"/>
  <c r="J285" i="5"/>
  <c r="I285" i="5" s="1"/>
  <c r="N284" i="5"/>
  <c r="M284" i="5"/>
  <c r="L284" i="5"/>
  <c r="K284" i="5"/>
  <c r="I284" i="5" s="1"/>
  <c r="J284" i="5"/>
  <c r="N283" i="5"/>
  <c r="M283" i="5"/>
  <c r="L283" i="5"/>
  <c r="K283" i="5"/>
  <c r="J283" i="5"/>
  <c r="I283" i="5" s="1"/>
  <c r="N282" i="5"/>
  <c r="M282" i="5"/>
  <c r="L282" i="5"/>
  <c r="K282" i="5"/>
  <c r="I282" i="5" s="1"/>
  <c r="J282" i="5"/>
  <c r="N281" i="5"/>
  <c r="M281" i="5"/>
  <c r="L281" i="5"/>
  <c r="K281" i="5"/>
  <c r="J281" i="5"/>
  <c r="I281" i="5" s="1"/>
  <c r="N280" i="5"/>
  <c r="M280" i="5"/>
  <c r="L280" i="5"/>
  <c r="K280" i="5"/>
  <c r="I280" i="5" s="1"/>
  <c r="J280" i="5"/>
  <c r="N279" i="5"/>
  <c r="M279" i="5"/>
  <c r="L279" i="5"/>
  <c r="K279" i="5"/>
  <c r="J279" i="5"/>
  <c r="I279" i="5" s="1"/>
  <c r="U35" i="5" s="1"/>
  <c r="N278" i="5"/>
  <c r="M278" i="5"/>
  <c r="L278" i="5"/>
  <c r="K278" i="5"/>
  <c r="I278" i="5" s="1"/>
  <c r="J278" i="5"/>
  <c r="N277" i="5"/>
  <c r="M277" i="5"/>
  <c r="L277" i="5"/>
  <c r="K277" i="5"/>
  <c r="J277" i="5"/>
  <c r="I277" i="5" s="1"/>
  <c r="N276" i="5"/>
  <c r="M276" i="5"/>
  <c r="L276" i="5"/>
  <c r="K276" i="5"/>
  <c r="I276" i="5" s="1"/>
  <c r="J276" i="5"/>
  <c r="N275" i="5"/>
  <c r="M275" i="5"/>
  <c r="L275" i="5"/>
  <c r="K275" i="5"/>
  <c r="J275" i="5"/>
  <c r="I275" i="5" s="1"/>
  <c r="N274" i="5"/>
  <c r="M274" i="5"/>
  <c r="L274" i="5"/>
  <c r="K274" i="5"/>
  <c r="I274" i="5" s="1"/>
  <c r="J274" i="5"/>
  <c r="N273" i="5"/>
  <c r="M273" i="5"/>
  <c r="L273" i="5"/>
  <c r="K273" i="5"/>
  <c r="J273" i="5"/>
  <c r="I273" i="5" s="1"/>
  <c r="N272" i="5"/>
  <c r="M272" i="5"/>
  <c r="L272" i="5"/>
  <c r="K272" i="5"/>
  <c r="I272" i="5" s="1"/>
  <c r="J272" i="5"/>
  <c r="N271" i="5"/>
  <c r="M271" i="5"/>
  <c r="L271" i="5"/>
  <c r="K271" i="5"/>
  <c r="J271" i="5"/>
  <c r="I271" i="5" s="1"/>
  <c r="N270" i="5"/>
  <c r="M270" i="5"/>
  <c r="L270" i="5"/>
  <c r="K270" i="5"/>
  <c r="I270" i="5" s="1"/>
  <c r="J270" i="5"/>
  <c r="N269" i="5"/>
  <c r="M269" i="5"/>
  <c r="L269" i="5"/>
  <c r="K269" i="5"/>
  <c r="J269" i="5"/>
  <c r="I269" i="5" s="1"/>
  <c r="N268" i="5"/>
  <c r="M268" i="5"/>
  <c r="L268" i="5"/>
  <c r="K268" i="5"/>
  <c r="I268" i="5" s="1"/>
  <c r="J268" i="5"/>
  <c r="N267" i="5"/>
  <c r="M267" i="5"/>
  <c r="L267" i="5"/>
  <c r="K267" i="5"/>
  <c r="J267" i="5"/>
  <c r="I267" i="5" s="1"/>
  <c r="N266" i="5"/>
  <c r="M266" i="5"/>
  <c r="L266" i="5"/>
  <c r="K266" i="5"/>
  <c r="I266" i="5" s="1"/>
  <c r="J266" i="5"/>
  <c r="N265" i="5"/>
  <c r="M265" i="5"/>
  <c r="L265" i="5"/>
  <c r="K265" i="5"/>
  <c r="J265" i="5"/>
  <c r="I265" i="5" s="1"/>
  <c r="N264" i="5"/>
  <c r="M264" i="5"/>
  <c r="L264" i="5"/>
  <c r="K264" i="5"/>
  <c r="I264" i="5" s="1"/>
  <c r="J264" i="5"/>
  <c r="N263" i="5"/>
  <c r="M263" i="5"/>
  <c r="L263" i="5"/>
  <c r="K263" i="5"/>
  <c r="J263" i="5"/>
  <c r="I263" i="5" s="1"/>
  <c r="N262" i="5"/>
  <c r="M262" i="5"/>
  <c r="L262" i="5"/>
  <c r="K262" i="5"/>
  <c r="I262" i="5" s="1"/>
  <c r="J262" i="5"/>
  <c r="N261" i="5"/>
  <c r="M261" i="5"/>
  <c r="L261" i="5"/>
  <c r="K261" i="5"/>
  <c r="J261" i="5"/>
  <c r="I261" i="5" s="1"/>
  <c r="N260" i="5"/>
  <c r="M260" i="5"/>
  <c r="L260" i="5"/>
  <c r="K260" i="5"/>
  <c r="I260" i="5" s="1"/>
  <c r="J260" i="5"/>
  <c r="N259" i="5"/>
  <c r="M259" i="5"/>
  <c r="L259" i="5"/>
  <c r="K259" i="5"/>
  <c r="J259" i="5"/>
  <c r="I259" i="5" s="1"/>
  <c r="N258" i="5"/>
  <c r="M258" i="5"/>
  <c r="L258" i="5"/>
  <c r="K258" i="5"/>
  <c r="I258" i="5" s="1"/>
  <c r="J258" i="5"/>
  <c r="N257" i="5"/>
  <c r="M257" i="5"/>
  <c r="L257" i="5"/>
  <c r="K257" i="5"/>
  <c r="J257" i="5"/>
  <c r="I257" i="5" s="1"/>
  <c r="N256" i="5"/>
  <c r="M256" i="5"/>
  <c r="L256" i="5"/>
  <c r="K256" i="5"/>
  <c r="I256" i="5" s="1"/>
  <c r="J256" i="5"/>
  <c r="N255" i="5"/>
  <c r="M255" i="5"/>
  <c r="L255" i="5"/>
  <c r="K255" i="5"/>
  <c r="J255" i="5"/>
  <c r="I255" i="5" s="1"/>
  <c r="N254" i="5"/>
  <c r="M254" i="5"/>
  <c r="L254" i="5"/>
  <c r="K254" i="5"/>
  <c r="I254" i="5" s="1"/>
  <c r="J254" i="5"/>
  <c r="N253" i="5"/>
  <c r="M253" i="5"/>
  <c r="L253" i="5"/>
  <c r="K253" i="5"/>
  <c r="J253" i="5"/>
  <c r="I253" i="5" s="1"/>
  <c r="N252" i="5"/>
  <c r="M252" i="5"/>
  <c r="L252" i="5"/>
  <c r="K252" i="5"/>
  <c r="I252" i="5" s="1"/>
  <c r="J252" i="5"/>
  <c r="N251" i="5"/>
  <c r="M251" i="5"/>
  <c r="L251" i="5"/>
  <c r="K251" i="5"/>
  <c r="J251" i="5"/>
  <c r="I251" i="5" s="1"/>
  <c r="U34" i="5" s="1"/>
  <c r="N250" i="5"/>
  <c r="M250" i="5"/>
  <c r="L250" i="5"/>
  <c r="K250" i="5"/>
  <c r="I250" i="5" s="1"/>
  <c r="J250" i="5"/>
  <c r="N249" i="5"/>
  <c r="M249" i="5"/>
  <c r="L249" i="5"/>
  <c r="K249" i="5"/>
  <c r="J249" i="5"/>
  <c r="I249" i="5" s="1"/>
  <c r="N248" i="5"/>
  <c r="M248" i="5"/>
  <c r="L248" i="5"/>
  <c r="K248" i="5"/>
  <c r="I248" i="5" s="1"/>
  <c r="J248" i="5"/>
  <c r="N247" i="5"/>
  <c r="M247" i="5"/>
  <c r="L247" i="5"/>
  <c r="K247" i="5"/>
  <c r="J247" i="5"/>
  <c r="I247" i="5" s="1"/>
  <c r="N246" i="5"/>
  <c r="M246" i="5"/>
  <c r="L246" i="5"/>
  <c r="K246" i="5"/>
  <c r="I246" i="5" s="1"/>
  <c r="J246" i="5"/>
  <c r="N245" i="5"/>
  <c r="M245" i="5"/>
  <c r="L245" i="5"/>
  <c r="K245" i="5"/>
  <c r="J245" i="5"/>
  <c r="I245" i="5" s="1"/>
  <c r="N244" i="5"/>
  <c r="M244" i="5"/>
  <c r="L244" i="5"/>
  <c r="K244" i="5"/>
  <c r="I244" i="5" s="1"/>
  <c r="J244" i="5"/>
  <c r="N243" i="5"/>
  <c r="M243" i="5"/>
  <c r="L243" i="5"/>
  <c r="K243" i="5"/>
  <c r="J243" i="5"/>
  <c r="I243" i="5" s="1"/>
  <c r="N242" i="5"/>
  <c r="M242" i="5"/>
  <c r="L242" i="5"/>
  <c r="K242" i="5"/>
  <c r="I242" i="5" s="1"/>
  <c r="J242" i="5"/>
  <c r="N241" i="5"/>
  <c r="M241" i="5"/>
  <c r="L241" i="5"/>
  <c r="K241" i="5"/>
  <c r="J241" i="5"/>
  <c r="I241" i="5" s="1"/>
  <c r="N240" i="5"/>
  <c r="M240" i="5"/>
  <c r="L240" i="5"/>
  <c r="K240" i="5"/>
  <c r="I240" i="5" s="1"/>
  <c r="J240" i="5"/>
  <c r="N239" i="5"/>
  <c r="M239" i="5"/>
  <c r="L239" i="5"/>
  <c r="K239" i="5"/>
  <c r="J239" i="5"/>
  <c r="I239" i="5" s="1"/>
  <c r="N238" i="5"/>
  <c r="M238" i="5"/>
  <c r="L238" i="5"/>
  <c r="K238" i="5"/>
  <c r="I238" i="5" s="1"/>
  <c r="J238" i="5"/>
  <c r="N237" i="5"/>
  <c r="M237" i="5"/>
  <c r="L237" i="5"/>
  <c r="K237" i="5"/>
  <c r="J237" i="5"/>
  <c r="I237" i="5" s="1"/>
  <c r="N236" i="5"/>
  <c r="M236" i="5"/>
  <c r="L236" i="5"/>
  <c r="K236" i="5"/>
  <c r="I236" i="5" s="1"/>
  <c r="U38" i="5" s="1"/>
  <c r="J236" i="5"/>
  <c r="N235" i="5"/>
  <c r="M235" i="5"/>
  <c r="L235" i="5"/>
  <c r="K235" i="5"/>
  <c r="J235" i="5"/>
  <c r="I235" i="5" s="1"/>
  <c r="U37" i="5" s="1"/>
  <c r="N234" i="5"/>
  <c r="M234" i="5"/>
  <c r="L234" i="5"/>
  <c r="K234" i="5"/>
  <c r="I234" i="5" s="1"/>
  <c r="J234" i="5"/>
  <c r="N233" i="5"/>
  <c r="M233" i="5"/>
  <c r="L233" i="5"/>
  <c r="K233" i="5"/>
  <c r="J233" i="5"/>
  <c r="I233" i="5" s="1"/>
  <c r="N232" i="5"/>
  <c r="M232" i="5"/>
  <c r="L232" i="5"/>
  <c r="K232" i="5"/>
  <c r="I232" i="5" s="1"/>
  <c r="J232" i="5"/>
  <c r="N231" i="5"/>
  <c r="M231" i="5"/>
  <c r="L231" i="5"/>
  <c r="K231" i="5"/>
  <c r="J231" i="5"/>
  <c r="I231" i="5" s="1"/>
  <c r="U33" i="5" s="1"/>
  <c r="N230" i="5"/>
  <c r="M230" i="5"/>
  <c r="L230" i="5"/>
  <c r="K230" i="5"/>
  <c r="I230" i="5" s="1"/>
  <c r="J230" i="5"/>
  <c r="N229" i="5"/>
  <c r="M229" i="5"/>
  <c r="L229" i="5"/>
  <c r="K229" i="5"/>
  <c r="J229" i="5"/>
  <c r="I229" i="5" s="1"/>
  <c r="N228" i="5"/>
  <c r="M228" i="5"/>
  <c r="L228" i="5"/>
  <c r="K228" i="5"/>
  <c r="I228" i="5" s="1"/>
  <c r="J228" i="5"/>
  <c r="N227" i="5"/>
  <c r="M227" i="5"/>
  <c r="L227" i="5"/>
  <c r="K227" i="5"/>
  <c r="J227" i="5"/>
  <c r="I227" i="5" s="1"/>
  <c r="N226" i="5"/>
  <c r="M226" i="5"/>
  <c r="L226" i="5"/>
  <c r="K226" i="5"/>
  <c r="I226" i="5" s="1"/>
  <c r="J226" i="5"/>
  <c r="N225" i="5"/>
  <c r="M225" i="5"/>
  <c r="L225" i="5"/>
  <c r="K225" i="5"/>
  <c r="J225" i="5"/>
  <c r="I225" i="5" s="1"/>
  <c r="N224" i="5"/>
  <c r="M224" i="5"/>
  <c r="L224" i="5"/>
  <c r="K224" i="5"/>
  <c r="I224" i="5" s="1"/>
  <c r="J224" i="5"/>
  <c r="N223" i="5"/>
  <c r="M223" i="5"/>
  <c r="L223" i="5"/>
  <c r="K223" i="5"/>
  <c r="J223" i="5"/>
  <c r="I223" i="5" s="1"/>
  <c r="N222" i="5"/>
  <c r="M222" i="5"/>
  <c r="L222" i="5"/>
  <c r="K222" i="5"/>
  <c r="I222" i="5" s="1"/>
  <c r="J222" i="5"/>
  <c r="N221" i="5"/>
  <c r="M221" i="5"/>
  <c r="L221" i="5"/>
  <c r="K221" i="5"/>
  <c r="J221" i="5"/>
  <c r="I221" i="5" s="1"/>
  <c r="N220" i="5"/>
  <c r="M220" i="5"/>
  <c r="L220" i="5"/>
  <c r="K220" i="5"/>
  <c r="I220" i="5" s="1"/>
  <c r="J220" i="5"/>
  <c r="N219" i="5"/>
  <c r="M219" i="5"/>
  <c r="L219" i="5"/>
  <c r="K219" i="5"/>
  <c r="J219" i="5"/>
  <c r="I219" i="5" s="1"/>
  <c r="N218" i="5"/>
  <c r="M218" i="5"/>
  <c r="L218" i="5"/>
  <c r="K218" i="5"/>
  <c r="I218" i="5" s="1"/>
  <c r="J218" i="5"/>
  <c r="N217" i="5"/>
  <c r="M217" i="5"/>
  <c r="L217" i="5"/>
  <c r="K217" i="5"/>
  <c r="J217" i="5"/>
  <c r="I217" i="5" s="1"/>
  <c r="N216" i="5"/>
  <c r="M216" i="5"/>
  <c r="L216" i="5"/>
  <c r="K216" i="5"/>
  <c r="I216" i="5" s="1"/>
  <c r="J216" i="5"/>
  <c r="N215" i="5"/>
  <c r="M215" i="5"/>
  <c r="L215" i="5"/>
  <c r="K215" i="5"/>
  <c r="J215" i="5"/>
  <c r="I215" i="5" s="1"/>
  <c r="N214" i="5"/>
  <c r="M214" i="5"/>
  <c r="L214" i="5"/>
  <c r="K214" i="5"/>
  <c r="I214" i="5" s="1"/>
  <c r="J214" i="5"/>
  <c r="N213" i="5"/>
  <c r="M213" i="5"/>
  <c r="L213" i="5"/>
  <c r="K213" i="5"/>
  <c r="J213" i="5"/>
  <c r="I213" i="5" s="1"/>
  <c r="N212" i="5"/>
  <c r="M212" i="5"/>
  <c r="L212" i="5"/>
  <c r="K212" i="5"/>
  <c r="I212" i="5" s="1"/>
  <c r="J212" i="5"/>
  <c r="N211" i="5"/>
  <c r="M211" i="5"/>
  <c r="L211" i="5"/>
  <c r="K211" i="5"/>
  <c r="J211" i="5"/>
  <c r="I211" i="5" s="1"/>
  <c r="N210" i="5"/>
  <c r="M210" i="5"/>
  <c r="L210" i="5"/>
  <c r="K210" i="5"/>
  <c r="I210" i="5" s="1"/>
  <c r="J210" i="5"/>
  <c r="N209" i="5"/>
  <c r="M209" i="5"/>
  <c r="L209" i="5"/>
  <c r="K209" i="5"/>
  <c r="J209" i="5"/>
  <c r="I209" i="5" s="1"/>
  <c r="U32" i="5" s="1"/>
  <c r="N208" i="5"/>
  <c r="M208" i="5"/>
  <c r="L208" i="5"/>
  <c r="K208" i="5"/>
  <c r="I208" i="5" s="1"/>
  <c r="J208" i="5"/>
  <c r="N207" i="5"/>
  <c r="M207" i="5"/>
  <c r="L207" i="5"/>
  <c r="K207" i="5"/>
  <c r="J207" i="5"/>
  <c r="I207" i="5" s="1"/>
  <c r="N206" i="5"/>
  <c r="M206" i="5"/>
  <c r="L206" i="5"/>
  <c r="K206" i="5"/>
  <c r="I206" i="5" s="1"/>
  <c r="J206" i="5"/>
  <c r="N205" i="5"/>
  <c r="M205" i="5"/>
  <c r="L205" i="5"/>
  <c r="K205" i="5"/>
  <c r="J205" i="5"/>
  <c r="I205" i="5" s="1"/>
  <c r="N204" i="5"/>
  <c r="M204" i="5"/>
  <c r="L204" i="5"/>
  <c r="K204" i="5"/>
  <c r="I204" i="5" s="1"/>
  <c r="J204" i="5"/>
  <c r="N203" i="5"/>
  <c r="M203" i="5"/>
  <c r="L203" i="5"/>
  <c r="K203" i="5"/>
  <c r="J203" i="5"/>
  <c r="I203" i="5" s="1"/>
  <c r="K37" i="5" s="1"/>
  <c r="N202" i="5"/>
  <c r="M202" i="5"/>
  <c r="L202" i="5"/>
  <c r="K202" i="5"/>
  <c r="I202" i="5" s="1"/>
  <c r="K36" i="5" s="1"/>
  <c r="J202" i="5"/>
  <c r="N201" i="5"/>
  <c r="M201" i="5"/>
  <c r="L201" i="5"/>
  <c r="K201" i="5"/>
  <c r="J201" i="5"/>
  <c r="I201" i="5" s="1"/>
  <c r="K35" i="5" s="1"/>
  <c r="N200" i="5"/>
  <c r="M200" i="5"/>
  <c r="L200" i="5"/>
  <c r="K200" i="5"/>
  <c r="I200" i="5" s="1"/>
  <c r="J200" i="5"/>
  <c r="N199" i="5"/>
  <c r="M199" i="5"/>
  <c r="L199" i="5"/>
  <c r="K199" i="5"/>
  <c r="J199" i="5"/>
  <c r="I199" i="5" s="1"/>
  <c r="U31" i="5" s="1"/>
  <c r="N198" i="5"/>
  <c r="M198" i="5"/>
  <c r="L198" i="5"/>
  <c r="K198" i="5"/>
  <c r="I198" i="5" s="1"/>
  <c r="J198" i="5"/>
  <c r="N197" i="5"/>
  <c r="M197" i="5"/>
  <c r="L197" i="5"/>
  <c r="K197" i="5"/>
  <c r="J197" i="5"/>
  <c r="I197" i="5" s="1"/>
  <c r="N196" i="5"/>
  <c r="M196" i="5"/>
  <c r="L196" i="5"/>
  <c r="K196" i="5"/>
  <c r="I196" i="5" s="1"/>
  <c r="K34" i="5" s="1"/>
  <c r="J196" i="5"/>
  <c r="N195" i="5"/>
  <c r="M195" i="5"/>
  <c r="L195" i="5"/>
  <c r="K195" i="5"/>
  <c r="J195" i="5"/>
  <c r="I195" i="5" s="1"/>
  <c r="K33" i="5" s="1"/>
  <c r="N194" i="5"/>
  <c r="M194" i="5"/>
  <c r="L194" i="5"/>
  <c r="K194" i="5"/>
  <c r="I194" i="5" s="1"/>
  <c r="J194" i="5"/>
  <c r="N193" i="5"/>
  <c r="M193" i="5"/>
  <c r="L193" i="5"/>
  <c r="K193" i="5"/>
  <c r="J193" i="5"/>
  <c r="I193" i="5" s="1"/>
  <c r="N192" i="5"/>
  <c r="M192" i="5"/>
  <c r="L192" i="5"/>
  <c r="K192" i="5"/>
  <c r="I192" i="5" s="1"/>
  <c r="J192" i="5"/>
  <c r="N191" i="5"/>
  <c r="M191" i="5"/>
  <c r="L191" i="5"/>
  <c r="K191" i="5"/>
  <c r="J191" i="5"/>
  <c r="I191" i="5" s="1"/>
  <c r="N190" i="5"/>
  <c r="M190" i="5"/>
  <c r="L190" i="5"/>
  <c r="K190" i="5"/>
  <c r="I190" i="5" s="1"/>
  <c r="J190" i="5"/>
  <c r="N189" i="5"/>
  <c r="M189" i="5"/>
  <c r="L189" i="5"/>
  <c r="K189" i="5"/>
  <c r="J189" i="5"/>
  <c r="I189" i="5" s="1"/>
  <c r="N188" i="5"/>
  <c r="M188" i="5"/>
  <c r="L188" i="5"/>
  <c r="K188" i="5"/>
  <c r="I188" i="5" s="1"/>
  <c r="J188" i="5"/>
  <c r="N187" i="5"/>
  <c r="M187" i="5"/>
  <c r="L187" i="5"/>
  <c r="K187" i="5"/>
  <c r="J187" i="5"/>
  <c r="I187" i="5" s="1"/>
  <c r="K32" i="5" s="1"/>
  <c r="N186" i="5"/>
  <c r="M186" i="5"/>
  <c r="L186" i="5"/>
  <c r="K186" i="5"/>
  <c r="I186" i="5" s="1"/>
  <c r="K31" i="5" s="1"/>
  <c r="J186" i="5"/>
  <c r="N185" i="5"/>
  <c r="M185" i="5"/>
  <c r="L185" i="5"/>
  <c r="K185" i="5"/>
  <c r="J185" i="5"/>
  <c r="I185" i="5" s="1"/>
  <c r="K30" i="5" s="1"/>
  <c r="N184" i="5"/>
  <c r="M184" i="5"/>
  <c r="L184" i="5"/>
  <c r="K184" i="5"/>
  <c r="I184" i="5" s="1"/>
  <c r="J184" i="5"/>
  <c r="N183" i="5"/>
  <c r="M183" i="5"/>
  <c r="L183" i="5"/>
  <c r="K183" i="5"/>
  <c r="J183" i="5"/>
  <c r="I183" i="5" s="1"/>
  <c r="N182" i="5"/>
  <c r="M182" i="5"/>
  <c r="L182" i="5"/>
  <c r="K182" i="5"/>
  <c r="I182" i="5" s="1"/>
  <c r="J182" i="5"/>
  <c r="N181" i="5"/>
  <c r="M181" i="5"/>
  <c r="L181" i="5"/>
  <c r="K181" i="5"/>
  <c r="J181" i="5"/>
  <c r="I181" i="5" s="1"/>
  <c r="N180" i="5"/>
  <c r="M180" i="5"/>
  <c r="L180" i="5"/>
  <c r="K180" i="5"/>
  <c r="I180" i="5" s="1"/>
  <c r="J180" i="5"/>
  <c r="N179" i="5"/>
  <c r="M179" i="5"/>
  <c r="L179" i="5"/>
  <c r="K179" i="5"/>
  <c r="J179" i="5"/>
  <c r="I179" i="5" s="1"/>
  <c r="N178" i="5"/>
  <c r="M178" i="5"/>
  <c r="L178" i="5"/>
  <c r="K178" i="5"/>
  <c r="I178" i="5" s="1"/>
  <c r="U30" i="5" s="1"/>
  <c r="J178" i="5"/>
  <c r="N177" i="5"/>
  <c r="M177" i="5"/>
  <c r="L177" i="5"/>
  <c r="K177" i="5"/>
  <c r="J177" i="5"/>
  <c r="I177" i="5" s="1"/>
  <c r="N176" i="5"/>
  <c r="M176" i="5"/>
  <c r="L176" i="5"/>
  <c r="K176" i="5"/>
  <c r="I176" i="5" s="1"/>
  <c r="J176" i="5"/>
  <c r="N175" i="5"/>
  <c r="M175" i="5"/>
  <c r="L175" i="5"/>
  <c r="K175" i="5"/>
  <c r="J175" i="5"/>
  <c r="I175" i="5" s="1"/>
  <c r="N174" i="5"/>
  <c r="M174" i="5"/>
  <c r="L174" i="5"/>
  <c r="K174" i="5"/>
  <c r="I174" i="5" s="1"/>
  <c r="K29" i="5" s="1"/>
  <c r="J174" i="5"/>
  <c r="N173" i="5"/>
  <c r="M173" i="5"/>
  <c r="L173" i="5"/>
  <c r="K173" i="5"/>
  <c r="J173" i="5"/>
  <c r="I173" i="5" s="1"/>
  <c r="K28" i="5" s="1"/>
  <c r="N172" i="5"/>
  <c r="M172" i="5"/>
  <c r="L172" i="5"/>
  <c r="K172" i="5"/>
  <c r="I172" i="5" s="1"/>
  <c r="J172" i="5"/>
  <c r="N171" i="5"/>
  <c r="M171" i="5"/>
  <c r="L171" i="5"/>
  <c r="K171" i="5"/>
  <c r="J171" i="5"/>
  <c r="I171" i="5" s="1"/>
  <c r="U28" i="5" s="1"/>
  <c r="N170" i="5"/>
  <c r="M170" i="5"/>
  <c r="L170" i="5"/>
  <c r="K170" i="5"/>
  <c r="I170" i="5" s="1"/>
  <c r="U27" i="5" s="1"/>
  <c r="J170" i="5"/>
  <c r="N169" i="5"/>
  <c r="M169" i="5"/>
  <c r="L169" i="5"/>
  <c r="K169" i="5"/>
  <c r="J169" i="5"/>
  <c r="I169" i="5" s="1"/>
  <c r="N168" i="5"/>
  <c r="M168" i="5"/>
  <c r="L168" i="5"/>
  <c r="K168" i="5"/>
  <c r="I168" i="5" s="1"/>
  <c r="J168" i="5"/>
  <c r="N167" i="5"/>
  <c r="M167" i="5"/>
  <c r="L167" i="5"/>
  <c r="K167" i="5"/>
  <c r="J167" i="5"/>
  <c r="I167" i="5" s="1"/>
  <c r="U26" i="5" s="1"/>
  <c r="N166" i="5"/>
  <c r="M166" i="5"/>
  <c r="L166" i="5"/>
  <c r="K166" i="5"/>
  <c r="I166" i="5" s="1"/>
  <c r="J166" i="5"/>
  <c r="N165" i="5"/>
  <c r="M165" i="5"/>
  <c r="L165" i="5"/>
  <c r="K165" i="5"/>
  <c r="J165" i="5"/>
  <c r="I165" i="5" s="1"/>
  <c r="N164" i="5"/>
  <c r="M164" i="5"/>
  <c r="L164" i="5"/>
  <c r="K164" i="5"/>
  <c r="I164" i="5" s="1"/>
  <c r="J164" i="5"/>
  <c r="N163" i="5"/>
  <c r="M163" i="5"/>
  <c r="L163" i="5"/>
  <c r="K163" i="5"/>
  <c r="J163" i="5"/>
  <c r="I163" i="5" s="1"/>
  <c r="N162" i="5"/>
  <c r="M162" i="5"/>
  <c r="L162" i="5"/>
  <c r="K162" i="5"/>
  <c r="I162" i="5" s="1"/>
  <c r="U25" i="5" s="1"/>
  <c r="J162" i="5"/>
  <c r="N161" i="5"/>
  <c r="M161" i="5"/>
  <c r="L161" i="5"/>
  <c r="K161" i="5"/>
  <c r="J161" i="5"/>
  <c r="I161" i="5" s="1"/>
  <c r="U24" i="5" s="1"/>
  <c r="N160" i="5"/>
  <c r="M160" i="5"/>
  <c r="L160" i="5"/>
  <c r="K160" i="5"/>
  <c r="I160" i="5" s="1"/>
  <c r="J160" i="5"/>
  <c r="N159" i="5"/>
  <c r="M159" i="5"/>
  <c r="L159" i="5"/>
  <c r="K159" i="5"/>
  <c r="J159" i="5"/>
  <c r="I159" i="5" s="1"/>
  <c r="N158" i="5"/>
  <c r="M158" i="5"/>
  <c r="L158" i="5"/>
  <c r="K158" i="5"/>
  <c r="I158" i="5" s="1"/>
  <c r="J158" i="5"/>
  <c r="N157" i="5"/>
  <c r="M157" i="5"/>
  <c r="L157" i="5"/>
  <c r="K157" i="5"/>
  <c r="J157" i="5"/>
  <c r="I157" i="5" s="1"/>
  <c r="N156" i="5"/>
  <c r="M156" i="5"/>
  <c r="L156" i="5"/>
  <c r="K156" i="5"/>
  <c r="I156" i="5" s="1"/>
  <c r="J156" i="5"/>
  <c r="N155" i="5"/>
  <c r="M155" i="5"/>
  <c r="L155" i="5"/>
  <c r="K155" i="5"/>
  <c r="J155" i="5"/>
  <c r="I155" i="5" s="1"/>
  <c r="K26" i="5" s="1"/>
  <c r="N154" i="5"/>
  <c r="M154" i="5"/>
  <c r="L154" i="5"/>
  <c r="K154" i="5"/>
  <c r="I154" i="5" s="1"/>
  <c r="K25" i="5" s="1"/>
  <c r="J154" i="5"/>
  <c r="N153" i="5"/>
  <c r="M153" i="5"/>
  <c r="L153" i="5"/>
  <c r="K153" i="5"/>
  <c r="J153" i="5"/>
  <c r="I153" i="5" s="1"/>
  <c r="K24" i="5" s="1"/>
  <c r="N152" i="5"/>
  <c r="M152" i="5"/>
  <c r="L152" i="5"/>
  <c r="K152" i="5"/>
  <c r="I152" i="5" s="1"/>
  <c r="J152" i="5"/>
  <c r="N151" i="5"/>
  <c r="M151" i="5"/>
  <c r="L151" i="5"/>
  <c r="K151" i="5"/>
  <c r="J151" i="5"/>
  <c r="I151" i="5" s="1"/>
  <c r="U23" i="5" s="1"/>
  <c r="N150" i="5"/>
  <c r="M150" i="5"/>
  <c r="L150" i="5"/>
  <c r="K150" i="5"/>
  <c r="I150" i="5" s="1"/>
  <c r="J150" i="5"/>
  <c r="N149" i="5"/>
  <c r="M149" i="5"/>
  <c r="L149" i="5"/>
  <c r="K149" i="5"/>
  <c r="J149" i="5"/>
  <c r="I149" i="5" s="1"/>
  <c r="N148" i="5"/>
  <c r="M148" i="5"/>
  <c r="L148" i="5"/>
  <c r="K148" i="5"/>
  <c r="I148" i="5" s="1"/>
  <c r="J148" i="5"/>
  <c r="N147" i="5"/>
  <c r="M147" i="5"/>
  <c r="L147" i="5"/>
  <c r="K147" i="5"/>
  <c r="J147" i="5"/>
  <c r="I147" i="5" s="1"/>
  <c r="N146" i="5"/>
  <c r="M146" i="5"/>
  <c r="L146" i="5"/>
  <c r="K146" i="5"/>
  <c r="I146" i="5" s="1"/>
  <c r="K23" i="5" s="1"/>
  <c r="J146" i="5"/>
  <c r="N145" i="5"/>
  <c r="M145" i="5"/>
  <c r="L145" i="5"/>
  <c r="K145" i="5"/>
  <c r="J145" i="5"/>
  <c r="I145" i="5" s="1"/>
  <c r="N144" i="5"/>
  <c r="M144" i="5"/>
  <c r="L144" i="5"/>
  <c r="K144" i="5"/>
  <c r="I144" i="5" s="1"/>
  <c r="J144" i="5"/>
  <c r="N143" i="5"/>
  <c r="M143" i="5"/>
  <c r="L143" i="5"/>
  <c r="K143" i="5"/>
  <c r="J143" i="5"/>
  <c r="I143" i="5" s="1"/>
  <c r="N142" i="5"/>
  <c r="M142" i="5"/>
  <c r="L142" i="5"/>
  <c r="K142" i="5"/>
  <c r="I142" i="5" s="1"/>
  <c r="J142" i="5"/>
  <c r="N141" i="5"/>
  <c r="M141" i="5"/>
  <c r="L141" i="5"/>
  <c r="K141" i="5"/>
  <c r="J141" i="5"/>
  <c r="I141" i="5" s="1"/>
  <c r="N140" i="5"/>
  <c r="M140" i="5"/>
  <c r="L140" i="5"/>
  <c r="K140" i="5"/>
  <c r="I140" i="5" s="1"/>
  <c r="J140" i="5"/>
  <c r="N139" i="5"/>
  <c r="M139" i="5"/>
  <c r="L139" i="5"/>
  <c r="K139" i="5"/>
  <c r="J139" i="5"/>
  <c r="I139" i="5" s="1"/>
  <c r="N138" i="5"/>
  <c r="M138" i="5"/>
  <c r="L138" i="5"/>
  <c r="K138" i="5"/>
  <c r="I138" i="5" s="1"/>
  <c r="J138" i="5"/>
  <c r="N137" i="5"/>
  <c r="M137" i="5"/>
  <c r="L137" i="5"/>
  <c r="K137" i="5"/>
  <c r="J137" i="5"/>
  <c r="I137" i="5" s="1"/>
  <c r="N136" i="5"/>
  <c r="M136" i="5"/>
  <c r="L136" i="5"/>
  <c r="K136" i="5"/>
  <c r="I136" i="5" s="1"/>
  <c r="J136" i="5"/>
  <c r="N135" i="5"/>
  <c r="M135" i="5"/>
  <c r="L135" i="5"/>
  <c r="K135" i="5"/>
  <c r="J135" i="5"/>
  <c r="I135" i="5" s="1"/>
  <c r="N134" i="5"/>
  <c r="M134" i="5"/>
  <c r="L134" i="5"/>
  <c r="K134" i="5"/>
  <c r="I134" i="5" s="1"/>
  <c r="J134" i="5"/>
  <c r="N133" i="5"/>
  <c r="M133" i="5"/>
  <c r="L133" i="5"/>
  <c r="K133" i="5"/>
  <c r="J133" i="5"/>
  <c r="I133" i="5" s="1"/>
  <c r="N132" i="5"/>
  <c r="M132" i="5"/>
  <c r="L132" i="5"/>
  <c r="K132" i="5"/>
  <c r="I132" i="5" s="1"/>
  <c r="J132" i="5"/>
  <c r="N131" i="5"/>
  <c r="M131" i="5"/>
  <c r="L131" i="5"/>
  <c r="K131" i="5"/>
  <c r="J131" i="5"/>
  <c r="I131" i="5" s="1"/>
  <c r="N130" i="5"/>
  <c r="M130" i="5"/>
  <c r="L130" i="5"/>
  <c r="K130" i="5"/>
  <c r="I130" i="5" s="1"/>
  <c r="J130" i="5"/>
  <c r="N129" i="5"/>
  <c r="M129" i="5"/>
  <c r="L129" i="5"/>
  <c r="K129" i="5"/>
  <c r="J129" i="5"/>
  <c r="I129" i="5" s="1"/>
  <c r="N128" i="5"/>
  <c r="M128" i="5"/>
  <c r="L128" i="5"/>
  <c r="K128" i="5"/>
  <c r="I128" i="5" s="1"/>
  <c r="J128" i="5"/>
  <c r="N127" i="5"/>
  <c r="M127" i="5"/>
  <c r="L127" i="5"/>
  <c r="K127" i="5"/>
  <c r="J127" i="5"/>
  <c r="I127" i="5" s="1"/>
  <c r="N126" i="5"/>
  <c r="M126" i="5"/>
  <c r="L126" i="5"/>
  <c r="K126" i="5"/>
  <c r="I126" i="5" s="1"/>
  <c r="J126" i="5"/>
  <c r="N125" i="5"/>
  <c r="M125" i="5"/>
  <c r="L125" i="5"/>
  <c r="K125" i="5"/>
  <c r="J125" i="5"/>
  <c r="I125" i="5" s="1"/>
  <c r="N124" i="5"/>
  <c r="M124" i="5"/>
  <c r="L124" i="5"/>
  <c r="K124" i="5"/>
  <c r="I124" i="5" s="1"/>
  <c r="J124" i="5"/>
  <c r="N123" i="5"/>
  <c r="M123" i="5"/>
  <c r="L123" i="5"/>
  <c r="K123" i="5"/>
  <c r="J123" i="5"/>
  <c r="I123" i="5" s="1"/>
  <c r="N122" i="5"/>
  <c r="M122" i="5"/>
  <c r="L122" i="5"/>
  <c r="K122" i="5"/>
  <c r="I122" i="5" s="1"/>
  <c r="J122" i="5"/>
  <c r="N121" i="5"/>
  <c r="M121" i="5"/>
  <c r="L121" i="5"/>
  <c r="K121" i="5"/>
  <c r="J121" i="5"/>
  <c r="I121" i="5" s="1"/>
  <c r="N120" i="5"/>
  <c r="M120" i="5"/>
  <c r="L120" i="5"/>
  <c r="K120" i="5"/>
  <c r="I120" i="5" s="1"/>
  <c r="J120" i="5"/>
  <c r="N119" i="5"/>
  <c r="M119" i="5"/>
  <c r="L119" i="5"/>
  <c r="K119" i="5"/>
  <c r="J119" i="5"/>
  <c r="I119" i="5" s="1"/>
  <c r="N118" i="5"/>
  <c r="M118" i="5"/>
  <c r="L118" i="5"/>
  <c r="K118" i="5"/>
  <c r="I118" i="5" s="1"/>
  <c r="J118" i="5"/>
  <c r="N117" i="5"/>
  <c r="M117" i="5"/>
  <c r="L117" i="5"/>
  <c r="K117" i="5"/>
  <c r="J117" i="5"/>
  <c r="I117" i="5" s="1"/>
  <c r="N116" i="5"/>
  <c r="M116" i="5"/>
  <c r="L116" i="5"/>
  <c r="K116" i="5"/>
  <c r="I116" i="5" s="1"/>
  <c r="J116" i="5"/>
  <c r="N115" i="5"/>
  <c r="M115" i="5"/>
  <c r="L115" i="5"/>
  <c r="K115" i="5"/>
  <c r="J115" i="5"/>
  <c r="I115" i="5" s="1"/>
  <c r="N114" i="5"/>
  <c r="M114" i="5"/>
  <c r="L114" i="5"/>
  <c r="K114" i="5"/>
  <c r="I114" i="5" s="1"/>
  <c r="J114" i="5"/>
  <c r="N113" i="5"/>
  <c r="M113" i="5"/>
  <c r="L113" i="5"/>
  <c r="K113" i="5"/>
  <c r="J113" i="5"/>
  <c r="I113" i="5" s="1"/>
  <c r="N112" i="5"/>
  <c r="M112" i="5"/>
  <c r="L112" i="5"/>
  <c r="K112" i="5"/>
  <c r="I112" i="5" s="1"/>
  <c r="J112" i="5"/>
  <c r="N111" i="5"/>
  <c r="M111" i="5"/>
  <c r="L111" i="5"/>
  <c r="K111" i="5"/>
  <c r="J111" i="5"/>
  <c r="I111" i="5" s="1"/>
  <c r="N110" i="5"/>
  <c r="M110" i="5"/>
  <c r="L110" i="5"/>
  <c r="K110" i="5"/>
  <c r="I110" i="5" s="1"/>
  <c r="J110" i="5"/>
  <c r="N109" i="5"/>
  <c r="M109" i="5"/>
  <c r="L109" i="5"/>
  <c r="K109" i="5"/>
  <c r="J109" i="5"/>
  <c r="I109" i="5" s="1"/>
  <c r="N108" i="5"/>
  <c r="M108" i="5"/>
  <c r="L108" i="5"/>
  <c r="K108" i="5"/>
  <c r="I108" i="5" s="1"/>
  <c r="J108" i="5"/>
  <c r="N107" i="5"/>
  <c r="M107" i="5"/>
  <c r="L107" i="5"/>
  <c r="K107" i="5"/>
  <c r="J107" i="5"/>
  <c r="I107" i="5" s="1"/>
  <c r="N106" i="5"/>
  <c r="M106" i="5"/>
  <c r="L106" i="5"/>
  <c r="K106" i="5"/>
  <c r="I106" i="5" s="1"/>
  <c r="J106" i="5"/>
  <c r="N105" i="5"/>
  <c r="M105" i="5"/>
  <c r="L105" i="5"/>
  <c r="K105" i="5"/>
  <c r="J105" i="5"/>
  <c r="I105" i="5" s="1"/>
  <c r="N104" i="5"/>
  <c r="M104" i="5"/>
  <c r="L104" i="5"/>
  <c r="K104" i="5"/>
  <c r="I104" i="5" s="1"/>
  <c r="J104" i="5"/>
  <c r="N103" i="5"/>
  <c r="M103" i="5"/>
  <c r="L103" i="5"/>
  <c r="K103" i="5"/>
  <c r="J103" i="5"/>
  <c r="I103" i="5" s="1"/>
  <c r="N102" i="5"/>
  <c r="M102" i="5"/>
  <c r="L102" i="5"/>
  <c r="K102" i="5"/>
  <c r="I102" i="5" s="1"/>
  <c r="J102" i="5"/>
  <c r="N101" i="5"/>
  <c r="M101" i="5"/>
  <c r="L101" i="5"/>
  <c r="K101" i="5"/>
  <c r="J101" i="5"/>
  <c r="I101" i="5" s="1"/>
  <c r="N100" i="5"/>
  <c r="M100" i="5"/>
  <c r="L100" i="5"/>
  <c r="K100" i="5"/>
  <c r="I100" i="5" s="1"/>
  <c r="J100" i="5"/>
  <c r="N99" i="5"/>
  <c r="M99" i="5"/>
  <c r="L99" i="5"/>
  <c r="K99" i="5"/>
  <c r="J99" i="5"/>
  <c r="I99" i="5" s="1"/>
  <c r="N98" i="5"/>
  <c r="M98" i="5"/>
  <c r="L98" i="5"/>
  <c r="K98" i="5"/>
  <c r="I98" i="5" s="1"/>
  <c r="J98" i="5"/>
  <c r="N97" i="5"/>
  <c r="M97" i="5"/>
  <c r="L97" i="5"/>
  <c r="K97" i="5"/>
  <c r="J97" i="5"/>
  <c r="I97" i="5" s="1"/>
  <c r="N96" i="5"/>
  <c r="M96" i="5"/>
  <c r="L96" i="5"/>
  <c r="K96" i="5"/>
  <c r="I96" i="5" s="1"/>
  <c r="J96" i="5"/>
  <c r="N95" i="5"/>
  <c r="M95" i="5"/>
  <c r="L95" i="5"/>
  <c r="K95" i="5"/>
  <c r="J95" i="5"/>
  <c r="I95" i="5" s="1"/>
  <c r="N94" i="5"/>
  <c r="M94" i="5"/>
  <c r="L94" i="5"/>
  <c r="K94" i="5"/>
  <c r="I94" i="5" s="1"/>
  <c r="J94" i="5"/>
  <c r="N93" i="5"/>
  <c r="M93" i="5"/>
  <c r="L93" i="5"/>
  <c r="K93" i="5"/>
  <c r="J93" i="5"/>
  <c r="I93" i="5" s="1"/>
  <c r="N92" i="5"/>
  <c r="M92" i="5"/>
  <c r="L92" i="5"/>
  <c r="K92" i="5"/>
  <c r="I92" i="5" s="1"/>
  <c r="J92" i="5"/>
  <c r="N91" i="5"/>
  <c r="M91" i="5"/>
  <c r="L91" i="5"/>
  <c r="K91" i="5"/>
  <c r="J91" i="5"/>
  <c r="I91" i="5" s="1"/>
  <c r="N90" i="5"/>
  <c r="M90" i="5"/>
  <c r="L90" i="5"/>
  <c r="K90" i="5"/>
  <c r="I90" i="5" s="1"/>
  <c r="J90" i="5"/>
  <c r="N89" i="5"/>
  <c r="M89" i="5"/>
  <c r="L89" i="5"/>
  <c r="J89" i="5"/>
  <c r="L88" i="5"/>
  <c r="K88" i="5"/>
  <c r="J88" i="5"/>
  <c r="L87" i="5"/>
  <c r="K87" i="5"/>
  <c r="J87" i="5"/>
  <c r="L86" i="5"/>
  <c r="K86" i="5"/>
  <c r="J86" i="5"/>
  <c r="L85" i="5"/>
  <c r="K85" i="5"/>
  <c r="J85" i="5"/>
  <c r="L84" i="5"/>
  <c r="K84" i="5"/>
  <c r="J84" i="5"/>
  <c r="L83" i="5"/>
  <c r="K83" i="5"/>
  <c r="J83" i="5"/>
  <c r="L82" i="5"/>
  <c r="K82" i="5"/>
  <c r="J82" i="5"/>
  <c r="L81" i="5"/>
  <c r="K81" i="5"/>
  <c r="J81" i="5"/>
  <c r="N80" i="5"/>
  <c r="M80" i="5"/>
  <c r="L80" i="5"/>
  <c r="K80" i="5"/>
  <c r="I80" i="5" s="1"/>
  <c r="J80" i="5"/>
  <c r="N79" i="5"/>
  <c r="M79" i="5"/>
  <c r="L79" i="5"/>
  <c r="K79" i="5"/>
  <c r="J79" i="5"/>
  <c r="I79" i="5"/>
  <c r="N78" i="5"/>
  <c r="M78" i="5"/>
  <c r="L78" i="5"/>
  <c r="J78" i="5"/>
  <c r="L77" i="5"/>
  <c r="K77" i="5"/>
  <c r="J77" i="5"/>
  <c r="J76" i="5"/>
  <c r="J75" i="5"/>
  <c r="J74" i="5"/>
  <c r="J73" i="5"/>
  <c r="J72" i="5"/>
  <c r="J71" i="5"/>
  <c r="J70" i="5"/>
  <c r="N69" i="5"/>
  <c r="M69" i="5"/>
  <c r="J69" i="5"/>
  <c r="N68" i="5"/>
  <c r="M68" i="5"/>
  <c r="J68" i="5"/>
  <c r="N67" i="5"/>
  <c r="M67" i="5"/>
  <c r="K67" i="5"/>
  <c r="J67" i="5"/>
  <c r="E67" i="5"/>
  <c r="L67" i="5" s="1"/>
  <c r="N66" i="5"/>
  <c r="M66" i="5"/>
  <c r="L66" i="5"/>
  <c r="K66" i="5"/>
  <c r="I66" i="5" s="1"/>
  <c r="J66" i="5"/>
  <c r="N65" i="5"/>
  <c r="M65" i="5"/>
  <c r="L65" i="5"/>
  <c r="K65" i="5"/>
  <c r="J65" i="5"/>
  <c r="I65" i="5"/>
  <c r="N64" i="5"/>
  <c r="M64" i="5"/>
  <c r="L64" i="5"/>
  <c r="K64" i="5"/>
  <c r="I64" i="5" s="1"/>
  <c r="J64" i="5"/>
  <c r="N63" i="5"/>
  <c r="M63" i="5"/>
  <c r="L63" i="5"/>
  <c r="K63" i="5"/>
  <c r="J63" i="5"/>
  <c r="I63" i="5"/>
  <c r="N62" i="5"/>
  <c r="M62" i="5"/>
  <c r="L62" i="5"/>
  <c r="K62" i="5"/>
  <c r="I62" i="5" s="1"/>
  <c r="J62" i="5"/>
  <c r="N61" i="5"/>
  <c r="M61" i="5"/>
  <c r="L61" i="5"/>
  <c r="K61" i="5"/>
  <c r="J61" i="5"/>
  <c r="I61" i="5"/>
  <c r="N60" i="5"/>
  <c r="M60" i="5"/>
  <c r="L60" i="5"/>
  <c r="K60" i="5"/>
  <c r="I60" i="5" s="1"/>
  <c r="J60" i="5"/>
  <c r="E12" i="5"/>
  <c r="D12" i="5"/>
  <c r="K10" i="5"/>
  <c r="K9" i="5"/>
  <c r="K8" i="5"/>
  <c r="K7" i="5"/>
  <c r="K6" i="5"/>
  <c r="L5" i="5"/>
  <c r="K5" i="5"/>
  <c r="J5" i="5"/>
  <c r="L4" i="5"/>
  <c r="K4" i="5"/>
  <c r="J4" i="5"/>
  <c r="P3" i="5"/>
  <c r="O3" i="5"/>
  <c r="N3" i="5"/>
  <c r="M3" i="5"/>
  <c r="L3" i="5"/>
  <c r="K3" i="5"/>
  <c r="J3" i="5"/>
  <c r="K2" i="5"/>
  <c r="D1" i="5"/>
  <c r="AK498" i="4"/>
  <c r="AB498" i="4"/>
  <c r="Z498" i="4"/>
  <c r="X498" i="4"/>
  <c r="X497" i="4"/>
  <c r="AK490" i="4"/>
  <c r="AE490" i="4"/>
  <c r="AA490" i="4"/>
  <c r="Z490" i="4"/>
  <c r="X489" i="4"/>
  <c r="U489" i="4"/>
  <c r="S489" i="4"/>
  <c r="Q489" i="4"/>
  <c r="Q488" i="4"/>
  <c r="J485" i="4"/>
  <c r="AK482" i="4"/>
  <c r="X481" i="4"/>
  <c r="Q479" i="4"/>
  <c r="H476" i="4"/>
  <c r="AB490" i="4" s="1"/>
  <c r="G476" i="4"/>
  <c r="M486" i="4" s="1"/>
  <c r="F476" i="4"/>
  <c r="L486" i="4" s="1"/>
  <c r="E476" i="4"/>
  <c r="Y490" i="4" s="1"/>
  <c r="D476" i="4"/>
  <c r="X490" i="4" s="1"/>
  <c r="K475" i="4"/>
  <c r="D475" i="4"/>
  <c r="AK472" i="4"/>
  <c r="AB470" i="4"/>
  <c r="Z470" i="4"/>
  <c r="X470" i="4"/>
  <c r="Q470" i="4"/>
  <c r="X469" i="4"/>
  <c r="N466" i="4"/>
  <c r="L466" i="4"/>
  <c r="J466" i="4"/>
  <c r="J465" i="4"/>
  <c r="AB462" i="4"/>
  <c r="AA462" i="4"/>
  <c r="Z462" i="4"/>
  <c r="Y462" i="4"/>
  <c r="X462" i="4"/>
  <c r="AK461" i="4"/>
  <c r="AE461" i="4"/>
  <c r="X461" i="4"/>
  <c r="U461" i="4"/>
  <c r="S461" i="4"/>
  <c r="Q461" i="4"/>
  <c r="Q460" i="4"/>
  <c r="AB454" i="4"/>
  <c r="AA454" i="4"/>
  <c r="Z454" i="4"/>
  <c r="Y454" i="4"/>
  <c r="X454" i="4"/>
  <c r="X453" i="4"/>
  <c r="AK452" i="4"/>
  <c r="B450" i="4"/>
  <c r="N399" i="4"/>
  <c r="M399" i="4"/>
  <c r="L399" i="4"/>
  <c r="K399" i="4"/>
  <c r="I399" i="4" s="1"/>
  <c r="J399" i="4"/>
  <c r="N398" i="4"/>
  <c r="M398" i="4"/>
  <c r="L398" i="4"/>
  <c r="K398" i="4"/>
  <c r="J398" i="4"/>
  <c r="I398" i="4"/>
  <c r="N397" i="4"/>
  <c r="M397" i="4"/>
  <c r="L397" i="4"/>
  <c r="K397" i="4"/>
  <c r="I397" i="4" s="1"/>
  <c r="J397" i="4"/>
  <c r="N396" i="4"/>
  <c r="M396" i="4"/>
  <c r="L396" i="4"/>
  <c r="K396" i="4"/>
  <c r="J396" i="4"/>
  <c r="I396" i="4"/>
  <c r="N395" i="4"/>
  <c r="M395" i="4"/>
  <c r="L395" i="4"/>
  <c r="K395" i="4"/>
  <c r="I395" i="4" s="1"/>
  <c r="J395" i="4"/>
  <c r="N394" i="4"/>
  <c r="M394" i="4"/>
  <c r="L394" i="4"/>
  <c r="K394" i="4"/>
  <c r="J394" i="4"/>
  <c r="I394" i="4"/>
  <c r="N393" i="4"/>
  <c r="M393" i="4"/>
  <c r="L393" i="4"/>
  <c r="K393" i="4"/>
  <c r="I393" i="4" s="1"/>
  <c r="J393" i="4"/>
  <c r="N392" i="4"/>
  <c r="M392" i="4"/>
  <c r="L392" i="4"/>
  <c r="K392" i="4"/>
  <c r="J392" i="4"/>
  <c r="I392" i="4"/>
  <c r="N391" i="4"/>
  <c r="M391" i="4"/>
  <c r="L391" i="4"/>
  <c r="K391" i="4"/>
  <c r="I391" i="4" s="1"/>
  <c r="J391" i="4"/>
  <c r="N390" i="4"/>
  <c r="M390" i="4"/>
  <c r="L390" i="4"/>
  <c r="K390" i="4"/>
  <c r="J390" i="4"/>
  <c r="I390" i="4"/>
  <c r="N389" i="4"/>
  <c r="M389" i="4"/>
  <c r="L389" i="4"/>
  <c r="K389" i="4"/>
  <c r="I389" i="4" s="1"/>
  <c r="J389" i="4"/>
  <c r="N388" i="4"/>
  <c r="M388" i="4"/>
  <c r="L388" i="4"/>
  <c r="K388" i="4"/>
  <c r="J388" i="4"/>
  <c r="I388" i="4"/>
  <c r="N387" i="4"/>
  <c r="M387" i="4"/>
  <c r="L387" i="4"/>
  <c r="K387" i="4"/>
  <c r="I387" i="4" s="1"/>
  <c r="J387" i="4"/>
  <c r="N386" i="4"/>
  <c r="M386" i="4"/>
  <c r="L386" i="4"/>
  <c r="K386" i="4"/>
  <c r="J386" i="4"/>
  <c r="I386" i="4"/>
  <c r="N385" i="4"/>
  <c r="M385" i="4"/>
  <c r="L385" i="4"/>
  <c r="K385" i="4"/>
  <c r="I385" i="4" s="1"/>
  <c r="J385" i="4"/>
  <c r="N384" i="4"/>
  <c r="M384" i="4"/>
  <c r="L384" i="4"/>
  <c r="K384" i="4"/>
  <c r="J384" i="4"/>
  <c r="I384" i="4"/>
  <c r="N383" i="4"/>
  <c r="M383" i="4"/>
  <c r="L383" i="4"/>
  <c r="K383" i="4"/>
  <c r="I383" i="4" s="1"/>
  <c r="J383" i="4"/>
  <c r="N382" i="4"/>
  <c r="M382" i="4"/>
  <c r="L382" i="4"/>
  <c r="K382" i="4"/>
  <c r="J382" i="4"/>
  <c r="I382" i="4"/>
  <c r="N381" i="4"/>
  <c r="M381" i="4"/>
  <c r="L381" i="4"/>
  <c r="K381" i="4"/>
  <c r="I381" i="4" s="1"/>
  <c r="J381" i="4"/>
  <c r="N380" i="4"/>
  <c r="M380" i="4"/>
  <c r="L380" i="4"/>
  <c r="K380" i="4"/>
  <c r="J380" i="4"/>
  <c r="I380" i="4"/>
  <c r="N379" i="4"/>
  <c r="M379" i="4"/>
  <c r="L379" i="4"/>
  <c r="K379" i="4"/>
  <c r="I379" i="4" s="1"/>
  <c r="J379" i="4"/>
  <c r="N378" i="4"/>
  <c r="M378" i="4"/>
  <c r="L378" i="4"/>
  <c r="K378" i="4"/>
  <c r="J378" i="4"/>
  <c r="I378" i="4"/>
  <c r="N377" i="4"/>
  <c r="M377" i="4"/>
  <c r="L377" i="4"/>
  <c r="K377" i="4"/>
  <c r="I377" i="4" s="1"/>
  <c r="J377" i="4"/>
  <c r="N376" i="4"/>
  <c r="M376" i="4"/>
  <c r="L376" i="4"/>
  <c r="K376" i="4"/>
  <c r="J376" i="4"/>
  <c r="I376" i="4"/>
  <c r="N375" i="4"/>
  <c r="M375" i="4"/>
  <c r="L375" i="4"/>
  <c r="K375" i="4"/>
  <c r="I375" i="4" s="1"/>
  <c r="J375" i="4"/>
  <c r="N374" i="4"/>
  <c r="M374" i="4"/>
  <c r="L374" i="4"/>
  <c r="K374" i="4"/>
  <c r="J374" i="4"/>
  <c r="I374" i="4"/>
  <c r="N373" i="4"/>
  <c r="M373" i="4"/>
  <c r="L373" i="4"/>
  <c r="K373" i="4"/>
  <c r="I373" i="4" s="1"/>
  <c r="J373" i="4"/>
  <c r="N372" i="4"/>
  <c r="M372" i="4"/>
  <c r="L372" i="4"/>
  <c r="K372" i="4"/>
  <c r="J372" i="4"/>
  <c r="I372" i="4"/>
  <c r="N371" i="4"/>
  <c r="M371" i="4"/>
  <c r="L371" i="4"/>
  <c r="K371" i="4"/>
  <c r="I371" i="4" s="1"/>
  <c r="J371" i="4"/>
  <c r="N370" i="4"/>
  <c r="M370" i="4"/>
  <c r="L370" i="4"/>
  <c r="K370" i="4"/>
  <c r="J370" i="4"/>
  <c r="I370" i="4"/>
  <c r="N369" i="4"/>
  <c r="M369" i="4"/>
  <c r="L369" i="4"/>
  <c r="K369" i="4"/>
  <c r="I369" i="4" s="1"/>
  <c r="J369" i="4"/>
  <c r="N368" i="4"/>
  <c r="M368" i="4"/>
  <c r="L368" i="4"/>
  <c r="K368" i="4"/>
  <c r="J368" i="4"/>
  <c r="I368" i="4"/>
  <c r="N367" i="4"/>
  <c r="M367" i="4"/>
  <c r="L367" i="4"/>
  <c r="K367" i="4"/>
  <c r="I367" i="4" s="1"/>
  <c r="J367" i="4"/>
  <c r="N366" i="4"/>
  <c r="M366" i="4"/>
  <c r="L366" i="4"/>
  <c r="K366" i="4"/>
  <c r="J366" i="4"/>
  <c r="I366" i="4"/>
  <c r="N365" i="4"/>
  <c r="M365" i="4"/>
  <c r="L365" i="4"/>
  <c r="K365" i="4"/>
  <c r="I365" i="4" s="1"/>
  <c r="J365" i="4"/>
  <c r="N364" i="4"/>
  <c r="M364" i="4"/>
  <c r="L364" i="4"/>
  <c r="K364" i="4"/>
  <c r="J364" i="4"/>
  <c r="I364" i="4"/>
  <c r="N363" i="4"/>
  <c r="M363" i="4"/>
  <c r="L363" i="4"/>
  <c r="K363" i="4"/>
  <c r="I363" i="4" s="1"/>
  <c r="J363" i="4"/>
  <c r="N362" i="4"/>
  <c r="M362" i="4"/>
  <c r="L362" i="4"/>
  <c r="K362" i="4"/>
  <c r="J362" i="4"/>
  <c r="I362" i="4"/>
  <c r="N361" i="4"/>
  <c r="M361" i="4"/>
  <c r="L361" i="4"/>
  <c r="K361" i="4"/>
  <c r="I361" i="4" s="1"/>
  <c r="J361" i="4"/>
  <c r="N360" i="4"/>
  <c r="M360" i="4"/>
  <c r="L360" i="4"/>
  <c r="K360" i="4"/>
  <c r="J360" i="4"/>
  <c r="I360" i="4"/>
  <c r="N359" i="4"/>
  <c r="M359" i="4"/>
  <c r="L359" i="4"/>
  <c r="K359" i="4"/>
  <c r="I359" i="4" s="1"/>
  <c r="J359" i="4"/>
  <c r="N358" i="4"/>
  <c r="M358" i="4"/>
  <c r="L358" i="4"/>
  <c r="K358" i="4"/>
  <c r="J358" i="4"/>
  <c r="I358" i="4"/>
  <c r="N357" i="4"/>
  <c r="M357" i="4"/>
  <c r="L357" i="4"/>
  <c r="K357" i="4"/>
  <c r="I357" i="4" s="1"/>
  <c r="J357" i="4"/>
  <c r="N356" i="4"/>
  <c r="M356" i="4"/>
  <c r="L356" i="4"/>
  <c r="K356" i="4"/>
  <c r="J356" i="4"/>
  <c r="I356" i="4"/>
  <c r="N355" i="4"/>
  <c r="M355" i="4"/>
  <c r="L355" i="4"/>
  <c r="K355" i="4"/>
  <c r="I355" i="4" s="1"/>
  <c r="J355" i="4"/>
  <c r="N354" i="4"/>
  <c r="M354" i="4"/>
  <c r="L354" i="4"/>
  <c r="K354" i="4"/>
  <c r="J354" i="4"/>
  <c r="I354" i="4"/>
  <c r="N353" i="4"/>
  <c r="M353" i="4"/>
  <c r="L353" i="4"/>
  <c r="K353" i="4"/>
  <c r="I353" i="4" s="1"/>
  <c r="J353" i="4"/>
  <c r="N352" i="4"/>
  <c r="M352" i="4"/>
  <c r="L352" i="4"/>
  <c r="K352" i="4"/>
  <c r="J352" i="4"/>
  <c r="I352" i="4"/>
  <c r="N351" i="4"/>
  <c r="M351" i="4"/>
  <c r="L351" i="4"/>
  <c r="K351" i="4"/>
  <c r="I351" i="4" s="1"/>
  <c r="K38" i="4" s="1"/>
  <c r="J351" i="4"/>
  <c r="N350" i="4"/>
  <c r="M350" i="4"/>
  <c r="L350" i="4"/>
  <c r="K350" i="4"/>
  <c r="J350" i="4"/>
  <c r="I350" i="4"/>
  <c r="N349" i="4"/>
  <c r="M349" i="4"/>
  <c r="L349" i="4"/>
  <c r="K349" i="4"/>
  <c r="I349" i="4" s="1"/>
  <c r="J349" i="4"/>
  <c r="N348" i="4"/>
  <c r="M348" i="4"/>
  <c r="L348" i="4"/>
  <c r="K348" i="4"/>
  <c r="J348" i="4"/>
  <c r="I348" i="4"/>
  <c r="N347" i="4"/>
  <c r="M347" i="4"/>
  <c r="L347" i="4"/>
  <c r="K347" i="4"/>
  <c r="I347" i="4" s="1"/>
  <c r="J347" i="4"/>
  <c r="N346" i="4"/>
  <c r="M346" i="4"/>
  <c r="L346" i="4"/>
  <c r="K346" i="4"/>
  <c r="J346" i="4"/>
  <c r="I346" i="4"/>
  <c r="N345" i="4"/>
  <c r="M345" i="4"/>
  <c r="L345" i="4"/>
  <c r="K345" i="4"/>
  <c r="I345" i="4" s="1"/>
  <c r="J345" i="4"/>
  <c r="N344" i="4"/>
  <c r="M344" i="4"/>
  <c r="L344" i="4"/>
  <c r="K344" i="4"/>
  <c r="J344" i="4"/>
  <c r="I344" i="4"/>
  <c r="N343" i="4"/>
  <c r="M343" i="4"/>
  <c r="L343" i="4"/>
  <c r="K343" i="4"/>
  <c r="I343" i="4" s="1"/>
  <c r="J343" i="4"/>
  <c r="N342" i="4"/>
  <c r="M342" i="4"/>
  <c r="L342" i="4"/>
  <c r="K342" i="4"/>
  <c r="J342" i="4"/>
  <c r="I342" i="4"/>
  <c r="N341" i="4"/>
  <c r="M341" i="4"/>
  <c r="L341" i="4"/>
  <c r="K341" i="4"/>
  <c r="I341" i="4" s="1"/>
  <c r="J341" i="4"/>
  <c r="N340" i="4"/>
  <c r="M340" i="4"/>
  <c r="L340" i="4"/>
  <c r="K340" i="4"/>
  <c r="J340" i="4"/>
  <c r="I340" i="4"/>
  <c r="N339" i="4"/>
  <c r="M339" i="4"/>
  <c r="L339" i="4"/>
  <c r="K339" i="4"/>
  <c r="I339" i="4" s="1"/>
  <c r="J339" i="4"/>
  <c r="N338" i="4"/>
  <c r="M338" i="4"/>
  <c r="L338" i="4"/>
  <c r="K338" i="4"/>
  <c r="J338" i="4"/>
  <c r="I338" i="4"/>
  <c r="N337" i="4"/>
  <c r="M337" i="4"/>
  <c r="L337" i="4"/>
  <c r="K337" i="4"/>
  <c r="I337" i="4" s="1"/>
  <c r="J337" i="4"/>
  <c r="N336" i="4"/>
  <c r="M336" i="4"/>
  <c r="L336" i="4"/>
  <c r="K336" i="4"/>
  <c r="J336" i="4"/>
  <c r="I336" i="4"/>
  <c r="N335" i="4"/>
  <c r="M335" i="4"/>
  <c r="L335" i="4"/>
  <c r="K335" i="4"/>
  <c r="I335" i="4" s="1"/>
  <c r="J335" i="4"/>
  <c r="N334" i="4"/>
  <c r="M334" i="4"/>
  <c r="L334" i="4"/>
  <c r="K334" i="4"/>
  <c r="J334" i="4"/>
  <c r="I334" i="4"/>
  <c r="N333" i="4"/>
  <c r="M333" i="4"/>
  <c r="L333" i="4"/>
  <c r="K333" i="4"/>
  <c r="I333" i="4" s="1"/>
  <c r="J333" i="4"/>
  <c r="N332" i="4"/>
  <c r="M332" i="4"/>
  <c r="L332" i="4"/>
  <c r="K332" i="4"/>
  <c r="J332" i="4"/>
  <c r="I332" i="4"/>
  <c r="N331" i="4"/>
  <c r="M331" i="4"/>
  <c r="L331" i="4"/>
  <c r="K331" i="4"/>
  <c r="I331" i="4" s="1"/>
  <c r="J331" i="4"/>
  <c r="N330" i="4"/>
  <c r="M330" i="4"/>
  <c r="L330" i="4"/>
  <c r="K330" i="4"/>
  <c r="J330" i="4"/>
  <c r="I330" i="4"/>
  <c r="N329" i="4"/>
  <c r="M329" i="4"/>
  <c r="L329" i="4"/>
  <c r="K329" i="4"/>
  <c r="I329" i="4" s="1"/>
  <c r="J329" i="4"/>
  <c r="N328" i="4"/>
  <c r="M328" i="4"/>
  <c r="L328" i="4"/>
  <c r="K328" i="4"/>
  <c r="J328" i="4"/>
  <c r="I328" i="4"/>
  <c r="N327" i="4"/>
  <c r="M327" i="4"/>
  <c r="L327" i="4"/>
  <c r="K327" i="4"/>
  <c r="I327" i="4" s="1"/>
  <c r="J327" i="4"/>
  <c r="N326" i="4"/>
  <c r="M326" i="4"/>
  <c r="L326" i="4"/>
  <c r="K326" i="4"/>
  <c r="J326" i="4"/>
  <c r="I326" i="4"/>
  <c r="N325" i="4"/>
  <c r="M325" i="4"/>
  <c r="L325" i="4"/>
  <c r="K325" i="4"/>
  <c r="I325" i="4" s="1"/>
  <c r="J325" i="4"/>
  <c r="N324" i="4"/>
  <c r="M324" i="4"/>
  <c r="L324" i="4"/>
  <c r="K324" i="4"/>
  <c r="J324" i="4"/>
  <c r="I324" i="4"/>
  <c r="N323" i="4"/>
  <c r="M323" i="4"/>
  <c r="L323" i="4"/>
  <c r="K323" i="4"/>
  <c r="I323" i="4" s="1"/>
  <c r="J323" i="4"/>
  <c r="N322" i="4"/>
  <c r="M322" i="4"/>
  <c r="L322" i="4"/>
  <c r="K322" i="4"/>
  <c r="J322" i="4"/>
  <c r="I322" i="4"/>
  <c r="N321" i="4"/>
  <c r="M321" i="4"/>
  <c r="L321" i="4"/>
  <c r="K321" i="4"/>
  <c r="I321" i="4" s="1"/>
  <c r="J321" i="4"/>
  <c r="N320" i="4"/>
  <c r="M320" i="4"/>
  <c r="L320" i="4"/>
  <c r="K320" i="4"/>
  <c r="J320" i="4"/>
  <c r="I320" i="4"/>
  <c r="N319" i="4"/>
  <c r="M319" i="4"/>
  <c r="L319" i="4"/>
  <c r="K319" i="4"/>
  <c r="I319" i="4" s="1"/>
  <c r="J319" i="4"/>
  <c r="N318" i="4"/>
  <c r="M318" i="4"/>
  <c r="L318" i="4"/>
  <c r="K318" i="4"/>
  <c r="J318" i="4"/>
  <c r="I318" i="4"/>
  <c r="N317" i="4"/>
  <c r="M317" i="4"/>
  <c r="L317" i="4"/>
  <c r="K317" i="4"/>
  <c r="I317" i="4" s="1"/>
  <c r="J317" i="4"/>
  <c r="N316" i="4"/>
  <c r="M316" i="4"/>
  <c r="L316" i="4"/>
  <c r="K316" i="4"/>
  <c r="J316" i="4"/>
  <c r="I316" i="4"/>
  <c r="N315" i="4"/>
  <c r="M315" i="4"/>
  <c r="L315" i="4"/>
  <c r="K315" i="4"/>
  <c r="I315" i="4" s="1"/>
  <c r="J315" i="4"/>
  <c r="N314" i="4"/>
  <c r="M314" i="4"/>
  <c r="L314" i="4"/>
  <c r="K314" i="4"/>
  <c r="J314" i="4"/>
  <c r="I314" i="4"/>
  <c r="N313" i="4"/>
  <c r="M313" i="4"/>
  <c r="L313" i="4"/>
  <c r="K313" i="4"/>
  <c r="I313" i="4" s="1"/>
  <c r="J313" i="4"/>
  <c r="N312" i="4"/>
  <c r="M312" i="4"/>
  <c r="L312" i="4"/>
  <c r="K312" i="4"/>
  <c r="J312" i="4"/>
  <c r="I312" i="4"/>
  <c r="N311" i="4"/>
  <c r="M311" i="4"/>
  <c r="L311" i="4"/>
  <c r="K311" i="4"/>
  <c r="I311" i="4" s="1"/>
  <c r="J311" i="4"/>
  <c r="N310" i="4"/>
  <c r="M310" i="4"/>
  <c r="L310" i="4"/>
  <c r="K310" i="4"/>
  <c r="J310" i="4"/>
  <c r="I310" i="4"/>
  <c r="N309" i="4"/>
  <c r="M309" i="4"/>
  <c r="L309" i="4"/>
  <c r="K309" i="4"/>
  <c r="I309" i="4" s="1"/>
  <c r="J309" i="4"/>
  <c r="N308" i="4"/>
  <c r="M308" i="4"/>
  <c r="L308" i="4"/>
  <c r="K308" i="4"/>
  <c r="J308" i="4"/>
  <c r="I308" i="4"/>
  <c r="N307" i="4"/>
  <c r="M307" i="4"/>
  <c r="L307" i="4"/>
  <c r="K307" i="4"/>
  <c r="I307" i="4" s="1"/>
  <c r="J307" i="4"/>
  <c r="N306" i="4"/>
  <c r="M306" i="4"/>
  <c r="L306" i="4"/>
  <c r="K306" i="4"/>
  <c r="J306" i="4"/>
  <c r="I306" i="4"/>
  <c r="N305" i="4"/>
  <c r="M305" i="4"/>
  <c r="L305" i="4"/>
  <c r="K305" i="4"/>
  <c r="I305" i="4" s="1"/>
  <c r="J305" i="4"/>
  <c r="N304" i="4"/>
  <c r="M304" i="4"/>
  <c r="L304" i="4"/>
  <c r="K304" i="4"/>
  <c r="J304" i="4"/>
  <c r="I304" i="4"/>
  <c r="N303" i="4"/>
  <c r="M303" i="4"/>
  <c r="L303" i="4"/>
  <c r="K303" i="4"/>
  <c r="I303" i="4" s="1"/>
  <c r="J303" i="4"/>
  <c r="N302" i="4"/>
  <c r="M302" i="4"/>
  <c r="L302" i="4"/>
  <c r="K302" i="4"/>
  <c r="J302" i="4"/>
  <c r="I302" i="4"/>
  <c r="N301" i="4"/>
  <c r="M301" i="4"/>
  <c r="L301" i="4"/>
  <c r="K301" i="4"/>
  <c r="I301" i="4" s="1"/>
  <c r="J301" i="4"/>
  <c r="N300" i="4"/>
  <c r="M300" i="4"/>
  <c r="L300" i="4"/>
  <c r="K300" i="4"/>
  <c r="J300" i="4"/>
  <c r="I300" i="4"/>
  <c r="N299" i="4"/>
  <c r="M299" i="4"/>
  <c r="L299" i="4"/>
  <c r="K299" i="4"/>
  <c r="I299" i="4" s="1"/>
  <c r="J299" i="4"/>
  <c r="N298" i="4"/>
  <c r="M298" i="4"/>
  <c r="L298" i="4"/>
  <c r="K298" i="4"/>
  <c r="J298" i="4"/>
  <c r="I298" i="4"/>
  <c r="N297" i="4"/>
  <c r="M297" i="4"/>
  <c r="L297" i="4"/>
  <c r="K297" i="4"/>
  <c r="I297" i="4" s="1"/>
  <c r="J297" i="4"/>
  <c r="N296" i="4"/>
  <c r="M296" i="4"/>
  <c r="L296" i="4"/>
  <c r="K296" i="4"/>
  <c r="J296" i="4"/>
  <c r="I296" i="4"/>
  <c r="N295" i="4"/>
  <c r="M295" i="4"/>
  <c r="L295" i="4"/>
  <c r="K295" i="4"/>
  <c r="I295" i="4" s="1"/>
  <c r="J295" i="4"/>
  <c r="N294" i="4"/>
  <c r="M294" i="4"/>
  <c r="L294" i="4"/>
  <c r="K294" i="4"/>
  <c r="J294" i="4"/>
  <c r="I294" i="4"/>
  <c r="N293" i="4"/>
  <c r="M293" i="4"/>
  <c r="L293" i="4"/>
  <c r="K293" i="4"/>
  <c r="I293" i="4" s="1"/>
  <c r="J293" i="4"/>
  <c r="N292" i="4"/>
  <c r="M292" i="4"/>
  <c r="L292" i="4"/>
  <c r="K292" i="4"/>
  <c r="J292" i="4"/>
  <c r="I292" i="4"/>
  <c r="N291" i="4"/>
  <c r="M291" i="4"/>
  <c r="L291" i="4"/>
  <c r="K291" i="4"/>
  <c r="I291" i="4" s="1"/>
  <c r="J291" i="4"/>
  <c r="N290" i="4"/>
  <c r="M290" i="4"/>
  <c r="L290" i="4"/>
  <c r="K290" i="4"/>
  <c r="J290" i="4"/>
  <c r="I290" i="4"/>
  <c r="N289" i="4"/>
  <c r="M289" i="4"/>
  <c r="L289" i="4"/>
  <c r="K289" i="4"/>
  <c r="I289" i="4" s="1"/>
  <c r="J289" i="4"/>
  <c r="N288" i="4"/>
  <c r="M288" i="4"/>
  <c r="L288" i="4"/>
  <c r="K288" i="4"/>
  <c r="J288" i="4"/>
  <c r="I288" i="4"/>
  <c r="N287" i="4"/>
  <c r="M287" i="4"/>
  <c r="L287" i="4"/>
  <c r="K287" i="4"/>
  <c r="I287" i="4" s="1"/>
  <c r="J287" i="4"/>
  <c r="N286" i="4"/>
  <c r="M286" i="4"/>
  <c r="L286" i="4"/>
  <c r="K286" i="4"/>
  <c r="J286" i="4"/>
  <c r="I286" i="4"/>
  <c r="N285" i="4"/>
  <c r="M285" i="4"/>
  <c r="L285" i="4"/>
  <c r="K285" i="4"/>
  <c r="I285" i="4" s="1"/>
  <c r="J285" i="4"/>
  <c r="N284" i="4"/>
  <c r="M284" i="4"/>
  <c r="L284" i="4"/>
  <c r="K284" i="4"/>
  <c r="J284" i="4"/>
  <c r="I284" i="4"/>
  <c r="N283" i="4"/>
  <c r="M283" i="4"/>
  <c r="L283" i="4"/>
  <c r="K283" i="4"/>
  <c r="I283" i="4" s="1"/>
  <c r="J283" i="4"/>
  <c r="N282" i="4"/>
  <c r="M282" i="4"/>
  <c r="L282" i="4"/>
  <c r="K282" i="4"/>
  <c r="J282" i="4"/>
  <c r="I282" i="4"/>
  <c r="N281" i="4"/>
  <c r="M281" i="4"/>
  <c r="L281" i="4"/>
  <c r="K281" i="4"/>
  <c r="I281" i="4" s="1"/>
  <c r="J281" i="4"/>
  <c r="N280" i="4"/>
  <c r="M280" i="4"/>
  <c r="L280" i="4"/>
  <c r="K280" i="4"/>
  <c r="J280" i="4"/>
  <c r="I280" i="4"/>
  <c r="N279" i="4"/>
  <c r="M279" i="4"/>
  <c r="L279" i="4"/>
  <c r="K279" i="4"/>
  <c r="I279" i="4" s="1"/>
  <c r="U35" i="4" s="1"/>
  <c r="J279" i="4"/>
  <c r="N278" i="4"/>
  <c r="M278" i="4"/>
  <c r="L278" i="4"/>
  <c r="K278" i="4"/>
  <c r="J278" i="4"/>
  <c r="I278" i="4"/>
  <c r="N277" i="4"/>
  <c r="M277" i="4"/>
  <c r="L277" i="4"/>
  <c r="K277" i="4"/>
  <c r="I277" i="4" s="1"/>
  <c r="J277" i="4"/>
  <c r="N276" i="4"/>
  <c r="M276" i="4"/>
  <c r="L276" i="4"/>
  <c r="K276" i="4"/>
  <c r="J276" i="4"/>
  <c r="I276" i="4"/>
  <c r="N275" i="4"/>
  <c r="M275" i="4"/>
  <c r="L275" i="4"/>
  <c r="K275" i="4"/>
  <c r="I275" i="4" s="1"/>
  <c r="J275" i="4"/>
  <c r="N274" i="4"/>
  <c r="M274" i="4"/>
  <c r="L274" i="4"/>
  <c r="K274" i="4"/>
  <c r="J274" i="4"/>
  <c r="I274" i="4"/>
  <c r="N273" i="4"/>
  <c r="M273" i="4"/>
  <c r="L273" i="4"/>
  <c r="K273" i="4"/>
  <c r="I273" i="4" s="1"/>
  <c r="J273" i="4"/>
  <c r="N272" i="4"/>
  <c r="M272" i="4"/>
  <c r="L272" i="4"/>
  <c r="K272" i="4"/>
  <c r="J272" i="4"/>
  <c r="I272" i="4"/>
  <c r="N271" i="4"/>
  <c r="M271" i="4"/>
  <c r="L271" i="4"/>
  <c r="K271" i="4"/>
  <c r="I271" i="4" s="1"/>
  <c r="J271" i="4"/>
  <c r="N270" i="4"/>
  <c r="M270" i="4"/>
  <c r="L270" i="4"/>
  <c r="K270" i="4"/>
  <c r="J270" i="4"/>
  <c r="I270" i="4"/>
  <c r="N269" i="4"/>
  <c r="M269" i="4"/>
  <c r="L269" i="4"/>
  <c r="K269" i="4"/>
  <c r="I269" i="4" s="1"/>
  <c r="J269" i="4"/>
  <c r="N268" i="4"/>
  <c r="M268" i="4"/>
  <c r="L268" i="4"/>
  <c r="K268" i="4"/>
  <c r="J268" i="4"/>
  <c r="I268" i="4"/>
  <c r="N267" i="4"/>
  <c r="M267" i="4"/>
  <c r="L267" i="4"/>
  <c r="K267" i="4"/>
  <c r="I267" i="4" s="1"/>
  <c r="J267" i="4"/>
  <c r="N266" i="4"/>
  <c r="M266" i="4"/>
  <c r="L266" i="4"/>
  <c r="K266" i="4"/>
  <c r="J266" i="4"/>
  <c r="I266" i="4"/>
  <c r="N265" i="4"/>
  <c r="M265" i="4"/>
  <c r="L265" i="4"/>
  <c r="K265" i="4"/>
  <c r="I265" i="4" s="1"/>
  <c r="J265" i="4"/>
  <c r="N264" i="4"/>
  <c r="M264" i="4"/>
  <c r="L264" i="4"/>
  <c r="K264" i="4"/>
  <c r="J264" i="4"/>
  <c r="I264" i="4"/>
  <c r="N263" i="4"/>
  <c r="M263" i="4"/>
  <c r="L263" i="4"/>
  <c r="K263" i="4"/>
  <c r="I263" i="4" s="1"/>
  <c r="J263" i="4"/>
  <c r="N262" i="4"/>
  <c r="M262" i="4"/>
  <c r="L262" i="4"/>
  <c r="K262" i="4"/>
  <c r="J262" i="4"/>
  <c r="I262" i="4"/>
  <c r="N261" i="4"/>
  <c r="M261" i="4"/>
  <c r="L261" i="4"/>
  <c r="K261" i="4"/>
  <c r="I261" i="4" s="1"/>
  <c r="J261" i="4"/>
  <c r="N260" i="4"/>
  <c r="M260" i="4"/>
  <c r="L260" i="4"/>
  <c r="K260" i="4"/>
  <c r="J260" i="4"/>
  <c r="I260" i="4"/>
  <c r="N259" i="4"/>
  <c r="M259" i="4"/>
  <c r="L259" i="4"/>
  <c r="K259" i="4"/>
  <c r="I259" i="4" s="1"/>
  <c r="J259" i="4"/>
  <c r="N258" i="4"/>
  <c r="M258" i="4"/>
  <c r="L258" i="4"/>
  <c r="K258" i="4"/>
  <c r="J258" i="4"/>
  <c r="I258" i="4"/>
  <c r="N257" i="4"/>
  <c r="M257" i="4"/>
  <c r="L257" i="4"/>
  <c r="K257" i="4"/>
  <c r="I257" i="4" s="1"/>
  <c r="J257" i="4"/>
  <c r="N256" i="4"/>
  <c r="M256" i="4"/>
  <c r="L256" i="4"/>
  <c r="K256" i="4"/>
  <c r="J256" i="4"/>
  <c r="I256" i="4"/>
  <c r="N255" i="4"/>
  <c r="M255" i="4"/>
  <c r="L255" i="4"/>
  <c r="K255" i="4"/>
  <c r="I255" i="4" s="1"/>
  <c r="J255" i="4"/>
  <c r="N254" i="4"/>
  <c r="M254" i="4"/>
  <c r="L254" i="4"/>
  <c r="K254" i="4"/>
  <c r="J254" i="4"/>
  <c r="I254" i="4"/>
  <c r="N253" i="4"/>
  <c r="M253" i="4"/>
  <c r="L253" i="4"/>
  <c r="K253" i="4"/>
  <c r="I253" i="4" s="1"/>
  <c r="J253" i="4"/>
  <c r="N252" i="4"/>
  <c r="M252" i="4"/>
  <c r="L252" i="4"/>
  <c r="K252" i="4"/>
  <c r="J252" i="4"/>
  <c r="I252" i="4"/>
  <c r="N251" i="4"/>
  <c r="M251" i="4"/>
  <c r="L251" i="4"/>
  <c r="K251" i="4"/>
  <c r="I251" i="4" s="1"/>
  <c r="U34" i="4" s="1"/>
  <c r="J251" i="4"/>
  <c r="N250" i="4"/>
  <c r="M250" i="4"/>
  <c r="L250" i="4"/>
  <c r="K250" i="4"/>
  <c r="J250" i="4"/>
  <c r="I250" i="4"/>
  <c r="N249" i="4"/>
  <c r="M249" i="4"/>
  <c r="L249" i="4"/>
  <c r="K249" i="4"/>
  <c r="I249" i="4" s="1"/>
  <c r="J249" i="4"/>
  <c r="N248" i="4"/>
  <c r="M248" i="4"/>
  <c r="L248" i="4"/>
  <c r="K248" i="4"/>
  <c r="J248" i="4"/>
  <c r="I248" i="4"/>
  <c r="N247" i="4"/>
  <c r="M247" i="4"/>
  <c r="L247" i="4"/>
  <c r="K247" i="4"/>
  <c r="I247" i="4" s="1"/>
  <c r="J247" i="4"/>
  <c r="N246" i="4"/>
  <c r="M246" i="4"/>
  <c r="L246" i="4"/>
  <c r="K246" i="4"/>
  <c r="J246" i="4"/>
  <c r="I246" i="4"/>
  <c r="N245" i="4"/>
  <c r="M245" i="4"/>
  <c r="L245" i="4"/>
  <c r="K245" i="4"/>
  <c r="I245" i="4" s="1"/>
  <c r="J245" i="4"/>
  <c r="N244" i="4"/>
  <c r="M244" i="4"/>
  <c r="L244" i="4"/>
  <c r="K244" i="4"/>
  <c r="J244" i="4"/>
  <c r="I244" i="4"/>
  <c r="N243" i="4"/>
  <c r="M243" i="4"/>
  <c r="L243" i="4"/>
  <c r="K243" i="4"/>
  <c r="I243" i="4" s="1"/>
  <c r="J243" i="4"/>
  <c r="N242" i="4"/>
  <c r="M242" i="4"/>
  <c r="L242" i="4"/>
  <c r="K242" i="4"/>
  <c r="J242" i="4"/>
  <c r="I242" i="4"/>
  <c r="N241" i="4"/>
  <c r="M241" i="4"/>
  <c r="L241" i="4"/>
  <c r="K241" i="4"/>
  <c r="I241" i="4" s="1"/>
  <c r="J241" i="4"/>
  <c r="N240" i="4"/>
  <c r="M240" i="4"/>
  <c r="L240" i="4"/>
  <c r="K240" i="4"/>
  <c r="J240" i="4"/>
  <c r="I240" i="4"/>
  <c r="N239" i="4"/>
  <c r="M239" i="4"/>
  <c r="L239" i="4"/>
  <c r="K239" i="4"/>
  <c r="I239" i="4" s="1"/>
  <c r="J239" i="4"/>
  <c r="N238" i="4"/>
  <c r="M238" i="4"/>
  <c r="L238" i="4"/>
  <c r="K238" i="4"/>
  <c r="J238" i="4"/>
  <c r="I238" i="4"/>
  <c r="N237" i="4"/>
  <c r="M237" i="4"/>
  <c r="L237" i="4"/>
  <c r="K237" i="4"/>
  <c r="I237" i="4" s="1"/>
  <c r="J237" i="4"/>
  <c r="N236" i="4"/>
  <c r="M236" i="4"/>
  <c r="L236" i="4"/>
  <c r="K236" i="4"/>
  <c r="J236" i="4"/>
  <c r="I236" i="4"/>
  <c r="U38" i="4" s="1"/>
  <c r="N235" i="4"/>
  <c r="M235" i="4"/>
  <c r="L235" i="4"/>
  <c r="K235" i="4"/>
  <c r="I235" i="4" s="1"/>
  <c r="U37" i="4" s="1"/>
  <c r="J235" i="4"/>
  <c r="N234" i="4"/>
  <c r="M234" i="4"/>
  <c r="L234" i="4"/>
  <c r="K234" i="4"/>
  <c r="J234" i="4"/>
  <c r="I234" i="4"/>
  <c r="N233" i="4"/>
  <c r="M233" i="4"/>
  <c r="L233" i="4"/>
  <c r="K233" i="4"/>
  <c r="I233" i="4" s="1"/>
  <c r="J233" i="4"/>
  <c r="N232" i="4"/>
  <c r="M232" i="4"/>
  <c r="L232" i="4"/>
  <c r="K232" i="4"/>
  <c r="J232" i="4"/>
  <c r="I232" i="4"/>
  <c r="N231" i="4"/>
  <c r="M231" i="4"/>
  <c r="L231" i="4"/>
  <c r="K231" i="4"/>
  <c r="I231" i="4" s="1"/>
  <c r="U33" i="4" s="1"/>
  <c r="J231" i="4"/>
  <c r="N230" i="4"/>
  <c r="M230" i="4"/>
  <c r="L230" i="4"/>
  <c r="K230" i="4"/>
  <c r="J230" i="4"/>
  <c r="I230" i="4"/>
  <c r="N229" i="4"/>
  <c r="M229" i="4"/>
  <c r="L229" i="4"/>
  <c r="K229" i="4"/>
  <c r="I229" i="4" s="1"/>
  <c r="J229" i="4"/>
  <c r="N228" i="4"/>
  <c r="M228" i="4"/>
  <c r="L228" i="4"/>
  <c r="K228" i="4"/>
  <c r="J228" i="4"/>
  <c r="I228" i="4"/>
  <c r="N227" i="4"/>
  <c r="M227" i="4"/>
  <c r="L227" i="4"/>
  <c r="K227" i="4"/>
  <c r="I227" i="4" s="1"/>
  <c r="J227" i="4"/>
  <c r="N226" i="4"/>
  <c r="M226" i="4"/>
  <c r="L226" i="4"/>
  <c r="K226" i="4"/>
  <c r="J226" i="4"/>
  <c r="I226" i="4"/>
  <c r="N225" i="4"/>
  <c r="M225" i="4"/>
  <c r="L225" i="4"/>
  <c r="K225" i="4"/>
  <c r="I225" i="4" s="1"/>
  <c r="J225" i="4"/>
  <c r="N224" i="4"/>
  <c r="M224" i="4"/>
  <c r="L224" i="4"/>
  <c r="K224" i="4"/>
  <c r="J224" i="4"/>
  <c r="I224" i="4"/>
  <c r="N223" i="4"/>
  <c r="M223" i="4"/>
  <c r="L223" i="4"/>
  <c r="K223" i="4"/>
  <c r="I223" i="4" s="1"/>
  <c r="J223" i="4"/>
  <c r="N222" i="4"/>
  <c r="M222" i="4"/>
  <c r="L222" i="4"/>
  <c r="K222" i="4"/>
  <c r="J222" i="4"/>
  <c r="I222" i="4"/>
  <c r="N221" i="4"/>
  <c r="M221" i="4"/>
  <c r="L221" i="4"/>
  <c r="K221" i="4"/>
  <c r="I221" i="4" s="1"/>
  <c r="J221" i="4"/>
  <c r="N220" i="4"/>
  <c r="M220" i="4"/>
  <c r="L220" i="4"/>
  <c r="K220" i="4"/>
  <c r="J220" i="4"/>
  <c r="I220" i="4"/>
  <c r="N219" i="4"/>
  <c r="M219" i="4"/>
  <c r="L219" i="4"/>
  <c r="K219" i="4"/>
  <c r="I219" i="4" s="1"/>
  <c r="J219" i="4"/>
  <c r="N218" i="4"/>
  <c r="M218" i="4"/>
  <c r="L218" i="4"/>
  <c r="K218" i="4"/>
  <c r="J218" i="4"/>
  <c r="I218" i="4"/>
  <c r="N217" i="4"/>
  <c r="M217" i="4"/>
  <c r="L217" i="4"/>
  <c r="K217" i="4"/>
  <c r="I217" i="4" s="1"/>
  <c r="J217" i="4"/>
  <c r="N216" i="4"/>
  <c r="M216" i="4"/>
  <c r="L216" i="4"/>
  <c r="K216" i="4"/>
  <c r="J216" i="4"/>
  <c r="I216" i="4"/>
  <c r="N215" i="4"/>
  <c r="M215" i="4"/>
  <c r="L215" i="4"/>
  <c r="K215" i="4"/>
  <c r="I215" i="4" s="1"/>
  <c r="J215" i="4"/>
  <c r="N214" i="4"/>
  <c r="M214" i="4"/>
  <c r="L214" i="4"/>
  <c r="K214" i="4"/>
  <c r="J214" i="4"/>
  <c r="I214" i="4"/>
  <c r="N213" i="4"/>
  <c r="M213" i="4"/>
  <c r="L213" i="4"/>
  <c r="K213" i="4"/>
  <c r="I213" i="4" s="1"/>
  <c r="J213" i="4"/>
  <c r="N212" i="4"/>
  <c r="M212" i="4"/>
  <c r="L212" i="4"/>
  <c r="K212" i="4"/>
  <c r="J212" i="4"/>
  <c r="I212" i="4"/>
  <c r="N211" i="4"/>
  <c r="M211" i="4"/>
  <c r="L211" i="4"/>
  <c r="K211" i="4"/>
  <c r="I211" i="4" s="1"/>
  <c r="J211" i="4"/>
  <c r="N210" i="4"/>
  <c r="M210" i="4"/>
  <c r="L210" i="4"/>
  <c r="K210" i="4"/>
  <c r="J210" i="4"/>
  <c r="I210" i="4"/>
  <c r="N209" i="4"/>
  <c r="M209" i="4"/>
  <c r="L209" i="4"/>
  <c r="K209" i="4"/>
  <c r="I209" i="4" s="1"/>
  <c r="U32" i="4" s="1"/>
  <c r="J209" i="4"/>
  <c r="N208" i="4"/>
  <c r="M208" i="4"/>
  <c r="L208" i="4"/>
  <c r="K208" i="4"/>
  <c r="J208" i="4"/>
  <c r="I208" i="4"/>
  <c r="N207" i="4"/>
  <c r="M207" i="4"/>
  <c r="L207" i="4"/>
  <c r="K207" i="4"/>
  <c r="I207" i="4" s="1"/>
  <c r="J207" i="4"/>
  <c r="N206" i="4"/>
  <c r="M206" i="4"/>
  <c r="L206" i="4"/>
  <c r="K206" i="4"/>
  <c r="J206" i="4"/>
  <c r="I206" i="4"/>
  <c r="N205" i="4"/>
  <c r="M205" i="4"/>
  <c r="L205" i="4"/>
  <c r="K205" i="4"/>
  <c r="I205" i="4" s="1"/>
  <c r="J205" i="4"/>
  <c r="N204" i="4"/>
  <c r="M204" i="4"/>
  <c r="L204" i="4"/>
  <c r="K204" i="4"/>
  <c r="J204" i="4"/>
  <c r="I204" i="4"/>
  <c r="N203" i="4"/>
  <c r="M203" i="4"/>
  <c r="L203" i="4"/>
  <c r="K203" i="4"/>
  <c r="I203" i="4" s="1"/>
  <c r="K37" i="4" s="1"/>
  <c r="J203" i="4"/>
  <c r="N202" i="4"/>
  <c r="M202" i="4"/>
  <c r="L202" i="4"/>
  <c r="K202" i="4"/>
  <c r="J202" i="4"/>
  <c r="I202" i="4"/>
  <c r="K36" i="4" s="1"/>
  <c r="N201" i="4"/>
  <c r="M201" i="4"/>
  <c r="L201" i="4"/>
  <c r="K201" i="4"/>
  <c r="I201" i="4" s="1"/>
  <c r="K35" i="4" s="1"/>
  <c r="J201" i="4"/>
  <c r="N200" i="4"/>
  <c r="M200" i="4"/>
  <c r="L200" i="4"/>
  <c r="K200" i="4"/>
  <c r="J200" i="4"/>
  <c r="I200" i="4"/>
  <c r="N199" i="4"/>
  <c r="M199" i="4"/>
  <c r="L199" i="4"/>
  <c r="K199" i="4"/>
  <c r="I199" i="4" s="1"/>
  <c r="U31" i="4" s="1"/>
  <c r="J199" i="4"/>
  <c r="N198" i="4"/>
  <c r="M198" i="4"/>
  <c r="L198" i="4"/>
  <c r="K198" i="4"/>
  <c r="J198" i="4"/>
  <c r="I198" i="4"/>
  <c r="N197" i="4"/>
  <c r="M197" i="4"/>
  <c r="L197" i="4"/>
  <c r="K197" i="4"/>
  <c r="I197" i="4" s="1"/>
  <c r="J197" i="4"/>
  <c r="N196" i="4"/>
  <c r="M196" i="4"/>
  <c r="L196" i="4"/>
  <c r="K196" i="4"/>
  <c r="J196" i="4"/>
  <c r="I196" i="4"/>
  <c r="K34" i="4" s="1"/>
  <c r="N195" i="4"/>
  <c r="M195" i="4"/>
  <c r="L195" i="4"/>
  <c r="K195" i="4"/>
  <c r="I195" i="4" s="1"/>
  <c r="K33" i="4" s="1"/>
  <c r="J195" i="4"/>
  <c r="N194" i="4"/>
  <c r="M194" i="4"/>
  <c r="L194" i="4"/>
  <c r="K194" i="4"/>
  <c r="J194" i="4"/>
  <c r="I194" i="4"/>
  <c r="N193" i="4"/>
  <c r="M193" i="4"/>
  <c r="L193" i="4"/>
  <c r="K193" i="4"/>
  <c r="I193" i="4" s="1"/>
  <c r="J193" i="4"/>
  <c r="N192" i="4"/>
  <c r="M192" i="4"/>
  <c r="L192" i="4"/>
  <c r="K192" i="4"/>
  <c r="J192" i="4"/>
  <c r="I192" i="4"/>
  <c r="N191" i="4"/>
  <c r="M191" i="4"/>
  <c r="L191" i="4"/>
  <c r="K191" i="4"/>
  <c r="I191" i="4" s="1"/>
  <c r="J191" i="4"/>
  <c r="N190" i="4"/>
  <c r="M190" i="4"/>
  <c r="L190" i="4"/>
  <c r="K190" i="4"/>
  <c r="J190" i="4"/>
  <c r="I190" i="4"/>
  <c r="N189" i="4"/>
  <c r="M189" i="4"/>
  <c r="L189" i="4"/>
  <c r="K189" i="4"/>
  <c r="I189" i="4" s="1"/>
  <c r="J189" i="4"/>
  <c r="N188" i="4"/>
  <c r="M188" i="4"/>
  <c r="L188" i="4"/>
  <c r="K188" i="4"/>
  <c r="J188" i="4"/>
  <c r="I188" i="4"/>
  <c r="N187" i="4"/>
  <c r="M187" i="4"/>
  <c r="L187" i="4"/>
  <c r="K187" i="4"/>
  <c r="I187" i="4" s="1"/>
  <c r="K32" i="4" s="1"/>
  <c r="J187" i="4"/>
  <c r="N186" i="4"/>
  <c r="M186" i="4"/>
  <c r="L186" i="4"/>
  <c r="K186" i="4"/>
  <c r="J186" i="4"/>
  <c r="I186" i="4"/>
  <c r="K31" i="4" s="1"/>
  <c r="N185" i="4"/>
  <c r="M185" i="4"/>
  <c r="L185" i="4"/>
  <c r="K185" i="4"/>
  <c r="I185" i="4" s="1"/>
  <c r="K30" i="4" s="1"/>
  <c r="J185" i="4"/>
  <c r="N184" i="4"/>
  <c r="M184" i="4"/>
  <c r="L184" i="4"/>
  <c r="K184" i="4"/>
  <c r="J184" i="4"/>
  <c r="I184" i="4"/>
  <c r="N183" i="4"/>
  <c r="M183" i="4"/>
  <c r="L183" i="4"/>
  <c r="K183" i="4"/>
  <c r="I183" i="4" s="1"/>
  <c r="J183" i="4"/>
  <c r="N182" i="4"/>
  <c r="M182" i="4"/>
  <c r="L182" i="4"/>
  <c r="K182" i="4"/>
  <c r="J182" i="4"/>
  <c r="I182" i="4"/>
  <c r="N181" i="4"/>
  <c r="M181" i="4"/>
  <c r="L181" i="4"/>
  <c r="K181" i="4"/>
  <c r="I181" i="4" s="1"/>
  <c r="J181" i="4"/>
  <c r="N180" i="4"/>
  <c r="M180" i="4"/>
  <c r="L180" i="4"/>
  <c r="K180" i="4"/>
  <c r="J180" i="4"/>
  <c r="I180" i="4"/>
  <c r="N179" i="4"/>
  <c r="M179" i="4"/>
  <c r="L179" i="4"/>
  <c r="K179" i="4"/>
  <c r="I179" i="4" s="1"/>
  <c r="J179" i="4"/>
  <c r="N178" i="4"/>
  <c r="M178" i="4"/>
  <c r="L178" i="4"/>
  <c r="K178" i="4"/>
  <c r="J178" i="4"/>
  <c r="I178" i="4"/>
  <c r="U30" i="4" s="1"/>
  <c r="N177" i="4"/>
  <c r="M177" i="4"/>
  <c r="L177" i="4"/>
  <c r="K177" i="4"/>
  <c r="I177" i="4" s="1"/>
  <c r="J177" i="4"/>
  <c r="N176" i="4"/>
  <c r="M176" i="4"/>
  <c r="L176" i="4"/>
  <c r="K176" i="4"/>
  <c r="J176" i="4"/>
  <c r="I176" i="4"/>
  <c r="N175" i="4"/>
  <c r="M175" i="4"/>
  <c r="L175" i="4"/>
  <c r="K175" i="4"/>
  <c r="I175" i="4" s="1"/>
  <c r="J175" i="4"/>
  <c r="N174" i="4"/>
  <c r="M174" i="4"/>
  <c r="L174" i="4"/>
  <c r="K174" i="4"/>
  <c r="J174" i="4"/>
  <c r="I174" i="4"/>
  <c r="K29" i="4" s="1"/>
  <c r="N173" i="4"/>
  <c r="M173" i="4"/>
  <c r="L173" i="4"/>
  <c r="K173" i="4"/>
  <c r="I173" i="4" s="1"/>
  <c r="K28" i="4" s="1"/>
  <c r="J173" i="4"/>
  <c r="N172" i="4"/>
  <c r="M172" i="4"/>
  <c r="L172" i="4"/>
  <c r="K172" i="4"/>
  <c r="J172" i="4"/>
  <c r="I172" i="4"/>
  <c r="U29" i="4" s="1"/>
  <c r="N171" i="4"/>
  <c r="M171" i="4"/>
  <c r="L171" i="4"/>
  <c r="K171" i="4"/>
  <c r="I171" i="4" s="1"/>
  <c r="U28" i="4" s="1"/>
  <c r="J171" i="4"/>
  <c r="N170" i="4"/>
  <c r="M170" i="4"/>
  <c r="L170" i="4"/>
  <c r="K170" i="4"/>
  <c r="J170" i="4"/>
  <c r="I170" i="4"/>
  <c r="U27" i="4" s="1"/>
  <c r="N169" i="4"/>
  <c r="M169" i="4"/>
  <c r="L169" i="4"/>
  <c r="K169" i="4"/>
  <c r="I169" i="4" s="1"/>
  <c r="J169" i="4"/>
  <c r="N168" i="4"/>
  <c r="M168" i="4"/>
  <c r="L168" i="4"/>
  <c r="K168" i="4"/>
  <c r="J168" i="4"/>
  <c r="I168" i="4"/>
  <c r="N167" i="4"/>
  <c r="M167" i="4"/>
  <c r="L167" i="4"/>
  <c r="K167" i="4"/>
  <c r="I167" i="4" s="1"/>
  <c r="U26" i="4" s="1"/>
  <c r="J167" i="4"/>
  <c r="N166" i="4"/>
  <c r="M166" i="4"/>
  <c r="L166" i="4"/>
  <c r="K166" i="4"/>
  <c r="J166" i="4"/>
  <c r="I166" i="4"/>
  <c r="N165" i="4"/>
  <c r="M165" i="4"/>
  <c r="L165" i="4"/>
  <c r="K165" i="4"/>
  <c r="I165" i="4" s="1"/>
  <c r="J165" i="4"/>
  <c r="N164" i="4"/>
  <c r="M164" i="4"/>
  <c r="L164" i="4"/>
  <c r="K164" i="4"/>
  <c r="J164" i="4"/>
  <c r="I164" i="4"/>
  <c r="N163" i="4"/>
  <c r="M163" i="4"/>
  <c r="L163" i="4"/>
  <c r="K163" i="4"/>
  <c r="I163" i="4" s="1"/>
  <c r="J163" i="4"/>
  <c r="N162" i="4"/>
  <c r="M162" i="4"/>
  <c r="L162" i="4"/>
  <c r="K162" i="4"/>
  <c r="J162" i="4"/>
  <c r="I162" i="4"/>
  <c r="U25" i="4" s="1"/>
  <c r="N161" i="4"/>
  <c r="M161" i="4"/>
  <c r="L161" i="4"/>
  <c r="K161" i="4"/>
  <c r="I161" i="4" s="1"/>
  <c r="U24" i="4" s="1"/>
  <c r="J161" i="4"/>
  <c r="N160" i="4"/>
  <c r="M160" i="4"/>
  <c r="L160" i="4"/>
  <c r="K160" i="4"/>
  <c r="J160" i="4"/>
  <c r="I160" i="4"/>
  <c r="N159" i="4"/>
  <c r="M159" i="4"/>
  <c r="L159" i="4"/>
  <c r="K159" i="4"/>
  <c r="I159" i="4" s="1"/>
  <c r="J159" i="4"/>
  <c r="N158" i="4"/>
  <c r="M158" i="4"/>
  <c r="L158" i="4"/>
  <c r="K158" i="4"/>
  <c r="J158" i="4"/>
  <c r="I158" i="4"/>
  <c r="N157" i="4"/>
  <c r="M157" i="4"/>
  <c r="L157" i="4"/>
  <c r="K157" i="4"/>
  <c r="I157" i="4" s="1"/>
  <c r="J157" i="4"/>
  <c r="N156" i="4"/>
  <c r="M156" i="4"/>
  <c r="L156" i="4"/>
  <c r="K156" i="4"/>
  <c r="J156" i="4"/>
  <c r="I156" i="4"/>
  <c r="N155" i="4"/>
  <c r="M155" i="4"/>
  <c r="L155" i="4"/>
  <c r="K155" i="4"/>
  <c r="I155" i="4" s="1"/>
  <c r="K26" i="4" s="1"/>
  <c r="J155" i="4"/>
  <c r="N154" i="4"/>
  <c r="M154" i="4"/>
  <c r="L154" i="4"/>
  <c r="K154" i="4"/>
  <c r="J154" i="4"/>
  <c r="I154" i="4"/>
  <c r="K25" i="4" s="1"/>
  <c r="N153" i="4"/>
  <c r="M153" i="4"/>
  <c r="L153" i="4"/>
  <c r="K153" i="4"/>
  <c r="I153" i="4" s="1"/>
  <c r="K24" i="4" s="1"/>
  <c r="J153" i="4"/>
  <c r="N152" i="4"/>
  <c r="M152" i="4"/>
  <c r="L152" i="4"/>
  <c r="K152" i="4"/>
  <c r="J152" i="4"/>
  <c r="I152" i="4"/>
  <c r="N151" i="4"/>
  <c r="M151" i="4"/>
  <c r="L151" i="4"/>
  <c r="K151" i="4"/>
  <c r="I151" i="4" s="1"/>
  <c r="U23" i="4" s="1"/>
  <c r="J151" i="4"/>
  <c r="N150" i="4"/>
  <c r="M150" i="4"/>
  <c r="L150" i="4"/>
  <c r="K150" i="4"/>
  <c r="J150" i="4"/>
  <c r="I150" i="4"/>
  <c r="N149" i="4"/>
  <c r="M149" i="4"/>
  <c r="L149" i="4"/>
  <c r="K149" i="4"/>
  <c r="I149" i="4" s="1"/>
  <c r="J149" i="4"/>
  <c r="N148" i="4"/>
  <c r="M148" i="4"/>
  <c r="L148" i="4"/>
  <c r="K148" i="4"/>
  <c r="J148" i="4"/>
  <c r="I148" i="4"/>
  <c r="N147" i="4"/>
  <c r="M147" i="4"/>
  <c r="L147" i="4"/>
  <c r="K147" i="4"/>
  <c r="I147" i="4" s="1"/>
  <c r="J147" i="4"/>
  <c r="N146" i="4"/>
  <c r="M146" i="4"/>
  <c r="L146" i="4"/>
  <c r="K146" i="4"/>
  <c r="J146" i="4"/>
  <c r="I146" i="4"/>
  <c r="K23" i="4" s="1"/>
  <c r="N145" i="4"/>
  <c r="M145" i="4"/>
  <c r="L145" i="4"/>
  <c r="K145" i="4"/>
  <c r="I145" i="4" s="1"/>
  <c r="J145" i="4"/>
  <c r="N144" i="4"/>
  <c r="M144" i="4"/>
  <c r="L144" i="4"/>
  <c r="K144" i="4"/>
  <c r="J144" i="4"/>
  <c r="I144" i="4"/>
  <c r="N143" i="4"/>
  <c r="M143" i="4"/>
  <c r="L143" i="4"/>
  <c r="K143" i="4"/>
  <c r="I143" i="4" s="1"/>
  <c r="J143" i="4"/>
  <c r="N142" i="4"/>
  <c r="M142" i="4"/>
  <c r="L142" i="4"/>
  <c r="K142" i="4"/>
  <c r="J142" i="4"/>
  <c r="I142" i="4"/>
  <c r="N141" i="4"/>
  <c r="M141" i="4"/>
  <c r="L141" i="4"/>
  <c r="K141" i="4"/>
  <c r="I141" i="4" s="1"/>
  <c r="J141" i="4"/>
  <c r="N140" i="4"/>
  <c r="M140" i="4"/>
  <c r="L140" i="4"/>
  <c r="K140" i="4"/>
  <c r="J140" i="4"/>
  <c r="I140" i="4"/>
  <c r="N139" i="4"/>
  <c r="M139" i="4"/>
  <c r="L139" i="4"/>
  <c r="K139" i="4"/>
  <c r="I139" i="4" s="1"/>
  <c r="J139" i="4"/>
  <c r="N138" i="4"/>
  <c r="M138" i="4"/>
  <c r="L138" i="4"/>
  <c r="K138" i="4"/>
  <c r="J138" i="4"/>
  <c r="I138" i="4"/>
  <c r="N137" i="4"/>
  <c r="M137" i="4"/>
  <c r="L137" i="4"/>
  <c r="K137" i="4"/>
  <c r="I137" i="4" s="1"/>
  <c r="J137" i="4"/>
  <c r="N136" i="4"/>
  <c r="M136" i="4"/>
  <c r="L136" i="4"/>
  <c r="K136" i="4"/>
  <c r="J136" i="4"/>
  <c r="I136" i="4"/>
  <c r="N135" i="4"/>
  <c r="M135" i="4"/>
  <c r="L135" i="4"/>
  <c r="K135" i="4"/>
  <c r="I135" i="4" s="1"/>
  <c r="J135" i="4"/>
  <c r="N134" i="4"/>
  <c r="M134" i="4"/>
  <c r="L134" i="4"/>
  <c r="K134" i="4"/>
  <c r="J134" i="4"/>
  <c r="I134" i="4"/>
  <c r="N133" i="4"/>
  <c r="M133" i="4"/>
  <c r="L133" i="4"/>
  <c r="K133" i="4"/>
  <c r="I133" i="4" s="1"/>
  <c r="J133" i="4"/>
  <c r="N132" i="4"/>
  <c r="M132" i="4"/>
  <c r="L132" i="4"/>
  <c r="K132" i="4"/>
  <c r="J132" i="4"/>
  <c r="I132" i="4"/>
  <c r="N131" i="4"/>
  <c r="M131" i="4"/>
  <c r="L131" i="4"/>
  <c r="K131" i="4"/>
  <c r="I131" i="4" s="1"/>
  <c r="J131" i="4"/>
  <c r="N130" i="4"/>
  <c r="M130" i="4"/>
  <c r="L130" i="4"/>
  <c r="K130" i="4"/>
  <c r="J130" i="4"/>
  <c r="I130" i="4"/>
  <c r="N129" i="4"/>
  <c r="M129" i="4"/>
  <c r="L129" i="4"/>
  <c r="K129" i="4"/>
  <c r="I129" i="4" s="1"/>
  <c r="J129" i="4"/>
  <c r="N128" i="4"/>
  <c r="M128" i="4"/>
  <c r="L128" i="4"/>
  <c r="K128" i="4"/>
  <c r="J128" i="4"/>
  <c r="I128" i="4"/>
  <c r="N127" i="4"/>
  <c r="M127" i="4"/>
  <c r="L127" i="4"/>
  <c r="K127" i="4"/>
  <c r="I127" i="4" s="1"/>
  <c r="J127" i="4"/>
  <c r="N126" i="4"/>
  <c r="M126" i="4"/>
  <c r="L126" i="4"/>
  <c r="K126" i="4"/>
  <c r="J126" i="4"/>
  <c r="I126" i="4"/>
  <c r="N125" i="4"/>
  <c r="M125" i="4"/>
  <c r="L125" i="4"/>
  <c r="K125" i="4"/>
  <c r="I125" i="4" s="1"/>
  <c r="J125" i="4"/>
  <c r="N124" i="4"/>
  <c r="M124" i="4"/>
  <c r="L124" i="4"/>
  <c r="K124" i="4"/>
  <c r="J124" i="4"/>
  <c r="I124" i="4"/>
  <c r="N123" i="4"/>
  <c r="M123" i="4"/>
  <c r="L123" i="4"/>
  <c r="K123" i="4"/>
  <c r="I123" i="4" s="1"/>
  <c r="J123" i="4"/>
  <c r="N122" i="4"/>
  <c r="M122" i="4"/>
  <c r="L122" i="4"/>
  <c r="K122" i="4"/>
  <c r="J122" i="4"/>
  <c r="I122" i="4"/>
  <c r="N121" i="4"/>
  <c r="M121" i="4"/>
  <c r="L121" i="4"/>
  <c r="K121" i="4"/>
  <c r="I121" i="4" s="1"/>
  <c r="J121" i="4"/>
  <c r="N120" i="4"/>
  <c r="M120" i="4"/>
  <c r="L120" i="4"/>
  <c r="K120" i="4"/>
  <c r="J120" i="4"/>
  <c r="I120" i="4"/>
  <c r="N119" i="4"/>
  <c r="M119" i="4"/>
  <c r="L119" i="4"/>
  <c r="K119" i="4"/>
  <c r="I119" i="4" s="1"/>
  <c r="J119" i="4"/>
  <c r="N118" i="4"/>
  <c r="M118" i="4"/>
  <c r="L118" i="4"/>
  <c r="K118" i="4"/>
  <c r="J118" i="4"/>
  <c r="I118" i="4"/>
  <c r="N117" i="4"/>
  <c r="M117" i="4"/>
  <c r="L117" i="4"/>
  <c r="K117" i="4"/>
  <c r="I117" i="4" s="1"/>
  <c r="J117" i="4"/>
  <c r="N116" i="4"/>
  <c r="M116" i="4"/>
  <c r="L116" i="4"/>
  <c r="K116" i="4"/>
  <c r="J116" i="4"/>
  <c r="I116" i="4"/>
  <c r="N115" i="4"/>
  <c r="M115" i="4"/>
  <c r="L115" i="4"/>
  <c r="K115" i="4"/>
  <c r="I115" i="4" s="1"/>
  <c r="J115" i="4"/>
  <c r="N114" i="4"/>
  <c r="M114" i="4"/>
  <c r="L114" i="4"/>
  <c r="K114" i="4"/>
  <c r="J114" i="4"/>
  <c r="I114" i="4"/>
  <c r="N113" i="4"/>
  <c r="M113" i="4"/>
  <c r="L113" i="4"/>
  <c r="K113" i="4"/>
  <c r="I113" i="4" s="1"/>
  <c r="J113" i="4"/>
  <c r="N112" i="4"/>
  <c r="M112" i="4"/>
  <c r="L112" i="4"/>
  <c r="K112" i="4"/>
  <c r="J112" i="4"/>
  <c r="I112" i="4"/>
  <c r="N111" i="4"/>
  <c r="M111" i="4"/>
  <c r="L111" i="4"/>
  <c r="K111" i="4"/>
  <c r="I111" i="4" s="1"/>
  <c r="J111" i="4"/>
  <c r="N110" i="4"/>
  <c r="M110" i="4"/>
  <c r="L110" i="4"/>
  <c r="K110" i="4"/>
  <c r="J110" i="4"/>
  <c r="I110" i="4"/>
  <c r="N109" i="4"/>
  <c r="M109" i="4"/>
  <c r="L109" i="4"/>
  <c r="K109" i="4"/>
  <c r="I109" i="4" s="1"/>
  <c r="J109" i="4"/>
  <c r="N108" i="4"/>
  <c r="M108" i="4"/>
  <c r="L108" i="4"/>
  <c r="K108" i="4"/>
  <c r="J108" i="4"/>
  <c r="I108" i="4"/>
  <c r="N107" i="4"/>
  <c r="M107" i="4"/>
  <c r="L107" i="4"/>
  <c r="K107" i="4"/>
  <c r="I107" i="4" s="1"/>
  <c r="J107" i="4"/>
  <c r="N106" i="4"/>
  <c r="M106" i="4"/>
  <c r="L106" i="4"/>
  <c r="K106" i="4"/>
  <c r="J106" i="4"/>
  <c r="I106" i="4"/>
  <c r="N105" i="4"/>
  <c r="M105" i="4"/>
  <c r="L105" i="4"/>
  <c r="K105" i="4"/>
  <c r="I105" i="4" s="1"/>
  <c r="J105" i="4"/>
  <c r="N104" i="4"/>
  <c r="M104" i="4"/>
  <c r="L104" i="4"/>
  <c r="K104" i="4"/>
  <c r="J104" i="4"/>
  <c r="I104" i="4"/>
  <c r="N103" i="4"/>
  <c r="M103" i="4"/>
  <c r="L103" i="4"/>
  <c r="K103" i="4"/>
  <c r="I103" i="4" s="1"/>
  <c r="J103" i="4"/>
  <c r="N102" i="4"/>
  <c r="M102" i="4"/>
  <c r="L102" i="4"/>
  <c r="K102" i="4"/>
  <c r="J102" i="4"/>
  <c r="I102" i="4"/>
  <c r="N101" i="4"/>
  <c r="M101" i="4"/>
  <c r="L101" i="4"/>
  <c r="K101" i="4"/>
  <c r="I101" i="4" s="1"/>
  <c r="J101" i="4"/>
  <c r="N100" i="4"/>
  <c r="M100" i="4"/>
  <c r="L100" i="4"/>
  <c r="K100" i="4"/>
  <c r="J100" i="4"/>
  <c r="I100" i="4"/>
  <c r="N99" i="4"/>
  <c r="M99" i="4"/>
  <c r="L99" i="4"/>
  <c r="K99" i="4"/>
  <c r="I99" i="4" s="1"/>
  <c r="J99" i="4"/>
  <c r="N98" i="4"/>
  <c r="M98" i="4"/>
  <c r="L98" i="4"/>
  <c r="K98" i="4"/>
  <c r="J98" i="4"/>
  <c r="I98" i="4"/>
  <c r="N97" i="4"/>
  <c r="M97" i="4"/>
  <c r="L97" i="4"/>
  <c r="K97" i="4"/>
  <c r="I97" i="4" s="1"/>
  <c r="J97" i="4"/>
  <c r="N96" i="4"/>
  <c r="M96" i="4"/>
  <c r="L96" i="4"/>
  <c r="K96" i="4"/>
  <c r="J96" i="4"/>
  <c r="I96" i="4"/>
  <c r="N95" i="4"/>
  <c r="M95" i="4"/>
  <c r="L95" i="4"/>
  <c r="K95" i="4"/>
  <c r="I95" i="4" s="1"/>
  <c r="J95" i="4"/>
  <c r="N94" i="4"/>
  <c r="M94" i="4"/>
  <c r="L94" i="4"/>
  <c r="K94" i="4"/>
  <c r="J94" i="4"/>
  <c r="I94" i="4"/>
  <c r="N93" i="4"/>
  <c r="M93" i="4"/>
  <c r="L93" i="4"/>
  <c r="K93" i="4"/>
  <c r="I93" i="4" s="1"/>
  <c r="J93" i="4"/>
  <c r="N92" i="4"/>
  <c r="M92" i="4"/>
  <c r="L92" i="4"/>
  <c r="K92" i="4"/>
  <c r="J92" i="4"/>
  <c r="I92" i="4"/>
  <c r="N91" i="4"/>
  <c r="M91" i="4"/>
  <c r="L91" i="4"/>
  <c r="K91" i="4"/>
  <c r="I91" i="4" s="1"/>
  <c r="J91" i="4"/>
  <c r="N90" i="4"/>
  <c r="M90" i="4"/>
  <c r="L90" i="4"/>
  <c r="K90" i="4"/>
  <c r="J90" i="4"/>
  <c r="I90" i="4"/>
  <c r="N89" i="4"/>
  <c r="M89" i="4"/>
  <c r="L89" i="4"/>
  <c r="J89" i="4"/>
  <c r="L88" i="4"/>
  <c r="K88" i="4"/>
  <c r="J88" i="4"/>
  <c r="L87" i="4"/>
  <c r="K87" i="4"/>
  <c r="J87" i="4"/>
  <c r="L86" i="4"/>
  <c r="K86" i="4"/>
  <c r="J86" i="4"/>
  <c r="L85" i="4"/>
  <c r="K85" i="4"/>
  <c r="J85" i="4"/>
  <c r="L84" i="4"/>
  <c r="K84" i="4"/>
  <c r="J84" i="4"/>
  <c r="L83" i="4"/>
  <c r="K83" i="4"/>
  <c r="J83" i="4"/>
  <c r="L82" i="4"/>
  <c r="K82" i="4"/>
  <c r="J82" i="4"/>
  <c r="L81" i="4"/>
  <c r="K81" i="4"/>
  <c r="J81" i="4"/>
  <c r="N80" i="4"/>
  <c r="M80" i="4"/>
  <c r="L80" i="4"/>
  <c r="K80" i="4"/>
  <c r="J80" i="4"/>
  <c r="I80" i="4" s="1"/>
  <c r="N79" i="4"/>
  <c r="M79" i="4"/>
  <c r="L79" i="4"/>
  <c r="K79" i="4"/>
  <c r="I79" i="4" s="1"/>
  <c r="J79" i="4"/>
  <c r="N78" i="4"/>
  <c r="M78" i="4"/>
  <c r="L78" i="4"/>
  <c r="J78" i="4"/>
  <c r="L77" i="4"/>
  <c r="K77" i="4"/>
  <c r="J77" i="4"/>
  <c r="J76" i="4"/>
  <c r="J75" i="4"/>
  <c r="J74" i="4"/>
  <c r="J73" i="4"/>
  <c r="J72" i="4"/>
  <c r="J71" i="4"/>
  <c r="J70" i="4"/>
  <c r="N69" i="4"/>
  <c r="M69" i="4"/>
  <c r="J69" i="4"/>
  <c r="N68" i="4"/>
  <c r="M68" i="4"/>
  <c r="J68" i="4"/>
  <c r="N67" i="4"/>
  <c r="M67" i="4"/>
  <c r="K67" i="4"/>
  <c r="J67" i="4"/>
  <c r="E67" i="4"/>
  <c r="L67" i="4" s="1"/>
  <c r="N66" i="4"/>
  <c r="M66" i="4"/>
  <c r="L66" i="4"/>
  <c r="K66" i="4"/>
  <c r="J66" i="4"/>
  <c r="I66" i="4" s="1"/>
  <c r="N65" i="4"/>
  <c r="M65" i="4"/>
  <c r="L65" i="4"/>
  <c r="K65" i="4"/>
  <c r="I65" i="4" s="1"/>
  <c r="J65" i="4"/>
  <c r="N64" i="4"/>
  <c r="M64" i="4"/>
  <c r="L64" i="4"/>
  <c r="K64" i="4"/>
  <c r="J64" i="4"/>
  <c r="I64" i="4" s="1"/>
  <c r="N63" i="4"/>
  <c r="M63" i="4"/>
  <c r="L63" i="4"/>
  <c r="K63" i="4"/>
  <c r="I63" i="4" s="1"/>
  <c r="J63" i="4"/>
  <c r="N62" i="4"/>
  <c r="M62" i="4"/>
  <c r="L62" i="4"/>
  <c r="K62" i="4"/>
  <c r="J62" i="4"/>
  <c r="I62" i="4" s="1"/>
  <c r="N61" i="4"/>
  <c r="M61" i="4"/>
  <c r="L61" i="4"/>
  <c r="K61" i="4"/>
  <c r="I61" i="4" s="1"/>
  <c r="J61" i="4"/>
  <c r="N60" i="4"/>
  <c r="M60" i="4"/>
  <c r="L60" i="4"/>
  <c r="K60" i="4"/>
  <c r="J60" i="4"/>
  <c r="I60" i="4" s="1"/>
  <c r="K39" i="4"/>
  <c r="V36" i="4"/>
  <c r="U36" i="4"/>
  <c r="T36" i="4"/>
  <c r="E12" i="4"/>
  <c r="K8" i="4" s="1"/>
  <c r="D12" i="4"/>
  <c r="K10" i="4"/>
  <c r="K9" i="4"/>
  <c r="K7" i="4"/>
  <c r="K6" i="4"/>
  <c r="L5" i="4"/>
  <c r="K5" i="4"/>
  <c r="J5" i="4"/>
  <c r="L4" i="4"/>
  <c r="K4" i="4"/>
  <c r="J4" i="4"/>
  <c r="P3" i="4"/>
  <c r="O3" i="4"/>
  <c r="N3" i="4"/>
  <c r="M3" i="4"/>
  <c r="L3" i="4"/>
  <c r="K3" i="4"/>
  <c r="J3" i="4"/>
  <c r="K2" i="4"/>
  <c r="D1" i="4"/>
  <c r="AK498" i="3"/>
  <c r="Y498" i="3"/>
  <c r="X497" i="3"/>
  <c r="AK490" i="3"/>
  <c r="AE490" i="3"/>
  <c r="Z490" i="3"/>
  <c r="Y490" i="3"/>
  <c r="X489" i="3"/>
  <c r="R489" i="3"/>
  <c r="Q488" i="3"/>
  <c r="J485" i="3"/>
  <c r="AK482" i="3"/>
  <c r="X481" i="3"/>
  <c r="Q479" i="3"/>
  <c r="H476" i="3"/>
  <c r="AB490" i="3" s="1"/>
  <c r="G476" i="3"/>
  <c r="AA498" i="3" s="1"/>
  <c r="F476" i="3"/>
  <c r="L486" i="3" s="1"/>
  <c r="E476" i="3"/>
  <c r="K486" i="3" s="1"/>
  <c r="D476" i="3"/>
  <c r="X490" i="3" s="1"/>
  <c r="K475" i="3"/>
  <c r="D475" i="3"/>
  <c r="AK472" i="3"/>
  <c r="Y470" i="3"/>
  <c r="Q470" i="3"/>
  <c r="X469" i="3"/>
  <c r="K466" i="3"/>
  <c r="J465" i="3"/>
  <c r="AB462" i="3"/>
  <c r="AA462" i="3"/>
  <c r="Z462" i="3"/>
  <c r="Y462" i="3"/>
  <c r="X462" i="3"/>
  <c r="AK461" i="3"/>
  <c r="AE461" i="3"/>
  <c r="X461" i="3"/>
  <c r="R461" i="3"/>
  <c r="Q460" i="3"/>
  <c r="AB454" i="3"/>
  <c r="AA454" i="3"/>
  <c r="Z454" i="3"/>
  <c r="Y454" i="3"/>
  <c r="X454" i="3"/>
  <c r="X453" i="3"/>
  <c r="AK452" i="3"/>
  <c r="B450" i="3"/>
  <c r="N399" i="3"/>
  <c r="M399" i="3"/>
  <c r="L399" i="3"/>
  <c r="K399" i="3"/>
  <c r="J399" i="3"/>
  <c r="I399" i="3" s="1"/>
  <c r="N398" i="3"/>
  <c r="M398" i="3"/>
  <c r="L398" i="3"/>
  <c r="K398" i="3"/>
  <c r="I398" i="3" s="1"/>
  <c r="J398" i="3"/>
  <c r="N397" i="3"/>
  <c r="M397" i="3"/>
  <c r="L397" i="3"/>
  <c r="K397" i="3"/>
  <c r="J397" i="3"/>
  <c r="I397" i="3" s="1"/>
  <c r="N396" i="3"/>
  <c r="M396" i="3"/>
  <c r="L396" i="3"/>
  <c r="K396" i="3"/>
  <c r="I396" i="3" s="1"/>
  <c r="J396" i="3"/>
  <c r="N395" i="3"/>
  <c r="M395" i="3"/>
  <c r="L395" i="3"/>
  <c r="K395" i="3"/>
  <c r="J395" i="3"/>
  <c r="I395" i="3" s="1"/>
  <c r="N394" i="3"/>
  <c r="M394" i="3"/>
  <c r="L394" i="3"/>
  <c r="K394" i="3"/>
  <c r="I394" i="3" s="1"/>
  <c r="J394" i="3"/>
  <c r="N393" i="3"/>
  <c r="M393" i="3"/>
  <c r="L393" i="3"/>
  <c r="K393" i="3"/>
  <c r="J393" i="3"/>
  <c r="I393" i="3" s="1"/>
  <c r="N392" i="3"/>
  <c r="M392" i="3"/>
  <c r="L392" i="3"/>
  <c r="K392" i="3"/>
  <c r="I392" i="3" s="1"/>
  <c r="J392" i="3"/>
  <c r="N391" i="3"/>
  <c r="M391" i="3"/>
  <c r="L391" i="3"/>
  <c r="K391" i="3"/>
  <c r="J391" i="3"/>
  <c r="I391" i="3" s="1"/>
  <c r="N390" i="3"/>
  <c r="M390" i="3"/>
  <c r="L390" i="3"/>
  <c r="K390" i="3"/>
  <c r="I390" i="3" s="1"/>
  <c r="J390" i="3"/>
  <c r="N389" i="3"/>
  <c r="M389" i="3"/>
  <c r="L389" i="3"/>
  <c r="K389" i="3"/>
  <c r="J389" i="3"/>
  <c r="I389" i="3" s="1"/>
  <c r="N388" i="3"/>
  <c r="M388" i="3"/>
  <c r="L388" i="3"/>
  <c r="K388" i="3"/>
  <c r="I388" i="3" s="1"/>
  <c r="J388" i="3"/>
  <c r="N387" i="3"/>
  <c r="M387" i="3"/>
  <c r="L387" i="3"/>
  <c r="K387" i="3"/>
  <c r="J387" i="3"/>
  <c r="I387" i="3" s="1"/>
  <c r="N386" i="3"/>
  <c r="M386" i="3"/>
  <c r="L386" i="3"/>
  <c r="K386" i="3"/>
  <c r="I386" i="3" s="1"/>
  <c r="J386" i="3"/>
  <c r="N385" i="3"/>
  <c r="M385" i="3"/>
  <c r="L385" i="3"/>
  <c r="K385" i="3"/>
  <c r="J385" i="3"/>
  <c r="I385" i="3" s="1"/>
  <c r="N384" i="3"/>
  <c r="M384" i="3"/>
  <c r="L384" i="3"/>
  <c r="K384" i="3"/>
  <c r="I384" i="3" s="1"/>
  <c r="J384" i="3"/>
  <c r="N383" i="3"/>
  <c r="M383" i="3"/>
  <c r="L383" i="3"/>
  <c r="K383" i="3"/>
  <c r="J383" i="3"/>
  <c r="I383" i="3" s="1"/>
  <c r="N382" i="3"/>
  <c r="M382" i="3"/>
  <c r="L382" i="3"/>
  <c r="K382" i="3"/>
  <c r="I382" i="3" s="1"/>
  <c r="J382" i="3"/>
  <c r="N381" i="3"/>
  <c r="M381" i="3"/>
  <c r="L381" i="3"/>
  <c r="K381" i="3"/>
  <c r="J381" i="3"/>
  <c r="I381" i="3" s="1"/>
  <c r="N380" i="3"/>
  <c r="M380" i="3"/>
  <c r="L380" i="3"/>
  <c r="K380" i="3"/>
  <c r="I380" i="3" s="1"/>
  <c r="J380" i="3"/>
  <c r="N379" i="3"/>
  <c r="M379" i="3"/>
  <c r="L379" i="3"/>
  <c r="K379" i="3"/>
  <c r="J379" i="3"/>
  <c r="I379" i="3" s="1"/>
  <c r="N378" i="3"/>
  <c r="M378" i="3"/>
  <c r="L378" i="3"/>
  <c r="K378" i="3"/>
  <c r="I378" i="3" s="1"/>
  <c r="J378" i="3"/>
  <c r="N377" i="3"/>
  <c r="M377" i="3"/>
  <c r="L377" i="3"/>
  <c r="K377" i="3"/>
  <c r="J377" i="3"/>
  <c r="I377" i="3" s="1"/>
  <c r="N376" i="3"/>
  <c r="M376" i="3"/>
  <c r="L376" i="3"/>
  <c r="K376" i="3"/>
  <c r="I376" i="3" s="1"/>
  <c r="J376" i="3"/>
  <c r="N375" i="3"/>
  <c r="M375" i="3"/>
  <c r="L375" i="3"/>
  <c r="K375" i="3"/>
  <c r="J375" i="3"/>
  <c r="I375" i="3" s="1"/>
  <c r="N374" i="3"/>
  <c r="M374" i="3"/>
  <c r="L374" i="3"/>
  <c r="K374" i="3"/>
  <c r="I374" i="3" s="1"/>
  <c r="J374" i="3"/>
  <c r="N373" i="3"/>
  <c r="M373" i="3"/>
  <c r="L373" i="3"/>
  <c r="K373" i="3"/>
  <c r="J373" i="3"/>
  <c r="I373" i="3" s="1"/>
  <c r="N372" i="3"/>
  <c r="M372" i="3"/>
  <c r="L372" i="3"/>
  <c r="K372" i="3"/>
  <c r="I372" i="3" s="1"/>
  <c r="J372" i="3"/>
  <c r="N371" i="3"/>
  <c r="M371" i="3"/>
  <c r="L371" i="3"/>
  <c r="K371" i="3"/>
  <c r="J371" i="3"/>
  <c r="I371" i="3" s="1"/>
  <c r="N370" i="3"/>
  <c r="M370" i="3"/>
  <c r="L370" i="3"/>
  <c r="K370" i="3"/>
  <c r="I370" i="3" s="1"/>
  <c r="J370" i="3"/>
  <c r="N369" i="3"/>
  <c r="M369" i="3"/>
  <c r="L369" i="3"/>
  <c r="K369" i="3"/>
  <c r="J369" i="3"/>
  <c r="I369" i="3" s="1"/>
  <c r="N368" i="3"/>
  <c r="M368" i="3"/>
  <c r="L368" i="3"/>
  <c r="K368" i="3"/>
  <c r="I368" i="3" s="1"/>
  <c r="J368" i="3"/>
  <c r="N367" i="3"/>
  <c r="M367" i="3"/>
  <c r="L367" i="3"/>
  <c r="K367" i="3"/>
  <c r="J367" i="3"/>
  <c r="I367" i="3" s="1"/>
  <c r="N366" i="3"/>
  <c r="M366" i="3"/>
  <c r="L366" i="3"/>
  <c r="K366" i="3"/>
  <c r="I366" i="3" s="1"/>
  <c r="J366" i="3"/>
  <c r="N365" i="3"/>
  <c r="M365" i="3"/>
  <c r="L365" i="3"/>
  <c r="K365" i="3"/>
  <c r="J365" i="3"/>
  <c r="I365" i="3" s="1"/>
  <c r="N364" i="3"/>
  <c r="M364" i="3"/>
  <c r="L364" i="3"/>
  <c r="K364" i="3"/>
  <c r="I364" i="3" s="1"/>
  <c r="J364" i="3"/>
  <c r="N363" i="3"/>
  <c r="M363" i="3"/>
  <c r="L363" i="3"/>
  <c r="K363" i="3"/>
  <c r="J363" i="3"/>
  <c r="I363" i="3" s="1"/>
  <c r="N362" i="3"/>
  <c r="M362" i="3"/>
  <c r="L362" i="3"/>
  <c r="K362" i="3"/>
  <c r="I362" i="3" s="1"/>
  <c r="J362" i="3"/>
  <c r="N361" i="3"/>
  <c r="M361" i="3"/>
  <c r="L361" i="3"/>
  <c r="K361" i="3"/>
  <c r="J361" i="3"/>
  <c r="I361" i="3" s="1"/>
  <c r="N360" i="3"/>
  <c r="M360" i="3"/>
  <c r="L360" i="3"/>
  <c r="K360" i="3"/>
  <c r="I360" i="3" s="1"/>
  <c r="J360" i="3"/>
  <c r="N359" i="3"/>
  <c r="M359" i="3"/>
  <c r="L359" i="3"/>
  <c r="K359" i="3"/>
  <c r="J359" i="3"/>
  <c r="I359" i="3" s="1"/>
  <c r="N358" i="3"/>
  <c r="M358" i="3"/>
  <c r="L358" i="3"/>
  <c r="K358" i="3"/>
  <c r="I358" i="3" s="1"/>
  <c r="J358" i="3"/>
  <c r="N357" i="3"/>
  <c r="M357" i="3"/>
  <c r="L357" i="3"/>
  <c r="K357" i="3"/>
  <c r="J357" i="3"/>
  <c r="I357" i="3" s="1"/>
  <c r="N356" i="3"/>
  <c r="M356" i="3"/>
  <c r="L356" i="3"/>
  <c r="K356" i="3"/>
  <c r="I356" i="3" s="1"/>
  <c r="J356" i="3"/>
  <c r="N355" i="3"/>
  <c r="M355" i="3"/>
  <c r="L355" i="3"/>
  <c r="K355" i="3"/>
  <c r="J355" i="3"/>
  <c r="I355" i="3" s="1"/>
  <c r="N354" i="3"/>
  <c r="M354" i="3"/>
  <c r="L354" i="3"/>
  <c r="K354" i="3"/>
  <c r="I354" i="3" s="1"/>
  <c r="J354" i="3"/>
  <c r="N353" i="3"/>
  <c r="M353" i="3"/>
  <c r="L353" i="3"/>
  <c r="K353" i="3"/>
  <c r="J353" i="3"/>
  <c r="I353" i="3" s="1"/>
  <c r="N352" i="3"/>
  <c r="M352" i="3"/>
  <c r="L352" i="3"/>
  <c r="K352" i="3"/>
  <c r="I352" i="3" s="1"/>
  <c r="K39" i="3" s="1"/>
  <c r="J352" i="3"/>
  <c r="N351" i="3"/>
  <c r="M351" i="3"/>
  <c r="L351" i="3"/>
  <c r="K351" i="3"/>
  <c r="J351" i="3"/>
  <c r="I351" i="3" s="1"/>
  <c r="K38" i="3" s="1"/>
  <c r="N350" i="3"/>
  <c r="M350" i="3"/>
  <c r="L350" i="3"/>
  <c r="K350" i="3"/>
  <c r="I350" i="3" s="1"/>
  <c r="J350" i="3"/>
  <c r="N349" i="3"/>
  <c r="M349" i="3"/>
  <c r="L349" i="3"/>
  <c r="K349" i="3"/>
  <c r="J349" i="3"/>
  <c r="I349" i="3" s="1"/>
  <c r="N348" i="3"/>
  <c r="M348" i="3"/>
  <c r="L348" i="3"/>
  <c r="K348" i="3"/>
  <c r="I348" i="3" s="1"/>
  <c r="J348" i="3"/>
  <c r="N347" i="3"/>
  <c r="M347" i="3"/>
  <c r="L347" i="3"/>
  <c r="K347" i="3"/>
  <c r="J347" i="3"/>
  <c r="I347" i="3" s="1"/>
  <c r="N346" i="3"/>
  <c r="M346" i="3"/>
  <c r="L346" i="3"/>
  <c r="K346" i="3"/>
  <c r="I346" i="3" s="1"/>
  <c r="J346" i="3"/>
  <c r="N345" i="3"/>
  <c r="M345" i="3"/>
  <c r="L345" i="3"/>
  <c r="K345" i="3"/>
  <c r="J345" i="3"/>
  <c r="I345" i="3" s="1"/>
  <c r="N344" i="3"/>
  <c r="M344" i="3"/>
  <c r="L344" i="3"/>
  <c r="K344" i="3"/>
  <c r="I344" i="3" s="1"/>
  <c r="J344" i="3"/>
  <c r="N343" i="3"/>
  <c r="M343" i="3"/>
  <c r="L343" i="3"/>
  <c r="K343" i="3"/>
  <c r="J343" i="3"/>
  <c r="I343" i="3" s="1"/>
  <c r="N342" i="3"/>
  <c r="M342" i="3"/>
  <c r="L342" i="3"/>
  <c r="K342" i="3"/>
  <c r="I342" i="3" s="1"/>
  <c r="J342" i="3"/>
  <c r="N341" i="3"/>
  <c r="M341" i="3"/>
  <c r="L341" i="3"/>
  <c r="K341" i="3"/>
  <c r="J341" i="3"/>
  <c r="I341" i="3" s="1"/>
  <c r="N340" i="3"/>
  <c r="M340" i="3"/>
  <c r="L340" i="3"/>
  <c r="K340" i="3"/>
  <c r="I340" i="3" s="1"/>
  <c r="J340" i="3"/>
  <c r="N339" i="3"/>
  <c r="M339" i="3"/>
  <c r="L339" i="3"/>
  <c r="K339" i="3"/>
  <c r="J339" i="3"/>
  <c r="I339" i="3" s="1"/>
  <c r="N338" i="3"/>
  <c r="M338" i="3"/>
  <c r="L338" i="3"/>
  <c r="K338" i="3"/>
  <c r="I338" i="3" s="1"/>
  <c r="J338" i="3"/>
  <c r="N337" i="3"/>
  <c r="M337" i="3"/>
  <c r="L337" i="3"/>
  <c r="K337" i="3"/>
  <c r="J337" i="3"/>
  <c r="I337" i="3" s="1"/>
  <c r="N336" i="3"/>
  <c r="M336" i="3"/>
  <c r="L336" i="3"/>
  <c r="K336" i="3"/>
  <c r="I336" i="3" s="1"/>
  <c r="U36" i="3" s="1"/>
  <c r="J336" i="3"/>
  <c r="N335" i="3"/>
  <c r="M335" i="3"/>
  <c r="L335" i="3"/>
  <c r="K335" i="3"/>
  <c r="J335" i="3"/>
  <c r="I335" i="3" s="1"/>
  <c r="N334" i="3"/>
  <c r="M334" i="3"/>
  <c r="L334" i="3"/>
  <c r="K334" i="3"/>
  <c r="I334" i="3" s="1"/>
  <c r="J334" i="3"/>
  <c r="N333" i="3"/>
  <c r="M333" i="3"/>
  <c r="L333" i="3"/>
  <c r="K333" i="3"/>
  <c r="J333" i="3"/>
  <c r="I333" i="3" s="1"/>
  <c r="N332" i="3"/>
  <c r="M332" i="3"/>
  <c r="L332" i="3"/>
  <c r="K332" i="3"/>
  <c r="I332" i="3" s="1"/>
  <c r="J332" i="3"/>
  <c r="N331" i="3"/>
  <c r="M331" i="3"/>
  <c r="L331" i="3"/>
  <c r="K331" i="3"/>
  <c r="J331" i="3"/>
  <c r="I331" i="3" s="1"/>
  <c r="N330" i="3"/>
  <c r="M330" i="3"/>
  <c r="L330" i="3"/>
  <c r="K330" i="3"/>
  <c r="I330" i="3" s="1"/>
  <c r="J330" i="3"/>
  <c r="N329" i="3"/>
  <c r="M329" i="3"/>
  <c r="L329" i="3"/>
  <c r="K329" i="3"/>
  <c r="J329" i="3"/>
  <c r="I329" i="3" s="1"/>
  <c r="N328" i="3"/>
  <c r="M328" i="3"/>
  <c r="L328" i="3"/>
  <c r="K328" i="3"/>
  <c r="I328" i="3" s="1"/>
  <c r="J328" i="3"/>
  <c r="N327" i="3"/>
  <c r="M327" i="3"/>
  <c r="L327" i="3"/>
  <c r="K327" i="3"/>
  <c r="J327" i="3"/>
  <c r="I327" i="3" s="1"/>
  <c r="N326" i="3"/>
  <c r="M326" i="3"/>
  <c r="L326" i="3"/>
  <c r="K326" i="3"/>
  <c r="I326" i="3" s="1"/>
  <c r="J326" i="3"/>
  <c r="N325" i="3"/>
  <c r="M325" i="3"/>
  <c r="L325" i="3"/>
  <c r="K325" i="3"/>
  <c r="J325" i="3"/>
  <c r="I325" i="3" s="1"/>
  <c r="N324" i="3"/>
  <c r="M324" i="3"/>
  <c r="L324" i="3"/>
  <c r="K324" i="3"/>
  <c r="I324" i="3" s="1"/>
  <c r="J324" i="3"/>
  <c r="N323" i="3"/>
  <c r="M323" i="3"/>
  <c r="L323" i="3"/>
  <c r="K323" i="3"/>
  <c r="J323" i="3"/>
  <c r="I323" i="3" s="1"/>
  <c r="N322" i="3"/>
  <c r="M322" i="3"/>
  <c r="L322" i="3"/>
  <c r="K322" i="3"/>
  <c r="I322" i="3" s="1"/>
  <c r="J322" i="3"/>
  <c r="N321" i="3"/>
  <c r="M321" i="3"/>
  <c r="L321" i="3"/>
  <c r="K321" i="3"/>
  <c r="J321" i="3"/>
  <c r="I321" i="3" s="1"/>
  <c r="N320" i="3"/>
  <c r="M320" i="3"/>
  <c r="L320" i="3"/>
  <c r="K320" i="3"/>
  <c r="I320" i="3" s="1"/>
  <c r="J320" i="3"/>
  <c r="N319" i="3"/>
  <c r="M319" i="3"/>
  <c r="L319" i="3"/>
  <c r="K319" i="3"/>
  <c r="J319" i="3"/>
  <c r="I319" i="3" s="1"/>
  <c r="N318" i="3"/>
  <c r="M318" i="3"/>
  <c r="L318" i="3"/>
  <c r="K318" i="3"/>
  <c r="I318" i="3" s="1"/>
  <c r="J318" i="3"/>
  <c r="N317" i="3"/>
  <c r="M317" i="3"/>
  <c r="L317" i="3"/>
  <c r="K317" i="3"/>
  <c r="J317" i="3"/>
  <c r="I317" i="3" s="1"/>
  <c r="N316" i="3"/>
  <c r="M316" i="3"/>
  <c r="L316" i="3"/>
  <c r="K316" i="3"/>
  <c r="I316" i="3" s="1"/>
  <c r="J316" i="3"/>
  <c r="N315" i="3"/>
  <c r="M315" i="3"/>
  <c r="L315" i="3"/>
  <c r="K315" i="3"/>
  <c r="J315" i="3"/>
  <c r="I315" i="3" s="1"/>
  <c r="N314" i="3"/>
  <c r="M314" i="3"/>
  <c r="L314" i="3"/>
  <c r="K314" i="3"/>
  <c r="I314" i="3" s="1"/>
  <c r="J314" i="3"/>
  <c r="N313" i="3"/>
  <c r="M313" i="3"/>
  <c r="L313" i="3"/>
  <c r="K313" i="3"/>
  <c r="J313" i="3"/>
  <c r="I313" i="3" s="1"/>
  <c r="N312" i="3"/>
  <c r="M312" i="3"/>
  <c r="L312" i="3"/>
  <c r="K312" i="3"/>
  <c r="I312" i="3" s="1"/>
  <c r="J312" i="3"/>
  <c r="N311" i="3"/>
  <c r="M311" i="3"/>
  <c r="L311" i="3"/>
  <c r="K311" i="3"/>
  <c r="J311" i="3"/>
  <c r="I311" i="3" s="1"/>
  <c r="N310" i="3"/>
  <c r="M310" i="3"/>
  <c r="L310" i="3"/>
  <c r="K310" i="3"/>
  <c r="I310" i="3" s="1"/>
  <c r="J310" i="3"/>
  <c r="N309" i="3"/>
  <c r="M309" i="3"/>
  <c r="L309" i="3"/>
  <c r="K309" i="3"/>
  <c r="J309" i="3"/>
  <c r="I309" i="3" s="1"/>
  <c r="N308" i="3"/>
  <c r="M308" i="3"/>
  <c r="L308" i="3"/>
  <c r="K308" i="3"/>
  <c r="I308" i="3" s="1"/>
  <c r="J308" i="3"/>
  <c r="N307" i="3"/>
  <c r="M307" i="3"/>
  <c r="L307" i="3"/>
  <c r="K307" i="3"/>
  <c r="J307" i="3"/>
  <c r="I307" i="3" s="1"/>
  <c r="N306" i="3"/>
  <c r="M306" i="3"/>
  <c r="L306" i="3"/>
  <c r="K306" i="3"/>
  <c r="I306" i="3" s="1"/>
  <c r="J306" i="3"/>
  <c r="N305" i="3"/>
  <c r="M305" i="3"/>
  <c r="L305" i="3"/>
  <c r="K305" i="3"/>
  <c r="J305" i="3"/>
  <c r="I305" i="3" s="1"/>
  <c r="N304" i="3"/>
  <c r="M304" i="3"/>
  <c r="L304" i="3"/>
  <c r="K304" i="3"/>
  <c r="I304" i="3" s="1"/>
  <c r="J304" i="3"/>
  <c r="N303" i="3"/>
  <c r="M303" i="3"/>
  <c r="L303" i="3"/>
  <c r="K303" i="3"/>
  <c r="J303" i="3"/>
  <c r="I303" i="3" s="1"/>
  <c r="N302" i="3"/>
  <c r="M302" i="3"/>
  <c r="L302" i="3"/>
  <c r="K302" i="3"/>
  <c r="I302" i="3" s="1"/>
  <c r="J302" i="3"/>
  <c r="N301" i="3"/>
  <c r="M301" i="3"/>
  <c r="L301" i="3"/>
  <c r="K301" i="3"/>
  <c r="J301" i="3"/>
  <c r="I301" i="3" s="1"/>
  <c r="N300" i="3"/>
  <c r="M300" i="3"/>
  <c r="L300" i="3"/>
  <c r="K300" i="3"/>
  <c r="I300" i="3" s="1"/>
  <c r="J300" i="3"/>
  <c r="N299" i="3"/>
  <c r="M299" i="3"/>
  <c r="L299" i="3"/>
  <c r="K299" i="3"/>
  <c r="J299" i="3"/>
  <c r="I299" i="3" s="1"/>
  <c r="N298" i="3"/>
  <c r="M298" i="3"/>
  <c r="L298" i="3"/>
  <c r="K298" i="3"/>
  <c r="I298" i="3" s="1"/>
  <c r="J298" i="3"/>
  <c r="N297" i="3"/>
  <c r="M297" i="3"/>
  <c r="L297" i="3"/>
  <c r="K297" i="3"/>
  <c r="J297" i="3"/>
  <c r="I297" i="3" s="1"/>
  <c r="N296" i="3"/>
  <c r="M296" i="3"/>
  <c r="L296" i="3"/>
  <c r="K296" i="3"/>
  <c r="I296" i="3" s="1"/>
  <c r="J296" i="3"/>
  <c r="N295" i="3"/>
  <c r="M295" i="3"/>
  <c r="L295" i="3"/>
  <c r="K295" i="3"/>
  <c r="J295" i="3"/>
  <c r="I295" i="3" s="1"/>
  <c r="N294" i="3"/>
  <c r="M294" i="3"/>
  <c r="L294" i="3"/>
  <c r="K294" i="3"/>
  <c r="I294" i="3" s="1"/>
  <c r="J294" i="3"/>
  <c r="N293" i="3"/>
  <c r="M293" i="3"/>
  <c r="L293" i="3"/>
  <c r="K293" i="3"/>
  <c r="J293" i="3"/>
  <c r="I293" i="3" s="1"/>
  <c r="N292" i="3"/>
  <c r="M292" i="3"/>
  <c r="L292" i="3"/>
  <c r="K292" i="3"/>
  <c r="I292" i="3" s="1"/>
  <c r="J292" i="3"/>
  <c r="N291" i="3"/>
  <c r="M291" i="3"/>
  <c r="L291" i="3"/>
  <c r="K291" i="3"/>
  <c r="J291" i="3"/>
  <c r="I291" i="3" s="1"/>
  <c r="N290" i="3"/>
  <c r="M290" i="3"/>
  <c r="L290" i="3"/>
  <c r="K290" i="3"/>
  <c r="I290" i="3" s="1"/>
  <c r="J290" i="3"/>
  <c r="N289" i="3"/>
  <c r="M289" i="3"/>
  <c r="L289" i="3"/>
  <c r="K289" i="3"/>
  <c r="J289" i="3"/>
  <c r="I289" i="3" s="1"/>
  <c r="N288" i="3"/>
  <c r="M288" i="3"/>
  <c r="L288" i="3"/>
  <c r="K288" i="3"/>
  <c r="I288" i="3" s="1"/>
  <c r="J288" i="3"/>
  <c r="N287" i="3"/>
  <c r="M287" i="3"/>
  <c r="L287" i="3"/>
  <c r="K287" i="3"/>
  <c r="J287" i="3"/>
  <c r="I287" i="3" s="1"/>
  <c r="N286" i="3"/>
  <c r="M286" i="3"/>
  <c r="L286" i="3"/>
  <c r="K286" i="3"/>
  <c r="I286" i="3" s="1"/>
  <c r="J286" i="3"/>
  <c r="N285" i="3"/>
  <c r="M285" i="3"/>
  <c r="L285" i="3"/>
  <c r="K285" i="3"/>
  <c r="J285" i="3"/>
  <c r="I285" i="3" s="1"/>
  <c r="N284" i="3"/>
  <c r="M284" i="3"/>
  <c r="L284" i="3"/>
  <c r="K284" i="3"/>
  <c r="I284" i="3" s="1"/>
  <c r="J284" i="3"/>
  <c r="N283" i="3"/>
  <c r="M283" i="3"/>
  <c r="L283" i="3"/>
  <c r="K283" i="3"/>
  <c r="J283" i="3"/>
  <c r="I283" i="3" s="1"/>
  <c r="N282" i="3"/>
  <c r="M282" i="3"/>
  <c r="L282" i="3"/>
  <c r="K282" i="3"/>
  <c r="I282" i="3" s="1"/>
  <c r="J282" i="3"/>
  <c r="N281" i="3"/>
  <c r="M281" i="3"/>
  <c r="L281" i="3"/>
  <c r="K281" i="3"/>
  <c r="J281" i="3"/>
  <c r="I281" i="3" s="1"/>
  <c r="N280" i="3"/>
  <c r="M280" i="3"/>
  <c r="L280" i="3"/>
  <c r="K280" i="3"/>
  <c r="I280" i="3" s="1"/>
  <c r="J280" i="3"/>
  <c r="N279" i="3"/>
  <c r="M279" i="3"/>
  <c r="L279" i="3"/>
  <c r="K279" i="3"/>
  <c r="J279" i="3"/>
  <c r="I279" i="3" s="1"/>
  <c r="U35" i="3" s="1"/>
  <c r="N278" i="3"/>
  <c r="M278" i="3"/>
  <c r="L278" i="3"/>
  <c r="K278" i="3"/>
  <c r="I278" i="3" s="1"/>
  <c r="J278" i="3"/>
  <c r="N277" i="3"/>
  <c r="M277" i="3"/>
  <c r="L277" i="3"/>
  <c r="K277" i="3"/>
  <c r="J277" i="3"/>
  <c r="I277" i="3" s="1"/>
  <c r="N276" i="3"/>
  <c r="M276" i="3"/>
  <c r="L276" i="3"/>
  <c r="K276" i="3"/>
  <c r="I276" i="3" s="1"/>
  <c r="J276" i="3"/>
  <c r="N275" i="3"/>
  <c r="M275" i="3"/>
  <c r="L275" i="3"/>
  <c r="K275" i="3"/>
  <c r="J275" i="3"/>
  <c r="I275" i="3" s="1"/>
  <c r="N274" i="3"/>
  <c r="M274" i="3"/>
  <c r="L274" i="3"/>
  <c r="K274" i="3"/>
  <c r="I274" i="3" s="1"/>
  <c r="J274" i="3"/>
  <c r="N273" i="3"/>
  <c r="M273" i="3"/>
  <c r="L273" i="3"/>
  <c r="K273" i="3"/>
  <c r="J273" i="3"/>
  <c r="I273" i="3" s="1"/>
  <c r="N272" i="3"/>
  <c r="M272" i="3"/>
  <c r="L272" i="3"/>
  <c r="K272" i="3"/>
  <c r="I272" i="3" s="1"/>
  <c r="J272" i="3"/>
  <c r="N271" i="3"/>
  <c r="M271" i="3"/>
  <c r="L271" i="3"/>
  <c r="K271" i="3"/>
  <c r="J271" i="3"/>
  <c r="I271" i="3" s="1"/>
  <c r="N270" i="3"/>
  <c r="M270" i="3"/>
  <c r="L270" i="3"/>
  <c r="K270" i="3"/>
  <c r="I270" i="3" s="1"/>
  <c r="J270" i="3"/>
  <c r="N269" i="3"/>
  <c r="M269" i="3"/>
  <c r="L269" i="3"/>
  <c r="K269" i="3"/>
  <c r="J269" i="3"/>
  <c r="I269" i="3" s="1"/>
  <c r="N268" i="3"/>
  <c r="M268" i="3"/>
  <c r="L268" i="3"/>
  <c r="K268" i="3"/>
  <c r="I268" i="3" s="1"/>
  <c r="J268" i="3"/>
  <c r="N267" i="3"/>
  <c r="M267" i="3"/>
  <c r="L267" i="3"/>
  <c r="K267" i="3"/>
  <c r="J267" i="3"/>
  <c r="I267" i="3" s="1"/>
  <c r="N266" i="3"/>
  <c r="M266" i="3"/>
  <c r="L266" i="3"/>
  <c r="K266" i="3"/>
  <c r="I266" i="3" s="1"/>
  <c r="J266" i="3"/>
  <c r="N265" i="3"/>
  <c r="M265" i="3"/>
  <c r="L265" i="3"/>
  <c r="K265" i="3"/>
  <c r="J265" i="3"/>
  <c r="I265" i="3" s="1"/>
  <c r="N264" i="3"/>
  <c r="M264" i="3"/>
  <c r="L264" i="3"/>
  <c r="K264" i="3"/>
  <c r="I264" i="3" s="1"/>
  <c r="J264" i="3"/>
  <c r="N263" i="3"/>
  <c r="M263" i="3"/>
  <c r="L263" i="3"/>
  <c r="K263" i="3"/>
  <c r="J263" i="3"/>
  <c r="I263" i="3" s="1"/>
  <c r="N262" i="3"/>
  <c r="M262" i="3"/>
  <c r="L262" i="3"/>
  <c r="K262" i="3"/>
  <c r="I262" i="3" s="1"/>
  <c r="J262" i="3"/>
  <c r="N261" i="3"/>
  <c r="M261" i="3"/>
  <c r="L261" i="3"/>
  <c r="K261" i="3"/>
  <c r="J261" i="3"/>
  <c r="I261" i="3" s="1"/>
  <c r="N260" i="3"/>
  <c r="M260" i="3"/>
  <c r="L260" i="3"/>
  <c r="K260" i="3"/>
  <c r="I260" i="3" s="1"/>
  <c r="J260" i="3"/>
  <c r="N259" i="3"/>
  <c r="M259" i="3"/>
  <c r="L259" i="3"/>
  <c r="K259" i="3"/>
  <c r="J259" i="3"/>
  <c r="I259" i="3" s="1"/>
  <c r="N258" i="3"/>
  <c r="M258" i="3"/>
  <c r="L258" i="3"/>
  <c r="K258" i="3"/>
  <c r="I258" i="3" s="1"/>
  <c r="J258" i="3"/>
  <c r="N257" i="3"/>
  <c r="M257" i="3"/>
  <c r="L257" i="3"/>
  <c r="K257" i="3"/>
  <c r="J257" i="3"/>
  <c r="I257" i="3" s="1"/>
  <c r="N256" i="3"/>
  <c r="M256" i="3"/>
  <c r="L256" i="3"/>
  <c r="K256" i="3"/>
  <c r="I256" i="3" s="1"/>
  <c r="J256" i="3"/>
  <c r="N255" i="3"/>
  <c r="M255" i="3"/>
  <c r="L255" i="3"/>
  <c r="K255" i="3"/>
  <c r="J255" i="3"/>
  <c r="I255" i="3" s="1"/>
  <c r="N254" i="3"/>
  <c r="M254" i="3"/>
  <c r="L254" i="3"/>
  <c r="K254" i="3"/>
  <c r="I254" i="3" s="1"/>
  <c r="J254" i="3"/>
  <c r="N253" i="3"/>
  <c r="M253" i="3"/>
  <c r="L253" i="3"/>
  <c r="K253" i="3"/>
  <c r="J253" i="3"/>
  <c r="I253" i="3" s="1"/>
  <c r="N252" i="3"/>
  <c r="M252" i="3"/>
  <c r="L252" i="3"/>
  <c r="K252" i="3"/>
  <c r="I252" i="3" s="1"/>
  <c r="J252" i="3"/>
  <c r="N251" i="3"/>
  <c r="M251" i="3"/>
  <c r="L251" i="3"/>
  <c r="K251" i="3"/>
  <c r="J251" i="3"/>
  <c r="I251" i="3" s="1"/>
  <c r="U34" i="3" s="1"/>
  <c r="N250" i="3"/>
  <c r="M250" i="3"/>
  <c r="L250" i="3"/>
  <c r="K250" i="3"/>
  <c r="I250" i="3" s="1"/>
  <c r="J250" i="3"/>
  <c r="N249" i="3"/>
  <c r="M249" i="3"/>
  <c r="L249" i="3"/>
  <c r="K249" i="3"/>
  <c r="J249" i="3"/>
  <c r="I249" i="3" s="1"/>
  <c r="N248" i="3"/>
  <c r="M248" i="3"/>
  <c r="L248" i="3"/>
  <c r="K248" i="3"/>
  <c r="I248" i="3" s="1"/>
  <c r="J248" i="3"/>
  <c r="N247" i="3"/>
  <c r="M247" i="3"/>
  <c r="L247" i="3"/>
  <c r="K247" i="3"/>
  <c r="J247" i="3"/>
  <c r="I247" i="3" s="1"/>
  <c r="N246" i="3"/>
  <c r="M246" i="3"/>
  <c r="L246" i="3"/>
  <c r="K246" i="3"/>
  <c r="I246" i="3" s="1"/>
  <c r="J246" i="3"/>
  <c r="N245" i="3"/>
  <c r="M245" i="3"/>
  <c r="L245" i="3"/>
  <c r="K245" i="3"/>
  <c r="J245" i="3"/>
  <c r="I245" i="3" s="1"/>
  <c r="N244" i="3"/>
  <c r="M244" i="3"/>
  <c r="L244" i="3"/>
  <c r="K244" i="3"/>
  <c r="I244" i="3" s="1"/>
  <c r="J244" i="3"/>
  <c r="N243" i="3"/>
  <c r="M243" i="3"/>
  <c r="L243" i="3"/>
  <c r="K243" i="3"/>
  <c r="J243" i="3"/>
  <c r="I243" i="3" s="1"/>
  <c r="N242" i="3"/>
  <c r="M242" i="3"/>
  <c r="L242" i="3"/>
  <c r="K242" i="3"/>
  <c r="I242" i="3" s="1"/>
  <c r="J242" i="3"/>
  <c r="N241" i="3"/>
  <c r="M241" i="3"/>
  <c r="L241" i="3"/>
  <c r="K241" i="3"/>
  <c r="J241" i="3"/>
  <c r="I241" i="3" s="1"/>
  <c r="N240" i="3"/>
  <c r="M240" i="3"/>
  <c r="L240" i="3"/>
  <c r="K240" i="3"/>
  <c r="I240" i="3" s="1"/>
  <c r="J240" i="3"/>
  <c r="N239" i="3"/>
  <c r="M239" i="3"/>
  <c r="L239" i="3"/>
  <c r="K239" i="3"/>
  <c r="J239" i="3"/>
  <c r="I239" i="3" s="1"/>
  <c r="N238" i="3"/>
  <c r="M238" i="3"/>
  <c r="L238" i="3"/>
  <c r="K238" i="3"/>
  <c r="I238" i="3" s="1"/>
  <c r="J238" i="3"/>
  <c r="N237" i="3"/>
  <c r="M237" i="3"/>
  <c r="L237" i="3"/>
  <c r="K237" i="3"/>
  <c r="J237" i="3"/>
  <c r="I237" i="3" s="1"/>
  <c r="N236" i="3"/>
  <c r="M236" i="3"/>
  <c r="L236" i="3"/>
  <c r="K236" i="3"/>
  <c r="I236" i="3" s="1"/>
  <c r="U38" i="3" s="1"/>
  <c r="J236" i="3"/>
  <c r="N235" i="3"/>
  <c r="M235" i="3"/>
  <c r="L235" i="3"/>
  <c r="K235" i="3"/>
  <c r="J235" i="3"/>
  <c r="I235" i="3" s="1"/>
  <c r="U37" i="3" s="1"/>
  <c r="N234" i="3"/>
  <c r="M234" i="3"/>
  <c r="L234" i="3"/>
  <c r="K234" i="3"/>
  <c r="I234" i="3" s="1"/>
  <c r="J234" i="3"/>
  <c r="N233" i="3"/>
  <c r="M233" i="3"/>
  <c r="L233" i="3"/>
  <c r="K233" i="3"/>
  <c r="J233" i="3"/>
  <c r="I233" i="3" s="1"/>
  <c r="N232" i="3"/>
  <c r="M232" i="3"/>
  <c r="L232" i="3"/>
  <c r="K232" i="3"/>
  <c r="I232" i="3" s="1"/>
  <c r="J232" i="3"/>
  <c r="N231" i="3"/>
  <c r="M231" i="3"/>
  <c r="L231" i="3"/>
  <c r="K231" i="3"/>
  <c r="J231" i="3"/>
  <c r="I231" i="3" s="1"/>
  <c r="U33" i="3" s="1"/>
  <c r="N230" i="3"/>
  <c r="M230" i="3"/>
  <c r="L230" i="3"/>
  <c r="K230" i="3"/>
  <c r="I230" i="3" s="1"/>
  <c r="J230" i="3"/>
  <c r="N229" i="3"/>
  <c r="M229" i="3"/>
  <c r="L229" i="3"/>
  <c r="K229" i="3"/>
  <c r="J229" i="3"/>
  <c r="I229" i="3" s="1"/>
  <c r="N228" i="3"/>
  <c r="M228" i="3"/>
  <c r="L228" i="3"/>
  <c r="K228" i="3"/>
  <c r="I228" i="3" s="1"/>
  <c r="J228" i="3"/>
  <c r="N227" i="3"/>
  <c r="M227" i="3"/>
  <c r="L227" i="3"/>
  <c r="K227" i="3"/>
  <c r="J227" i="3"/>
  <c r="I227" i="3" s="1"/>
  <c r="N226" i="3"/>
  <c r="M226" i="3"/>
  <c r="L226" i="3"/>
  <c r="K226" i="3"/>
  <c r="I226" i="3" s="1"/>
  <c r="J226" i="3"/>
  <c r="N225" i="3"/>
  <c r="M225" i="3"/>
  <c r="L225" i="3"/>
  <c r="K225" i="3"/>
  <c r="J225" i="3"/>
  <c r="I225" i="3" s="1"/>
  <c r="N224" i="3"/>
  <c r="M224" i="3"/>
  <c r="L224" i="3"/>
  <c r="K224" i="3"/>
  <c r="I224" i="3" s="1"/>
  <c r="J224" i="3"/>
  <c r="N223" i="3"/>
  <c r="M223" i="3"/>
  <c r="L223" i="3"/>
  <c r="K223" i="3"/>
  <c r="J223" i="3"/>
  <c r="I223" i="3" s="1"/>
  <c r="N222" i="3"/>
  <c r="M222" i="3"/>
  <c r="L222" i="3"/>
  <c r="K222" i="3"/>
  <c r="I222" i="3" s="1"/>
  <c r="J222" i="3"/>
  <c r="N221" i="3"/>
  <c r="M221" i="3"/>
  <c r="L221" i="3"/>
  <c r="K221" i="3"/>
  <c r="J221" i="3"/>
  <c r="I221" i="3" s="1"/>
  <c r="N220" i="3"/>
  <c r="M220" i="3"/>
  <c r="L220" i="3"/>
  <c r="K220" i="3"/>
  <c r="I220" i="3" s="1"/>
  <c r="J220" i="3"/>
  <c r="N219" i="3"/>
  <c r="M219" i="3"/>
  <c r="L219" i="3"/>
  <c r="K219" i="3"/>
  <c r="J219" i="3"/>
  <c r="I219" i="3" s="1"/>
  <c r="N218" i="3"/>
  <c r="M218" i="3"/>
  <c r="L218" i="3"/>
  <c r="K218" i="3"/>
  <c r="I218" i="3" s="1"/>
  <c r="J218" i="3"/>
  <c r="N217" i="3"/>
  <c r="M217" i="3"/>
  <c r="L217" i="3"/>
  <c r="K217" i="3"/>
  <c r="J217" i="3"/>
  <c r="I217" i="3" s="1"/>
  <c r="N216" i="3"/>
  <c r="M216" i="3"/>
  <c r="L216" i="3"/>
  <c r="K216" i="3"/>
  <c r="I216" i="3" s="1"/>
  <c r="J216" i="3"/>
  <c r="N215" i="3"/>
  <c r="M215" i="3"/>
  <c r="L215" i="3"/>
  <c r="K215" i="3"/>
  <c r="J215" i="3"/>
  <c r="I215" i="3" s="1"/>
  <c r="N214" i="3"/>
  <c r="M214" i="3"/>
  <c r="L214" i="3"/>
  <c r="K214" i="3"/>
  <c r="I214" i="3" s="1"/>
  <c r="J214" i="3"/>
  <c r="N213" i="3"/>
  <c r="M213" i="3"/>
  <c r="L213" i="3"/>
  <c r="K213" i="3"/>
  <c r="J213" i="3"/>
  <c r="I213" i="3" s="1"/>
  <c r="N212" i="3"/>
  <c r="M212" i="3"/>
  <c r="L212" i="3"/>
  <c r="K212" i="3"/>
  <c r="I212" i="3" s="1"/>
  <c r="J212" i="3"/>
  <c r="N211" i="3"/>
  <c r="M211" i="3"/>
  <c r="L211" i="3"/>
  <c r="K211" i="3"/>
  <c r="J211" i="3"/>
  <c r="I211" i="3" s="1"/>
  <c r="N210" i="3"/>
  <c r="M210" i="3"/>
  <c r="L210" i="3"/>
  <c r="K210" i="3"/>
  <c r="I210" i="3" s="1"/>
  <c r="J210" i="3"/>
  <c r="N209" i="3"/>
  <c r="M209" i="3"/>
  <c r="L209" i="3"/>
  <c r="K209" i="3"/>
  <c r="J209" i="3"/>
  <c r="I209" i="3" s="1"/>
  <c r="U32" i="3" s="1"/>
  <c r="N208" i="3"/>
  <c r="M208" i="3"/>
  <c r="L208" i="3"/>
  <c r="K208" i="3"/>
  <c r="I208" i="3" s="1"/>
  <c r="J208" i="3"/>
  <c r="N207" i="3"/>
  <c r="M207" i="3"/>
  <c r="L207" i="3"/>
  <c r="K207" i="3"/>
  <c r="J207" i="3"/>
  <c r="I207" i="3" s="1"/>
  <c r="N206" i="3"/>
  <c r="M206" i="3"/>
  <c r="L206" i="3"/>
  <c r="K206" i="3"/>
  <c r="I206" i="3" s="1"/>
  <c r="J206" i="3"/>
  <c r="N205" i="3"/>
  <c r="M205" i="3"/>
  <c r="L205" i="3"/>
  <c r="K205" i="3"/>
  <c r="J205" i="3"/>
  <c r="I205" i="3" s="1"/>
  <c r="N204" i="3"/>
  <c r="M204" i="3"/>
  <c r="L204" i="3"/>
  <c r="K204" i="3"/>
  <c r="I204" i="3" s="1"/>
  <c r="J204" i="3"/>
  <c r="N203" i="3"/>
  <c r="M203" i="3"/>
  <c r="L203" i="3"/>
  <c r="K203" i="3"/>
  <c r="J203" i="3"/>
  <c r="I203" i="3" s="1"/>
  <c r="K37" i="3" s="1"/>
  <c r="N202" i="3"/>
  <c r="M202" i="3"/>
  <c r="L202" i="3"/>
  <c r="K202" i="3"/>
  <c r="I202" i="3" s="1"/>
  <c r="K36" i="3" s="1"/>
  <c r="J202" i="3"/>
  <c r="N201" i="3"/>
  <c r="M201" i="3"/>
  <c r="L201" i="3"/>
  <c r="K201" i="3"/>
  <c r="J201" i="3"/>
  <c r="I201" i="3" s="1"/>
  <c r="K35" i="3" s="1"/>
  <c r="N200" i="3"/>
  <c r="M200" i="3"/>
  <c r="L200" i="3"/>
  <c r="K200" i="3"/>
  <c r="I200" i="3" s="1"/>
  <c r="J200" i="3"/>
  <c r="N199" i="3"/>
  <c r="M199" i="3"/>
  <c r="L199" i="3"/>
  <c r="K199" i="3"/>
  <c r="J199" i="3"/>
  <c r="I199" i="3" s="1"/>
  <c r="U31" i="3" s="1"/>
  <c r="N198" i="3"/>
  <c r="M198" i="3"/>
  <c r="L198" i="3"/>
  <c r="K198" i="3"/>
  <c r="I198" i="3" s="1"/>
  <c r="J198" i="3"/>
  <c r="N197" i="3"/>
  <c r="M197" i="3"/>
  <c r="L197" i="3"/>
  <c r="K197" i="3"/>
  <c r="J197" i="3"/>
  <c r="I197" i="3" s="1"/>
  <c r="N196" i="3"/>
  <c r="M196" i="3"/>
  <c r="L196" i="3"/>
  <c r="K196" i="3"/>
  <c r="I196" i="3" s="1"/>
  <c r="K34" i="3" s="1"/>
  <c r="J196" i="3"/>
  <c r="N195" i="3"/>
  <c r="M195" i="3"/>
  <c r="L195" i="3"/>
  <c r="K195" i="3"/>
  <c r="J195" i="3"/>
  <c r="I195" i="3" s="1"/>
  <c r="K33" i="3" s="1"/>
  <c r="N194" i="3"/>
  <c r="M194" i="3"/>
  <c r="L194" i="3"/>
  <c r="K194" i="3"/>
  <c r="I194" i="3" s="1"/>
  <c r="J194" i="3"/>
  <c r="N193" i="3"/>
  <c r="M193" i="3"/>
  <c r="L193" i="3"/>
  <c r="K193" i="3"/>
  <c r="J193" i="3"/>
  <c r="I193" i="3" s="1"/>
  <c r="N192" i="3"/>
  <c r="M192" i="3"/>
  <c r="L192" i="3"/>
  <c r="K192" i="3"/>
  <c r="I192" i="3" s="1"/>
  <c r="J192" i="3"/>
  <c r="N191" i="3"/>
  <c r="M191" i="3"/>
  <c r="L191" i="3"/>
  <c r="K191" i="3"/>
  <c r="J191" i="3"/>
  <c r="I191" i="3" s="1"/>
  <c r="N190" i="3"/>
  <c r="M190" i="3"/>
  <c r="L190" i="3"/>
  <c r="K190" i="3"/>
  <c r="I190" i="3" s="1"/>
  <c r="J190" i="3"/>
  <c r="N189" i="3"/>
  <c r="M189" i="3"/>
  <c r="L189" i="3"/>
  <c r="K189" i="3"/>
  <c r="J189" i="3"/>
  <c r="I189" i="3" s="1"/>
  <c r="N188" i="3"/>
  <c r="M188" i="3"/>
  <c r="L188" i="3"/>
  <c r="K188" i="3"/>
  <c r="I188" i="3" s="1"/>
  <c r="J188" i="3"/>
  <c r="N187" i="3"/>
  <c r="M187" i="3"/>
  <c r="L187" i="3"/>
  <c r="K187" i="3"/>
  <c r="J187" i="3"/>
  <c r="I187" i="3" s="1"/>
  <c r="K32" i="3" s="1"/>
  <c r="N186" i="3"/>
  <c r="M186" i="3"/>
  <c r="L186" i="3"/>
  <c r="K186" i="3"/>
  <c r="I186" i="3" s="1"/>
  <c r="K31" i="3" s="1"/>
  <c r="J186" i="3"/>
  <c r="N185" i="3"/>
  <c r="M185" i="3"/>
  <c r="L185" i="3"/>
  <c r="K185" i="3"/>
  <c r="J185" i="3"/>
  <c r="I185" i="3" s="1"/>
  <c r="K30" i="3" s="1"/>
  <c r="N184" i="3"/>
  <c r="M184" i="3"/>
  <c r="L184" i="3"/>
  <c r="K184" i="3"/>
  <c r="I184" i="3" s="1"/>
  <c r="J184" i="3"/>
  <c r="N183" i="3"/>
  <c r="M183" i="3"/>
  <c r="L183" i="3"/>
  <c r="K183" i="3"/>
  <c r="J183" i="3"/>
  <c r="I183" i="3" s="1"/>
  <c r="N182" i="3"/>
  <c r="M182" i="3"/>
  <c r="L182" i="3"/>
  <c r="K182" i="3"/>
  <c r="I182" i="3" s="1"/>
  <c r="J182" i="3"/>
  <c r="N181" i="3"/>
  <c r="M181" i="3"/>
  <c r="L181" i="3"/>
  <c r="K181" i="3"/>
  <c r="J181" i="3"/>
  <c r="I181" i="3" s="1"/>
  <c r="N180" i="3"/>
  <c r="M180" i="3"/>
  <c r="L180" i="3"/>
  <c r="K180" i="3"/>
  <c r="I180" i="3" s="1"/>
  <c r="J180" i="3"/>
  <c r="N179" i="3"/>
  <c r="M179" i="3"/>
  <c r="L179" i="3"/>
  <c r="K179" i="3"/>
  <c r="J179" i="3"/>
  <c r="I179" i="3" s="1"/>
  <c r="N178" i="3"/>
  <c r="M178" i="3"/>
  <c r="L178" i="3"/>
  <c r="K178" i="3"/>
  <c r="I178" i="3" s="1"/>
  <c r="U30" i="3" s="1"/>
  <c r="J178" i="3"/>
  <c r="N177" i="3"/>
  <c r="M177" i="3"/>
  <c r="L177" i="3"/>
  <c r="K177" i="3"/>
  <c r="J177" i="3"/>
  <c r="I177" i="3" s="1"/>
  <c r="N176" i="3"/>
  <c r="M176" i="3"/>
  <c r="L176" i="3"/>
  <c r="K176" i="3"/>
  <c r="I176" i="3" s="1"/>
  <c r="J176" i="3"/>
  <c r="N175" i="3"/>
  <c r="M175" i="3"/>
  <c r="L175" i="3"/>
  <c r="K175" i="3"/>
  <c r="J175" i="3"/>
  <c r="I175" i="3" s="1"/>
  <c r="N174" i="3"/>
  <c r="M174" i="3"/>
  <c r="L174" i="3"/>
  <c r="K174" i="3"/>
  <c r="I174" i="3" s="1"/>
  <c r="K29" i="3" s="1"/>
  <c r="J174" i="3"/>
  <c r="N173" i="3"/>
  <c r="M173" i="3"/>
  <c r="L173" i="3"/>
  <c r="K173" i="3"/>
  <c r="J173" i="3"/>
  <c r="I173" i="3" s="1"/>
  <c r="K28" i="3" s="1"/>
  <c r="N172" i="3"/>
  <c r="M172" i="3"/>
  <c r="L172" i="3"/>
  <c r="K172" i="3"/>
  <c r="I172" i="3" s="1"/>
  <c r="J172" i="3"/>
  <c r="N171" i="3"/>
  <c r="M171" i="3"/>
  <c r="L171" i="3"/>
  <c r="K171" i="3"/>
  <c r="J171" i="3"/>
  <c r="I171" i="3" s="1"/>
  <c r="U28" i="3" s="1"/>
  <c r="N170" i="3"/>
  <c r="M170" i="3"/>
  <c r="L170" i="3"/>
  <c r="K170" i="3"/>
  <c r="I170" i="3" s="1"/>
  <c r="U27" i="3" s="1"/>
  <c r="J170" i="3"/>
  <c r="N169" i="3"/>
  <c r="M169" i="3"/>
  <c r="L169" i="3"/>
  <c r="K169" i="3"/>
  <c r="J169" i="3"/>
  <c r="I169" i="3" s="1"/>
  <c r="N168" i="3"/>
  <c r="M168" i="3"/>
  <c r="L168" i="3"/>
  <c r="K168" i="3"/>
  <c r="I168" i="3" s="1"/>
  <c r="J168" i="3"/>
  <c r="N167" i="3"/>
  <c r="M167" i="3"/>
  <c r="L167" i="3"/>
  <c r="K167" i="3"/>
  <c r="J167" i="3"/>
  <c r="I167" i="3" s="1"/>
  <c r="U26" i="3" s="1"/>
  <c r="N166" i="3"/>
  <c r="M166" i="3"/>
  <c r="L166" i="3"/>
  <c r="K166" i="3"/>
  <c r="I166" i="3" s="1"/>
  <c r="J166" i="3"/>
  <c r="N165" i="3"/>
  <c r="M165" i="3"/>
  <c r="L165" i="3"/>
  <c r="K165" i="3"/>
  <c r="J165" i="3"/>
  <c r="I165" i="3" s="1"/>
  <c r="N164" i="3"/>
  <c r="M164" i="3"/>
  <c r="L164" i="3"/>
  <c r="K164" i="3"/>
  <c r="I164" i="3" s="1"/>
  <c r="J164" i="3"/>
  <c r="N163" i="3"/>
  <c r="M163" i="3"/>
  <c r="L163" i="3"/>
  <c r="K163" i="3"/>
  <c r="J163" i="3"/>
  <c r="I163" i="3" s="1"/>
  <c r="N162" i="3"/>
  <c r="M162" i="3"/>
  <c r="L162" i="3"/>
  <c r="K162" i="3"/>
  <c r="I162" i="3" s="1"/>
  <c r="U25" i="3" s="1"/>
  <c r="J162" i="3"/>
  <c r="N161" i="3"/>
  <c r="M161" i="3"/>
  <c r="L161" i="3"/>
  <c r="K161" i="3"/>
  <c r="J161" i="3"/>
  <c r="I161" i="3" s="1"/>
  <c r="U24" i="3" s="1"/>
  <c r="N160" i="3"/>
  <c r="M160" i="3"/>
  <c r="L160" i="3"/>
  <c r="K160" i="3"/>
  <c r="I160" i="3" s="1"/>
  <c r="J160" i="3"/>
  <c r="N159" i="3"/>
  <c r="M159" i="3"/>
  <c r="L159" i="3"/>
  <c r="K159" i="3"/>
  <c r="J159" i="3"/>
  <c r="I159" i="3" s="1"/>
  <c r="N158" i="3"/>
  <c r="M158" i="3"/>
  <c r="L158" i="3"/>
  <c r="K158" i="3"/>
  <c r="I158" i="3" s="1"/>
  <c r="J158" i="3"/>
  <c r="N157" i="3"/>
  <c r="M157" i="3"/>
  <c r="L157" i="3"/>
  <c r="K157" i="3"/>
  <c r="J157" i="3"/>
  <c r="I157" i="3" s="1"/>
  <c r="N156" i="3"/>
  <c r="M156" i="3"/>
  <c r="L156" i="3"/>
  <c r="K156" i="3"/>
  <c r="I156" i="3" s="1"/>
  <c r="J156" i="3"/>
  <c r="N155" i="3"/>
  <c r="M155" i="3"/>
  <c r="L155" i="3"/>
  <c r="K155" i="3"/>
  <c r="J155" i="3"/>
  <c r="I155" i="3" s="1"/>
  <c r="K26" i="3" s="1"/>
  <c r="N154" i="3"/>
  <c r="M154" i="3"/>
  <c r="L154" i="3"/>
  <c r="K154" i="3"/>
  <c r="I154" i="3" s="1"/>
  <c r="K25" i="3" s="1"/>
  <c r="J154" i="3"/>
  <c r="N153" i="3"/>
  <c r="M153" i="3"/>
  <c r="L153" i="3"/>
  <c r="K153" i="3"/>
  <c r="J153" i="3"/>
  <c r="I153" i="3" s="1"/>
  <c r="K24" i="3" s="1"/>
  <c r="N152" i="3"/>
  <c r="M152" i="3"/>
  <c r="L152" i="3"/>
  <c r="K152" i="3"/>
  <c r="I152" i="3" s="1"/>
  <c r="J152" i="3"/>
  <c r="N151" i="3"/>
  <c r="M151" i="3"/>
  <c r="L151" i="3"/>
  <c r="K151" i="3"/>
  <c r="J151" i="3"/>
  <c r="I151" i="3" s="1"/>
  <c r="U23" i="3" s="1"/>
  <c r="N150" i="3"/>
  <c r="M150" i="3"/>
  <c r="L150" i="3"/>
  <c r="K150" i="3"/>
  <c r="I150" i="3" s="1"/>
  <c r="J150" i="3"/>
  <c r="N149" i="3"/>
  <c r="M149" i="3"/>
  <c r="L149" i="3"/>
  <c r="K149" i="3"/>
  <c r="J149" i="3"/>
  <c r="I149" i="3" s="1"/>
  <c r="N148" i="3"/>
  <c r="M148" i="3"/>
  <c r="L148" i="3"/>
  <c r="K148" i="3"/>
  <c r="I148" i="3" s="1"/>
  <c r="J148" i="3"/>
  <c r="N147" i="3"/>
  <c r="M147" i="3"/>
  <c r="L147" i="3"/>
  <c r="K147" i="3"/>
  <c r="J147" i="3"/>
  <c r="I147" i="3" s="1"/>
  <c r="N146" i="3"/>
  <c r="M146" i="3"/>
  <c r="L146" i="3"/>
  <c r="K146" i="3"/>
  <c r="I146" i="3" s="1"/>
  <c r="K23" i="3" s="1"/>
  <c r="J146" i="3"/>
  <c r="N145" i="3"/>
  <c r="M145" i="3"/>
  <c r="L145" i="3"/>
  <c r="K145" i="3"/>
  <c r="J145" i="3"/>
  <c r="I145" i="3" s="1"/>
  <c r="N144" i="3"/>
  <c r="M144" i="3"/>
  <c r="L144" i="3"/>
  <c r="K144" i="3"/>
  <c r="I144" i="3" s="1"/>
  <c r="J144" i="3"/>
  <c r="N143" i="3"/>
  <c r="M143" i="3"/>
  <c r="L143" i="3"/>
  <c r="K143" i="3"/>
  <c r="J143" i="3"/>
  <c r="I143" i="3" s="1"/>
  <c r="N142" i="3"/>
  <c r="M142" i="3"/>
  <c r="L142" i="3"/>
  <c r="K142" i="3"/>
  <c r="I142" i="3" s="1"/>
  <c r="J142" i="3"/>
  <c r="N141" i="3"/>
  <c r="M141" i="3"/>
  <c r="L141" i="3"/>
  <c r="K141" i="3"/>
  <c r="J141" i="3"/>
  <c r="I141" i="3" s="1"/>
  <c r="N140" i="3"/>
  <c r="M140" i="3"/>
  <c r="L140" i="3"/>
  <c r="K140" i="3"/>
  <c r="I140" i="3" s="1"/>
  <c r="J140" i="3"/>
  <c r="N139" i="3"/>
  <c r="M139" i="3"/>
  <c r="L139" i="3"/>
  <c r="K139" i="3"/>
  <c r="J139" i="3"/>
  <c r="I139" i="3" s="1"/>
  <c r="N138" i="3"/>
  <c r="M138" i="3"/>
  <c r="L138" i="3"/>
  <c r="K138" i="3"/>
  <c r="I138" i="3" s="1"/>
  <c r="J138" i="3"/>
  <c r="N137" i="3"/>
  <c r="M137" i="3"/>
  <c r="L137" i="3"/>
  <c r="K137" i="3"/>
  <c r="J137" i="3"/>
  <c r="I137" i="3" s="1"/>
  <c r="N136" i="3"/>
  <c r="M136" i="3"/>
  <c r="L136" i="3"/>
  <c r="K136" i="3"/>
  <c r="I136" i="3" s="1"/>
  <c r="J136" i="3"/>
  <c r="N135" i="3"/>
  <c r="M135" i="3"/>
  <c r="L135" i="3"/>
  <c r="K135" i="3"/>
  <c r="J135" i="3"/>
  <c r="I135" i="3" s="1"/>
  <c r="N134" i="3"/>
  <c r="M134" i="3"/>
  <c r="L134" i="3"/>
  <c r="K134" i="3"/>
  <c r="I134" i="3" s="1"/>
  <c r="J134" i="3"/>
  <c r="N133" i="3"/>
  <c r="M133" i="3"/>
  <c r="L133" i="3"/>
  <c r="K133" i="3"/>
  <c r="J133" i="3"/>
  <c r="I133" i="3" s="1"/>
  <c r="N132" i="3"/>
  <c r="M132" i="3"/>
  <c r="L132" i="3"/>
  <c r="K132" i="3"/>
  <c r="I132" i="3" s="1"/>
  <c r="J132" i="3"/>
  <c r="N131" i="3"/>
  <c r="M131" i="3"/>
  <c r="L131" i="3"/>
  <c r="K131" i="3"/>
  <c r="J131" i="3"/>
  <c r="I131" i="3" s="1"/>
  <c r="N130" i="3"/>
  <c r="M130" i="3"/>
  <c r="L130" i="3"/>
  <c r="K130" i="3"/>
  <c r="I130" i="3" s="1"/>
  <c r="J130" i="3"/>
  <c r="N129" i="3"/>
  <c r="M129" i="3"/>
  <c r="L129" i="3"/>
  <c r="K129" i="3"/>
  <c r="J129" i="3"/>
  <c r="I129" i="3" s="1"/>
  <c r="N128" i="3"/>
  <c r="M128" i="3"/>
  <c r="L128" i="3"/>
  <c r="K128" i="3"/>
  <c r="I128" i="3" s="1"/>
  <c r="J128" i="3"/>
  <c r="N127" i="3"/>
  <c r="M127" i="3"/>
  <c r="L127" i="3"/>
  <c r="K127" i="3"/>
  <c r="J127" i="3"/>
  <c r="I127" i="3" s="1"/>
  <c r="N126" i="3"/>
  <c r="M126" i="3"/>
  <c r="L126" i="3"/>
  <c r="K126" i="3"/>
  <c r="I126" i="3" s="1"/>
  <c r="J126" i="3"/>
  <c r="N125" i="3"/>
  <c r="M125" i="3"/>
  <c r="L125" i="3"/>
  <c r="K125" i="3"/>
  <c r="J125" i="3"/>
  <c r="I125" i="3" s="1"/>
  <c r="N124" i="3"/>
  <c r="M124" i="3"/>
  <c r="L124" i="3"/>
  <c r="K124" i="3"/>
  <c r="I124" i="3" s="1"/>
  <c r="J124" i="3"/>
  <c r="N123" i="3"/>
  <c r="M123" i="3"/>
  <c r="L123" i="3"/>
  <c r="K123" i="3"/>
  <c r="J123" i="3"/>
  <c r="I123" i="3" s="1"/>
  <c r="N122" i="3"/>
  <c r="M122" i="3"/>
  <c r="L122" i="3"/>
  <c r="K122" i="3"/>
  <c r="I122" i="3" s="1"/>
  <c r="J122" i="3"/>
  <c r="N121" i="3"/>
  <c r="M121" i="3"/>
  <c r="L121" i="3"/>
  <c r="K121" i="3"/>
  <c r="J121" i="3"/>
  <c r="I121" i="3" s="1"/>
  <c r="N120" i="3"/>
  <c r="M120" i="3"/>
  <c r="L120" i="3"/>
  <c r="K120" i="3"/>
  <c r="I120" i="3" s="1"/>
  <c r="J120" i="3"/>
  <c r="N119" i="3"/>
  <c r="M119" i="3"/>
  <c r="L119" i="3"/>
  <c r="K119" i="3"/>
  <c r="J119" i="3"/>
  <c r="I119" i="3" s="1"/>
  <c r="N118" i="3"/>
  <c r="M118" i="3"/>
  <c r="L118" i="3"/>
  <c r="K118" i="3"/>
  <c r="I118" i="3" s="1"/>
  <c r="J118" i="3"/>
  <c r="N117" i="3"/>
  <c r="M117" i="3"/>
  <c r="L117" i="3"/>
  <c r="K117" i="3"/>
  <c r="J117" i="3"/>
  <c r="I117" i="3" s="1"/>
  <c r="N116" i="3"/>
  <c r="M116" i="3"/>
  <c r="L116" i="3"/>
  <c r="K116" i="3"/>
  <c r="I116" i="3" s="1"/>
  <c r="J116" i="3"/>
  <c r="N115" i="3"/>
  <c r="M115" i="3"/>
  <c r="L115" i="3"/>
  <c r="K115" i="3"/>
  <c r="J115" i="3"/>
  <c r="I115" i="3" s="1"/>
  <c r="N114" i="3"/>
  <c r="M114" i="3"/>
  <c r="L114" i="3"/>
  <c r="K114" i="3"/>
  <c r="I114" i="3" s="1"/>
  <c r="J114" i="3"/>
  <c r="N113" i="3"/>
  <c r="M113" i="3"/>
  <c r="L113" i="3"/>
  <c r="K113" i="3"/>
  <c r="J113" i="3"/>
  <c r="I113" i="3" s="1"/>
  <c r="N112" i="3"/>
  <c r="M112" i="3"/>
  <c r="L112" i="3"/>
  <c r="K112" i="3"/>
  <c r="I112" i="3" s="1"/>
  <c r="J112" i="3"/>
  <c r="N111" i="3"/>
  <c r="M111" i="3"/>
  <c r="L111" i="3"/>
  <c r="K111" i="3"/>
  <c r="J111" i="3"/>
  <c r="I111" i="3" s="1"/>
  <c r="N110" i="3"/>
  <c r="M110" i="3"/>
  <c r="L110" i="3"/>
  <c r="K110" i="3"/>
  <c r="I110" i="3" s="1"/>
  <c r="J110" i="3"/>
  <c r="N109" i="3"/>
  <c r="M109" i="3"/>
  <c r="L109" i="3"/>
  <c r="K109" i="3"/>
  <c r="J109" i="3"/>
  <c r="I109" i="3" s="1"/>
  <c r="N108" i="3"/>
  <c r="M108" i="3"/>
  <c r="L108" i="3"/>
  <c r="K108" i="3"/>
  <c r="I108" i="3" s="1"/>
  <c r="J108" i="3"/>
  <c r="N107" i="3"/>
  <c r="M107" i="3"/>
  <c r="L107" i="3"/>
  <c r="K107" i="3"/>
  <c r="J107" i="3"/>
  <c r="I107" i="3" s="1"/>
  <c r="N106" i="3"/>
  <c r="M106" i="3"/>
  <c r="L106" i="3"/>
  <c r="K106" i="3"/>
  <c r="I106" i="3" s="1"/>
  <c r="J106" i="3"/>
  <c r="N105" i="3"/>
  <c r="M105" i="3"/>
  <c r="L105" i="3"/>
  <c r="K105" i="3"/>
  <c r="J105" i="3"/>
  <c r="I105" i="3" s="1"/>
  <c r="N104" i="3"/>
  <c r="M104" i="3"/>
  <c r="L104" i="3"/>
  <c r="K104" i="3"/>
  <c r="I104" i="3" s="1"/>
  <c r="J104" i="3"/>
  <c r="N103" i="3"/>
  <c r="M103" i="3"/>
  <c r="L103" i="3"/>
  <c r="K103" i="3"/>
  <c r="J103" i="3"/>
  <c r="I103" i="3" s="1"/>
  <c r="N102" i="3"/>
  <c r="M102" i="3"/>
  <c r="L102" i="3"/>
  <c r="K102" i="3"/>
  <c r="I102" i="3" s="1"/>
  <c r="J102" i="3"/>
  <c r="N101" i="3"/>
  <c r="M101" i="3"/>
  <c r="L101" i="3"/>
  <c r="K101" i="3"/>
  <c r="J101" i="3"/>
  <c r="I101" i="3" s="1"/>
  <c r="N100" i="3"/>
  <c r="M100" i="3"/>
  <c r="L100" i="3"/>
  <c r="K100" i="3"/>
  <c r="I100" i="3" s="1"/>
  <c r="J100" i="3"/>
  <c r="N99" i="3"/>
  <c r="M99" i="3"/>
  <c r="L99" i="3"/>
  <c r="K99" i="3"/>
  <c r="J99" i="3"/>
  <c r="I99" i="3" s="1"/>
  <c r="N98" i="3"/>
  <c r="M98" i="3"/>
  <c r="L98" i="3"/>
  <c r="K98" i="3"/>
  <c r="I98" i="3" s="1"/>
  <c r="J98" i="3"/>
  <c r="N97" i="3"/>
  <c r="M97" i="3"/>
  <c r="L97" i="3"/>
  <c r="K97" i="3"/>
  <c r="J97" i="3"/>
  <c r="I97" i="3" s="1"/>
  <c r="N96" i="3"/>
  <c r="M96" i="3"/>
  <c r="L96" i="3"/>
  <c r="K96" i="3"/>
  <c r="I96" i="3" s="1"/>
  <c r="J96" i="3"/>
  <c r="N95" i="3"/>
  <c r="M95" i="3"/>
  <c r="L95" i="3"/>
  <c r="K95" i="3"/>
  <c r="J95" i="3"/>
  <c r="I95" i="3" s="1"/>
  <c r="N94" i="3"/>
  <c r="M94" i="3"/>
  <c r="L94" i="3"/>
  <c r="K94" i="3"/>
  <c r="I94" i="3" s="1"/>
  <c r="J94" i="3"/>
  <c r="N93" i="3"/>
  <c r="M93" i="3"/>
  <c r="L93" i="3"/>
  <c r="K93" i="3"/>
  <c r="J93" i="3"/>
  <c r="I93" i="3" s="1"/>
  <c r="N92" i="3"/>
  <c r="M92" i="3"/>
  <c r="L92" i="3"/>
  <c r="K92" i="3"/>
  <c r="I92" i="3" s="1"/>
  <c r="J92" i="3"/>
  <c r="N91" i="3"/>
  <c r="M91" i="3"/>
  <c r="L91" i="3"/>
  <c r="K91" i="3"/>
  <c r="J91" i="3"/>
  <c r="I91" i="3" s="1"/>
  <c r="N90" i="3"/>
  <c r="M90" i="3"/>
  <c r="L90" i="3"/>
  <c r="K90" i="3"/>
  <c r="I90" i="3" s="1"/>
  <c r="J90" i="3"/>
  <c r="N89" i="3"/>
  <c r="M89" i="3"/>
  <c r="L89" i="3"/>
  <c r="J89" i="3"/>
  <c r="L88" i="3"/>
  <c r="K88" i="3"/>
  <c r="J88" i="3"/>
  <c r="L87" i="3"/>
  <c r="K87" i="3"/>
  <c r="J87" i="3"/>
  <c r="L86" i="3"/>
  <c r="K86" i="3"/>
  <c r="J86" i="3"/>
  <c r="L85" i="3"/>
  <c r="K85" i="3"/>
  <c r="J85" i="3"/>
  <c r="L84" i="3"/>
  <c r="K84" i="3"/>
  <c r="J84" i="3"/>
  <c r="L83" i="3"/>
  <c r="K83" i="3"/>
  <c r="J83" i="3"/>
  <c r="L82" i="3"/>
  <c r="K82" i="3"/>
  <c r="J82" i="3"/>
  <c r="L81" i="3"/>
  <c r="K81" i="3"/>
  <c r="J81" i="3"/>
  <c r="N80" i="3"/>
  <c r="M80" i="3"/>
  <c r="L80" i="3"/>
  <c r="K80" i="3"/>
  <c r="J80" i="3"/>
  <c r="I80" i="3"/>
  <c r="N79" i="3"/>
  <c r="M79" i="3"/>
  <c r="L79" i="3"/>
  <c r="K79" i="3"/>
  <c r="I79" i="3" s="1"/>
  <c r="J79" i="3"/>
  <c r="N78" i="3"/>
  <c r="M78" i="3"/>
  <c r="L78" i="3"/>
  <c r="J78" i="3"/>
  <c r="L77" i="3"/>
  <c r="K77" i="3"/>
  <c r="J77" i="3"/>
  <c r="J76" i="3"/>
  <c r="J75" i="3"/>
  <c r="J74" i="3"/>
  <c r="J73" i="3"/>
  <c r="J72" i="3"/>
  <c r="J71" i="3"/>
  <c r="J70" i="3"/>
  <c r="N69" i="3"/>
  <c r="M69" i="3"/>
  <c r="J69" i="3"/>
  <c r="N68" i="3"/>
  <c r="M68" i="3"/>
  <c r="J68" i="3"/>
  <c r="N67" i="3"/>
  <c r="M67" i="3"/>
  <c r="K67" i="3"/>
  <c r="J67" i="3"/>
  <c r="I67" i="3" s="1"/>
  <c r="E67" i="3"/>
  <c r="L67" i="3" s="1"/>
  <c r="N66" i="3"/>
  <c r="M66" i="3"/>
  <c r="L66" i="3"/>
  <c r="K66" i="3"/>
  <c r="J66" i="3"/>
  <c r="I66" i="3"/>
  <c r="N65" i="3"/>
  <c r="M65" i="3"/>
  <c r="L65" i="3"/>
  <c r="K65" i="3"/>
  <c r="I65" i="3" s="1"/>
  <c r="J65" i="3"/>
  <c r="N64" i="3"/>
  <c r="M64" i="3"/>
  <c r="L64" i="3"/>
  <c r="K64" i="3"/>
  <c r="J64" i="3"/>
  <c r="I64" i="3"/>
  <c r="N63" i="3"/>
  <c r="M63" i="3"/>
  <c r="L63" i="3"/>
  <c r="K63" i="3"/>
  <c r="I63" i="3" s="1"/>
  <c r="J63" i="3"/>
  <c r="N62" i="3"/>
  <c r="M62" i="3"/>
  <c r="L62" i="3"/>
  <c r="K62" i="3"/>
  <c r="J62" i="3"/>
  <c r="I62" i="3"/>
  <c r="N61" i="3"/>
  <c r="M61" i="3"/>
  <c r="L61" i="3"/>
  <c r="K61" i="3"/>
  <c r="I61" i="3" s="1"/>
  <c r="J61" i="3"/>
  <c r="N60" i="3"/>
  <c r="M60" i="3"/>
  <c r="L60" i="3"/>
  <c r="K60" i="3"/>
  <c r="J60" i="3"/>
  <c r="I60" i="3"/>
  <c r="E12" i="3"/>
  <c r="D12" i="3"/>
  <c r="K10" i="3"/>
  <c r="K9" i="3"/>
  <c r="K8" i="3"/>
  <c r="K7" i="3"/>
  <c r="K6" i="3"/>
  <c r="K5" i="3"/>
  <c r="J5" i="3"/>
  <c r="L4" i="3"/>
  <c r="K4" i="3"/>
  <c r="J4" i="3"/>
  <c r="P3" i="3"/>
  <c r="O3" i="3"/>
  <c r="N3" i="3"/>
  <c r="M3" i="3"/>
  <c r="L3" i="3"/>
  <c r="K3" i="3"/>
  <c r="J3" i="3"/>
  <c r="K2" i="3"/>
  <c r="D1" i="3"/>
  <c r="L5" i="3" s="1"/>
  <c r="AK498" i="2"/>
  <c r="AB498" i="2"/>
  <c r="Z498" i="2"/>
  <c r="X498" i="2"/>
  <c r="X497" i="2"/>
  <c r="AK490" i="2"/>
  <c r="AE490" i="2"/>
  <c r="AB490" i="2"/>
  <c r="Y490" i="2"/>
  <c r="X490" i="2"/>
  <c r="X489" i="2"/>
  <c r="U489" i="2"/>
  <c r="S489" i="2"/>
  <c r="Q489" i="2"/>
  <c r="Q488" i="2"/>
  <c r="J485" i="2"/>
  <c r="AK482" i="2"/>
  <c r="X481" i="2"/>
  <c r="Q479" i="2"/>
  <c r="H476" i="2"/>
  <c r="N486" i="2" s="1"/>
  <c r="G476" i="2"/>
  <c r="AA490" i="2" s="1"/>
  <c r="F476" i="2"/>
  <c r="Z490" i="2" s="1"/>
  <c r="E476" i="2"/>
  <c r="K486" i="2" s="1"/>
  <c r="D476" i="2"/>
  <c r="J486" i="2" s="1"/>
  <c r="K475" i="2"/>
  <c r="D475" i="2"/>
  <c r="AK472" i="2"/>
  <c r="AB470" i="2"/>
  <c r="Z470" i="2"/>
  <c r="X470" i="2"/>
  <c r="Q470" i="2"/>
  <c r="X469" i="2"/>
  <c r="N466" i="2"/>
  <c r="L466" i="2"/>
  <c r="J466" i="2"/>
  <c r="J465" i="2"/>
  <c r="AB462" i="2"/>
  <c r="AA462" i="2"/>
  <c r="Z462" i="2"/>
  <c r="Y462" i="2"/>
  <c r="X462" i="2"/>
  <c r="AK461" i="2"/>
  <c r="AE461" i="2"/>
  <c r="X461" i="2"/>
  <c r="U461" i="2"/>
  <c r="S461" i="2"/>
  <c r="Q461" i="2"/>
  <c r="Q460" i="2"/>
  <c r="AB454" i="2"/>
  <c r="AA454" i="2"/>
  <c r="Z454" i="2"/>
  <c r="Y454" i="2"/>
  <c r="X454" i="2"/>
  <c r="X453" i="2"/>
  <c r="AK452" i="2"/>
  <c r="B450" i="2"/>
  <c r="N399" i="2"/>
  <c r="M399" i="2"/>
  <c r="L399" i="2"/>
  <c r="K399" i="2"/>
  <c r="J399" i="2"/>
  <c r="I399" i="2"/>
  <c r="N398" i="2"/>
  <c r="M398" i="2"/>
  <c r="L398" i="2"/>
  <c r="K398" i="2"/>
  <c r="I398" i="2" s="1"/>
  <c r="J398" i="2"/>
  <c r="N397" i="2"/>
  <c r="M397" i="2"/>
  <c r="L397" i="2"/>
  <c r="K397" i="2"/>
  <c r="J397" i="2"/>
  <c r="I397" i="2"/>
  <c r="N396" i="2"/>
  <c r="M396" i="2"/>
  <c r="L396" i="2"/>
  <c r="K396" i="2"/>
  <c r="I396" i="2" s="1"/>
  <c r="J396" i="2"/>
  <c r="N395" i="2"/>
  <c r="M395" i="2"/>
  <c r="L395" i="2"/>
  <c r="K395" i="2"/>
  <c r="J395" i="2"/>
  <c r="I395" i="2"/>
  <c r="N394" i="2"/>
  <c r="M394" i="2"/>
  <c r="L394" i="2"/>
  <c r="K394" i="2"/>
  <c r="I394" i="2" s="1"/>
  <c r="J394" i="2"/>
  <c r="N393" i="2"/>
  <c r="M393" i="2"/>
  <c r="L393" i="2"/>
  <c r="K393" i="2"/>
  <c r="J393" i="2"/>
  <c r="I393" i="2"/>
  <c r="N392" i="2"/>
  <c r="M392" i="2"/>
  <c r="L392" i="2"/>
  <c r="K392" i="2"/>
  <c r="I392" i="2" s="1"/>
  <c r="J392" i="2"/>
  <c r="N391" i="2"/>
  <c r="M391" i="2"/>
  <c r="L391" i="2"/>
  <c r="K391" i="2"/>
  <c r="J391" i="2"/>
  <c r="I391" i="2"/>
  <c r="N390" i="2"/>
  <c r="M390" i="2"/>
  <c r="L390" i="2"/>
  <c r="K390" i="2"/>
  <c r="I390" i="2" s="1"/>
  <c r="J390" i="2"/>
  <c r="N389" i="2"/>
  <c r="M389" i="2"/>
  <c r="L389" i="2"/>
  <c r="K389" i="2"/>
  <c r="J389" i="2"/>
  <c r="I389" i="2"/>
  <c r="N388" i="2"/>
  <c r="M388" i="2"/>
  <c r="L388" i="2"/>
  <c r="K388" i="2"/>
  <c r="I388" i="2" s="1"/>
  <c r="J388" i="2"/>
  <c r="N387" i="2"/>
  <c r="M387" i="2"/>
  <c r="L387" i="2"/>
  <c r="K387" i="2"/>
  <c r="J387" i="2"/>
  <c r="I387" i="2"/>
  <c r="N386" i="2"/>
  <c r="M386" i="2"/>
  <c r="L386" i="2"/>
  <c r="K386" i="2"/>
  <c r="I386" i="2" s="1"/>
  <c r="J386" i="2"/>
  <c r="N385" i="2"/>
  <c r="M385" i="2"/>
  <c r="L385" i="2"/>
  <c r="K385" i="2"/>
  <c r="J385" i="2"/>
  <c r="I385" i="2"/>
  <c r="N384" i="2"/>
  <c r="M384" i="2"/>
  <c r="L384" i="2"/>
  <c r="K384" i="2"/>
  <c r="I384" i="2" s="1"/>
  <c r="J384" i="2"/>
  <c r="N383" i="2"/>
  <c r="M383" i="2"/>
  <c r="L383" i="2"/>
  <c r="K383" i="2"/>
  <c r="J383" i="2"/>
  <c r="I383" i="2"/>
  <c r="N382" i="2"/>
  <c r="M382" i="2"/>
  <c r="L382" i="2"/>
  <c r="K382" i="2"/>
  <c r="I382" i="2" s="1"/>
  <c r="J382" i="2"/>
  <c r="N381" i="2"/>
  <c r="M381" i="2"/>
  <c r="L381" i="2"/>
  <c r="K381" i="2"/>
  <c r="J381" i="2"/>
  <c r="I381" i="2"/>
  <c r="N380" i="2"/>
  <c r="M380" i="2"/>
  <c r="L380" i="2"/>
  <c r="K380" i="2"/>
  <c r="I380" i="2" s="1"/>
  <c r="J380" i="2"/>
  <c r="N379" i="2"/>
  <c r="M379" i="2"/>
  <c r="L379" i="2"/>
  <c r="K379" i="2"/>
  <c r="J379" i="2"/>
  <c r="I379" i="2"/>
  <c r="N378" i="2"/>
  <c r="M378" i="2"/>
  <c r="L378" i="2"/>
  <c r="K378" i="2"/>
  <c r="I378" i="2" s="1"/>
  <c r="J378" i="2"/>
  <c r="N377" i="2"/>
  <c r="M377" i="2"/>
  <c r="L377" i="2"/>
  <c r="K377" i="2"/>
  <c r="J377" i="2"/>
  <c r="I377" i="2"/>
  <c r="N376" i="2"/>
  <c r="M376" i="2"/>
  <c r="L376" i="2"/>
  <c r="K376" i="2"/>
  <c r="I376" i="2" s="1"/>
  <c r="J376" i="2"/>
  <c r="N375" i="2"/>
  <c r="M375" i="2"/>
  <c r="L375" i="2"/>
  <c r="K375" i="2"/>
  <c r="J375" i="2"/>
  <c r="I375" i="2"/>
  <c r="N374" i="2"/>
  <c r="M374" i="2"/>
  <c r="L374" i="2"/>
  <c r="K374" i="2"/>
  <c r="I374" i="2" s="1"/>
  <c r="J374" i="2"/>
  <c r="N373" i="2"/>
  <c r="M373" i="2"/>
  <c r="L373" i="2"/>
  <c r="K373" i="2"/>
  <c r="J373" i="2"/>
  <c r="I373" i="2"/>
  <c r="N372" i="2"/>
  <c r="M372" i="2"/>
  <c r="L372" i="2"/>
  <c r="K372" i="2"/>
  <c r="I372" i="2" s="1"/>
  <c r="J372" i="2"/>
  <c r="N371" i="2"/>
  <c r="M371" i="2"/>
  <c r="L371" i="2"/>
  <c r="K371" i="2"/>
  <c r="J371" i="2"/>
  <c r="I371" i="2"/>
  <c r="N370" i="2"/>
  <c r="M370" i="2"/>
  <c r="L370" i="2"/>
  <c r="K370" i="2"/>
  <c r="I370" i="2" s="1"/>
  <c r="J370" i="2"/>
  <c r="N369" i="2"/>
  <c r="M369" i="2"/>
  <c r="L369" i="2"/>
  <c r="K369" i="2"/>
  <c r="J369" i="2"/>
  <c r="I369" i="2"/>
  <c r="N368" i="2"/>
  <c r="M368" i="2"/>
  <c r="L368" i="2"/>
  <c r="K368" i="2"/>
  <c r="I368" i="2" s="1"/>
  <c r="J368" i="2"/>
  <c r="N367" i="2"/>
  <c r="M367" i="2"/>
  <c r="L367" i="2"/>
  <c r="K367" i="2"/>
  <c r="J367" i="2"/>
  <c r="I367" i="2"/>
  <c r="N366" i="2"/>
  <c r="M366" i="2"/>
  <c r="L366" i="2"/>
  <c r="K366" i="2"/>
  <c r="I366" i="2" s="1"/>
  <c r="J366" i="2"/>
  <c r="N365" i="2"/>
  <c r="M365" i="2"/>
  <c r="L365" i="2"/>
  <c r="K365" i="2"/>
  <c r="J365" i="2"/>
  <c r="I365" i="2"/>
  <c r="N364" i="2"/>
  <c r="M364" i="2"/>
  <c r="L364" i="2"/>
  <c r="K364" i="2"/>
  <c r="I364" i="2" s="1"/>
  <c r="J364" i="2"/>
  <c r="N363" i="2"/>
  <c r="M363" i="2"/>
  <c r="L363" i="2"/>
  <c r="K363" i="2"/>
  <c r="J363" i="2"/>
  <c r="I363" i="2"/>
  <c r="N362" i="2"/>
  <c r="M362" i="2"/>
  <c r="L362" i="2"/>
  <c r="K362" i="2"/>
  <c r="I362" i="2" s="1"/>
  <c r="J362" i="2"/>
  <c r="N361" i="2"/>
  <c r="M361" i="2"/>
  <c r="L361" i="2"/>
  <c r="K361" i="2"/>
  <c r="J361" i="2"/>
  <c r="I361" i="2"/>
  <c r="N360" i="2"/>
  <c r="M360" i="2"/>
  <c r="L360" i="2"/>
  <c r="K360" i="2"/>
  <c r="I360" i="2" s="1"/>
  <c r="J360" i="2"/>
  <c r="N359" i="2"/>
  <c r="M359" i="2"/>
  <c r="L359" i="2"/>
  <c r="K359" i="2"/>
  <c r="J359" i="2"/>
  <c r="I359" i="2"/>
  <c r="N358" i="2"/>
  <c r="M358" i="2"/>
  <c r="L358" i="2"/>
  <c r="K358" i="2"/>
  <c r="I358" i="2" s="1"/>
  <c r="J358" i="2"/>
  <c r="N357" i="2"/>
  <c r="M357" i="2"/>
  <c r="L357" i="2"/>
  <c r="K357" i="2"/>
  <c r="J357" i="2"/>
  <c r="I357" i="2"/>
  <c r="N356" i="2"/>
  <c r="M356" i="2"/>
  <c r="L356" i="2"/>
  <c r="K356" i="2"/>
  <c r="I356" i="2" s="1"/>
  <c r="J356" i="2"/>
  <c r="N355" i="2"/>
  <c r="M355" i="2"/>
  <c r="L355" i="2"/>
  <c r="K355" i="2"/>
  <c r="J355" i="2"/>
  <c r="I355" i="2"/>
  <c r="N354" i="2"/>
  <c r="M354" i="2"/>
  <c r="L354" i="2"/>
  <c r="K354" i="2"/>
  <c r="I354" i="2" s="1"/>
  <c r="J354" i="2"/>
  <c r="N353" i="2"/>
  <c r="M353" i="2"/>
  <c r="L353" i="2"/>
  <c r="K353" i="2"/>
  <c r="J353" i="2"/>
  <c r="I353" i="2"/>
  <c r="N352" i="2"/>
  <c r="M352" i="2"/>
  <c r="L352" i="2"/>
  <c r="K352" i="2"/>
  <c r="I352" i="2" s="1"/>
  <c r="K39" i="2" s="1"/>
  <c r="J352" i="2"/>
  <c r="N351" i="2"/>
  <c r="M351" i="2"/>
  <c r="L351" i="2"/>
  <c r="K351" i="2"/>
  <c r="J351" i="2"/>
  <c r="I351" i="2"/>
  <c r="N350" i="2"/>
  <c r="M350" i="2"/>
  <c r="L350" i="2"/>
  <c r="K350" i="2"/>
  <c r="I350" i="2" s="1"/>
  <c r="J350" i="2"/>
  <c r="N349" i="2"/>
  <c r="M349" i="2"/>
  <c r="L349" i="2"/>
  <c r="K349" i="2"/>
  <c r="J349" i="2"/>
  <c r="I349" i="2"/>
  <c r="N348" i="2"/>
  <c r="M348" i="2"/>
  <c r="L348" i="2"/>
  <c r="K348" i="2"/>
  <c r="I348" i="2" s="1"/>
  <c r="J348" i="2"/>
  <c r="N347" i="2"/>
  <c r="M347" i="2"/>
  <c r="L347" i="2"/>
  <c r="K347" i="2"/>
  <c r="J347" i="2"/>
  <c r="I347" i="2"/>
  <c r="N346" i="2"/>
  <c r="M346" i="2"/>
  <c r="L346" i="2"/>
  <c r="K346" i="2"/>
  <c r="I346" i="2" s="1"/>
  <c r="J346" i="2"/>
  <c r="N345" i="2"/>
  <c r="M345" i="2"/>
  <c r="L345" i="2"/>
  <c r="K345" i="2"/>
  <c r="J345" i="2"/>
  <c r="I345" i="2"/>
  <c r="N344" i="2"/>
  <c r="M344" i="2"/>
  <c r="L344" i="2"/>
  <c r="K344" i="2"/>
  <c r="I344" i="2" s="1"/>
  <c r="J344" i="2"/>
  <c r="N343" i="2"/>
  <c r="M343" i="2"/>
  <c r="L343" i="2"/>
  <c r="K343" i="2"/>
  <c r="J343" i="2"/>
  <c r="I343" i="2"/>
  <c r="N342" i="2"/>
  <c r="M342" i="2"/>
  <c r="L342" i="2"/>
  <c r="K342" i="2"/>
  <c r="I342" i="2" s="1"/>
  <c r="J342" i="2"/>
  <c r="N341" i="2"/>
  <c r="M341" i="2"/>
  <c r="L341" i="2"/>
  <c r="K341" i="2"/>
  <c r="J341" i="2"/>
  <c r="I341" i="2"/>
  <c r="N340" i="2"/>
  <c r="M340" i="2"/>
  <c r="L340" i="2"/>
  <c r="K340" i="2"/>
  <c r="I340" i="2" s="1"/>
  <c r="J340" i="2"/>
  <c r="N339" i="2"/>
  <c r="M339" i="2"/>
  <c r="L339" i="2"/>
  <c r="K339" i="2"/>
  <c r="J339" i="2"/>
  <c r="I339" i="2"/>
  <c r="N338" i="2"/>
  <c r="M338" i="2"/>
  <c r="L338" i="2"/>
  <c r="K338" i="2"/>
  <c r="I338" i="2" s="1"/>
  <c r="J338" i="2"/>
  <c r="N337" i="2"/>
  <c r="M337" i="2"/>
  <c r="L337" i="2"/>
  <c r="K337" i="2"/>
  <c r="J337" i="2"/>
  <c r="I337" i="2"/>
  <c r="N336" i="2"/>
  <c r="M336" i="2"/>
  <c r="L336" i="2"/>
  <c r="K336" i="2"/>
  <c r="I336" i="2" s="1"/>
  <c r="U36" i="2" s="1"/>
  <c r="J336" i="2"/>
  <c r="N335" i="2"/>
  <c r="M335" i="2"/>
  <c r="L335" i="2"/>
  <c r="K335" i="2"/>
  <c r="J335" i="2"/>
  <c r="I335" i="2"/>
  <c r="N334" i="2"/>
  <c r="M334" i="2"/>
  <c r="L334" i="2"/>
  <c r="K334" i="2"/>
  <c r="I334" i="2" s="1"/>
  <c r="J334" i="2"/>
  <c r="N333" i="2"/>
  <c r="M333" i="2"/>
  <c r="L333" i="2"/>
  <c r="K333" i="2"/>
  <c r="J333" i="2"/>
  <c r="I333" i="2"/>
  <c r="N332" i="2"/>
  <c r="M332" i="2"/>
  <c r="L332" i="2"/>
  <c r="K332" i="2"/>
  <c r="I332" i="2" s="1"/>
  <c r="J332" i="2"/>
  <c r="N331" i="2"/>
  <c r="M331" i="2"/>
  <c r="L331" i="2"/>
  <c r="K331" i="2"/>
  <c r="J331" i="2"/>
  <c r="I331" i="2"/>
  <c r="N330" i="2"/>
  <c r="M330" i="2"/>
  <c r="L330" i="2"/>
  <c r="K330" i="2"/>
  <c r="I330" i="2" s="1"/>
  <c r="J330" i="2"/>
  <c r="N329" i="2"/>
  <c r="M329" i="2"/>
  <c r="L329" i="2"/>
  <c r="K329" i="2"/>
  <c r="J329" i="2"/>
  <c r="I329" i="2"/>
  <c r="N328" i="2"/>
  <c r="M328" i="2"/>
  <c r="L328" i="2"/>
  <c r="K328" i="2"/>
  <c r="I328" i="2" s="1"/>
  <c r="J328" i="2"/>
  <c r="N327" i="2"/>
  <c r="M327" i="2"/>
  <c r="L327" i="2"/>
  <c r="K327" i="2"/>
  <c r="J327" i="2"/>
  <c r="I327" i="2"/>
  <c r="N326" i="2"/>
  <c r="M326" i="2"/>
  <c r="L326" i="2"/>
  <c r="K326" i="2"/>
  <c r="I326" i="2" s="1"/>
  <c r="J326" i="2"/>
  <c r="N325" i="2"/>
  <c r="M325" i="2"/>
  <c r="L325" i="2"/>
  <c r="K325" i="2"/>
  <c r="J325" i="2"/>
  <c r="I325" i="2"/>
  <c r="N324" i="2"/>
  <c r="M324" i="2"/>
  <c r="L324" i="2"/>
  <c r="K324" i="2"/>
  <c r="I324" i="2" s="1"/>
  <c r="J324" i="2"/>
  <c r="N323" i="2"/>
  <c r="M323" i="2"/>
  <c r="L323" i="2"/>
  <c r="K323" i="2"/>
  <c r="J323" i="2"/>
  <c r="I323" i="2"/>
  <c r="N322" i="2"/>
  <c r="M322" i="2"/>
  <c r="L322" i="2"/>
  <c r="K322" i="2"/>
  <c r="I322" i="2" s="1"/>
  <c r="J322" i="2"/>
  <c r="N321" i="2"/>
  <c r="M321" i="2"/>
  <c r="L321" i="2"/>
  <c r="K321" i="2"/>
  <c r="J321" i="2"/>
  <c r="I321" i="2"/>
  <c r="N320" i="2"/>
  <c r="M320" i="2"/>
  <c r="L320" i="2"/>
  <c r="K320" i="2"/>
  <c r="I320" i="2" s="1"/>
  <c r="J320" i="2"/>
  <c r="N319" i="2"/>
  <c r="M319" i="2"/>
  <c r="L319" i="2"/>
  <c r="K319" i="2"/>
  <c r="J319" i="2"/>
  <c r="I319" i="2"/>
  <c r="N318" i="2"/>
  <c r="M318" i="2"/>
  <c r="L318" i="2"/>
  <c r="K318" i="2"/>
  <c r="I318" i="2" s="1"/>
  <c r="J318" i="2"/>
  <c r="N317" i="2"/>
  <c r="M317" i="2"/>
  <c r="L317" i="2"/>
  <c r="K317" i="2"/>
  <c r="J317" i="2"/>
  <c r="I317" i="2"/>
  <c r="N316" i="2"/>
  <c r="M316" i="2"/>
  <c r="L316" i="2"/>
  <c r="K316" i="2"/>
  <c r="I316" i="2" s="1"/>
  <c r="J316" i="2"/>
  <c r="N315" i="2"/>
  <c r="M315" i="2"/>
  <c r="L315" i="2"/>
  <c r="K315" i="2"/>
  <c r="J315" i="2"/>
  <c r="I315" i="2"/>
  <c r="N314" i="2"/>
  <c r="M314" i="2"/>
  <c r="L314" i="2"/>
  <c r="K314" i="2"/>
  <c r="I314" i="2" s="1"/>
  <c r="J314" i="2"/>
  <c r="N313" i="2"/>
  <c r="M313" i="2"/>
  <c r="L313" i="2"/>
  <c r="K313" i="2"/>
  <c r="J313" i="2"/>
  <c r="I313" i="2"/>
  <c r="N312" i="2"/>
  <c r="M312" i="2"/>
  <c r="L312" i="2"/>
  <c r="K312" i="2"/>
  <c r="I312" i="2" s="1"/>
  <c r="J312" i="2"/>
  <c r="N311" i="2"/>
  <c r="M311" i="2"/>
  <c r="L311" i="2"/>
  <c r="K311" i="2"/>
  <c r="J311" i="2"/>
  <c r="I311" i="2"/>
  <c r="N310" i="2"/>
  <c r="M310" i="2"/>
  <c r="L310" i="2"/>
  <c r="K310" i="2"/>
  <c r="I310" i="2" s="1"/>
  <c r="J310" i="2"/>
  <c r="N309" i="2"/>
  <c r="M309" i="2"/>
  <c r="L309" i="2"/>
  <c r="K309" i="2"/>
  <c r="J309" i="2"/>
  <c r="I309" i="2"/>
  <c r="N308" i="2"/>
  <c r="M308" i="2"/>
  <c r="L308" i="2"/>
  <c r="K308" i="2"/>
  <c r="I308" i="2" s="1"/>
  <c r="J308" i="2"/>
  <c r="N307" i="2"/>
  <c r="M307" i="2"/>
  <c r="L307" i="2"/>
  <c r="K307" i="2"/>
  <c r="J307" i="2"/>
  <c r="I307" i="2"/>
  <c r="N306" i="2"/>
  <c r="M306" i="2"/>
  <c r="L306" i="2"/>
  <c r="K306" i="2"/>
  <c r="I306" i="2" s="1"/>
  <c r="J306" i="2"/>
  <c r="N305" i="2"/>
  <c r="M305" i="2"/>
  <c r="L305" i="2"/>
  <c r="K305" i="2"/>
  <c r="J305" i="2"/>
  <c r="I305" i="2"/>
  <c r="N304" i="2"/>
  <c r="M304" i="2"/>
  <c r="L304" i="2"/>
  <c r="K304" i="2"/>
  <c r="I304" i="2" s="1"/>
  <c r="J304" i="2"/>
  <c r="N303" i="2"/>
  <c r="M303" i="2"/>
  <c r="L303" i="2"/>
  <c r="K303" i="2"/>
  <c r="J303" i="2"/>
  <c r="I303" i="2"/>
  <c r="N302" i="2"/>
  <c r="M302" i="2"/>
  <c r="L302" i="2"/>
  <c r="K302" i="2"/>
  <c r="I302" i="2" s="1"/>
  <c r="J302" i="2"/>
  <c r="N301" i="2"/>
  <c r="M301" i="2"/>
  <c r="L301" i="2"/>
  <c r="K301" i="2"/>
  <c r="J301" i="2"/>
  <c r="I301" i="2"/>
  <c r="N300" i="2"/>
  <c r="M300" i="2"/>
  <c r="L300" i="2"/>
  <c r="K300" i="2"/>
  <c r="I300" i="2" s="1"/>
  <c r="J300" i="2"/>
  <c r="N299" i="2"/>
  <c r="M299" i="2"/>
  <c r="L299" i="2"/>
  <c r="K299" i="2"/>
  <c r="J299" i="2"/>
  <c r="I299" i="2"/>
  <c r="N298" i="2"/>
  <c r="M298" i="2"/>
  <c r="L298" i="2"/>
  <c r="K298" i="2"/>
  <c r="I298" i="2" s="1"/>
  <c r="J298" i="2"/>
  <c r="N297" i="2"/>
  <c r="M297" i="2"/>
  <c r="L297" i="2"/>
  <c r="K297" i="2"/>
  <c r="J297" i="2"/>
  <c r="I297" i="2"/>
  <c r="N296" i="2"/>
  <c r="M296" i="2"/>
  <c r="L296" i="2"/>
  <c r="K296" i="2"/>
  <c r="I296" i="2" s="1"/>
  <c r="J296" i="2"/>
  <c r="N295" i="2"/>
  <c r="M295" i="2"/>
  <c r="L295" i="2"/>
  <c r="K295" i="2"/>
  <c r="J295" i="2"/>
  <c r="I295" i="2"/>
  <c r="N294" i="2"/>
  <c r="M294" i="2"/>
  <c r="L294" i="2"/>
  <c r="K294" i="2"/>
  <c r="I294" i="2" s="1"/>
  <c r="J294" i="2"/>
  <c r="N293" i="2"/>
  <c r="M293" i="2"/>
  <c r="L293" i="2"/>
  <c r="K293" i="2"/>
  <c r="J293" i="2"/>
  <c r="I293" i="2"/>
  <c r="N292" i="2"/>
  <c r="M292" i="2"/>
  <c r="L292" i="2"/>
  <c r="K292" i="2"/>
  <c r="I292" i="2" s="1"/>
  <c r="J292" i="2"/>
  <c r="N291" i="2"/>
  <c r="M291" i="2"/>
  <c r="L291" i="2"/>
  <c r="K291" i="2"/>
  <c r="J291" i="2"/>
  <c r="I291" i="2"/>
  <c r="N290" i="2"/>
  <c r="M290" i="2"/>
  <c r="L290" i="2"/>
  <c r="K290" i="2"/>
  <c r="I290" i="2" s="1"/>
  <c r="J290" i="2"/>
  <c r="N289" i="2"/>
  <c r="M289" i="2"/>
  <c r="L289" i="2"/>
  <c r="K289" i="2"/>
  <c r="J289" i="2"/>
  <c r="I289" i="2"/>
  <c r="N288" i="2"/>
  <c r="M288" i="2"/>
  <c r="L288" i="2"/>
  <c r="K288" i="2"/>
  <c r="I288" i="2" s="1"/>
  <c r="J288" i="2"/>
  <c r="N287" i="2"/>
  <c r="M287" i="2"/>
  <c r="L287" i="2"/>
  <c r="K287" i="2"/>
  <c r="J287" i="2"/>
  <c r="I287" i="2"/>
  <c r="N286" i="2"/>
  <c r="M286" i="2"/>
  <c r="L286" i="2"/>
  <c r="K286" i="2"/>
  <c r="I286" i="2" s="1"/>
  <c r="J286" i="2"/>
  <c r="N285" i="2"/>
  <c r="M285" i="2"/>
  <c r="L285" i="2"/>
  <c r="K285" i="2"/>
  <c r="J285" i="2"/>
  <c r="I285" i="2"/>
  <c r="N284" i="2"/>
  <c r="M284" i="2"/>
  <c r="L284" i="2"/>
  <c r="K284" i="2"/>
  <c r="I284" i="2" s="1"/>
  <c r="J284" i="2"/>
  <c r="N283" i="2"/>
  <c r="M283" i="2"/>
  <c r="L283" i="2"/>
  <c r="K283" i="2"/>
  <c r="J283" i="2"/>
  <c r="I283" i="2"/>
  <c r="N282" i="2"/>
  <c r="M282" i="2"/>
  <c r="L282" i="2"/>
  <c r="K282" i="2"/>
  <c r="I282" i="2" s="1"/>
  <c r="J282" i="2"/>
  <c r="N281" i="2"/>
  <c r="M281" i="2"/>
  <c r="L281" i="2"/>
  <c r="K281" i="2"/>
  <c r="J281" i="2"/>
  <c r="I281" i="2"/>
  <c r="N280" i="2"/>
  <c r="M280" i="2"/>
  <c r="L280" i="2"/>
  <c r="K280" i="2"/>
  <c r="I280" i="2" s="1"/>
  <c r="J280" i="2"/>
  <c r="N279" i="2"/>
  <c r="M279" i="2"/>
  <c r="L279" i="2"/>
  <c r="K279" i="2"/>
  <c r="J279" i="2"/>
  <c r="I279" i="2"/>
  <c r="N278" i="2"/>
  <c r="M278" i="2"/>
  <c r="L278" i="2"/>
  <c r="K278" i="2"/>
  <c r="I278" i="2" s="1"/>
  <c r="J278" i="2"/>
  <c r="N277" i="2"/>
  <c r="M277" i="2"/>
  <c r="L277" i="2"/>
  <c r="K277" i="2"/>
  <c r="J277" i="2"/>
  <c r="I277" i="2"/>
  <c r="N276" i="2"/>
  <c r="M276" i="2"/>
  <c r="L276" i="2"/>
  <c r="K276" i="2"/>
  <c r="I276" i="2" s="1"/>
  <c r="J276" i="2"/>
  <c r="N275" i="2"/>
  <c r="M275" i="2"/>
  <c r="L275" i="2"/>
  <c r="K275" i="2"/>
  <c r="J275" i="2"/>
  <c r="I275" i="2"/>
  <c r="N274" i="2"/>
  <c r="M274" i="2"/>
  <c r="L274" i="2"/>
  <c r="K274" i="2"/>
  <c r="I274" i="2" s="1"/>
  <c r="J274" i="2"/>
  <c r="N273" i="2"/>
  <c r="M273" i="2"/>
  <c r="L273" i="2"/>
  <c r="K273" i="2"/>
  <c r="J273" i="2"/>
  <c r="I273" i="2"/>
  <c r="N272" i="2"/>
  <c r="M272" i="2"/>
  <c r="L272" i="2"/>
  <c r="K272" i="2"/>
  <c r="I272" i="2" s="1"/>
  <c r="J272" i="2"/>
  <c r="N271" i="2"/>
  <c r="M271" i="2"/>
  <c r="L271" i="2"/>
  <c r="K271" i="2"/>
  <c r="J271" i="2"/>
  <c r="I271" i="2"/>
  <c r="N270" i="2"/>
  <c r="M270" i="2"/>
  <c r="L270" i="2"/>
  <c r="K270" i="2"/>
  <c r="I270" i="2" s="1"/>
  <c r="J270" i="2"/>
  <c r="N269" i="2"/>
  <c r="M269" i="2"/>
  <c r="L269" i="2"/>
  <c r="K269" i="2"/>
  <c r="J269" i="2"/>
  <c r="I269" i="2"/>
  <c r="N268" i="2"/>
  <c r="M268" i="2"/>
  <c r="L268" i="2"/>
  <c r="K268" i="2"/>
  <c r="I268" i="2" s="1"/>
  <c r="J268" i="2"/>
  <c r="N267" i="2"/>
  <c r="M267" i="2"/>
  <c r="L267" i="2"/>
  <c r="K267" i="2"/>
  <c r="J267" i="2"/>
  <c r="I267" i="2"/>
  <c r="N266" i="2"/>
  <c r="M266" i="2"/>
  <c r="L266" i="2"/>
  <c r="K266" i="2"/>
  <c r="I266" i="2" s="1"/>
  <c r="J266" i="2"/>
  <c r="N265" i="2"/>
  <c r="M265" i="2"/>
  <c r="L265" i="2"/>
  <c r="K265" i="2"/>
  <c r="J265" i="2"/>
  <c r="I265" i="2"/>
  <c r="N264" i="2"/>
  <c r="M264" i="2"/>
  <c r="L264" i="2"/>
  <c r="K264" i="2"/>
  <c r="I264" i="2" s="1"/>
  <c r="J264" i="2"/>
  <c r="N263" i="2"/>
  <c r="M263" i="2"/>
  <c r="L263" i="2"/>
  <c r="K263" i="2"/>
  <c r="J263" i="2"/>
  <c r="I263" i="2"/>
  <c r="N262" i="2"/>
  <c r="M262" i="2"/>
  <c r="L262" i="2"/>
  <c r="K262" i="2"/>
  <c r="I262" i="2" s="1"/>
  <c r="J262" i="2"/>
  <c r="N261" i="2"/>
  <c r="M261" i="2"/>
  <c r="L261" i="2"/>
  <c r="K261" i="2"/>
  <c r="J261" i="2"/>
  <c r="I261" i="2"/>
  <c r="N260" i="2"/>
  <c r="M260" i="2"/>
  <c r="L260" i="2"/>
  <c r="K260" i="2"/>
  <c r="I260" i="2" s="1"/>
  <c r="J260" i="2"/>
  <c r="N259" i="2"/>
  <c r="M259" i="2"/>
  <c r="L259" i="2"/>
  <c r="K259" i="2"/>
  <c r="J259" i="2"/>
  <c r="I259" i="2"/>
  <c r="N258" i="2"/>
  <c r="M258" i="2"/>
  <c r="L258" i="2"/>
  <c r="K258" i="2"/>
  <c r="I258" i="2" s="1"/>
  <c r="J258" i="2"/>
  <c r="N257" i="2"/>
  <c r="M257" i="2"/>
  <c r="L257" i="2"/>
  <c r="K257" i="2"/>
  <c r="J257" i="2"/>
  <c r="I257" i="2"/>
  <c r="N256" i="2"/>
  <c r="M256" i="2"/>
  <c r="L256" i="2"/>
  <c r="K256" i="2"/>
  <c r="I256" i="2" s="1"/>
  <c r="J256" i="2"/>
  <c r="N255" i="2"/>
  <c r="M255" i="2"/>
  <c r="L255" i="2"/>
  <c r="K255" i="2"/>
  <c r="J255" i="2"/>
  <c r="I255" i="2"/>
  <c r="N254" i="2"/>
  <c r="M254" i="2"/>
  <c r="L254" i="2"/>
  <c r="K254" i="2"/>
  <c r="I254" i="2" s="1"/>
  <c r="J254" i="2"/>
  <c r="N253" i="2"/>
  <c r="M253" i="2"/>
  <c r="L253" i="2"/>
  <c r="K253" i="2"/>
  <c r="J253" i="2"/>
  <c r="I253" i="2"/>
  <c r="N252" i="2"/>
  <c r="M252" i="2"/>
  <c r="L252" i="2"/>
  <c r="K252" i="2"/>
  <c r="I252" i="2" s="1"/>
  <c r="J252" i="2"/>
  <c r="N251" i="2"/>
  <c r="M251" i="2"/>
  <c r="L251" i="2"/>
  <c r="K251" i="2"/>
  <c r="J251" i="2"/>
  <c r="I251" i="2"/>
  <c r="U34" i="2" s="1"/>
  <c r="N250" i="2"/>
  <c r="M250" i="2"/>
  <c r="L250" i="2"/>
  <c r="K250" i="2"/>
  <c r="I250" i="2" s="1"/>
  <c r="J250" i="2"/>
  <c r="N249" i="2"/>
  <c r="M249" i="2"/>
  <c r="L249" i="2"/>
  <c r="K249" i="2"/>
  <c r="J249" i="2"/>
  <c r="I249" i="2"/>
  <c r="N248" i="2"/>
  <c r="M248" i="2"/>
  <c r="L248" i="2"/>
  <c r="K248" i="2"/>
  <c r="I248" i="2" s="1"/>
  <c r="J248" i="2"/>
  <c r="N247" i="2"/>
  <c r="M247" i="2"/>
  <c r="L247" i="2"/>
  <c r="K247" i="2"/>
  <c r="J247" i="2"/>
  <c r="I247" i="2"/>
  <c r="N246" i="2"/>
  <c r="M246" i="2"/>
  <c r="L246" i="2"/>
  <c r="K246" i="2"/>
  <c r="I246" i="2" s="1"/>
  <c r="J246" i="2"/>
  <c r="N245" i="2"/>
  <c r="M245" i="2"/>
  <c r="L245" i="2"/>
  <c r="K245" i="2"/>
  <c r="J245" i="2"/>
  <c r="I245" i="2"/>
  <c r="N244" i="2"/>
  <c r="M244" i="2"/>
  <c r="L244" i="2"/>
  <c r="K244" i="2"/>
  <c r="I244" i="2" s="1"/>
  <c r="J244" i="2"/>
  <c r="N243" i="2"/>
  <c r="M243" i="2"/>
  <c r="L243" i="2"/>
  <c r="K243" i="2"/>
  <c r="J243" i="2"/>
  <c r="I243" i="2"/>
  <c r="N242" i="2"/>
  <c r="M242" i="2"/>
  <c r="L242" i="2"/>
  <c r="K242" i="2"/>
  <c r="I242" i="2" s="1"/>
  <c r="J242" i="2"/>
  <c r="N241" i="2"/>
  <c r="M241" i="2"/>
  <c r="L241" i="2"/>
  <c r="K241" i="2"/>
  <c r="J241" i="2"/>
  <c r="I241" i="2"/>
  <c r="N240" i="2"/>
  <c r="M240" i="2"/>
  <c r="L240" i="2"/>
  <c r="K240" i="2"/>
  <c r="I240" i="2" s="1"/>
  <c r="J240" i="2"/>
  <c r="N239" i="2"/>
  <c r="M239" i="2"/>
  <c r="L239" i="2"/>
  <c r="K239" i="2"/>
  <c r="J239" i="2"/>
  <c r="I239" i="2"/>
  <c r="N238" i="2"/>
  <c r="M238" i="2"/>
  <c r="L238" i="2"/>
  <c r="K238" i="2"/>
  <c r="I238" i="2" s="1"/>
  <c r="J238" i="2"/>
  <c r="N237" i="2"/>
  <c r="M237" i="2"/>
  <c r="L237" i="2"/>
  <c r="K237" i="2"/>
  <c r="J237" i="2"/>
  <c r="I237" i="2"/>
  <c r="N236" i="2"/>
  <c r="M236" i="2"/>
  <c r="L236" i="2"/>
  <c r="K236" i="2"/>
  <c r="I236" i="2" s="1"/>
  <c r="U38" i="2" s="1"/>
  <c r="J236" i="2"/>
  <c r="N235" i="2"/>
  <c r="M235" i="2"/>
  <c r="L235" i="2"/>
  <c r="K235" i="2"/>
  <c r="J235" i="2"/>
  <c r="I235" i="2"/>
  <c r="U37" i="2" s="1"/>
  <c r="N234" i="2"/>
  <c r="M234" i="2"/>
  <c r="L234" i="2"/>
  <c r="K234" i="2"/>
  <c r="I234" i="2" s="1"/>
  <c r="J234" i="2"/>
  <c r="N233" i="2"/>
  <c r="M233" i="2"/>
  <c r="L233" i="2"/>
  <c r="K233" i="2"/>
  <c r="J233" i="2"/>
  <c r="I233" i="2"/>
  <c r="N232" i="2"/>
  <c r="M232" i="2"/>
  <c r="L232" i="2"/>
  <c r="K232" i="2"/>
  <c r="I232" i="2" s="1"/>
  <c r="J232" i="2"/>
  <c r="N231" i="2"/>
  <c r="M231" i="2"/>
  <c r="L231" i="2"/>
  <c r="K231" i="2"/>
  <c r="J231" i="2"/>
  <c r="I231" i="2"/>
  <c r="U33" i="2" s="1"/>
  <c r="N230" i="2"/>
  <c r="M230" i="2"/>
  <c r="L230" i="2"/>
  <c r="K230" i="2"/>
  <c r="I230" i="2" s="1"/>
  <c r="J230" i="2"/>
  <c r="N229" i="2"/>
  <c r="M229" i="2"/>
  <c r="L229" i="2"/>
  <c r="K229" i="2"/>
  <c r="J229" i="2"/>
  <c r="I229" i="2"/>
  <c r="N228" i="2"/>
  <c r="M228" i="2"/>
  <c r="L228" i="2"/>
  <c r="K228" i="2"/>
  <c r="I228" i="2" s="1"/>
  <c r="J228" i="2"/>
  <c r="N227" i="2"/>
  <c r="M227" i="2"/>
  <c r="L227" i="2"/>
  <c r="K227" i="2"/>
  <c r="J227" i="2"/>
  <c r="I227" i="2"/>
  <c r="N226" i="2"/>
  <c r="M226" i="2"/>
  <c r="L226" i="2"/>
  <c r="K226" i="2"/>
  <c r="I226" i="2" s="1"/>
  <c r="J226" i="2"/>
  <c r="N225" i="2"/>
  <c r="M225" i="2"/>
  <c r="L225" i="2"/>
  <c r="K225" i="2"/>
  <c r="J225" i="2"/>
  <c r="I225" i="2"/>
  <c r="N224" i="2"/>
  <c r="M224" i="2"/>
  <c r="L224" i="2"/>
  <c r="K224" i="2"/>
  <c r="I224" i="2" s="1"/>
  <c r="J224" i="2"/>
  <c r="N223" i="2"/>
  <c r="M223" i="2"/>
  <c r="L223" i="2"/>
  <c r="K223" i="2"/>
  <c r="J223" i="2"/>
  <c r="I223" i="2"/>
  <c r="N222" i="2"/>
  <c r="M222" i="2"/>
  <c r="L222" i="2"/>
  <c r="K222" i="2"/>
  <c r="I222" i="2" s="1"/>
  <c r="J222" i="2"/>
  <c r="N221" i="2"/>
  <c r="M221" i="2"/>
  <c r="L221" i="2"/>
  <c r="K221" i="2"/>
  <c r="J221" i="2"/>
  <c r="I221" i="2"/>
  <c r="N220" i="2"/>
  <c r="M220" i="2"/>
  <c r="L220" i="2"/>
  <c r="K220" i="2"/>
  <c r="I220" i="2" s="1"/>
  <c r="J220" i="2"/>
  <c r="N219" i="2"/>
  <c r="M219" i="2"/>
  <c r="L219" i="2"/>
  <c r="K219" i="2"/>
  <c r="J219" i="2"/>
  <c r="I219" i="2"/>
  <c r="N218" i="2"/>
  <c r="M218" i="2"/>
  <c r="L218" i="2"/>
  <c r="K218" i="2"/>
  <c r="I218" i="2" s="1"/>
  <c r="J218" i="2"/>
  <c r="N217" i="2"/>
  <c r="M217" i="2"/>
  <c r="L217" i="2"/>
  <c r="K217" i="2"/>
  <c r="J217" i="2"/>
  <c r="I217" i="2"/>
  <c r="N216" i="2"/>
  <c r="M216" i="2"/>
  <c r="L216" i="2"/>
  <c r="K216" i="2"/>
  <c r="I216" i="2" s="1"/>
  <c r="J216" i="2"/>
  <c r="N215" i="2"/>
  <c r="M215" i="2"/>
  <c r="L215" i="2"/>
  <c r="K215" i="2"/>
  <c r="J215" i="2"/>
  <c r="I215" i="2"/>
  <c r="N214" i="2"/>
  <c r="M214" i="2"/>
  <c r="L214" i="2"/>
  <c r="K214" i="2"/>
  <c r="I214" i="2" s="1"/>
  <c r="J214" i="2"/>
  <c r="N213" i="2"/>
  <c r="M213" i="2"/>
  <c r="L213" i="2"/>
  <c r="K213" i="2"/>
  <c r="J213" i="2"/>
  <c r="I213" i="2"/>
  <c r="N212" i="2"/>
  <c r="M212" i="2"/>
  <c r="L212" i="2"/>
  <c r="K212" i="2"/>
  <c r="I212" i="2" s="1"/>
  <c r="J212" i="2"/>
  <c r="N211" i="2"/>
  <c r="M211" i="2"/>
  <c r="L211" i="2"/>
  <c r="K211" i="2"/>
  <c r="J211" i="2"/>
  <c r="I211" i="2"/>
  <c r="N210" i="2"/>
  <c r="M210" i="2"/>
  <c r="L210" i="2"/>
  <c r="K210" i="2"/>
  <c r="I210" i="2" s="1"/>
  <c r="J210" i="2"/>
  <c r="N209" i="2"/>
  <c r="M209" i="2"/>
  <c r="L209" i="2"/>
  <c r="K209" i="2"/>
  <c r="J209" i="2"/>
  <c r="I209" i="2"/>
  <c r="U32" i="2" s="1"/>
  <c r="N208" i="2"/>
  <c r="M208" i="2"/>
  <c r="L208" i="2"/>
  <c r="K208" i="2"/>
  <c r="I208" i="2" s="1"/>
  <c r="J208" i="2"/>
  <c r="N207" i="2"/>
  <c r="M207" i="2"/>
  <c r="L207" i="2"/>
  <c r="K207" i="2"/>
  <c r="J207" i="2"/>
  <c r="I207" i="2"/>
  <c r="N206" i="2"/>
  <c r="M206" i="2"/>
  <c r="L206" i="2"/>
  <c r="K206" i="2"/>
  <c r="I206" i="2" s="1"/>
  <c r="J206" i="2"/>
  <c r="N205" i="2"/>
  <c r="M205" i="2"/>
  <c r="L205" i="2"/>
  <c r="K205" i="2"/>
  <c r="J205" i="2"/>
  <c r="I205" i="2"/>
  <c r="N204" i="2"/>
  <c r="M204" i="2"/>
  <c r="L204" i="2"/>
  <c r="K204" i="2"/>
  <c r="I204" i="2" s="1"/>
  <c r="J204" i="2"/>
  <c r="N203" i="2"/>
  <c r="M203" i="2"/>
  <c r="L203" i="2"/>
  <c r="K203" i="2"/>
  <c r="J203" i="2"/>
  <c r="I203" i="2"/>
  <c r="K37" i="2" s="1"/>
  <c r="N202" i="2"/>
  <c r="M202" i="2"/>
  <c r="L202" i="2"/>
  <c r="K202" i="2"/>
  <c r="I202" i="2" s="1"/>
  <c r="K36" i="2" s="1"/>
  <c r="J202" i="2"/>
  <c r="N201" i="2"/>
  <c r="M201" i="2"/>
  <c r="L201" i="2"/>
  <c r="K201" i="2"/>
  <c r="J201" i="2"/>
  <c r="I201" i="2"/>
  <c r="K35" i="2" s="1"/>
  <c r="N200" i="2"/>
  <c r="M200" i="2"/>
  <c r="L200" i="2"/>
  <c r="K200" i="2"/>
  <c r="I200" i="2" s="1"/>
  <c r="J200" i="2"/>
  <c r="N199" i="2"/>
  <c r="M199" i="2"/>
  <c r="L199" i="2"/>
  <c r="K199" i="2"/>
  <c r="J199" i="2"/>
  <c r="I199" i="2"/>
  <c r="U31" i="2" s="1"/>
  <c r="N198" i="2"/>
  <c r="M198" i="2"/>
  <c r="L198" i="2"/>
  <c r="K198" i="2"/>
  <c r="I198" i="2" s="1"/>
  <c r="J198" i="2"/>
  <c r="N197" i="2"/>
  <c r="M197" i="2"/>
  <c r="L197" i="2"/>
  <c r="K197" i="2"/>
  <c r="J197" i="2"/>
  <c r="I197" i="2"/>
  <c r="N196" i="2"/>
  <c r="M196" i="2"/>
  <c r="L196" i="2"/>
  <c r="K196" i="2"/>
  <c r="I196" i="2" s="1"/>
  <c r="K34" i="2" s="1"/>
  <c r="J196" i="2"/>
  <c r="N195" i="2"/>
  <c r="M195" i="2"/>
  <c r="L195" i="2"/>
  <c r="K195" i="2"/>
  <c r="J195" i="2"/>
  <c r="I195" i="2"/>
  <c r="K33" i="2" s="1"/>
  <c r="N194" i="2"/>
  <c r="M194" i="2"/>
  <c r="L194" i="2"/>
  <c r="K194" i="2"/>
  <c r="I194" i="2" s="1"/>
  <c r="J194" i="2"/>
  <c r="N193" i="2"/>
  <c r="M193" i="2"/>
  <c r="L193" i="2"/>
  <c r="K193" i="2"/>
  <c r="J193" i="2"/>
  <c r="I193" i="2"/>
  <c r="N192" i="2"/>
  <c r="M192" i="2"/>
  <c r="L192" i="2"/>
  <c r="K192" i="2"/>
  <c r="I192" i="2" s="1"/>
  <c r="J192" i="2"/>
  <c r="N191" i="2"/>
  <c r="M191" i="2"/>
  <c r="L191" i="2"/>
  <c r="K191" i="2"/>
  <c r="J191" i="2"/>
  <c r="I191" i="2"/>
  <c r="N190" i="2"/>
  <c r="M190" i="2"/>
  <c r="L190" i="2"/>
  <c r="K190" i="2"/>
  <c r="I190" i="2" s="1"/>
  <c r="J190" i="2"/>
  <c r="N189" i="2"/>
  <c r="M189" i="2"/>
  <c r="L189" i="2"/>
  <c r="K189" i="2"/>
  <c r="J189" i="2"/>
  <c r="I189" i="2"/>
  <c r="N188" i="2"/>
  <c r="M188" i="2"/>
  <c r="L188" i="2"/>
  <c r="K188" i="2"/>
  <c r="I188" i="2" s="1"/>
  <c r="J188" i="2"/>
  <c r="N187" i="2"/>
  <c r="M187" i="2"/>
  <c r="L187" i="2"/>
  <c r="K187" i="2"/>
  <c r="J187" i="2"/>
  <c r="I187" i="2"/>
  <c r="K32" i="2" s="1"/>
  <c r="N186" i="2"/>
  <c r="M186" i="2"/>
  <c r="L186" i="2"/>
  <c r="K186" i="2"/>
  <c r="I186" i="2" s="1"/>
  <c r="K31" i="2" s="1"/>
  <c r="J186" i="2"/>
  <c r="N185" i="2"/>
  <c r="M185" i="2"/>
  <c r="L185" i="2"/>
  <c r="K185" i="2"/>
  <c r="J185" i="2"/>
  <c r="I185" i="2"/>
  <c r="K30" i="2" s="1"/>
  <c r="N184" i="2"/>
  <c r="M184" i="2"/>
  <c r="L184" i="2"/>
  <c r="K184" i="2"/>
  <c r="I184" i="2" s="1"/>
  <c r="J184" i="2"/>
  <c r="N183" i="2"/>
  <c r="M183" i="2"/>
  <c r="L183" i="2"/>
  <c r="K183" i="2"/>
  <c r="J183" i="2"/>
  <c r="I183" i="2"/>
  <c r="N182" i="2"/>
  <c r="M182" i="2"/>
  <c r="L182" i="2"/>
  <c r="K182" i="2"/>
  <c r="I182" i="2" s="1"/>
  <c r="J182" i="2"/>
  <c r="N181" i="2"/>
  <c r="M181" i="2"/>
  <c r="L181" i="2"/>
  <c r="K181" i="2"/>
  <c r="J181" i="2"/>
  <c r="I181" i="2"/>
  <c r="N180" i="2"/>
  <c r="M180" i="2"/>
  <c r="L180" i="2"/>
  <c r="K180" i="2"/>
  <c r="I180" i="2" s="1"/>
  <c r="J180" i="2"/>
  <c r="N179" i="2"/>
  <c r="M179" i="2"/>
  <c r="L179" i="2"/>
  <c r="K179" i="2"/>
  <c r="J179" i="2"/>
  <c r="I179" i="2"/>
  <c r="N178" i="2"/>
  <c r="M178" i="2"/>
  <c r="L178" i="2"/>
  <c r="K178" i="2"/>
  <c r="I178" i="2" s="1"/>
  <c r="U30" i="2" s="1"/>
  <c r="J178" i="2"/>
  <c r="N177" i="2"/>
  <c r="M177" i="2"/>
  <c r="L177" i="2"/>
  <c r="K177" i="2"/>
  <c r="J177" i="2"/>
  <c r="I177" i="2"/>
  <c r="N176" i="2"/>
  <c r="M176" i="2"/>
  <c r="L176" i="2"/>
  <c r="K176" i="2"/>
  <c r="I176" i="2" s="1"/>
  <c r="J176" i="2"/>
  <c r="N175" i="2"/>
  <c r="M175" i="2"/>
  <c r="L175" i="2"/>
  <c r="K175" i="2"/>
  <c r="J175" i="2"/>
  <c r="I175" i="2"/>
  <c r="N174" i="2"/>
  <c r="M174" i="2"/>
  <c r="L174" i="2"/>
  <c r="K174" i="2"/>
  <c r="I174" i="2" s="1"/>
  <c r="K29" i="2" s="1"/>
  <c r="J174" i="2"/>
  <c r="N173" i="2"/>
  <c r="M173" i="2"/>
  <c r="L173" i="2"/>
  <c r="K173" i="2"/>
  <c r="J173" i="2"/>
  <c r="I173" i="2"/>
  <c r="K28" i="2" s="1"/>
  <c r="N172" i="2"/>
  <c r="M172" i="2"/>
  <c r="L172" i="2"/>
  <c r="K172" i="2"/>
  <c r="I172" i="2" s="1"/>
  <c r="J172" i="2"/>
  <c r="N171" i="2"/>
  <c r="M171" i="2"/>
  <c r="L171" i="2"/>
  <c r="K171" i="2"/>
  <c r="J171" i="2"/>
  <c r="I171" i="2"/>
  <c r="U28" i="2" s="1"/>
  <c r="N170" i="2"/>
  <c r="M170" i="2"/>
  <c r="L170" i="2"/>
  <c r="K170" i="2"/>
  <c r="I170" i="2" s="1"/>
  <c r="U27" i="2" s="1"/>
  <c r="J170" i="2"/>
  <c r="N169" i="2"/>
  <c r="M169" i="2"/>
  <c r="L169" i="2"/>
  <c r="K169" i="2"/>
  <c r="J169" i="2"/>
  <c r="I169" i="2"/>
  <c r="N168" i="2"/>
  <c r="M168" i="2"/>
  <c r="L168" i="2"/>
  <c r="K168" i="2"/>
  <c r="I168" i="2" s="1"/>
  <c r="J168" i="2"/>
  <c r="N167" i="2"/>
  <c r="M167" i="2"/>
  <c r="L167" i="2"/>
  <c r="K167" i="2"/>
  <c r="J167" i="2"/>
  <c r="I167" i="2"/>
  <c r="U26" i="2" s="1"/>
  <c r="N166" i="2"/>
  <c r="M166" i="2"/>
  <c r="L166" i="2"/>
  <c r="K166" i="2"/>
  <c r="I166" i="2" s="1"/>
  <c r="J166" i="2"/>
  <c r="N165" i="2"/>
  <c r="M165" i="2"/>
  <c r="L165" i="2"/>
  <c r="K165" i="2"/>
  <c r="J165" i="2"/>
  <c r="I165" i="2"/>
  <c r="N164" i="2"/>
  <c r="M164" i="2"/>
  <c r="L164" i="2"/>
  <c r="K164" i="2"/>
  <c r="I164" i="2" s="1"/>
  <c r="J164" i="2"/>
  <c r="N163" i="2"/>
  <c r="M163" i="2"/>
  <c r="L163" i="2"/>
  <c r="K163" i="2"/>
  <c r="J163" i="2"/>
  <c r="I163" i="2"/>
  <c r="N162" i="2"/>
  <c r="M162" i="2"/>
  <c r="L162" i="2"/>
  <c r="K162" i="2"/>
  <c r="I162" i="2" s="1"/>
  <c r="U25" i="2" s="1"/>
  <c r="J162" i="2"/>
  <c r="N161" i="2"/>
  <c r="M161" i="2"/>
  <c r="L161" i="2"/>
  <c r="K161" i="2"/>
  <c r="J161" i="2"/>
  <c r="I161" i="2"/>
  <c r="U24" i="2" s="1"/>
  <c r="N160" i="2"/>
  <c r="M160" i="2"/>
  <c r="L160" i="2"/>
  <c r="K160" i="2"/>
  <c r="I160" i="2" s="1"/>
  <c r="J160" i="2"/>
  <c r="N159" i="2"/>
  <c r="M159" i="2"/>
  <c r="L159" i="2"/>
  <c r="K159" i="2"/>
  <c r="J159" i="2"/>
  <c r="I159" i="2"/>
  <c r="N158" i="2"/>
  <c r="M158" i="2"/>
  <c r="L158" i="2"/>
  <c r="K158" i="2"/>
  <c r="I158" i="2" s="1"/>
  <c r="J158" i="2"/>
  <c r="N157" i="2"/>
  <c r="M157" i="2"/>
  <c r="L157" i="2"/>
  <c r="K157" i="2"/>
  <c r="J157" i="2"/>
  <c r="I157" i="2"/>
  <c r="N156" i="2"/>
  <c r="M156" i="2"/>
  <c r="L156" i="2"/>
  <c r="K156" i="2"/>
  <c r="I156" i="2" s="1"/>
  <c r="J156" i="2"/>
  <c r="N155" i="2"/>
  <c r="M155" i="2"/>
  <c r="L155" i="2"/>
  <c r="K155" i="2"/>
  <c r="J155" i="2"/>
  <c r="I155" i="2"/>
  <c r="K26" i="2" s="1"/>
  <c r="N154" i="2"/>
  <c r="M154" i="2"/>
  <c r="L154" i="2"/>
  <c r="K154" i="2"/>
  <c r="I154" i="2" s="1"/>
  <c r="K25" i="2" s="1"/>
  <c r="J154" i="2"/>
  <c r="N153" i="2"/>
  <c r="M153" i="2"/>
  <c r="L153" i="2"/>
  <c r="K153" i="2"/>
  <c r="J153" i="2"/>
  <c r="I153" i="2"/>
  <c r="K24" i="2" s="1"/>
  <c r="N152" i="2"/>
  <c r="M152" i="2"/>
  <c r="L152" i="2"/>
  <c r="K152" i="2"/>
  <c r="I152" i="2" s="1"/>
  <c r="J152" i="2"/>
  <c r="N151" i="2"/>
  <c r="M151" i="2"/>
  <c r="L151" i="2"/>
  <c r="K151" i="2"/>
  <c r="J151" i="2"/>
  <c r="I151" i="2"/>
  <c r="U23" i="2" s="1"/>
  <c r="N150" i="2"/>
  <c r="M150" i="2"/>
  <c r="L150" i="2"/>
  <c r="K150" i="2"/>
  <c r="I150" i="2" s="1"/>
  <c r="J150" i="2"/>
  <c r="N149" i="2"/>
  <c r="M149" i="2"/>
  <c r="L149" i="2"/>
  <c r="K149" i="2"/>
  <c r="J149" i="2"/>
  <c r="I149" i="2"/>
  <c r="N148" i="2"/>
  <c r="M148" i="2"/>
  <c r="L148" i="2"/>
  <c r="K148" i="2"/>
  <c r="I148" i="2" s="1"/>
  <c r="J148" i="2"/>
  <c r="N147" i="2"/>
  <c r="M147" i="2"/>
  <c r="L147" i="2"/>
  <c r="K147" i="2"/>
  <c r="J147" i="2"/>
  <c r="I147" i="2"/>
  <c r="N146" i="2"/>
  <c r="M146" i="2"/>
  <c r="L146" i="2"/>
  <c r="K146" i="2"/>
  <c r="I146" i="2" s="1"/>
  <c r="K23" i="2" s="1"/>
  <c r="J146" i="2"/>
  <c r="N145" i="2"/>
  <c r="M145" i="2"/>
  <c r="L145" i="2"/>
  <c r="K145" i="2"/>
  <c r="J145" i="2"/>
  <c r="I145" i="2"/>
  <c r="U22" i="2" s="1"/>
  <c r="N144" i="2"/>
  <c r="M144" i="2"/>
  <c r="L144" i="2"/>
  <c r="K144" i="2"/>
  <c r="I144" i="2" s="1"/>
  <c r="J144" i="2"/>
  <c r="N143" i="2"/>
  <c r="M143" i="2"/>
  <c r="L143" i="2"/>
  <c r="K143" i="2"/>
  <c r="J143" i="2"/>
  <c r="I143" i="2"/>
  <c r="N142" i="2"/>
  <c r="M142" i="2"/>
  <c r="L142" i="2"/>
  <c r="K142" i="2"/>
  <c r="I142" i="2" s="1"/>
  <c r="J142" i="2"/>
  <c r="N141" i="2"/>
  <c r="M141" i="2"/>
  <c r="L141" i="2"/>
  <c r="K141" i="2"/>
  <c r="J141" i="2"/>
  <c r="I141" i="2"/>
  <c r="N140" i="2"/>
  <c r="M140" i="2"/>
  <c r="L140" i="2"/>
  <c r="K140" i="2"/>
  <c r="I140" i="2" s="1"/>
  <c r="J140" i="2"/>
  <c r="N139" i="2"/>
  <c r="M139" i="2"/>
  <c r="L139" i="2"/>
  <c r="K139" i="2"/>
  <c r="J139" i="2"/>
  <c r="I139" i="2"/>
  <c r="N138" i="2"/>
  <c r="M138" i="2"/>
  <c r="L138" i="2"/>
  <c r="K138" i="2"/>
  <c r="I138" i="2" s="1"/>
  <c r="J138" i="2"/>
  <c r="N137" i="2"/>
  <c r="M137" i="2"/>
  <c r="L137" i="2"/>
  <c r="K137" i="2"/>
  <c r="J137" i="2"/>
  <c r="I137" i="2"/>
  <c r="N136" i="2"/>
  <c r="M136" i="2"/>
  <c r="L136" i="2"/>
  <c r="K136" i="2"/>
  <c r="I136" i="2" s="1"/>
  <c r="J136" i="2"/>
  <c r="N135" i="2"/>
  <c r="M135" i="2"/>
  <c r="L135" i="2"/>
  <c r="K135" i="2"/>
  <c r="J135" i="2"/>
  <c r="I135" i="2"/>
  <c r="N134" i="2"/>
  <c r="M134" i="2"/>
  <c r="L134" i="2"/>
  <c r="K134" i="2"/>
  <c r="I134" i="2" s="1"/>
  <c r="J134" i="2"/>
  <c r="N133" i="2"/>
  <c r="M133" i="2"/>
  <c r="L133" i="2"/>
  <c r="K133" i="2"/>
  <c r="J133" i="2"/>
  <c r="I133" i="2"/>
  <c r="N132" i="2"/>
  <c r="M132" i="2"/>
  <c r="L132" i="2"/>
  <c r="K132" i="2"/>
  <c r="I132" i="2" s="1"/>
  <c r="J132" i="2"/>
  <c r="N131" i="2"/>
  <c r="M131" i="2"/>
  <c r="L131" i="2"/>
  <c r="K131" i="2"/>
  <c r="J131" i="2"/>
  <c r="I131" i="2"/>
  <c r="N130" i="2"/>
  <c r="M130" i="2"/>
  <c r="L130" i="2"/>
  <c r="K130" i="2"/>
  <c r="I130" i="2" s="1"/>
  <c r="J130" i="2"/>
  <c r="N129" i="2"/>
  <c r="M129" i="2"/>
  <c r="L129" i="2"/>
  <c r="K129" i="2"/>
  <c r="J129" i="2"/>
  <c r="I129" i="2"/>
  <c r="N128" i="2"/>
  <c r="M128" i="2"/>
  <c r="L128" i="2"/>
  <c r="K128" i="2"/>
  <c r="I128" i="2" s="1"/>
  <c r="J128" i="2"/>
  <c r="N127" i="2"/>
  <c r="M127" i="2"/>
  <c r="L127" i="2"/>
  <c r="K127" i="2"/>
  <c r="J127" i="2"/>
  <c r="I127" i="2"/>
  <c r="N126" i="2"/>
  <c r="M126" i="2"/>
  <c r="L126" i="2"/>
  <c r="K126" i="2"/>
  <c r="I126" i="2" s="1"/>
  <c r="J126" i="2"/>
  <c r="N125" i="2"/>
  <c r="M125" i="2"/>
  <c r="L125" i="2"/>
  <c r="K125" i="2"/>
  <c r="J125" i="2"/>
  <c r="I125" i="2"/>
  <c r="N124" i="2"/>
  <c r="M124" i="2"/>
  <c r="L124" i="2"/>
  <c r="K124" i="2"/>
  <c r="I124" i="2" s="1"/>
  <c r="J124" i="2"/>
  <c r="N123" i="2"/>
  <c r="M123" i="2"/>
  <c r="L123" i="2"/>
  <c r="K123" i="2"/>
  <c r="J123" i="2"/>
  <c r="I123" i="2"/>
  <c r="N122" i="2"/>
  <c r="M122" i="2"/>
  <c r="L122" i="2"/>
  <c r="K122" i="2"/>
  <c r="I122" i="2" s="1"/>
  <c r="J122" i="2"/>
  <c r="N121" i="2"/>
  <c r="M121" i="2"/>
  <c r="L121" i="2"/>
  <c r="K121" i="2"/>
  <c r="J121" i="2"/>
  <c r="I121" i="2"/>
  <c r="N120" i="2"/>
  <c r="M120" i="2"/>
  <c r="L120" i="2"/>
  <c r="K120" i="2"/>
  <c r="I120" i="2" s="1"/>
  <c r="J120" i="2"/>
  <c r="N119" i="2"/>
  <c r="M119" i="2"/>
  <c r="L119" i="2"/>
  <c r="K119" i="2"/>
  <c r="J119" i="2"/>
  <c r="I119" i="2"/>
  <c r="N118" i="2"/>
  <c r="M118" i="2"/>
  <c r="L118" i="2"/>
  <c r="K118" i="2"/>
  <c r="I118" i="2" s="1"/>
  <c r="J118" i="2"/>
  <c r="N117" i="2"/>
  <c r="M117" i="2"/>
  <c r="L117" i="2"/>
  <c r="K117" i="2"/>
  <c r="J117" i="2"/>
  <c r="I117" i="2"/>
  <c r="N116" i="2"/>
  <c r="M116" i="2"/>
  <c r="L116" i="2"/>
  <c r="K116" i="2"/>
  <c r="I116" i="2" s="1"/>
  <c r="J116" i="2"/>
  <c r="N115" i="2"/>
  <c r="M115" i="2"/>
  <c r="L115" i="2"/>
  <c r="K115" i="2"/>
  <c r="J115" i="2"/>
  <c r="I115" i="2"/>
  <c r="N114" i="2"/>
  <c r="M114" i="2"/>
  <c r="L114" i="2"/>
  <c r="K114" i="2"/>
  <c r="I114" i="2" s="1"/>
  <c r="J114" i="2"/>
  <c r="N113" i="2"/>
  <c r="M113" i="2"/>
  <c r="L113" i="2"/>
  <c r="K113" i="2"/>
  <c r="J113" i="2"/>
  <c r="I113" i="2"/>
  <c r="N112" i="2"/>
  <c r="M112" i="2"/>
  <c r="L112" i="2"/>
  <c r="K112" i="2"/>
  <c r="I112" i="2" s="1"/>
  <c r="J112" i="2"/>
  <c r="N111" i="2"/>
  <c r="M111" i="2"/>
  <c r="L111" i="2"/>
  <c r="K111" i="2"/>
  <c r="J111" i="2"/>
  <c r="I111" i="2"/>
  <c r="N110" i="2"/>
  <c r="M110" i="2"/>
  <c r="L110" i="2"/>
  <c r="K110" i="2"/>
  <c r="I110" i="2" s="1"/>
  <c r="J110" i="2"/>
  <c r="N109" i="2"/>
  <c r="M109" i="2"/>
  <c r="L109" i="2"/>
  <c r="K109" i="2"/>
  <c r="J109" i="2"/>
  <c r="I109" i="2"/>
  <c r="N108" i="2"/>
  <c r="M108" i="2"/>
  <c r="L108" i="2"/>
  <c r="K108" i="2"/>
  <c r="I108" i="2" s="1"/>
  <c r="J108" i="2"/>
  <c r="N107" i="2"/>
  <c r="M107" i="2"/>
  <c r="L107" i="2"/>
  <c r="K107" i="2"/>
  <c r="J107" i="2"/>
  <c r="I107" i="2"/>
  <c r="N106" i="2"/>
  <c r="M106" i="2"/>
  <c r="L106" i="2"/>
  <c r="K106" i="2"/>
  <c r="I106" i="2" s="1"/>
  <c r="J106" i="2"/>
  <c r="N105" i="2"/>
  <c r="M105" i="2"/>
  <c r="L105" i="2"/>
  <c r="K105" i="2"/>
  <c r="J105" i="2"/>
  <c r="I105" i="2"/>
  <c r="N104" i="2"/>
  <c r="M104" i="2"/>
  <c r="L104" i="2"/>
  <c r="K104" i="2"/>
  <c r="I104" i="2" s="1"/>
  <c r="J104" i="2"/>
  <c r="N103" i="2"/>
  <c r="M103" i="2"/>
  <c r="L103" i="2"/>
  <c r="K103" i="2"/>
  <c r="J103" i="2"/>
  <c r="I103" i="2"/>
  <c r="N102" i="2"/>
  <c r="M102" i="2"/>
  <c r="L102" i="2"/>
  <c r="K102" i="2"/>
  <c r="I102" i="2" s="1"/>
  <c r="J102" i="2"/>
  <c r="N101" i="2"/>
  <c r="M101" i="2"/>
  <c r="L101" i="2"/>
  <c r="K101" i="2"/>
  <c r="J101" i="2"/>
  <c r="I101" i="2"/>
  <c r="N100" i="2"/>
  <c r="M100" i="2"/>
  <c r="L100" i="2"/>
  <c r="K100" i="2"/>
  <c r="I100" i="2" s="1"/>
  <c r="J100" i="2"/>
  <c r="N99" i="2"/>
  <c r="M99" i="2"/>
  <c r="L99" i="2"/>
  <c r="K99" i="2"/>
  <c r="J99" i="2"/>
  <c r="I99" i="2"/>
  <c r="N98" i="2"/>
  <c r="M98" i="2"/>
  <c r="L98" i="2"/>
  <c r="K98" i="2"/>
  <c r="I98" i="2" s="1"/>
  <c r="J98" i="2"/>
  <c r="N97" i="2"/>
  <c r="M97" i="2"/>
  <c r="L97" i="2"/>
  <c r="K97" i="2"/>
  <c r="J97" i="2"/>
  <c r="I97" i="2"/>
  <c r="N96" i="2"/>
  <c r="M96" i="2"/>
  <c r="L96" i="2"/>
  <c r="K96" i="2"/>
  <c r="I96" i="2" s="1"/>
  <c r="J96" i="2"/>
  <c r="N95" i="2"/>
  <c r="M95" i="2"/>
  <c r="L95" i="2"/>
  <c r="K95" i="2"/>
  <c r="J95" i="2"/>
  <c r="I95" i="2"/>
  <c r="N94" i="2"/>
  <c r="M94" i="2"/>
  <c r="L94" i="2"/>
  <c r="K94" i="2"/>
  <c r="I94" i="2" s="1"/>
  <c r="J94" i="2"/>
  <c r="N93" i="2"/>
  <c r="M93" i="2"/>
  <c r="L93" i="2"/>
  <c r="K93" i="2"/>
  <c r="J93" i="2"/>
  <c r="I93" i="2"/>
  <c r="N92" i="2"/>
  <c r="M92" i="2"/>
  <c r="L92" i="2"/>
  <c r="K92" i="2"/>
  <c r="I92" i="2" s="1"/>
  <c r="J92" i="2"/>
  <c r="N91" i="2"/>
  <c r="M91" i="2"/>
  <c r="L91" i="2"/>
  <c r="K91" i="2"/>
  <c r="J91" i="2"/>
  <c r="I91" i="2"/>
  <c r="N90" i="2"/>
  <c r="M90" i="2"/>
  <c r="L90" i="2"/>
  <c r="K90" i="2"/>
  <c r="I90" i="2" s="1"/>
  <c r="J90" i="2"/>
  <c r="N89" i="2"/>
  <c r="M89" i="2"/>
  <c r="L89" i="2"/>
  <c r="J89" i="2"/>
  <c r="L88" i="2"/>
  <c r="K88" i="2"/>
  <c r="J88" i="2"/>
  <c r="L87" i="2"/>
  <c r="K87" i="2"/>
  <c r="J87" i="2"/>
  <c r="L86" i="2"/>
  <c r="K86" i="2"/>
  <c r="J86" i="2"/>
  <c r="L85" i="2"/>
  <c r="K85" i="2"/>
  <c r="J85" i="2"/>
  <c r="L84" i="2"/>
  <c r="K84" i="2"/>
  <c r="J84" i="2"/>
  <c r="L83" i="2"/>
  <c r="K83" i="2"/>
  <c r="J83" i="2"/>
  <c r="L82" i="2"/>
  <c r="K82" i="2"/>
  <c r="J82" i="2"/>
  <c r="L81" i="2"/>
  <c r="K81" i="2"/>
  <c r="J81" i="2"/>
  <c r="N80" i="2"/>
  <c r="M80" i="2"/>
  <c r="L80" i="2"/>
  <c r="K80" i="2"/>
  <c r="I80" i="2" s="1"/>
  <c r="J80" i="2"/>
  <c r="N79" i="2"/>
  <c r="M79" i="2"/>
  <c r="L79" i="2"/>
  <c r="K79" i="2"/>
  <c r="J79" i="2"/>
  <c r="I79" i="2" s="1"/>
  <c r="N78" i="2"/>
  <c r="M78" i="2"/>
  <c r="L78" i="2"/>
  <c r="J78" i="2"/>
  <c r="L77" i="2"/>
  <c r="K77" i="2"/>
  <c r="J77" i="2"/>
  <c r="J76" i="2"/>
  <c r="J75" i="2"/>
  <c r="J74" i="2"/>
  <c r="J73" i="2"/>
  <c r="J72" i="2"/>
  <c r="J71" i="2"/>
  <c r="J70" i="2"/>
  <c r="N69" i="2"/>
  <c r="M69" i="2"/>
  <c r="J69" i="2"/>
  <c r="N68" i="2"/>
  <c r="M68" i="2"/>
  <c r="J68" i="2"/>
  <c r="N67" i="2"/>
  <c r="M67" i="2"/>
  <c r="K67" i="2"/>
  <c r="J67" i="2"/>
  <c r="E67" i="2"/>
  <c r="L67" i="2" s="1"/>
  <c r="I67" i="2" s="1"/>
  <c r="N66" i="2"/>
  <c r="M66" i="2"/>
  <c r="L66" i="2"/>
  <c r="K66" i="2"/>
  <c r="I66" i="2" s="1"/>
  <c r="J66" i="2"/>
  <c r="N65" i="2"/>
  <c r="M65" i="2"/>
  <c r="L65" i="2"/>
  <c r="K65" i="2"/>
  <c r="J65" i="2"/>
  <c r="I65" i="2" s="1"/>
  <c r="N64" i="2"/>
  <c r="M64" i="2"/>
  <c r="L64" i="2"/>
  <c r="K64" i="2"/>
  <c r="I64" i="2" s="1"/>
  <c r="J64" i="2"/>
  <c r="N63" i="2"/>
  <c r="M63" i="2"/>
  <c r="L63" i="2"/>
  <c r="K63" i="2"/>
  <c r="J63" i="2"/>
  <c r="I63" i="2" s="1"/>
  <c r="N62" i="2"/>
  <c r="M62" i="2"/>
  <c r="L62" i="2"/>
  <c r="K62" i="2"/>
  <c r="I62" i="2" s="1"/>
  <c r="J62" i="2"/>
  <c r="N61" i="2"/>
  <c r="M61" i="2"/>
  <c r="L61" i="2"/>
  <c r="K61" i="2"/>
  <c r="J61" i="2"/>
  <c r="I61" i="2" s="1"/>
  <c r="N60" i="2"/>
  <c r="M60" i="2"/>
  <c r="L60" i="2"/>
  <c r="K60" i="2"/>
  <c r="I60" i="2" s="1"/>
  <c r="J60" i="2"/>
  <c r="L38" i="2"/>
  <c r="K38" i="2"/>
  <c r="J38" i="2" s="1"/>
  <c r="V35" i="2"/>
  <c r="U35" i="2"/>
  <c r="T35" i="2" s="1"/>
  <c r="E12" i="2"/>
  <c r="K8" i="2" s="1"/>
  <c r="D12" i="2"/>
  <c r="K10" i="2"/>
  <c r="K9" i="2"/>
  <c r="K7" i="2"/>
  <c r="K6" i="2"/>
  <c r="J5" i="2"/>
  <c r="L4" i="2"/>
  <c r="K4" i="2"/>
  <c r="J4" i="2"/>
  <c r="P3" i="2"/>
  <c r="O3" i="2"/>
  <c r="N3" i="2"/>
  <c r="M3" i="2"/>
  <c r="L3" i="2"/>
  <c r="K3" i="2"/>
  <c r="J3" i="2"/>
  <c r="K2" i="2"/>
  <c r="D1" i="2"/>
  <c r="L5" i="2" s="1"/>
  <c r="B515" i="25"/>
  <c r="B516" i="25"/>
  <c r="F516" i="25"/>
  <c r="J516" i="25"/>
  <c r="N516" i="25"/>
  <c r="R516" i="25"/>
  <c r="C517" i="25"/>
  <c r="G517" i="25"/>
  <c r="K517" i="25"/>
  <c r="O517" i="25"/>
  <c r="S517" i="25"/>
  <c r="D518" i="25"/>
  <c r="H518" i="25"/>
  <c r="L518" i="25"/>
  <c r="P518" i="25"/>
  <c r="T518" i="25"/>
  <c r="E519" i="25"/>
  <c r="I519" i="25"/>
  <c r="M519" i="25"/>
  <c r="Q519" i="25"/>
  <c r="U519" i="25"/>
  <c r="B520" i="25"/>
  <c r="F520" i="25"/>
  <c r="J520" i="25"/>
  <c r="N520" i="25"/>
  <c r="R520" i="25"/>
  <c r="C521" i="25"/>
  <c r="G521" i="25"/>
  <c r="K521" i="25"/>
  <c r="O521" i="25"/>
  <c r="S521" i="25"/>
  <c r="D522" i="25"/>
  <c r="H522" i="25"/>
  <c r="L522" i="25"/>
  <c r="P522" i="25"/>
  <c r="T522" i="25"/>
  <c r="E523" i="25"/>
  <c r="I523" i="25"/>
  <c r="M523" i="25"/>
  <c r="Q523" i="25"/>
  <c r="U523" i="25"/>
  <c r="B524" i="25"/>
  <c r="F524" i="25"/>
  <c r="J524" i="25"/>
  <c r="N524" i="25"/>
  <c r="R524" i="25"/>
  <c r="C525" i="25"/>
  <c r="B528" i="25"/>
  <c r="C516" i="25"/>
  <c r="G516" i="25"/>
  <c r="K516" i="25"/>
  <c r="O516" i="25"/>
  <c r="S516" i="25"/>
  <c r="D517" i="25"/>
  <c r="H517" i="25"/>
  <c r="L517" i="25"/>
  <c r="P517" i="25"/>
  <c r="T517" i="25"/>
  <c r="E518" i="25"/>
  <c r="I518" i="25"/>
  <c r="M518" i="25"/>
  <c r="Q518" i="25"/>
  <c r="U518" i="25"/>
  <c r="B519" i="25"/>
  <c r="F519" i="25"/>
  <c r="J519" i="25"/>
  <c r="N519" i="25"/>
  <c r="R519" i="25"/>
  <c r="C520" i="25"/>
  <c r="G520" i="25"/>
  <c r="K520" i="25"/>
  <c r="O520" i="25"/>
  <c r="S520" i="25"/>
  <c r="D521" i="25"/>
  <c r="H521" i="25"/>
  <c r="L521" i="25"/>
  <c r="P521" i="25"/>
  <c r="T521" i="25"/>
  <c r="E522" i="25"/>
  <c r="I522" i="25"/>
  <c r="M522" i="25"/>
  <c r="Q522" i="25"/>
  <c r="U522" i="25"/>
  <c r="B523" i="25"/>
  <c r="F523" i="25"/>
  <c r="J523" i="25"/>
  <c r="N523" i="25"/>
  <c r="R523" i="25"/>
  <c r="C524" i="25"/>
  <c r="G524" i="25"/>
  <c r="K524" i="25"/>
  <c r="O524" i="25"/>
  <c r="S524" i="25"/>
  <c r="B527" i="25"/>
  <c r="C528" i="25"/>
  <c r="D516" i="25"/>
  <c r="H516" i="25"/>
  <c r="L516" i="25"/>
  <c r="P516" i="25"/>
  <c r="T516" i="25"/>
  <c r="E517" i="25"/>
  <c r="I517" i="25"/>
  <c r="M517" i="25"/>
  <c r="Q517" i="25"/>
  <c r="U517" i="25"/>
  <c r="B518" i="25"/>
  <c r="F518" i="25"/>
  <c r="J518" i="25"/>
  <c r="N518" i="25"/>
  <c r="R518" i="25"/>
  <c r="C519" i="25"/>
  <c r="G519" i="25"/>
  <c r="K519" i="25"/>
  <c r="O519" i="25"/>
  <c r="S519" i="25"/>
  <c r="D520" i="25"/>
  <c r="H520" i="25"/>
  <c r="L520" i="25"/>
  <c r="P520" i="25"/>
  <c r="T520" i="25"/>
  <c r="E521" i="25"/>
  <c r="I521" i="25"/>
  <c r="M521" i="25"/>
  <c r="Q521" i="25"/>
  <c r="U521" i="25"/>
  <c r="B522" i="25"/>
  <c r="F522" i="25"/>
  <c r="J522" i="25"/>
  <c r="N522" i="25"/>
  <c r="R522" i="25"/>
  <c r="C523" i="25"/>
  <c r="G523" i="25"/>
  <c r="K523" i="25"/>
  <c r="O523" i="25"/>
  <c r="S523" i="25"/>
  <c r="D524" i="25"/>
  <c r="H524" i="25"/>
  <c r="L524" i="25"/>
  <c r="P524" i="25"/>
  <c r="T524" i="25"/>
  <c r="B526" i="25"/>
  <c r="C527" i="25"/>
  <c r="E516" i="25"/>
  <c r="I516" i="25"/>
  <c r="M516" i="25"/>
  <c r="Q516" i="25"/>
  <c r="U516" i="25"/>
  <c r="B517" i="25"/>
  <c r="F517" i="25"/>
  <c r="J517" i="25"/>
  <c r="N517" i="25"/>
  <c r="R517" i="25"/>
  <c r="C518" i="25"/>
  <c r="G518" i="25"/>
  <c r="K518" i="25"/>
  <c r="O518" i="25"/>
  <c r="S518" i="25"/>
  <c r="D519" i="25"/>
  <c r="H519" i="25"/>
  <c r="L519" i="25"/>
  <c r="P519" i="25"/>
  <c r="T519" i="25"/>
  <c r="E520" i="25"/>
  <c r="I520" i="25"/>
  <c r="M520" i="25"/>
  <c r="Q520" i="25"/>
  <c r="U520" i="25"/>
  <c r="B521" i="25"/>
  <c r="F521" i="25"/>
  <c r="J521" i="25"/>
  <c r="N521" i="25"/>
  <c r="R521" i="25"/>
  <c r="C522" i="25"/>
  <c r="G522" i="25"/>
  <c r="K522" i="25"/>
  <c r="O522" i="25"/>
  <c r="S522" i="25"/>
  <c r="D523" i="25"/>
  <c r="H523" i="25"/>
  <c r="L523" i="25"/>
  <c r="P523" i="25"/>
  <c r="T523" i="25"/>
  <c r="E524" i="25"/>
  <c r="I524" i="25"/>
  <c r="M524" i="25"/>
  <c r="Q524" i="25"/>
  <c r="U524" i="25"/>
  <c r="B525" i="25"/>
  <c r="C526" i="25"/>
  <c r="B529" i="25"/>
  <c r="C529" i="25"/>
  <c r="B532" i="25"/>
  <c r="C533" i="25"/>
  <c r="B536" i="25"/>
  <c r="C537" i="25"/>
  <c r="B540" i="25"/>
  <c r="C541" i="25"/>
  <c r="B531" i="25"/>
  <c r="C532" i="25"/>
  <c r="B535" i="25"/>
  <c r="C536" i="25"/>
  <c r="B539" i="25"/>
  <c r="C540" i="25"/>
  <c r="B530" i="25"/>
  <c r="C531" i="25"/>
  <c r="B534" i="25"/>
  <c r="C535" i="25"/>
  <c r="B538" i="25"/>
  <c r="C539" i="25"/>
  <c r="B542" i="25"/>
  <c r="C530" i="25"/>
  <c r="B533" i="25"/>
  <c r="C534" i="25"/>
  <c r="B537" i="25"/>
  <c r="C538" i="25"/>
  <c r="B541" i="25"/>
  <c r="C542" i="25"/>
  <c r="B545" i="25"/>
  <c r="C546" i="25"/>
  <c r="B549" i="25"/>
  <c r="C550" i="25"/>
  <c r="B553" i="25"/>
  <c r="C554" i="25"/>
  <c r="B544" i="25"/>
  <c r="C545" i="25"/>
  <c r="B548" i="25"/>
  <c r="C549" i="25"/>
  <c r="B552" i="25"/>
  <c r="C553" i="25"/>
  <c r="B543" i="25"/>
  <c r="C544" i="25"/>
  <c r="B547" i="25"/>
  <c r="C548" i="25"/>
  <c r="B551" i="25"/>
  <c r="C552" i="25"/>
  <c r="B555" i="25"/>
  <c r="C543" i="25"/>
  <c r="B546" i="25"/>
  <c r="C547" i="25"/>
  <c r="B550" i="25"/>
  <c r="C551" i="25"/>
  <c r="B554" i="25"/>
  <c r="C555" i="25"/>
  <c r="B556" i="25"/>
  <c r="C557" i="25"/>
  <c r="B560" i="25"/>
  <c r="C561" i="25"/>
  <c r="B564" i="25"/>
  <c r="C565" i="25"/>
  <c r="B568" i="25"/>
  <c r="C556" i="25"/>
  <c r="B559" i="25"/>
  <c r="C560" i="25"/>
  <c r="B563" i="25"/>
  <c r="C564" i="25"/>
  <c r="B567" i="25"/>
  <c r="C568" i="25"/>
  <c r="B558" i="25"/>
  <c r="C559" i="25"/>
  <c r="B562" i="25"/>
  <c r="C563" i="25"/>
  <c r="B566" i="25"/>
  <c r="C567" i="25"/>
  <c r="B557" i="25"/>
  <c r="C558" i="25"/>
  <c r="B561" i="25"/>
  <c r="C562" i="25"/>
  <c r="B565" i="25"/>
  <c r="C566" i="25"/>
  <c r="B569" i="25"/>
  <c r="C569" i="25"/>
  <c r="C515" i="25"/>
  <c r="G515" i="25"/>
  <c r="K515" i="25"/>
  <c r="O515" i="25"/>
  <c r="S515" i="25"/>
  <c r="D515" i="25"/>
  <c r="H515" i="25"/>
  <c r="L515" i="25"/>
  <c r="P515" i="25"/>
  <c r="T515" i="25"/>
  <c r="E515" i="25"/>
  <c r="I515" i="25"/>
  <c r="M515" i="25"/>
  <c r="Q515" i="25"/>
  <c r="U515" i="25"/>
  <c r="F515" i="25"/>
  <c r="J515" i="25"/>
  <c r="N515" i="25"/>
  <c r="R515" i="25"/>
  <c r="AO570" i="25"/>
  <c r="AO571" i="25"/>
  <c r="AO572" i="25"/>
  <c r="AO573" i="25"/>
  <c r="AO574" i="25"/>
  <c r="E575" i="25"/>
  <c r="I575" i="25"/>
  <c r="M575" i="25"/>
  <c r="Q575" i="25"/>
  <c r="U575" i="25"/>
  <c r="Y575" i="25"/>
  <c r="AC575" i="25"/>
  <c r="AG575" i="25"/>
  <c r="AK575" i="25"/>
  <c r="AO575" i="25"/>
  <c r="B570" i="25"/>
  <c r="B571" i="25"/>
  <c r="B572" i="25"/>
  <c r="B573" i="25"/>
  <c r="B574" i="25"/>
  <c r="B575" i="25"/>
  <c r="F575" i="25"/>
  <c r="J575" i="25"/>
  <c r="N575" i="25"/>
  <c r="R575" i="25"/>
  <c r="V575" i="25"/>
  <c r="Z575" i="25"/>
  <c r="AD575" i="25"/>
  <c r="AH575" i="25"/>
  <c r="AL575" i="25"/>
  <c r="C570" i="25"/>
  <c r="C571" i="25"/>
  <c r="C572" i="25"/>
  <c r="C573" i="25"/>
  <c r="C574" i="25"/>
  <c r="C575" i="25"/>
  <c r="G575" i="25"/>
  <c r="K575" i="25"/>
  <c r="O575" i="25"/>
  <c r="S575" i="25"/>
  <c r="W575" i="25"/>
  <c r="AA575" i="25"/>
  <c r="AE575" i="25"/>
  <c r="AI575" i="25"/>
  <c r="AM575" i="25"/>
  <c r="L575" i="25"/>
  <c r="AB575" i="25"/>
  <c r="P575" i="25"/>
  <c r="AF575" i="25"/>
  <c r="D575" i="25"/>
  <c r="T575" i="25"/>
  <c r="AJ575" i="25"/>
  <c r="H575" i="25"/>
  <c r="X575" i="25"/>
  <c r="AN575" i="25"/>
  <c r="AB499" i="25"/>
  <c r="X499" i="25"/>
  <c r="AB491" i="25"/>
  <c r="X491" i="25"/>
  <c r="N487" i="25"/>
  <c r="J487" i="25"/>
  <c r="AA483" i="25"/>
  <c r="Y471" i="25"/>
  <c r="AB463" i="25"/>
  <c r="X463" i="25"/>
  <c r="AB455" i="25"/>
  <c r="X455" i="25"/>
  <c r="AA499" i="25"/>
  <c r="AA491" i="25"/>
  <c r="M487" i="25"/>
  <c r="Z483" i="25"/>
  <c r="AB471" i="25"/>
  <c r="X471" i="25"/>
  <c r="AA463" i="25"/>
  <c r="AA455" i="25"/>
  <c r="Z499" i="25"/>
  <c r="Z491" i="25"/>
  <c r="L487" i="25"/>
  <c r="Y483" i="25"/>
  <c r="AA471" i="25"/>
  <c r="Z463" i="25"/>
  <c r="Z455" i="25"/>
  <c r="Y499" i="25"/>
  <c r="Y491" i="25"/>
  <c r="K487" i="25"/>
  <c r="AB483" i="25"/>
  <c r="X483" i="25"/>
  <c r="Z471" i="25"/>
  <c r="Y463" i="25"/>
  <c r="Y455" i="25"/>
  <c r="D76" i="25"/>
  <c r="D74" i="25"/>
  <c r="D72" i="25"/>
  <c r="D70" i="25"/>
  <c r="D69" i="25"/>
  <c r="D68" i="25"/>
  <c r="D75" i="25"/>
  <c r="AB499" i="24"/>
  <c r="X499" i="24"/>
  <c r="AB491" i="24"/>
  <c r="X491" i="24"/>
  <c r="N487" i="24"/>
  <c r="J487" i="24"/>
  <c r="AA483" i="24"/>
  <c r="Y471" i="24"/>
  <c r="AB463" i="24"/>
  <c r="X463" i="24"/>
  <c r="AB455" i="24"/>
  <c r="X455" i="24"/>
  <c r="D71" i="25"/>
  <c r="D73" i="25"/>
  <c r="AA499" i="24"/>
  <c r="L487" i="24"/>
  <c r="X483" i="24"/>
  <c r="AB471" i="24"/>
  <c r="AA463" i="24"/>
  <c r="Y455" i="24"/>
  <c r="Z499" i="24"/>
  <c r="AA491" i="24"/>
  <c r="K487" i="24"/>
  <c r="AB483" i="24"/>
  <c r="AA471" i="24"/>
  <c r="Z463" i="24"/>
  <c r="Y499" i="24"/>
  <c r="Z491" i="24"/>
  <c r="Z483" i="24"/>
  <c r="Z471" i="24"/>
  <c r="Y463" i="24"/>
  <c r="AA455" i="24"/>
  <c r="D76" i="24"/>
  <c r="D74" i="24"/>
  <c r="D72" i="24"/>
  <c r="Y491" i="24"/>
  <c r="M487" i="24"/>
  <c r="Y483" i="24"/>
  <c r="X471" i="24"/>
  <c r="Z455" i="24"/>
  <c r="Y499" i="23"/>
  <c r="Y491" i="23"/>
  <c r="K487" i="23"/>
  <c r="AB483" i="23"/>
  <c r="X483" i="23"/>
  <c r="Z471" i="23"/>
  <c r="Y463" i="23"/>
  <c r="Y455" i="23"/>
  <c r="D71" i="24"/>
  <c r="D73" i="24"/>
  <c r="D70" i="24"/>
  <c r="D69" i="24"/>
  <c r="D68" i="24"/>
  <c r="AA499" i="23"/>
  <c r="AA491" i="23"/>
  <c r="M487" i="23"/>
  <c r="Z483" i="23"/>
  <c r="D75" i="24"/>
  <c r="Z499" i="23"/>
  <c r="Z491" i="23"/>
  <c r="X499" i="23"/>
  <c r="AB491" i="23"/>
  <c r="J487" i="23"/>
  <c r="AA483" i="23"/>
  <c r="Y471" i="23"/>
  <c r="Z463" i="23"/>
  <c r="X455" i="23"/>
  <c r="X491" i="23"/>
  <c r="Y483" i="23"/>
  <c r="X471" i="23"/>
  <c r="X463" i="23"/>
  <c r="AB455" i="23"/>
  <c r="AB499" i="22"/>
  <c r="X499" i="22"/>
  <c r="AB491" i="22"/>
  <c r="X491" i="22"/>
  <c r="N487" i="22"/>
  <c r="J487" i="22"/>
  <c r="AA483" i="22"/>
  <c r="Y471" i="22"/>
  <c r="AB463" i="22"/>
  <c r="X463" i="22"/>
  <c r="AB455" i="22"/>
  <c r="X455" i="22"/>
  <c r="N487" i="23"/>
  <c r="AB471" i="23"/>
  <c r="AB463" i="23"/>
  <c r="AA455" i="23"/>
  <c r="D76" i="23"/>
  <c r="D74" i="23"/>
  <c r="D72" i="23"/>
  <c r="D70" i="23"/>
  <c r="D69" i="23"/>
  <c r="D68" i="23"/>
  <c r="AA499" i="22"/>
  <c r="AA491" i="22"/>
  <c r="M487" i="22"/>
  <c r="Z483" i="22"/>
  <c r="AB471" i="22"/>
  <c r="X471" i="22"/>
  <c r="AA463" i="22"/>
  <c r="AA455" i="22"/>
  <c r="AB499" i="23"/>
  <c r="L487" i="23"/>
  <c r="AA471" i="23"/>
  <c r="AA463" i="23"/>
  <c r="Z455" i="23"/>
  <c r="Z499" i="22"/>
  <c r="Z491" i="22"/>
  <c r="L487" i="22"/>
  <c r="Y483" i="22"/>
  <c r="AA471" i="22"/>
  <c r="Z463" i="22"/>
  <c r="Z455" i="22"/>
  <c r="D75" i="23"/>
  <c r="Y499" i="22"/>
  <c r="X483" i="22"/>
  <c r="D76" i="22"/>
  <c r="D74" i="22"/>
  <c r="D72" i="22"/>
  <c r="D70" i="22"/>
  <c r="D69" i="22"/>
  <c r="D68" i="22"/>
  <c r="AA499" i="21"/>
  <c r="AA491" i="21"/>
  <c r="M487" i="21"/>
  <c r="Z483" i="21"/>
  <c r="AB471" i="21"/>
  <c r="X471" i="21"/>
  <c r="AA463" i="21"/>
  <c r="AA455" i="21"/>
  <c r="Z471" i="22"/>
  <c r="D71" i="23"/>
  <c r="Y491" i="22"/>
  <c r="K487" i="22"/>
  <c r="D75" i="22"/>
  <c r="D73" i="22"/>
  <c r="D71" i="22"/>
  <c r="Y499" i="21"/>
  <c r="Y491" i="21"/>
  <c r="K487" i="21"/>
  <c r="AB483" i="21"/>
  <c r="X483" i="21"/>
  <c r="Z471" i="21"/>
  <c r="Y463" i="21"/>
  <c r="Y455" i="21"/>
  <c r="D73" i="23"/>
  <c r="AB483" i="22"/>
  <c r="Y463" i="22"/>
  <c r="Y455" i="22"/>
  <c r="AB499" i="21"/>
  <c r="X499" i="21"/>
  <c r="AB491" i="21"/>
  <c r="X491" i="21"/>
  <c r="N487" i="21"/>
  <c r="J487" i="21"/>
  <c r="AA483" i="21"/>
  <c r="Y471" i="21"/>
  <c r="AB463" i="21"/>
  <c r="X463" i="21"/>
  <c r="AB455" i="21"/>
  <c r="X455" i="21"/>
  <c r="Z491" i="21"/>
  <c r="Y483" i="21"/>
  <c r="Z455" i="21"/>
  <c r="AB499" i="20"/>
  <c r="X499" i="20"/>
  <c r="AB491" i="20"/>
  <c r="X491" i="20"/>
  <c r="N487" i="20"/>
  <c r="J487" i="20"/>
  <c r="AA483" i="20"/>
  <c r="Y471" i="20"/>
  <c r="AB463" i="20"/>
  <c r="X463" i="20"/>
  <c r="AB455" i="20"/>
  <c r="X455" i="20"/>
  <c r="D76" i="20"/>
  <c r="D74" i="20"/>
  <c r="D72" i="20"/>
  <c r="D70" i="20"/>
  <c r="D69" i="20"/>
  <c r="D68" i="20"/>
  <c r="AA471" i="21"/>
  <c r="D76" i="21"/>
  <c r="D74" i="21"/>
  <c r="D72" i="21"/>
  <c r="D70" i="21"/>
  <c r="D69" i="21"/>
  <c r="D68" i="21"/>
  <c r="AA499" i="20"/>
  <c r="AA491" i="20"/>
  <c r="M487" i="20"/>
  <c r="Z483" i="20"/>
  <c r="AB471" i="20"/>
  <c r="X471" i="20"/>
  <c r="AA463" i="20"/>
  <c r="AA455" i="20"/>
  <c r="Z499" i="21"/>
  <c r="Z499" i="20"/>
  <c r="Z491" i="20"/>
  <c r="L487" i="20"/>
  <c r="Y483" i="20"/>
  <c r="AA471" i="20"/>
  <c r="Z463" i="20"/>
  <c r="Z455" i="20"/>
  <c r="L487" i="21"/>
  <c r="Z463" i="21"/>
  <c r="D75" i="21"/>
  <c r="D73" i="21"/>
  <c r="D71" i="21"/>
  <c r="Y499" i="20"/>
  <c r="Y491" i="20"/>
  <c r="K487" i="20"/>
  <c r="AB483" i="20"/>
  <c r="X483" i="20"/>
  <c r="Z471" i="20"/>
  <c r="Y463" i="20"/>
  <c r="Y455" i="20"/>
  <c r="AA499" i="19"/>
  <c r="AA491" i="19"/>
  <c r="M487" i="19"/>
  <c r="Z483" i="19"/>
  <c r="AB471" i="19"/>
  <c r="X471" i="19"/>
  <c r="AA463" i="19"/>
  <c r="AA455" i="19"/>
  <c r="D71" i="20"/>
  <c r="Z499" i="19"/>
  <c r="Z491" i="19"/>
  <c r="L487" i="19"/>
  <c r="Y483" i="19"/>
  <c r="AA471" i="19"/>
  <c r="Z463" i="19"/>
  <c r="Z455" i="19"/>
  <c r="D75" i="19"/>
  <c r="D73" i="19"/>
  <c r="D71" i="19"/>
  <c r="D73" i="20"/>
  <c r="Y499" i="19"/>
  <c r="Y491" i="19"/>
  <c r="K487" i="19"/>
  <c r="AB483" i="19"/>
  <c r="X483" i="19"/>
  <c r="Z471" i="19"/>
  <c r="Y463" i="19"/>
  <c r="Y455" i="19"/>
  <c r="D75" i="20"/>
  <c r="AB499" i="19"/>
  <c r="X499" i="19"/>
  <c r="AB491" i="19"/>
  <c r="X491" i="19"/>
  <c r="N487" i="19"/>
  <c r="J487" i="19"/>
  <c r="AA483" i="19"/>
  <c r="Y471" i="19"/>
  <c r="AB463" i="19"/>
  <c r="X463" i="19"/>
  <c r="AB455" i="19"/>
  <c r="X455" i="19"/>
  <c r="D76" i="19"/>
  <c r="D74" i="19"/>
  <c r="D72" i="19"/>
  <c r="D70" i="19"/>
  <c r="D69" i="19"/>
  <c r="AA499" i="18"/>
  <c r="AA491" i="18"/>
  <c r="M487" i="18"/>
  <c r="Z483" i="18"/>
  <c r="AB471" i="18"/>
  <c r="X471" i="18"/>
  <c r="AA463" i="18"/>
  <c r="AA455" i="18"/>
  <c r="Z499" i="18"/>
  <c r="Z491" i="18"/>
  <c r="L487" i="18"/>
  <c r="Y483" i="18"/>
  <c r="AA471" i="18"/>
  <c r="Z463" i="18"/>
  <c r="Z455" i="18"/>
  <c r="D75" i="18"/>
  <c r="D73" i="18"/>
  <c r="D71" i="18"/>
  <c r="Y499" i="17"/>
  <c r="Y491" i="17"/>
  <c r="K487" i="17"/>
  <c r="AB483" i="17"/>
  <c r="X483" i="17"/>
  <c r="Z471" i="17"/>
  <c r="Y463" i="17"/>
  <c r="Y455" i="17"/>
  <c r="Y499" i="18"/>
  <c r="Y491" i="18"/>
  <c r="K487" i="18"/>
  <c r="AB483" i="18"/>
  <c r="X483" i="18"/>
  <c r="Z471" i="18"/>
  <c r="Y463" i="18"/>
  <c r="Y455" i="18"/>
  <c r="D68" i="19"/>
  <c r="AB499" i="18"/>
  <c r="X499" i="18"/>
  <c r="AB491" i="18"/>
  <c r="X491" i="18"/>
  <c r="N487" i="18"/>
  <c r="J487" i="18"/>
  <c r="AA483" i="18"/>
  <c r="Y471" i="18"/>
  <c r="AB463" i="18"/>
  <c r="X463" i="18"/>
  <c r="AB455" i="18"/>
  <c r="X455" i="18"/>
  <c r="D76" i="18"/>
  <c r="D74" i="18"/>
  <c r="D72" i="18"/>
  <c r="D70" i="18"/>
  <c r="D69" i="18"/>
  <c r="D68" i="18"/>
  <c r="AA499" i="17"/>
  <c r="AA491" i="17"/>
  <c r="M487" i="17"/>
  <c r="Z483" i="17"/>
  <c r="AB471" i="17"/>
  <c r="X471" i="17"/>
  <c r="X499" i="17"/>
  <c r="X491" i="17"/>
  <c r="J487" i="17"/>
  <c r="AA483" i="17"/>
  <c r="AA471" i="17"/>
  <c r="X463" i="17"/>
  <c r="AB455" i="17"/>
  <c r="AB499" i="16"/>
  <c r="X499" i="16"/>
  <c r="AB491" i="16"/>
  <c r="X491" i="16"/>
  <c r="N487" i="16"/>
  <c r="J487" i="16"/>
  <c r="AA483" i="16"/>
  <c r="Y471" i="16"/>
  <c r="AB463" i="16"/>
  <c r="X463" i="16"/>
  <c r="AB455" i="16"/>
  <c r="X455" i="16"/>
  <c r="D76" i="16"/>
  <c r="D74" i="16"/>
  <c r="D72" i="16"/>
  <c r="D70" i="16"/>
  <c r="D69" i="16"/>
  <c r="D68" i="16"/>
  <c r="Y483" i="17"/>
  <c r="Y471" i="17"/>
  <c r="AB463" i="17"/>
  <c r="AA455" i="17"/>
  <c r="D76" i="17"/>
  <c r="D74" i="17"/>
  <c r="D72" i="17"/>
  <c r="D70" i="17"/>
  <c r="D69" i="17"/>
  <c r="D68" i="17"/>
  <c r="AA499" i="16"/>
  <c r="AA491" i="16"/>
  <c r="M487" i="16"/>
  <c r="Z483" i="16"/>
  <c r="AB471" i="16"/>
  <c r="X471" i="16"/>
  <c r="AA463" i="16"/>
  <c r="AA455" i="16"/>
  <c r="AB499" i="17"/>
  <c r="AB491" i="17"/>
  <c r="N487" i="17"/>
  <c r="AA463" i="17"/>
  <c r="Z455" i="17"/>
  <c r="Z499" i="16"/>
  <c r="Z491" i="16"/>
  <c r="L487" i="16"/>
  <c r="Y483" i="16"/>
  <c r="AA471" i="16"/>
  <c r="Z463" i="16"/>
  <c r="Z455" i="16"/>
  <c r="Z499" i="17"/>
  <c r="Z491" i="17"/>
  <c r="L487" i="17"/>
  <c r="Z463" i="17"/>
  <c r="X455" i="17"/>
  <c r="D75" i="17"/>
  <c r="D73" i="17"/>
  <c r="D71" i="17"/>
  <c r="Y499" i="16"/>
  <c r="Y491" i="16"/>
  <c r="K487" i="16"/>
  <c r="AB483" i="16"/>
  <c r="X483" i="16"/>
  <c r="Z471" i="16"/>
  <c r="Y463" i="16"/>
  <c r="Y455" i="16"/>
  <c r="D71" i="16"/>
  <c r="Z499" i="15"/>
  <c r="Z491" i="15"/>
  <c r="L487" i="15"/>
  <c r="Y483" i="15"/>
  <c r="AA471" i="15"/>
  <c r="Z463" i="15"/>
  <c r="Z455" i="15"/>
  <c r="D75" i="15"/>
  <c r="D73" i="15"/>
  <c r="D71" i="15"/>
  <c r="Y499" i="14"/>
  <c r="Y491" i="14"/>
  <c r="K487" i="14"/>
  <c r="AB483" i="14"/>
  <c r="X483" i="14"/>
  <c r="Z471" i="14"/>
  <c r="Y463" i="14"/>
  <c r="Y455" i="14"/>
  <c r="AB499" i="13"/>
  <c r="X499" i="13"/>
  <c r="AB491" i="13"/>
  <c r="X491" i="13"/>
  <c r="N487" i="13"/>
  <c r="J487" i="13"/>
  <c r="AA483" i="13"/>
  <c r="Y471" i="13"/>
  <c r="AB463" i="13"/>
  <c r="X463" i="13"/>
  <c r="AB455" i="13"/>
  <c r="X455" i="13"/>
  <c r="D76" i="13"/>
  <c r="D74" i="13"/>
  <c r="D72" i="13"/>
  <c r="D70" i="13"/>
  <c r="D69" i="13"/>
  <c r="D68" i="13"/>
  <c r="D73" i="16"/>
  <c r="Y499" i="15"/>
  <c r="Y491" i="15"/>
  <c r="K487" i="15"/>
  <c r="AB483" i="15"/>
  <c r="X483" i="15"/>
  <c r="Z471" i="15"/>
  <c r="Y463" i="15"/>
  <c r="Y455" i="15"/>
  <c r="AB499" i="14"/>
  <c r="X499" i="14"/>
  <c r="AB491" i="14"/>
  <c r="X491" i="14"/>
  <c r="N487" i="14"/>
  <c r="J487" i="14"/>
  <c r="AA483" i="14"/>
  <c r="Y471" i="14"/>
  <c r="AB463" i="14"/>
  <c r="X463" i="14"/>
  <c r="AB455" i="14"/>
  <c r="X455" i="14"/>
  <c r="D76" i="14"/>
  <c r="D74" i="14"/>
  <c r="D72" i="14"/>
  <c r="D70" i="14"/>
  <c r="D69" i="14"/>
  <c r="D68" i="14"/>
  <c r="AA499" i="13"/>
  <c r="AA491" i="13"/>
  <c r="M487" i="13"/>
  <c r="Z483" i="13"/>
  <c r="AB471" i="13"/>
  <c r="X471" i="13"/>
  <c r="AA463" i="13"/>
  <c r="AA455" i="13"/>
  <c r="D75" i="16"/>
  <c r="AB499" i="15"/>
  <c r="X499" i="15"/>
  <c r="AB491" i="15"/>
  <c r="X491" i="15"/>
  <c r="N487" i="15"/>
  <c r="J487" i="15"/>
  <c r="AA483" i="15"/>
  <c r="Y471" i="15"/>
  <c r="AB463" i="15"/>
  <c r="X463" i="15"/>
  <c r="AB455" i="15"/>
  <c r="X455" i="15"/>
  <c r="D76" i="15"/>
  <c r="D74" i="15"/>
  <c r="D72" i="15"/>
  <c r="D70" i="15"/>
  <c r="D69" i="15"/>
  <c r="D68" i="15"/>
  <c r="AA499" i="14"/>
  <c r="AA491" i="14"/>
  <c r="M487" i="14"/>
  <c r="Z483" i="14"/>
  <c r="AB471" i="14"/>
  <c r="X471" i="14"/>
  <c r="AA463" i="14"/>
  <c r="AA455" i="14"/>
  <c r="Z499" i="13"/>
  <c r="Z491" i="13"/>
  <c r="L487" i="13"/>
  <c r="Y483" i="13"/>
  <c r="AA471" i="13"/>
  <c r="Z463" i="13"/>
  <c r="Z455" i="13"/>
  <c r="AA499" i="15"/>
  <c r="AA491" i="15"/>
  <c r="M487" i="15"/>
  <c r="Z483" i="15"/>
  <c r="AB471" i="15"/>
  <c r="X471" i="15"/>
  <c r="AA463" i="15"/>
  <c r="AA455" i="15"/>
  <c r="Z499" i="14"/>
  <c r="Z491" i="14"/>
  <c r="L487" i="14"/>
  <c r="Y483" i="14"/>
  <c r="AA471" i="14"/>
  <c r="Z463" i="14"/>
  <c r="Z455" i="14"/>
  <c r="D75" i="14"/>
  <c r="D73" i="14"/>
  <c r="D71" i="14"/>
  <c r="Y499" i="13"/>
  <c r="Y491" i="13"/>
  <c r="K487" i="13"/>
  <c r="AB483" i="13"/>
  <c r="X483" i="13"/>
  <c r="Z471" i="13"/>
  <c r="Y463" i="13"/>
  <c r="Y455" i="13"/>
  <c r="Z499" i="12"/>
  <c r="Z491" i="12"/>
  <c r="L487" i="12"/>
  <c r="Y483" i="12"/>
  <c r="AA471" i="12"/>
  <c r="Z463" i="12"/>
  <c r="Z455" i="12"/>
  <c r="D75" i="12"/>
  <c r="D73" i="12"/>
  <c r="D71" i="12"/>
  <c r="Y499" i="11"/>
  <c r="Y491" i="11"/>
  <c r="K487" i="11"/>
  <c r="AB483" i="11"/>
  <c r="X483" i="11"/>
  <c r="Z471" i="11"/>
  <c r="Y463" i="11"/>
  <c r="Y455" i="11"/>
  <c r="AB499" i="10"/>
  <c r="X499" i="10"/>
  <c r="AB491" i="10"/>
  <c r="X491" i="10"/>
  <c r="N487" i="10"/>
  <c r="J487" i="10"/>
  <c r="AA483" i="10"/>
  <c r="Y471" i="10"/>
  <c r="AB463" i="10"/>
  <c r="X463" i="10"/>
  <c r="AB455" i="10"/>
  <c r="X455" i="10"/>
  <c r="D76" i="10"/>
  <c r="D74" i="10"/>
  <c r="D72" i="10"/>
  <c r="D70" i="10"/>
  <c r="D69" i="10"/>
  <c r="D68" i="10"/>
  <c r="AA499" i="9"/>
  <c r="AA491" i="9"/>
  <c r="M487" i="9"/>
  <c r="Z483" i="9"/>
  <c r="AB471" i="9"/>
  <c r="X471" i="9"/>
  <c r="AA463" i="9"/>
  <c r="AA455" i="9"/>
  <c r="D71" i="13"/>
  <c r="Y499" i="12"/>
  <c r="Y491" i="12"/>
  <c r="K487" i="12"/>
  <c r="AB483" i="12"/>
  <c r="X483" i="12"/>
  <c r="Z471" i="12"/>
  <c r="Y463" i="12"/>
  <c r="Y455" i="12"/>
  <c r="AB499" i="11"/>
  <c r="X499" i="11"/>
  <c r="AB491" i="11"/>
  <c r="X491" i="11"/>
  <c r="N487" i="11"/>
  <c r="J487" i="11"/>
  <c r="AA483" i="11"/>
  <c r="Y471" i="11"/>
  <c r="AB463" i="11"/>
  <c r="X463" i="11"/>
  <c r="AB455" i="11"/>
  <c r="X455" i="11"/>
  <c r="D76" i="11"/>
  <c r="D74" i="11"/>
  <c r="D72" i="11"/>
  <c r="D70" i="11"/>
  <c r="D69" i="11"/>
  <c r="D68" i="11"/>
  <c r="AA499" i="10"/>
  <c r="AA491" i="10"/>
  <c r="M487" i="10"/>
  <c r="Z483" i="10"/>
  <c r="AB471" i="10"/>
  <c r="X471" i="10"/>
  <c r="AA463" i="10"/>
  <c r="AA455" i="10"/>
  <c r="Z499" i="9"/>
  <c r="Z491" i="9"/>
  <c r="L487" i="9"/>
  <c r="Y483" i="9"/>
  <c r="AA471" i="9"/>
  <c r="Z463" i="9"/>
  <c r="Z455" i="9"/>
  <c r="D73" i="13"/>
  <c r="AB499" i="12"/>
  <c r="X499" i="12"/>
  <c r="AB491" i="12"/>
  <c r="X491" i="12"/>
  <c r="N487" i="12"/>
  <c r="J487" i="12"/>
  <c r="AA483" i="12"/>
  <c r="Y471" i="12"/>
  <c r="AB463" i="12"/>
  <c r="X463" i="12"/>
  <c r="AB455" i="12"/>
  <c r="X455" i="12"/>
  <c r="D76" i="12"/>
  <c r="D74" i="12"/>
  <c r="D72" i="12"/>
  <c r="D70" i="12"/>
  <c r="D69" i="12"/>
  <c r="D68" i="12"/>
  <c r="AA499" i="11"/>
  <c r="AA491" i="11"/>
  <c r="M487" i="11"/>
  <c r="Z483" i="11"/>
  <c r="AB471" i="11"/>
  <c r="X471" i="11"/>
  <c r="AA463" i="11"/>
  <c r="AA455" i="11"/>
  <c r="Z499" i="10"/>
  <c r="Z491" i="10"/>
  <c r="L487" i="10"/>
  <c r="Y483" i="10"/>
  <c r="AA471" i="10"/>
  <c r="Z463" i="10"/>
  <c r="Z455" i="10"/>
  <c r="D75" i="10"/>
  <c r="D73" i="10"/>
  <c r="D71" i="10"/>
  <c r="Y499" i="9"/>
  <c r="Y491" i="9"/>
  <c r="K487" i="9"/>
  <c r="AB483" i="9"/>
  <c r="X483" i="9"/>
  <c r="Z471" i="9"/>
  <c r="Y463" i="9"/>
  <c r="Y455" i="9"/>
  <c r="D75" i="13"/>
  <c r="AA499" i="12"/>
  <c r="AA491" i="12"/>
  <c r="M487" i="12"/>
  <c r="Z483" i="12"/>
  <c r="AB471" i="12"/>
  <c r="X471" i="12"/>
  <c r="AA463" i="12"/>
  <c r="AA455" i="12"/>
  <c r="Z499" i="11"/>
  <c r="Z491" i="11"/>
  <c r="L487" i="11"/>
  <c r="Y483" i="11"/>
  <c r="AA471" i="11"/>
  <c r="Z463" i="11"/>
  <c r="Z455" i="11"/>
  <c r="D75" i="11"/>
  <c r="D73" i="11"/>
  <c r="D71" i="11"/>
  <c r="Y499" i="10"/>
  <c r="Y491" i="10"/>
  <c r="K487" i="10"/>
  <c r="AB483" i="10"/>
  <c r="X483" i="10"/>
  <c r="Z471" i="10"/>
  <c r="Y463" i="10"/>
  <c r="Y455" i="10"/>
  <c r="AB499" i="9"/>
  <c r="X499" i="9"/>
  <c r="AB491" i="9"/>
  <c r="X491" i="9"/>
  <c r="N487" i="9"/>
  <c r="J487" i="9"/>
  <c r="AA483" i="9"/>
  <c r="Y471" i="9"/>
  <c r="AB463" i="9"/>
  <c r="X463" i="9"/>
  <c r="AB455" i="9"/>
  <c r="X455" i="9"/>
  <c r="Z499" i="8"/>
  <c r="Z491" i="8"/>
  <c r="L487" i="8"/>
  <c r="Y483" i="8"/>
  <c r="AA471" i="8"/>
  <c r="Z463" i="8"/>
  <c r="Z455" i="8"/>
  <c r="D75" i="8"/>
  <c r="D73" i="8"/>
  <c r="D71" i="8"/>
  <c r="Y499" i="7"/>
  <c r="Y491" i="7"/>
  <c r="K487" i="7"/>
  <c r="AB483" i="7"/>
  <c r="X483" i="7"/>
  <c r="Z471" i="7"/>
  <c r="Y463" i="7"/>
  <c r="Y455" i="7"/>
  <c r="AB499" i="6"/>
  <c r="X499" i="6"/>
  <c r="AB491" i="6"/>
  <c r="X491" i="6"/>
  <c r="N487" i="6"/>
  <c r="J487" i="6"/>
  <c r="AA483" i="6"/>
  <c r="Y471" i="6"/>
  <c r="AB463" i="6"/>
  <c r="X463" i="6"/>
  <c r="AB455" i="6"/>
  <c r="X455" i="6"/>
  <c r="D76" i="6"/>
  <c r="D74" i="6"/>
  <c r="D72" i="6"/>
  <c r="D70" i="6"/>
  <c r="D69" i="6"/>
  <c r="D68" i="6"/>
  <c r="D75" i="9"/>
  <c r="D73" i="9"/>
  <c r="D71" i="9"/>
  <c r="Y499" i="8"/>
  <c r="Y491" i="8"/>
  <c r="K487" i="8"/>
  <c r="AB483" i="8"/>
  <c r="X483" i="8"/>
  <c r="Z471" i="8"/>
  <c r="Y463" i="8"/>
  <c r="Y455" i="8"/>
  <c r="AB499" i="7"/>
  <c r="X499" i="7"/>
  <c r="AB491" i="7"/>
  <c r="X491" i="7"/>
  <c r="N487" i="7"/>
  <c r="J487" i="7"/>
  <c r="AA483" i="7"/>
  <c r="Y471" i="7"/>
  <c r="AB463" i="7"/>
  <c r="X463" i="7"/>
  <c r="AB455" i="7"/>
  <c r="X455" i="7"/>
  <c r="D76" i="7"/>
  <c r="D74" i="7"/>
  <c r="D72" i="7"/>
  <c r="D70" i="7"/>
  <c r="D69" i="7"/>
  <c r="D68" i="7"/>
  <c r="AA499" i="6"/>
  <c r="AA491" i="6"/>
  <c r="M487" i="6"/>
  <c r="Z483" i="6"/>
  <c r="AB471" i="6"/>
  <c r="X471" i="6"/>
  <c r="AA463" i="6"/>
  <c r="AA455" i="6"/>
  <c r="AB499" i="8"/>
  <c r="X499" i="8"/>
  <c r="AB491" i="8"/>
  <c r="X491" i="8"/>
  <c r="N487" i="8"/>
  <c r="J487" i="8"/>
  <c r="AA483" i="8"/>
  <c r="Y471" i="8"/>
  <c r="AB463" i="8"/>
  <c r="X463" i="8"/>
  <c r="AB455" i="8"/>
  <c r="X455" i="8"/>
  <c r="D76" i="8"/>
  <c r="D74" i="8"/>
  <c r="D72" i="8"/>
  <c r="D70" i="8"/>
  <c r="D69" i="8"/>
  <c r="D68" i="8"/>
  <c r="AA499" i="7"/>
  <c r="AA491" i="7"/>
  <c r="M487" i="7"/>
  <c r="Z483" i="7"/>
  <c r="AB471" i="7"/>
  <c r="X471" i="7"/>
  <c r="AA463" i="7"/>
  <c r="AA455" i="7"/>
  <c r="Z499" i="6"/>
  <c r="Z491" i="6"/>
  <c r="L487" i="6"/>
  <c r="Y483" i="6"/>
  <c r="AA471" i="6"/>
  <c r="Z463" i="6"/>
  <c r="Z455" i="6"/>
  <c r="D76" i="9"/>
  <c r="D74" i="9"/>
  <c r="D72" i="9"/>
  <c r="D70" i="9"/>
  <c r="D69" i="9"/>
  <c r="D68" i="9"/>
  <c r="AA499" i="8"/>
  <c r="AA491" i="8"/>
  <c r="M487" i="8"/>
  <c r="Z483" i="8"/>
  <c r="AB471" i="8"/>
  <c r="X471" i="8"/>
  <c r="AA463" i="8"/>
  <c r="AA455" i="8"/>
  <c r="Z499" i="7"/>
  <c r="Z491" i="7"/>
  <c r="L487" i="7"/>
  <c r="Y483" i="7"/>
  <c r="AA471" i="7"/>
  <c r="Z463" i="7"/>
  <c r="Z455" i="7"/>
  <c r="D75" i="7"/>
  <c r="D73" i="7"/>
  <c r="D71" i="7"/>
  <c r="Y499" i="6"/>
  <c r="Y491" i="6"/>
  <c r="K487" i="6"/>
  <c r="AB483" i="6"/>
  <c r="X483" i="6"/>
  <c r="Z471" i="6"/>
  <c r="Y463" i="6"/>
  <c r="Y455" i="6"/>
  <c r="AB499" i="5"/>
  <c r="X499" i="5"/>
  <c r="AB491" i="5"/>
  <c r="X491" i="5"/>
  <c r="N487" i="5"/>
  <c r="J487" i="5"/>
  <c r="AA483" i="5"/>
  <c r="D71" i="6"/>
  <c r="Y499" i="5"/>
  <c r="Z491" i="5"/>
  <c r="Z483" i="5"/>
  <c r="AB471" i="5"/>
  <c r="X471" i="5"/>
  <c r="AA463" i="5"/>
  <c r="AA455" i="5"/>
  <c r="Z499" i="4"/>
  <c r="Z491" i="4"/>
  <c r="L487" i="4"/>
  <c r="Y483" i="4"/>
  <c r="AA471" i="4"/>
  <c r="Z463" i="4"/>
  <c r="Z455" i="4"/>
  <c r="D75" i="4"/>
  <c r="D73" i="4"/>
  <c r="D71" i="4"/>
  <c r="Y499" i="3"/>
  <c r="Y491" i="3"/>
  <c r="K487" i="3"/>
  <c r="AB483" i="3"/>
  <c r="X483" i="3"/>
  <c r="Z471" i="3"/>
  <c r="Y463" i="3"/>
  <c r="Y455" i="3"/>
  <c r="AB499" i="2"/>
  <c r="X499" i="2"/>
  <c r="AB491" i="2"/>
  <c r="X491" i="2"/>
  <c r="N487" i="2"/>
  <c r="J487" i="2"/>
  <c r="AA483" i="2"/>
  <c r="Y471" i="2"/>
  <c r="AB463" i="2"/>
  <c r="X463" i="2"/>
  <c r="AB455" i="2"/>
  <c r="X455" i="2"/>
  <c r="D76" i="2"/>
  <c r="D74" i="2"/>
  <c r="D72" i="2"/>
  <c r="D70" i="2"/>
  <c r="D69" i="2"/>
  <c r="D68" i="2"/>
  <c r="D73" i="6"/>
  <c r="Y491" i="5"/>
  <c r="M487" i="5"/>
  <c r="Y483" i="5"/>
  <c r="AA471" i="5"/>
  <c r="Z463" i="5"/>
  <c r="Z455" i="5"/>
  <c r="D75" i="5"/>
  <c r="D73" i="5"/>
  <c r="D71" i="5"/>
  <c r="Y499" i="4"/>
  <c r="Y491" i="4"/>
  <c r="K487" i="4"/>
  <c r="AB483" i="4"/>
  <c r="X483" i="4"/>
  <c r="Z471" i="4"/>
  <c r="Y463" i="4"/>
  <c r="Y455" i="4"/>
  <c r="AB499" i="3"/>
  <c r="X499" i="3"/>
  <c r="AB491" i="3"/>
  <c r="X491" i="3"/>
  <c r="N487" i="3"/>
  <c r="J487" i="3"/>
  <c r="AA483" i="3"/>
  <c r="Y471" i="3"/>
  <c r="AB463" i="3"/>
  <c r="X463" i="3"/>
  <c r="AB455" i="3"/>
  <c r="X455" i="3"/>
  <c r="D76" i="3"/>
  <c r="D74" i="3"/>
  <c r="D72" i="3"/>
  <c r="D70" i="3"/>
  <c r="D69" i="3"/>
  <c r="D68" i="3"/>
  <c r="AA499" i="2"/>
  <c r="AA491" i="2"/>
  <c r="M487" i="2"/>
  <c r="Z483" i="2"/>
  <c r="AB471" i="2"/>
  <c r="X471" i="2"/>
  <c r="AA463" i="2"/>
  <c r="AA455" i="2"/>
  <c r="D75" i="6"/>
  <c r="AA499" i="5"/>
  <c r="L487" i="5"/>
  <c r="X483" i="5"/>
  <c r="Z471" i="5"/>
  <c r="Y463" i="5"/>
  <c r="Y455" i="5"/>
  <c r="AB499" i="4"/>
  <c r="X499" i="4"/>
  <c r="AB491" i="4"/>
  <c r="X491" i="4"/>
  <c r="N487" i="4"/>
  <c r="J487" i="4"/>
  <c r="AA483" i="4"/>
  <c r="Y471" i="4"/>
  <c r="AB463" i="4"/>
  <c r="X463" i="4"/>
  <c r="AB455" i="4"/>
  <c r="X455" i="4"/>
  <c r="D76" i="4"/>
  <c r="D74" i="4"/>
  <c r="D72" i="4"/>
  <c r="D70" i="4"/>
  <c r="D69" i="4"/>
  <c r="D68" i="4"/>
  <c r="AA499" i="3"/>
  <c r="AA491" i="3"/>
  <c r="M487" i="3"/>
  <c r="Z483" i="3"/>
  <c r="AB471" i="3"/>
  <c r="X471" i="3"/>
  <c r="AA463" i="3"/>
  <c r="AA455" i="3"/>
  <c r="Z499" i="2"/>
  <c r="Z491" i="2"/>
  <c r="L487" i="2"/>
  <c r="Y483" i="2"/>
  <c r="AA471" i="2"/>
  <c r="Z463" i="2"/>
  <c r="Z455" i="2"/>
  <c r="D75" i="2"/>
  <c r="D73" i="2"/>
  <c r="D71" i="2"/>
  <c r="Z499" i="5"/>
  <c r="AA491" i="5"/>
  <c r="K487" i="5"/>
  <c r="AB483" i="5"/>
  <c r="Y471" i="5"/>
  <c r="AB463" i="5"/>
  <c r="X463" i="5"/>
  <c r="AB455" i="5"/>
  <c r="X455" i="5"/>
  <c r="D76" i="5"/>
  <c r="D74" i="5"/>
  <c r="D72" i="5"/>
  <c r="D70" i="5"/>
  <c r="D69" i="5"/>
  <c r="D68" i="5"/>
  <c r="AA499" i="4"/>
  <c r="AA491" i="4"/>
  <c r="M487" i="4"/>
  <c r="Z483" i="4"/>
  <c r="AB471" i="4"/>
  <c r="X471" i="4"/>
  <c r="AA463" i="4"/>
  <c r="AA455" i="4"/>
  <c r="Z499" i="3"/>
  <c r="Z491" i="3"/>
  <c r="L487" i="3"/>
  <c r="Y483" i="3"/>
  <c r="AA471" i="3"/>
  <c r="Z463" i="3"/>
  <c r="Z455" i="3"/>
  <c r="D75" i="3"/>
  <c r="D73" i="3"/>
  <c r="D71" i="3"/>
  <c r="Y499" i="2"/>
  <c r="Y491" i="2"/>
  <c r="K487" i="2"/>
  <c r="AB483" i="2"/>
  <c r="X483" i="2"/>
  <c r="Z471" i="2"/>
  <c r="Y463" i="2"/>
  <c r="Y455" i="2"/>
  <c r="U490" i="25" l="1"/>
  <c r="U462" i="25"/>
  <c r="Y458" i="25"/>
  <c r="Y459" i="25" s="1"/>
  <c r="Y456" i="25"/>
  <c r="Y457" i="25" s="1"/>
  <c r="Y502" i="25"/>
  <c r="Y503" i="25" s="1"/>
  <c r="Y494" i="25"/>
  <c r="Y495" i="25" s="1"/>
  <c r="Y486" i="25"/>
  <c r="Y487" i="25" s="1"/>
  <c r="Y474" i="25"/>
  <c r="Y475" i="25" s="1"/>
  <c r="Y466" i="25"/>
  <c r="Y467" i="25" s="1"/>
  <c r="K490" i="25"/>
  <c r="K491" i="25" s="1"/>
  <c r="Y500" i="25"/>
  <c r="Y501" i="25" s="1"/>
  <c r="Y492" i="25"/>
  <c r="Y493" i="25" s="1"/>
  <c r="Y484" i="25"/>
  <c r="Y485" i="25" s="1"/>
  <c r="Y472" i="25"/>
  <c r="Y473" i="25" s="1"/>
  <c r="Y464" i="25"/>
  <c r="Y465" i="25" s="1"/>
  <c r="K488" i="25"/>
  <c r="K489" i="25" s="1"/>
  <c r="K17" i="3"/>
  <c r="B2" i="1" s="1"/>
  <c r="K17" i="9"/>
  <c r="B8" i="1" s="1"/>
  <c r="K17" i="15"/>
  <c r="B14" i="1" s="1"/>
  <c r="K17" i="7"/>
  <c r="B6" i="1" s="1"/>
  <c r="K17" i="18"/>
  <c r="B17" i="1" s="1"/>
  <c r="K17" i="19"/>
  <c r="B18" i="1" s="1"/>
  <c r="K17" i="2"/>
  <c r="B1" i="1" s="1"/>
  <c r="K17" i="5"/>
  <c r="B4" i="1" s="1"/>
  <c r="K17" i="21"/>
  <c r="B20" i="1" s="1"/>
  <c r="K17" i="22"/>
  <c r="B21" i="1" s="1"/>
  <c r="K17" i="11"/>
  <c r="B10" i="1" s="1"/>
  <c r="K17" i="12"/>
  <c r="B11" i="1" s="1"/>
  <c r="K17" i="13"/>
  <c r="B12" i="1" s="1"/>
  <c r="K17" i="14"/>
  <c r="B13" i="1" s="1"/>
  <c r="AK454" i="2"/>
  <c r="R462" i="2"/>
  <c r="AK463" i="2"/>
  <c r="AL474" i="2"/>
  <c r="Q490" i="2"/>
  <c r="U490" i="2"/>
  <c r="AN484" i="2"/>
  <c r="Q481" i="2"/>
  <c r="AK492" i="2"/>
  <c r="AK500" i="2"/>
  <c r="K71" i="3"/>
  <c r="E71" i="3" s="1"/>
  <c r="K73" i="3"/>
  <c r="E73" i="3" s="1"/>
  <c r="K75" i="3"/>
  <c r="E75" i="3"/>
  <c r="AL454" i="3"/>
  <c r="S462" i="3"/>
  <c r="AL463" i="3"/>
  <c r="AM474" i="3"/>
  <c r="R490" i="3"/>
  <c r="AK484" i="3"/>
  <c r="R481" i="3"/>
  <c r="AL492" i="3"/>
  <c r="AL500" i="3"/>
  <c r="AM454" i="4"/>
  <c r="T462" i="4"/>
  <c r="AM463" i="4"/>
  <c r="AN474" i="4"/>
  <c r="S490" i="4"/>
  <c r="AL484" i="4"/>
  <c r="S481" i="4"/>
  <c r="AM492" i="4"/>
  <c r="AM500" i="4"/>
  <c r="K68" i="5"/>
  <c r="E68" i="5" s="1"/>
  <c r="L68" i="5" s="1"/>
  <c r="E69" i="5"/>
  <c r="L69" i="5" s="1"/>
  <c r="K69" i="5"/>
  <c r="K70" i="5"/>
  <c r="E70" i="5" s="1"/>
  <c r="K72" i="5"/>
  <c r="E72" i="5"/>
  <c r="K74" i="5"/>
  <c r="E74" i="5" s="1"/>
  <c r="K76" i="5"/>
  <c r="E76" i="5"/>
  <c r="Q462" i="5"/>
  <c r="AN454" i="5"/>
  <c r="U462" i="5"/>
  <c r="AN463" i="5"/>
  <c r="AK474" i="5"/>
  <c r="U490" i="5"/>
  <c r="AN484" i="5"/>
  <c r="Q481" i="5"/>
  <c r="AM492" i="5"/>
  <c r="AL500" i="5"/>
  <c r="K71" i="2"/>
  <c r="E71" i="2" s="1"/>
  <c r="K73" i="2"/>
  <c r="E73" i="2" s="1"/>
  <c r="K75" i="2"/>
  <c r="E75" i="2"/>
  <c r="S462" i="2"/>
  <c r="AL454" i="2"/>
  <c r="AL463" i="2"/>
  <c r="AM474" i="2"/>
  <c r="AK484" i="2"/>
  <c r="R490" i="2"/>
  <c r="R481" i="2"/>
  <c r="AL492" i="2"/>
  <c r="AL500" i="2"/>
  <c r="T462" i="3"/>
  <c r="AM454" i="3"/>
  <c r="AM463" i="3"/>
  <c r="AN474" i="3"/>
  <c r="AL484" i="3"/>
  <c r="S490" i="3"/>
  <c r="S481" i="3"/>
  <c r="AM492" i="3"/>
  <c r="AM500" i="3"/>
  <c r="K68" i="4"/>
  <c r="E68" i="4" s="1"/>
  <c r="L68" i="4" s="1"/>
  <c r="E69" i="4"/>
  <c r="L69" i="4" s="1"/>
  <c r="K69" i="4"/>
  <c r="K70" i="4"/>
  <c r="E70" i="4" s="1"/>
  <c r="K72" i="4"/>
  <c r="E72" i="4" s="1"/>
  <c r="K74" i="4"/>
  <c r="E74" i="4"/>
  <c r="K76" i="4"/>
  <c r="E76" i="4"/>
  <c r="Q462" i="4"/>
  <c r="U462" i="4"/>
  <c r="AN454" i="4"/>
  <c r="AN463" i="4"/>
  <c r="AK474" i="4"/>
  <c r="AM484" i="4"/>
  <c r="T490" i="4"/>
  <c r="T481" i="4"/>
  <c r="AN492" i="4"/>
  <c r="AN500" i="4"/>
  <c r="R462" i="5"/>
  <c r="AK454" i="5"/>
  <c r="AK463" i="5"/>
  <c r="AL474" i="5"/>
  <c r="Q490" i="5"/>
  <c r="R481" i="5"/>
  <c r="AM500" i="5"/>
  <c r="K75" i="6"/>
  <c r="E75" i="6"/>
  <c r="AM454" i="2"/>
  <c r="T462" i="2"/>
  <c r="AM463" i="2"/>
  <c r="AN474" i="2"/>
  <c r="AL484" i="2"/>
  <c r="S490" i="2"/>
  <c r="S481" i="2"/>
  <c r="AM492" i="2"/>
  <c r="AM500" i="2"/>
  <c r="K68" i="3"/>
  <c r="E68" i="3" s="1"/>
  <c r="L68" i="3" s="1"/>
  <c r="E69" i="3"/>
  <c r="L69" i="3" s="1"/>
  <c r="K69" i="3"/>
  <c r="K70" i="3"/>
  <c r="E70" i="3" s="1"/>
  <c r="K72" i="3"/>
  <c r="E72" i="3" s="1"/>
  <c r="K74" i="3"/>
  <c r="E74" i="3" s="1"/>
  <c r="E76" i="3"/>
  <c r="K76" i="3"/>
  <c r="Q462" i="3"/>
  <c r="AN454" i="3"/>
  <c r="U462" i="3"/>
  <c r="AN463" i="3"/>
  <c r="AK474" i="3"/>
  <c r="AM484" i="3"/>
  <c r="T490" i="3"/>
  <c r="T481" i="3"/>
  <c r="AN492" i="3"/>
  <c r="AN500" i="3"/>
  <c r="AK454" i="4"/>
  <c r="R462" i="4"/>
  <c r="AK463" i="4"/>
  <c r="AL474" i="4"/>
  <c r="Q490" i="4"/>
  <c r="AN484" i="4"/>
  <c r="U490" i="4"/>
  <c r="Q481" i="4"/>
  <c r="AK492" i="4"/>
  <c r="AK500" i="4"/>
  <c r="E71" i="5"/>
  <c r="K71" i="5"/>
  <c r="K73" i="5"/>
  <c r="E73" i="5" s="1"/>
  <c r="E75" i="5"/>
  <c r="K75" i="5"/>
  <c r="AL454" i="5"/>
  <c r="S462" i="5"/>
  <c r="AL463" i="5"/>
  <c r="AM474" i="5"/>
  <c r="R490" i="5"/>
  <c r="AK484" i="5"/>
  <c r="S481" i="5"/>
  <c r="AK492" i="5"/>
  <c r="K73" i="6"/>
  <c r="E73" i="6" s="1"/>
  <c r="K68" i="2"/>
  <c r="E68" i="2" s="1"/>
  <c r="L68" i="2" s="1"/>
  <c r="K69" i="2"/>
  <c r="E69" i="2"/>
  <c r="L69" i="2" s="1"/>
  <c r="K70" i="2"/>
  <c r="E70" i="2" s="1"/>
  <c r="K72" i="2"/>
  <c r="E72" i="2" s="1"/>
  <c r="K74" i="2"/>
  <c r="E74" i="2" s="1"/>
  <c r="K76" i="2"/>
  <c r="E76" i="2"/>
  <c r="Q462" i="2"/>
  <c r="AN454" i="2"/>
  <c r="U462" i="2"/>
  <c r="AN463" i="2"/>
  <c r="AK474" i="2"/>
  <c r="AM484" i="2"/>
  <c r="T490" i="2"/>
  <c r="T481" i="2"/>
  <c r="AN492" i="2"/>
  <c r="AN500" i="2"/>
  <c r="AK454" i="3"/>
  <c r="R462" i="3"/>
  <c r="AK463" i="3"/>
  <c r="AL474" i="3"/>
  <c r="Q490" i="3"/>
  <c r="AN484" i="3"/>
  <c r="U490" i="3"/>
  <c r="AH492" i="3" s="1"/>
  <c r="Q481" i="3"/>
  <c r="AK492" i="3"/>
  <c r="AK500" i="3"/>
  <c r="K71" i="4"/>
  <c r="E71" i="4" s="1"/>
  <c r="K73" i="4"/>
  <c r="E73" i="4" s="1"/>
  <c r="K75" i="4"/>
  <c r="E75" i="4"/>
  <c r="AL454" i="4"/>
  <c r="S462" i="4"/>
  <c r="AL463" i="4"/>
  <c r="AM474" i="4"/>
  <c r="AK484" i="4"/>
  <c r="R490" i="4"/>
  <c r="R481" i="4"/>
  <c r="AL492" i="4"/>
  <c r="AL500" i="4"/>
  <c r="AM454" i="5"/>
  <c r="T462" i="5"/>
  <c r="AM463" i="5"/>
  <c r="AN474" i="5"/>
  <c r="S490" i="5"/>
  <c r="AL484" i="5"/>
  <c r="AL492" i="5"/>
  <c r="AK500" i="5"/>
  <c r="K71" i="6"/>
  <c r="E71" i="6" s="1"/>
  <c r="AM484" i="5"/>
  <c r="T490" i="5"/>
  <c r="T481" i="5"/>
  <c r="AN492" i="5"/>
  <c r="AN500" i="5"/>
  <c r="AK454" i="6"/>
  <c r="R462" i="6"/>
  <c r="AK463" i="6"/>
  <c r="AL474" i="6"/>
  <c r="Q490" i="6"/>
  <c r="U490" i="6"/>
  <c r="AN484" i="6"/>
  <c r="Q481" i="6"/>
  <c r="AK492" i="6"/>
  <c r="AK500" i="6"/>
  <c r="K71" i="7"/>
  <c r="E71" i="7" s="1"/>
  <c r="K73" i="7"/>
  <c r="E73" i="7" s="1"/>
  <c r="K75" i="7"/>
  <c r="E75" i="7"/>
  <c r="AL454" i="7"/>
  <c r="S462" i="7"/>
  <c r="AL463" i="7"/>
  <c r="AM474" i="7"/>
  <c r="R490" i="7"/>
  <c r="AK484" i="7"/>
  <c r="R481" i="7"/>
  <c r="AL492" i="7"/>
  <c r="AL500" i="7"/>
  <c r="AM454" i="8"/>
  <c r="T462" i="8"/>
  <c r="AM463" i="8"/>
  <c r="AN474" i="8"/>
  <c r="S490" i="8"/>
  <c r="AL484" i="8"/>
  <c r="S481" i="8"/>
  <c r="AM492" i="8"/>
  <c r="AM500" i="8"/>
  <c r="E68" i="9"/>
  <c r="L68" i="9" s="1"/>
  <c r="K68" i="9"/>
  <c r="E69" i="9"/>
  <c r="L69" i="9" s="1"/>
  <c r="K69" i="9"/>
  <c r="K70" i="9"/>
  <c r="E70" i="9"/>
  <c r="K72" i="9"/>
  <c r="E72" i="9"/>
  <c r="K74" i="9"/>
  <c r="E74" i="9"/>
  <c r="K76" i="9"/>
  <c r="E76" i="9"/>
  <c r="S462" i="6"/>
  <c r="AL454" i="6"/>
  <c r="AL463" i="6"/>
  <c r="AM474" i="6"/>
  <c r="AK484" i="6"/>
  <c r="R490" i="6"/>
  <c r="R481" i="6"/>
  <c r="AL492" i="6"/>
  <c r="AL500" i="6"/>
  <c r="T462" i="7"/>
  <c r="AM454" i="7"/>
  <c r="AM463" i="7"/>
  <c r="AN474" i="7"/>
  <c r="AL484" i="7"/>
  <c r="S490" i="7"/>
  <c r="S481" i="7"/>
  <c r="AM492" i="7"/>
  <c r="AM500" i="7"/>
  <c r="K68" i="8"/>
  <c r="E68" i="8" s="1"/>
  <c r="L68" i="8" s="1"/>
  <c r="E69" i="8"/>
  <c r="L69" i="8" s="1"/>
  <c r="K69" i="8"/>
  <c r="K70" i="8"/>
  <c r="E70" i="8" s="1"/>
  <c r="K72" i="8"/>
  <c r="E72" i="8"/>
  <c r="K74" i="8"/>
  <c r="E74" i="8" s="1"/>
  <c r="K76" i="8"/>
  <c r="E76" i="8"/>
  <c r="Q462" i="8"/>
  <c r="U462" i="8"/>
  <c r="AN454" i="8"/>
  <c r="AN463" i="8"/>
  <c r="AK474" i="8"/>
  <c r="AM484" i="8"/>
  <c r="T490" i="8"/>
  <c r="T481" i="8"/>
  <c r="AN492" i="8"/>
  <c r="AN500" i="8"/>
  <c r="AM454" i="6"/>
  <c r="T462" i="6"/>
  <c r="AM463" i="6"/>
  <c r="AN474" i="6"/>
  <c r="AL484" i="6"/>
  <c r="S490" i="6"/>
  <c r="S481" i="6"/>
  <c r="AM492" i="6"/>
  <c r="AM500" i="6"/>
  <c r="K68" i="7"/>
  <c r="E69" i="7"/>
  <c r="L69" i="7" s="1"/>
  <c r="K69" i="7"/>
  <c r="K70" i="7"/>
  <c r="K72" i="7"/>
  <c r="E72" i="7" s="1"/>
  <c r="K74" i="7"/>
  <c r="E76" i="7"/>
  <c r="K76" i="7"/>
  <c r="Q462" i="7"/>
  <c r="AN454" i="7"/>
  <c r="U462" i="7"/>
  <c r="AN463" i="7"/>
  <c r="AK474" i="7"/>
  <c r="AM484" i="7"/>
  <c r="T490" i="7"/>
  <c r="T481" i="7"/>
  <c r="AN492" i="7"/>
  <c r="AN500" i="7"/>
  <c r="AK454" i="8"/>
  <c r="R462" i="8"/>
  <c r="AK463" i="8"/>
  <c r="AL474" i="8"/>
  <c r="Q490" i="8"/>
  <c r="AN484" i="8"/>
  <c r="U490" i="8"/>
  <c r="Q481" i="8"/>
  <c r="AK492" i="8"/>
  <c r="AK500" i="8"/>
  <c r="E71" i="9"/>
  <c r="K71" i="9"/>
  <c r="E73" i="9"/>
  <c r="K73" i="9"/>
  <c r="E75" i="9"/>
  <c r="K75" i="9"/>
  <c r="K68" i="6"/>
  <c r="E68" i="6" s="1"/>
  <c r="L68" i="6" s="1"/>
  <c r="K69" i="6"/>
  <c r="E69" i="6"/>
  <c r="L69" i="6" s="1"/>
  <c r="K70" i="6"/>
  <c r="E70" i="6" s="1"/>
  <c r="K72" i="6"/>
  <c r="K74" i="6"/>
  <c r="E74" i="6" s="1"/>
  <c r="E76" i="6"/>
  <c r="K76" i="6"/>
  <c r="Q462" i="6"/>
  <c r="AN454" i="6"/>
  <c r="U462" i="6"/>
  <c r="AN463" i="6"/>
  <c r="AK474" i="6"/>
  <c r="AM484" i="6"/>
  <c r="T490" i="6"/>
  <c r="AG492" i="6" s="1"/>
  <c r="T481" i="6"/>
  <c r="AN492" i="6"/>
  <c r="AN500" i="6"/>
  <c r="AK454" i="7"/>
  <c r="R462" i="7"/>
  <c r="AK463" i="7"/>
  <c r="AL474" i="7"/>
  <c r="Q490" i="7"/>
  <c r="AN484" i="7"/>
  <c r="U490" i="7"/>
  <c r="Q481" i="7"/>
  <c r="AK492" i="7"/>
  <c r="AK500" i="7"/>
  <c r="K71" i="8"/>
  <c r="E71" i="8"/>
  <c r="K73" i="8"/>
  <c r="E73" i="8" s="1"/>
  <c r="K75" i="8"/>
  <c r="E75" i="8"/>
  <c r="AL454" i="8"/>
  <c r="S462" i="8"/>
  <c r="AL463" i="8"/>
  <c r="AM474" i="8"/>
  <c r="AK484" i="8"/>
  <c r="R490" i="8"/>
  <c r="R481" i="8"/>
  <c r="AL492" i="8"/>
  <c r="AL500" i="8"/>
  <c r="Q462" i="9"/>
  <c r="AN454" i="9"/>
  <c r="U462" i="9"/>
  <c r="AN463" i="9"/>
  <c r="AK474" i="9"/>
  <c r="T490" i="9"/>
  <c r="AM484" i="9"/>
  <c r="T481" i="9"/>
  <c r="AN492" i="9"/>
  <c r="AN500" i="9"/>
  <c r="AK454" i="10"/>
  <c r="R462" i="10"/>
  <c r="AK463" i="10"/>
  <c r="AL474" i="10"/>
  <c r="Q490" i="10"/>
  <c r="U490" i="10"/>
  <c r="AN484" i="10"/>
  <c r="Q481" i="10"/>
  <c r="AK492" i="10"/>
  <c r="AK500" i="10"/>
  <c r="K71" i="11"/>
  <c r="E71" i="11" s="1"/>
  <c r="K73" i="11"/>
  <c r="E73" i="11" s="1"/>
  <c r="K75" i="11"/>
  <c r="E75" i="11"/>
  <c r="AL454" i="11"/>
  <c r="S462" i="11"/>
  <c r="AL463" i="11"/>
  <c r="AM474" i="11"/>
  <c r="R490" i="11"/>
  <c r="AK484" i="11"/>
  <c r="R481" i="11"/>
  <c r="AL492" i="11"/>
  <c r="AL500" i="11"/>
  <c r="AM454" i="12"/>
  <c r="T462" i="12"/>
  <c r="AM463" i="12"/>
  <c r="AN474" i="12"/>
  <c r="S490" i="12"/>
  <c r="AL484" i="12"/>
  <c r="S481" i="12"/>
  <c r="AM492" i="12"/>
  <c r="AM500" i="12"/>
  <c r="K75" i="13"/>
  <c r="E75" i="13"/>
  <c r="R462" i="9"/>
  <c r="AK454" i="9"/>
  <c r="AK463" i="9"/>
  <c r="AL474" i="9"/>
  <c r="Q490" i="9"/>
  <c r="AN484" i="9"/>
  <c r="U490" i="9"/>
  <c r="Q481" i="9"/>
  <c r="AK492" i="9"/>
  <c r="AK500" i="9"/>
  <c r="K71" i="10"/>
  <c r="E71" i="10" s="1"/>
  <c r="K73" i="10"/>
  <c r="E73" i="10" s="1"/>
  <c r="K75" i="10"/>
  <c r="E75" i="10"/>
  <c r="S462" i="10"/>
  <c r="AL454" i="10"/>
  <c r="AL463" i="10"/>
  <c r="AM474" i="10"/>
  <c r="AK484" i="10"/>
  <c r="R490" i="10"/>
  <c r="R481" i="10"/>
  <c r="AL492" i="10"/>
  <c r="AL500" i="10"/>
  <c r="T462" i="11"/>
  <c r="AM454" i="11"/>
  <c r="AM463" i="11"/>
  <c r="AN474" i="11"/>
  <c r="AL484" i="11"/>
  <c r="S490" i="11"/>
  <c r="AF492" i="11" s="1"/>
  <c r="S481" i="11"/>
  <c r="AM492" i="11"/>
  <c r="AM500" i="11"/>
  <c r="K68" i="12"/>
  <c r="E68" i="12" s="1"/>
  <c r="L68" i="12" s="1"/>
  <c r="E69" i="12"/>
  <c r="L69" i="12" s="1"/>
  <c r="K69" i="12"/>
  <c r="K70" i="12"/>
  <c r="E70" i="12" s="1"/>
  <c r="K72" i="12"/>
  <c r="E72" i="12"/>
  <c r="K74" i="12"/>
  <c r="E74" i="12" s="1"/>
  <c r="K76" i="12"/>
  <c r="E76" i="12"/>
  <c r="Q462" i="12"/>
  <c r="U462" i="12"/>
  <c r="AN454" i="12"/>
  <c r="AN463" i="12"/>
  <c r="AK474" i="12"/>
  <c r="AM484" i="12"/>
  <c r="T490" i="12"/>
  <c r="T481" i="12"/>
  <c r="AN492" i="12"/>
  <c r="AN500" i="12"/>
  <c r="K73" i="13"/>
  <c r="E73" i="13"/>
  <c r="AL454" i="9"/>
  <c r="S462" i="9"/>
  <c r="AL463" i="9"/>
  <c r="AM474" i="9"/>
  <c r="AK484" i="9"/>
  <c r="R490" i="9"/>
  <c r="R481" i="9"/>
  <c r="AL492" i="9"/>
  <c r="AL500" i="9"/>
  <c r="AM454" i="10"/>
  <c r="T462" i="10"/>
  <c r="AM463" i="10"/>
  <c r="AN474" i="10"/>
  <c r="AL484" i="10"/>
  <c r="S490" i="10"/>
  <c r="S481" i="10"/>
  <c r="AM492" i="10"/>
  <c r="AM500" i="10"/>
  <c r="K68" i="11"/>
  <c r="E68" i="11" s="1"/>
  <c r="L68" i="11" s="1"/>
  <c r="E69" i="11"/>
  <c r="L69" i="11" s="1"/>
  <c r="K69" i="11"/>
  <c r="K70" i="11"/>
  <c r="E70" i="11" s="1"/>
  <c r="K72" i="11"/>
  <c r="E72" i="11" s="1"/>
  <c r="K74" i="11"/>
  <c r="E74" i="11" s="1"/>
  <c r="E76" i="11"/>
  <c r="K76" i="11"/>
  <c r="Q462" i="11"/>
  <c r="AN454" i="11"/>
  <c r="U462" i="11"/>
  <c r="AN463" i="11"/>
  <c r="AK474" i="11"/>
  <c r="AM484" i="11"/>
  <c r="T490" i="11"/>
  <c r="T481" i="11"/>
  <c r="AN492" i="11"/>
  <c r="AN500" i="11"/>
  <c r="AK454" i="12"/>
  <c r="R462" i="12"/>
  <c r="AK463" i="12"/>
  <c r="AL474" i="12"/>
  <c r="Q490" i="12"/>
  <c r="AN484" i="12"/>
  <c r="U490" i="12"/>
  <c r="AH492" i="12" s="1"/>
  <c r="Q481" i="12"/>
  <c r="AK492" i="12"/>
  <c r="AK500" i="12"/>
  <c r="K71" i="13"/>
  <c r="E71" i="13"/>
  <c r="AM454" i="9"/>
  <c r="T462" i="9"/>
  <c r="AM463" i="9"/>
  <c r="AN474" i="9"/>
  <c r="AL484" i="9"/>
  <c r="S490" i="9"/>
  <c r="S481" i="9"/>
  <c r="AM492" i="9"/>
  <c r="AM500" i="9"/>
  <c r="K68" i="10"/>
  <c r="E68" i="10" s="1"/>
  <c r="L68" i="10" s="1"/>
  <c r="K69" i="10"/>
  <c r="E69" i="10"/>
  <c r="L69" i="10" s="1"/>
  <c r="K70" i="10"/>
  <c r="E70" i="10" s="1"/>
  <c r="K72" i="10"/>
  <c r="E72" i="10" s="1"/>
  <c r="K74" i="10"/>
  <c r="E74" i="10"/>
  <c r="K76" i="10"/>
  <c r="E76" i="10"/>
  <c r="Q462" i="10"/>
  <c r="AN454" i="10"/>
  <c r="U462" i="10"/>
  <c r="AN463" i="10"/>
  <c r="AK474" i="10"/>
  <c r="AM484" i="10"/>
  <c r="T490" i="10"/>
  <c r="T481" i="10"/>
  <c r="AN492" i="10"/>
  <c r="AN500" i="10"/>
  <c r="AK454" i="11"/>
  <c r="R462" i="11"/>
  <c r="AK463" i="11"/>
  <c r="AL474" i="11"/>
  <c r="Q490" i="11"/>
  <c r="AN484" i="11"/>
  <c r="U490" i="11"/>
  <c r="Q481" i="11"/>
  <c r="AK492" i="11"/>
  <c r="AK500" i="11"/>
  <c r="K71" i="12"/>
  <c r="E71" i="12"/>
  <c r="K73" i="12"/>
  <c r="E73" i="12" s="1"/>
  <c r="K75" i="12"/>
  <c r="E75" i="12"/>
  <c r="AL454" i="12"/>
  <c r="S462" i="12"/>
  <c r="AL463" i="12"/>
  <c r="AM474" i="12"/>
  <c r="AK484" i="12"/>
  <c r="R490" i="12"/>
  <c r="AE492" i="12" s="1"/>
  <c r="R481" i="12"/>
  <c r="AL492" i="12"/>
  <c r="AL500" i="12"/>
  <c r="AK454" i="13"/>
  <c r="R462" i="13"/>
  <c r="AK463" i="13"/>
  <c r="AL474" i="13"/>
  <c r="Q490" i="13"/>
  <c r="U490" i="13"/>
  <c r="AN484" i="13"/>
  <c r="Q481" i="13"/>
  <c r="AK492" i="13"/>
  <c r="AK500" i="13"/>
  <c r="K71" i="14"/>
  <c r="E71" i="14"/>
  <c r="K73" i="14"/>
  <c r="E73" i="14"/>
  <c r="K75" i="14"/>
  <c r="E75" i="14"/>
  <c r="AL454" i="14"/>
  <c r="S462" i="14"/>
  <c r="AL463" i="14"/>
  <c r="AM474" i="14"/>
  <c r="R490" i="14"/>
  <c r="AK484" i="14"/>
  <c r="R481" i="14"/>
  <c r="AL492" i="14"/>
  <c r="AL500" i="14"/>
  <c r="AM454" i="15"/>
  <c r="T462" i="15"/>
  <c r="AM463" i="15"/>
  <c r="AN474" i="15"/>
  <c r="S490" i="15"/>
  <c r="AL484" i="15"/>
  <c r="S481" i="15"/>
  <c r="AM492" i="15"/>
  <c r="AM500" i="15"/>
  <c r="S462" i="13"/>
  <c r="AL454" i="13"/>
  <c r="AL463" i="13"/>
  <c r="AM474" i="13"/>
  <c r="AK484" i="13"/>
  <c r="R490" i="13"/>
  <c r="R481" i="13"/>
  <c r="AL492" i="13"/>
  <c r="AL500" i="13"/>
  <c r="T462" i="14"/>
  <c r="AM454" i="14"/>
  <c r="AM463" i="14"/>
  <c r="AN474" i="14"/>
  <c r="AL484" i="14"/>
  <c r="S490" i="14"/>
  <c r="AF492" i="14" s="1"/>
  <c r="S481" i="14"/>
  <c r="AM492" i="14"/>
  <c r="AM500" i="14"/>
  <c r="K68" i="15"/>
  <c r="E68" i="15" s="1"/>
  <c r="L68" i="15" s="1"/>
  <c r="E69" i="15"/>
  <c r="L69" i="15" s="1"/>
  <c r="K69" i="15"/>
  <c r="K70" i="15"/>
  <c r="E70" i="15" s="1"/>
  <c r="K72" i="15"/>
  <c r="E72" i="15" s="1"/>
  <c r="K74" i="15"/>
  <c r="E74" i="15" s="1"/>
  <c r="K76" i="15"/>
  <c r="E76" i="15"/>
  <c r="Q462" i="15"/>
  <c r="U462" i="15"/>
  <c r="AN454" i="15"/>
  <c r="AN463" i="15"/>
  <c r="AK474" i="15"/>
  <c r="AM484" i="15"/>
  <c r="T490" i="15"/>
  <c r="T481" i="15"/>
  <c r="AN492" i="15"/>
  <c r="AN500" i="15"/>
  <c r="K75" i="16"/>
  <c r="E75" i="16"/>
  <c r="AM454" i="13"/>
  <c r="T462" i="13"/>
  <c r="AM463" i="13"/>
  <c r="AN474" i="13"/>
  <c r="AL484" i="13"/>
  <c r="S490" i="13"/>
  <c r="S481" i="13"/>
  <c r="AM492" i="13"/>
  <c r="AM500" i="13"/>
  <c r="E68" i="14"/>
  <c r="L68" i="14" s="1"/>
  <c r="K68" i="14"/>
  <c r="E69" i="14"/>
  <c r="L69" i="14" s="1"/>
  <c r="K69" i="14"/>
  <c r="E70" i="14"/>
  <c r="K70" i="14"/>
  <c r="E72" i="14"/>
  <c r="K72" i="14"/>
  <c r="E74" i="14"/>
  <c r="K74" i="14"/>
  <c r="E76" i="14"/>
  <c r="K76" i="14"/>
  <c r="Q462" i="14"/>
  <c r="AN454" i="14"/>
  <c r="U462" i="14"/>
  <c r="AN463" i="14"/>
  <c r="AK474" i="14"/>
  <c r="AM484" i="14"/>
  <c r="T490" i="14"/>
  <c r="T481" i="14"/>
  <c r="AN492" i="14"/>
  <c r="AN500" i="14"/>
  <c r="AK454" i="15"/>
  <c r="R462" i="15"/>
  <c r="AK463" i="15"/>
  <c r="AL474" i="15"/>
  <c r="Q490" i="15"/>
  <c r="AN484" i="15"/>
  <c r="U490" i="15"/>
  <c r="Q481" i="15"/>
  <c r="AK492" i="15"/>
  <c r="AK500" i="15"/>
  <c r="K73" i="16"/>
  <c r="E73" i="16" s="1"/>
  <c r="K68" i="13"/>
  <c r="E68" i="13"/>
  <c r="L68" i="13" s="1"/>
  <c r="K69" i="13"/>
  <c r="E69" i="13"/>
  <c r="L69" i="13" s="1"/>
  <c r="K70" i="13"/>
  <c r="E70" i="13"/>
  <c r="K72" i="13"/>
  <c r="E72" i="13"/>
  <c r="K74" i="13"/>
  <c r="E74" i="13"/>
  <c r="K76" i="13"/>
  <c r="E76" i="13"/>
  <c r="Q462" i="13"/>
  <c r="AN454" i="13"/>
  <c r="U462" i="13"/>
  <c r="AN463" i="13"/>
  <c r="AK474" i="13"/>
  <c r="AM484" i="13"/>
  <c r="T490" i="13"/>
  <c r="T481" i="13"/>
  <c r="AN492" i="13"/>
  <c r="AN500" i="13"/>
  <c r="AK454" i="14"/>
  <c r="R462" i="14"/>
  <c r="AK463" i="14"/>
  <c r="AL474" i="14"/>
  <c r="Q490" i="14"/>
  <c r="AN484" i="14"/>
  <c r="U490" i="14"/>
  <c r="Q481" i="14"/>
  <c r="AK492" i="14"/>
  <c r="AK500" i="14"/>
  <c r="K71" i="15"/>
  <c r="E71" i="15" s="1"/>
  <c r="K73" i="15"/>
  <c r="E73" i="15" s="1"/>
  <c r="K75" i="15"/>
  <c r="E75" i="15"/>
  <c r="AL454" i="15"/>
  <c r="S462" i="15"/>
  <c r="AL463" i="15"/>
  <c r="AM474" i="15"/>
  <c r="AK484" i="15"/>
  <c r="R490" i="15"/>
  <c r="AE492" i="15" s="1"/>
  <c r="R481" i="15"/>
  <c r="AL492" i="15"/>
  <c r="AL500" i="15"/>
  <c r="K71" i="16"/>
  <c r="E71" i="16" s="1"/>
  <c r="AK454" i="16"/>
  <c r="R462" i="16"/>
  <c r="AK463" i="16"/>
  <c r="AL474" i="16"/>
  <c r="Q490" i="16"/>
  <c r="U490" i="16"/>
  <c r="AN484" i="16"/>
  <c r="Q481" i="16"/>
  <c r="AK492" i="16"/>
  <c r="AK500" i="16"/>
  <c r="K71" i="17"/>
  <c r="E71" i="17" s="1"/>
  <c r="K73" i="17"/>
  <c r="E73" i="17" s="1"/>
  <c r="K75" i="17"/>
  <c r="E75" i="17"/>
  <c r="Q462" i="17"/>
  <c r="AL463" i="17"/>
  <c r="R481" i="17"/>
  <c r="AL492" i="17"/>
  <c r="AL500" i="17"/>
  <c r="S462" i="16"/>
  <c r="AL454" i="16"/>
  <c r="AL463" i="16"/>
  <c r="AM474" i="16"/>
  <c r="AK484" i="16"/>
  <c r="R490" i="16"/>
  <c r="R481" i="16"/>
  <c r="AL492" i="16"/>
  <c r="AL500" i="16"/>
  <c r="AL454" i="17"/>
  <c r="S462" i="17"/>
  <c r="AM463" i="17"/>
  <c r="T481" i="17"/>
  <c r="AN492" i="17"/>
  <c r="AN500" i="17"/>
  <c r="AM454" i="16"/>
  <c r="T462" i="16"/>
  <c r="AM463" i="16"/>
  <c r="AN474" i="16"/>
  <c r="AL484" i="16"/>
  <c r="S490" i="16"/>
  <c r="S481" i="16"/>
  <c r="AM492" i="16"/>
  <c r="AM500" i="16"/>
  <c r="K68" i="17"/>
  <c r="E68" i="17" s="1"/>
  <c r="L68" i="17" s="1"/>
  <c r="E69" i="17"/>
  <c r="L69" i="17" s="1"/>
  <c r="K69" i="17"/>
  <c r="K70" i="17"/>
  <c r="E70" i="17" s="1"/>
  <c r="K72" i="17"/>
  <c r="K74" i="17"/>
  <c r="E74" i="17" s="1"/>
  <c r="E76" i="17"/>
  <c r="K76" i="17"/>
  <c r="T462" i="17"/>
  <c r="AM454" i="17"/>
  <c r="AN463" i="17"/>
  <c r="AK474" i="17"/>
  <c r="R490" i="17"/>
  <c r="AK484" i="17"/>
  <c r="K68" i="16"/>
  <c r="E68" i="16" s="1"/>
  <c r="L68" i="16" s="1"/>
  <c r="K69" i="16"/>
  <c r="E69" i="16"/>
  <c r="L69" i="16" s="1"/>
  <c r="K70" i="16"/>
  <c r="E70" i="16" s="1"/>
  <c r="K72" i="16"/>
  <c r="E72" i="16" s="1"/>
  <c r="K74" i="16"/>
  <c r="E74" i="16" s="1"/>
  <c r="K76" i="16"/>
  <c r="E76" i="16"/>
  <c r="Q462" i="16"/>
  <c r="AN454" i="16"/>
  <c r="U462" i="16"/>
  <c r="AN463" i="16"/>
  <c r="AK474" i="16"/>
  <c r="AM484" i="16"/>
  <c r="T490" i="16"/>
  <c r="T481" i="16"/>
  <c r="AN492" i="16"/>
  <c r="AN500" i="16"/>
  <c r="U462" i="17"/>
  <c r="AN454" i="17"/>
  <c r="AM474" i="17"/>
  <c r="T490" i="17"/>
  <c r="AM484" i="17"/>
  <c r="AN474" i="17"/>
  <c r="AL484" i="17"/>
  <c r="S490" i="17"/>
  <c r="S481" i="17"/>
  <c r="AM492" i="17"/>
  <c r="AM500" i="17"/>
  <c r="K68" i="18"/>
  <c r="E68" i="18" s="1"/>
  <c r="L68" i="18" s="1"/>
  <c r="K69" i="18"/>
  <c r="E69" i="18"/>
  <c r="L69" i="18" s="1"/>
  <c r="K70" i="18"/>
  <c r="E70" i="18" s="1"/>
  <c r="K72" i="18"/>
  <c r="E72" i="18"/>
  <c r="K74" i="18"/>
  <c r="E74" i="18" s="1"/>
  <c r="K76" i="18"/>
  <c r="E76" i="18"/>
  <c r="Q462" i="18"/>
  <c r="AN454" i="18"/>
  <c r="U462" i="18"/>
  <c r="AN463" i="18"/>
  <c r="AK474" i="18"/>
  <c r="T490" i="18"/>
  <c r="AM484" i="18"/>
  <c r="T481" i="18"/>
  <c r="AN492" i="18"/>
  <c r="AN500" i="18"/>
  <c r="K68" i="19"/>
  <c r="E68" i="19" s="1"/>
  <c r="L68" i="19" s="1"/>
  <c r="R462" i="18"/>
  <c r="AK454" i="18"/>
  <c r="AK463" i="18"/>
  <c r="AL474" i="18"/>
  <c r="Q490" i="18"/>
  <c r="AN484" i="18"/>
  <c r="U490" i="18"/>
  <c r="AH492" i="18" s="1"/>
  <c r="Q481" i="18"/>
  <c r="AK492" i="18"/>
  <c r="AK500" i="18"/>
  <c r="R462" i="17"/>
  <c r="AK454" i="17"/>
  <c r="AK463" i="17"/>
  <c r="AL474" i="17"/>
  <c r="Q490" i="17"/>
  <c r="AN484" i="17"/>
  <c r="U490" i="17"/>
  <c r="AH492" i="17" s="1"/>
  <c r="Q481" i="17"/>
  <c r="AK492" i="17"/>
  <c r="AK500" i="17"/>
  <c r="K71" i="18"/>
  <c r="E71" i="18"/>
  <c r="K73" i="18"/>
  <c r="E73" i="18" s="1"/>
  <c r="K75" i="18"/>
  <c r="E75" i="18"/>
  <c r="AL454" i="18"/>
  <c r="S462" i="18"/>
  <c r="AL463" i="18"/>
  <c r="AM474" i="18"/>
  <c r="AK484" i="18"/>
  <c r="R490" i="18"/>
  <c r="R481" i="18"/>
  <c r="AL492" i="18"/>
  <c r="AL500" i="18"/>
  <c r="AM454" i="18"/>
  <c r="T462" i="18"/>
  <c r="AM463" i="18"/>
  <c r="AN474" i="18"/>
  <c r="AL484" i="18"/>
  <c r="S490" i="18"/>
  <c r="S481" i="18"/>
  <c r="AM492" i="18"/>
  <c r="AM500" i="18"/>
  <c r="K69" i="19"/>
  <c r="E69" i="19"/>
  <c r="L69" i="19" s="1"/>
  <c r="K70" i="19"/>
  <c r="E70" i="19" s="1"/>
  <c r="K72" i="19"/>
  <c r="E72" i="19"/>
  <c r="K74" i="19"/>
  <c r="E74" i="19" s="1"/>
  <c r="K76" i="19"/>
  <c r="E76" i="19"/>
  <c r="Q462" i="19"/>
  <c r="AN454" i="19"/>
  <c r="U462" i="19"/>
  <c r="AN463" i="19"/>
  <c r="AK474" i="19"/>
  <c r="T490" i="19"/>
  <c r="AM484" i="19"/>
  <c r="T481" i="19"/>
  <c r="AN492" i="19"/>
  <c r="AN500" i="19"/>
  <c r="K75" i="20"/>
  <c r="E75" i="20"/>
  <c r="R462" i="19"/>
  <c r="AK454" i="19"/>
  <c r="AK463" i="19"/>
  <c r="AL474" i="19"/>
  <c r="Q490" i="19"/>
  <c r="AN484" i="19"/>
  <c r="U490" i="19"/>
  <c r="Q481" i="19"/>
  <c r="AK492" i="19"/>
  <c r="AK500" i="19"/>
  <c r="K73" i="20"/>
  <c r="E73" i="20" s="1"/>
  <c r="K71" i="19"/>
  <c r="E71" i="19"/>
  <c r="K73" i="19"/>
  <c r="E73" i="19" s="1"/>
  <c r="K75" i="19"/>
  <c r="E75" i="19"/>
  <c r="AL454" i="19"/>
  <c r="S462" i="19"/>
  <c r="AL463" i="19"/>
  <c r="AM474" i="19"/>
  <c r="AK484" i="19"/>
  <c r="R490" i="19"/>
  <c r="R481" i="19"/>
  <c r="AL492" i="19"/>
  <c r="AL500" i="19"/>
  <c r="K71" i="20"/>
  <c r="E71" i="20"/>
  <c r="AM454" i="19"/>
  <c r="T462" i="19"/>
  <c r="AM463" i="19"/>
  <c r="AN474" i="19"/>
  <c r="AL484" i="19"/>
  <c r="S490" i="19"/>
  <c r="S481" i="19"/>
  <c r="AM492" i="19"/>
  <c r="AM500" i="19"/>
  <c r="AK454" i="20"/>
  <c r="R462" i="20"/>
  <c r="AK463" i="20"/>
  <c r="AL474" i="20"/>
  <c r="Q490" i="20"/>
  <c r="U490" i="20"/>
  <c r="AN484" i="20"/>
  <c r="Q481" i="20"/>
  <c r="AK492" i="20"/>
  <c r="AK500" i="20"/>
  <c r="K71" i="21"/>
  <c r="E71" i="21" s="1"/>
  <c r="K73" i="21"/>
  <c r="E73" i="21" s="1"/>
  <c r="K75" i="21"/>
  <c r="E75" i="21"/>
  <c r="AL463" i="21"/>
  <c r="R481" i="21"/>
  <c r="S462" i="20"/>
  <c r="AL454" i="20"/>
  <c r="AL463" i="20"/>
  <c r="AM474" i="20"/>
  <c r="AK484" i="20"/>
  <c r="R490" i="20"/>
  <c r="R481" i="20"/>
  <c r="AL492" i="20"/>
  <c r="AL500" i="20"/>
  <c r="AL500" i="21"/>
  <c r="AM454" i="20"/>
  <c r="T462" i="20"/>
  <c r="AM463" i="20"/>
  <c r="AN474" i="20"/>
  <c r="AL484" i="20"/>
  <c r="S490" i="20"/>
  <c r="S481" i="20"/>
  <c r="AM492" i="20"/>
  <c r="AM500" i="20"/>
  <c r="K68" i="21"/>
  <c r="E68" i="21" s="1"/>
  <c r="L68" i="21" s="1"/>
  <c r="E69" i="21"/>
  <c r="L69" i="21" s="1"/>
  <c r="K69" i="21"/>
  <c r="K70" i="21"/>
  <c r="E70" i="21" s="1"/>
  <c r="K72" i="21"/>
  <c r="K74" i="21"/>
  <c r="E74" i="21" s="1"/>
  <c r="E76" i="21"/>
  <c r="K76" i="21"/>
  <c r="AM474" i="21"/>
  <c r="K68" i="20"/>
  <c r="E68" i="20" s="1"/>
  <c r="L68" i="20" s="1"/>
  <c r="K69" i="20"/>
  <c r="E69" i="20"/>
  <c r="L69" i="20" s="1"/>
  <c r="K70" i="20"/>
  <c r="E70" i="20" s="1"/>
  <c r="K72" i="20"/>
  <c r="E72" i="20" s="1"/>
  <c r="K74" i="20"/>
  <c r="E74" i="20" s="1"/>
  <c r="K76" i="20"/>
  <c r="E76" i="20"/>
  <c r="Q462" i="20"/>
  <c r="J467" i="20" s="1"/>
  <c r="D477" i="20" s="1"/>
  <c r="AN454" i="20"/>
  <c r="U462" i="20"/>
  <c r="AN463" i="20"/>
  <c r="AK474" i="20"/>
  <c r="AM484" i="20"/>
  <c r="T490" i="20"/>
  <c r="T481" i="20"/>
  <c r="AN492" i="20"/>
  <c r="AN500" i="20"/>
  <c r="AL454" i="21"/>
  <c r="S462" i="21"/>
  <c r="R490" i="21"/>
  <c r="AK484" i="21"/>
  <c r="AL492" i="21"/>
  <c r="Q462" i="21"/>
  <c r="AN454" i="21"/>
  <c r="U462" i="21"/>
  <c r="AN463" i="21"/>
  <c r="AK474" i="21"/>
  <c r="T490" i="21"/>
  <c r="AM484" i="21"/>
  <c r="T481" i="21"/>
  <c r="AN492" i="21"/>
  <c r="AN500" i="21"/>
  <c r="AK454" i="22"/>
  <c r="R462" i="22"/>
  <c r="AK463" i="22"/>
  <c r="U490" i="22"/>
  <c r="AN484" i="22"/>
  <c r="K73" i="23"/>
  <c r="E73" i="23" s="1"/>
  <c r="R462" i="21"/>
  <c r="AK454" i="21"/>
  <c r="AK463" i="21"/>
  <c r="AL474" i="21"/>
  <c r="Q490" i="21"/>
  <c r="AN484" i="21"/>
  <c r="U490" i="21"/>
  <c r="Q481" i="21"/>
  <c r="AK492" i="21"/>
  <c r="AK500" i="21"/>
  <c r="K71" i="22"/>
  <c r="E71" i="22"/>
  <c r="K73" i="22"/>
  <c r="E73" i="22"/>
  <c r="K75" i="22"/>
  <c r="E75" i="22"/>
  <c r="Q481" i="22"/>
  <c r="AK492" i="22"/>
  <c r="K71" i="23"/>
  <c r="E71" i="23" s="1"/>
  <c r="AL474" i="22"/>
  <c r="T462" i="21"/>
  <c r="AM454" i="21"/>
  <c r="AM463" i="21"/>
  <c r="AN474" i="21"/>
  <c r="AL484" i="21"/>
  <c r="S490" i="21"/>
  <c r="AF492" i="21" s="1"/>
  <c r="S481" i="21"/>
  <c r="AM492" i="21"/>
  <c r="AM500" i="21"/>
  <c r="K68" i="22"/>
  <c r="E68" i="22" s="1"/>
  <c r="L68" i="22" s="1"/>
  <c r="K69" i="22"/>
  <c r="E69" i="22"/>
  <c r="L69" i="22" s="1"/>
  <c r="K70" i="22"/>
  <c r="E70" i="22" s="1"/>
  <c r="K72" i="22"/>
  <c r="E72" i="22"/>
  <c r="K74" i="22"/>
  <c r="E74" i="22" s="1"/>
  <c r="K76" i="22"/>
  <c r="E76" i="22"/>
  <c r="Q490" i="22"/>
  <c r="AK500" i="22"/>
  <c r="K75" i="23"/>
  <c r="E75" i="23"/>
  <c r="S462" i="22"/>
  <c r="AL454" i="22"/>
  <c r="AL463" i="22"/>
  <c r="AM474" i="22"/>
  <c r="AK484" i="22"/>
  <c r="R490" i="22"/>
  <c r="R481" i="22"/>
  <c r="AL492" i="22"/>
  <c r="AL500" i="22"/>
  <c r="AL454" i="23"/>
  <c r="S462" i="23"/>
  <c r="AM463" i="23"/>
  <c r="AM474" i="23"/>
  <c r="R481" i="23"/>
  <c r="AN500" i="23"/>
  <c r="AM454" i="22"/>
  <c r="T462" i="22"/>
  <c r="AM463" i="22"/>
  <c r="AN474" i="22"/>
  <c r="AL484" i="22"/>
  <c r="S490" i="22"/>
  <c r="S481" i="22"/>
  <c r="AM492" i="22"/>
  <c r="AM500" i="22"/>
  <c r="K68" i="23"/>
  <c r="E68" i="23" s="1"/>
  <c r="L68" i="23" s="1"/>
  <c r="E69" i="23"/>
  <c r="L69" i="23" s="1"/>
  <c r="K69" i="23"/>
  <c r="K70" i="23"/>
  <c r="E70" i="23" s="1"/>
  <c r="K72" i="23"/>
  <c r="E72" i="23" s="1"/>
  <c r="K74" i="23"/>
  <c r="E74" i="23" s="1"/>
  <c r="E76" i="23"/>
  <c r="K76" i="23"/>
  <c r="T462" i="23"/>
  <c r="AM454" i="23"/>
  <c r="AN463" i="23"/>
  <c r="AN474" i="23"/>
  <c r="T481" i="23"/>
  <c r="Q462" i="22"/>
  <c r="AN454" i="22"/>
  <c r="U462" i="22"/>
  <c r="AN463" i="22"/>
  <c r="AK474" i="22"/>
  <c r="AM484" i="22"/>
  <c r="T490" i="22"/>
  <c r="T481" i="22"/>
  <c r="AN492" i="22"/>
  <c r="AN500" i="22"/>
  <c r="U462" i="23"/>
  <c r="AN454" i="23"/>
  <c r="R490" i="23"/>
  <c r="AK484" i="23"/>
  <c r="Q462" i="23"/>
  <c r="AL463" i="23"/>
  <c r="AK474" i="23"/>
  <c r="T490" i="23"/>
  <c r="AM484" i="23"/>
  <c r="AN492" i="23"/>
  <c r="AL492" i="23"/>
  <c r="AL500" i="23"/>
  <c r="K75" i="24"/>
  <c r="E75" i="24"/>
  <c r="AL484" i="23"/>
  <c r="S490" i="23"/>
  <c r="S481" i="23"/>
  <c r="AM492" i="23"/>
  <c r="AM500" i="23"/>
  <c r="E68" i="24"/>
  <c r="L68" i="24" s="1"/>
  <c r="K68" i="24"/>
  <c r="E69" i="24"/>
  <c r="L69" i="24" s="1"/>
  <c r="K69" i="24"/>
  <c r="K70" i="24"/>
  <c r="E70" i="24"/>
  <c r="K73" i="24"/>
  <c r="E73" i="24"/>
  <c r="K71" i="24"/>
  <c r="E71" i="24"/>
  <c r="R462" i="23"/>
  <c r="AK454" i="23"/>
  <c r="AK463" i="23"/>
  <c r="AL474" i="23"/>
  <c r="Q490" i="23"/>
  <c r="AN484" i="23"/>
  <c r="U490" i="23"/>
  <c r="AH492" i="23" s="1"/>
  <c r="Q481" i="23"/>
  <c r="AK492" i="23"/>
  <c r="AK500" i="23"/>
  <c r="S462" i="24"/>
  <c r="AL454" i="24"/>
  <c r="R490" i="24"/>
  <c r="AK484" i="24"/>
  <c r="S481" i="24"/>
  <c r="AK492" i="24"/>
  <c r="K72" i="24"/>
  <c r="E72" i="24"/>
  <c r="K74" i="24"/>
  <c r="E74" i="24"/>
  <c r="K76" i="24"/>
  <c r="E76" i="24"/>
  <c r="AM454" i="24"/>
  <c r="T462" i="24"/>
  <c r="AK463" i="24"/>
  <c r="AL474" i="24"/>
  <c r="AL484" i="24"/>
  <c r="S490" i="24"/>
  <c r="AL492" i="24"/>
  <c r="AK500" i="24"/>
  <c r="AL463" i="24"/>
  <c r="AM474" i="24"/>
  <c r="U490" i="24"/>
  <c r="AN484" i="24"/>
  <c r="Q481" i="24"/>
  <c r="AM492" i="24"/>
  <c r="AL500" i="24"/>
  <c r="AK454" i="24"/>
  <c r="R462" i="24"/>
  <c r="AM463" i="24"/>
  <c r="AN474" i="24"/>
  <c r="Q490" i="24"/>
  <c r="R481" i="24"/>
  <c r="AM500" i="24"/>
  <c r="K73" i="25"/>
  <c r="E73" i="25"/>
  <c r="K71" i="25"/>
  <c r="E71" i="25"/>
  <c r="Q462" i="24"/>
  <c r="AN454" i="24"/>
  <c r="U462" i="24"/>
  <c r="AN463" i="24"/>
  <c r="AK474" i="24"/>
  <c r="AM484" i="24"/>
  <c r="T490" i="24"/>
  <c r="T481" i="24"/>
  <c r="AN492" i="24"/>
  <c r="AN500" i="24"/>
  <c r="K75" i="25"/>
  <c r="E75" i="25"/>
  <c r="K68" i="25"/>
  <c r="E68" i="25"/>
  <c r="L68" i="25" s="1"/>
  <c r="K69" i="25"/>
  <c r="E69" i="25"/>
  <c r="L69" i="25" s="1"/>
  <c r="K70" i="25"/>
  <c r="E70" i="25"/>
  <c r="E72" i="25"/>
  <c r="K72" i="25"/>
  <c r="E74" i="25"/>
  <c r="K74" i="25"/>
  <c r="E76" i="25"/>
  <c r="K76" i="25"/>
  <c r="AK454" i="25"/>
  <c r="R462" i="25"/>
  <c r="AK463" i="25"/>
  <c r="AL474" i="25"/>
  <c r="Q490" i="25"/>
  <c r="AN484" i="25"/>
  <c r="Q481" i="25"/>
  <c r="AK492" i="25"/>
  <c r="AK500" i="25"/>
  <c r="S462" i="25"/>
  <c r="AL454" i="25"/>
  <c r="AL463" i="25"/>
  <c r="AM474" i="25"/>
  <c r="AK484" i="25"/>
  <c r="R490" i="25"/>
  <c r="R481" i="25"/>
  <c r="AL492" i="25"/>
  <c r="AL500" i="25"/>
  <c r="AM454" i="25"/>
  <c r="T462" i="25"/>
  <c r="AM463" i="25"/>
  <c r="AN474" i="25"/>
  <c r="AL484" i="25"/>
  <c r="S490" i="25"/>
  <c r="S481" i="25"/>
  <c r="AM492" i="25"/>
  <c r="AM500" i="25"/>
  <c r="Q462" i="25"/>
  <c r="AN454" i="25"/>
  <c r="AN463" i="25"/>
  <c r="AK474" i="25"/>
  <c r="AM484" i="25"/>
  <c r="T490" i="25"/>
  <c r="T481" i="25"/>
  <c r="AN492" i="25"/>
  <c r="AN500" i="25"/>
  <c r="T22" i="2"/>
  <c r="V22" i="2"/>
  <c r="W22" i="2" s="1"/>
  <c r="J35" i="2"/>
  <c r="L35" i="2"/>
  <c r="T32" i="2"/>
  <c r="V32" i="2"/>
  <c r="T36" i="2"/>
  <c r="V36" i="2"/>
  <c r="T23" i="3"/>
  <c r="V23" i="3"/>
  <c r="J26" i="3"/>
  <c r="L26" i="3"/>
  <c r="T26" i="3"/>
  <c r="V26" i="3"/>
  <c r="T28" i="3"/>
  <c r="V28" i="3"/>
  <c r="J32" i="3"/>
  <c r="L32" i="3"/>
  <c r="T31" i="3"/>
  <c r="V31" i="3"/>
  <c r="J37" i="3"/>
  <c r="L37" i="3"/>
  <c r="T33" i="3"/>
  <c r="V33" i="3"/>
  <c r="T35" i="3"/>
  <c r="V35" i="3"/>
  <c r="J38" i="3"/>
  <c r="L38" i="3"/>
  <c r="V28" i="4"/>
  <c r="T28" i="4"/>
  <c r="V29" i="4"/>
  <c r="T29" i="4"/>
  <c r="L32" i="4"/>
  <c r="J32" i="4"/>
  <c r="L37" i="4"/>
  <c r="J37" i="4"/>
  <c r="V38" i="4"/>
  <c r="T38" i="4"/>
  <c r="V34" i="4"/>
  <c r="T34" i="4"/>
  <c r="U22" i="5"/>
  <c r="K22" i="5"/>
  <c r="L24" i="5"/>
  <c r="J24" i="5"/>
  <c r="V24" i="5"/>
  <c r="T24" i="5"/>
  <c r="U29" i="5"/>
  <c r="K27" i="5"/>
  <c r="L28" i="5"/>
  <c r="J28" i="5"/>
  <c r="L30" i="5"/>
  <c r="J30" i="5"/>
  <c r="L34" i="5"/>
  <c r="J34" i="5"/>
  <c r="L35" i="5"/>
  <c r="J35" i="5"/>
  <c r="V32" i="5"/>
  <c r="T32" i="5"/>
  <c r="V38" i="5"/>
  <c r="T38" i="5"/>
  <c r="V36" i="5"/>
  <c r="T36" i="5"/>
  <c r="J24" i="2"/>
  <c r="L24" i="2"/>
  <c r="T24" i="2"/>
  <c r="V24" i="2"/>
  <c r="J30" i="2"/>
  <c r="L30" i="2"/>
  <c r="J23" i="3"/>
  <c r="L23" i="3"/>
  <c r="J25" i="3"/>
  <c r="L25" i="3"/>
  <c r="T25" i="3"/>
  <c r="V25" i="3"/>
  <c r="T27" i="3"/>
  <c r="V27" i="3"/>
  <c r="J29" i="3"/>
  <c r="L29" i="3"/>
  <c r="T30" i="3"/>
  <c r="V30" i="3"/>
  <c r="J31" i="3"/>
  <c r="L31" i="3"/>
  <c r="J33" i="3"/>
  <c r="L33" i="3"/>
  <c r="J36" i="3"/>
  <c r="L36" i="3"/>
  <c r="T37" i="3"/>
  <c r="V37" i="3"/>
  <c r="T34" i="3"/>
  <c r="V34" i="3"/>
  <c r="I67" i="4"/>
  <c r="L26" i="4"/>
  <c r="J26" i="4"/>
  <c r="L33" i="4"/>
  <c r="J33" i="4"/>
  <c r="L34" i="4"/>
  <c r="J34" i="4"/>
  <c r="V37" i="4"/>
  <c r="T37" i="4"/>
  <c r="T23" i="2"/>
  <c r="V23" i="2"/>
  <c r="W23" i="2" s="1"/>
  <c r="T26" i="2"/>
  <c r="V26" i="2"/>
  <c r="J29" i="2"/>
  <c r="L29" i="2"/>
  <c r="T31" i="2"/>
  <c r="V31" i="2"/>
  <c r="T33" i="2"/>
  <c r="V33" i="2"/>
  <c r="U22" i="4"/>
  <c r="K22" i="4"/>
  <c r="L23" i="4"/>
  <c r="J23" i="4"/>
  <c r="L24" i="4"/>
  <c r="J24" i="4"/>
  <c r="L25" i="4"/>
  <c r="J25" i="4"/>
  <c r="V24" i="4"/>
  <c r="T24" i="4"/>
  <c r="V25" i="4"/>
  <c r="T25" i="4"/>
  <c r="V27" i="4"/>
  <c r="T27" i="4"/>
  <c r="V30" i="4"/>
  <c r="T30" i="4"/>
  <c r="L30" i="4"/>
  <c r="J30" i="4"/>
  <c r="L31" i="4"/>
  <c r="J31" i="4"/>
  <c r="L35" i="4"/>
  <c r="J35" i="4"/>
  <c r="L36" i="4"/>
  <c r="J36" i="4"/>
  <c r="V32" i="4"/>
  <c r="T32" i="4"/>
  <c r="J34" i="2"/>
  <c r="L34" i="2"/>
  <c r="T38" i="2"/>
  <c r="V38" i="2"/>
  <c r="U22" i="3"/>
  <c r="K22" i="3"/>
  <c r="J24" i="3"/>
  <c r="L24" i="3"/>
  <c r="T24" i="3"/>
  <c r="V24" i="3"/>
  <c r="J28" i="3"/>
  <c r="L28" i="3"/>
  <c r="J30" i="3"/>
  <c r="L30" i="3"/>
  <c r="J35" i="3"/>
  <c r="L35" i="3"/>
  <c r="T38" i="3"/>
  <c r="V38" i="3"/>
  <c r="V26" i="4"/>
  <c r="T26" i="4"/>
  <c r="V33" i="4"/>
  <c r="T33" i="4"/>
  <c r="V35" i="4"/>
  <c r="T35" i="4"/>
  <c r="L23" i="5"/>
  <c r="J23" i="5"/>
  <c r="V23" i="5"/>
  <c r="T23" i="5"/>
  <c r="L25" i="5"/>
  <c r="J25" i="5"/>
  <c r="L26" i="5"/>
  <c r="J26" i="5"/>
  <c r="V25" i="5"/>
  <c r="T25" i="5"/>
  <c r="V26" i="5"/>
  <c r="T26" i="5"/>
  <c r="V27" i="5"/>
  <c r="T27" i="5"/>
  <c r="V28" i="5"/>
  <c r="T28" i="5"/>
  <c r="L29" i="5"/>
  <c r="J29" i="5"/>
  <c r="V30" i="5"/>
  <c r="T30" i="5"/>
  <c r="L31" i="5"/>
  <c r="J31" i="5"/>
  <c r="L32" i="5"/>
  <c r="J32" i="5"/>
  <c r="L33" i="5"/>
  <c r="J33" i="5"/>
  <c r="V31" i="5"/>
  <c r="T31" i="5"/>
  <c r="L36" i="5"/>
  <c r="J36" i="5"/>
  <c r="L37" i="5"/>
  <c r="J37" i="5"/>
  <c r="V33" i="5"/>
  <c r="T33" i="5"/>
  <c r="V37" i="5"/>
  <c r="T37" i="5"/>
  <c r="V34" i="5"/>
  <c r="T34" i="5"/>
  <c r="V35" i="5"/>
  <c r="T35" i="5"/>
  <c r="L38" i="5"/>
  <c r="J38" i="5"/>
  <c r="U29" i="2"/>
  <c r="K27" i="2"/>
  <c r="J28" i="2"/>
  <c r="L28" i="2"/>
  <c r="U29" i="3"/>
  <c r="K27" i="3"/>
  <c r="J34" i="3"/>
  <c r="L34" i="3"/>
  <c r="T32" i="3"/>
  <c r="V32" i="3"/>
  <c r="T36" i="3"/>
  <c r="V36" i="3"/>
  <c r="V23" i="4"/>
  <c r="T23" i="4"/>
  <c r="V31" i="4"/>
  <c r="T31" i="4"/>
  <c r="L38" i="4"/>
  <c r="J38" i="4"/>
  <c r="J23" i="2"/>
  <c r="L23" i="2"/>
  <c r="J25" i="2"/>
  <c r="L25" i="2"/>
  <c r="J26" i="2"/>
  <c r="L26" i="2"/>
  <c r="T25" i="2"/>
  <c r="V25" i="2"/>
  <c r="T27" i="2"/>
  <c r="V27" i="2"/>
  <c r="T28" i="2"/>
  <c r="V28" i="2"/>
  <c r="T30" i="2"/>
  <c r="V30" i="2"/>
  <c r="J31" i="2"/>
  <c r="L31" i="2"/>
  <c r="J32" i="2"/>
  <c r="L32" i="2"/>
  <c r="J33" i="2"/>
  <c r="L33" i="2"/>
  <c r="J36" i="2"/>
  <c r="L36" i="2"/>
  <c r="J37" i="2"/>
  <c r="L37" i="2"/>
  <c r="T37" i="2"/>
  <c r="V37" i="2"/>
  <c r="T34" i="2"/>
  <c r="V34" i="2"/>
  <c r="K17" i="4"/>
  <c r="B3" i="1" s="1"/>
  <c r="L28" i="4"/>
  <c r="J28" i="4"/>
  <c r="L29" i="4"/>
  <c r="J29" i="4"/>
  <c r="I67" i="5"/>
  <c r="K22" i="2"/>
  <c r="T461" i="2"/>
  <c r="M466" i="2"/>
  <c r="AA470" i="2"/>
  <c r="L476" i="2"/>
  <c r="Z482" i="2"/>
  <c r="L486" i="2"/>
  <c r="T489" i="2"/>
  <c r="AA498" i="2"/>
  <c r="Q461" i="3"/>
  <c r="U461" i="3"/>
  <c r="J466" i="3"/>
  <c r="N466" i="3"/>
  <c r="X470" i="3"/>
  <c r="AB470" i="3"/>
  <c r="M476" i="3"/>
  <c r="AA482" i="3"/>
  <c r="M486" i="3"/>
  <c r="Q489" i="3"/>
  <c r="U489" i="3"/>
  <c r="X498" i="3"/>
  <c r="AB498" i="3"/>
  <c r="R461" i="4"/>
  <c r="K466" i="4"/>
  <c r="Y470" i="4"/>
  <c r="N476" i="4"/>
  <c r="X482" i="4"/>
  <c r="AB482" i="4"/>
  <c r="J486" i="4"/>
  <c r="N486" i="4"/>
  <c r="R489" i="4"/>
  <c r="Y498" i="4"/>
  <c r="S461" i="5"/>
  <c r="L466" i="5"/>
  <c r="K476" i="5"/>
  <c r="Y482" i="5"/>
  <c r="J486" i="5"/>
  <c r="Q489" i="5"/>
  <c r="X490" i="5"/>
  <c r="AA498" i="5"/>
  <c r="U29" i="6"/>
  <c r="K27" i="6"/>
  <c r="U22" i="8"/>
  <c r="K22" i="8"/>
  <c r="L24" i="8"/>
  <c r="J24" i="8"/>
  <c r="V24" i="8"/>
  <c r="T24" i="8"/>
  <c r="L30" i="8"/>
  <c r="J30" i="8"/>
  <c r="L35" i="8"/>
  <c r="J35" i="8"/>
  <c r="V32" i="8"/>
  <c r="T32" i="8"/>
  <c r="L23" i="9"/>
  <c r="J23" i="9"/>
  <c r="V23" i="9"/>
  <c r="T23" i="9"/>
  <c r="L25" i="9"/>
  <c r="J25" i="9"/>
  <c r="L26" i="9"/>
  <c r="J26" i="9"/>
  <c r="V25" i="9"/>
  <c r="T25" i="9"/>
  <c r="V26" i="9"/>
  <c r="T26" i="9"/>
  <c r="V27" i="9"/>
  <c r="T27" i="9"/>
  <c r="V28" i="9"/>
  <c r="T28" i="9"/>
  <c r="L29" i="9"/>
  <c r="J29" i="9"/>
  <c r="V30" i="9"/>
  <c r="T30" i="9"/>
  <c r="L31" i="9"/>
  <c r="J31" i="9"/>
  <c r="L32" i="9"/>
  <c r="J32" i="9"/>
  <c r="L33" i="9"/>
  <c r="J33" i="9"/>
  <c r="V31" i="9"/>
  <c r="T31" i="9"/>
  <c r="L36" i="9"/>
  <c r="J36" i="9"/>
  <c r="L37" i="9"/>
  <c r="J37" i="9"/>
  <c r="V33" i="9"/>
  <c r="T33" i="9"/>
  <c r="M476" i="2"/>
  <c r="AA482" i="2"/>
  <c r="M486" i="2"/>
  <c r="N476" i="3"/>
  <c r="X482" i="3"/>
  <c r="AB482" i="3"/>
  <c r="J486" i="3"/>
  <c r="N486" i="3"/>
  <c r="K476" i="4"/>
  <c r="Y482" i="4"/>
  <c r="K486" i="4"/>
  <c r="Z498" i="5"/>
  <c r="S489" i="5"/>
  <c r="L476" i="5"/>
  <c r="Z482" i="5"/>
  <c r="L486" i="5"/>
  <c r="U22" i="7"/>
  <c r="K22" i="7"/>
  <c r="J23" i="7"/>
  <c r="L23" i="7"/>
  <c r="J24" i="7"/>
  <c r="L24" i="7"/>
  <c r="J25" i="7"/>
  <c r="L25" i="7"/>
  <c r="T24" i="7"/>
  <c r="V24" i="7"/>
  <c r="T25" i="7"/>
  <c r="V25" i="7"/>
  <c r="T27" i="7"/>
  <c r="V27" i="7"/>
  <c r="J28" i="7"/>
  <c r="L28" i="7"/>
  <c r="J29" i="7"/>
  <c r="L29" i="7"/>
  <c r="T30" i="7"/>
  <c r="V30" i="7"/>
  <c r="J30" i="7"/>
  <c r="L30" i="7"/>
  <c r="J31" i="7"/>
  <c r="L31" i="7"/>
  <c r="J35" i="7"/>
  <c r="L35" i="7"/>
  <c r="J36" i="7"/>
  <c r="L36" i="7"/>
  <c r="T32" i="7"/>
  <c r="V32" i="7"/>
  <c r="V23" i="8"/>
  <c r="T23" i="8"/>
  <c r="V26" i="8"/>
  <c r="T26" i="8"/>
  <c r="V31" i="8"/>
  <c r="T31" i="8"/>
  <c r="V33" i="8"/>
  <c r="T33" i="8"/>
  <c r="V35" i="8"/>
  <c r="T35" i="8"/>
  <c r="L38" i="8"/>
  <c r="J38" i="8"/>
  <c r="K5" i="2"/>
  <c r="R461" i="2"/>
  <c r="K466" i="2"/>
  <c r="Y470" i="2"/>
  <c r="N476" i="2"/>
  <c r="X482" i="2"/>
  <c r="AB482" i="2"/>
  <c r="R489" i="2"/>
  <c r="Y498" i="2"/>
  <c r="S461" i="3"/>
  <c r="L466" i="3"/>
  <c r="Z470" i="3"/>
  <c r="K476" i="3"/>
  <c r="Y482" i="3"/>
  <c r="S489" i="3"/>
  <c r="AA490" i="3"/>
  <c r="Z498" i="3"/>
  <c r="K27" i="4"/>
  <c r="T461" i="4"/>
  <c r="M466" i="4"/>
  <c r="AA470" i="4"/>
  <c r="L476" i="4"/>
  <c r="Z482" i="4"/>
  <c r="T489" i="4"/>
  <c r="AA498" i="4"/>
  <c r="Q461" i="5"/>
  <c r="U461" i="5"/>
  <c r="J466" i="5"/>
  <c r="N466" i="5"/>
  <c r="X470" i="5"/>
  <c r="AB470" i="5"/>
  <c r="M476" i="5"/>
  <c r="AA482" i="5"/>
  <c r="M486" i="5"/>
  <c r="T489" i="5"/>
  <c r="Z490" i="5"/>
  <c r="X498" i="5"/>
  <c r="I79" i="6"/>
  <c r="U22" i="6"/>
  <c r="K22" i="6"/>
  <c r="L28" i="8"/>
  <c r="J28" i="8"/>
  <c r="U22" i="9"/>
  <c r="K22" i="9"/>
  <c r="L24" i="9"/>
  <c r="J24" i="9"/>
  <c r="V24" i="9"/>
  <c r="T24" i="9"/>
  <c r="U29" i="9"/>
  <c r="K27" i="9"/>
  <c r="L28" i="9"/>
  <c r="J28" i="9"/>
  <c r="L30" i="9"/>
  <c r="J30" i="9"/>
  <c r="L34" i="9"/>
  <c r="J34" i="9"/>
  <c r="L35" i="9"/>
  <c r="J35" i="9"/>
  <c r="V32" i="9"/>
  <c r="T32" i="9"/>
  <c r="K476" i="2"/>
  <c r="Y482" i="2"/>
  <c r="T461" i="3"/>
  <c r="M466" i="3"/>
  <c r="AA470" i="3"/>
  <c r="L476" i="3"/>
  <c r="Z482" i="3"/>
  <c r="T489" i="3"/>
  <c r="M476" i="4"/>
  <c r="AA482" i="4"/>
  <c r="N476" i="5"/>
  <c r="AB482" i="5"/>
  <c r="N486" i="5"/>
  <c r="U489" i="5"/>
  <c r="K17" i="6"/>
  <c r="B5" i="1" s="1"/>
  <c r="I60" i="6"/>
  <c r="I64" i="6"/>
  <c r="T23" i="7"/>
  <c r="V23" i="7"/>
  <c r="J26" i="7"/>
  <c r="L26" i="7"/>
  <c r="T26" i="7"/>
  <c r="V26" i="7"/>
  <c r="T28" i="7"/>
  <c r="V28" i="7"/>
  <c r="U29" i="7"/>
  <c r="K27" i="7"/>
  <c r="J32" i="7"/>
  <c r="L32" i="7"/>
  <c r="J33" i="7"/>
  <c r="L33" i="7"/>
  <c r="J34" i="7"/>
  <c r="L34" i="7"/>
  <c r="T31" i="7"/>
  <c r="V31" i="7"/>
  <c r="J37" i="7"/>
  <c r="L37" i="7"/>
  <c r="T33" i="7"/>
  <c r="V33" i="7"/>
  <c r="T37" i="7"/>
  <c r="V37" i="7"/>
  <c r="T38" i="7"/>
  <c r="V38" i="7"/>
  <c r="T34" i="7"/>
  <c r="V34" i="7"/>
  <c r="T35" i="7"/>
  <c r="V35" i="7"/>
  <c r="T36" i="7"/>
  <c r="V36" i="7"/>
  <c r="J38" i="7"/>
  <c r="L38" i="7"/>
  <c r="K17" i="8"/>
  <c r="B7" i="1" s="1"/>
  <c r="L26" i="8"/>
  <c r="J26" i="8"/>
  <c r="V28" i="8"/>
  <c r="T28" i="8"/>
  <c r="L32" i="8"/>
  <c r="J32" i="8"/>
  <c r="L33" i="8"/>
  <c r="J33" i="8"/>
  <c r="L37" i="8"/>
  <c r="J37" i="8"/>
  <c r="V37" i="8"/>
  <c r="T37" i="8"/>
  <c r="V34" i="8"/>
  <c r="T34" i="8"/>
  <c r="T461" i="6"/>
  <c r="M466" i="6"/>
  <c r="AA470" i="6"/>
  <c r="L476" i="6"/>
  <c r="Z482" i="6"/>
  <c r="T489" i="6"/>
  <c r="X490" i="6"/>
  <c r="AB490" i="6"/>
  <c r="AA498" i="6"/>
  <c r="Q461" i="7"/>
  <c r="U461" i="7"/>
  <c r="J466" i="7"/>
  <c r="N466" i="7"/>
  <c r="X470" i="7"/>
  <c r="AB470" i="7"/>
  <c r="M476" i="7"/>
  <c r="AA482" i="7"/>
  <c r="Q489" i="7"/>
  <c r="U489" i="7"/>
  <c r="Y490" i="7"/>
  <c r="X498" i="7"/>
  <c r="AB498" i="7"/>
  <c r="R461" i="8"/>
  <c r="K466" i="8"/>
  <c r="Y470" i="8"/>
  <c r="N476" i="8"/>
  <c r="X482" i="8"/>
  <c r="AB482" i="8"/>
  <c r="J486" i="8"/>
  <c r="N486" i="8"/>
  <c r="R489" i="8"/>
  <c r="Z490" i="8"/>
  <c r="Y498" i="8"/>
  <c r="T36" i="9"/>
  <c r="T37" i="9"/>
  <c r="T38" i="9"/>
  <c r="I241" i="9"/>
  <c r="I247" i="9"/>
  <c r="I248" i="9"/>
  <c r="I251" i="9"/>
  <c r="U34" i="9" s="1"/>
  <c r="I252" i="9"/>
  <c r="I255" i="9"/>
  <c r="I256" i="9"/>
  <c r="I259" i="9"/>
  <c r="I260" i="9"/>
  <c r="I263" i="9"/>
  <c r="I264" i="9"/>
  <c r="I267" i="9"/>
  <c r="I268" i="9"/>
  <c r="I271" i="9"/>
  <c r="I272" i="9"/>
  <c r="I275" i="9"/>
  <c r="I276" i="9"/>
  <c r="I279" i="9"/>
  <c r="U35" i="9" s="1"/>
  <c r="I280" i="9"/>
  <c r="I283" i="9"/>
  <c r="I284" i="9"/>
  <c r="I287" i="9"/>
  <c r="I288" i="9"/>
  <c r="I291" i="9"/>
  <c r="I292" i="9"/>
  <c r="I295" i="9"/>
  <c r="I296" i="9"/>
  <c r="I299" i="9"/>
  <c r="I300" i="9"/>
  <c r="I303" i="9"/>
  <c r="I304" i="9"/>
  <c r="I307" i="9"/>
  <c r="I311" i="9"/>
  <c r="I315" i="9"/>
  <c r="I319" i="9"/>
  <c r="I323" i="9"/>
  <c r="I327" i="9"/>
  <c r="I331" i="9"/>
  <c r="I335" i="9"/>
  <c r="I339" i="9"/>
  <c r="I343" i="9"/>
  <c r="I347" i="9"/>
  <c r="I351" i="9"/>
  <c r="K38" i="9" s="1"/>
  <c r="I355" i="9"/>
  <c r="I359" i="9"/>
  <c r="I363" i="9"/>
  <c r="I367" i="9"/>
  <c r="I371" i="9"/>
  <c r="I375" i="9"/>
  <c r="I379" i="9"/>
  <c r="T22" i="10"/>
  <c r="V22" i="10"/>
  <c r="W22" i="10" s="1"/>
  <c r="J24" i="10"/>
  <c r="L24" i="10"/>
  <c r="T24" i="10"/>
  <c r="V24" i="10"/>
  <c r="T36" i="10"/>
  <c r="V36" i="10"/>
  <c r="V23" i="12"/>
  <c r="T23" i="12"/>
  <c r="V26" i="12"/>
  <c r="T26" i="12"/>
  <c r="V31" i="12"/>
  <c r="T31" i="12"/>
  <c r="V33" i="12"/>
  <c r="T33" i="12"/>
  <c r="V35" i="12"/>
  <c r="T35" i="12"/>
  <c r="L38" i="12"/>
  <c r="J38" i="12"/>
  <c r="M476" i="6"/>
  <c r="AA482" i="6"/>
  <c r="M486" i="6"/>
  <c r="N476" i="7"/>
  <c r="X482" i="7"/>
  <c r="AB482" i="7"/>
  <c r="J486" i="7"/>
  <c r="N486" i="7"/>
  <c r="K476" i="8"/>
  <c r="Y482" i="8"/>
  <c r="K486" i="8"/>
  <c r="T23" i="10"/>
  <c r="V23" i="10"/>
  <c r="W23" i="10" s="1"/>
  <c r="T26" i="10"/>
  <c r="V26" i="10"/>
  <c r="J29" i="10"/>
  <c r="L29" i="10"/>
  <c r="I67" i="11"/>
  <c r="T23" i="11"/>
  <c r="V23" i="11"/>
  <c r="J26" i="11"/>
  <c r="L26" i="11"/>
  <c r="T26" i="11"/>
  <c r="V26" i="11"/>
  <c r="T28" i="11"/>
  <c r="V28" i="11"/>
  <c r="U29" i="11"/>
  <c r="K27" i="11"/>
  <c r="J32" i="11"/>
  <c r="L32" i="11"/>
  <c r="J33" i="11"/>
  <c r="L33" i="11"/>
  <c r="J34" i="11"/>
  <c r="L34" i="11"/>
  <c r="T31" i="11"/>
  <c r="V31" i="11"/>
  <c r="J37" i="11"/>
  <c r="L37" i="11"/>
  <c r="T33" i="11"/>
  <c r="V33" i="11"/>
  <c r="T37" i="11"/>
  <c r="V37" i="11"/>
  <c r="T38" i="11"/>
  <c r="V38" i="11"/>
  <c r="T34" i="11"/>
  <c r="V34" i="11"/>
  <c r="T35" i="11"/>
  <c r="V35" i="11"/>
  <c r="T36" i="11"/>
  <c r="V36" i="11"/>
  <c r="J38" i="11"/>
  <c r="L38" i="11"/>
  <c r="L28" i="12"/>
  <c r="J28" i="12"/>
  <c r="R461" i="6"/>
  <c r="K466" i="6"/>
  <c r="Y470" i="6"/>
  <c r="N476" i="6"/>
  <c r="X482" i="6"/>
  <c r="AB482" i="6"/>
  <c r="R489" i="6"/>
  <c r="Y498" i="6"/>
  <c r="L466" i="7"/>
  <c r="Z470" i="7"/>
  <c r="K476" i="7"/>
  <c r="Y482" i="7"/>
  <c r="S489" i="7"/>
  <c r="Z498" i="7"/>
  <c r="T461" i="8"/>
  <c r="M466" i="8"/>
  <c r="AA470" i="8"/>
  <c r="L476" i="8"/>
  <c r="Z482" i="8"/>
  <c r="T489" i="8"/>
  <c r="AA498" i="8"/>
  <c r="I237" i="9"/>
  <c r="I245" i="9"/>
  <c r="I249" i="9"/>
  <c r="I253" i="9"/>
  <c r="I257" i="9"/>
  <c r="I261" i="9"/>
  <c r="I265" i="9"/>
  <c r="I269" i="9"/>
  <c r="I273" i="9"/>
  <c r="I277" i="9"/>
  <c r="I281" i="9"/>
  <c r="I285" i="9"/>
  <c r="I289" i="9"/>
  <c r="I293" i="9"/>
  <c r="I297" i="9"/>
  <c r="I301" i="9"/>
  <c r="I305" i="9"/>
  <c r="I309" i="9"/>
  <c r="I313" i="9"/>
  <c r="I317" i="9"/>
  <c r="I321" i="9"/>
  <c r="I325" i="9"/>
  <c r="I329" i="9"/>
  <c r="I333" i="9"/>
  <c r="I337" i="9"/>
  <c r="I341" i="9"/>
  <c r="I345" i="9"/>
  <c r="I349" i="9"/>
  <c r="I353" i="9"/>
  <c r="I357" i="9"/>
  <c r="I361" i="9"/>
  <c r="I365" i="9"/>
  <c r="I369" i="9"/>
  <c r="I373" i="9"/>
  <c r="I377" i="9"/>
  <c r="I381" i="9"/>
  <c r="U29" i="10"/>
  <c r="K27" i="10"/>
  <c r="J34" i="10"/>
  <c r="L34" i="10"/>
  <c r="T38" i="10"/>
  <c r="V38" i="10"/>
  <c r="AL462" i="11"/>
  <c r="AF462" i="11"/>
  <c r="R471" i="11"/>
  <c r="AL453" i="11"/>
  <c r="AL483" i="11"/>
  <c r="R480" i="11"/>
  <c r="AL499" i="11"/>
  <c r="AL491" i="11"/>
  <c r="AF491" i="11"/>
  <c r="AL473" i="11"/>
  <c r="I67" i="12"/>
  <c r="L26" i="12"/>
  <c r="J26" i="12"/>
  <c r="V28" i="12"/>
  <c r="T28" i="12"/>
  <c r="L32" i="12"/>
  <c r="J32" i="12"/>
  <c r="L33" i="12"/>
  <c r="J33" i="12"/>
  <c r="L37" i="12"/>
  <c r="J37" i="12"/>
  <c r="V37" i="12"/>
  <c r="T37" i="12"/>
  <c r="V34" i="12"/>
  <c r="T34" i="12"/>
  <c r="W23" i="13"/>
  <c r="W24" i="13" s="1"/>
  <c r="W25" i="13" s="1"/>
  <c r="W26" i="13" s="1"/>
  <c r="W27" i="13" s="1"/>
  <c r="W28" i="13" s="1"/>
  <c r="W29" i="13" s="1"/>
  <c r="W30" i="13" s="1"/>
  <c r="W31" i="13" s="1"/>
  <c r="K476" i="6"/>
  <c r="Y482" i="6"/>
  <c r="L476" i="7"/>
  <c r="Z482" i="7"/>
  <c r="M476" i="8"/>
  <c r="AA482" i="8"/>
  <c r="J23" i="10"/>
  <c r="L23" i="10"/>
  <c r="J25" i="10"/>
  <c r="L25" i="10"/>
  <c r="J26" i="10"/>
  <c r="L26" i="10"/>
  <c r="T25" i="10"/>
  <c r="V25" i="10"/>
  <c r="T27" i="10"/>
  <c r="V27" i="10"/>
  <c r="T30" i="10"/>
  <c r="V30" i="10"/>
  <c r="J31" i="10"/>
  <c r="L31" i="10"/>
  <c r="J36" i="10"/>
  <c r="L36" i="10"/>
  <c r="U22" i="11"/>
  <c r="K22" i="11"/>
  <c r="J23" i="11"/>
  <c r="L23" i="11"/>
  <c r="J24" i="11"/>
  <c r="L24" i="11"/>
  <c r="J25" i="11"/>
  <c r="L25" i="11"/>
  <c r="T24" i="11"/>
  <c r="V24" i="11"/>
  <c r="T25" i="11"/>
  <c r="V25" i="11"/>
  <c r="T27" i="11"/>
  <c r="V27" i="11"/>
  <c r="J28" i="11"/>
  <c r="L28" i="11"/>
  <c r="J29" i="11"/>
  <c r="L29" i="11"/>
  <c r="T30" i="11"/>
  <c r="V30" i="11"/>
  <c r="J30" i="11"/>
  <c r="L30" i="11"/>
  <c r="J31" i="11"/>
  <c r="L31" i="11"/>
  <c r="J35" i="11"/>
  <c r="L35" i="11"/>
  <c r="J36" i="11"/>
  <c r="L36" i="11"/>
  <c r="T32" i="11"/>
  <c r="V32" i="11"/>
  <c r="U22" i="12"/>
  <c r="K22" i="12"/>
  <c r="L24" i="12"/>
  <c r="J24" i="12"/>
  <c r="V24" i="12"/>
  <c r="T24" i="12"/>
  <c r="L30" i="12"/>
  <c r="J30" i="12"/>
  <c r="L35" i="12"/>
  <c r="J35" i="12"/>
  <c r="V32" i="12"/>
  <c r="T32" i="12"/>
  <c r="M24" i="13"/>
  <c r="M25" i="13" s="1"/>
  <c r="M26" i="13" s="1"/>
  <c r="M27" i="13" s="1"/>
  <c r="M28" i="13" s="1"/>
  <c r="M29" i="13" s="1"/>
  <c r="M30" i="13" s="1"/>
  <c r="M31" i="13" s="1"/>
  <c r="M32" i="13" s="1"/>
  <c r="M33" i="13" s="1"/>
  <c r="M34" i="13" s="1"/>
  <c r="M35" i="13" s="1"/>
  <c r="J36" i="13"/>
  <c r="L36" i="13"/>
  <c r="S461" i="9"/>
  <c r="L466" i="9"/>
  <c r="Z470" i="9"/>
  <c r="K476" i="9"/>
  <c r="Y482" i="9"/>
  <c r="K486" i="9"/>
  <c r="S489" i="9"/>
  <c r="Z498" i="9"/>
  <c r="K22" i="10"/>
  <c r="T461" i="10"/>
  <c r="M466" i="10"/>
  <c r="AA470" i="10"/>
  <c r="L476" i="10"/>
  <c r="Z482" i="10"/>
  <c r="T489" i="10"/>
  <c r="X490" i="10"/>
  <c r="AB490" i="10"/>
  <c r="AA498" i="10"/>
  <c r="Q461" i="11"/>
  <c r="U461" i="11"/>
  <c r="J466" i="11"/>
  <c r="N466" i="11"/>
  <c r="X470" i="11"/>
  <c r="AB470" i="11"/>
  <c r="M476" i="11"/>
  <c r="AA482" i="11"/>
  <c r="M486" i="11"/>
  <c r="Q489" i="11"/>
  <c r="U489" i="11"/>
  <c r="Y490" i="11"/>
  <c r="X498" i="11"/>
  <c r="AB498" i="11"/>
  <c r="R461" i="12"/>
  <c r="K466" i="12"/>
  <c r="Y470" i="12"/>
  <c r="N476" i="12"/>
  <c r="X482" i="12"/>
  <c r="AB482" i="12"/>
  <c r="J486" i="12"/>
  <c r="N486" i="12"/>
  <c r="R489" i="12"/>
  <c r="Z490" i="12"/>
  <c r="Y498" i="12"/>
  <c r="J22" i="13"/>
  <c r="T22" i="13"/>
  <c r="J23" i="13"/>
  <c r="T23" i="13"/>
  <c r="J24" i="13"/>
  <c r="T24" i="13"/>
  <c r="J25" i="13"/>
  <c r="T25" i="13"/>
  <c r="J26" i="13"/>
  <c r="T26" i="13"/>
  <c r="J27" i="13"/>
  <c r="T27" i="13"/>
  <c r="J28" i="13"/>
  <c r="T28" i="13"/>
  <c r="J29" i="13"/>
  <c r="T29" i="13"/>
  <c r="J30" i="13"/>
  <c r="T30" i="13"/>
  <c r="J31" i="13"/>
  <c r="T31" i="13"/>
  <c r="V32" i="13"/>
  <c r="V34" i="13"/>
  <c r="V36" i="13"/>
  <c r="V38" i="13"/>
  <c r="I96" i="13"/>
  <c r="I104" i="13"/>
  <c r="I112" i="13"/>
  <c r="I67" i="15"/>
  <c r="L26" i="15"/>
  <c r="J26" i="15"/>
  <c r="V28" i="15"/>
  <c r="T28" i="15"/>
  <c r="L32" i="15"/>
  <c r="J32" i="15"/>
  <c r="L33" i="15"/>
  <c r="J33" i="15"/>
  <c r="L37" i="15"/>
  <c r="J37" i="15"/>
  <c r="V37" i="15"/>
  <c r="T37" i="15"/>
  <c r="V34" i="15"/>
  <c r="T34" i="15"/>
  <c r="L476" i="9"/>
  <c r="Z482" i="9"/>
  <c r="L486" i="9"/>
  <c r="M476" i="10"/>
  <c r="AA482" i="10"/>
  <c r="M486" i="10"/>
  <c r="N476" i="11"/>
  <c r="X482" i="11"/>
  <c r="AB482" i="11"/>
  <c r="J486" i="11"/>
  <c r="N486" i="11"/>
  <c r="K476" i="12"/>
  <c r="Y482" i="12"/>
  <c r="K486" i="12"/>
  <c r="T23" i="14"/>
  <c r="V23" i="14"/>
  <c r="J26" i="14"/>
  <c r="L26" i="14"/>
  <c r="T26" i="14"/>
  <c r="V26" i="14"/>
  <c r="T28" i="14"/>
  <c r="V28" i="14"/>
  <c r="U29" i="14"/>
  <c r="K27" i="14"/>
  <c r="J32" i="14"/>
  <c r="L32" i="14"/>
  <c r="J33" i="14"/>
  <c r="L33" i="14"/>
  <c r="J34" i="14"/>
  <c r="L34" i="14"/>
  <c r="T31" i="14"/>
  <c r="V31" i="14"/>
  <c r="J37" i="14"/>
  <c r="L37" i="14"/>
  <c r="T33" i="14"/>
  <c r="V33" i="14"/>
  <c r="T37" i="14"/>
  <c r="V37" i="14"/>
  <c r="T38" i="14"/>
  <c r="V38" i="14"/>
  <c r="T34" i="14"/>
  <c r="V34" i="14"/>
  <c r="T35" i="14"/>
  <c r="V35" i="14"/>
  <c r="J38" i="14"/>
  <c r="L38" i="14"/>
  <c r="U22" i="15"/>
  <c r="K22" i="15"/>
  <c r="L24" i="15"/>
  <c r="J24" i="15"/>
  <c r="V24" i="15"/>
  <c r="T24" i="15"/>
  <c r="L30" i="15"/>
  <c r="J30" i="15"/>
  <c r="L35" i="15"/>
  <c r="J35" i="15"/>
  <c r="V32" i="15"/>
  <c r="T32" i="15"/>
  <c r="M24" i="16"/>
  <c r="I67" i="16"/>
  <c r="Q461" i="9"/>
  <c r="U461" i="9"/>
  <c r="J466" i="9"/>
  <c r="N466" i="9"/>
  <c r="X470" i="9"/>
  <c r="AB470" i="9"/>
  <c r="M476" i="9"/>
  <c r="AA482" i="9"/>
  <c r="Q489" i="9"/>
  <c r="U489" i="9"/>
  <c r="X498" i="9"/>
  <c r="AB498" i="9"/>
  <c r="K5" i="10"/>
  <c r="K17" i="10" s="1"/>
  <c r="B9" i="1" s="1"/>
  <c r="R461" i="10"/>
  <c r="K466" i="10"/>
  <c r="Y470" i="10"/>
  <c r="N476" i="10"/>
  <c r="X482" i="10"/>
  <c r="AB482" i="10"/>
  <c r="R489" i="10"/>
  <c r="Y498" i="10"/>
  <c r="K476" i="11"/>
  <c r="Y482" i="11"/>
  <c r="K486" i="11"/>
  <c r="T461" i="12"/>
  <c r="M466" i="12"/>
  <c r="AA470" i="12"/>
  <c r="L476" i="12"/>
  <c r="Z482" i="12"/>
  <c r="T489" i="12"/>
  <c r="AA498" i="12"/>
  <c r="V33" i="13"/>
  <c r="V35" i="13"/>
  <c r="V37" i="13"/>
  <c r="I92" i="13"/>
  <c r="I100" i="13"/>
  <c r="I108" i="13"/>
  <c r="V23" i="15"/>
  <c r="T23" i="15"/>
  <c r="V26" i="15"/>
  <c r="T26" i="15"/>
  <c r="V31" i="15"/>
  <c r="T31" i="15"/>
  <c r="V33" i="15"/>
  <c r="T33" i="15"/>
  <c r="V35" i="15"/>
  <c r="T35" i="15"/>
  <c r="L38" i="15"/>
  <c r="J38" i="15"/>
  <c r="K17" i="16"/>
  <c r="B15" i="1" s="1"/>
  <c r="N476" i="9"/>
  <c r="X482" i="9"/>
  <c r="AB482" i="9"/>
  <c r="K476" i="10"/>
  <c r="Y482" i="10"/>
  <c r="Z482" i="11"/>
  <c r="T489" i="11"/>
  <c r="M476" i="12"/>
  <c r="AA482" i="12"/>
  <c r="U22" i="14"/>
  <c r="K22" i="14"/>
  <c r="J23" i="14"/>
  <c r="L23" i="14"/>
  <c r="J24" i="14"/>
  <c r="L24" i="14"/>
  <c r="J25" i="14"/>
  <c r="L25" i="14"/>
  <c r="T24" i="14"/>
  <c r="V24" i="14"/>
  <c r="T25" i="14"/>
  <c r="V25" i="14"/>
  <c r="T27" i="14"/>
  <c r="V27" i="14"/>
  <c r="J28" i="14"/>
  <c r="L28" i="14"/>
  <c r="J29" i="14"/>
  <c r="L29" i="14"/>
  <c r="T30" i="14"/>
  <c r="V30" i="14"/>
  <c r="J30" i="14"/>
  <c r="L30" i="14"/>
  <c r="J31" i="14"/>
  <c r="L31" i="14"/>
  <c r="J35" i="14"/>
  <c r="L35" i="14"/>
  <c r="J36" i="14"/>
  <c r="L36" i="14"/>
  <c r="T32" i="14"/>
  <c r="V32" i="14"/>
  <c r="T36" i="14"/>
  <c r="V36" i="14"/>
  <c r="AL462" i="14"/>
  <c r="AF462" i="14"/>
  <c r="R471" i="14"/>
  <c r="AL453" i="14"/>
  <c r="AL483" i="14"/>
  <c r="R480" i="14"/>
  <c r="AL499" i="14"/>
  <c r="AL491" i="14"/>
  <c r="AF491" i="14"/>
  <c r="AL473" i="14"/>
  <c r="L28" i="15"/>
  <c r="J28" i="15"/>
  <c r="M25" i="16"/>
  <c r="T461" i="13"/>
  <c r="M466" i="13"/>
  <c r="AA470" i="13"/>
  <c r="L476" i="13"/>
  <c r="Z482" i="13"/>
  <c r="T489" i="13"/>
  <c r="X490" i="13"/>
  <c r="AB490" i="13"/>
  <c r="AA498" i="13"/>
  <c r="Q461" i="14"/>
  <c r="U461" i="14"/>
  <c r="J466" i="14"/>
  <c r="N466" i="14"/>
  <c r="X470" i="14"/>
  <c r="AB470" i="14"/>
  <c r="M476" i="14"/>
  <c r="AA482" i="14"/>
  <c r="M486" i="14"/>
  <c r="Q489" i="14"/>
  <c r="U489" i="14"/>
  <c r="Y490" i="14"/>
  <c r="X498" i="14"/>
  <c r="AB498" i="14"/>
  <c r="R461" i="15"/>
  <c r="K466" i="15"/>
  <c r="Y470" i="15"/>
  <c r="N476" i="15"/>
  <c r="X482" i="15"/>
  <c r="AB482" i="15"/>
  <c r="R489" i="15"/>
  <c r="Z490" i="15"/>
  <c r="Y498" i="15"/>
  <c r="J22" i="16"/>
  <c r="T22" i="16"/>
  <c r="J23" i="16"/>
  <c r="J24" i="16"/>
  <c r="T24" i="16"/>
  <c r="J25" i="16"/>
  <c r="T25" i="16"/>
  <c r="J27" i="16"/>
  <c r="T27" i="16"/>
  <c r="J28" i="16"/>
  <c r="J29" i="16"/>
  <c r="T29" i="16"/>
  <c r="J30" i="16"/>
  <c r="T30" i="16"/>
  <c r="J31" i="16"/>
  <c r="T32" i="16"/>
  <c r="T33" i="16"/>
  <c r="J34" i="16"/>
  <c r="T34" i="16"/>
  <c r="J35" i="16"/>
  <c r="T35" i="16"/>
  <c r="J36" i="16"/>
  <c r="T36" i="16"/>
  <c r="T37" i="16"/>
  <c r="J38" i="16"/>
  <c r="T38" i="16"/>
  <c r="T36" i="17"/>
  <c r="V36" i="17"/>
  <c r="M476" i="13"/>
  <c r="AA482" i="13"/>
  <c r="M486" i="13"/>
  <c r="N476" i="14"/>
  <c r="X482" i="14"/>
  <c r="AB482" i="14"/>
  <c r="J486" i="14"/>
  <c r="N486" i="14"/>
  <c r="K476" i="15"/>
  <c r="Y482" i="15"/>
  <c r="K486" i="15"/>
  <c r="AA490" i="15"/>
  <c r="I91" i="16"/>
  <c r="I95" i="16"/>
  <c r="I99" i="16"/>
  <c r="I103" i="16"/>
  <c r="I107" i="16"/>
  <c r="I111" i="16"/>
  <c r="I115" i="16"/>
  <c r="I119" i="16"/>
  <c r="I123" i="16"/>
  <c r="I127" i="16"/>
  <c r="I131" i="16"/>
  <c r="I135" i="16"/>
  <c r="I139" i="16"/>
  <c r="I143" i="16"/>
  <c r="I147" i="16"/>
  <c r="I151" i="16"/>
  <c r="U23" i="16" s="1"/>
  <c r="I155" i="16"/>
  <c r="K26" i="16" s="1"/>
  <c r="I159" i="16"/>
  <c r="I163" i="16"/>
  <c r="I167" i="16"/>
  <c r="U26" i="16" s="1"/>
  <c r="I171" i="16"/>
  <c r="U28" i="16" s="1"/>
  <c r="I175" i="16"/>
  <c r="I179" i="16"/>
  <c r="I183" i="16"/>
  <c r="I187" i="16"/>
  <c r="K32" i="16" s="1"/>
  <c r="I191" i="16"/>
  <c r="I195" i="16"/>
  <c r="K33" i="16" s="1"/>
  <c r="I199" i="16"/>
  <c r="U31" i="16" s="1"/>
  <c r="I203" i="16"/>
  <c r="K37" i="16" s="1"/>
  <c r="I207" i="16"/>
  <c r="J29" i="17"/>
  <c r="L29" i="17"/>
  <c r="R461" i="13"/>
  <c r="K466" i="13"/>
  <c r="Y470" i="13"/>
  <c r="N476" i="13"/>
  <c r="X482" i="13"/>
  <c r="AB482" i="13"/>
  <c r="R489" i="13"/>
  <c r="Y498" i="13"/>
  <c r="K476" i="14"/>
  <c r="Y482" i="14"/>
  <c r="K486" i="14"/>
  <c r="T461" i="15"/>
  <c r="M466" i="15"/>
  <c r="AA470" i="15"/>
  <c r="L476" i="15"/>
  <c r="Z482" i="15"/>
  <c r="T489" i="15"/>
  <c r="AA498" i="15"/>
  <c r="U29" i="17"/>
  <c r="K27" i="17"/>
  <c r="J34" i="17"/>
  <c r="L34" i="17"/>
  <c r="T38" i="17"/>
  <c r="V38" i="17"/>
  <c r="K476" i="13"/>
  <c r="Y482" i="13"/>
  <c r="T461" i="14"/>
  <c r="M466" i="14"/>
  <c r="AA470" i="14"/>
  <c r="Z482" i="14"/>
  <c r="T489" i="14"/>
  <c r="M476" i="15"/>
  <c r="AA482" i="15"/>
  <c r="W24" i="17"/>
  <c r="W26" i="17"/>
  <c r="J23" i="17"/>
  <c r="L23" i="17"/>
  <c r="M23" i="17" s="1"/>
  <c r="M24" i="17" s="1"/>
  <c r="J25" i="17"/>
  <c r="L25" i="17"/>
  <c r="T25" i="17"/>
  <c r="V25" i="17"/>
  <c r="W25" i="17" s="1"/>
  <c r="T27" i="17"/>
  <c r="V27" i="17"/>
  <c r="T30" i="17"/>
  <c r="V30" i="17"/>
  <c r="J31" i="17"/>
  <c r="L31" i="17"/>
  <c r="J36" i="17"/>
  <c r="L36" i="17"/>
  <c r="L476" i="16"/>
  <c r="Z482" i="16"/>
  <c r="L486" i="16"/>
  <c r="AA498" i="17"/>
  <c r="T489" i="17"/>
  <c r="AA470" i="17"/>
  <c r="M466" i="17"/>
  <c r="T461" i="17"/>
  <c r="N476" i="17"/>
  <c r="AA482" i="17"/>
  <c r="AA490" i="17"/>
  <c r="V22" i="18"/>
  <c r="W22" i="18" s="1"/>
  <c r="T22" i="18"/>
  <c r="V23" i="18"/>
  <c r="W23" i="18" s="1"/>
  <c r="T23" i="18"/>
  <c r="V24" i="18"/>
  <c r="W24" i="18" s="1"/>
  <c r="T24" i="18"/>
  <c r="V25" i="18"/>
  <c r="W25" i="18" s="1"/>
  <c r="T25" i="18"/>
  <c r="V26" i="18"/>
  <c r="W26" i="18" s="1"/>
  <c r="T26" i="18"/>
  <c r="V27" i="18"/>
  <c r="W27" i="18" s="1"/>
  <c r="T27" i="18"/>
  <c r="V28" i="18"/>
  <c r="W28" i="18" s="1"/>
  <c r="T28" i="18"/>
  <c r="V29" i="18"/>
  <c r="T29" i="18"/>
  <c r="V30" i="18"/>
  <c r="T30" i="18"/>
  <c r="V31" i="18"/>
  <c r="T31" i="18"/>
  <c r="V32" i="18"/>
  <c r="T32" i="18"/>
  <c r="V33" i="18"/>
  <c r="T33" i="18"/>
  <c r="V34" i="18"/>
  <c r="T34" i="18"/>
  <c r="V35" i="18"/>
  <c r="T35" i="18"/>
  <c r="V36" i="18"/>
  <c r="T36" i="18"/>
  <c r="V37" i="18"/>
  <c r="T37" i="18"/>
  <c r="V38" i="18"/>
  <c r="T38" i="18"/>
  <c r="M23" i="19"/>
  <c r="M476" i="16"/>
  <c r="AA482" i="16"/>
  <c r="M486" i="16"/>
  <c r="K5" i="17"/>
  <c r="K17" i="17" s="1"/>
  <c r="B16" i="1" s="1"/>
  <c r="Y454" i="17"/>
  <c r="Y462" i="17"/>
  <c r="AM499" i="18"/>
  <c r="AM491" i="18"/>
  <c r="AG491" i="18"/>
  <c r="AM473" i="18"/>
  <c r="AM462" i="18"/>
  <c r="AG462" i="18"/>
  <c r="S471" i="18"/>
  <c r="AM453" i="18"/>
  <c r="AM483" i="18"/>
  <c r="S480" i="18"/>
  <c r="W24" i="19"/>
  <c r="R461" i="16"/>
  <c r="K466" i="16"/>
  <c r="Y470" i="16"/>
  <c r="N476" i="16"/>
  <c r="X482" i="16"/>
  <c r="AB482" i="16"/>
  <c r="R489" i="16"/>
  <c r="Z490" i="16"/>
  <c r="Y498" i="16"/>
  <c r="L476" i="17"/>
  <c r="Y498" i="17"/>
  <c r="R489" i="17"/>
  <c r="Y470" i="17"/>
  <c r="K466" i="17"/>
  <c r="K476" i="17"/>
  <c r="M486" i="17"/>
  <c r="Y490" i="17"/>
  <c r="L22" i="18"/>
  <c r="M22" i="18" s="1"/>
  <c r="J22" i="18"/>
  <c r="L23" i="18"/>
  <c r="J23" i="18"/>
  <c r="L24" i="18"/>
  <c r="J24" i="18"/>
  <c r="L25" i="18"/>
  <c r="J25" i="18"/>
  <c r="L26" i="18"/>
  <c r="J26" i="18"/>
  <c r="L27" i="18"/>
  <c r="J27" i="18"/>
  <c r="L28" i="18"/>
  <c r="J28" i="18"/>
  <c r="L29" i="18"/>
  <c r="J29" i="18"/>
  <c r="L30" i="18"/>
  <c r="J30" i="18"/>
  <c r="L31" i="18"/>
  <c r="J31" i="18"/>
  <c r="L32" i="18"/>
  <c r="J32" i="18"/>
  <c r="L33" i="18"/>
  <c r="J33" i="18"/>
  <c r="L34" i="18"/>
  <c r="J34" i="18"/>
  <c r="L35" i="18"/>
  <c r="J35" i="18"/>
  <c r="L36" i="18"/>
  <c r="J36" i="18"/>
  <c r="L37" i="18"/>
  <c r="J37" i="18"/>
  <c r="L38" i="18"/>
  <c r="J38" i="18"/>
  <c r="I92" i="18"/>
  <c r="I96" i="18"/>
  <c r="I100" i="18"/>
  <c r="I104" i="18"/>
  <c r="I108" i="18"/>
  <c r="I112" i="18"/>
  <c r="I116" i="18"/>
  <c r="I120" i="18"/>
  <c r="I124" i="18"/>
  <c r="I128" i="18"/>
  <c r="I132" i="18"/>
  <c r="I136" i="18"/>
  <c r="I140" i="18"/>
  <c r="I144" i="18"/>
  <c r="I148" i="18"/>
  <c r="I152" i="18"/>
  <c r="I156" i="18"/>
  <c r="I160" i="18"/>
  <c r="I164" i="18"/>
  <c r="M24" i="19"/>
  <c r="M25" i="19" s="1"/>
  <c r="M26" i="19" s="1"/>
  <c r="S461" i="16"/>
  <c r="L466" i="16"/>
  <c r="Z470" i="16"/>
  <c r="K476" i="16"/>
  <c r="Y482" i="16"/>
  <c r="S489" i="16"/>
  <c r="AA454" i="17"/>
  <c r="AA462" i="17"/>
  <c r="M476" i="17"/>
  <c r="Y482" i="17"/>
  <c r="I67" i="18"/>
  <c r="W23" i="19"/>
  <c r="W25" i="19"/>
  <c r="W26" i="19" s="1"/>
  <c r="W27" i="19" s="1"/>
  <c r="W28" i="19" s="1"/>
  <c r="X482" i="17"/>
  <c r="AB482" i="17"/>
  <c r="J486" i="17"/>
  <c r="N486" i="17"/>
  <c r="S461" i="18"/>
  <c r="L466" i="18"/>
  <c r="Z470" i="18"/>
  <c r="K476" i="18"/>
  <c r="Y482" i="18"/>
  <c r="K486" i="18"/>
  <c r="S489" i="18"/>
  <c r="Z498" i="18"/>
  <c r="J29" i="19"/>
  <c r="J31" i="19"/>
  <c r="J33" i="19"/>
  <c r="J35" i="19"/>
  <c r="J37" i="19"/>
  <c r="I67" i="19"/>
  <c r="L476" i="18"/>
  <c r="Z482" i="18"/>
  <c r="L486" i="18"/>
  <c r="X490" i="18"/>
  <c r="AB490" i="18"/>
  <c r="I92" i="19"/>
  <c r="I96" i="19"/>
  <c r="I100" i="19"/>
  <c r="I104" i="19"/>
  <c r="I108" i="19"/>
  <c r="I112" i="19"/>
  <c r="I116" i="19"/>
  <c r="I120" i="19"/>
  <c r="I124" i="19"/>
  <c r="I128" i="19"/>
  <c r="I132" i="19"/>
  <c r="I136" i="19"/>
  <c r="I140" i="19"/>
  <c r="I144" i="19"/>
  <c r="I148" i="19"/>
  <c r="I152" i="19"/>
  <c r="I156" i="19"/>
  <c r="I160" i="19"/>
  <c r="I164" i="19"/>
  <c r="I168" i="19"/>
  <c r="I172" i="19"/>
  <c r="I176" i="19"/>
  <c r="I180" i="19"/>
  <c r="I184" i="19"/>
  <c r="I188" i="19"/>
  <c r="I192" i="19"/>
  <c r="I196" i="19"/>
  <c r="K34" i="19" s="1"/>
  <c r="K17" i="20"/>
  <c r="B19" i="1" s="1"/>
  <c r="J24" i="20"/>
  <c r="L24" i="20"/>
  <c r="Z482" i="17"/>
  <c r="Q461" i="18"/>
  <c r="U461" i="18"/>
  <c r="J466" i="18"/>
  <c r="N466" i="18"/>
  <c r="X470" i="18"/>
  <c r="AB470" i="18"/>
  <c r="AA482" i="18"/>
  <c r="Q489" i="18"/>
  <c r="U489" i="18"/>
  <c r="X498" i="18"/>
  <c r="AB498" i="18"/>
  <c r="J28" i="19"/>
  <c r="J30" i="19"/>
  <c r="J32" i="19"/>
  <c r="J36" i="19"/>
  <c r="J38" i="19"/>
  <c r="N476" i="18"/>
  <c r="X482" i="18"/>
  <c r="AB482" i="18"/>
  <c r="U22" i="20"/>
  <c r="K22" i="20"/>
  <c r="T24" i="20"/>
  <c r="V24" i="20"/>
  <c r="S461" i="19"/>
  <c r="L466" i="19"/>
  <c r="Z470" i="19"/>
  <c r="K476" i="19"/>
  <c r="Y482" i="19"/>
  <c r="K486" i="19"/>
  <c r="S489" i="19"/>
  <c r="Z498" i="19"/>
  <c r="V34" i="20"/>
  <c r="V36" i="20"/>
  <c r="V38" i="20"/>
  <c r="I96" i="20"/>
  <c r="I104" i="20"/>
  <c r="I112" i="20"/>
  <c r="I120" i="20"/>
  <c r="I128" i="20"/>
  <c r="I136" i="20"/>
  <c r="I144" i="20"/>
  <c r="I152" i="20"/>
  <c r="I160" i="20"/>
  <c r="I168" i="20"/>
  <c r="U22" i="21"/>
  <c r="K22" i="21"/>
  <c r="J23" i="21"/>
  <c r="L23" i="21"/>
  <c r="J24" i="21"/>
  <c r="L24" i="21"/>
  <c r="J25" i="21"/>
  <c r="L25" i="21"/>
  <c r="T24" i="21"/>
  <c r="V24" i="21"/>
  <c r="T25" i="21"/>
  <c r="V25" i="21"/>
  <c r="T27" i="21"/>
  <c r="V27" i="21"/>
  <c r="T30" i="21"/>
  <c r="V30" i="21"/>
  <c r="J30" i="21"/>
  <c r="L30" i="21"/>
  <c r="J31" i="21"/>
  <c r="L31" i="21"/>
  <c r="J35" i="21"/>
  <c r="L35" i="21"/>
  <c r="T32" i="21"/>
  <c r="V32" i="21"/>
  <c r="L476" i="19"/>
  <c r="Z482" i="19"/>
  <c r="L486" i="19"/>
  <c r="I173" i="20"/>
  <c r="K28" i="20" s="1"/>
  <c r="I177" i="20"/>
  <c r="I181" i="20"/>
  <c r="I185" i="20"/>
  <c r="K30" i="20" s="1"/>
  <c r="I189" i="20"/>
  <c r="I193" i="20"/>
  <c r="I197" i="20"/>
  <c r="I201" i="20"/>
  <c r="K35" i="20" s="1"/>
  <c r="I205" i="20"/>
  <c r="I209" i="20"/>
  <c r="U32" i="20" s="1"/>
  <c r="T23" i="21"/>
  <c r="V23" i="21"/>
  <c r="T26" i="21"/>
  <c r="V26" i="21"/>
  <c r="T31" i="21"/>
  <c r="V31" i="21"/>
  <c r="T33" i="21"/>
  <c r="V33" i="21"/>
  <c r="T35" i="21"/>
  <c r="V35" i="21"/>
  <c r="Q461" i="19"/>
  <c r="U461" i="19"/>
  <c r="J466" i="19"/>
  <c r="N466" i="19"/>
  <c r="X470" i="19"/>
  <c r="AB470" i="19"/>
  <c r="M476" i="19"/>
  <c r="AA482" i="19"/>
  <c r="Q489" i="19"/>
  <c r="U489" i="19"/>
  <c r="X498" i="19"/>
  <c r="AB498" i="19"/>
  <c r="K5" i="20"/>
  <c r="V35" i="20"/>
  <c r="V37" i="20"/>
  <c r="I92" i="20"/>
  <c r="I100" i="20"/>
  <c r="I108" i="20"/>
  <c r="I116" i="20"/>
  <c r="I124" i="20"/>
  <c r="I132" i="20"/>
  <c r="I140" i="20"/>
  <c r="I148" i="20"/>
  <c r="I156" i="20"/>
  <c r="I164" i="20"/>
  <c r="AK462" i="20"/>
  <c r="AE462" i="20"/>
  <c r="Q471" i="20"/>
  <c r="AK453" i="20"/>
  <c r="AK483" i="20"/>
  <c r="Q480" i="20"/>
  <c r="AK499" i="20"/>
  <c r="AK491" i="20"/>
  <c r="AE491" i="20"/>
  <c r="AK473" i="20"/>
  <c r="J28" i="21"/>
  <c r="L28" i="21"/>
  <c r="J29" i="21"/>
  <c r="L29" i="21"/>
  <c r="N476" i="19"/>
  <c r="X482" i="19"/>
  <c r="AB482" i="19"/>
  <c r="J26" i="21"/>
  <c r="L26" i="21"/>
  <c r="T28" i="21"/>
  <c r="V28" i="21"/>
  <c r="T29" i="21"/>
  <c r="V29" i="21"/>
  <c r="J32" i="21"/>
  <c r="L32" i="21"/>
  <c r="J33" i="21"/>
  <c r="L33" i="21"/>
  <c r="J37" i="21"/>
  <c r="L37" i="21"/>
  <c r="T37" i="21"/>
  <c r="V37" i="21"/>
  <c r="T34" i="21"/>
  <c r="V34" i="21"/>
  <c r="T461" i="20"/>
  <c r="M466" i="20"/>
  <c r="AA470" i="20"/>
  <c r="L476" i="20"/>
  <c r="Z482" i="20"/>
  <c r="L486" i="20"/>
  <c r="T489" i="20"/>
  <c r="X490" i="20"/>
  <c r="AB490" i="20"/>
  <c r="AA498" i="20"/>
  <c r="N476" i="21"/>
  <c r="AA498" i="21"/>
  <c r="T489" i="21"/>
  <c r="AA470" i="21"/>
  <c r="M466" i="21"/>
  <c r="T461" i="21"/>
  <c r="AA490" i="21"/>
  <c r="Q461" i="20"/>
  <c r="U461" i="20"/>
  <c r="J466" i="20"/>
  <c r="N466" i="20"/>
  <c r="X470" i="20"/>
  <c r="AB470" i="20"/>
  <c r="M476" i="20"/>
  <c r="AA482" i="20"/>
  <c r="M486" i="20"/>
  <c r="Q489" i="20"/>
  <c r="U489" i="20"/>
  <c r="X498" i="20"/>
  <c r="AB498" i="20"/>
  <c r="I67" i="22"/>
  <c r="I92" i="22"/>
  <c r="I96" i="22"/>
  <c r="I100" i="22"/>
  <c r="I104" i="22"/>
  <c r="I108" i="22"/>
  <c r="I112" i="22"/>
  <c r="I116" i="22"/>
  <c r="I120" i="22"/>
  <c r="I124" i="22"/>
  <c r="I128" i="22"/>
  <c r="I132" i="22"/>
  <c r="T23" i="22"/>
  <c r="V23" i="22"/>
  <c r="J26" i="22"/>
  <c r="L26" i="22"/>
  <c r="T26" i="22"/>
  <c r="V26" i="22"/>
  <c r="T28" i="22"/>
  <c r="V28" i="22"/>
  <c r="U29" i="22"/>
  <c r="K27" i="22"/>
  <c r="J32" i="22"/>
  <c r="L32" i="22"/>
  <c r="J33" i="22"/>
  <c r="L33" i="22"/>
  <c r="J34" i="22"/>
  <c r="L34" i="22"/>
  <c r="T31" i="22"/>
  <c r="V31" i="22"/>
  <c r="J37" i="22"/>
  <c r="L37" i="22"/>
  <c r="T33" i="22"/>
  <c r="V33" i="22"/>
  <c r="T37" i="22"/>
  <c r="V37" i="22"/>
  <c r="T38" i="22"/>
  <c r="V38" i="22"/>
  <c r="T34" i="22"/>
  <c r="V34" i="22"/>
  <c r="T35" i="22"/>
  <c r="V35" i="22"/>
  <c r="T36" i="22"/>
  <c r="V36" i="22"/>
  <c r="N476" i="20"/>
  <c r="X482" i="20"/>
  <c r="AB482" i="20"/>
  <c r="J486" i="20"/>
  <c r="AM499" i="21"/>
  <c r="AM491" i="21"/>
  <c r="AG491" i="21"/>
  <c r="AM473" i="21"/>
  <c r="S471" i="21"/>
  <c r="AM453" i="21"/>
  <c r="AM483" i="21"/>
  <c r="S480" i="21"/>
  <c r="S461" i="20"/>
  <c r="L466" i="20"/>
  <c r="Z470" i="20"/>
  <c r="Y482" i="20"/>
  <c r="S489" i="20"/>
  <c r="K27" i="21"/>
  <c r="U22" i="22"/>
  <c r="K22" i="22"/>
  <c r="J23" i="22"/>
  <c r="L23" i="22"/>
  <c r="J24" i="22"/>
  <c r="L24" i="22"/>
  <c r="J25" i="22"/>
  <c r="L25" i="22"/>
  <c r="T24" i="22"/>
  <c r="V24" i="22"/>
  <c r="T25" i="22"/>
  <c r="V25" i="22"/>
  <c r="T27" i="22"/>
  <c r="V27" i="22"/>
  <c r="J28" i="22"/>
  <c r="L28" i="22"/>
  <c r="J29" i="22"/>
  <c r="L29" i="22"/>
  <c r="T30" i="22"/>
  <c r="V30" i="22"/>
  <c r="J30" i="22"/>
  <c r="L30" i="22"/>
  <c r="J31" i="22"/>
  <c r="L31" i="22"/>
  <c r="J35" i="22"/>
  <c r="L35" i="22"/>
  <c r="J36" i="22"/>
  <c r="L36" i="22"/>
  <c r="T32" i="22"/>
  <c r="V32" i="22"/>
  <c r="K476" i="21"/>
  <c r="Y482" i="21"/>
  <c r="K486" i="21"/>
  <c r="U22" i="23"/>
  <c r="K22" i="23"/>
  <c r="L476" i="21"/>
  <c r="Z482" i="21"/>
  <c r="X490" i="21"/>
  <c r="AB490" i="21"/>
  <c r="L38" i="22"/>
  <c r="I356" i="22"/>
  <c r="I364" i="22"/>
  <c r="I372" i="22"/>
  <c r="I380" i="22"/>
  <c r="I388" i="22"/>
  <c r="I394" i="22"/>
  <c r="I398" i="22"/>
  <c r="V24" i="23"/>
  <c r="I63" i="23"/>
  <c r="R471" i="22"/>
  <c r="AL453" i="22"/>
  <c r="AL483" i="22"/>
  <c r="R480" i="22"/>
  <c r="AL499" i="22"/>
  <c r="AL491" i="22"/>
  <c r="AF491" i="22"/>
  <c r="AL473" i="22"/>
  <c r="L5" i="23"/>
  <c r="K5" i="23"/>
  <c r="U29" i="23"/>
  <c r="K27" i="23"/>
  <c r="R461" i="21"/>
  <c r="K466" i="21"/>
  <c r="Y470" i="21"/>
  <c r="X482" i="21"/>
  <c r="AB482" i="21"/>
  <c r="R489" i="21"/>
  <c r="I352" i="22"/>
  <c r="K39" i="22" s="1"/>
  <c r="I360" i="22"/>
  <c r="I368" i="22"/>
  <c r="I376" i="22"/>
  <c r="I384" i="22"/>
  <c r="I392" i="22"/>
  <c r="I396" i="22"/>
  <c r="AL462" i="22"/>
  <c r="Z498" i="22"/>
  <c r="S489" i="22"/>
  <c r="Z470" i="22"/>
  <c r="L466" i="22"/>
  <c r="S461" i="22"/>
  <c r="Z490" i="22"/>
  <c r="M476" i="22"/>
  <c r="K17" i="23"/>
  <c r="B22" i="1" s="1"/>
  <c r="I61" i="23"/>
  <c r="I65" i="23"/>
  <c r="AA482" i="22"/>
  <c r="M486" i="22"/>
  <c r="Q461" i="23"/>
  <c r="Y462" i="23"/>
  <c r="N466" i="23"/>
  <c r="Y470" i="23"/>
  <c r="S471" i="23"/>
  <c r="AM453" i="23"/>
  <c r="AM499" i="23"/>
  <c r="AM491" i="23"/>
  <c r="AG491" i="23"/>
  <c r="S480" i="23"/>
  <c r="AB482" i="23"/>
  <c r="K17" i="24"/>
  <c r="B23" i="1" s="1"/>
  <c r="W23" i="24"/>
  <c r="R461" i="22"/>
  <c r="K466" i="22"/>
  <c r="Y470" i="22"/>
  <c r="N476" i="22"/>
  <c r="X482" i="22"/>
  <c r="AB482" i="22"/>
  <c r="R489" i="22"/>
  <c r="Y498" i="22"/>
  <c r="R461" i="23"/>
  <c r="J466" i="23"/>
  <c r="AA498" i="23"/>
  <c r="T489" i="23"/>
  <c r="AA470" i="23"/>
  <c r="M466" i="23"/>
  <c r="T461" i="23"/>
  <c r="N476" i="23"/>
  <c r="AM483" i="23"/>
  <c r="K476" i="22"/>
  <c r="Y482" i="22"/>
  <c r="X490" i="23"/>
  <c r="J486" i="23"/>
  <c r="X498" i="23"/>
  <c r="AB490" i="23"/>
  <c r="N486" i="23"/>
  <c r="AB498" i="23"/>
  <c r="W24" i="24"/>
  <c r="W25" i="24" s="1"/>
  <c r="W26" i="24" s="1"/>
  <c r="W27" i="24" s="1"/>
  <c r="W28" i="24" s="1"/>
  <c r="W29" i="24" s="1"/>
  <c r="W30" i="24" s="1"/>
  <c r="W31" i="24" s="1"/>
  <c r="W32" i="24" s="1"/>
  <c r="W33" i="24" s="1"/>
  <c r="W34" i="24" s="1"/>
  <c r="W35" i="24" s="1"/>
  <c r="W36" i="24" s="1"/>
  <c r="W37" i="24" s="1"/>
  <c r="X454" i="23"/>
  <c r="AB454" i="23"/>
  <c r="U461" i="23"/>
  <c r="X462" i="23"/>
  <c r="AB462" i="23"/>
  <c r="X470" i="23"/>
  <c r="L476" i="23"/>
  <c r="Y498" i="23"/>
  <c r="R489" i="23"/>
  <c r="Y490" i="23"/>
  <c r="K476" i="23"/>
  <c r="Q489" i="23"/>
  <c r="AA490" i="23"/>
  <c r="M23" i="24"/>
  <c r="M24" i="24" s="1"/>
  <c r="M25" i="24" s="1"/>
  <c r="M26" i="24" s="1"/>
  <c r="M27" i="24" s="1"/>
  <c r="M28" i="24" s="1"/>
  <c r="M29" i="24" s="1"/>
  <c r="M30" i="24" s="1"/>
  <c r="M31" i="24" s="1"/>
  <c r="M32" i="24" s="1"/>
  <c r="M33" i="24" s="1"/>
  <c r="M34" i="24" s="1"/>
  <c r="M35" i="24" s="1"/>
  <c r="M36" i="24" s="1"/>
  <c r="M37" i="24" s="1"/>
  <c r="M38" i="24" s="1"/>
  <c r="M39" i="24" s="1"/>
  <c r="M40" i="24" s="1"/>
  <c r="K42" i="24" s="1"/>
  <c r="K11" i="24" s="1"/>
  <c r="I67" i="24"/>
  <c r="I93" i="24"/>
  <c r="I97" i="24"/>
  <c r="I101" i="24"/>
  <c r="I105" i="24"/>
  <c r="I109" i="24"/>
  <c r="I113" i="24"/>
  <c r="I117" i="24"/>
  <c r="I121" i="24"/>
  <c r="I125" i="24"/>
  <c r="I129" i="24"/>
  <c r="I133" i="24"/>
  <c r="I137" i="24"/>
  <c r="J22" i="24"/>
  <c r="T22" i="24"/>
  <c r="J23" i="24"/>
  <c r="T23" i="24"/>
  <c r="J24" i="24"/>
  <c r="T24" i="24"/>
  <c r="J25" i="24"/>
  <c r="T25" i="24"/>
  <c r="J26" i="24"/>
  <c r="T26" i="24"/>
  <c r="J27" i="24"/>
  <c r="T27" i="24"/>
  <c r="J28" i="24"/>
  <c r="T28" i="24"/>
  <c r="J29" i="24"/>
  <c r="T29" i="24"/>
  <c r="J30" i="24"/>
  <c r="T30" i="24"/>
  <c r="J31" i="24"/>
  <c r="T31" i="24"/>
  <c r="J32" i="24"/>
  <c r="T32" i="24"/>
  <c r="J33" i="24"/>
  <c r="T33" i="24"/>
  <c r="J34" i="24"/>
  <c r="T34" i="24"/>
  <c r="J35" i="24"/>
  <c r="T35" i="24"/>
  <c r="J36" i="24"/>
  <c r="T36" i="24"/>
  <c r="J37" i="24"/>
  <c r="T37" i="24"/>
  <c r="J38" i="24"/>
  <c r="R471" i="24"/>
  <c r="AL453" i="24"/>
  <c r="AL491" i="24"/>
  <c r="AF462" i="24"/>
  <c r="AL462" i="24"/>
  <c r="AL499" i="24"/>
  <c r="AL473" i="24"/>
  <c r="AF491" i="24"/>
  <c r="AL483" i="24"/>
  <c r="R480" i="24"/>
  <c r="Z482" i="23"/>
  <c r="I228" i="24"/>
  <c r="I236" i="24"/>
  <c r="U38" i="24" s="1"/>
  <c r="I244" i="24"/>
  <c r="I252" i="24"/>
  <c r="I260" i="24"/>
  <c r="I268" i="24"/>
  <c r="I276" i="24"/>
  <c r="I284" i="24"/>
  <c r="I292" i="24"/>
  <c r="I300" i="24"/>
  <c r="I308" i="24"/>
  <c r="I316" i="24"/>
  <c r="I324" i="24"/>
  <c r="I332" i="24"/>
  <c r="I340" i="24"/>
  <c r="I348" i="24"/>
  <c r="I356" i="24"/>
  <c r="I364" i="24"/>
  <c r="I372" i="24"/>
  <c r="I380" i="24"/>
  <c r="I388" i="24"/>
  <c r="I396" i="24"/>
  <c r="Z462" i="24"/>
  <c r="AK462" i="24"/>
  <c r="AE462" i="24"/>
  <c r="AA482" i="24"/>
  <c r="M486" i="24"/>
  <c r="T489" i="24"/>
  <c r="Z490" i="24"/>
  <c r="X498" i="24"/>
  <c r="AK499" i="24"/>
  <c r="J22" i="25"/>
  <c r="L22" i="25"/>
  <c r="M22" i="25" s="1"/>
  <c r="T38" i="25"/>
  <c r="V38" i="25"/>
  <c r="I226" i="24"/>
  <c r="I234" i="24"/>
  <c r="I242" i="24"/>
  <c r="I250" i="24"/>
  <c r="I258" i="24"/>
  <c r="I266" i="24"/>
  <c r="I274" i="24"/>
  <c r="I282" i="24"/>
  <c r="I290" i="24"/>
  <c r="I298" i="24"/>
  <c r="I306" i="24"/>
  <c r="I314" i="24"/>
  <c r="I322" i="24"/>
  <c r="I330" i="24"/>
  <c r="I338" i="24"/>
  <c r="I346" i="24"/>
  <c r="I354" i="24"/>
  <c r="I362" i="24"/>
  <c r="I370" i="24"/>
  <c r="I378" i="24"/>
  <c r="I386" i="24"/>
  <c r="I394" i="24"/>
  <c r="Z454" i="24"/>
  <c r="T461" i="24"/>
  <c r="AA462" i="24"/>
  <c r="M466" i="24"/>
  <c r="AB482" i="24"/>
  <c r="N486" i="24"/>
  <c r="U489" i="24"/>
  <c r="T23" i="25"/>
  <c r="V23" i="25"/>
  <c r="T27" i="25"/>
  <c r="V27" i="25"/>
  <c r="Z498" i="24"/>
  <c r="S489" i="24"/>
  <c r="Z470" i="24"/>
  <c r="L466" i="24"/>
  <c r="S461" i="24"/>
  <c r="M476" i="24"/>
  <c r="AA498" i="24"/>
  <c r="L5" i="25"/>
  <c r="K5" i="25"/>
  <c r="I230" i="24"/>
  <c r="I238" i="24"/>
  <c r="I246" i="24"/>
  <c r="I254" i="24"/>
  <c r="I262" i="24"/>
  <c r="I270" i="24"/>
  <c r="I278" i="24"/>
  <c r="I286" i="24"/>
  <c r="I294" i="24"/>
  <c r="I302" i="24"/>
  <c r="I310" i="24"/>
  <c r="I318" i="24"/>
  <c r="I326" i="24"/>
  <c r="I334" i="24"/>
  <c r="I342" i="24"/>
  <c r="I350" i="24"/>
  <c r="I358" i="24"/>
  <c r="I366" i="24"/>
  <c r="I374" i="24"/>
  <c r="I382" i="24"/>
  <c r="I390" i="24"/>
  <c r="I398" i="24"/>
  <c r="N476" i="24"/>
  <c r="Z482" i="24"/>
  <c r="L486" i="24"/>
  <c r="K17" i="25"/>
  <c r="B24" i="1" s="1"/>
  <c r="I60" i="25"/>
  <c r="M23" i="25"/>
  <c r="M24" i="25"/>
  <c r="M25" i="25" s="1"/>
  <c r="M26" i="25" s="1"/>
  <c r="M27" i="25" s="1"/>
  <c r="M28" i="25" s="1"/>
  <c r="M29" i="25" s="1"/>
  <c r="V22" i="25"/>
  <c r="W22" i="25" s="1"/>
  <c r="Y482" i="24"/>
  <c r="V24" i="25"/>
  <c r="V25" i="25"/>
  <c r="V29" i="25"/>
  <c r="V30" i="25"/>
  <c r="V32" i="25"/>
  <c r="V33" i="25"/>
  <c r="V34" i="25"/>
  <c r="V35" i="25"/>
  <c r="V36" i="25"/>
  <c r="I62" i="25"/>
  <c r="I163" i="25"/>
  <c r="I171" i="25"/>
  <c r="U28" i="25" s="1"/>
  <c r="I179" i="25"/>
  <c r="I187" i="25"/>
  <c r="K32" i="25" s="1"/>
  <c r="I195" i="25"/>
  <c r="K33" i="25" s="1"/>
  <c r="I203" i="25"/>
  <c r="K37" i="25" s="1"/>
  <c r="I211" i="25"/>
  <c r="I219" i="25"/>
  <c r="I227" i="25"/>
  <c r="I235" i="25"/>
  <c r="U37" i="25" s="1"/>
  <c r="I243" i="25"/>
  <c r="I169" i="25"/>
  <c r="I177" i="25"/>
  <c r="I185" i="25"/>
  <c r="K30" i="25" s="1"/>
  <c r="I193" i="25"/>
  <c r="I201" i="25"/>
  <c r="K35" i="25" s="1"/>
  <c r="I159" i="25"/>
  <c r="I167" i="25"/>
  <c r="U26" i="25" s="1"/>
  <c r="I175" i="25"/>
  <c r="I183" i="25"/>
  <c r="I191" i="25"/>
  <c r="I199" i="25"/>
  <c r="U31" i="25" s="1"/>
  <c r="I207" i="25"/>
  <c r="I229" i="25"/>
  <c r="I237" i="25"/>
  <c r="I245" i="25"/>
  <c r="I309" i="25"/>
  <c r="I317" i="25"/>
  <c r="I325" i="25"/>
  <c r="I333" i="25"/>
  <c r="I341" i="25"/>
  <c r="I349" i="25"/>
  <c r="I355" i="25"/>
  <c r="I313" i="25"/>
  <c r="I321" i="25"/>
  <c r="I329" i="25"/>
  <c r="I337" i="25"/>
  <c r="I345" i="25"/>
  <c r="I353" i="25"/>
  <c r="I311" i="25"/>
  <c r="I319" i="25"/>
  <c r="I327" i="25"/>
  <c r="I335" i="25"/>
  <c r="I343" i="25"/>
  <c r="L476" i="25"/>
  <c r="Z482" i="25"/>
  <c r="L486" i="25"/>
  <c r="T489" i="25"/>
  <c r="X490" i="25"/>
  <c r="AB490" i="25"/>
  <c r="AA498" i="25"/>
  <c r="M476" i="25"/>
  <c r="AA482" i="25"/>
  <c r="M486" i="25"/>
  <c r="Q489" i="25"/>
  <c r="U489" i="25"/>
  <c r="Y490" i="25"/>
  <c r="X498" i="25"/>
  <c r="AB498" i="25"/>
  <c r="N476" i="25"/>
  <c r="X482" i="25"/>
  <c r="AB482" i="25"/>
  <c r="R489" i="25"/>
  <c r="Z490" i="25"/>
  <c r="Y498" i="25"/>
  <c r="K476" i="25"/>
  <c r="Y482" i="25"/>
  <c r="S489" i="25"/>
  <c r="AF492" i="7" l="1"/>
  <c r="AL503" i="25"/>
  <c r="AL504" i="25" s="1"/>
  <c r="AL501" i="25"/>
  <c r="AL502" i="25" s="1"/>
  <c r="AL495" i="25"/>
  <c r="AL496" i="25" s="1"/>
  <c r="AL493" i="25"/>
  <c r="AL494" i="25" s="1"/>
  <c r="AL487" i="25"/>
  <c r="AL488" i="25" s="1"/>
  <c r="AL477" i="25"/>
  <c r="AL478" i="25" s="1"/>
  <c r="AL466" i="25"/>
  <c r="AL467" i="25" s="1"/>
  <c r="AL457" i="25"/>
  <c r="AL458" i="25" s="1"/>
  <c r="R484" i="25"/>
  <c r="R485" i="25" s="1"/>
  <c r="R493" i="25"/>
  <c r="R494" i="25" s="1"/>
  <c r="R465" i="25"/>
  <c r="R466" i="25" s="1"/>
  <c r="AL485" i="25"/>
  <c r="AL486" i="25" s="1"/>
  <c r="AL475" i="25"/>
  <c r="AL476" i="25" s="1"/>
  <c r="AL455" i="25"/>
  <c r="AL456" i="25" s="1"/>
  <c r="AL464" i="25"/>
  <c r="AL465" i="25" s="1"/>
  <c r="R482" i="25"/>
  <c r="R483" i="25" s="1"/>
  <c r="AG492" i="4"/>
  <c r="I69" i="21"/>
  <c r="AF492" i="13"/>
  <c r="J467" i="25"/>
  <c r="R463" i="25"/>
  <c r="R464" i="25" s="1"/>
  <c r="I69" i="14"/>
  <c r="R491" i="25"/>
  <c r="R492" i="25" s="1"/>
  <c r="J467" i="15"/>
  <c r="D477" i="15" s="1"/>
  <c r="AG492" i="3"/>
  <c r="AF492" i="22"/>
  <c r="I69" i="22"/>
  <c r="AH492" i="21"/>
  <c r="I69" i="20"/>
  <c r="I69" i="17"/>
  <c r="AG492" i="13"/>
  <c r="I69" i="2"/>
  <c r="AG492" i="8"/>
  <c r="AF492" i="2"/>
  <c r="AH492" i="14"/>
  <c r="AG492" i="15"/>
  <c r="I69" i="7"/>
  <c r="AE492" i="5"/>
  <c r="AF492" i="3"/>
  <c r="I69" i="25"/>
  <c r="AG492" i="24"/>
  <c r="AG492" i="20"/>
  <c r="I69" i="18"/>
  <c r="AG492" i="16"/>
  <c r="AF492" i="9"/>
  <c r="AH492" i="9"/>
  <c r="AF492" i="17"/>
  <c r="AF492" i="25"/>
  <c r="I68" i="25"/>
  <c r="J467" i="24"/>
  <c r="D477" i="24" s="1"/>
  <c r="AH492" i="24"/>
  <c r="AE492" i="24"/>
  <c r="AF492" i="18"/>
  <c r="AF492" i="10"/>
  <c r="AG492" i="12"/>
  <c r="AE492" i="11"/>
  <c r="AE492" i="8"/>
  <c r="AH492" i="4"/>
  <c r="J467" i="11"/>
  <c r="D477" i="11" s="1"/>
  <c r="AH492" i="22"/>
  <c r="AF492" i="19"/>
  <c r="I69" i="19"/>
  <c r="J467" i="8"/>
  <c r="D477" i="8" s="1"/>
  <c r="AG492" i="5"/>
  <c r="J467" i="2"/>
  <c r="D477" i="2" s="1"/>
  <c r="AF492" i="23"/>
  <c r="AF492" i="20"/>
  <c r="AE492" i="14"/>
  <c r="AG492" i="11"/>
  <c r="AF492" i="6"/>
  <c r="J467" i="9"/>
  <c r="D477" i="9" s="1"/>
  <c r="AH492" i="19"/>
  <c r="I68" i="14"/>
  <c r="AH492" i="7"/>
  <c r="AE492" i="7"/>
  <c r="AG492" i="2"/>
  <c r="L72" i="20"/>
  <c r="F72" i="20"/>
  <c r="F83" i="20"/>
  <c r="F85" i="21"/>
  <c r="L74" i="21"/>
  <c r="F74" i="21"/>
  <c r="F70" i="18"/>
  <c r="F81" i="18"/>
  <c r="L70" i="18"/>
  <c r="F72" i="15"/>
  <c r="F83" i="15"/>
  <c r="L72" i="15"/>
  <c r="F74" i="12"/>
  <c r="F85" i="12"/>
  <c r="L74" i="12"/>
  <c r="F73" i="10"/>
  <c r="F84" i="10"/>
  <c r="L73" i="10"/>
  <c r="F82" i="4"/>
  <c r="L71" i="4"/>
  <c r="F71" i="4"/>
  <c r="L72" i="2"/>
  <c r="F72" i="2"/>
  <c r="F83" i="2"/>
  <c r="F72" i="4"/>
  <c r="F83" i="4"/>
  <c r="L72" i="4"/>
  <c r="L74" i="5"/>
  <c r="F74" i="5"/>
  <c r="F85" i="5"/>
  <c r="F84" i="3"/>
  <c r="L73" i="3"/>
  <c r="F73" i="3"/>
  <c r="D78" i="22"/>
  <c r="F70" i="22"/>
  <c r="F81" i="22"/>
  <c r="L70" i="22"/>
  <c r="F81" i="20"/>
  <c r="L70" i="20"/>
  <c r="F70" i="20"/>
  <c r="F84" i="21"/>
  <c r="L73" i="21"/>
  <c r="F73" i="21"/>
  <c r="F73" i="18"/>
  <c r="L73" i="18"/>
  <c r="F84" i="18"/>
  <c r="F74" i="18"/>
  <c r="F85" i="18"/>
  <c r="L74" i="18"/>
  <c r="F85" i="17"/>
  <c r="L74" i="17"/>
  <c r="F74" i="17"/>
  <c r="F70" i="15"/>
  <c r="F81" i="15"/>
  <c r="L70" i="15"/>
  <c r="F71" i="10"/>
  <c r="F82" i="10"/>
  <c r="L71" i="10"/>
  <c r="L74" i="6"/>
  <c r="F85" i="6"/>
  <c r="F74" i="6"/>
  <c r="F83" i="7"/>
  <c r="L72" i="7"/>
  <c r="F72" i="7"/>
  <c r="F84" i="7"/>
  <c r="L73" i="7"/>
  <c r="F73" i="7"/>
  <c r="L70" i="2"/>
  <c r="F70" i="2"/>
  <c r="F81" i="2"/>
  <c r="F73" i="6"/>
  <c r="F84" i="6"/>
  <c r="L73" i="6"/>
  <c r="F70" i="4"/>
  <c r="F81" i="4"/>
  <c r="L70" i="4"/>
  <c r="F82" i="3"/>
  <c r="L71" i="3"/>
  <c r="F71" i="3"/>
  <c r="F74" i="22"/>
  <c r="F85" i="22"/>
  <c r="L74" i="22"/>
  <c r="F84" i="23"/>
  <c r="L73" i="23"/>
  <c r="F73" i="23"/>
  <c r="F81" i="21"/>
  <c r="L70" i="21"/>
  <c r="F70" i="21"/>
  <c r="F82" i="21"/>
  <c r="L71" i="21"/>
  <c r="F71" i="21"/>
  <c r="F73" i="20"/>
  <c r="L73" i="20"/>
  <c r="F84" i="20"/>
  <c r="F70" i="19"/>
  <c r="L70" i="19"/>
  <c r="F81" i="19"/>
  <c r="F84" i="17"/>
  <c r="L73" i="17"/>
  <c r="F73" i="17"/>
  <c r="F71" i="16"/>
  <c r="F82" i="16"/>
  <c r="L71" i="16"/>
  <c r="F84" i="11"/>
  <c r="L73" i="11"/>
  <c r="F73" i="11"/>
  <c r="D78" i="8"/>
  <c r="F70" i="8"/>
  <c r="F81" i="8"/>
  <c r="L70" i="8"/>
  <c r="F82" i="7"/>
  <c r="L71" i="7"/>
  <c r="F71" i="7"/>
  <c r="F73" i="2"/>
  <c r="F84" i="2"/>
  <c r="L73" i="2"/>
  <c r="F82" i="23"/>
  <c r="L71" i="23"/>
  <c r="F71" i="23"/>
  <c r="L74" i="20"/>
  <c r="F74" i="20"/>
  <c r="F85" i="20"/>
  <c r="F73" i="19"/>
  <c r="L73" i="19"/>
  <c r="F84" i="19"/>
  <c r="F74" i="19"/>
  <c r="L74" i="19"/>
  <c r="F85" i="19"/>
  <c r="F81" i="17"/>
  <c r="L70" i="17"/>
  <c r="F70" i="17"/>
  <c r="F82" i="17"/>
  <c r="L71" i="17"/>
  <c r="F71" i="17"/>
  <c r="F74" i="15"/>
  <c r="F85" i="15"/>
  <c r="L74" i="15"/>
  <c r="F70" i="12"/>
  <c r="F81" i="12"/>
  <c r="L70" i="12"/>
  <c r="F82" i="11"/>
  <c r="L71" i="11"/>
  <c r="F71" i="11"/>
  <c r="L70" i="6"/>
  <c r="F81" i="6"/>
  <c r="F70" i="6"/>
  <c r="F74" i="8"/>
  <c r="F85" i="8"/>
  <c r="L74" i="8"/>
  <c r="F84" i="4"/>
  <c r="L73" i="4"/>
  <c r="F73" i="4"/>
  <c r="L74" i="2"/>
  <c r="F74" i="2"/>
  <c r="F85" i="2"/>
  <c r="F71" i="2"/>
  <c r="F82" i="2"/>
  <c r="L71" i="2"/>
  <c r="L70" i="5"/>
  <c r="F70" i="5"/>
  <c r="F81" i="5"/>
  <c r="J40" i="24"/>
  <c r="K40" i="24" s="1"/>
  <c r="AK462" i="22"/>
  <c r="AE462" i="22"/>
  <c r="Q471" i="22"/>
  <c r="AK453" i="22"/>
  <c r="AK483" i="22"/>
  <c r="Q480" i="22"/>
  <c r="AK491" i="22"/>
  <c r="AE491" i="22"/>
  <c r="AK473" i="22"/>
  <c r="AK499" i="22"/>
  <c r="AK462" i="25"/>
  <c r="AE462" i="25"/>
  <c r="Q471" i="25"/>
  <c r="AK453" i="25"/>
  <c r="AK483" i="25"/>
  <c r="Q480" i="25"/>
  <c r="AK499" i="25"/>
  <c r="AK491" i="25"/>
  <c r="AE491" i="25"/>
  <c r="AK473" i="25"/>
  <c r="T31" i="25"/>
  <c r="V31" i="25"/>
  <c r="T26" i="25"/>
  <c r="V26" i="25"/>
  <c r="J30" i="25"/>
  <c r="J40" i="25" s="1"/>
  <c r="K40" i="25" s="1"/>
  <c r="L30" i="25"/>
  <c r="M30" i="25" s="1"/>
  <c r="M31" i="25" s="1"/>
  <c r="T37" i="25"/>
  <c r="V37" i="25"/>
  <c r="J37" i="25"/>
  <c r="L37" i="25"/>
  <c r="T28" i="25"/>
  <c r="V28" i="25"/>
  <c r="J27" i="23"/>
  <c r="L27" i="23"/>
  <c r="M27" i="23" s="1"/>
  <c r="M28" i="23" s="1"/>
  <c r="M29" i="23" s="1"/>
  <c r="M30" i="23" s="1"/>
  <c r="M31" i="23" s="1"/>
  <c r="M32" i="23" s="1"/>
  <c r="M33" i="23" s="1"/>
  <c r="M34" i="23" s="1"/>
  <c r="M35" i="23" s="1"/>
  <c r="M36" i="23" s="1"/>
  <c r="M37" i="23" s="1"/>
  <c r="M38" i="23" s="1"/>
  <c r="M39" i="23" s="1"/>
  <c r="M40" i="23" s="1"/>
  <c r="K42" i="23" s="1"/>
  <c r="K11" i="23" s="1"/>
  <c r="J22" i="23"/>
  <c r="J40" i="23" s="1"/>
  <c r="K40" i="23" s="1"/>
  <c r="L22" i="23"/>
  <c r="M22" i="23" s="1"/>
  <c r="M23" i="23" s="1"/>
  <c r="M24" i="23" s="1"/>
  <c r="M25" i="23" s="1"/>
  <c r="M26" i="23" s="1"/>
  <c r="J27" i="21"/>
  <c r="L27" i="21"/>
  <c r="J27" i="22"/>
  <c r="L27" i="22"/>
  <c r="AM483" i="20"/>
  <c r="S480" i="20"/>
  <c r="AM499" i="20"/>
  <c r="AM491" i="20"/>
  <c r="AG491" i="20"/>
  <c r="AM473" i="20"/>
  <c r="AM462" i="20"/>
  <c r="AG462" i="20"/>
  <c r="S471" i="20"/>
  <c r="AM453" i="20"/>
  <c r="T32" i="20"/>
  <c r="V32" i="20"/>
  <c r="AL483" i="19"/>
  <c r="R480" i="19"/>
  <c r="AL499" i="19"/>
  <c r="AL491" i="19"/>
  <c r="AF491" i="19"/>
  <c r="AL473" i="19"/>
  <c r="AL462" i="19"/>
  <c r="AF462" i="19"/>
  <c r="R471" i="19"/>
  <c r="AL453" i="19"/>
  <c r="T22" i="21"/>
  <c r="T40" i="21" s="1"/>
  <c r="U40" i="21" s="1"/>
  <c r="V22" i="21"/>
  <c r="W22" i="21" s="1"/>
  <c r="W23" i="21" s="1"/>
  <c r="W24" i="21" s="1"/>
  <c r="W25" i="21" s="1"/>
  <c r="W26" i="21" s="1"/>
  <c r="W27" i="21" s="1"/>
  <c r="W28" i="21" s="1"/>
  <c r="W29" i="21" s="1"/>
  <c r="W30" i="21" s="1"/>
  <c r="W31" i="21" s="1"/>
  <c r="W32" i="21" s="1"/>
  <c r="W33" i="21" s="1"/>
  <c r="W34" i="21" s="1"/>
  <c r="W35" i="21" s="1"/>
  <c r="W36" i="21" s="1"/>
  <c r="W37" i="21" s="1"/>
  <c r="W38" i="21" s="1"/>
  <c r="W39" i="21" s="1"/>
  <c r="W40" i="21" s="1"/>
  <c r="U42" i="21" s="1"/>
  <c r="Q471" i="19"/>
  <c r="AK453" i="19"/>
  <c r="AK483" i="19"/>
  <c r="Q480" i="19"/>
  <c r="AK499" i="19"/>
  <c r="AK491" i="19"/>
  <c r="AE491" i="19"/>
  <c r="AK473" i="19"/>
  <c r="AK462" i="19"/>
  <c r="AE462" i="19"/>
  <c r="AN462" i="18"/>
  <c r="AH462" i="18"/>
  <c r="T471" i="18"/>
  <c r="AN453" i="18"/>
  <c r="AN483" i="18"/>
  <c r="T480" i="18"/>
  <c r="AN499" i="18"/>
  <c r="AN491" i="18"/>
  <c r="AH491" i="18"/>
  <c r="AN473" i="18"/>
  <c r="AK462" i="16"/>
  <c r="AE462" i="16"/>
  <c r="Q471" i="16"/>
  <c r="AK453" i="16"/>
  <c r="AK483" i="16"/>
  <c r="Q480" i="16"/>
  <c r="AK499" i="16"/>
  <c r="AK491" i="16"/>
  <c r="AE491" i="16"/>
  <c r="AK473" i="16"/>
  <c r="AL462" i="17"/>
  <c r="AF462" i="17"/>
  <c r="AL483" i="17"/>
  <c r="R480" i="17"/>
  <c r="AL473" i="17"/>
  <c r="AL499" i="17"/>
  <c r="AF491" i="17"/>
  <c r="AL453" i="17"/>
  <c r="AL491" i="17"/>
  <c r="R471" i="17"/>
  <c r="AM483" i="16"/>
  <c r="S480" i="16"/>
  <c r="AM499" i="16"/>
  <c r="AM491" i="16"/>
  <c r="AG491" i="16"/>
  <c r="AM473" i="16"/>
  <c r="AM462" i="16"/>
  <c r="AG462" i="16"/>
  <c r="S471" i="16"/>
  <c r="AM453" i="16"/>
  <c r="L37" i="16"/>
  <c r="J37" i="16"/>
  <c r="L32" i="16"/>
  <c r="J32" i="16"/>
  <c r="V28" i="16"/>
  <c r="T28" i="16"/>
  <c r="L26" i="16"/>
  <c r="M26" i="16" s="1"/>
  <c r="M27" i="16" s="1"/>
  <c r="M28" i="16" s="1"/>
  <c r="M29" i="16" s="1"/>
  <c r="M30" i="16" s="1"/>
  <c r="M31" i="16" s="1"/>
  <c r="J26" i="16"/>
  <c r="AK483" i="15"/>
  <c r="Q480" i="15"/>
  <c r="AK499" i="15"/>
  <c r="AK491" i="15"/>
  <c r="AE491" i="15"/>
  <c r="AK473" i="15"/>
  <c r="AK462" i="15"/>
  <c r="AE462" i="15"/>
  <c r="Q471" i="15"/>
  <c r="AK453" i="15"/>
  <c r="AM483" i="13"/>
  <c r="S480" i="13"/>
  <c r="AM499" i="13"/>
  <c r="AM491" i="13"/>
  <c r="AG491" i="13"/>
  <c r="AM473" i="13"/>
  <c r="AM462" i="13"/>
  <c r="AG462" i="13"/>
  <c r="S471" i="13"/>
  <c r="AM453" i="13"/>
  <c r="J22" i="14"/>
  <c r="L22" i="14"/>
  <c r="M22" i="14" s="1"/>
  <c r="AK499" i="11"/>
  <c r="AK491" i="11"/>
  <c r="AE491" i="11"/>
  <c r="AK473" i="11"/>
  <c r="AK462" i="11"/>
  <c r="AE462" i="11"/>
  <c r="Q471" i="11"/>
  <c r="AK453" i="11"/>
  <c r="AK483" i="11"/>
  <c r="Q480" i="11"/>
  <c r="AN483" i="11"/>
  <c r="T480" i="11"/>
  <c r="AN499" i="11"/>
  <c r="AN491" i="11"/>
  <c r="AH491" i="11"/>
  <c r="AN473" i="11"/>
  <c r="AN462" i="11"/>
  <c r="AH462" i="11"/>
  <c r="T471" i="11"/>
  <c r="AN453" i="11"/>
  <c r="AL462" i="7"/>
  <c r="AF462" i="7"/>
  <c r="R471" i="7"/>
  <c r="AL453" i="7"/>
  <c r="AL483" i="7"/>
  <c r="R480" i="7"/>
  <c r="AL499" i="7"/>
  <c r="AL491" i="7"/>
  <c r="AF491" i="7"/>
  <c r="AL473" i="7"/>
  <c r="AK499" i="7"/>
  <c r="AK491" i="7"/>
  <c r="AE491" i="7"/>
  <c r="AK473" i="7"/>
  <c r="AK462" i="7"/>
  <c r="AE462" i="7"/>
  <c r="Q471" i="7"/>
  <c r="AK453" i="7"/>
  <c r="AK483" i="7"/>
  <c r="Q480" i="7"/>
  <c r="T29" i="11"/>
  <c r="V29" i="11"/>
  <c r="AK483" i="8"/>
  <c r="Q480" i="8"/>
  <c r="AK499" i="8"/>
  <c r="AK491" i="8"/>
  <c r="AE491" i="8"/>
  <c r="AK473" i="8"/>
  <c r="AK462" i="8"/>
  <c r="AE462" i="8"/>
  <c r="Q471" i="8"/>
  <c r="AK453" i="8"/>
  <c r="AM483" i="6"/>
  <c r="S480" i="6"/>
  <c r="AM499" i="6"/>
  <c r="AM491" i="6"/>
  <c r="AG491" i="6"/>
  <c r="AM473" i="6"/>
  <c r="AM462" i="6"/>
  <c r="AG462" i="6"/>
  <c r="S471" i="6"/>
  <c r="AM453" i="6"/>
  <c r="V34" i="9"/>
  <c r="T34" i="9"/>
  <c r="S471" i="7"/>
  <c r="AM453" i="7"/>
  <c r="AM483" i="7"/>
  <c r="S480" i="7"/>
  <c r="AM499" i="7"/>
  <c r="AM491" i="7"/>
  <c r="AG491" i="7"/>
  <c r="AM473" i="7"/>
  <c r="AM462" i="7"/>
  <c r="AG462" i="7"/>
  <c r="R471" i="6"/>
  <c r="AL453" i="6"/>
  <c r="AL483" i="6"/>
  <c r="R480" i="6"/>
  <c r="AL499" i="6"/>
  <c r="AL491" i="6"/>
  <c r="AF491" i="6"/>
  <c r="AL473" i="6"/>
  <c r="AL462" i="6"/>
  <c r="AF462" i="6"/>
  <c r="L22" i="9"/>
  <c r="M22" i="9" s="1"/>
  <c r="J22" i="9"/>
  <c r="V22" i="6"/>
  <c r="W22" i="6" s="1"/>
  <c r="W23" i="6" s="1"/>
  <c r="W24" i="6" s="1"/>
  <c r="W25" i="6" s="1"/>
  <c r="W26" i="6" s="1"/>
  <c r="W27" i="6" s="1"/>
  <c r="W28" i="6" s="1"/>
  <c r="T22" i="6"/>
  <c r="AM483" i="5"/>
  <c r="AM499" i="5"/>
  <c r="AG491" i="5"/>
  <c r="AM473" i="5"/>
  <c r="AM491" i="5"/>
  <c r="AM462" i="5"/>
  <c r="AG462" i="5"/>
  <c r="S471" i="5"/>
  <c r="AM453" i="5"/>
  <c r="S480" i="5"/>
  <c r="J22" i="7"/>
  <c r="L22" i="7"/>
  <c r="M22" i="7" s="1"/>
  <c r="AK483" i="4"/>
  <c r="Q480" i="4"/>
  <c r="AK499" i="4"/>
  <c r="AK491" i="4"/>
  <c r="AE491" i="4"/>
  <c r="AK473" i="4"/>
  <c r="AK462" i="4"/>
  <c r="AE462" i="4"/>
  <c r="Q471" i="4"/>
  <c r="AK453" i="4"/>
  <c r="AM483" i="2"/>
  <c r="S480" i="2"/>
  <c r="AM499" i="2"/>
  <c r="AM491" i="2"/>
  <c r="AG491" i="2"/>
  <c r="AM473" i="2"/>
  <c r="AM462" i="2"/>
  <c r="AG462" i="2"/>
  <c r="S471" i="2"/>
  <c r="AM453" i="2"/>
  <c r="L22" i="8"/>
  <c r="M22" i="8" s="1"/>
  <c r="M23" i="8" s="1"/>
  <c r="J22" i="8"/>
  <c r="J40" i="8" s="1"/>
  <c r="K40" i="8" s="1"/>
  <c r="L27" i="6"/>
  <c r="J27" i="6"/>
  <c r="T471" i="4"/>
  <c r="AN453" i="4"/>
  <c r="AN483" i="4"/>
  <c r="T480" i="4"/>
  <c r="AN499" i="4"/>
  <c r="AN491" i="4"/>
  <c r="AH491" i="4"/>
  <c r="AN473" i="4"/>
  <c r="AN462" i="4"/>
  <c r="AH462" i="4"/>
  <c r="J27" i="3"/>
  <c r="L27" i="3"/>
  <c r="J22" i="3"/>
  <c r="L22" i="3"/>
  <c r="M22" i="3" s="1"/>
  <c r="M23" i="3" s="1"/>
  <c r="M24" i="3" s="1"/>
  <c r="M25" i="3" s="1"/>
  <c r="M26" i="3" s="1"/>
  <c r="W24" i="2"/>
  <c r="W25" i="2" s="1"/>
  <c r="W26" i="2" s="1"/>
  <c r="W27" i="2" s="1"/>
  <c r="W28" i="2" s="1"/>
  <c r="L22" i="5"/>
  <c r="M22" i="5" s="1"/>
  <c r="J22" i="5"/>
  <c r="AH492" i="25"/>
  <c r="K467" i="25"/>
  <c r="AE463" i="25"/>
  <c r="L70" i="25"/>
  <c r="D78" i="25"/>
  <c r="D89" i="25"/>
  <c r="F81" i="25"/>
  <c r="F70" i="25"/>
  <c r="F73" i="25"/>
  <c r="F84" i="25"/>
  <c r="L73" i="25"/>
  <c r="L76" i="24"/>
  <c r="F76" i="24"/>
  <c r="F87" i="24"/>
  <c r="L72" i="24"/>
  <c r="F72" i="24"/>
  <c r="F83" i="24"/>
  <c r="F73" i="24"/>
  <c r="L73" i="24"/>
  <c r="F84" i="24"/>
  <c r="I69" i="24"/>
  <c r="AE492" i="23"/>
  <c r="J467" i="22"/>
  <c r="D477" i="22" s="1"/>
  <c r="I68" i="23"/>
  <c r="AE492" i="22"/>
  <c r="F75" i="22"/>
  <c r="F86" i="22"/>
  <c r="L75" i="22"/>
  <c r="F71" i="22"/>
  <c r="F82" i="22"/>
  <c r="L71" i="22"/>
  <c r="J467" i="21"/>
  <c r="D477" i="21" s="1"/>
  <c r="L467" i="21"/>
  <c r="AF463" i="21"/>
  <c r="F87" i="20"/>
  <c r="L76" i="20"/>
  <c r="F76" i="20"/>
  <c r="AG463" i="20"/>
  <c r="M467" i="20"/>
  <c r="AH492" i="20"/>
  <c r="K467" i="20"/>
  <c r="AE463" i="20"/>
  <c r="AE492" i="19"/>
  <c r="AF463" i="19"/>
  <c r="L467" i="19"/>
  <c r="F75" i="20"/>
  <c r="F86" i="20"/>
  <c r="L75" i="20"/>
  <c r="F76" i="19"/>
  <c r="F87" i="19"/>
  <c r="L76" i="19"/>
  <c r="F72" i="19"/>
  <c r="F83" i="19"/>
  <c r="L72" i="19"/>
  <c r="F75" i="18"/>
  <c r="F86" i="18"/>
  <c r="L75" i="18"/>
  <c r="F71" i="18"/>
  <c r="F82" i="18"/>
  <c r="L71" i="18"/>
  <c r="AG492" i="18"/>
  <c r="N467" i="17"/>
  <c r="AH463" i="17"/>
  <c r="AH463" i="16"/>
  <c r="N467" i="16"/>
  <c r="I69" i="16"/>
  <c r="AE492" i="17"/>
  <c r="M467" i="17"/>
  <c r="AG463" i="17"/>
  <c r="AF492" i="16"/>
  <c r="AG463" i="16"/>
  <c r="M467" i="16"/>
  <c r="AF463" i="16"/>
  <c r="L467" i="16"/>
  <c r="AH492" i="16"/>
  <c r="K467" i="16"/>
  <c r="AE463" i="16"/>
  <c r="AH463" i="13"/>
  <c r="N467" i="13"/>
  <c r="I69" i="13"/>
  <c r="AH492" i="15"/>
  <c r="J467" i="14"/>
  <c r="D477" i="14" s="1"/>
  <c r="F85" i="14"/>
  <c r="L74" i="14"/>
  <c r="F74" i="14"/>
  <c r="D89" i="14"/>
  <c r="F81" i="14"/>
  <c r="L70" i="14"/>
  <c r="D78" i="14"/>
  <c r="F70" i="14"/>
  <c r="AG463" i="13"/>
  <c r="M467" i="13"/>
  <c r="AH463" i="15"/>
  <c r="N467" i="15"/>
  <c r="I68" i="15"/>
  <c r="AF492" i="15"/>
  <c r="L467" i="14"/>
  <c r="AF463" i="14"/>
  <c r="F84" i="14"/>
  <c r="L73" i="14"/>
  <c r="F73" i="14"/>
  <c r="AH492" i="13"/>
  <c r="K467" i="13"/>
  <c r="AE463" i="13"/>
  <c r="AH492" i="11"/>
  <c r="J467" i="10"/>
  <c r="D477" i="10" s="1"/>
  <c r="I68" i="10"/>
  <c r="AG463" i="9"/>
  <c r="M467" i="9"/>
  <c r="AE463" i="12"/>
  <c r="K467" i="12"/>
  <c r="I69" i="11"/>
  <c r="AE492" i="9"/>
  <c r="AF463" i="9"/>
  <c r="L467" i="9"/>
  <c r="AH463" i="12"/>
  <c r="N467" i="12"/>
  <c r="I68" i="12"/>
  <c r="F75" i="10"/>
  <c r="F86" i="10"/>
  <c r="L75" i="10"/>
  <c r="F75" i="13"/>
  <c r="F86" i="13"/>
  <c r="L75" i="13"/>
  <c r="F86" i="11"/>
  <c r="L75" i="11"/>
  <c r="F75" i="11"/>
  <c r="AG492" i="9"/>
  <c r="J467" i="6"/>
  <c r="D477" i="6" s="1"/>
  <c r="I68" i="6"/>
  <c r="F84" i="9"/>
  <c r="L73" i="9"/>
  <c r="F73" i="9"/>
  <c r="AG492" i="7"/>
  <c r="AH463" i="7"/>
  <c r="N467" i="7"/>
  <c r="F87" i="7"/>
  <c r="L76" i="7"/>
  <c r="F76" i="7"/>
  <c r="AH463" i="8"/>
  <c r="N467" i="8"/>
  <c r="I68" i="8"/>
  <c r="L76" i="9"/>
  <c r="F76" i="9"/>
  <c r="F87" i="9"/>
  <c r="L72" i="9"/>
  <c r="F72" i="9"/>
  <c r="F83" i="9"/>
  <c r="I69" i="9"/>
  <c r="AF492" i="8"/>
  <c r="L467" i="7"/>
  <c r="AF463" i="7"/>
  <c r="AH492" i="6"/>
  <c r="K467" i="6"/>
  <c r="AE463" i="6"/>
  <c r="AF492" i="5"/>
  <c r="AE492" i="4"/>
  <c r="AF463" i="4"/>
  <c r="L467" i="4"/>
  <c r="AE463" i="3"/>
  <c r="K467" i="3"/>
  <c r="L76" i="2"/>
  <c r="F76" i="2"/>
  <c r="F87" i="2"/>
  <c r="AF463" i="5"/>
  <c r="L467" i="5"/>
  <c r="AE463" i="4"/>
  <c r="K467" i="4"/>
  <c r="I69" i="3"/>
  <c r="F76" i="4"/>
  <c r="F87" i="4"/>
  <c r="L76" i="4"/>
  <c r="I69" i="4"/>
  <c r="AG463" i="3"/>
  <c r="M467" i="3"/>
  <c r="AE492" i="2"/>
  <c r="AH492" i="5"/>
  <c r="I68" i="5"/>
  <c r="F86" i="3"/>
  <c r="L75" i="3"/>
  <c r="F75" i="3"/>
  <c r="AM483" i="24"/>
  <c r="S480" i="24"/>
  <c r="AM462" i="24"/>
  <c r="AM499" i="24"/>
  <c r="AM473" i="24"/>
  <c r="S471" i="24"/>
  <c r="AG491" i="24"/>
  <c r="AM453" i="24"/>
  <c r="AM491" i="24"/>
  <c r="AG462" i="24"/>
  <c r="V38" i="24"/>
  <c r="W38" i="24" s="1"/>
  <c r="W39" i="24" s="1"/>
  <c r="W40" i="24" s="1"/>
  <c r="U42" i="24" s="1"/>
  <c r="T38" i="24"/>
  <c r="AL462" i="23"/>
  <c r="AF462" i="23"/>
  <c r="AL483" i="23"/>
  <c r="AL499" i="23"/>
  <c r="AL491" i="23"/>
  <c r="AF491" i="23"/>
  <c r="R480" i="23"/>
  <c r="AL473" i="23"/>
  <c r="AL453" i="23"/>
  <c r="R471" i="23"/>
  <c r="T22" i="23"/>
  <c r="V22" i="23"/>
  <c r="W22" i="23" s="1"/>
  <c r="W23" i="23" s="1"/>
  <c r="W24" i="23" s="1"/>
  <c r="W25" i="23" s="1"/>
  <c r="W26" i="23" s="1"/>
  <c r="W27" i="23" s="1"/>
  <c r="W28" i="23" s="1"/>
  <c r="Q471" i="21"/>
  <c r="AK453" i="21"/>
  <c r="AK499" i="21"/>
  <c r="AK491" i="21"/>
  <c r="AE491" i="21"/>
  <c r="AK473" i="21"/>
  <c r="AK462" i="21"/>
  <c r="AE462" i="21"/>
  <c r="Q480" i="21"/>
  <c r="AK483" i="21"/>
  <c r="AN499" i="20"/>
  <c r="AN491" i="20"/>
  <c r="AH491" i="20"/>
  <c r="AN473" i="20"/>
  <c r="AN462" i="20"/>
  <c r="AH462" i="20"/>
  <c r="T471" i="20"/>
  <c r="AN453" i="20"/>
  <c r="AN483" i="20"/>
  <c r="T480" i="20"/>
  <c r="T29" i="22"/>
  <c r="V29" i="22"/>
  <c r="R471" i="20"/>
  <c r="AL453" i="20"/>
  <c r="AL483" i="20"/>
  <c r="R480" i="20"/>
  <c r="AL499" i="20"/>
  <c r="AL491" i="20"/>
  <c r="AF491" i="20"/>
  <c r="AL473" i="20"/>
  <c r="AL462" i="20"/>
  <c r="AF462" i="20"/>
  <c r="AN462" i="19"/>
  <c r="AH462" i="19"/>
  <c r="T471" i="19"/>
  <c r="AN453" i="19"/>
  <c r="AN483" i="19"/>
  <c r="T480" i="19"/>
  <c r="AN499" i="19"/>
  <c r="AN491" i="19"/>
  <c r="AH491" i="19"/>
  <c r="AN473" i="19"/>
  <c r="AM499" i="19"/>
  <c r="AM491" i="19"/>
  <c r="AG491" i="19"/>
  <c r="AM473" i="19"/>
  <c r="AM462" i="19"/>
  <c r="AG462" i="19"/>
  <c r="S471" i="19"/>
  <c r="AM453" i="19"/>
  <c r="AM483" i="19"/>
  <c r="S480" i="19"/>
  <c r="J28" i="20"/>
  <c r="L28" i="20"/>
  <c r="U29" i="19"/>
  <c r="K27" i="19"/>
  <c r="J27" i="17"/>
  <c r="J40" i="17" s="1"/>
  <c r="K40" i="17" s="1"/>
  <c r="L27" i="17"/>
  <c r="AK499" i="14"/>
  <c r="AK491" i="14"/>
  <c r="AE491" i="14"/>
  <c r="AK473" i="14"/>
  <c r="AK462" i="14"/>
  <c r="AE462" i="14"/>
  <c r="Q471" i="14"/>
  <c r="AK453" i="14"/>
  <c r="AK483" i="14"/>
  <c r="Q480" i="14"/>
  <c r="V31" i="16"/>
  <c r="T31" i="16"/>
  <c r="V26" i="16"/>
  <c r="W26" i="16" s="1"/>
  <c r="W27" i="16" s="1"/>
  <c r="T26" i="16"/>
  <c r="V23" i="16"/>
  <c r="W23" i="16" s="1"/>
  <c r="W24" i="16" s="1"/>
  <c r="W25" i="16" s="1"/>
  <c r="T23" i="16"/>
  <c r="T40" i="16" s="1"/>
  <c r="U40" i="16" s="1"/>
  <c r="AN483" i="14"/>
  <c r="T480" i="14"/>
  <c r="AN499" i="14"/>
  <c r="AN491" i="14"/>
  <c r="AH491" i="14"/>
  <c r="AN473" i="14"/>
  <c r="AN462" i="14"/>
  <c r="AH462" i="14"/>
  <c r="T471" i="14"/>
  <c r="AN453" i="14"/>
  <c r="T22" i="14"/>
  <c r="V22" i="14"/>
  <c r="W22" i="14" s="1"/>
  <c r="AN499" i="10"/>
  <c r="AN491" i="10"/>
  <c r="AH491" i="10"/>
  <c r="AN473" i="10"/>
  <c r="AN462" i="10"/>
  <c r="AH462" i="10"/>
  <c r="T471" i="10"/>
  <c r="AN453" i="10"/>
  <c r="AN483" i="10"/>
  <c r="T480" i="10"/>
  <c r="L22" i="15"/>
  <c r="M22" i="15" s="1"/>
  <c r="M23" i="15" s="1"/>
  <c r="M24" i="15" s="1"/>
  <c r="M25" i="15" s="1"/>
  <c r="M26" i="15" s="1"/>
  <c r="M27" i="15" s="1"/>
  <c r="M28" i="15" s="1"/>
  <c r="M29" i="15" s="1"/>
  <c r="M30" i="15" s="1"/>
  <c r="M31" i="15" s="1"/>
  <c r="M32" i="15" s="1"/>
  <c r="M33" i="15" s="1"/>
  <c r="M34" i="15" s="1"/>
  <c r="M35" i="15" s="1"/>
  <c r="M36" i="15" s="1"/>
  <c r="M37" i="15" s="1"/>
  <c r="M38" i="15" s="1"/>
  <c r="M39" i="15" s="1"/>
  <c r="M40" i="15" s="1"/>
  <c r="K42" i="15" s="1"/>
  <c r="K11" i="15" s="1"/>
  <c r="J22" i="15"/>
  <c r="J40" i="15" s="1"/>
  <c r="K40" i="15" s="1"/>
  <c r="J22" i="11"/>
  <c r="L22" i="11"/>
  <c r="M22" i="11" s="1"/>
  <c r="J27" i="10"/>
  <c r="L27" i="10"/>
  <c r="AL499" i="8"/>
  <c r="AL491" i="8"/>
  <c r="AF491" i="8"/>
  <c r="AL473" i="8"/>
  <c r="AL462" i="8"/>
  <c r="AF462" i="8"/>
  <c r="R471" i="8"/>
  <c r="AL453" i="8"/>
  <c r="AL483" i="8"/>
  <c r="R480" i="8"/>
  <c r="AN483" i="7"/>
  <c r="T480" i="7"/>
  <c r="AN499" i="7"/>
  <c r="AN491" i="7"/>
  <c r="AH491" i="7"/>
  <c r="AN473" i="7"/>
  <c r="AN462" i="7"/>
  <c r="AH462" i="7"/>
  <c r="T471" i="7"/>
  <c r="AN453" i="7"/>
  <c r="L38" i="9"/>
  <c r="J38" i="9"/>
  <c r="J27" i="7"/>
  <c r="L27" i="7"/>
  <c r="AN499" i="5"/>
  <c r="AN491" i="5"/>
  <c r="AH491" i="5"/>
  <c r="AN483" i="5"/>
  <c r="AN462" i="5"/>
  <c r="AH462" i="5"/>
  <c r="T471" i="5"/>
  <c r="AN453" i="5"/>
  <c r="T480" i="5"/>
  <c r="AN473" i="5"/>
  <c r="V22" i="9"/>
  <c r="W22" i="9" s="1"/>
  <c r="W23" i="9" s="1"/>
  <c r="W24" i="9" s="1"/>
  <c r="W25" i="9" s="1"/>
  <c r="W26" i="9" s="1"/>
  <c r="W27" i="9" s="1"/>
  <c r="W28" i="9" s="1"/>
  <c r="T22" i="9"/>
  <c r="T22" i="7"/>
  <c r="V22" i="7"/>
  <c r="W22" i="7" s="1"/>
  <c r="W23" i="7" s="1"/>
  <c r="W24" i="7" s="1"/>
  <c r="W25" i="7" s="1"/>
  <c r="W26" i="7" s="1"/>
  <c r="W27" i="7" s="1"/>
  <c r="W28" i="7" s="1"/>
  <c r="AN483" i="3"/>
  <c r="T480" i="3"/>
  <c r="AN499" i="3"/>
  <c r="AN491" i="3"/>
  <c r="AH491" i="3"/>
  <c r="AN473" i="3"/>
  <c r="AN462" i="3"/>
  <c r="AH462" i="3"/>
  <c r="T471" i="3"/>
  <c r="AN453" i="3"/>
  <c r="V22" i="8"/>
  <c r="W22" i="8" s="1"/>
  <c r="W23" i="8" s="1"/>
  <c r="W24" i="8" s="1"/>
  <c r="W25" i="8" s="1"/>
  <c r="W26" i="8" s="1"/>
  <c r="W27" i="8" s="1"/>
  <c r="W28" i="8" s="1"/>
  <c r="W29" i="8" s="1"/>
  <c r="W30" i="8" s="1"/>
  <c r="W31" i="8" s="1"/>
  <c r="W32" i="8" s="1"/>
  <c r="W33" i="8" s="1"/>
  <c r="W34" i="8" s="1"/>
  <c r="W35" i="8" s="1"/>
  <c r="W36" i="8" s="1"/>
  <c r="W37" i="8" s="1"/>
  <c r="W38" i="8" s="1"/>
  <c r="W39" i="8" s="1"/>
  <c r="W40" i="8" s="1"/>
  <c r="U42" i="8" s="1"/>
  <c r="T22" i="8"/>
  <c r="T40" i="8" s="1"/>
  <c r="U40" i="8" s="1"/>
  <c r="V29" i="6"/>
  <c r="W29" i="6" s="1"/>
  <c r="W30" i="6" s="1"/>
  <c r="W31" i="6" s="1"/>
  <c r="W32" i="6" s="1"/>
  <c r="W33" i="6" s="1"/>
  <c r="W34" i="6" s="1"/>
  <c r="W35" i="6" s="1"/>
  <c r="W36" i="6" s="1"/>
  <c r="W37" i="6" s="1"/>
  <c r="W38" i="6" s="1"/>
  <c r="W39" i="6" s="1"/>
  <c r="W40" i="6" s="1"/>
  <c r="U42" i="6" s="1"/>
  <c r="T29" i="6"/>
  <c r="R471" i="2"/>
  <c r="AL453" i="2"/>
  <c r="AL483" i="2"/>
  <c r="R480" i="2"/>
  <c r="AL499" i="2"/>
  <c r="AL491" i="2"/>
  <c r="AF491" i="2"/>
  <c r="AL473" i="2"/>
  <c r="AL462" i="2"/>
  <c r="AF462" i="2"/>
  <c r="J22" i="2"/>
  <c r="L22" i="2"/>
  <c r="M22" i="2" s="1"/>
  <c r="T29" i="3"/>
  <c r="V29" i="3"/>
  <c r="J27" i="2"/>
  <c r="L27" i="2"/>
  <c r="T22" i="3"/>
  <c r="T40" i="3" s="1"/>
  <c r="U40" i="3" s="1"/>
  <c r="V22" i="3"/>
  <c r="W22" i="3" s="1"/>
  <c r="W23" i="3" s="1"/>
  <c r="W24" i="3" s="1"/>
  <c r="W25" i="3" s="1"/>
  <c r="W26" i="3" s="1"/>
  <c r="W27" i="3" s="1"/>
  <c r="W28" i="3" s="1"/>
  <c r="L22" i="4"/>
  <c r="M22" i="4" s="1"/>
  <c r="M23" i="4" s="1"/>
  <c r="M24" i="4" s="1"/>
  <c r="M25" i="4" s="1"/>
  <c r="M26" i="4" s="1"/>
  <c r="J22" i="4"/>
  <c r="V22" i="5"/>
  <c r="W22" i="5" s="1"/>
  <c r="W23" i="5" s="1"/>
  <c r="W24" i="5" s="1"/>
  <c r="W25" i="5" s="1"/>
  <c r="W26" i="5" s="1"/>
  <c r="W27" i="5" s="1"/>
  <c r="W28" i="5" s="1"/>
  <c r="T22" i="5"/>
  <c r="AG463" i="25"/>
  <c r="M467" i="25"/>
  <c r="L74" i="25"/>
  <c r="F85" i="25"/>
  <c r="F74" i="25"/>
  <c r="AE463" i="23"/>
  <c r="K467" i="23"/>
  <c r="F75" i="24"/>
  <c r="F86" i="24"/>
  <c r="L75" i="24"/>
  <c r="M467" i="23"/>
  <c r="AG463" i="23"/>
  <c r="F85" i="23"/>
  <c r="L74" i="23"/>
  <c r="F74" i="23"/>
  <c r="F81" i="23"/>
  <c r="L70" i="23"/>
  <c r="F70" i="23"/>
  <c r="AG463" i="22"/>
  <c r="M467" i="22"/>
  <c r="AF463" i="22"/>
  <c r="L467" i="22"/>
  <c r="I68" i="22"/>
  <c r="K467" i="22"/>
  <c r="AE463" i="22"/>
  <c r="AH463" i="20"/>
  <c r="N467" i="20"/>
  <c r="AG463" i="19"/>
  <c r="M467" i="19"/>
  <c r="N467" i="19"/>
  <c r="AH463" i="19"/>
  <c r="AG463" i="18"/>
  <c r="M467" i="18"/>
  <c r="AE463" i="18"/>
  <c r="K467" i="18"/>
  <c r="J467" i="18"/>
  <c r="D477" i="18" s="1"/>
  <c r="I68" i="18"/>
  <c r="AG492" i="17"/>
  <c r="F85" i="16"/>
  <c r="L74" i="16"/>
  <c r="F74" i="16"/>
  <c r="F81" i="16"/>
  <c r="L70" i="16"/>
  <c r="F70" i="16"/>
  <c r="J467" i="17"/>
  <c r="D477" i="17" s="1"/>
  <c r="F86" i="15"/>
  <c r="L75" i="15"/>
  <c r="F75" i="15"/>
  <c r="F82" i="15"/>
  <c r="L71" i="15"/>
  <c r="F71" i="15"/>
  <c r="L74" i="13"/>
  <c r="F74" i="13"/>
  <c r="F85" i="13"/>
  <c r="D78" i="13"/>
  <c r="D89" i="13"/>
  <c r="F81" i="13"/>
  <c r="L70" i="13"/>
  <c r="F70" i="13"/>
  <c r="AE463" i="15"/>
  <c r="K467" i="15"/>
  <c r="AF463" i="12"/>
  <c r="L467" i="12"/>
  <c r="F84" i="12"/>
  <c r="L73" i="12"/>
  <c r="F73" i="12"/>
  <c r="AE463" i="11"/>
  <c r="K467" i="11"/>
  <c r="L76" i="10"/>
  <c r="F76" i="10"/>
  <c r="F87" i="10"/>
  <c r="L72" i="10"/>
  <c r="F72" i="10"/>
  <c r="F83" i="10"/>
  <c r="AH463" i="11"/>
  <c r="N467" i="11"/>
  <c r="F87" i="11"/>
  <c r="L76" i="11"/>
  <c r="F76" i="11"/>
  <c r="F83" i="11"/>
  <c r="L72" i="11"/>
  <c r="F72" i="11"/>
  <c r="J467" i="12"/>
  <c r="D477" i="12" s="1"/>
  <c r="M467" i="12"/>
  <c r="AG463" i="12"/>
  <c r="AF463" i="8"/>
  <c r="L467" i="8"/>
  <c r="F84" i="8"/>
  <c r="L73" i="8"/>
  <c r="F73" i="8"/>
  <c r="AE463" i="7"/>
  <c r="K467" i="7"/>
  <c r="AH463" i="2"/>
  <c r="N467" i="2"/>
  <c r="F84" i="5"/>
  <c r="L73" i="5"/>
  <c r="F73" i="5"/>
  <c r="AH463" i="3"/>
  <c r="N467" i="3"/>
  <c r="F87" i="3"/>
  <c r="L76" i="3"/>
  <c r="F76" i="3"/>
  <c r="F83" i="3"/>
  <c r="L72" i="3"/>
  <c r="F72" i="3"/>
  <c r="F75" i="6"/>
  <c r="F86" i="6"/>
  <c r="L75" i="6"/>
  <c r="AE463" i="5"/>
  <c r="K467" i="5"/>
  <c r="AF463" i="2"/>
  <c r="L467" i="2"/>
  <c r="J467" i="5"/>
  <c r="D477" i="5" s="1"/>
  <c r="M467" i="4"/>
  <c r="AG463" i="4"/>
  <c r="R471" i="25"/>
  <c r="AL453" i="25"/>
  <c r="AL483" i="25"/>
  <c r="R480" i="25"/>
  <c r="AL499" i="25"/>
  <c r="AL491" i="25"/>
  <c r="AF491" i="25"/>
  <c r="AL473" i="25"/>
  <c r="AL462" i="25"/>
  <c r="AF462" i="25"/>
  <c r="J33" i="25"/>
  <c r="L33" i="25"/>
  <c r="W23" i="25"/>
  <c r="AK499" i="23"/>
  <c r="AK491" i="23"/>
  <c r="AE491" i="23"/>
  <c r="AK473" i="23"/>
  <c r="Q471" i="23"/>
  <c r="AK462" i="23"/>
  <c r="Q480" i="23"/>
  <c r="AK483" i="23"/>
  <c r="AE462" i="23"/>
  <c r="AK453" i="23"/>
  <c r="T29" i="23"/>
  <c r="V29" i="23"/>
  <c r="AN499" i="25"/>
  <c r="AN491" i="25"/>
  <c r="AH491" i="25"/>
  <c r="AN473" i="25"/>
  <c r="AN462" i="25"/>
  <c r="AH462" i="25"/>
  <c r="T471" i="25"/>
  <c r="AN453" i="25"/>
  <c r="AN483" i="25"/>
  <c r="T480" i="25"/>
  <c r="AM483" i="25"/>
  <c r="S480" i="25"/>
  <c r="AM499" i="25"/>
  <c r="AM491" i="25"/>
  <c r="AG491" i="25"/>
  <c r="AM473" i="25"/>
  <c r="AM462" i="25"/>
  <c r="AG462" i="25"/>
  <c r="S471" i="25"/>
  <c r="AM453" i="25"/>
  <c r="J35" i="25"/>
  <c r="L35" i="25"/>
  <c r="J32" i="25"/>
  <c r="L32" i="25"/>
  <c r="M32" i="25" s="1"/>
  <c r="AN499" i="24"/>
  <c r="AN491" i="24"/>
  <c r="AH491" i="24"/>
  <c r="AN473" i="24"/>
  <c r="T471" i="24"/>
  <c r="AN453" i="24"/>
  <c r="AN483" i="24"/>
  <c r="T480" i="24"/>
  <c r="AH462" i="24"/>
  <c r="AN462" i="24"/>
  <c r="T40" i="24"/>
  <c r="U40" i="24" s="1"/>
  <c r="AN483" i="23"/>
  <c r="T480" i="23"/>
  <c r="AH462" i="23"/>
  <c r="AN453" i="23"/>
  <c r="AN499" i="23"/>
  <c r="AN491" i="23"/>
  <c r="T471" i="23"/>
  <c r="AN462" i="23"/>
  <c r="AH491" i="23"/>
  <c r="AN473" i="23"/>
  <c r="AN499" i="22"/>
  <c r="AN491" i="22"/>
  <c r="AH491" i="22"/>
  <c r="AN473" i="22"/>
  <c r="AN462" i="22"/>
  <c r="AH462" i="22"/>
  <c r="T471" i="22"/>
  <c r="AN453" i="22"/>
  <c r="T480" i="22"/>
  <c r="AN483" i="22"/>
  <c r="J22" i="22"/>
  <c r="J40" i="22" s="1"/>
  <c r="K40" i="22" s="1"/>
  <c r="L22" i="22"/>
  <c r="M22" i="22" s="1"/>
  <c r="M23" i="22" s="1"/>
  <c r="M24" i="22" s="1"/>
  <c r="M25" i="22" s="1"/>
  <c r="M26" i="22" s="1"/>
  <c r="AN462" i="21"/>
  <c r="AH462" i="21"/>
  <c r="AN483" i="21"/>
  <c r="T480" i="21"/>
  <c r="AN499" i="21"/>
  <c r="AN491" i="21"/>
  <c r="AH491" i="21"/>
  <c r="AN473" i="21"/>
  <c r="T471" i="21"/>
  <c r="AN453" i="21"/>
  <c r="J35" i="20"/>
  <c r="L35" i="20"/>
  <c r="J30" i="20"/>
  <c r="L30" i="20"/>
  <c r="J22" i="20"/>
  <c r="L22" i="20"/>
  <c r="M22" i="20" s="1"/>
  <c r="M23" i="20" s="1"/>
  <c r="M24" i="20" s="1"/>
  <c r="M25" i="20" s="1"/>
  <c r="M26" i="20" s="1"/>
  <c r="M27" i="20" s="1"/>
  <c r="AL483" i="18"/>
  <c r="R480" i="18"/>
  <c r="AL499" i="18"/>
  <c r="AL491" i="18"/>
  <c r="AF491" i="18"/>
  <c r="AL473" i="18"/>
  <c r="AL462" i="18"/>
  <c r="AF462" i="18"/>
  <c r="R471" i="18"/>
  <c r="AL453" i="18"/>
  <c r="Q471" i="18"/>
  <c r="AK453" i="18"/>
  <c r="AK483" i="18"/>
  <c r="Q480" i="18"/>
  <c r="AK499" i="18"/>
  <c r="AK491" i="18"/>
  <c r="AE491" i="18"/>
  <c r="AK473" i="18"/>
  <c r="AK462" i="18"/>
  <c r="AE462" i="18"/>
  <c r="M23" i="18"/>
  <c r="M24" i="18" s="1"/>
  <c r="M25" i="18" s="1"/>
  <c r="M26" i="18" s="1"/>
  <c r="M27" i="18" s="1"/>
  <c r="M28" i="18" s="1"/>
  <c r="M29" i="18" s="1"/>
  <c r="M30" i="18" s="1"/>
  <c r="M31" i="18" s="1"/>
  <c r="M32" i="18" s="1"/>
  <c r="M33" i="18" s="1"/>
  <c r="M34" i="18" s="1"/>
  <c r="M35" i="18" s="1"/>
  <c r="M36" i="18" s="1"/>
  <c r="M37" i="18" s="1"/>
  <c r="M38" i="18" s="1"/>
  <c r="M39" i="18" s="1"/>
  <c r="M40" i="18" s="1"/>
  <c r="K42" i="18" s="1"/>
  <c r="AN499" i="16"/>
  <c r="AN491" i="16"/>
  <c r="AH491" i="16"/>
  <c r="AN473" i="16"/>
  <c r="AN462" i="16"/>
  <c r="AH462" i="16"/>
  <c r="T471" i="16"/>
  <c r="AN453" i="16"/>
  <c r="AN483" i="16"/>
  <c r="T480" i="16"/>
  <c r="W29" i="18"/>
  <c r="W30" i="18" s="1"/>
  <c r="W31" i="18" s="1"/>
  <c r="W32" i="18" s="1"/>
  <c r="W33" i="18" s="1"/>
  <c r="W34" i="18" s="1"/>
  <c r="W35" i="18" s="1"/>
  <c r="W36" i="18" s="1"/>
  <c r="W37" i="18" s="1"/>
  <c r="W38" i="18" s="1"/>
  <c r="W39" i="18" s="1"/>
  <c r="W40" i="18" s="1"/>
  <c r="U42" i="18" s="1"/>
  <c r="K11" i="18" s="1"/>
  <c r="W27" i="17"/>
  <c r="W28" i="17" s="1"/>
  <c r="M25" i="17"/>
  <c r="M26" i="17" s="1"/>
  <c r="AK462" i="13"/>
  <c r="AE462" i="13"/>
  <c r="Q471" i="13"/>
  <c r="AK453" i="13"/>
  <c r="AK483" i="13"/>
  <c r="Q480" i="13"/>
  <c r="AK499" i="13"/>
  <c r="AK491" i="13"/>
  <c r="AE491" i="13"/>
  <c r="AK473" i="13"/>
  <c r="T29" i="17"/>
  <c r="T40" i="17" s="1"/>
  <c r="U40" i="17" s="1"/>
  <c r="V29" i="17"/>
  <c r="W29" i="17" s="1"/>
  <c r="W30" i="17" s="1"/>
  <c r="W31" i="17" s="1"/>
  <c r="W32" i="17" s="1"/>
  <c r="W33" i="17" s="1"/>
  <c r="W34" i="17" s="1"/>
  <c r="W35" i="17" s="1"/>
  <c r="W36" i="17" s="1"/>
  <c r="W37" i="17" s="1"/>
  <c r="W38" i="17" s="1"/>
  <c r="W39" i="17" s="1"/>
  <c r="W40" i="17" s="1"/>
  <c r="U42" i="17" s="1"/>
  <c r="AN499" i="13"/>
  <c r="AN491" i="13"/>
  <c r="AH491" i="13"/>
  <c r="AN473" i="13"/>
  <c r="AN462" i="13"/>
  <c r="AH462" i="13"/>
  <c r="T471" i="13"/>
  <c r="AN453" i="13"/>
  <c r="AN483" i="13"/>
  <c r="T480" i="13"/>
  <c r="L33" i="16"/>
  <c r="J33" i="16"/>
  <c r="J40" i="16" s="1"/>
  <c r="K40" i="16" s="1"/>
  <c r="S471" i="14"/>
  <c r="AM453" i="14"/>
  <c r="AM483" i="14"/>
  <c r="S480" i="14"/>
  <c r="AM499" i="14"/>
  <c r="AM491" i="14"/>
  <c r="AG491" i="14"/>
  <c r="AM473" i="14"/>
  <c r="AM462" i="14"/>
  <c r="AG462" i="14"/>
  <c r="R471" i="13"/>
  <c r="AL453" i="13"/>
  <c r="AL483" i="13"/>
  <c r="R480" i="13"/>
  <c r="AL499" i="13"/>
  <c r="AL491" i="13"/>
  <c r="AF491" i="13"/>
  <c r="AL473" i="13"/>
  <c r="AL462" i="13"/>
  <c r="AF462" i="13"/>
  <c r="M23" i="14"/>
  <c r="M24" i="14" s="1"/>
  <c r="M25" i="14" s="1"/>
  <c r="M26" i="14" s="1"/>
  <c r="AN462" i="9"/>
  <c r="AH462" i="9"/>
  <c r="T471" i="9"/>
  <c r="AN453" i="9"/>
  <c r="AN483" i="9"/>
  <c r="T480" i="9"/>
  <c r="AN499" i="9"/>
  <c r="AN491" i="9"/>
  <c r="AH491" i="9"/>
  <c r="AN473" i="9"/>
  <c r="AL499" i="12"/>
  <c r="AL491" i="12"/>
  <c r="AF491" i="12"/>
  <c r="AL473" i="12"/>
  <c r="AL462" i="12"/>
  <c r="AF462" i="12"/>
  <c r="R471" i="12"/>
  <c r="AL453" i="12"/>
  <c r="AL483" i="12"/>
  <c r="R480" i="12"/>
  <c r="V22" i="15"/>
  <c r="W22" i="15" s="1"/>
  <c r="W23" i="15" s="1"/>
  <c r="W24" i="15" s="1"/>
  <c r="W25" i="15" s="1"/>
  <c r="W26" i="15" s="1"/>
  <c r="W27" i="15" s="1"/>
  <c r="W28" i="15" s="1"/>
  <c r="W29" i="15" s="1"/>
  <c r="W30" i="15" s="1"/>
  <c r="W31" i="15" s="1"/>
  <c r="W32" i="15" s="1"/>
  <c r="W33" i="15" s="1"/>
  <c r="W34" i="15" s="1"/>
  <c r="W35" i="15" s="1"/>
  <c r="W36" i="15" s="1"/>
  <c r="W37" i="15" s="1"/>
  <c r="W38" i="15" s="1"/>
  <c r="W39" i="15" s="1"/>
  <c r="W40" i="15" s="1"/>
  <c r="U42" i="15" s="1"/>
  <c r="T22" i="15"/>
  <c r="T40" i="15" s="1"/>
  <c r="U40" i="15" s="1"/>
  <c r="J27" i="14"/>
  <c r="L27" i="14"/>
  <c r="W23" i="14"/>
  <c r="W24" i="14" s="1"/>
  <c r="W25" i="14" s="1"/>
  <c r="W26" i="14" s="1"/>
  <c r="W27" i="14" s="1"/>
  <c r="W28" i="14" s="1"/>
  <c r="AL483" i="9"/>
  <c r="R480" i="9"/>
  <c r="AL499" i="9"/>
  <c r="AL491" i="9"/>
  <c r="AF491" i="9"/>
  <c r="AL473" i="9"/>
  <c r="AL462" i="9"/>
  <c r="AF462" i="9"/>
  <c r="R471" i="9"/>
  <c r="AL453" i="9"/>
  <c r="T40" i="13"/>
  <c r="U40" i="13" s="1"/>
  <c r="S471" i="11"/>
  <c r="AM453" i="11"/>
  <c r="AM483" i="11"/>
  <c r="S480" i="11"/>
  <c r="AM499" i="11"/>
  <c r="AM491" i="11"/>
  <c r="AG491" i="11"/>
  <c r="AM473" i="11"/>
  <c r="AM462" i="11"/>
  <c r="AG462" i="11"/>
  <c r="R471" i="10"/>
  <c r="AL453" i="10"/>
  <c r="AL483" i="10"/>
  <c r="R480" i="10"/>
  <c r="AL499" i="10"/>
  <c r="AL491" i="10"/>
  <c r="AF491" i="10"/>
  <c r="AL473" i="10"/>
  <c r="AL462" i="10"/>
  <c r="AF462" i="10"/>
  <c r="J22" i="10"/>
  <c r="J40" i="10" s="1"/>
  <c r="K40" i="10" s="1"/>
  <c r="L22" i="10"/>
  <c r="M22" i="10" s="1"/>
  <c r="M23" i="10" s="1"/>
  <c r="M24" i="10" s="1"/>
  <c r="M25" i="10" s="1"/>
  <c r="M26" i="10" s="1"/>
  <c r="L22" i="12"/>
  <c r="M22" i="12" s="1"/>
  <c r="M23" i="12" s="1"/>
  <c r="M24" i="12" s="1"/>
  <c r="M25" i="12" s="1"/>
  <c r="M26" i="12" s="1"/>
  <c r="M27" i="12" s="1"/>
  <c r="M28" i="12" s="1"/>
  <c r="M29" i="12" s="1"/>
  <c r="M30" i="12" s="1"/>
  <c r="M31" i="12" s="1"/>
  <c r="M32" i="12" s="1"/>
  <c r="M33" i="12" s="1"/>
  <c r="M34" i="12" s="1"/>
  <c r="M35" i="12" s="1"/>
  <c r="M36" i="12" s="1"/>
  <c r="M37" i="12" s="1"/>
  <c r="M38" i="12" s="1"/>
  <c r="M39" i="12" s="1"/>
  <c r="M40" i="12" s="1"/>
  <c r="K42" i="12" s="1"/>
  <c r="K11" i="12" s="1"/>
  <c r="J22" i="12"/>
  <c r="J40" i="12" s="1"/>
  <c r="K40" i="12" s="1"/>
  <c r="T22" i="11"/>
  <c r="T40" i="11" s="1"/>
  <c r="U40" i="11" s="1"/>
  <c r="V22" i="11"/>
  <c r="W22" i="11" s="1"/>
  <c r="AM462" i="8"/>
  <c r="AG462" i="8"/>
  <c r="S471" i="8"/>
  <c r="AM453" i="8"/>
  <c r="AM483" i="8"/>
  <c r="S480" i="8"/>
  <c r="AM499" i="8"/>
  <c r="AM491" i="8"/>
  <c r="AG491" i="8"/>
  <c r="AM473" i="8"/>
  <c r="AK462" i="6"/>
  <c r="AE462" i="6"/>
  <c r="Q471" i="6"/>
  <c r="AK453" i="6"/>
  <c r="AK483" i="6"/>
  <c r="Q480" i="6"/>
  <c r="AK499" i="6"/>
  <c r="AK491" i="6"/>
  <c r="AE491" i="6"/>
  <c r="AK473" i="6"/>
  <c r="T29" i="10"/>
  <c r="V29" i="10"/>
  <c r="W24" i="10"/>
  <c r="V35" i="9"/>
  <c r="T35" i="9"/>
  <c r="T471" i="8"/>
  <c r="AN453" i="8"/>
  <c r="AN483" i="8"/>
  <c r="T480" i="8"/>
  <c r="AN499" i="8"/>
  <c r="AN491" i="8"/>
  <c r="AH491" i="8"/>
  <c r="AN473" i="8"/>
  <c r="AN462" i="8"/>
  <c r="AH462" i="8"/>
  <c r="T29" i="7"/>
  <c r="V29" i="7"/>
  <c r="AL462" i="3"/>
  <c r="AF462" i="3"/>
  <c r="R471" i="3"/>
  <c r="AL453" i="3"/>
  <c r="AL483" i="3"/>
  <c r="R480" i="3"/>
  <c r="AL499" i="3"/>
  <c r="AL491" i="3"/>
  <c r="AF491" i="3"/>
  <c r="AL473" i="3"/>
  <c r="L27" i="9"/>
  <c r="J27" i="9"/>
  <c r="AL499" i="4"/>
  <c r="AL491" i="4"/>
  <c r="AF491" i="4"/>
  <c r="AL473" i="4"/>
  <c r="AL462" i="4"/>
  <c r="AF462" i="4"/>
  <c r="R471" i="4"/>
  <c r="AL453" i="4"/>
  <c r="AL483" i="4"/>
  <c r="R480" i="4"/>
  <c r="L27" i="4"/>
  <c r="J27" i="4"/>
  <c r="M23" i="7"/>
  <c r="M24" i="7" s="1"/>
  <c r="M25" i="7" s="1"/>
  <c r="M26" i="7" s="1"/>
  <c r="M23" i="9"/>
  <c r="S471" i="3"/>
  <c r="AM453" i="3"/>
  <c r="AM483" i="3"/>
  <c r="S480" i="3"/>
  <c r="AM499" i="3"/>
  <c r="AM491" i="3"/>
  <c r="AG491" i="3"/>
  <c r="AM473" i="3"/>
  <c r="AM462" i="3"/>
  <c r="AG462" i="3"/>
  <c r="M23" i="2"/>
  <c r="T29" i="2"/>
  <c r="T40" i="2" s="1"/>
  <c r="U40" i="2" s="1"/>
  <c r="V29" i="2"/>
  <c r="M23" i="5"/>
  <c r="V22" i="4"/>
  <c r="W22" i="4" s="1"/>
  <c r="W23" i="4" s="1"/>
  <c r="W24" i="4" s="1"/>
  <c r="W25" i="4" s="1"/>
  <c r="W26" i="4" s="1"/>
  <c r="W27" i="4" s="1"/>
  <c r="W28" i="4" s="1"/>
  <c r="W29" i="4" s="1"/>
  <c r="W30" i="4" s="1"/>
  <c r="W31" i="4" s="1"/>
  <c r="W32" i="4" s="1"/>
  <c r="W33" i="4" s="1"/>
  <c r="W34" i="4" s="1"/>
  <c r="W35" i="4" s="1"/>
  <c r="W36" i="4" s="1"/>
  <c r="W37" i="4" s="1"/>
  <c r="W38" i="4" s="1"/>
  <c r="W39" i="4" s="1"/>
  <c r="W40" i="4" s="1"/>
  <c r="U42" i="4" s="1"/>
  <c r="T22" i="4"/>
  <c r="T40" i="4" s="1"/>
  <c r="U40" i="4" s="1"/>
  <c r="M24" i="2"/>
  <c r="M25" i="2" s="1"/>
  <c r="M26" i="2" s="1"/>
  <c r="L27" i="5"/>
  <c r="J27" i="5"/>
  <c r="AE492" i="25"/>
  <c r="F75" i="25"/>
  <c r="F86" i="25"/>
  <c r="L75" i="25"/>
  <c r="F71" i="25"/>
  <c r="F82" i="25"/>
  <c r="L71" i="25"/>
  <c r="AF492" i="24"/>
  <c r="AG463" i="24"/>
  <c r="M467" i="24"/>
  <c r="L74" i="24"/>
  <c r="F74" i="24"/>
  <c r="F85" i="24"/>
  <c r="F71" i="24"/>
  <c r="F82" i="24"/>
  <c r="L71" i="24"/>
  <c r="F70" i="24"/>
  <c r="D78" i="24"/>
  <c r="D89" i="24"/>
  <c r="F81" i="24"/>
  <c r="L70" i="24"/>
  <c r="I68" i="24"/>
  <c r="J467" i="23"/>
  <c r="D477" i="23" s="1"/>
  <c r="N467" i="23"/>
  <c r="AH463" i="23"/>
  <c r="AG492" i="22"/>
  <c r="AH463" i="22"/>
  <c r="N467" i="22"/>
  <c r="I69" i="23"/>
  <c r="F86" i="23"/>
  <c r="L75" i="23"/>
  <c r="F75" i="23"/>
  <c r="F76" i="22"/>
  <c r="F87" i="22"/>
  <c r="L76" i="22"/>
  <c r="F72" i="22"/>
  <c r="F83" i="22"/>
  <c r="L72" i="22"/>
  <c r="AG463" i="21"/>
  <c r="M467" i="21"/>
  <c r="F73" i="22"/>
  <c r="F84" i="22"/>
  <c r="L73" i="22"/>
  <c r="N467" i="21"/>
  <c r="AH463" i="21"/>
  <c r="F87" i="21"/>
  <c r="L76" i="21"/>
  <c r="F76" i="21"/>
  <c r="E72" i="21"/>
  <c r="AE492" i="20"/>
  <c r="F86" i="21"/>
  <c r="L75" i="21"/>
  <c r="F75" i="21"/>
  <c r="F75" i="19"/>
  <c r="F86" i="19"/>
  <c r="L75" i="19"/>
  <c r="F71" i="19"/>
  <c r="F82" i="19"/>
  <c r="L71" i="19"/>
  <c r="AG492" i="19"/>
  <c r="AE492" i="18"/>
  <c r="AF463" i="18"/>
  <c r="L467" i="18"/>
  <c r="F76" i="18"/>
  <c r="F87" i="18"/>
  <c r="L76" i="18"/>
  <c r="F72" i="18"/>
  <c r="F83" i="18"/>
  <c r="L72" i="18"/>
  <c r="J467" i="16"/>
  <c r="D477" i="16" s="1"/>
  <c r="I68" i="16"/>
  <c r="F87" i="17"/>
  <c r="L76" i="17"/>
  <c r="F76" i="17"/>
  <c r="E72" i="17"/>
  <c r="L467" i="17"/>
  <c r="AF463" i="17"/>
  <c r="F86" i="17"/>
  <c r="L75" i="17"/>
  <c r="F75" i="17"/>
  <c r="J467" i="13"/>
  <c r="D477" i="13" s="1"/>
  <c r="I68" i="13"/>
  <c r="AG492" i="14"/>
  <c r="AH463" i="14"/>
  <c r="N467" i="14"/>
  <c r="F87" i="14"/>
  <c r="L76" i="14"/>
  <c r="F76" i="14"/>
  <c r="F83" i="14"/>
  <c r="L72" i="14"/>
  <c r="F72" i="14"/>
  <c r="F75" i="16"/>
  <c r="F86" i="16"/>
  <c r="L75" i="16"/>
  <c r="F76" i="15"/>
  <c r="F87" i="15"/>
  <c r="L76" i="15"/>
  <c r="I69" i="15"/>
  <c r="AG463" i="14"/>
  <c r="M467" i="14"/>
  <c r="AE492" i="13"/>
  <c r="F86" i="14"/>
  <c r="L75" i="14"/>
  <c r="F75" i="14"/>
  <c r="F82" i="14"/>
  <c r="L71" i="14"/>
  <c r="F71" i="14"/>
  <c r="AG492" i="10"/>
  <c r="AH463" i="10"/>
  <c r="N467" i="10"/>
  <c r="I69" i="10"/>
  <c r="F71" i="13"/>
  <c r="F82" i="13"/>
  <c r="L71" i="13"/>
  <c r="I68" i="11"/>
  <c r="F73" i="13"/>
  <c r="L73" i="13"/>
  <c r="F84" i="13"/>
  <c r="F76" i="12"/>
  <c r="F87" i="12"/>
  <c r="L76" i="12"/>
  <c r="F72" i="12"/>
  <c r="F83" i="12"/>
  <c r="L72" i="12"/>
  <c r="I69" i="12"/>
  <c r="AG463" i="11"/>
  <c r="M467" i="11"/>
  <c r="AE492" i="10"/>
  <c r="AF492" i="12"/>
  <c r="L467" i="11"/>
  <c r="AF463" i="11"/>
  <c r="AH492" i="10"/>
  <c r="K467" i="10"/>
  <c r="AE463" i="10"/>
  <c r="AH463" i="6"/>
  <c r="N467" i="6"/>
  <c r="L76" i="6"/>
  <c r="F87" i="6"/>
  <c r="F76" i="6"/>
  <c r="E72" i="6"/>
  <c r="I69" i="6"/>
  <c r="F86" i="9"/>
  <c r="L75" i="9"/>
  <c r="F75" i="9"/>
  <c r="F82" i="9"/>
  <c r="L71" i="9"/>
  <c r="F71" i="9"/>
  <c r="AH492" i="8"/>
  <c r="J467" i="7"/>
  <c r="D477" i="7" s="1"/>
  <c r="E74" i="7"/>
  <c r="E70" i="7"/>
  <c r="E68" i="7"/>
  <c r="L68" i="7" s="1"/>
  <c r="I68" i="7" s="1"/>
  <c r="AG463" i="6"/>
  <c r="M467" i="6"/>
  <c r="F76" i="8"/>
  <c r="F87" i="8"/>
  <c r="L76" i="8"/>
  <c r="F72" i="8"/>
  <c r="F83" i="8"/>
  <c r="L72" i="8"/>
  <c r="I69" i="8"/>
  <c r="AG463" i="7"/>
  <c r="M467" i="7"/>
  <c r="AE492" i="6"/>
  <c r="L74" i="9"/>
  <c r="F74" i="9"/>
  <c r="F85" i="9"/>
  <c r="L70" i="9"/>
  <c r="D78" i="9"/>
  <c r="F70" i="9"/>
  <c r="D89" i="9"/>
  <c r="F81" i="9"/>
  <c r="I68" i="9"/>
  <c r="F86" i="7"/>
  <c r="L75" i="7"/>
  <c r="F75" i="7"/>
  <c r="F86" i="4"/>
  <c r="L75" i="4"/>
  <c r="F75" i="4"/>
  <c r="I68" i="3"/>
  <c r="AH463" i="4"/>
  <c r="N467" i="4"/>
  <c r="F74" i="4"/>
  <c r="F85" i="4"/>
  <c r="L74" i="4"/>
  <c r="I68" i="4"/>
  <c r="F75" i="2"/>
  <c r="F86" i="2"/>
  <c r="L75" i="2"/>
  <c r="L76" i="5"/>
  <c r="F76" i="5"/>
  <c r="F87" i="5"/>
  <c r="L72" i="5"/>
  <c r="F72" i="5"/>
  <c r="F83" i="5"/>
  <c r="I69" i="5"/>
  <c r="AF492" i="4"/>
  <c r="L467" i="3"/>
  <c r="AF463" i="3"/>
  <c r="AH492" i="2"/>
  <c r="K467" i="2"/>
  <c r="AE463" i="2"/>
  <c r="W24" i="25"/>
  <c r="W25" i="25" s="1"/>
  <c r="AM483" i="22"/>
  <c r="S480" i="22"/>
  <c r="AM499" i="22"/>
  <c r="AM491" i="22"/>
  <c r="AG491" i="22"/>
  <c r="AM473" i="22"/>
  <c r="AM462" i="22"/>
  <c r="AG462" i="22"/>
  <c r="S471" i="22"/>
  <c r="AM453" i="22"/>
  <c r="AL483" i="21"/>
  <c r="R480" i="21"/>
  <c r="AL462" i="21"/>
  <c r="AF462" i="21"/>
  <c r="R471" i="21"/>
  <c r="AL453" i="21"/>
  <c r="AL499" i="21"/>
  <c r="AL491" i="21"/>
  <c r="AL473" i="21"/>
  <c r="AF491" i="21"/>
  <c r="T22" i="22"/>
  <c r="T40" i="22" s="1"/>
  <c r="U40" i="22" s="1"/>
  <c r="V22" i="22"/>
  <c r="W22" i="22" s="1"/>
  <c r="W23" i="22" s="1"/>
  <c r="W24" i="22" s="1"/>
  <c r="W25" i="22" s="1"/>
  <c r="W26" i="22" s="1"/>
  <c r="W27" i="22" s="1"/>
  <c r="W28" i="22" s="1"/>
  <c r="J22" i="21"/>
  <c r="J40" i="21" s="1"/>
  <c r="K40" i="21" s="1"/>
  <c r="L22" i="21"/>
  <c r="M22" i="21" s="1"/>
  <c r="M23" i="21" s="1"/>
  <c r="M24" i="21" s="1"/>
  <c r="M25" i="21" s="1"/>
  <c r="M26" i="21" s="1"/>
  <c r="T22" i="20"/>
  <c r="T40" i="20" s="1"/>
  <c r="U40" i="20" s="1"/>
  <c r="V22" i="20"/>
  <c r="W22" i="20" s="1"/>
  <c r="W23" i="20" s="1"/>
  <c r="W24" i="20" s="1"/>
  <c r="W25" i="20" s="1"/>
  <c r="W26" i="20" s="1"/>
  <c r="W27" i="20" s="1"/>
  <c r="W28" i="20" s="1"/>
  <c r="W29" i="20" s="1"/>
  <c r="W30" i="20" s="1"/>
  <c r="W31" i="20" s="1"/>
  <c r="L34" i="19"/>
  <c r="J34" i="19"/>
  <c r="S471" i="17"/>
  <c r="AM453" i="17"/>
  <c r="AM499" i="17"/>
  <c r="AM491" i="17"/>
  <c r="AG491" i="17"/>
  <c r="AM473" i="17"/>
  <c r="S480" i="17"/>
  <c r="AG462" i="17"/>
  <c r="AM483" i="17"/>
  <c r="AM462" i="17"/>
  <c r="J40" i="18"/>
  <c r="K40" i="18" s="1"/>
  <c r="AK499" i="17"/>
  <c r="AK491" i="17"/>
  <c r="AE491" i="17"/>
  <c r="AK473" i="17"/>
  <c r="Q471" i="17"/>
  <c r="Q480" i="17"/>
  <c r="AE462" i="17"/>
  <c r="AK453" i="17"/>
  <c r="AK483" i="17"/>
  <c r="AK462" i="17"/>
  <c r="T40" i="18"/>
  <c r="U40" i="18" s="1"/>
  <c r="AN483" i="17"/>
  <c r="T480" i="17"/>
  <c r="AN499" i="17"/>
  <c r="AH491" i="17"/>
  <c r="AH462" i="17"/>
  <c r="AN453" i="17"/>
  <c r="AN462" i="17"/>
  <c r="AN491" i="17"/>
  <c r="T471" i="17"/>
  <c r="AN473" i="17"/>
  <c r="R471" i="16"/>
  <c r="AL453" i="16"/>
  <c r="AL483" i="16"/>
  <c r="R480" i="16"/>
  <c r="AL499" i="16"/>
  <c r="AL491" i="16"/>
  <c r="AF491" i="16"/>
  <c r="AL473" i="16"/>
  <c r="AL462" i="16"/>
  <c r="AF462" i="16"/>
  <c r="AM462" i="15"/>
  <c r="AG462" i="15"/>
  <c r="S471" i="15"/>
  <c r="AM453" i="15"/>
  <c r="AM483" i="15"/>
  <c r="S480" i="15"/>
  <c r="AM499" i="15"/>
  <c r="AM491" i="15"/>
  <c r="AG491" i="15"/>
  <c r="AM473" i="15"/>
  <c r="AL499" i="15"/>
  <c r="AL491" i="15"/>
  <c r="AF491" i="15"/>
  <c r="AL473" i="15"/>
  <c r="AL462" i="15"/>
  <c r="AF462" i="15"/>
  <c r="R471" i="15"/>
  <c r="AL453" i="15"/>
  <c r="AL483" i="15"/>
  <c r="R480" i="15"/>
  <c r="T471" i="15"/>
  <c r="AN453" i="15"/>
  <c r="AN483" i="15"/>
  <c r="T480" i="15"/>
  <c r="AN499" i="15"/>
  <c r="AN491" i="15"/>
  <c r="AH491" i="15"/>
  <c r="AN473" i="15"/>
  <c r="AN462" i="15"/>
  <c r="AH462" i="15"/>
  <c r="AM462" i="12"/>
  <c r="AG462" i="12"/>
  <c r="S471" i="12"/>
  <c r="AM453" i="12"/>
  <c r="AM483" i="12"/>
  <c r="S480" i="12"/>
  <c r="AM499" i="12"/>
  <c r="AM491" i="12"/>
  <c r="AG491" i="12"/>
  <c r="AM473" i="12"/>
  <c r="AK462" i="10"/>
  <c r="AE462" i="10"/>
  <c r="Q471" i="10"/>
  <c r="AK453" i="10"/>
  <c r="AK483" i="10"/>
  <c r="Q480" i="10"/>
  <c r="AK499" i="10"/>
  <c r="AK491" i="10"/>
  <c r="AE491" i="10"/>
  <c r="AK473" i="10"/>
  <c r="AM499" i="9"/>
  <c r="AM491" i="9"/>
  <c r="AG491" i="9"/>
  <c r="AM473" i="9"/>
  <c r="AM462" i="9"/>
  <c r="AG462" i="9"/>
  <c r="S471" i="9"/>
  <c r="AM453" i="9"/>
  <c r="AM483" i="9"/>
  <c r="S480" i="9"/>
  <c r="T29" i="14"/>
  <c r="V29" i="14"/>
  <c r="AK483" i="12"/>
  <c r="Q480" i="12"/>
  <c r="AK499" i="12"/>
  <c r="AK491" i="12"/>
  <c r="AE491" i="12"/>
  <c r="AK473" i="12"/>
  <c r="AK462" i="12"/>
  <c r="AE462" i="12"/>
  <c r="Q471" i="12"/>
  <c r="AK453" i="12"/>
  <c r="AM483" i="10"/>
  <c r="S480" i="10"/>
  <c r="AM499" i="10"/>
  <c r="AM491" i="10"/>
  <c r="AG491" i="10"/>
  <c r="AM473" i="10"/>
  <c r="AM462" i="10"/>
  <c r="AG462" i="10"/>
  <c r="S471" i="10"/>
  <c r="AM453" i="10"/>
  <c r="W32" i="13"/>
  <c r="W33" i="13" s="1"/>
  <c r="W34" i="13" s="1"/>
  <c r="W35" i="13" s="1"/>
  <c r="W36" i="13" s="1"/>
  <c r="W37" i="13" s="1"/>
  <c r="W38" i="13" s="1"/>
  <c r="W39" i="13" s="1"/>
  <c r="W40" i="13" s="1"/>
  <c r="U42" i="13" s="1"/>
  <c r="J40" i="13"/>
  <c r="K40" i="13" s="1"/>
  <c r="T471" i="12"/>
  <c r="AN453" i="12"/>
  <c r="AN483" i="12"/>
  <c r="T480" i="12"/>
  <c r="AN499" i="12"/>
  <c r="AN491" i="12"/>
  <c r="AH491" i="12"/>
  <c r="AN473" i="12"/>
  <c r="AN462" i="12"/>
  <c r="AH462" i="12"/>
  <c r="Q471" i="9"/>
  <c r="AK453" i="9"/>
  <c r="AK483" i="9"/>
  <c r="Q480" i="9"/>
  <c r="AK499" i="9"/>
  <c r="AK491" i="9"/>
  <c r="AE491" i="9"/>
  <c r="AK473" i="9"/>
  <c r="AK462" i="9"/>
  <c r="AE462" i="9"/>
  <c r="M36" i="13"/>
  <c r="M37" i="13" s="1"/>
  <c r="M38" i="13" s="1"/>
  <c r="M39" i="13" s="1"/>
  <c r="M40" i="13" s="1"/>
  <c r="K42" i="13" s="1"/>
  <c r="K11" i="13" s="1"/>
  <c r="V22" i="12"/>
  <c r="W22" i="12" s="1"/>
  <c r="W23" i="12" s="1"/>
  <c r="W24" i="12" s="1"/>
  <c r="W25" i="12" s="1"/>
  <c r="W26" i="12" s="1"/>
  <c r="W27" i="12" s="1"/>
  <c r="W28" i="12" s="1"/>
  <c r="W29" i="12" s="1"/>
  <c r="W30" i="12" s="1"/>
  <c r="W31" i="12" s="1"/>
  <c r="W32" i="12" s="1"/>
  <c r="W33" i="12" s="1"/>
  <c r="W34" i="12" s="1"/>
  <c r="W35" i="12" s="1"/>
  <c r="W36" i="12" s="1"/>
  <c r="W37" i="12" s="1"/>
  <c r="W38" i="12" s="1"/>
  <c r="W39" i="12" s="1"/>
  <c r="W40" i="12" s="1"/>
  <c r="U42" i="12" s="1"/>
  <c r="T22" i="12"/>
  <c r="T40" i="12" s="1"/>
  <c r="U40" i="12" s="1"/>
  <c r="M23" i="11"/>
  <c r="M24" i="11" s="1"/>
  <c r="M25" i="11" s="1"/>
  <c r="M26" i="11" s="1"/>
  <c r="W25" i="10"/>
  <c r="W26" i="10" s="1"/>
  <c r="W27" i="10" s="1"/>
  <c r="W28" i="10" s="1"/>
  <c r="AN499" i="6"/>
  <c r="AN491" i="6"/>
  <c r="AH491" i="6"/>
  <c r="AN473" i="6"/>
  <c r="AN462" i="6"/>
  <c r="AH462" i="6"/>
  <c r="T471" i="6"/>
  <c r="AN453" i="6"/>
  <c r="AN483" i="6"/>
  <c r="T480" i="6"/>
  <c r="J27" i="11"/>
  <c r="L27" i="11"/>
  <c r="W23" i="11"/>
  <c r="W24" i="11" s="1"/>
  <c r="W25" i="11" s="1"/>
  <c r="W26" i="11" s="1"/>
  <c r="W27" i="11" s="1"/>
  <c r="W28" i="11" s="1"/>
  <c r="T40" i="10"/>
  <c r="U40" i="10" s="1"/>
  <c r="AM462" i="4"/>
  <c r="AG462" i="4"/>
  <c r="S471" i="4"/>
  <c r="AM453" i="4"/>
  <c r="AM483" i="4"/>
  <c r="S480" i="4"/>
  <c r="AM499" i="4"/>
  <c r="AM491" i="4"/>
  <c r="AG491" i="4"/>
  <c r="AM473" i="4"/>
  <c r="AK462" i="2"/>
  <c r="AE462" i="2"/>
  <c r="Q471" i="2"/>
  <c r="AK453" i="2"/>
  <c r="AK483" i="2"/>
  <c r="Q480" i="2"/>
  <c r="AK499" i="2"/>
  <c r="AK491" i="2"/>
  <c r="AE491" i="2"/>
  <c r="AK473" i="2"/>
  <c r="V29" i="9"/>
  <c r="T29" i="9"/>
  <c r="M24" i="9"/>
  <c r="M25" i="9" s="1"/>
  <c r="M26" i="9" s="1"/>
  <c r="L22" i="6"/>
  <c r="M22" i="6" s="1"/>
  <c r="M23" i="6" s="1"/>
  <c r="M24" i="6" s="1"/>
  <c r="M25" i="6" s="1"/>
  <c r="M26" i="6" s="1"/>
  <c r="J22" i="6"/>
  <c r="J40" i="6" s="1"/>
  <c r="K40" i="6" s="1"/>
  <c r="AK499" i="3"/>
  <c r="AK491" i="3"/>
  <c r="AE491" i="3"/>
  <c r="AK473" i="3"/>
  <c r="AK462" i="3"/>
  <c r="AE462" i="3"/>
  <c r="Q471" i="3"/>
  <c r="AK453" i="3"/>
  <c r="AK483" i="3"/>
  <c r="Q480" i="3"/>
  <c r="AN499" i="2"/>
  <c r="AN491" i="2"/>
  <c r="AH491" i="2"/>
  <c r="AN473" i="2"/>
  <c r="AN462" i="2"/>
  <c r="AH462" i="2"/>
  <c r="T471" i="2"/>
  <c r="AN453" i="2"/>
  <c r="AN483" i="2"/>
  <c r="T480" i="2"/>
  <c r="AL499" i="5"/>
  <c r="R480" i="5"/>
  <c r="AF491" i="5"/>
  <c r="AL483" i="5"/>
  <c r="AL473" i="5"/>
  <c r="AL491" i="5"/>
  <c r="AL462" i="5"/>
  <c r="AF462" i="5"/>
  <c r="R471" i="5"/>
  <c r="AL453" i="5"/>
  <c r="M24" i="8"/>
  <c r="M25" i="8" s="1"/>
  <c r="M26" i="8" s="1"/>
  <c r="M27" i="8" s="1"/>
  <c r="M28" i="8" s="1"/>
  <c r="M29" i="8" s="1"/>
  <c r="M30" i="8" s="1"/>
  <c r="M31" i="8" s="1"/>
  <c r="M32" i="8" s="1"/>
  <c r="M33" i="8" s="1"/>
  <c r="M34" i="8" s="1"/>
  <c r="M35" i="8" s="1"/>
  <c r="M36" i="8" s="1"/>
  <c r="M37" i="8" s="1"/>
  <c r="M38" i="8" s="1"/>
  <c r="M39" i="8" s="1"/>
  <c r="M40" i="8" s="1"/>
  <c r="K42" i="8" s="1"/>
  <c r="K11" i="8" s="1"/>
  <c r="Q471" i="5"/>
  <c r="AK453" i="5"/>
  <c r="AK499" i="5"/>
  <c r="Q480" i="5"/>
  <c r="AE491" i="5"/>
  <c r="AK483" i="5"/>
  <c r="AK473" i="5"/>
  <c r="AK491" i="5"/>
  <c r="AK462" i="5"/>
  <c r="AE462" i="5"/>
  <c r="V29" i="5"/>
  <c r="T29" i="5"/>
  <c r="M24" i="5"/>
  <c r="M25" i="5" s="1"/>
  <c r="M26" i="5" s="1"/>
  <c r="AG492" i="25"/>
  <c r="AH463" i="25"/>
  <c r="N467" i="25"/>
  <c r="AF463" i="25"/>
  <c r="L467" i="25"/>
  <c r="L76" i="25"/>
  <c r="F87" i="25"/>
  <c r="F76" i="25"/>
  <c r="L72" i="25"/>
  <c r="F83" i="25"/>
  <c r="F72" i="25"/>
  <c r="AH463" i="24"/>
  <c r="N467" i="24"/>
  <c r="K467" i="24"/>
  <c r="AE463" i="24"/>
  <c r="AF463" i="24"/>
  <c r="L467" i="24"/>
  <c r="AG492" i="23"/>
  <c r="F87" i="23"/>
  <c r="L76" i="23"/>
  <c r="F76" i="23"/>
  <c r="F83" i="23"/>
  <c r="L72" i="23"/>
  <c r="F72" i="23"/>
  <c r="L467" i="23"/>
  <c r="AF463" i="23"/>
  <c r="AE463" i="21"/>
  <c r="K467" i="21"/>
  <c r="AG492" i="21"/>
  <c r="AE492" i="21"/>
  <c r="I68" i="20"/>
  <c r="I68" i="21"/>
  <c r="AF463" i="20"/>
  <c r="L467" i="20"/>
  <c r="F71" i="20"/>
  <c r="F82" i="20"/>
  <c r="L71" i="20"/>
  <c r="AE463" i="19"/>
  <c r="K467" i="19"/>
  <c r="J467" i="19"/>
  <c r="D477" i="19" s="1"/>
  <c r="AE463" i="17"/>
  <c r="K467" i="17"/>
  <c r="I68" i="19"/>
  <c r="N467" i="18"/>
  <c r="AH463" i="18"/>
  <c r="F76" i="16"/>
  <c r="F87" i="16"/>
  <c r="L76" i="16"/>
  <c r="F83" i="16"/>
  <c r="L72" i="16"/>
  <c r="F72" i="16"/>
  <c r="I68" i="17"/>
  <c r="AE492" i="16"/>
  <c r="AF463" i="15"/>
  <c r="L467" i="15"/>
  <c r="F84" i="15"/>
  <c r="L73" i="15"/>
  <c r="F73" i="15"/>
  <c r="AE463" i="14"/>
  <c r="K467" i="14"/>
  <c r="F87" i="13"/>
  <c r="L76" i="13"/>
  <c r="F76" i="13"/>
  <c r="L72" i="13"/>
  <c r="F72" i="13"/>
  <c r="F83" i="13"/>
  <c r="F73" i="16"/>
  <c r="L73" i="16"/>
  <c r="F84" i="16"/>
  <c r="AF463" i="13"/>
  <c r="L467" i="13"/>
  <c r="M467" i="15"/>
  <c r="AG463" i="15"/>
  <c r="F86" i="12"/>
  <c r="L75" i="12"/>
  <c r="F75" i="12"/>
  <c r="F82" i="12"/>
  <c r="L71" i="12"/>
  <c r="F71" i="12"/>
  <c r="L74" i="10"/>
  <c r="F74" i="10"/>
  <c r="F85" i="10"/>
  <c r="L70" i="10"/>
  <c r="F70" i="10"/>
  <c r="F81" i="10"/>
  <c r="F85" i="11"/>
  <c r="L74" i="11"/>
  <c r="F74" i="11"/>
  <c r="D89" i="11"/>
  <c r="F81" i="11"/>
  <c r="L70" i="11"/>
  <c r="F70" i="11"/>
  <c r="AG463" i="10"/>
  <c r="M467" i="10"/>
  <c r="AF463" i="10"/>
  <c r="L467" i="10"/>
  <c r="AE463" i="9"/>
  <c r="K467" i="9"/>
  <c r="N467" i="9"/>
  <c r="AH463" i="9"/>
  <c r="F86" i="8"/>
  <c r="L75" i="8"/>
  <c r="F75" i="8"/>
  <c r="F82" i="8"/>
  <c r="L71" i="8"/>
  <c r="F71" i="8"/>
  <c r="AE463" i="8"/>
  <c r="K467" i="8"/>
  <c r="AF463" i="6"/>
  <c r="L467" i="6"/>
  <c r="M467" i="8"/>
  <c r="AG463" i="8"/>
  <c r="F71" i="6"/>
  <c r="F82" i="6"/>
  <c r="L71" i="6"/>
  <c r="AG463" i="5"/>
  <c r="M467" i="5"/>
  <c r="I68" i="2"/>
  <c r="F86" i="5"/>
  <c r="L75" i="5"/>
  <c r="F75" i="5"/>
  <c r="F82" i="5"/>
  <c r="L71" i="5"/>
  <c r="F71" i="5"/>
  <c r="J467" i="3"/>
  <c r="D477" i="3" s="1"/>
  <c r="F85" i="3"/>
  <c r="L74" i="3"/>
  <c r="F74" i="3"/>
  <c r="F81" i="3"/>
  <c r="L70" i="3"/>
  <c r="F70" i="3"/>
  <c r="AG463" i="2"/>
  <c r="M467" i="2"/>
  <c r="J467" i="4"/>
  <c r="D477" i="4" s="1"/>
  <c r="N467" i="5"/>
  <c r="AH463" i="5"/>
  <c r="AE492" i="3"/>
  <c r="AF495" i="25" l="1"/>
  <c r="AF496" i="25" s="1"/>
  <c r="AF466" i="25"/>
  <c r="AF467" i="25" s="1"/>
  <c r="D477" i="25"/>
  <c r="K470" i="25"/>
  <c r="K471" i="25" s="1"/>
  <c r="AF493" i="25"/>
  <c r="AF494" i="25" s="1"/>
  <c r="AF464" i="25"/>
  <c r="AF465" i="25" s="1"/>
  <c r="K468" i="25"/>
  <c r="K469" i="25" s="1"/>
  <c r="M86" i="5"/>
  <c r="G86" i="5"/>
  <c r="N86" i="5" s="1"/>
  <c r="M81" i="3"/>
  <c r="G81" i="3"/>
  <c r="N81" i="3" s="1"/>
  <c r="M82" i="5"/>
  <c r="G82" i="5"/>
  <c r="N82" i="5" s="1"/>
  <c r="M82" i="6"/>
  <c r="G86" i="8"/>
  <c r="N86" i="8" s="1"/>
  <c r="M86" i="8"/>
  <c r="G86" i="12"/>
  <c r="N86" i="12" s="1"/>
  <c r="M86" i="12"/>
  <c r="S472" i="15"/>
  <c r="G477" i="15"/>
  <c r="G87" i="13"/>
  <c r="F88" i="13"/>
  <c r="M88" i="13" s="1"/>
  <c r="M87" i="13"/>
  <c r="T472" i="5"/>
  <c r="H477" i="5"/>
  <c r="M75" i="5"/>
  <c r="G75" i="5"/>
  <c r="N75" i="5" s="1"/>
  <c r="G477" i="5"/>
  <c r="S472" i="5"/>
  <c r="M71" i="6"/>
  <c r="S472" i="8"/>
  <c r="G477" i="8"/>
  <c r="G82" i="8"/>
  <c r="N82" i="8" s="1"/>
  <c r="M82" i="8"/>
  <c r="M81" i="11"/>
  <c r="G81" i="11"/>
  <c r="N81" i="11" s="1"/>
  <c r="M85" i="11"/>
  <c r="M70" i="10"/>
  <c r="G70" i="10"/>
  <c r="N70" i="10" s="1"/>
  <c r="M74" i="10"/>
  <c r="G74" i="10"/>
  <c r="N74" i="10" s="1"/>
  <c r="G82" i="12"/>
  <c r="N82" i="12" s="1"/>
  <c r="M82" i="12"/>
  <c r="F477" i="13"/>
  <c r="R472" i="13"/>
  <c r="E477" i="14"/>
  <c r="K477" i="14" s="1"/>
  <c r="Q472" i="14"/>
  <c r="M84" i="15"/>
  <c r="M83" i="16"/>
  <c r="M82" i="20"/>
  <c r="G82" i="20"/>
  <c r="N82" i="20" s="1"/>
  <c r="F477" i="20"/>
  <c r="R472" i="20"/>
  <c r="M83" i="23"/>
  <c r="M72" i="25"/>
  <c r="G72" i="25"/>
  <c r="N72" i="25" s="1"/>
  <c r="M87" i="25"/>
  <c r="G87" i="25"/>
  <c r="F88" i="25"/>
  <c r="M88" i="25" s="1"/>
  <c r="H477" i="25"/>
  <c r="T472" i="25"/>
  <c r="W29" i="5"/>
  <c r="W30" i="5" s="1"/>
  <c r="W31" i="5" s="1"/>
  <c r="W32" i="5" s="1"/>
  <c r="W33" i="5" s="1"/>
  <c r="W34" i="5" s="1"/>
  <c r="W35" i="5" s="1"/>
  <c r="W36" i="5" s="1"/>
  <c r="W37" i="5" s="1"/>
  <c r="W38" i="5" s="1"/>
  <c r="W39" i="5" s="1"/>
  <c r="W40" i="5" s="1"/>
  <c r="U42" i="5" s="1"/>
  <c r="M83" i="5"/>
  <c r="G83" i="5"/>
  <c r="N83" i="5" s="1"/>
  <c r="G76" i="5"/>
  <c r="F77" i="5"/>
  <c r="M77" i="5" s="1"/>
  <c r="M76" i="5"/>
  <c r="M75" i="2"/>
  <c r="G75" i="2"/>
  <c r="N75" i="2" s="1"/>
  <c r="M74" i="4"/>
  <c r="G74" i="4"/>
  <c r="N74" i="4" s="1"/>
  <c r="G75" i="7"/>
  <c r="N75" i="7" s="1"/>
  <c r="M75" i="7"/>
  <c r="M81" i="9"/>
  <c r="G81" i="9"/>
  <c r="N81" i="9" s="1"/>
  <c r="G87" i="8"/>
  <c r="F88" i="8"/>
  <c r="M88" i="8" s="1"/>
  <c r="M87" i="8"/>
  <c r="M75" i="9"/>
  <c r="G75" i="9"/>
  <c r="N75" i="9" s="1"/>
  <c r="L72" i="6"/>
  <c r="F83" i="6"/>
  <c r="F72" i="6"/>
  <c r="H477" i="6"/>
  <c r="T472" i="6"/>
  <c r="Q472" i="10"/>
  <c r="E477" i="10"/>
  <c r="K477" i="10" s="1"/>
  <c r="M86" i="14"/>
  <c r="G86" i="14"/>
  <c r="N86" i="14" s="1"/>
  <c r="F88" i="14"/>
  <c r="M88" i="14" s="1"/>
  <c r="M87" i="14"/>
  <c r="G87" i="14"/>
  <c r="M86" i="17"/>
  <c r="G86" i="17"/>
  <c r="N86" i="17" s="1"/>
  <c r="M76" i="17"/>
  <c r="G76" i="17"/>
  <c r="F77" i="17"/>
  <c r="M77" i="17" s="1"/>
  <c r="M83" i="18"/>
  <c r="F77" i="18"/>
  <c r="M77" i="18" s="1"/>
  <c r="M76" i="18"/>
  <c r="G76" i="18"/>
  <c r="M76" i="21"/>
  <c r="G76" i="21"/>
  <c r="F77" i="21"/>
  <c r="M77" i="21" s="1"/>
  <c r="T472" i="21"/>
  <c r="H477" i="21"/>
  <c r="G477" i="21"/>
  <c r="S472" i="21"/>
  <c r="M72" i="22"/>
  <c r="G72" i="22"/>
  <c r="N72" i="22" s="1"/>
  <c r="G75" i="23"/>
  <c r="N75" i="23" s="1"/>
  <c r="M75" i="23"/>
  <c r="K89" i="24"/>
  <c r="I89" i="24" s="1"/>
  <c r="K13" i="24"/>
  <c r="M82" i="24"/>
  <c r="G82" i="24"/>
  <c r="N82" i="24" s="1"/>
  <c r="M86" i="25"/>
  <c r="G86" i="25"/>
  <c r="N86" i="25" s="1"/>
  <c r="W29" i="10"/>
  <c r="W30" i="10" s="1"/>
  <c r="W31" i="10" s="1"/>
  <c r="W32" i="10" s="1"/>
  <c r="W33" i="10" s="1"/>
  <c r="W34" i="10" s="1"/>
  <c r="W35" i="10" s="1"/>
  <c r="W36" i="10" s="1"/>
  <c r="W37" i="10" s="1"/>
  <c r="W38" i="10" s="1"/>
  <c r="W39" i="10" s="1"/>
  <c r="W40" i="10" s="1"/>
  <c r="U42" i="10" s="1"/>
  <c r="S472" i="4"/>
  <c r="G477" i="4"/>
  <c r="M86" i="6"/>
  <c r="G86" i="6"/>
  <c r="N86" i="6" s="1"/>
  <c r="M83" i="3"/>
  <c r="H477" i="3"/>
  <c r="T472" i="3"/>
  <c r="M84" i="5"/>
  <c r="G84" i="5"/>
  <c r="N84" i="5" s="1"/>
  <c r="H477" i="2"/>
  <c r="T472" i="2"/>
  <c r="F477" i="8"/>
  <c r="R472" i="8"/>
  <c r="M72" i="11"/>
  <c r="M83" i="10"/>
  <c r="M76" i="10"/>
  <c r="G76" i="10"/>
  <c r="F77" i="10"/>
  <c r="M77" i="10" s="1"/>
  <c r="M73" i="12"/>
  <c r="M70" i="13"/>
  <c r="G70" i="13"/>
  <c r="N70" i="13" s="1"/>
  <c r="K12" i="13"/>
  <c r="K78" i="13"/>
  <c r="I78" i="13" s="1"/>
  <c r="M71" i="15"/>
  <c r="G81" i="16"/>
  <c r="N81" i="16" s="1"/>
  <c r="M81" i="16"/>
  <c r="T472" i="19"/>
  <c r="H477" i="19"/>
  <c r="G477" i="19"/>
  <c r="S472" i="19"/>
  <c r="G477" i="22"/>
  <c r="S472" i="22"/>
  <c r="E477" i="23"/>
  <c r="K477" i="23" s="1"/>
  <c r="Q472" i="23"/>
  <c r="J40" i="4"/>
  <c r="K40" i="4" s="1"/>
  <c r="W29" i="3"/>
  <c r="W30" i="3" s="1"/>
  <c r="W31" i="3" s="1"/>
  <c r="W32" i="3" s="1"/>
  <c r="W33" i="3" s="1"/>
  <c r="W34" i="3" s="1"/>
  <c r="W35" i="3" s="1"/>
  <c r="W36" i="3" s="1"/>
  <c r="W37" i="3" s="1"/>
  <c r="W38" i="3" s="1"/>
  <c r="W39" i="3" s="1"/>
  <c r="W40" i="3" s="1"/>
  <c r="U42" i="3" s="1"/>
  <c r="W31" i="16"/>
  <c r="W32" i="16" s="1"/>
  <c r="W33" i="16" s="1"/>
  <c r="W34" i="16" s="1"/>
  <c r="W35" i="16" s="1"/>
  <c r="W36" i="16" s="1"/>
  <c r="W37" i="16" s="1"/>
  <c r="W38" i="16" s="1"/>
  <c r="W39" i="16" s="1"/>
  <c r="W40" i="16" s="1"/>
  <c r="U42" i="16" s="1"/>
  <c r="M28" i="20"/>
  <c r="M29" i="20" s="1"/>
  <c r="T40" i="23"/>
  <c r="U40" i="23" s="1"/>
  <c r="G75" i="3"/>
  <c r="N75" i="3" s="1"/>
  <c r="M75" i="3"/>
  <c r="M87" i="2"/>
  <c r="G87" i="2"/>
  <c r="F88" i="2"/>
  <c r="M88" i="2" s="1"/>
  <c r="M87" i="9"/>
  <c r="G87" i="9"/>
  <c r="F88" i="9"/>
  <c r="M88" i="9" s="1"/>
  <c r="H477" i="8"/>
  <c r="T472" i="8"/>
  <c r="F88" i="7"/>
  <c r="M88" i="7" s="1"/>
  <c r="M87" i="7"/>
  <c r="G87" i="7"/>
  <c r="M73" i="9"/>
  <c r="G73" i="9"/>
  <c r="N73" i="9" s="1"/>
  <c r="G75" i="11"/>
  <c r="N75" i="11" s="1"/>
  <c r="M75" i="11"/>
  <c r="M86" i="13"/>
  <c r="G86" i="13"/>
  <c r="N86" i="13" s="1"/>
  <c r="M75" i="10"/>
  <c r="G75" i="10"/>
  <c r="N75" i="10" s="1"/>
  <c r="F477" i="9"/>
  <c r="R472" i="9"/>
  <c r="G477" i="9"/>
  <c r="S472" i="9"/>
  <c r="G73" i="14"/>
  <c r="N73" i="14" s="1"/>
  <c r="M73" i="14"/>
  <c r="R472" i="14"/>
  <c r="F477" i="14"/>
  <c r="K78" i="14"/>
  <c r="I78" i="14" s="1"/>
  <c r="K12" i="14"/>
  <c r="M74" i="14"/>
  <c r="G74" i="14"/>
  <c r="N74" i="14" s="1"/>
  <c r="M82" i="18"/>
  <c r="M75" i="18"/>
  <c r="G75" i="18"/>
  <c r="N75" i="18" s="1"/>
  <c r="M86" i="20"/>
  <c r="G86" i="20"/>
  <c r="N86" i="20" s="1"/>
  <c r="M73" i="24"/>
  <c r="G73" i="24"/>
  <c r="N73" i="24" s="1"/>
  <c r="G87" i="24"/>
  <c r="F88" i="24"/>
  <c r="M88" i="24" s="1"/>
  <c r="M87" i="24"/>
  <c r="M84" i="25"/>
  <c r="G84" i="25"/>
  <c r="N84" i="25" s="1"/>
  <c r="K89" i="25"/>
  <c r="I89" i="25" s="1"/>
  <c r="K13" i="25"/>
  <c r="J40" i="3"/>
  <c r="K40" i="3" s="1"/>
  <c r="M27" i="6"/>
  <c r="M28" i="6" s="1"/>
  <c r="M29" i="6" s="1"/>
  <c r="M30" i="6" s="1"/>
  <c r="M31" i="6" s="1"/>
  <c r="M32" i="6" s="1"/>
  <c r="M33" i="6" s="1"/>
  <c r="M34" i="6" s="1"/>
  <c r="M35" i="6" s="1"/>
  <c r="M36" i="6" s="1"/>
  <c r="M37" i="6" s="1"/>
  <c r="M38" i="6" s="1"/>
  <c r="M39" i="6" s="1"/>
  <c r="M40" i="6" s="1"/>
  <c r="K42" i="6" s="1"/>
  <c r="K11" i="6" s="1"/>
  <c r="J40" i="7"/>
  <c r="K40" i="7" s="1"/>
  <c r="J40" i="9"/>
  <c r="K40" i="9" s="1"/>
  <c r="W29" i="11"/>
  <c r="W30" i="11" s="1"/>
  <c r="W31" i="11" s="1"/>
  <c r="W32" i="11" s="1"/>
  <c r="W33" i="11" s="1"/>
  <c r="W34" i="11" s="1"/>
  <c r="W35" i="11" s="1"/>
  <c r="W36" i="11" s="1"/>
  <c r="W37" i="11" s="1"/>
  <c r="W38" i="11" s="1"/>
  <c r="W39" i="11" s="1"/>
  <c r="W40" i="11" s="1"/>
  <c r="U42" i="11" s="1"/>
  <c r="J40" i="14"/>
  <c r="K40" i="14" s="1"/>
  <c r="W28" i="16"/>
  <c r="W29" i="16" s="1"/>
  <c r="W30" i="16" s="1"/>
  <c r="M27" i="21"/>
  <c r="M28" i="21" s="1"/>
  <c r="M29" i="21" s="1"/>
  <c r="M30" i="21" s="1"/>
  <c r="M31" i="21" s="1"/>
  <c r="M32" i="21" s="1"/>
  <c r="M33" i="21" s="1"/>
  <c r="M34" i="21" s="1"/>
  <c r="M35" i="21" s="1"/>
  <c r="M36" i="21" s="1"/>
  <c r="M37" i="21" s="1"/>
  <c r="M38" i="21" s="1"/>
  <c r="M39" i="21" s="1"/>
  <c r="M40" i="21" s="1"/>
  <c r="K42" i="21" s="1"/>
  <c r="K11" i="21" s="1"/>
  <c r="W28" i="25"/>
  <c r="W29" i="25" s="1"/>
  <c r="W30" i="25" s="1"/>
  <c r="W26" i="25"/>
  <c r="W27" i="25" s="1"/>
  <c r="M71" i="2"/>
  <c r="M73" i="4"/>
  <c r="M85" i="8"/>
  <c r="M81" i="6"/>
  <c r="G81" i="6"/>
  <c r="N81" i="6" s="1"/>
  <c r="M85" i="15"/>
  <c r="M82" i="17"/>
  <c r="M81" i="17"/>
  <c r="G81" i="17"/>
  <c r="N81" i="17" s="1"/>
  <c r="M74" i="19"/>
  <c r="M85" i="20"/>
  <c r="M73" i="2"/>
  <c r="K78" i="8"/>
  <c r="I78" i="8" s="1"/>
  <c r="K12" i="8"/>
  <c r="M82" i="21"/>
  <c r="M81" i="21"/>
  <c r="G81" i="21"/>
  <c r="N81" i="21" s="1"/>
  <c r="M84" i="23"/>
  <c r="M71" i="3"/>
  <c r="G81" i="4"/>
  <c r="N81" i="4" s="1"/>
  <c r="M81" i="4"/>
  <c r="M73" i="7"/>
  <c r="M84" i="21"/>
  <c r="M83" i="2"/>
  <c r="M73" i="10"/>
  <c r="G81" i="18"/>
  <c r="N81" i="18" s="1"/>
  <c r="M81" i="18"/>
  <c r="M74" i="21"/>
  <c r="M72" i="20"/>
  <c r="M71" i="8"/>
  <c r="G71" i="8"/>
  <c r="N71" i="8" s="1"/>
  <c r="F477" i="10"/>
  <c r="L477" i="10" s="1"/>
  <c r="R472" i="10"/>
  <c r="M85" i="10"/>
  <c r="G85" i="10"/>
  <c r="N85" i="10" s="1"/>
  <c r="M84" i="16"/>
  <c r="M72" i="13"/>
  <c r="G72" i="13"/>
  <c r="N72" i="13" s="1"/>
  <c r="M70" i="3"/>
  <c r="G70" i="3"/>
  <c r="N70" i="3" s="1"/>
  <c r="M74" i="3"/>
  <c r="M71" i="5"/>
  <c r="G71" i="5"/>
  <c r="N71" i="5" s="1"/>
  <c r="E477" i="8"/>
  <c r="K477" i="8" s="1"/>
  <c r="Q472" i="8"/>
  <c r="M75" i="8"/>
  <c r="G75" i="8"/>
  <c r="N75" i="8" s="1"/>
  <c r="T472" i="9"/>
  <c r="H477" i="9"/>
  <c r="M70" i="11"/>
  <c r="G70" i="11"/>
  <c r="N70" i="11" s="1"/>
  <c r="K89" i="11"/>
  <c r="I89" i="11" s="1"/>
  <c r="K13" i="11"/>
  <c r="M75" i="12"/>
  <c r="G75" i="12"/>
  <c r="N75" i="12" s="1"/>
  <c r="M73" i="16"/>
  <c r="M76" i="13"/>
  <c r="F77" i="13"/>
  <c r="M77" i="13" s="1"/>
  <c r="G76" i="13"/>
  <c r="F477" i="15"/>
  <c r="R472" i="15"/>
  <c r="E477" i="17"/>
  <c r="K477" i="17" s="1"/>
  <c r="Q472" i="17"/>
  <c r="M71" i="20"/>
  <c r="G71" i="20"/>
  <c r="N71" i="20" s="1"/>
  <c r="R472" i="23"/>
  <c r="F477" i="23"/>
  <c r="M76" i="23"/>
  <c r="G76" i="23"/>
  <c r="F77" i="23"/>
  <c r="M77" i="23" s="1"/>
  <c r="H477" i="24"/>
  <c r="T472" i="24"/>
  <c r="M83" i="25"/>
  <c r="G83" i="25"/>
  <c r="N83" i="25" s="1"/>
  <c r="R472" i="3"/>
  <c r="F477" i="3"/>
  <c r="G72" i="5"/>
  <c r="N72" i="5" s="1"/>
  <c r="M72" i="5"/>
  <c r="H477" i="4"/>
  <c r="N477" i="4" s="1"/>
  <c r="T472" i="4"/>
  <c r="M75" i="4"/>
  <c r="G75" i="4"/>
  <c r="N75" i="4" s="1"/>
  <c r="K13" i="9"/>
  <c r="K89" i="9"/>
  <c r="I89" i="9" s="1"/>
  <c r="M85" i="9"/>
  <c r="G85" i="9"/>
  <c r="N85" i="9" s="1"/>
  <c r="G477" i="7"/>
  <c r="S472" i="7"/>
  <c r="G83" i="8"/>
  <c r="N83" i="8" s="1"/>
  <c r="M83" i="8"/>
  <c r="F77" i="8"/>
  <c r="M77" i="8" s="1"/>
  <c r="M76" i="8"/>
  <c r="G76" i="8"/>
  <c r="D89" i="7"/>
  <c r="F81" i="7"/>
  <c r="L70" i="7"/>
  <c r="F70" i="7"/>
  <c r="M71" i="9"/>
  <c r="G71" i="9"/>
  <c r="N71" i="9" s="1"/>
  <c r="M76" i="6"/>
  <c r="G76" i="6"/>
  <c r="F77" i="6"/>
  <c r="M77" i="6" s="1"/>
  <c r="G87" i="12"/>
  <c r="F88" i="12"/>
  <c r="M88" i="12" s="1"/>
  <c r="M87" i="12"/>
  <c r="M73" i="13"/>
  <c r="G73" i="13"/>
  <c r="N73" i="13" s="1"/>
  <c r="M82" i="14"/>
  <c r="G82" i="14"/>
  <c r="N82" i="14" s="1"/>
  <c r="G86" i="16"/>
  <c r="N86" i="16" s="1"/>
  <c r="M86" i="16"/>
  <c r="M83" i="14"/>
  <c r="G83" i="14"/>
  <c r="N83" i="14" s="1"/>
  <c r="H477" i="14"/>
  <c r="T472" i="14"/>
  <c r="M72" i="18"/>
  <c r="F477" i="18"/>
  <c r="R472" i="18"/>
  <c r="G86" i="19"/>
  <c r="N86" i="19" s="1"/>
  <c r="M86" i="19"/>
  <c r="M86" i="21"/>
  <c r="G86" i="21"/>
  <c r="N86" i="21" s="1"/>
  <c r="K12" i="24"/>
  <c r="K78" i="24"/>
  <c r="I78" i="24" s="1"/>
  <c r="M71" i="24"/>
  <c r="G71" i="24"/>
  <c r="N71" i="24" s="1"/>
  <c r="G477" i="24"/>
  <c r="S472" i="24"/>
  <c r="M82" i="25"/>
  <c r="G82" i="25"/>
  <c r="N82" i="25" s="1"/>
  <c r="M75" i="25"/>
  <c r="G75" i="25"/>
  <c r="N75" i="25" s="1"/>
  <c r="M27" i="5"/>
  <c r="M28" i="5" s="1"/>
  <c r="M29" i="5" s="1"/>
  <c r="M30" i="5" s="1"/>
  <c r="M31" i="5" s="1"/>
  <c r="M32" i="5" s="1"/>
  <c r="M33" i="5" s="1"/>
  <c r="M34" i="5" s="1"/>
  <c r="M35" i="5" s="1"/>
  <c r="M36" i="5" s="1"/>
  <c r="M37" i="5" s="1"/>
  <c r="M38" i="5" s="1"/>
  <c r="M39" i="5" s="1"/>
  <c r="M40" i="5" s="1"/>
  <c r="K42" i="5" s="1"/>
  <c r="K11" i="5" s="1"/>
  <c r="M27" i="4"/>
  <c r="M28" i="4" s="1"/>
  <c r="M29" i="4" s="1"/>
  <c r="M30" i="4" s="1"/>
  <c r="M31" i="4" s="1"/>
  <c r="M32" i="4" s="1"/>
  <c r="M33" i="4" s="1"/>
  <c r="M34" i="4" s="1"/>
  <c r="M35" i="4" s="1"/>
  <c r="M36" i="4" s="1"/>
  <c r="M37" i="4" s="1"/>
  <c r="M38" i="4" s="1"/>
  <c r="M39" i="4" s="1"/>
  <c r="M40" i="4" s="1"/>
  <c r="K42" i="4" s="1"/>
  <c r="K11" i="4" s="1"/>
  <c r="W29" i="7"/>
  <c r="W30" i="7" s="1"/>
  <c r="W31" i="7" s="1"/>
  <c r="W32" i="7" s="1"/>
  <c r="W33" i="7" s="1"/>
  <c r="W34" i="7" s="1"/>
  <c r="W35" i="7" s="1"/>
  <c r="W36" i="7" s="1"/>
  <c r="W37" i="7" s="1"/>
  <c r="W38" i="7" s="1"/>
  <c r="W39" i="7" s="1"/>
  <c r="W40" i="7" s="1"/>
  <c r="U42" i="7" s="1"/>
  <c r="M27" i="14"/>
  <c r="M28" i="14" s="1"/>
  <c r="M29" i="14" s="1"/>
  <c r="M30" i="14" s="1"/>
  <c r="M31" i="14" s="1"/>
  <c r="M32" i="14" s="1"/>
  <c r="M33" i="14" s="1"/>
  <c r="M34" i="14" s="1"/>
  <c r="M35" i="14" s="1"/>
  <c r="M36" i="14" s="1"/>
  <c r="M37" i="14" s="1"/>
  <c r="M38" i="14" s="1"/>
  <c r="M39" i="14" s="1"/>
  <c r="M40" i="14" s="1"/>
  <c r="K42" i="14" s="1"/>
  <c r="K11" i="14" s="1"/>
  <c r="J40" i="20"/>
  <c r="K40" i="20" s="1"/>
  <c r="M35" i="25"/>
  <c r="M36" i="25" s="1"/>
  <c r="M33" i="25"/>
  <c r="M34" i="25" s="1"/>
  <c r="F477" i="2"/>
  <c r="R472" i="2"/>
  <c r="E477" i="5"/>
  <c r="K477" i="5" s="1"/>
  <c r="Q472" i="5"/>
  <c r="G75" i="6"/>
  <c r="N75" i="6" s="1"/>
  <c r="M75" i="6"/>
  <c r="M76" i="3"/>
  <c r="G76" i="3"/>
  <c r="F77" i="3"/>
  <c r="M77" i="3" s="1"/>
  <c r="M73" i="8"/>
  <c r="S472" i="12"/>
  <c r="G477" i="12"/>
  <c r="F88" i="11"/>
  <c r="M88" i="11" s="1"/>
  <c r="M87" i="11"/>
  <c r="G87" i="11"/>
  <c r="M72" i="10"/>
  <c r="M85" i="13"/>
  <c r="G85" i="13"/>
  <c r="N85" i="13" s="1"/>
  <c r="G86" i="15"/>
  <c r="N86" i="15" s="1"/>
  <c r="M86" i="15"/>
  <c r="M85" i="16"/>
  <c r="M81" i="23"/>
  <c r="G81" i="23"/>
  <c r="N81" i="23" s="1"/>
  <c r="M85" i="23"/>
  <c r="G86" i="24"/>
  <c r="N86" i="24" s="1"/>
  <c r="M86" i="24"/>
  <c r="G477" i="25"/>
  <c r="S472" i="25"/>
  <c r="J40" i="2"/>
  <c r="K40" i="2" s="1"/>
  <c r="T40" i="7"/>
  <c r="U40" i="7" s="1"/>
  <c r="T40" i="9"/>
  <c r="U40" i="9" s="1"/>
  <c r="W29" i="22"/>
  <c r="W30" i="22" s="1"/>
  <c r="W31" i="22" s="1"/>
  <c r="W32" i="22" s="1"/>
  <c r="W33" i="22" s="1"/>
  <c r="W34" i="22" s="1"/>
  <c r="W35" i="22" s="1"/>
  <c r="W36" i="22" s="1"/>
  <c r="W37" i="22" s="1"/>
  <c r="W38" i="22" s="1"/>
  <c r="W39" i="22" s="1"/>
  <c r="W40" i="22" s="1"/>
  <c r="U42" i="22" s="1"/>
  <c r="M76" i="2"/>
  <c r="G76" i="2"/>
  <c r="F77" i="2"/>
  <c r="M77" i="2" s="1"/>
  <c r="F477" i="4"/>
  <c r="R472" i="4"/>
  <c r="M83" i="9"/>
  <c r="G83" i="9"/>
  <c r="N83" i="9" s="1"/>
  <c r="G76" i="9"/>
  <c r="F77" i="9"/>
  <c r="M77" i="9" s="1"/>
  <c r="M76" i="9"/>
  <c r="H477" i="7"/>
  <c r="T472" i="7"/>
  <c r="M75" i="13"/>
  <c r="G75" i="13"/>
  <c r="N75" i="13" s="1"/>
  <c r="G477" i="13"/>
  <c r="S472" i="13"/>
  <c r="H477" i="13"/>
  <c r="T472" i="13"/>
  <c r="Q472" i="16"/>
  <c r="E477" i="16"/>
  <c r="K477" i="16" s="1"/>
  <c r="G477" i="16"/>
  <c r="S472" i="16"/>
  <c r="G477" i="17"/>
  <c r="S472" i="17"/>
  <c r="T472" i="17"/>
  <c r="H477" i="17"/>
  <c r="M71" i="18"/>
  <c r="G87" i="19"/>
  <c r="M87" i="19"/>
  <c r="F88" i="19"/>
  <c r="M88" i="19" s="1"/>
  <c r="M75" i="20"/>
  <c r="G75" i="20"/>
  <c r="N75" i="20" s="1"/>
  <c r="G477" i="20"/>
  <c r="S472" i="20"/>
  <c r="G87" i="20"/>
  <c r="F88" i="20"/>
  <c r="M88" i="20" s="1"/>
  <c r="M87" i="20"/>
  <c r="G86" i="22"/>
  <c r="N86" i="22" s="1"/>
  <c r="M86" i="22"/>
  <c r="G83" i="24"/>
  <c r="N83" i="24" s="1"/>
  <c r="M83" i="24"/>
  <c r="M76" i="24"/>
  <c r="F77" i="24"/>
  <c r="M77" i="24" s="1"/>
  <c r="G76" i="24"/>
  <c r="M73" i="25"/>
  <c r="G73" i="25"/>
  <c r="N73" i="25" s="1"/>
  <c r="K12" i="25"/>
  <c r="K78" i="25"/>
  <c r="I78" i="25" s="1"/>
  <c r="Q472" i="25"/>
  <c r="E477" i="25"/>
  <c r="J40" i="5"/>
  <c r="K40" i="5" s="1"/>
  <c r="M27" i="22"/>
  <c r="M28" i="22" s="1"/>
  <c r="M29" i="22" s="1"/>
  <c r="M30" i="22" s="1"/>
  <c r="M31" i="22" s="1"/>
  <c r="M32" i="22" s="1"/>
  <c r="M33" i="22" s="1"/>
  <c r="M34" i="22" s="1"/>
  <c r="M35" i="22" s="1"/>
  <c r="M36" i="22" s="1"/>
  <c r="M37" i="22" s="1"/>
  <c r="M38" i="22" s="1"/>
  <c r="M39" i="22" s="1"/>
  <c r="M40" i="22" s="1"/>
  <c r="K42" i="22" s="1"/>
  <c r="K11" i="22" s="1"/>
  <c r="T40" i="25"/>
  <c r="U40" i="25" s="1"/>
  <c r="M81" i="5"/>
  <c r="G81" i="5"/>
  <c r="N81" i="5" s="1"/>
  <c r="M85" i="2"/>
  <c r="M74" i="8"/>
  <c r="M82" i="11"/>
  <c r="M70" i="12"/>
  <c r="G70" i="12"/>
  <c r="N70" i="12" s="1"/>
  <c r="M74" i="15"/>
  <c r="M70" i="17"/>
  <c r="G70" i="17"/>
  <c r="N70" i="17" s="1"/>
  <c r="M84" i="19"/>
  <c r="M74" i="20"/>
  <c r="M82" i="23"/>
  <c r="G82" i="23"/>
  <c r="N82" i="23" s="1"/>
  <c r="M71" i="7"/>
  <c r="G81" i="8"/>
  <c r="N81" i="8" s="1"/>
  <c r="M81" i="8"/>
  <c r="M73" i="11"/>
  <c r="M82" i="16"/>
  <c r="M84" i="17"/>
  <c r="M70" i="19"/>
  <c r="G70" i="19"/>
  <c r="N70" i="19" s="1"/>
  <c r="M73" i="20"/>
  <c r="M70" i="21"/>
  <c r="G70" i="21"/>
  <c r="N70" i="21" s="1"/>
  <c r="M84" i="6"/>
  <c r="M70" i="2"/>
  <c r="G70" i="2"/>
  <c r="N70" i="2" s="1"/>
  <c r="M83" i="7"/>
  <c r="G81" i="15"/>
  <c r="N81" i="15" s="1"/>
  <c r="M81" i="15"/>
  <c r="M74" i="17"/>
  <c r="M85" i="18"/>
  <c r="M73" i="18"/>
  <c r="M70" i="20"/>
  <c r="G70" i="20"/>
  <c r="N70" i="20" s="1"/>
  <c r="M70" i="22"/>
  <c r="G70" i="22"/>
  <c r="N70" i="22" s="1"/>
  <c r="M84" i="3"/>
  <c r="M72" i="2"/>
  <c r="M82" i="4"/>
  <c r="M83" i="15"/>
  <c r="M74" i="11"/>
  <c r="M81" i="10"/>
  <c r="G81" i="10"/>
  <c r="N81" i="10" s="1"/>
  <c r="M71" i="12"/>
  <c r="G71" i="12"/>
  <c r="N71" i="12" s="1"/>
  <c r="G83" i="13"/>
  <c r="N83" i="13" s="1"/>
  <c r="M83" i="13"/>
  <c r="M73" i="15"/>
  <c r="M72" i="16"/>
  <c r="G87" i="16"/>
  <c r="F88" i="16"/>
  <c r="M88" i="16" s="1"/>
  <c r="M87" i="16"/>
  <c r="E477" i="21"/>
  <c r="K477" i="21" s="1"/>
  <c r="Q472" i="21"/>
  <c r="M72" i="23"/>
  <c r="F477" i="25"/>
  <c r="R472" i="25"/>
  <c r="M27" i="11"/>
  <c r="M28" i="11" s="1"/>
  <c r="M29" i="11" s="1"/>
  <c r="M30" i="11" s="1"/>
  <c r="M31" i="11" s="1"/>
  <c r="M32" i="11" s="1"/>
  <c r="M33" i="11" s="1"/>
  <c r="M34" i="11" s="1"/>
  <c r="M35" i="11" s="1"/>
  <c r="M36" i="11" s="1"/>
  <c r="M37" i="11" s="1"/>
  <c r="M38" i="11" s="1"/>
  <c r="M39" i="11" s="1"/>
  <c r="M40" i="11" s="1"/>
  <c r="K42" i="11" s="1"/>
  <c r="K11" i="11" s="1"/>
  <c r="W29" i="14"/>
  <c r="W30" i="14" s="1"/>
  <c r="W31" i="14" s="1"/>
  <c r="W32" i="14" s="1"/>
  <c r="W33" i="14" s="1"/>
  <c r="W34" i="14" s="1"/>
  <c r="W35" i="14" s="1"/>
  <c r="W36" i="14" s="1"/>
  <c r="W37" i="14" s="1"/>
  <c r="W38" i="14" s="1"/>
  <c r="W39" i="14" s="1"/>
  <c r="W40" i="14" s="1"/>
  <c r="U42" i="14" s="1"/>
  <c r="Q472" i="2"/>
  <c r="E477" i="2"/>
  <c r="K477" i="2" s="1"/>
  <c r="M86" i="7"/>
  <c r="G86" i="7"/>
  <c r="N86" i="7" s="1"/>
  <c r="G70" i="9"/>
  <c r="N70" i="9" s="1"/>
  <c r="M70" i="9"/>
  <c r="G74" i="9"/>
  <c r="N74" i="9" s="1"/>
  <c r="M74" i="9"/>
  <c r="M72" i="8"/>
  <c r="G72" i="8"/>
  <c r="N72" i="8" s="1"/>
  <c r="G477" i="6"/>
  <c r="S472" i="6"/>
  <c r="F85" i="7"/>
  <c r="L74" i="7"/>
  <c r="F74" i="7"/>
  <c r="M86" i="9"/>
  <c r="G86" i="9"/>
  <c r="N86" i="9" s="1"/>
  <c r="M87" i="6"/>
  <c r="F88" i="6"/>
  <c r="M88" i="6" s="1"/>
  <c r="G87" i="6"/>
  <c r="G477" i="11"/>
  <c r="S472" i="11"/>
  <c r="G83" i="12"/>
  <c r="N83" i="12" s="1"/>
  <c r="M83" i="12"/>
  <c r="F77" i="12"/>
  <c r="M77" i="12" s="1"/>
  <c r="M76" i="12"/>
  <c r="G76" i="12"/>
  <c r="M82" i="13"/>
  <c r="G82" i="13"/>
  <c r="N82" i="13" s="1"/>
  <c r="G75" i="14"/>
  <c r="N75" i="14" s="1"/>
  <c r="M75" i="14"/>
  <c r="G477" i="14"/>
  <c r="M477" i="14" s="1"/>
  <c r="S472" i="14"/>
  <c r="G87" i="15"/>
  <c r="F88" i="15"/>
  <c r="M88" i="15" s="1"/>
  <c r="M87" i="15"/>
  <c r="M75" i="16"/>
  <c r="G75" i="16"/>
  <c r="N75" i="16" s="1"/>
  <c r="M76" i="14"/>
  <c r="G76" i="14"/>
  <c r="F77" i="14"/>
  <c r="M77" i="14" s="1"/>
  <c r="G75" i="17"/>
  <c r="N75" i="17" s="1"/>
  <c r="M75" i="17"/>
  <c r="R472" i="17"/>
  <c r="F477" i="17"/>
  <c r="L477" i="17" s="1"/>
  <c r="F88" i="17"/>
  <c r="M88" i="17" s="1"/>
  <c r="M87" i="17"/>
  <c r="G87" i="17"/>
  <c r="M82" i="19"/>
  <c r="M75" i="19"/>
  <c r="G75" i="19"/>
  <c r="N75" i="19" s="1"/>
  <c r="F88" i="21"/>
  <c r="M88" i="21" s="1"/>
  <c r="M87" i="21"/>
  <c r="G87" i="21"/>
  <c r="G84" i="22"/>
  <c r="N84" i="22" s="1"/>
  <c r="M84" i="22"/>
  <c r="G87" i="22"/>
  <c r="F88" i="22"/>
  <c r="M88" i="22" s="1"/>
  <c r="M87" i="22"/>
  <c r="M86" i="23"/>
  <c r="G86" i="23"/>
  <c r="N86" i="23" s="1"/>
  <c r="H477" i="22"/>
  <c r="T472" i="22"/>
  <c r="H477" i="23"/>
  <c r="T472" i="23"/>
  <c r="M70" i="24"/>
  <c r="G70" i="24"/>
  <c r="N70" i="24" s="1"/>
  <c r="G85" i="24"/>
  <c r="N85" i="24" s="1"/>
  <c r="M85" i="24"/>
  <c r="M71" i="25"/>
  <c r="G71" i="25"/>
  <c r="N71" i="25" s="1"/>
  <c r="W29" i="2"/>
  <c r="W30" i="2" s="1"/>
  <c r="W31" i="2" s="1"/>
  <c r="W32" i="2" s="1"/>
  <c r="W33" i="2" s="1"/>
  <c r="W34" i="2" s="1"/>
  <c r="W35" i="2" s="1"/>
  <c r="W36" i="2" s="1"/>
  <c r="W37" i="2" s="1"/>
  <c r="W38" i="2" s="1"/>
  <c r="W39" i="2" s="1"/>
  <c r="W40" i="2" s="1"/>
  <c r="U42" i="2" s="1"/>
  <c r="M27" i="9"/>
  <c r="M28" i="9" s="1"/>
  <c r="M29" i="9" s="1"/>
  <c r="M30" i="9" s="1"/>
  <c r="M31" i="9" s="1"/>
  <c r="M32" i="9" s="1"/>
  <c r="M33" i="9" s="1"/>
  <c r="M34" i="9" s="1"/>
  <c r="M35" i="9" s="1"/>
  <c r="M36" i="9" s="1"/>
  <c r="M37" i="9" s="1"/>
  <c r="M38" i="9" s="1"/>
  <c r="M39" i="9" s="1"/>
  <c r="M40" i="9" s="1"/>
  <c r="K42" i="9" s="1"/>
  <c r="K11" i="9" s="1"/>
  <c r="M72" i="3"/>
  <c r="M73" i="5"/>
  <c r="M83" i="11"/>
  <c r="H477" i="11"/>
  <c r="T472" i="11"/>
  <c r="E477" i="11"/>
  <c r="K477" i="11" s="1"/>
  <c r="Q472" i="11"/>
  <c r="M84" i="12"/>
  <c r="E477" i="15"/>
  <c r="K477" i="15" s="1"/>
  <c r="Q472" i="15"/>
  <c r="M81" i="13"/>
  <c r="G81" i="13"/>
  <c r="N81" i="13" s="1"/>
  <c r="M74" i="13"/>
  <c r="G74" i="13"/>
  <c r="N74" i="13" s="1"/>
  <c r="M82" i="15"/>
  <c r="M70" i="16"/>
  <c r="G70" i="16"/>
  <c r="N70" i="16" s="1"/>
  <c r="Q472" i="22"/>
  <c r="E477" i="22"/>
  <c r="K477" i="22" s="1"/>
  <c r="F477" i="22"/>
  <c r="R472" i="22"/>
  <c r="M70" i="23"/>
  <c r="G70" i="23"/>
  <c r="N70" i="23" s="1"/>
  <c r="M75" i="24"/>
  <c r="G75" i="24"/>
  <c r="N75" i="24" s="1"/>
  <c r="M74" i="25"/>
  <c r="G74" i="25"/>
  <c r="N74" i="25" s="1"/>
  <c r="M27" i="2"/>
  <c r="M28" i="2" s="1"/>
  <c r="M29" i="2" s="1"/>
  <c r="M30" i="2" s="1"/>
  <c r="M31" i="2" s="1"/>
  <c r="M32" i="2" s="1"/>
  <c r="M33" i="2" s="1"/>
  <c r="M34" i="2" s="1"/>
  <c r="M35" i="2" s="1"/>
  <c r="M36" i="2" s="1"/>
  <c r="M37" i="2" s="1"/>
  <c r="M38" i="2" s="1"/>
  <c r="M39" i="2" s="1"/>
  <c r="M40" i="2" s="1"/>
  <c r="K42" i="2" s="1"/>
  <c r="K11" i="2" s="1"/>
  <c r="M27" i="10"/>
  <c r="M28" i="10" s="1"/>
  <c r="M29" i="10" s="1"/>
  <c r="M30" i="10" s="1"/>
  <c r="M31" i="10" s="1"/>
  <c r="M32" i="10" s="1"/>
  <c r="M33" i="10" s="1"/>
  <c r="M34" i="10" s="1"/>
  <c r="M35" i="10" s="1"/>
  <c r="M36" i="10" s="1"/>
  <c r="M37" i="10" s="1"/>
  <c r="M38" i="10" s="1"/>
  <c r="M39" i="10" s="1"/>
  <c r="M40" i="10" s="1"/>
  <c r="K42" i="10" s="1"/>
  <c r="K11" i="10" s="1"/>
  <c r="J40" i="11"/>
  <c r="K40" i="11" s="1"/>
  <c r="J27" i="19"/>
  <c r="J40" i="19" s="1"/>
  <c r="K40" i="19" s="1"/>
  <c r="L27" i="19"/>
  <c r="M27" i="19" s="1"/>
  <c r="M28" i="19" s="1"/>
  <c r="M29" i="19" s="1"/>
  <c r="M30" i="19" s="1"/>
  <c r="M31" i="19" s="1"/>
  <c r="M32" i="19" s="1"/>
  <c r="M33" i="19" s="1"/>
  <c r="M34" i="19" s="1"/>
  <c r="M35" i="19" s="1"/>
  <c r="M36" i="19" s="1"/>
  <c r="M37" i="19" s="1"/>
  <c r="M38" i="19" s="1"/>
  <c r="M39" i="19" s="1"/>
  <c r="M40" i="19" s="1"/>
  <c r="K42" i="19" s="1"/>
  <c r="K11" i="19" s="1"/>
  <c r="M86" i="3"/>
  <c r="G86" i="3"/>
  <c r="N86" i="3" s="1"/>
  <c r="G477" i="3"/>
  <c r="S472" i="3"/>
  <c r="G87" i="4"/>
  <c r="F88" i="4"/>
  <c r="M88" i="4" s="1"/>
  <c r="M87" i="4"/>
  <c r="F477" i="5"/>
  <c r="L477" i="5" s="1"/>
  <c r="R472" i="5"/>
  <c r="R472" i="7"/>
  <c r="F477" i="7"/>
  <c r="G72" i="9"/>
  <c r="N72" i="9" s="1"/>
  <c r="M72" i="9"/>
  <c r="M76" i="7"/>
  <c r="G76" i="7"/>
  <c r="F77" i="7"/>
  <c r="M77" i="7" s="1"/>
  <c r="M84" i="9"/>
  <c r="G84" i="9"/>
  <c r="N84" i="9" s="1"/>
  <c r="M86" i="11"/>
  <c r="G86" i="11"/>
  <c r="N86" i="11" s="1"/>
  <c r="H477" i="12"/>
  <c r="T472" i="12"/>
  <c r="E477" i="12"/>
  <c r="K477" i="12" s="1"/>
  <c r="Q472" i="12"/>
  <c r="Q472" i="13"/>
  <c r="E477" i="13"/>
  <c r="K477" i="13" s="1"/>
  <c r="M84" i="14"/>
  <c r="G84" i="14"/>
  <c r="N84" i="14" s="1"/>
  <c r="M81" i="14"/>
  <c r="G81" i="14"/>
  <c r="N81" i="14" s="1"/>
  <c r="M85" i="14"/>
  <c r="G85" i="14"/>
  <c r="N85" i="14" s="1"/>
  <c r="H477" i="16"/>
  <c r="T472" i="16"/>
  <c r="M83" i="19"/>
  <c r="F77" i="19"/>
  <c r="M77" i="19" s="1"/>
  <c r="M76" i="19"/>
  <c r="G76" i="19"/>
  <c r="F477" i="19"/>
  <c r="R472" i="19"/>
  <c r="G82" i="22"/>
  <c r="N82" i="22" s="1"/>
  <c r="M82" i="22"/>
  <c r="M75" i="22"/>
  <c r="G75" i="22"/>
  <c r="N75" i="22" s="1"/>
  <c r="M84" i="24"/>
  <c r="G84" i="24"/>
  <c r="N84" i="24" s="1"/>
  <c r="M72" i="24"/>
  <c r="G72" i="24"/>
  <c r="N72" i="24" s="1"/>
  <c r="M70" i="25"/>
  <c r="G70" i="25"/>
  <c r="N70" i="25" s="1"/>
  <c r="M27" i="3"/>
  <c r="M28" i="3" s="1"/>
  <c r="M29" i="3" s="1"/>
  <c r="M30" i="3" s="1"/>
  <c r="M31" i="3" s="1"/>
  <c r="M32" i="3" s="1"/>
  <c r="M33" i="3" s="1"/>
  <c r="M34" i="3" s="1"/>
  <c r="M35" i="3" s="1"/>
  <c r="M36" i="3" s="1"/>
  <c r="M37" i="3" s="1"/>
  <c r="M38" i="3" s="1"/>
  <c r="M39" i="3" s="1"/>
  <c r="M40" i="3" s="1"/>
  <c r="K42" i="3" s="1"/>
  <c r="K11" i="3" s="1"/>
  <c r="T40" i="6"/>
  <c r="U40" i="6" s="1"/>
  <c r="W34" i="9"/>
  <c r="W35" i="9" s="1"/>
  <c r="W36" i="9" s="1"/>
  <c r="W37" i="9" s="1"/>
  <c r="W38" i="9" s="1"/>
  <c r="W39" i="9" s="1"/>
  <c r="W40" i="9" s="1"/>
  <c r="U42" i="9" s="1"/>
  <c r="M32" i="16"/>
  <c r="M33" i="16" s="1"/>
  <c r="M34" i="16" s="1"/>
  <c r="M35" i="16" s="1"/>
  <c r="M36" i="16" s="1"/>
  <c r="M37" i="16" s="1"/>
  <c r="M38" i="16" s="1"/>
  <c r="M39" i="16" s="1"/>
  <c r="M40" i="16" s="1"/>
  <c r="K42" i="16" s="1"/>
  <c r="K11" i="16" s="1"/>
  <c r="M37" i="25"/>
  <c r="M38" i="25" s="1"/>
  <c r="M39" i="25" s="1"/>
  <c r="M40" i="25" s="1"/>
  <c r="K42" i="25" s="1"/>
  <c r="K11" i="25" s="1"/>
  <c r="W31" i="25"/>
  <c r="W32" i="25" s="1"/>
  <c r="W33" i="25" s="1"/>
  <c r="W34" i="25" s="1"/>
  <c r="W35" i="25" s="1"/>
  <c r="W36" i="25" s="1"/>
  <c r="W37" i="25" s="1"/>
  <c r="W38" i="25" s="1"/>
  <c r="W39" i="25" s="1"/>
  <c r="W40" i="25" s="1"/>
  <c r="U42" i="25" s="1"/>
  <c r="M74" i="2"/>
  <c r="M84" i="4"/>
  <c r="M70" i="6"/>
  <c r="G70" i="6"/>
  <c r="N70" i="6" s="1"/>
  <c r="M71" i="17"/>
  <c r="M85" i="19"/>
  <c r="M71" i="16"/>
  <c r="G81" i="19"/>
  <c r="N81" i="19" s="1"/>
  <c r="M81" i="19"/>
  <c r="M71" i="21"/>
  <c r="M73" i="23"/>
  <c r="M85" i="22"/>
  <c r="M82" i="3"/>
  <c r="G82" i="3"/>
  <c r="N82" i="3" s="1"/>
  <c r="M70" i="4"/>
  <c r="G70" i="4"/>
  <c r="N70" i="4" s="1"/>
  <c r="M73" i="6"/>
  <c r="M84" i="7"/>
  <c r="M74" i="6"/>
  <c r="M82" i="10"/>
  <c r="M74" i="18"/>
  <c r="M73" i="21"/>
  <c r="K78" i="22"/>
  <c r="I78" i="22" s="1"/>
  <c r="K12" i="22"/>
  <c r="M85" i="5"/>
  <c r="M83" i="4"/>
  <c r="M85" i="12"/>
  <c r="M72" i="15"/>
  <c r="M70" i="18"/>
  <c r="G70" i="18"/>
  <c r="N70" i="18" s="1"/>
  <c r="M85" i="21"/>
  <c r="G477" i="2"/>
  <c r="S472" i="2"/>
  <c r="M85" i="3"/>
  <c r="F477" i="6"/>
  <c r="R472" i="6"/>
  <c r="E477" i="9"/>
  <c r="K477" i="9" s="1"/>
  <c r="Q472" i="9"/>
  <c r="G477" i="10"/>
  <c r="M477" i="10" s="1"/>
  <c r="S472" i="10"/>
  <c r="M76" i="16"/>
  <c r="F77" i="16"/>
  <c r="M77" i="16" s="1"/>
  <c r="G76" i="16"/>
  <c r="T472" i="18"/>
  <c r="H477" i="18"/>
  <c r="E477" i="19"/>
  <c r="K477" i="19" s="1"/>
  <c r="Q472" i="19"/>
  <c r="F88" i="23"/>
  <c r="M88" i="23" s="1"/>
  <c r="M87" i="23"/>
  <c r="G87" i="23"/>
  <c r="F477" i="24"/>
  <c r="R472" i="24"/>
  <c r="Q472" i="24"/>
  <c r="E477" i="24"/>
  <c r="K477" i="24" s="1"/>
  <c r="M76" i="25"/>
  <c r="G76" i="25"/>
  <c r="F77" i="25"/>
  <c r="M77" i="25" s="1"/>
  <c r="W29" i="9"/>
  <c r="W30" i="9" s="1"/>
  <c r="W31" i="9" s="1"/>
  <c r="W32" i="9" s="1"/>
  <c r="W33" i="9" s="1"/>
  <c r="M87" i="5"/>
  <c r="G87" i="5"/>
  <c r="F88" i="5"/>
  <c r="M88" i="5" s="1"/>
  <c r="M86" i="2"/>
  <c r="G86" i="2"/>
  <c r="N86" i="2" s="1"/>
  <c r="G85" i="4"/>
  <c r="N85" i="4" s="1"/>
  <c r="M85" i="4"/>
  <c r="G86" i="4"/>
  <c r="N86" i="4" s="1"/>
  <c r="M86" i="4"/>
  <c r="K78" i="9"/>
  <c r="I78" i="9" s="1"/>
  <c r="K12" i="9"/>
  <c r="M82" i="9"/>
  <c r="G82" i="9"/>
  <c r="N82" i="9" s="1"/>
  <c r="R472" i="11"/>
  <c r="F477" i="11"/>
  <c r="M72" i="12"/>
  <c r="G72" i="12"/>
  <c r="N72" i="12" s="1"/>
  <c r="M84" i="13"/>
  <c r="G84" i="13"/>
  <c r="N84" i="13" s="1"/>
  <c r="M71" i="13"/>
  <c r="G71" i="13"/>
  <c r="N71" i="13" s="1"/>
  <c r="H477" i="10"/>
  <c r="T472" i="10"/>
  <c r="G71" i="14"/>
  <c r="N71" i="14" s="1"/>
  <c r="M71" i="14"/>
  <c r="F77" i="15"/>
  <c r="M77" i="15" s="1"/>
  <c r="M76" i="15"/>
  <c r="G76" i="15"/>
  <c r="M72" i="14"/>
  <c r="G72" i="14"/>
  <c r="N72" i="14" s="1"/>
  <c r="F83" i="17"/>
  <c r="L72" i="17"/>
  <c r="F72" i="17"/>
  <c r="G87" i="18"/>
  <c r="F88" i="18"/>
  <c r="M88" i="18" s="1"/>
  <c r="M87" i="18"/>
  <c r="M71" i="19"/>
  <c r="G75" i="21"/>
  <c r="N75" i="21" s="1"/>
  <c r="M75" i="21"/>
  <c r="F83" i="21"/>
  <c r="L72" i="21"/>
  <c r="F72" i="21"/>
  <c r="M73" i="22"/>
  <c r="G73" i="22"/>
  <c r="N73" i="22" s="1"/>
  <c r="G83" i="22"/>
  <c r="N83" i="22" s="1"/>
  <c r="M83" i="22"/>
  <c r="M76" i="22"/>
  <c r="F77" i="22"/>
  <c r="M77" i="22" s="1"/>
  <c r="G76" i="22"/>
  <c r="M81" i="24"/>
  <c r="G81" i="24"/>
  <c r="N81" i="24" s="1"/>
  <c r="M74" i="24"/>
  <c r="G74" i="24"/>
  <c r="N74" i="24" s="1"/>
  <c r="M30" i="20"/>
  <c r="M31" i="20" s="1"/>
  <c r="M32" i="20" s="1"/>
  <c r="M33" i="20" s="1"/>
  <c r="M34" i="20" s="1"/>
  <c r="M35" i="20" s="1"/>
  <c r="M36" i="20" s="1"/>
  <c r="M37" i="20" s="1"/>
  <c r="M38" i="20" s="1"/>
  <c r="M39" i="20" s="1"/>
  <c r="M40" i="20" s="1"/>
  <c r="K42" i="20" s="1"/>
  <c r="K11" i="20" s="1"/>
  <c r="W29" i="23"/>
  <c r="W30" i="23" s="1"/>
  <c r="W31" i="23" s="1"/>
  <c r="W32" i="23" s="1"/>
  <c r="W33" i="23" s="1"/>
  <c r="W34" i="23" s="1"/>
  <c r="W35" i="23" s="1"/>
  <c r="W36" i="23" s="1"/>
  <c r="W37" i="23" s="1"/>
  <c r="W38" i="23" s="1"/>
  <c r="W39" i="23" s="1"/>
  <c r="W40" i="23" s="1"/>
  <c r="U42" i="23" s="1"/>
  <c r="F88" i="3"/>
  <c r="M88" i="3" s="1"/>
  <c r="M87" i="3"/>
  <c r="G87" i="3"/>
  <c r="E477" i="7"/>
  <c r="K477" i="7" s="1"/>
  <c r="Q472" i="7"/>
  <c r="M84" i="8"/>
  <c r="M76" i="11"/>
  <c r="G76" i="11"/>
  <c r="F77" i="11"/>
  <c r="M77" i="11" s="1"/>
  <c r="M87" i="10"/>
  <c r="G87" i="10"/>
  <c r="F88" i="10"/>
  <c r="M88" i="10" s="1"/>
  <c r="F477" i="12"/>
  <c r="R472" i="12"/>
  <c r="K89" i="13"/>
  <c r="I89" i="13" s="1"/>
  <c r="K13" i="13"/>
  <c r="M75" i="15"/>
  <c r="G75" i="15"/>
  <c r="N75" i="15" s="1"/>
  <c r="M74" i="16"/>
  <c r="E477" i="18"/>
  <c r="K477" i="18" s="1"/>
  <c r="Q472" i="18"/>
  <c r="G477" i="18"/>
  <c r="M477" i="18" s="1"/>
  <c r="S472" i="18"/>
  <c r="H477" i="20"/>
  <c r="T472" i="20"/>
  <c r="M74" i="23"/>
  <c r="S472" i="23"/>
  <c r="G477" i="23"/>
  <c r="M85" i="25"/>
  <c r="G85" i="25"/>
  <c r="N85" i="25" s="1"/>
  <c r="T40" i="5"/>
  <c r="U40" i="5" s="1"/>
  <c r="M27" i="7"/>
  <c r="M28" i="7" s="1"/>
  <c r="M29" i="7" s="1"/>
  <c r="M30" i="7" s="1"/>
  <c r="M31" i="7" s="1"/>
  <c r="M32" i="7" s="1"/>
  <c r="M33" i="7" s="1"/>
  <c r="M34" i="7" s="1"/>
  <c r="M35" i="7" s="1"/>
  <c r="M36" i="7" s="1"/>
  <c r="M37" i="7" s="1"/>
  <c r="M38" i="7" s="1"/>
  <c r="M39" i="7" s="1"/>
  <c r="M40" i="7" s="1"/>
  <c r="K42" i="7" s="1"/>
  <c r="K11" i="7" s="1"/>
  <c r="T40" i="14"/>
  <c r="U40" i="14" s="1"/>
  <c r="M27" i="17"/>
  <c r="M28" i="17" s="1"/>
  <c r="M29" i="17" s="1"/>
  <c r="M30" i="17" s="1"/>
  <c r="M31" i="17" s="1"/>
  <c r="M32" i="17" s="1"/>
  <c r="M33" i="17" s="1"/>
  <c r="M34" i="17" s="1"/>
  <c r="M35" i="17" s="1"/>
  <c r="M36" i="17" s="1"/>
  <c r="M37" i="17" s="1"/>
  <c r="M38" i="17" s="1"/>
  <c r="M39" i="17" s="1"/>
  <c r="M40" i="17" s="1"/>
  <c r="K42" i="17" s="1"/>
  <c r="K11" i="17" s="1"/>
  <c r="V29" i="19"/>
  <c r="W29" i="19" s="1"/>
  <c r="W30" i="19" s="1"/>
  <c r="W31" i="19" s="1"/>
  <c r="W32" i="19" s="1"/>
  <c r="W33" i="19" s="1"/>
  <c r="W34" i="19" s="1"/>
  <c r="W35" i="19" s="1"/>
  <c r="W36" i="19" s="1"/>
  <c r="W37" i="19" s="1"/>
  <c r="W38" i="19" s="1"/>
  <c r="W39" i="19" s="1"/>
  <c r="W40" i="19" s="1"/>
  <c r="U42" i="19" s="1"/>
  <c r="T29" i="19"/>
  <c r="T40" i="19" s="1"/>
  <c r="U40" i="19" s="1"/>
  <c r="F77" i="4"/>
  <c r="M77" i="4" s="1"/>
  <c r="M76" i="4"/>
  <c r="G76" i="4"/>
  <c r="E477" i="4"/>
  <c r="K477" i="4" s="1"/>
  <c r="Q472" i="4"/>
  <c r="E477" i="3"/>
  <c r="K477" i="3" s="1"/>
  <c r="Q472" i="3"/>
  <c r="Q472" i="6"/>
  <c r="E477" i="6"/>
  <c r="K477" i="6" s="1"/>
  <c r="M86" i="10"/>
  <c r="G86" i="10"/>
  <c r="N86" i="10" s="1"/>
  <c r="H477" i="15"/>
  <c r="T472" i="15"/>
  <c r="M70" i="14"/>
  <c r="G70" i="14"/>
  <c r="N70" i="14" s="1"/>
  <c r="K89" i="14"/>
  <c r="I89" i="14" s="1"/>
  <c r="K13" i="14"/>
  <c r="F477" i="16"/>
  <c r="R472" i="16"/>
  <c r="G86" i="18"/>
  <c r="N86" i="18" s="1"/>
  <c r="M86" i="18"/>
  <c r="M72" i="19"/>
  <c r="Q472" i="20"/>
  <c r="E477" i="20"/>
  <c r="K477" i="20" s="1"/>
  <c r="M76" i="20"/>
  <c r="F77" i="20"/>
  <c r="M77" i="20" s="1"/>
  <c r="G76" i="20"/>
  <c r="R472" i="21"/>
  <c r="F477" i="21"/>
  <c r="M71" i="22"/>
  <c r="G71" i="22"/>
  <c r="N71" i="22" s="1"/>
  <c r="M81" i="25"/>
  <c r="G81" i="25"/>
  <c r="N81" i="25" s="1"/>
  <c r="W32" i="20"/>
  <c r="W33" i="20" s="1"/>
  <c r="W34" i="20" s="1"/>
  <c r="W35" i="20" s="1"/>
  <c r="W36" i="20" s="1"/>
  <c r="W37" i="20" s="1"/>
  <c r="W38" i="20" s="1"/>
  <c r="W39" i="20" s="1"/>
  <c r="W40" i="20" s="1"/>
  <c r="U42" i="20" s="1"/>
  <c r="G70" i="5"/>
  <c r="N70" i="5" s="1"/>
  <c r="M70" i="5"/>
  <c r="M82" i="2"/>
  <c r="M71" i="11"/>
  <c r="G81" i="12"/>
  <c r="N81" i="12" s="1"/>
  <c r="M81" i="12"/>
  <c r="M73" i="19"/>
  <c r="M71" i="23"/>
  <c r="M84" i="2"/>
  <c r="M82" i="7"/>
  <c r="M70" i="8"/>
  <c r="G70" i="8"/>
  <c r="N70" i="8" s="1"/>
  <c r="M84" i="11"/>
  <c r="M73" i="17"/>
  <c r="M84" i="20"/>
  <c r="M74" i="22"/>
  <c r="M81" i="2"/>
  <c r="G81" i="2"/>
  <c r="N81" i="2" s="1"/>
  <c r="M72" i="7"/>
  <c r="M85" i="6"/>
  <c r="M71" i="10"/>
  <c r="G71" i="10"/>
  <c r="N71" i="10" s="1"/>
  <c r="M70" i="15"/>
  <c r="G70" i="15"/>
  <c r="N70" i="15" s="1"/>
  <c r="M85" i="17"/>
  <c r="M84" i="18"/>
  <c r="M81" i="20"/>
  <c r="G81" i="20"/>
  <c r="N81" i="20" s="1"/>
  <c r="G81" i="22"/>
  <c r="N81" i="22" s="1"/>
  <c r="M81" i="22"/>
  <c r="M73" i="3"/>
  <c r="M74" i="5"/>
  <c r="M72" i="4"/>
  <c r="M71" i="4"/>
  <c r="M84" i="10"/>
  <c r="M74" i="12"/>
  <c r="G83" i="20"/>
  <c r="N83" i="20" s="1"/>
  <c r="M83" i="20"/>
  <c r="L477" i="25" l="1"/>
  <c r="G84" i="12"/>
  <c r="N84" i="12" s="1"/>
  <c r="G73" i="5"/>
  <c r="N73" i="5" s="1"/>
  <c r="I73" i="5" s="1"/>
  <c r="N477" i="8"/>
  <c r="G84" i="8"/>
  <c r="N84" i="8" s="1"/>
  <c r="I84" i="8" s="1"/>
  <c r="G82" i="16"/>
  <c r="N82" i="16" s="1"/>
  <c r="I82" i="16" s="1"/>
  <c r="M477" i="20"/>
  <c r="N477" i="15"/>
  <c r="M477" i="3"/>
  <c r="G82" i="4"/>
  <c r="N82" i="4" s="1"/>
  <c r="I82" i="4" s="1"/>
  <c r="L477" i="23"/>
  <c r="L477" i="11"/>
  <c r="G85" i="5"/>
  <c r="N85" i="5" s="1"/>
  <c r="I85" i="5" s="1"/>
  <c r="G82" i="11"/>
  <c r="M477" i="13"/>
  <c r="R475" i="25"/>
  <c r="R476" i="25" s="1"/>
  <c r="N477" i="20"/>
  <c r="I75" i="17"/>
  <c r="M477" i="2"/>
  <c r="G71" i="19"/>
  <c r="N71" i="19" s="1"/>
  <c r="I71" i="19" s="1"/>
  <c r="E480" i="25"/>
  <c r="E481" i="25" s="1"/>
  <c r="I81" i="4"/>
  <c r="G71" i="16"/>
  <c r="N71" i="16" s="1"/>
  <c r="I71" i="16" s="1"/>
  <c r="R473" i="25"/>
  <c r="R474" i="25" s="1"/>
  <c r="I86" i="12"/>
  <c r="G71" i="11"/>
  <c r="N71" i="11" s="1"/>
  <c r="I71" i="11" s="1"/>
  <c r="L477" i="16"/>
  <c r="N477" i="22"/>
  <c r="L477" i="21"/>
  <c r="G71" i="17"/>
  <c r="N71" i="17" s="1"/>
  <c r="I71" i="17" s="1"/>
  <c r="N477" i="12"/>
  <c r="I81" i="5"/>
  <c r="I81" i="23"/>
  <c r="I82" i="25"/>
  <c r="I71" i="24"/>
  <c r="I86" i="21"/>
  <c r="I85" i="9"/>
  <c r="I75" i="4"/>
  <c r="N477" i="9"/>
  <c r="I72" i="13"/>
  <c r="M477" i="23"/>
  <c r="G71" i="21"/>
  <c r="N71" i="21" s="1"/>
  <c r="I71" i="21" s="1"/>
  <c r="L477" i="14"/>
  <c r="N477" i="7"/>
  <c r="I74" i="14"/>
  <c r="I75" i="10"/>
  <c r="I86" i="6"/>
  <c r="N477" i="21"/>
  <c r="I74" i="10"/>
  <c r="I72" i="24"/>
  <c r="I75" i="22"/>
  <c r="I82" i="20"/>
  <c r="I70" i="10"/>
  <c r="I75" i="5"/>
  <c r="I75" i="14"/>
  <c r="L477" i="12"/>
  <c r="I86" i="23"/>
  <c r="I75" i="13"/>
  <c r="I85" i="13"/>
  <c r="I83" i="14"/>
  <c r="I82" i="14"/>
  <c r="N477" i="19"/>
  <c r="I84" i="5"/>
  <c r="I75" i="9"/>
  <c r="I83" i="5"/>
  <c r="I72" i="25"/>
  <c r="I81" i="11"/>
  <c r="I81" i="16"/>
  <c r="G82" i="15"/>
  <c r="N82" i="15" s="1"/>
  <c r="I82" i="15" s="1"/>
  <c r="G71" i="23"/>
  <c r="N71" i="23" s="1"/>
  <c r="I71" i="23" s="1"/>
  <c r="I83" i="20"/>
  <c r="G71" i="4"/>
  <c r="N71" i="4" s="1"/>
  <c r="I71" i="4" s="1"/>
  <c r="G74" i="22"/>
  <c r="N74" i="22" s="1"/>
  <c r="N477" i="16"/>
  <c r="G82" i="10"/>
  <c r="N82" i="10" s="1"/>
  <c r="I82" i="10" s="1"/>
  <c r="I71" i="20"/>
  <c r="I74" i="25"/>
  <c r="I70" i="23"/>
  <c r="I81" i="13"/>
  <c r="I86" i="7"/>
  <c r="I81" i="12"/>
  <c r="I70" i="14"/>
  <c r="I86" i="10"/>
  <c r="I81" i="24"/>
  <c r="I83" i="22"/>
  <c r="I85" i="4"/>
  <c r="I70" i="18"/>
  <c r="I82" i="3"/>
  <c r="I73" i="24"/>
  <c r="I75" i="18"/>
  <c r="K477" i="25"/>
  <c r="E478" i="25"/>
  <c r="E479" i="25" s="1"/>
  <c r="I74" i="24"/>
  <c r="I72" i="14"/>
  <c r="I71" i="14"/>
  <c r="I86" i="4"/>
  <c r="L477" i="24"/>
  <c r="L477" i="6"/>
  <c r="I70" i="4"/>
  <c r="G85" i="22"/>
  <c r="N85" i="22" s="1"/>
  <c r="I85" i="22" s="1"/>
  <c r="I70" i="6"/>
  <c r="I75" i="24"/>
  <c r="L477" i="22"/>
  <c r="I70" i="16"/>
  <c r="I74" i="13"/>
  <c r="I75" i="16"/>
  <c r="I72" i="8"/>
  <c r="I71" i="12"/>
  <c r="I81" i="15"/>
  <c r="I82" i="23"/>
  <c r="I73" i="13"/>
  <c r="I71" i="9"/>
  <c r="I75" i="12"/>
  <c r="I70" i="11"/>
  <c r="I75" i="8"/>
  <c r="I71" i="5"/>
  <c r="I71" i="8"/>
  <c r="I81" i="18"/>
  <c r="I81" i="22"/>
  <c r="G84" i="20"/>
  <c r="N84" i="20" s="1"/>
  <c r="I84" i="20" s="1"/>
  <c r="L477" i="19"/>
  <c r="I84" i="22"/>
  <c r="I83" i="13"/>
  <c r="G72" i="20"/>
  <c r="N477" i="18"/>
  <c r="I86" i="17"/>
  <c r="I75" i="7"/>
  <c r="I70" i="25"/>
  <c r="I84" i="24"/>
  <c r="I71" i="25"/>
  <c r="I70" i="24"/>
  <c r="I75" i="19"/>
  <c r="I70" i="21"/>
  <c r="I70" i="19"/>
  <c r="I75" i="25"/>
  <c r="I70" i="3"/>
  <c r="I86" i="20"/>
  <c r="G82" i="18"/>
  <c r="N82" i="18" s="1"/>
  <c r="I82" i="18" s="1"/>
  <c r="I86" i="13"/>
  <c r="I73" i="9"/>
  <c r="I75" i="3"/>
  <c r="I75" i="23"/>
  <c r="I86" i="8"/>
  <c r="I70" i="15"/>
  <c r="I81" i="2"/>
  <c r="G82" i="2"/>
  <c r="I71" i="22"/>
  <c r="N76" i="4"/>
  <c r="I76" i="4" s="1"/>
  <c r="G77" i="4"/>
  <c r="I75" i="15"/>
  <c r="N76" i="22"/>
  <c r="I76" i="22" s="1"/>
  <c r="G77" i="22"/>
  <c r="N77" i="22" s="1"/>
  <c r="I77" i="22" s="1"/>
  <c r="G88" i="18"/>
  <c r="N87" i="18"/>
  <c r="I87" i="18" s="1"/>
  <c r="N477" i="10"/>
  <c r="I84" i="13"/>
  <c r="G88" i="5"/>
  <c r="N87" i="5"/>
  <c r="I87" i="5" s="1"/>
  <c r="G77" i="25"/>
  <c r="N77" i="25" s="1"/>
  <c r="I77" i="25" s="1"/>
  <c r="N76" i="25"/>
  <c r="I76" i="25" s="1"/>
  <c r="I81" i="14"/>
  <c r="I84" i="9"/>
  <c r="I72" i="9"/>
  <c r="G88" i="4"/>
  <c r="N87" i="4"/>
  <c r="I87" i="4" s="1"/>
  <c r="I86" i="3"/>
  <c r="I85" i="24"/>
  <c r="N87" i="22"/>
  <c r="I87" i="22" s="1"/>
  <c r="G88" i="22"/>
  <c r="G88" i="15"/>
  <c r="N87" i="15"/>
  <c r="I87" i="15" s="1"/>
  <c r="I70" i="9"/>
  <c r="N87" i="16"/>
  <c r="I87" i="16" s="1"/>
  <c r="G88" i="16"/>
  <c r="I70" i="20"/>
  <c r="I70" i="2"/>
  <c r="I81" i="8"/>
  <c r="I70" i="17"/>
  <c r="I70" i="12"/>
  <c r="I86" i="22"/>
  <c r="N87" i="20"/>
  <c r="I87" i="20" s="1"/>
  <c r="G88" i="20"/>
  <c r="I75" i="20"/>
  <c r="G71" i="18"/>
  <c r="G77" i="9"/>
  <c r="N77" i="9" s="1"/>
  <c r="I77" i="9" s="1"/>
  <c r="N76" i="9"/>
  <c r="I76" i="9" s="1"/>
  <c r="L477" i="4"/>
  <c r="N87" i="11"/>
  <c r="I87" i="11" s="1"/>
  <c r="G88" i="11"/>
  <c r="N88" i="11" s="1"/>
  <c r="I88" i="11" s="1"/>
  <c r="N76" i="3"/>
  <c r="I76" i="3" s="1"/>
  <c r="G77" i="3"/>
  <c r="I86" i="19"/>
  <c r="G77" i="6"/>
  <c r="N76" i="6"/>
  <c r="I76" i="6" s="1"/>
  <c r="M70" i="7"/>
  <c r="G70" i="7"/>
  <c r="K89" i="7"/>
  <c r="I89" i="7" s="1"/>
  <c r="K13" i="7"/>
  <c r="I83" i="8"/>
  <c r="I72" i="5"/>
  <c r="N477" i="24"/>
  <c r="N76" i="13"/>
  <c r="I76" i="13" s="1"/>
  <c r="G77" i="13"/>
  <c r="N77" i="13" s="1"/>
  <c r="I77" i="13" s="1"/>
  <c r="I85" i="10"/>
  <c r="I81" i="6"/>
  <c r="I73" i="14"/>
  <c r="G88" i="9"/>
  <c r="N88" i="9" s="1"/>
  <c r="I88" i="9" s="1"/>
  <c r="N87" i="9"/>
  <c r="I87" i="9" s="1"/>
  <c r="M477" i="22"/>
  <c r="I70" i="13"/>
  <c r="G77" i="10"/>
  <c r="N76" i="10"/>
  <c r="I76" i="10" s="1"/>
  <c r="I82" i="24"/>
  <c r="M477" i="21"/>
  <c r="N76" i="21"/>
  <c r="I76" i="21" s="1"/>
  <c r="G77" i="21"/>
  <c r="N76" i="17"/>
  <c r="I76" i="17" s="1"/>
  <c r="G77" i="17"/>
  <c r="N87" i="14"/>
  <c r="I87" i="14" s="1"/>
  <c r="G88" i="14"/>
  <c r="N88" i="14" s="1"/>
  <c r="I88" i="14" s="1"/>
  <c r="I86" i="14"/>
  <c r="N477" i="6"/>
  <c r="G88" i="8"/>
  <c r="N87" i="8"/>
  <c r="I87" i="8" s="1"/>
  <c r="I75" i="2"/>
  <c r="N477" i="25"/>
  <c r="I82" i="12"/>
  <c r="M477" i="8"/>
  <c r="N477" i="5"/>
  <c r="N87" i="13"/>
  <c r="I87" i="13" s="1"/>
  <c r="G88" i="13"/>
  <c r="N88" i="13" s="1"/>
  <c r="I88" i="13" s="1"/>
  <c r="I81" i="3"/>
  <c r="M72" i="17"/>
  <c r="N477" i="23"/>
  <c r="G82" i="19"/>
  <c r="M477" i="11"/>
  <c r="M85" i="7"/>
  <c r="M477" i="17"/>
  <c r="M477" i="25"/>
  <c r="G73" i="8"/>
  <c r="M477" i="24"/>
  <c r="N76" i="8"/>
  <c r="I76" i="8" s="1"/>
  <c r="G77" i="8"/>
  <c r="N77" i="8" s="1"/>
  <c r="I77" i="8" s="1"/>
  <c r="G71" i="2"/>
  <c r="G88" i="24"/>
  <c r="N88" i="24" s="1"/>
  <c r="I88" i="24" s="1"/>
  <c r="N87" i="24"/>
  <c r="I87" i="24" s="1"/>
  <c r="L477" i="9"/>
  <c r="G73" i="12"/>
  <c r="N477" i="2"/>
  <c r="N477" i="3"/>
  <c r="M72" i="6"/>
  <c r="L477" i="20"/>
  <c r="M477" i="5"/>
  <c r="M477" i="15"/>
  <c r="N76" i="11"/>
  <c r="I76" i="11" s="1"/>
  <c r="G77" i="11"/>
  <c r="M83" i="21"/>
  <c r="N76" i="16"/>
  <c r="I76" i="16" s="1"/>
  <c r="G77" i="16"/>
  <c r="I81" i="20"/>
  <c r="I71" i="10"/>
  <c r="I74" i="22"/>
  <c r="I70" i="8"/>
  <c r="I70" i="5"/>
  <c r="I81" i="25"/>
  <c r="I86" i="18"/>
  <c r="I85" i="25"/>
  <c r="N87" i="10"/>
  <c r="I87" i="10" s="1"/>
  <c r="G88" i="10"/>
  <c r="I73" i="22"/>
  <c r="I75" i="21"/>
  <c r="N76" i="15"/>
  <c r="I76" i="15" s="1"/>
  <c r="G77" i="15"/>
  <c r="I71" i="13"/>
  <c r="I72" i="12"/>
  <c r="I82" i="9"/>
  <c r="I86" i="2"/>
  <c r="N87" i="23"/>
  <c r="I87" i="23" s="1"/>
  <c r="G88" i="23"/>
  <c r="I81" i="19"/>
  <c r="I82" i="22"/>
  <c r="G77" i="19"/>
  <c r="N76" i="19"/>
  <c r="I76" i="19" s="1"/>
  <c r="I85" i="14"/>
  <c r="I84" i="14"/>
  <c r="I86" i="11"/>
  <c r="N76" i="7"/>
  <c r="I76" i="7" s="1"/>
  <c r="G77" i="7"/>
  <c r="L477" i="7"/>
  <c r="I84" i="12"/>
  <c r="N87" i="17"/>
  <c r="I87" i="17" s="1"/>
  <c r="G88" i="17"/>
  <c r="N76" i="14"/>
  <c r="I76" i="14" s="1"/>
  <c r="G77" i="14"/>
  <c r="N77" i="14" s="1"/>
  <c r="I77" i="14" s="1"/>
  <c r="I82" i="13"/>
  <c r="I83" i="12"/>
  <c r="N87" i="6"/>
  <c r="I87" i="6" s="1"/>
  <c r="G88" i="6"/>
  <c r="I86" i="9"/>
  <c r="I74" i="9"/>
  <c r="I81" i="10"/>
  <c r="I70" i="22"/>
  <c r="I73" i="25"/>
  <c r="I83" i="24"/>
  <c r="N477" i="17"/>
  <c r="I83" i="9"/>
  <c r="G77" i="2"/>
  <c r="N76" i="2"/>
  <c r="I76" i="2" s="1"/>
  <c r="I86" i="24"/>
  <c r="I86" i="15"/>
  <c r="G72" i="10"/>
  <c r="I75" i="6"/>
  <c r="I86" i="16"/>
  <c r="G88" i="12"/>
  <c r="N87" i="12"/>
  <c r="I87" i="12" s="1"/>
  <c r="L477" i="3"/>
  <c r="I83" i="25"/>
  <c r="N76" i="23"/>
  <c r="I76" i="23" s="1"/>
  <c r="G77" i="23"/>
  <c r="G71" i="3"/>
  <c r="I81" i="21"/>
  <c r="I81" i="17"/>
  <c r="G85" i="8"/>
  <c r="N85" i="8" s="1"/>
  <c r="I85" i="8" s="1"/>
  <c r="I84" i="25"/>
  <c r="I75" i="11"/>
  <c r="N87" i="7"/>
  <c r="I87" i="7" s="1"/>
  <c r="G88" i="7"/>
  <c r="N88" i="7" s="1"/>
  <c r="I88" i="7" s="1"/>
  <c r="M477" i="19"/>
  <c r="G83" i="3"/>
  <c r="M477" i="4"/>
  <c r="I86" i="25"/>
  <c r="I72" i="22"/>
  <c r="N76" i="18"/>
  <c r="I76" i="18" s="1"/>
  <c r="G77" i="18"/>
  <c r="M83" i="6"/>
  <c r="I81" i="9"/>
  <c r="I74" i="4"/>
  <c r="N87" i="25"/>
  <c r="I87" i="25" s="1"/>
  <c r="G88" i="25"/>
  <c r="N88" i="25" s="1"/>
  <c r="I88" i="25" s="1"/>
  <c r="G83" i="23"/>
  <c r="I82" i="8"/>
  <c r="I82" i="5"/>
  <c r="I86" i="5"/>
  <c r="N76" i="20"/>
  <c r="I76" i="20" s="1"/>
  <c r="G77" i="20"/>
  <c r="N87" i="3"/>
  <c r="I87" i="3" s="1"/>
  <c r="G88" i="3"/>
  <c r="M72" i="21"/>
  <c r="M83" i="17"/>
  <c r="N477" i="11"/>
  <c r="N87" i="21"/>
  <c r="I87" i="21" s="1"/>
  <c r="G88" i="21"/>
  <c r="N76" i="12"/>
  <c r="I76" i="12" s="1"/>
  <c r="G77" i="12"/>
  <c r="M74" i="7"/>
  <c r="M477" i="6"/>
  <c r="N76" i="24"/>
  <c r="I76" i="24" s="1"/>
  <c r="G77" i="24"/>
  <c r="N77" i="24" s="1"/>
  <c r="I77" i="24" s="1"/>
  <c r="G88" i="19"/>
  <c r="N87" i="19"/>
  <c r="I87" i="19" s="1"/>
  <c r="M477" i="16"/>
  <c r="N477" i="13"/>
  <c r="M477" i="12"/>
  <c r="L477" i="2"/>
  <c r="L477" i="18"/>
  <c r="N477" i="14"/>
  <c r="M81" i="7"/>
  <c r="G81" i="7"/>
  <c r="M477" i="7"/>
  <c r="L477" i="15"/>
  <c r="G82" i="21"/>
  <c r="N82" i="21" s="1"/>
  <c r="I82" i="21" s="1"/>
  <c r="G82" i="17"/>
  <c r="N82" i="17" s="1"/>
  <c r="I82" i="17" s="1"/>
  <c r="M477" i="9"/>
  <c r="N87" i="2"/>
  <c r="I87" i="2" s="1"/>
  <c r="G88" i="2"/>
  <c r="G71" i="15"/>
  <c r="L477" i="8"/>
  <c r="G77" i="5"/>
  <c r="N76" i="5"/>
  <c r="I76" i="5" s="1"/>
  <c r="L477" i="13"/>
  <c r="G71" i="6"/>
  <c r="N71" i="6" s="1"/>
  <c r="I71" i="6" s="1"/>
  <c r="G82" i="6"/>
  <c r="N82" i="6" s="1"/>
  <c r="I82" i="6" s="1"/>
  <c r="G74" i="5" l="1"/>
  <c r="N74" i="5" s="1"/>
  <c r="I74" i="5" s="1"/>
  <c r="G85" i="12"/>
  <c r="N85" i="12" s="1"/>
  <c r="I85" i="12" s="1"/>
  <c r="G72" i="23"/>
  <c r="N72" i="23" s="1"/>
  <c r="I72" i="23" s="1"/>
  <c r="G83" i="4"/>
  <c r="N83" i="4" s="1"/>
  <c r="I83" i="4" s="1"/>
  <c r="N82" i="11"/>
  <c r="I82" i="11" s="1"/>
  <c r="G83" i="11"/>
  <c r="G83" i="16"/>
  <c r="N83" i="16" s="1"/>
  <c r="I83" i="16" s="1"/>
  <c r="G72" i="21"/>
  <c r="N72" i="21" s="1"/>
  <c r="I72" i="21" s="1"/>
  <c r="L480" i="25"/>
  <c r="L481" i="25" s="1"/>
  <c r="K481" i="25"/>
  <c r="G72" i="19"/>
  <c r="N72" i="19" s="1"/>
  <c r="I72" i="19" s="1"/>
  <c r="G72" i="16"/>
  <c r="N72" i="16" s="1"/>
  <c r="I72" i="16" s="1"/>
  <c r="G72" i="17"/>
  <c r="G73" i="17" s="1"/>
  <c r="G83" i="18"/>
  <c r="N83" i="18" s="1"/>
  <c r="I83" i="18" s="1"/>
  <c r="G72" i="4"/>
  <c r="N72" i="4" s="1"/>
  <c r="I72" i="4" s="1"/>
  <c r="G72" i="11"/>
  <c r="N72" i="11" s="1"/>
  <c r="I72" i="11" s="1"/>
  <c r="L478" i="25"/>
  <c r="L479" i="25" s="1"/>
  <c r="G83" i="10"/>
  <c r="N83" i="10" s="1"/>
  <c r="I83" i="10" s="1"/>
  <c r="G83" i="15"/>
  <c r="N83" i="15" s="1"/>
  <c r="I83" i="15" s="1"/>
  <c r="G85" i="20"/>
  <c r="N85" i="20" s="1"/>
  <c r="I85" i="20" s="1"/>
  <c r="N72" i="20"/>
  <c r="I72" i="20" s="1"/>
  <c r="G73" i="20"/>
  <c r="N88" i="2"/>
  <c r="I88" i="2" s="1"/>
  <c r="D89" i="2"/>
  <c r="N88" i="21"/>
  <c r="I88" i="21" s="1"/>
  <c r="D89" i="21"/>
  <c r="N77" i="5"/>
  <c r="I77" i="5" s="1"/>
  <c r="D78" i="5"/>
  <c r="N81" i="7"/>
  <c r="I81" i="7" s="1"/>
  <c r="G82" i="7"/>
  <c r="G83" i="17"/>
  <c r="N77" i="20"/>
  <c r="I77" i="20" s="1"/>
  <c r="D78" i="20"/>
  <c r="G83" i="6"/>
  <c r="N77" i="18"/>
  <c r="I77" i="18" s="1"/>
  <c r="D78" i="18"/>
  <c r="N88" i="10"/>
  <c r="I88" i="10" s="1"/>
  <c r="D89" i="10"/>
  <c r="G83" i="21"/>
  <c r="N73" i="8"/>
  <c r="I73" i="8" s="1"/>
  <c r="G74" i="8"/>
  <c r="N74" i="8" s="1"/>
  <c r="I74" i="8" s="1"/>
  <c r="N70" i="7"/>
  <c r="I70" i="7" s="1"/>
  <c r="G71" i="7"/>
  <c r="N88" i="20"/>
  <c r="I88" i="20" s="1"/>
  <c r="D89" i="20"/>
  <c r="N88" i="16"/>
  <c r="I88" i="16" s="1"/>
  <c r="D89" i="16"/>
  <c r="N88" i="4"/>
  <c r="I88" i="4" s="1"/>
  <c r="D89" i="4"/>
  <c r="N88" i="18"/>
  <c r="I88" i="18" s="1"/>
  <c r="D89" i="18"/>
  <c r="N88" i="3"/>
  <c r="I88" i="3" s="1"/>
  <c r="D89" i="3"/>
  <c r="N83" i="23"/>
  <c r="I83" i="23" s="1"/>
  <c r="G84" i="23"/>
  <c r="N83" i="3"/>
  <c r="I83" i="3" s="1"/>
  <c r="G84" i="3"/>
  <c r="N88" i="12"/>
  <c r="I88" i="12" s="1"/>
  <c r="D89" i="12"/>
  <c r="N77" i="7"/>
  <c r="I77" i="7" s="1"/>
  <c r="D78" i="7"/>
  <c r="N77" i="15"/>
  <c r="I77" i="15" s="1"/>
  <c r="D78" i="15"/>
  <c r="N73" i="12"/>
  <c r="I73" i="12" s="1"/>
  <c r="G74" i="12"/>
  <c r="N74" i="12" s="1"/>
  <c r="I74" i="12" s="1"/>
  <c r="N82" i="19"/>
  <c r="I82" i="19" s="1"/>
  <c r="G83" i="19"/>
  <c r="N88" i="8"/>
  <c r="I88" i="8" s="1"/>
  <c r="D89" i="8"/>
  <c r="N77" i="21"/>
  <c r="I77" i="21" s="1"/>
  <c r="D78" i="21"/>
  <c r="N71" i="15"/>
  <c r="I71" i="15" s="1"/>
  <c r="G72" i="15"/>
  <c r="N88" i="19"/>
  <c r="I88" i="19" s="1"/>
  <c r="D89" i="19"/>
  <c r="N77" i="23"/>
  <c r="I77" i="23" s="1"/>
  <c r="D78" i="23"/>
  <c r="N72" i="10"/>
  <c r="I72" i="10" s="1"/>
  <c r="G73" i="10"/>
  <c r="N73" i="10" s="1"/>
  <c r="I73" i="10" s="1"/>
  <c r="N77" i="2"/>
  <c r="I77" i="2" s="1"/>
  <c r="D78" i="2"/>
  <c r="N88" i="17"/>
  <c r="I88" i="17" s="1"/>
  <c r="D89" i="17"/>
  <c r="N77" i="16"/>
  <c r="I77" i="16" s="1"/>
  <c r="D78" i="16"/>
  <c r="G72" i="6"/>
  <c r="N71" i="2"/>
  <c r="I71" i="2" s="1"/>
  <c r="G72" i="2"/>
  <c r="N77" i="17"/>
  <c r="I77" i="17" s="1"/>
  <c r="D78" i="17"/>
  <c r="N77" i="3"/>
  <c r="I77" i="3" s="1"/>
  <c r="D78" i="3"/>
  <c r="N71" i="18"/>
  <c r="I71" i="18" s="1"/>
  <c r="G72" i="18"/>
  <c r="N77" i="12"/>
  <c r="I77" i="12" s="1"/>
  <c r="D78" i="12"/>
  <c r="N71" i="3"/>
  <c r="I71" i="3" s="1"/>
  <c r="G72" i="3"/>
  <c r="N88" i="6"/>
  <c r="I88" i="6" s="1"/>
  <c r="D89" i="6"/>
  <c r="N77" i="19"/>
  <c r="I77" i="19" s="1"/>
  <c r="D78" i="19"/>
  <c r="N88" i="23"/>
  <c r="I88" i="23" s="1"/>
  <c r="D89" i="23"/>
  <c r="N77" i="11"/>
  <c r="I77" i="11" s="1"/>
  <c r="D78" i="11"/>
  <c r="N77" i="10"/>
  <c r="I77" i="10" s="1"/>
  <c r="D78" i="10"/>
  <c r="N77" i="6"/>
  <c r="I77" i="6" s="1"/>
  <c r="D78" i="6"/>
  <c r="N88" i="15"/>
  <c r="I88" i="15" s="1"/>
  <c r="D89" i="15"/>
  <c r="N88" i="22"/>
  <c r="I88" i="22" s="1"/>
  <c r="D89" i="22"/>
  <c r="N88" i="5"/>
  <c r="I88" i="5" s="1"/>
  <c r="D89" i="5"/>
  <c r="N77" i="4"/>
  <c r="I77" i="4" s="1"/>
  <c r="D78" i="4"/>
  <c r="N82" i="2"/>
  <c r="I82" i="2" s="1"/>
  <c r="G83" i="2"/>
  <c r="N72" i="17" l="1"/>
  <c r="I72" i="17" s="1"/>
  <c r="G73" i="21"/>
  <c r="N73" i="21" s="1"/>
  <c r="I73" i="21" s="1"/>
  <c r="G73" i="16"/>
  <c r="G74" i="16" s="1"/>
  <c r="N74" i="16" s="1"/>
  <c r="I74" i="16" s="1"/>
  <c r="G84" i="4"/>
  <c r="N84" i="4" s="1"/>
  <c r="I84" i="4" s="1"/>
  <c r="G73" i="23"/>
  <c r="G74" i="23" s="1"/>
  <c r="N74" i="23" s="1"/>
  <c r="I74" i="23" s="1"/>
  <c r="G84" i="16"/>
  <c r="N84" i="16" s="1"/>
  <c r="I84" i="16" s="1"/>
  <c r="N83" i="11"/>
  <c r="I83" i="11" s="1"/>
  <c r="G84" i="11"/>
  <c r="G73" i="19"/>
  <c r="N73" i="19" s="1"/>
  <c r="I73" i="19" s="1"/>
  <c r="G73" i="11"/>
  <c r="G74" i="11" s="1"/>
  <c r="N74" i="11" s="1"/>
  <c r="I74" i="11" s="1"/>
  <c r="G84" i="18"/>
  <c r="G85" i="18" s="1"/>
  <c r="N85" i="18" s="1"/>
  <c r="I85" i="18" s="1"/>
  <c r="G73" i="4"/>
  <c r="N73" i="4" s="1"/>
  <c r="I73" i="4" s="1"/>
  <c r="G84" i="10"/>
  <c r="N84" i="10" s="1"/>
  <c r="I84" i="10" s="1"/>
  <c r="G84" i="15"/>
  <c r="N84" i="15" s="1"/>
  <c r="I84" i="15" s="1"/>
  <c r="N73" i="20"/>
  <c r="I73" i="20" s="1"/>
  <c r="G74" i="20"/>
  <c r="N74" i="20" s="1"/>
  <c r="I74" i="20" s="1"/>
  <c r="K13" i="15"/>
  <c r="K89" i="15"/>
  <c r="I89" i="15" s="1"/>
  <c r="K89" i="22"/>
  <c r="I89" i="22" s="1"/>
  <c r="K13" i="22"/>
  <c r="N73" i="16"/>
  <c r="I73" i="16" s="1"/>
  <c r="K89" i="23"/>
  <c r="I89" i="23" s="1"/>
  <c r="K13" i="23"/>
  <c r="N72" i="18"/>
  <c r="I72" i="18" s="1"/>
  <c r="G73" i="18"/>
  <c r="N72" i="6"/>
  <c r="I72" i="6" s="1"/>
  <c r="G73" i="6"/>
  <c r="K89" i="17"/>
  <c r="I89" i="17" s="1"/>
  <c r="K13" i="17"/>
  <c r="N72" i="15"/>
  <c r="I72" i="15" s="1"/>
  <c r="G73" i="15"/>
  <c r="K78" i="21"/>
  <c r="I78" i="21" s="1"/>
  <c r="K12" i="21"/>
  <c r="N83" i="19"/>
  <c r="I83" i="19" s="1"/>
  <c r="G84" i="19"/>
  <c r="K78" i="7"/>
  <c r="I78" i="7" s="1"/>
  <c r="K12" i="7"/>
  <c r="K13" i="12"/>
  <c r="K89" i="12"/>
  <c r="I89" i="12" s="1"/>
  <c r="N83" i="6"/>
  <c r="I83" i="6" s="1"/>
  <c r="G84" i="6"/>
  <c r="N82" i="7"/>
  <c r="I82" i="7" s="1"/>
  <c r="G83" i="7"/>
  <c r="K89" i="2"/>
  <c r="I89" i="2" s="1"/>
  <c r="K13" i="2"/>
  <c r="K13" i="5"/>
  <c r="K89" i="5"/>
  <c r="I89" i="5" s="1"/>
  <c r="K78" i="11"/>
  <c r="I78" i="11" s="1"/>
  <c r="K12" i="11"/>
  <c r="N72" i="3"/>
  <c r="I72" i="3" s="1"/>
  <c r="G73" i="3"/>
  <c r="N84" i="23"/>
  <c r="I84" i="23" s="1"/>
  <c r="G85" i="23"/>
  <c r="N85" i="23" s="1"/>
  <c r="I85" i="23" s="1"/>
  <c r="K13" i="4"/>
  <c r="K89" i="4"/>
  <c r="I89" i="4" s="1"/>
  <c r="K89" i="20"/>
  <c r="I89" i="20" s="1"/>
  <c r="K13" i="20"/>
  <c r="N73" i="17"/>
  <c r="I73" i="17" s="1"/>
  <c r="G74" i="17"/>
  <c r="N74" i="17" s="1"/>
  <c r="I74" i="17" s="1"/>
  <c r="N83" i="21"/>
  <c r="I83" i="21" s="1"/>
  <c r="G84" i="21"/>
  <c r="K78" i="20"/>
  <c r="I78" i="20" s="1"/>
  <c r="K12" i="20"/>
  <c r="N83" i="2"/>
  <c r="I83" i="2" s="1"/>
  <c r="G84" i="2"/>
  <c r="K78" i="10"/>
  <c r="I78" i="10" s="1"/>
  <c r="K12" i="10"/>
  <c r="K78" i="19"/>
  <c r="I78" i="19" s="1"/>
  <c r="K12" i="19"/>
  <c r="K78" i="12"/>
  <c r="I78" i="12" s="1"/>
  <c r="K12" i="12"/>
  <c r="K78" i="3"/>
  <c r="I78" i="3" s="1"/>
  <c r="K12" i="3"/>
  <c r="N72" i="2"/>
  <c r="I72" i="2" s="1"/>
  <c r="G73" i="2"/>
  <c r="K78" i="16"/>
  <c r="I78" i="16" s="1"/>
  <c r="K12" i="16"/>
  <c r="K78" i="2"/>
  <c r="I78" i="2" s="1"/>
  <c r="K12" i="2"/>
  <c r="K78" i="23"/>
  <c r="I78" i="23" s="1"/>
  <c r="K12" i="23"/>
  <c r="K89" i="19"/>
  <c r="I89" i="19" s="1"/>
  <c r="K13" i="19"/>
  <c r="N73" i="11"/>
  <c r="I73" i="11" s="1"/>
  <c r="K13" i="8"/>
  <c r="K89" i="8"/>
  <c r="I89" i="8" s="1"/>
  <c r="K78" i="15"/>
  <c r="I78" i="15" s="1"/>
  <c r="K12" i="15"/>
  <c r="N84" i="3"/>
  <c r="I84" i="3" s="1"/>
  <c r="G85" i="3"/>
  <c r="N85" i="3" s="1"/>
  <c r="I85" i="3" s="1"/>
  <c r="K89" i="10"/>
  <c r="I89" i="10" s="1"/>
  <c r="K13" i="10"/>
  <c r="K78" i="18"/>
  <c r="I78" i="18" s="1"/>
  <c r="K12" i="18"/>
  <c r="K78" i="5"/>
  <c r="I78" i="5" s="1"/>
  <c r="K12" i="5"/>
  <c r="K89" i="21"/>
  <c r="I89" i="21" s="1"/>
  <c r="K13" i="21"/>
  <c r="K78" i="4"/>
  <c r="I78" i="4" s="1"/>
  <c r="K12" i="4"/>
  <c r="K78" i="6"/>
  <c r="I78" i="6" s="1"/>
  <c r="K12" i="6"/>
  <c r="K89" i="6"/>
  <c r="I89" i="6" s="1"/>
  <c r="K13" i="6"/>
  <c r="K78" i="17"/>
  <c r="I78" i="17" s="1"/>
  <c r="K12" i="17"/>
  <c r="K89" i="3"/>
  <c r="I89" i="3" s="1"/>
  <c r="K13" i="3"/>
  <c r="K13" i="18"/>
  <c r="K89" i="18"/>
  <c r="I89" i="18" s="1"/>
  <c r="K89" i="16"/>
  <c r="I89" i="16" s="1"/>
  <c r="K13" i="16"/>
  <c r="N71" i="7"/>
  <c r="I71" i="7" s="1"/>
  <c r="G72" i="7"/>
  <c r="N83" i="17"/>
  <c r="I83" i="17" s="1"/>
  <c r="G84" i="17"/>
  <c r="G74" i="21" l="1"/>
  <c r="N74" i="21" s="1"/>
  <c r="I74" i="21" s="1"/>
  <c r="N73" i="23"/>
  <c r="I73" i="23" s="1"/>
  <c r="N84" i="18"/>
  <c r="I84" i="18" s="1"/>
  <c r="G85" i="16"/>
  <c r="N85" i="16" s="1"/>
  <c r="I85" i="16" s="1"/>
  <c r="N84" i="11"/>
  <c r="I84" i="11" s="1"/>
  <c r="G85" i="11"/>
  <c r="N85" i="11" s="1"/>
  <c r="I85" i="11" s="1"/>
  <c r="G74" i="19"/>
  <c r="N74" i="19" s="1"/>
  <c r="I74" i="19" s="1"/>
  <c r="G85" i="15"/>
  <c r="N85" i="15" s="1"/>
  <c r="I85" i="15" s="1"/>
  <c r="N84" i="17"/>
  <c r="I84" i="17" s="1"/>
  <c r="G85" i="17"/>
  <c r="N85" i="17" s="1"/>
  <c r="I85" i="17" s="1"/>
  <c r="N73" i="2"/>
  <c r="I73" i="2" s="1"/>
  <c r="G74" i="2"/>
  <c r="N74" i="2" s="1"/>
  <c r="I74" i="2" s="1"/>
  <c r="N73" i="3"/>
  <c r="I73" i="3" s="1"/>
  <c r="G74" i="3"/>
  <c r="N74" i="3" s="1"/>
  <c r="I74" i="3" s="1"/>
  <c r="N84" i="6"/>
  <c r="I84" i="6" s="1"/>
  <c r="G85" i="6"/>
  <c r="N85" i="6" s="1"/>
  <c r="I85" i="6" s="1"/>
  <c r="N84" i="19"/>
  <c r="I84" i="19" s="1"/>
  <c r="G85" i="19"/>
  <c r="N85" i="19" s="1"/>
  <c r="I85" i="19" s="1"/>
  <c r="N73" i="15"/>
  <c r="I73" i="15" s="1"/>
  <c r="G74" i="15"/>
  <c r="N74" i="15" s="1"/>
  <c r="I74" i="15" s="1"/>
  <c r="N73" i="18"/>
  <c r="I73" i="18" s="1"/>
  <c r="G74" i="18"/>
  <c r="N74" i="18" s="1"/>
  <c r="I74" i="18" s="1"/>
  <c r="N72" i="7"/>
  <c r="I72" i="7" s="1"/>
  <c r="G73" i="7"/>
  <c r="N84" i="2"/>
  <c r="I84" i="2" s="1"/>
  <c r="G85" i="2"/>
  <c r="N85" i="2" s="1"/>
  <c r="I85" i="2" s="1"/>
  <c r="N84" i="21"/>
  <c r="I84" i="21" s="1"/>
  <c r="G85" i="21"/>
  <c r="N85" i="21" s="1"/>
  <c r="I85" i="21" s="1"/>
  <c r="N83" i="7"/>
  <c r="I83" i="7" s="1"/>
  <c r="G84" i="7"/>
  <c r="N73" i="6"/>
  <c r="I73" i="6" s="1"/>
  <c r="G74" i="6"/>
  <c r="N74" i="6" s="1"/>
  <c r="I74" i="6" s="1"/>
  <c r="N73" i="7" l="1"/>
  <c r="I73" i="7" s="1"/>
  <c r="G74" i="7"/>
  <c r="N74" i="7" s="1"/>
  <c r="I74" i="7" s="1"/>
  <c r="N84" i="7"/>
  <c r="I84" i="7" s="1"/>
  <c r="G85" i="7"/>
  <c r="N85" i="7" s="1"/>
  <c r="I85" i="7" s="1"/>
</calcChain>
</file>

<file path=xl/sharedStrings.xml><?xml version="1.0" encoding="utf-8"?>
<sst xmlns="http://schemas.openxmlformats.org/spreadsheetml/2006/main" count="31960" uniqueCount="11556">
  <si>
    <t>Company Name</t>
  </si>
  <si>
    <t>ACI Worldwide, Inc. (ACIW)</t>
  </si>
  <si>
    <t>Current Price</t>
  </si>
  <si>
    <t>24.26</t>
  </si>
  <si>
    <t>Summary</t>
  </si>
  <si>
    <t>Previous Close</t>
  </si>
  <si>
    <t>24.16</t>
  </si>
  <si>
    <t>Open</t>
  </si>
  <si>
    <t>24.17</t>
  </si>
  <si>
    <t>Bid</t>
  </si>
  <si>
    <t>23.80 x 300</t>
  </si>
  <si>
    <t>Ask</t>
  </si>
  <si>
    <t>28.88 x 100</t>
  </si>
  <si>
    <t>Day's Range</t>
  </si>
  <si>
    <t>24.07 - 24.32</t>
  </si>
  <si>
    <t>52 Week Range</t>
  </si>
  <si>
    <t>15.11 - 24.40</t>
  </si>
  <si>
    <t>Volume</t>
  </si>
  <si>
    <t>272430</t>
  </si>
  <si>
    <t>Avg. Volume</t>
  </si>
  <si>
    <t>485144</t>
  </si>
  <si>
    <t>Market Cap</t>
  </si>
  <si>
    <t>2.86B</t>
  </si>
  <si>
    <t>Beta</t>
  </si>
  <si>
    <t>1.46</t>
  </si>
  <si>
    <t>PE Ratio (TTM)</t>
  </si>
  <si>
    <t>73.29</t>
  </si>
  <si>
    <t>EPS (TTM)</t>
  </si>
  <si>
    <t>0.33</t>
  </si>
  <si>
    <t>Earnings Date</t>
  </si>
  <si>
    <t>Jul 27, 2017</t>
  </si>
  <si>
    <t>Dividend &amp; Yield</t>
  </si>
  <si>
    <t>N/A (N/A)</t>
  </si>
  <si>
    <t>Ex-Dividend Date</t>
  </si>
  <si>
    <t>1y Target Est</t>
  </si>
  <si>
    <t>25.60</t>
  </si>
  <si>
    <t>Earnings Estimate</t>
  </si>
  <si>
    <t>Current Qtr. (Jun 2017)</t>
  </si>
  <si>
    <t>Next Qtr. (Sep 2017)</t>
  </si>
  <si>
    <t>Current Year (2017)</t>
  </si>
  <si>
    <t>Next Year (2018)</t>
  </si>
  <si>
    <t>No. of Analysts</t>
  </si>
  <si>
    <t>Avg. Estimate</t>
  </si>
  <si>
    <t>Low Estimate</t>
  </si>
  <si>
    <t>High Estimate</t>
  </si>
  <si>
    <t>Year Ago EPS</t>
  </si>
  <si>
    <t>Revenue Estimate</t>
  </si>
  <si>
    <t>4</t>
  </si>
  <si>
    <t>5</t>
  </si>
  <si>
    <t>225.6M</t>
  </si>
  <si>
    <t>220.5M</t>
  </si>
  <si>
    <t>1.02B</t>
  </si>
  <si>
    <t>1.06B</t>
  </si>
  <si>
    <t>224.33M</t>
  </si>
  <si>
    <t>215.94M</t>
  </si>
  <si>
    <t>1.01B</t>
  </si>
  <si>
    <t>1.04B</t>
  </si>
  <si>
    <t>227.27M</t>
  </si>
  <si>
    <t>223.7M</t>
  </si>
  <si>
    <t>1.07B</t>
  </si>
  <si>
    <t>Year Ago Sales</t>
  </si>
  <si>
    <t>219.93M</t>
  </si>
  <si>
    <t>216.97M</t>
  </si>
  <si>
    <t>Sales Growth (year/est)</t>
  </si>
  <si>
    <t>2.60%</t>
  </si>
  <si>
    <t>1.60%</t>
  </si>
  <si>
    <t>1.40%</t>
  </si>
  <si>
    <t>3.90%</t>
  </si>
  <si>
    <t>Earnings History</t>
  </si>
  <si>
    <t>6/29/2016</t>
  </si>
  <si>
    <t>9/29/2016</t>
  </si>
  <si>
    <t>12/30/2016</t>
  </si>
  <si>
    <t>3/30/2017</t>
  </si>
  <si>
    <t>EPS Est.</t>
  </si>
  <si>
    <t>-0.04</t>
  </si>
  <si>
    <t>0.13</t>
  </si>
  <si>
    <t>0.52</t>
  </si>
  <si>
    <t>-0.08</t>
  </si>
  <si>
    <t>EPS Actual</t>
  </si>
  <si>
    <t>-0.1</t>
  </si>
  <si>
    <t>0.57</t>
  </si>
  <si>
    <t>0.02</t>
  </si>
  <si>
    <t>Difference</t>
  </si>
  <si>
    <t>-0.06</t>
  </si>
  <si>
    <t>-0.17</t>
  </si>
  <si>
    <t>0.05</t>
  </si>
  <si>
    <t>0.1</t>
  </si>
  <si>
    <t>Surprise %</t>
  </si>
  <si>
    <t>-150.00%</t>
  </si>
  <si>
    <t>-130.80%</t>
  </si>
  <si>
    <t>9.60%</t>
  </si>
  <si>
    <t>125.00%</t>
  </si>
  <si>
    <t>EPS Trend</t>
  </si>
  <si>
    <t>Current Estimate</t>
  </si>
  <si>
    <t>7 Days Ago</t>
  </si>
  <si>
    <t>30 Days Ago</t>
  </si>
  <si>
    <t>60 Days Ago</t>
  </si>
  <si>
    <t>90 Days Ago</t>
  </si>
  <si>
    <t>EPS Revisions</t>
  </si>
  <si>
    <t>Up Last 7 Days</t>
  </si>
  <si>
    <t>Up Last 30 Days</t>
  </si>
  <si>
    <t>Down Last 30 Days</t>
  </si>
  <si>
    <t>Down Last 90 Days</t>
  </si>
  <si>
    <t>Growth Estimates</t>
  </si>
  <si>
    <t>ACIW</t>
  </si>
  <si>
    <t>Industry</t>
  </si>
  <si>
    <t>Sector</t>
  </si>
  <si>
    <t>S&amp;P 500</t>
  </si>
  <si>
    <t>Current Qtr.</t>
  </si>
  <si>
    <t>20.00%</t>
  </si>
  <si>
    <t>Next Qtr.</t>
  </si>
  <si>
    <t>-50.00%</t>
  </si>
  <si>
    <t>Current Year</t>
  </si>
  <si>
    <t>14.60%</t>
  </si>
  <si>
    <t>Next Year</t>
  </si>
  <si>
    <t>23.40%</t>
  </si>
  <si>
    <t>Next 5 Years (per annum)</t>
  </si>
  <si>
    <t>-14.25%</t>
  </si>
  <si>
    <t>Past 5 Years (per annum)</t>
  </si>
  <si>
    <t>18.93%</t>
  </si>
  <si>
    <t>Comp Average</t>
  </si>
  <si>
    <t>Market Cap (intraday) 5</t>
  </si>
  <si>
    <t>Enterprise Value 3</t>
  </si>
  <si>
    <t>Trailing P/E</t>
  </si>
  <si>
    <t>Forward P/E 1</t>
  </si>
  <si>
    <t>41.83</t>
  </si>
  <si>
    <t>PEG Ratio (5 yr expected) 1</t>
  </si>
  <si>
    <t>-3.60</t>
  </si>
  <si>
    <t>Price/Sales (ttm)</t>
  </si>
  <si>
    <t>2.83</t>
  </si>
  <si>
    <t>Price/Book (mrq)</t>
  </si>
  <si>
    <t>3.72</t>
  </si>
  <si>
    <t>Enterprise Value/Revenue 3</t>
  </si>
  <si>
    <t>Enterprise Value/EBITDA 6</t>
  </si>
  <si>
    <t>Fiscal Year Ends</t>
  </si>
  <si>
    <t>Dec 31, 2016</t>
  </si>
  <si>
    <t>Most Recent Quarter (mrq)</t>
  </si>
  <si>
    <t>Mar 31, 2017</t>
  </si>
  <si>
    <t>Profit Margin</t>
  </si>
  <si>
    <t>3.84%</t>
  </si>
  <si>
    <t>Operating Margin (ttm)</t>
  </si>
  <si>
    <t>9.25%</t>
  </si>
  <si>
    <t>Return on Assets (ttm)</t>
  </si>
  <si>
    <t>3.19%</t>
  </si>
  <si>
    <t>Return on Equity (ttm)</t>
  </si>
  <si>
    <t>5.26%</t>
  </si>
  <si>
    <t>Revenue (ttm)</t>
  </si>
  <si>
    <t>Revenue Per Share (ttm)</t>
  </si>
  <si>
    <t>8.64</t>
  </si>
  <si>
    <t>Quarterly Revenue Growth (yoy)</t>
  </si>
  <si>
    <t>2.40%</t>
  </si>
  <si>
    <t>Gross Profit (ttm)</t>
  </si>
  <si>
    <t>560.79M</t>
  </si>
  <si>
    <t>EBITDA</t>
  </si>
  <si>
    <t>137.15M</t>
  </si>
  <si>
    <t>Net Income Avi to Common (ttm)</t>
  </si>
  <si>
    <t>38.78M</t>
  </si>
  <si>
    <t>Diluted EPS (ttm)</t>
  </si>
  <si>
    <t>Quarterly Earnings Growth (yoy)</t>
  </si>
  <si>
    <t>Total Cash (mrq)</t>
  </si>
  <si>
    <t>99.74M</t>
  </si>
  <si>
    <t>Total Cash Per Share (mrq)</t>
  </si>
  <si>
    <t>0.85</t>
  </si>
  <si>
    <t>Total Debt (mrq)</t>
  </si>
  <si>
    <t>702.47M</t>
  </si>
  <si>
    <t>Total Debt/Equity (mrq)</t>
  </si>
  <si>
    <t>91.20</t>
  </si>
  <si>
    <t>Current Ratio (mrq)</t>
  </si>
  <si>
    <t>1.29</t>
  </si>
  <si>
    <t>Book Value Per Share (mrq)</t>
  </si>
  <si>
    <t>6.53</t>
  </si>
  <si>
    <t>Operating Cash Flow (ttm)</t>
  </si>
  <si>
    <t>146.99M</t>
  </si>
  <si>
    <t>Levered Free Cash Flow (ttm)</t>
  </si>
  <si>
    <t>80.66M</t>
  </si>
  <si>
    <t>52-Week Change 3</t>
  </si>
  <si>
    <t>26.10%</t>
  </si>
  <si>
    <t>S&amp;P500 52-Week Change 3</t>
  </si>
  <si>
    <t>14.02%</t>
  </si>
  <si>
    <t>52 Week High 3</t>
  </si>
  <si>
    <t>24.40</t>
  </si>
  <si>
    <t>52 Week Low 3</t>
  </si>
  <si>
    <t>15.11</t>
  </si>
  <si>
    <t>50-Day Moving Average 3</t>
  </si>
  <si>
    <t>22.95</t>
  </si>
  <si>
    <t>200-Day Moving Average 3</t>
  </si>
  <si>
    <t>21.57</t>
  </si>
  <si>
    <t>Avg Vol (3 month) 3</t>
  </si>
  <si>
    <t>485.14k</t>
  </si>
  <si>
    <t>Avg Vol (10 day) 3</t>
  </si>
  <si>
    <t>390.78k</t>
  </si>
  <si>
    <t>Shares Outstanding 5</t>
  </si>
  <si>
    <t>118.04M</t>
  </si>
  <si>
    <t>Float</t>
  </si>
  <si>
    <t>115.37M</t>
  </si>
  <si>
    <t>% Held by Insiders 1</t>
  </si>
  <si>
    <t>2.13%</t>
  </si>
  <si>
    <t>% Held by Institutions 1</t>
  </si>
  <si>
    <t>101.10%</t>
  </si>
  <si>
    <t>Shares Short 3</t>
  </si>
  <si>
    <t>8.35M</t>
  </si>
  <si>
    <t>Short Ratio 3</t>
  </si>
  <si>
    <t>15.61</t>
  </si>
  <si>
    <t>Short % of Float 3</t>
  </si>
  <si>
    <t>11.08%</t>
  </si>
  <si>
    <t>Shares Short (prior month) 3</t>
  </si>
  <si>
    <t>6.69M</t>
  </si>
  <si>
    <t>Forward Annual Dividend Rate 4</t>
  </si>
  <si>
    <t>Forward Annual Dividend Yield 4</t>
  </si>
  <si>
    <t>Trailing Annual Dividend Rate 3</t>
  </si>
  <si>
    <t>Trailing Annual Dividend Yield 3</t>
  </si>
  <si>
    <t>5 Year Average Dividend Yield 4</t>
  </si>
  <si>
    <t>Payout Ratio 4</t>
  </si>
  <si>
    <t>Dividend Date 3</t>
  </si>
  <si>
    <t>Ex-Dividend Date 4</t>
  </si>
  <si>
    <t>Last Split Factor (new per old) 2</t>
  </si>
  <si>
    <t>3/1</t>
  </si>
  <si>
    <t>Last Split Date 3</t>
  </si>
  <si>
    <t>Jul 11, 2014</t>
  </si>
  <si>
    <t>Name</t>
  </si>
  <si>
    <t>Title</t>
  </si>
  <si>
    <t>Pay</t>
  </si>
  <si>
    <t>Exercised</t>
  </si>
  <si>
    <t>Age</t>
  </si>
  <si>
    <t>Mr. Philip G. Heasley</t>
  </si>
  <si>
    <t>Chief Exec. Officer, Pres and Director</t>
  </si>
  <si>
    <t>1.98M</t>
  </si>
  <si>
    <t>4.01M</t>
  </si>
  <si>
    <t>Mr. Scott W. Behrens</t>
  </si>
  <si>
    <t>Chief Financial Officer and Sr. Exec. VP</t>
  </si>
  <si>
    <t>828.65k</t>
  </si>
  <si>
    <t>865.05k</t>
  </si>
  <si>
    <t>Mr. Anthony M. Scotto Jr.</t>
  </si>
  <si>
    <t>Chief of Technology and Sr. Exec. VP</t>
  </si>
  <si>
    <t>609.34k</t>
  </si>
  <si>
    <t>Mr. Dennis P. Byrnes</t>
  </si>
  <si>
    <t>Chief Admin. Officer, Exec. VP, Gen. Counsel and Sec.</t>
  </si>
  <si>
    <t>738.81k</t>
  </si>
  <si>
    <t>Mr. Daniel J. Frate</t>
  </si>
  <si>
    <t>Sr. Exec. VP and Group Pres of ACI On Demand P&amp;L</t>
  </si>
  <si>
    <t>723.29k</t>
  </si>
  <si>
    <t>Fiscal year is January-December. All values USD millions.</t>
  </si>
  <si>
    <t>2012</t>
  </si>
  <si>
    <t>2013</t>
  </si>
  <si>
    <t>2014</t>
  </si>
  <si>
    <t>2015</t>
  </si>
  <si>
    <t>2016</t>
  </si>
  <si>
    <t>5-year trend</t>
  </si>
  <si>
    <t>Sales/Revenue</t>
  </si>
  <si>
    <t>666.58M</t>
  </si>
  <si>
    <t>864.93M</t>
  </si>
  <si>
    <t>1.03B</t>
  </si>
  <si>
    <t>1.05B</t>
  </si>
  <si>
    <t>Sales Growth</t>
  </si>
  <si>
    <t>-</t>
  </si>
  <si>
    <t>29.76%</t>
  </si>
  <si>
    <t>19.55%</t>
  </si>
  <si>
    <t>1.15%</t>
  </si>
  <si>
    <t>-3.85%</t>
  </si>
  <si>
    <t>Cost of Goods Sold (COGS) incl. D&amp;A</t>
  </si>
  <si>
    <t>262.65M</t>
  </si>
  <si>
    <t>400.2M</t>
  </si>
  <si>
    <t>526.66M</t>
  </si>
  <si>
    <t>555.28M</t>
  </si>
  <si>
    <t>534.44M</t>
  </si>
  <si>
    <t>COGS excluding D&amp;A</t>
  </si>
  <si>
    <t>211.87M</t>
  </si>
  <si>
    <t>330.23M</t>
  </si>
  <si>
    <t>439.98M</t>
  </si>
  <si>
    <t>457.85M</t>
  </si>
  <si>
    <t>430.98M</t>
  </si>
  <si>
    <t>Depreciation &amp; Amortization Expense</t>
  </si>
  <si>
    <t>50.78M</t>
  </si>
  <si>
    <t>69.97M</t>
  </si>
  <si>
    <t>86.68M</t>
  </si>
  <si>
    <t>97.43M</t>
  </si>
  <si>
    <t>103.45M</t>
  </si>
  <si>
    <t>Depreciation</t>
  </si>
  <si>
    <t>13.28M</t>
  </si>
  <si>
    <t>18.75M</t>
  </si>
  <si>
    <t>20.51M</t>
  </si>
  <si>
    <t>21.66M</t>
  </si>
  <si>
    <t>22.58M</t>
  </si>
  <si>
    <t>Amortization of Intangibles</t>
  </si>
  <si>
    <t>37.5M</t>
  </si>
  <si>
    <t>51.22M</t>
  </si>
  <si>
    <t>66.18M</t>
  </si>
  <si>
    <t>75.78M</t>
  </si>
  <si>
    <t>80.87M</t>
  </si>
  <si>
    <t>COGS Growth</t>
  </si>
  <si>
    <t>52.37%</t>
  </si>
  <si>
    <t>31.60%</t>
  </si>
  <si>
    <t>5.43%</t>
  </si>
  <si>
    <t>-3.75%</t>
  </si>
  <si>
    <t>Gross Income</t>
  </si>
  <si>
    <t>403.93M</t>
  </si>
  <si>
    <t>464.73M</t>
  </si>
  <si>
    <t>507.39M</t>
  </si>
  <si>
    <t>490.7M</t>
  </si>
  <si>
    <t>471.27M</t>
  </si>
  <si>
    <t>Gross Income Growth</t>
  </si>
  <si>
    <t>15.05%</t>
  </si>
  <si>
    <t>9.18%</t>
  </si>
  <si>
    <t>-3.29%</t>
  </si>
  <si>
    <t>-3.96%</t>
  </si>
  <si>
    <t>Gross Profit Margin</t>
  </si>
  <si>
    <t>46.86%</t>
  </si>
  <si>
    <t>Unnamed: 0</t>
  </si>
  <si>
    <t>SG&amp;A Expense</t>
  </si>
  <si>
    <t>278.86M</t>
  </si>
  <si>
    <t>298.29M</t>
  </si>
  <si>
    <t>324.18M</t>
  </si>
  <si>
    <t>360.51M</t>
  </si>
  <si>
    <t>396.56M</t>
  </si>
  <si>
    <t>Research &amp; Development</t>
  </si>
  <si>
    <t>133.76M</t>
  </si>
  <si>
    <t>142.56M</t>
  </si>
  <si>
    <t>144.21M</t>
  </si>
  <si>
    <t>145.92M</t>
  </si>
  <si>
    <t>169.9M</t>
  </si>
  <si>
    <t>Other SG&amp;A</t>
  </si>
  <si>
    <t>145.1M</t>
  </si>
  <si>
    <t>155.74M</t>
  </si>
  <si>
    <t>179.98M</t>
  </si>
  <si>
    <t>214.59M</t>
  </si>
  <si>
    <t>226.66M</t>
  </si>
  <si>
    <t>SGA Growth</t>
  </si>
  <si>
    <t>6.97%</t>
  </si>
  <si>
    <t>8.68%</t>
  </si>
  <si>
    <t>11.21%</t>
  </si>
  <si>
    <t>10.00%</t>
  </si>
  <si>
    <t>Other Operating Expense</t>
  </si>
  <si>
    <t>Unusual Expense</t>
  </si>
  <si>
    <t>49.1M</t>
  </si>
  <si>
    <t>43.39M</t>
  </si>
  <si>
    <t>45.04M</t>
  </si>
  <si>
    <t>2.24M</t>
  </si>
  <si>
    <t>5.04M</t>
  </si>
  <si>
    <t>EBIT after Unusual Expense</t>
  </si>
  <si>
    <t>75.97M</t>
  </si>
  <si>
    <t>123.05M</t>
  </si>
  <si>
    <t>138.17M</t>
  </si>
  <si>
    <t>(2.24M)</t>
  </si>
  <si>
    <t>69.67M</t>
  </si>
  <si>
    <t>Non Operating Income/Expense</t>
  </si>
  <si>
    <t>(1.2M)</t>
  </si>
  <si>
    <t>(3.33M)</t>
  </si>
  <si>
    <t>(240,000)</t>
  </si>
  <si>
    <t>26.41M</t>
  </si>
  <si>
    <t>155.57M</t>
  </si>
  <si>
    <t>Non-Operating Interest Income</t>
  </si>
  <si>
    <t>914000</t>
  </si>
  <si>
    <t>659000</t>
  </si>
  <si>
    <t>575000</t>
  </si>
  <si>
    <t>386000</t>
  </si>
  <si>
    <t>530000</t>
  </si>
  <si>
    <t>Equity in Affiliates (Pretax)</t>
  </si>
  <si>
    <t>Interest Expense</t>
  </si>
  <si>
    <t>10.42M</t>
  </si>
  <si>
    <t>27.22M</t>
  </si>
  <si>
    <t>39.74M</t>
  </si>
  <si>
    <t>41.37M</t>
  </si>
  <si>
    <t>40.18M</t>
  </si>
  <si>
    <t>Interest Expense Growth</t>
  </si>
  <si>
    <t>161.31%</t>
  </si>
  <si>
    <t>45.98%</t>
  </si>
  <si>
    <t>4.11%</t>
  </si>
  <si>
    <t>-2.87%</t>
  </si>
  <si>
    <t>Gross Interest Expense</t>
  </si>
  <si>
    <t>Interest Capitalized</t>
  </si>
  <si>
    <t>Pretax Income</t>
  </si>
  <si>
    <t>65.27M</t>
  </si>
  <si>
    <t>93.16M</t>
  </si>
  <si>
    <t>98.77M</t>
  </si>
  <si>
    <t>113.37M</t>
  </si>
  <si>
    <t>185.58M</t>
  </si>
  <si>
    <t>Pretax Income Growth</t>
  </si>
  <si>
    <t>42.73%</t>
  </si>
  <si>
    <t>6.02%</t>
  </si>
  <si>
    <t>14.79%</t>
  </si>
  <si>
    <t>63.69%</t>
  </si>
  <si>
    <t>Pretax Margin</t>
  </si>
  <si>
    <t>18.45%</t>
  </si>
  <si>
    <t>Income Tax</t>
  </si>
  <si>
    <t>16.42M</t>
  </si>
  <si>
    <t>29.29M</t>
  </si>
  <si>
    <t>31.21M</t>
  </si>
  <si>
    <t>27.94M</t>
  </si>
  <si>
    <t>56.05M</t>
  </si>
  <si>
    <t>Income Tax - Current Domestic</t>
  </si>
  <si>
    <t>2.39M</t>
  </si>
  <si>
    <t>10M</t>
  </si>
  <si>
    <t>9.44M</t>
  </si>
  <si>
    <t>(6.51M)</t>
  </si>
  <si>
    <t>26.67M</t>
  </si>
  <si>
    <t>Income Tax - Current Foreign</t>
  </si>
  <si>
    <t>9.26M</t>
  </si>
  <si>
    <t>9.72M</t>
  </si>
  <si>
    <t>13.34M</t>
  </si>
  <si>
    <t>15.12M</t>
  </si>
  <si>
    <t>11.67M</t>
  </si>
  <si>
    <t>Income Tax - Deferred Domestic</t>
  </si>
  <si>
    <t>(86,000)</t>
  </si>
  <si>
    <t>7.8M</t>
  </si>
  <si>
    <t>4.62M</t>
  </si>
  <si>
    <t>13.93M</t>
  </si>
  <si>
    <t>16.53M</t>
  </si>
  <si>
    <t>Income Tax - Deferred Foreign</t>
  </si>
  <si>
    <t>4.86M</t>
  </si>
  <si>
    <t>1.77M</t>
  </si>
  <si>
    <t>3.81M</t>
  </si>
  <si>
    <t>5.4M</t>
  </si>
  <si>
    <t>1.17M</t>
  </si>
  <si>
    <t>Income Tax Credits</t>
  </si>
  <si>
    <t>Equity in Affiliates</t>
  </si>
  <si>
    <t>Other After Tax Income (Expense)</t>
  </si>
  <si>
    <t>Consolidated Net Income</t>
  </si>
  <si>
    <t>48.85M</t>
  </si>
  <si>
    <t>63.87M</t>
  </si>
  <si>
    <t>67.56M</t>
  </si>
  <si>
    <t>85.44M</t>
  </si>
  <si>
    <t>129.54M</t>
  </si>
  <si>
    <t>Minority Interest Expense</t>
  </si>
  <si>
    <t>Net Income</t>
  </si>
  <si>
    <t>Net Income Growth</t>
  </si>
  <si>
    <t>30.75%</t>
  </si>
  <si>
    <t>5.78%</t>
  </si>
  <si>
    <t>26.46%</t>
  </si>
  <si>
    <t>51.62%</t>
  </si>
  <si>
    <t>Net Margin Growth</t>
  </si>
  <si>
    <t>12.88%</t>
  </si>
  <si>
    <t>Extraordinaries &amp; Discontinued Operations</t>
  </si>
  <si>
    <t>Extra Items &amp; Gain/Loss Sale Of Assets</t>
  </si>
  <si>
    <t>Cumulative Effect - Accounting Chg</t>
  </si>
  <si>
    <t>Discontinued Operations</t>
  </si>
  <si>
    <t>Net Income After Extraordinaries</t>
  </si>
  <si>
    <t>Preferred Dividends</t>
  </si>
  <si>
    <t>Net Income Available to Common</t>
  </si>
  <si>
    <t>EPS (Basic)</t>
  </si>
  <si>
    <t>0.42</t>
  </si>
  <si>
    <t>0.54</t>
  </si>
  <si>
    <t>0.59</t>
  </si>
  <si>
    <t>0.73</t>
  </si>
  <si>
    <t>1.10</t>
  </si>
  <si>
    <t>EPS (Basic) Growth</t>
  </si>
  <si>
    <t>29.36%</t>
  </si>
  <si>
    <t>8.60%</t>
  </si>
  <si>
    <t>23.73%</t>
  </si>
  <si>
    <t>50.68%</t>
  </si>
  <si>
    <t>Basic Shares Outstanding</t>
  </si>
  <si>
    <t>116.09M</t>
  </si>
  <si>
    <t>117.88M</t>
  </si>
  <si>
    <t>114.8M</t>
  </si>
  <si>
    <t>117.47M</t>
  </si>
  <si>
    <t>117.53M</t>
  </si>
  <si>
    <t>EPS (Diluted)</t>
  </si>
  <si>
    <t>0.41</t>
  </si>
  <si>
    <t>0.53</t>
  </si>
  <si>
    <t>0.58</t>
  </si>
  <si>
    <t>0.72</t>
  </si>
  <si>
    <t>1.09</t>
  </si>
  <si>
    <t>EPS (Diluted) Growth</t>
  </si>
  <si>
    <t>31.13%</t>
  </si>
  <si>
    <t>8.76%</t>
  </si>
  <si>
    <t>24.14%</t>
  </si>
  <si>
    <t>51.39%</t>
  </si>
  <si>
    <t>Diluted Shares Outstanding</t>
  </si>
  <si>
    <t>119.71M</t>
  </si>
  <si>
    <t>120.05M</t>
  </si>
  <si>
    <t>116.77M</t>
  </si>
  <si>
    <t>118.92M</t>
  </si>
  <si>
    <t>118.85M</t>
  </si>
  <si>
    <t>175.85M</t>
  </si>
  <si>
    <t>236.41M</t>
  </si>
  <si>
    <t>269.89M</t>
  </si>
  <si>
    <t>227.62M</t>
  </si>
  <si>
    <t>178.16M</t>
  </si>
  <si>
    <t>EBITDA Growth</t>
  </si>
  <si>
    <t>34.44%</t>
  </si>
  <si>
    <t>14.16%</t>
  </si>
  <si>
    <t>-15.66%</t>
  </si>
  <si>
    <t>-21.73%</t>
  </si>
  <si>
    <t>EBITDA Margin</t>
  </si>
  <si>
    <t>17.72%</t>
  </si>
  <si>
    <t>Cash &amp; Short Term Investments</t>
  </si>
  <si>
    <t>76.33M</t>
  </si>
  <si>
    <t>95.06M</t>
  </si>
  <si>
    <t>77.3M</t>
  </si>
  <si>
    <t>102.24M</t>
  </si>
  <si>
    <t>75.75M</t>
  </si>
  <si>
    <t>Cash Only</t>
  </si>
  <si>
    <t>Short-Term Investments</t>
  </si>
  <si>
    <t>Cash &amp; Short Term Investments Growth</t>
  </si>
  <si>
    <t>24.54%</t>
  </si>
  <si>
    <t>-18.68%</t>
  </si>
  <si>
    <t>32.26%</t>
  </si>
  <si>
    <t>-25.91%</t>
  </si>
  <si>
    <t>Cash &amp; ST Investments / Total Assets</t>
  </si>
  <si>
    <t>6.10%</t>
  </si>
  <si>
    <t>5.65%</t>
  </si>
  <si>
    <t>4.18%</t>
  </si>
  <si>
    <t>5.17%</t>
  </si>
  <si>
    <t>3.98%</t>
  </si>
  <si>
    <t>Total Accounts Receivable</t>
  </si>
  <si>
    <t>222.89M</t>
  </si>
  <si>
    <t>225.95M</t>
  </si>
  <si>
    <t>242.92M</t>
  </si>
  <si>
    <t>239.13M</t>
  </si>
  <si>
    <t>287.1M</t>
  </si>
  <si>
    <t>Accounts Receivables, Net</t>
  </si>
  <si>
    <t>217.32M</t>
  </si>
  <si>
    <t>168.64M</t>
  </si>
  <si>
    <t>195.59M</t>
  </si>
  <si>
    <t>219.12M</t>
  </si>
  <si>
    <t>268.16M</t>
  </si>
  <si>
    <t>Accounts Receivables, Gross</t>
  </si>
  <si>
    <t>225.44M</t>
  </si>
  <si>
    <t>173.1M</t>
  </si>
  <si>
    <t>200.39M</t>
  </si>
  <si>
    <t>224.16M</t>
  </si>
  <si>
    <t>272.04M</t>
  </si>
  <si>
    <t>Bad Debt/Doubtful Accounts</t>
  </si>
  <si>
    <t>(8.12M)</t>
  </si>
  <si>
    <t>(4.46M)</t>
  </si>
  <si>
    <t>(4.81M)</t>
  </si>
  <si>
    <t>(5.05M)</t>
  </si>
  <si>
    <t>(3.87M)</t>
  </si>
  <si>
    <t>Other Receivables</t>
  </si>
  <si>
    <t>5.57M</t>
  </si>
  <si>
    <t>57.31M</t>
  </si>
  <si>
    <t>47.33M</t>
  </si>
  <si>
    <t>20.01M</t>
  </si>
  <si>
    <t>18.94M</t>
  </si>
  <si>
    <t>Accounts Receivable Growth</t>
  </si>
  <si>
    <t>1.37%</t>
  </si>
  <si>
    <t>7.51%</t>
  </si>
  <si>
    <t>-1.56%</t>
  </si>
  <si>
    <t>20.06%</t>
  </si>
  <si>
    <t>Accounts Receivable Turnover</t>
  </si>
  <si>
    <t>2.99</t>
  </si>
  <si>
    <t>3.83</t>
  </si>
  <si>
    <t>4.26</t>
  </si>
  <si>
    <t>4.37</t>
  </si>
  <si>
    <t>3.50</t>
  </si>
  <si>
    <t>Inventories</t>
  </si>
  <si>
    <t>Finished Goods</t>
  </si>
  <si>
    <t>Work in Progress</t>
  </si>
  <si>
    <t>Raw Materials</t>
  </si>
  <si>
    <t>Progress Payments &amp; Other</t>
  </si>
  <si>
    <t>Other Current Assets</t>
  </si>
  <si>
    <t>56.9M</t>
  </si>
  <si>
    <t>110.08M</t>
  </si>
  <si>
    <t>91.8M</t>
  </si>
  <si>
    <t>41.14M</t>
  </si>
  <si>
    <t>45.14M</t>
  </si>
  <si>
    <t>Miscellaneous Current Assets</t>
  </si>
  <si>
    <t>40.16M</t>
  </si>
  <si>
    <t>87.53M</t>
  </si>
  <si>
    <t>67.49M</t>
  </si>
  <si>
    <t>13.68M</t>
  </si>
  <si>
    <t>19.25M</t>
  </si>
  <si>
    <t>Total Current Assets</t>
  </si>
  <si>
    <t>356.13M</t>
  </si>
  <si>
    <t>431.09M</t>
  </si>
  <si>
    <t>412.02M</t>
  </si>
  <si>
    <t>382.5M</t>
  </si>
  <si>
    <t>407.99M</t>
  </si>
  <si>
    <t>Net Property, Plant &amp; Equipment</t>
  </si>
  <si>
    <t>41.29M</t>
  </si>
  <si>
    <t>57.35M</t>
  </si>
  <si>
    <t>60.36M</t>
  </si>
  <si>
    <t>60.63M</t>
  </si>
  <si>
    <t>78.95M</t>
  </si>
  <si>
    <t>Property, Plant &amp; Equipment - Gross</t>
  </si>
  <si>
    <t>86.24M</t>
  </si>
  <si>
    <t>105.12M</t>
  </si>
  <si>
    <t>120.91M</t>
  </si>
  <si>
    <t>135.05M</t>
  </si>
  <si>
    <t>162.11M</t>
  </si>
  <si>
    <t>Buildings</t>
  </si>
  <si>
    <t>5.27M</t>
  </si>
  <si>
    <t>5.87M</t>
  </si>
  <si>
    <t>8.88M</t>
  </si>
  <si>
    <t>10.34M</t>
  </si>
  <si>
    <t>10.39M</t>
  </si>
  <si>
    <t>Land &amp; Improvements</t>
  </si>
  <si>
    <t>10.37M</t>
  </si>
  <si>
    <t>1.34M</t>
  </si>
  <si>
    <t>1.79M</t>
  </si>
  <si>
    <t>Computer Software and Equipment</t>
  </si>
  <si>
    <t>72.16M</t>
  </si>
  <si>
    <t>92.24M</t>
  </si>
  <si>
    <t>105.69M</t>
  </si>
  <si>
    <t>Other Property, Plant &amp; Equipment</t>
  </si>
  <si>
    <t>13.89M</t>
  </si>
  <si>
    <t>25.75M</t>
  </si>
  <si>
    <t>110.25M</t>
  </si>
  <si>
    <t>30.68M</t>
  </si>
  <si>
    <t>44.24M</t>
  </si>
  <si>
    <t>Accumulated Depreciation</t>
  </si>
  <si>
    <t>44.95M</t>
  </si>
  <si>
    <t>47.77M</t>
  </si>
  <si>
    <t>60.55M</t>
  </si>
  <si>
    <t>74.42M</t>
  </si>
  <si>
    <t>83.16M</t>
  </si>
  <si>
    <t>Total Investments and Advances</t>
  </si>
  <si>
    <t>Other Long-Term Investments</t>
  </si>
  <si>
    <t>Long-Term Note Receivable</t>
  </si>
  <si>
    <t>Intangible Assets</t>
  </si>
  <si>
    <t>758.36M</t>
  </si>
  <si>
    <t>1.1B</t>
  </si>
  <si>
    <t>1.25B</t>
  </si>
  <si>
    <t>1.41B</t>
  </si>
  <si>
    <t>1.3B</t>
  </si>
  <si>
    <t>Net Goodwill</t>
  </si>
  <si>
    <t>501.14M</t>
  </si>
  <si>
    <t>669.22M</t>
  </si>
  <si>
    <t>781.16M</t>
  </si>
  <si>
    <t>913.26M</t>
  </si>
  <si>
    <t>909.69M</t>
  </si>
  <si>
    <t>Net Other Intangibles</t>
  </si>
  <si>
    <t>257.21M</t>
  </si>
  <si>
    <t>429.16M</t>
  </si>
  <si>
    <t>470.94M</t>
  </si>
  <si>
    <t>494.87M</t>
  </si>
  <si>
    <t>389.13M</t>
  </si>
  <si>
    <t>Other Assets</t>
  </si>
  <si>
    <t>31.75M</t>
  </si>
  <si>
    <t>46.19M</t>
  </si>
  <si>
    <t>76.02M</t>
  </si>
  <si>
    <t>33.66M</t>
  </si>
  <si>
    <t>39.05M</t>
  </si>
  <si>
    <t>Tangible Other Assets</t>
  </si>
  <si>
    <t>40.91M</t>
  </si>
  <si>
    <t>69.78M</t>
  </si>
  <si>
    <t>Total Assets</t>
  </si>
  <si>
    <t>1.68B</t>
  </si>
  <si>
    <t>1.85B</t>
  </si>
  <si>
    <t>1.98B</t>
  </si>
  <si>
    <t>1.9B</t>
  </si>
  <si>
    <t>Assets - Total - Growth</t>
  </si>
  <si>
    <t>34.45%</t>
  </si>
  <si>
    <t>10.04%</t>
  </si>
  <si>
    <t>6.76%</t>
  </si>
  <si>
    <t>-3.72%</t>
  </si>
  <si>
    <t>ST Debt &amp; Current Portion LT Debt</t>
  </si>
  <si>
    <t>17.5M</t>
  </si>
  <si>
    <t>50.31M</t>
  </si>
  <si>
    <t>94.69M</t>
  </si>
  <si>
    <t>105.43M</t>
  </si>
  <si>
    <t>99.54M</t>
  </si>
  <si>
    <t>Short Term Debt</t>
  </si>
  <si>
    <t>3M</t>
  </si>
  <si>
    <t>Current Portion of Long Term Debt</t>
  </si>
  <si>
    <t>47.31M</t>
  </si>
  <si>
    <t>Accounts Payable</t>
  </si>
  <si>
    <t>33.93M</t>
  </si>
  <si>
    <t>43.66M</t>
  </si>
  <si>
    <t>50.35M</t>
  </si>
  <si>
    <t>55.42M</t>
  </si>
  <si>
    <t>42.87M</t>
  </si>
  <si>
    <t>Accounts Payable Growth</t>
  </si>
  <si>
    <t>28.69%</t>
  </si>
  <si>
    <t>15.33%</t>
  </si>
  <si>
    <t>10.07%</t>
  </si>
  <si>
    <t>-22.64%</t>
  </si>
  <si>
    <t>Income Tax Payable</t>
  </si>
  <si>
    <t>3.72M</t>
  </si>
  <si>
    <t>1.95M</t>
  </si>
  <si>
    <t>6.5M</t>
  </si>
  <si>
    <t>4.73M</t>
  </si>
  <si>
    <t>11.33M</t>
  </si>
  <si>
    <t>Other Current Liabilities</t>
  </si>
  <si>
    <t>211.46M</t>
  </si>
  <si>
    <t>249.68M</t>
  </si>
  <si>
    <t>219.27M</t>
  </si>
  <si>
    <t>222.62M</t>
  </si>
  <si>
    <t>Dividends Payable</t>
  </si>
  <si>
    <t>Accrued Payroll</t>
  </si>
  <si>
    <t>35.19M</t>
  </si>
  <si>
    <t>35.62M</t>
  </si>
  <si>
    <t>35.3M</t>
  </si>
  <si>
    <t>47.8M</t>
  </si>
  <si>
    <t>Miscellaneous Current Liabilities</t>
  </si>
  <si>
    <t>176.26M</t>
  </si>
  <si>
    <t>214.06M</t>
  </si>
  <si>
    <t>191.97M</t>
  </si>
  <si>
    <t>188.06M</t>
  </si>
  <si>
    <t>174.82M</t>
  </si>
  <si>
    <t>Total Current Liabilities</t>
  </si>
  <si>
    <t>266.6M</t>
  </si>
  <si>
    <t>345.6M</t>
  </si>
  <si>
    <t>378.82M</t>
  </si>
  <si>
    <t>384.86M</t>
  </si>
  <si>
    <t>376.37M</t>
  </si>
  <si>
    <t>Long-Term Debt</t>
  </si>
  <si>
    <t>356.75M</t>
  </si>
  <si>
    <t>714.37M</t>
  </si>
  <si>
    <t>804.58M</t>
  </si>
  <si>
    <t>842.95M</t>
  </si>
  <si>
    <t>655.3M</t>
  </si>
  <si>
    <t>Long-Term Debt excl. Capitalized Leases</t>
  </si>
  <si>
    <t>834.45M</t>
  </si>
  <si>
    <t>653.6M</t>
  </si>
  <si>
    <t>Non-Convertible Debt</t>
  </si>
  <si>
    <t>Convertible Debt</t>
  </si>
  <si>
    <t>Capitalized Lease Obligations</t>
  </si>
  <si>
    <t>8.5M</t>
  </si>
  <si>
    <t>1.7M</t>
  </si>
  <si>
    <t>Provision for Risks &amp; Charges</t>
  </si>
  <si>
    <t>15M</t>
  </si>
  <si>
    <t>14.8M</t>
  </si>
  <si>
    <t>8.2M</t>
  </si>
  <si>
    <t>17.6M</t>
  </si>
  <si>
    <t>Deferred Taxes</t>
  </si>
  <si>
    <t>(63.37M)</t>
  </si>
  <si>
    <t>(37.85M)</t>
  </si>
  <si>
    <t>(36.97M)</t>
  </si>
  <si>
    <t>(62.81M)</t>
  </si>
  <si>
    <t>(51.13M)</t>
  </si>
  <si>
    <t>Deferred Taxes - Credit</t>
  </si>
  <si>
    <t>11M</t>
  </si>
  <si>
    <t>13.22M</t>
  </si>
  <si>
    <t>28.07M</t>
  </si>
  <si>
    <t>26.35M</t>
  </si>
  <si>
    <t>Deferred Taxes - Debit</t>
  </si>
  <si>
    <t>63.37M</t>
  </si>
  <si>
    <t>50.19M</t>
  </si>
  <si>
    <t>90.87M</t>
  </si>
  <si>
    <t>77.48M</t>
  </si>
  <si>
    <t>Other Liabilities</t>
  </si>
  <si>
    <t>93.18M</t>
  </si>
  <si>
    <t>52.19M</t>
  </si>
  <si>
    <t>57.88M</t>
  </si>
  <si>
    <t>71.77M</t>
  </si>
  <si>
    <t>Other Liabilities (excl. Deferred Income)</t>
  </si>
  <si>
    <t>41.66M</t>
  </si>
  <si>
    <t>6.53M</t>
  </si>
  <si>
    <t>8.66M</t>
  </si>
  <si>
    <t>15.23M</t>
  </si>
  <si>
    <t>21.91M</t>
  </si>
  <si>
    <t>Deferred Income</t>
  </si>
  <si>
    <t>51.52M</t>
  </si>
  <si>
    <t>45.66M</t>
  </si>
  <si>
    <t>49.22M</t>
  </si>
  <si>
    <t>42.08M</t>
  </si>
  <si>
    <t>49.86M</t>
  </si>
  <si>
    <t>Total Liabilities</t>
  </si>
  <si>
    <t>716.53M</t>
  </si>
  <si>
    <t>1.14B</t>
  </si>
  <si>
    <t>1.27B</t>
  </si>
  <si>
    <t>1.32B</t>
  </si>
  <si>
    <t>1.15B</t>
  </si>
  <si>
    <t>Non-Equity Reserves</t>
  </si>
  <si>
    <t>Total Liabilities / Total Assets</t>
  </si>
  <si>
    <t>57.28%</t>
  </si>
  <si>
    <t>67.67%</t>
  </si>
  <si>
    <t>68.58%</t>
  </si>
  <si>
    <t>66.88%</t>
  </si>
  <si>
    <t>60.32%</t>
  </si>
  <si>
    <t>Preferred Stock (Carrying Value)</t>
  </si>
  <si>
    <t>Redeemable Preferred Stock</t>
  </si>
  <si>
    <t>Non-Redeemable Preferred Stock</t>
  </si>
  <si>
    <t>Common Equity (Total)</t>
  </si>
  <si>
    <t>534.36M</t>
  </si>
  <si>
    <t>543.69M</t>
  </si>
  <si>
    <t>581.41M</t>
  </si>
  <si>
    <t>654.4M</t>
  </si>
  <si>
    <t>754.92M</t>
  </si>
  <si>
    <t>Common Stock Par/Carry Value</t>
  </si>
  <si>
    <t>232000</t>
  </si>
  <si>
    <t>698000</t>
  </si>
  <si>
    <t>702000</t>
  </si>
  <si>
    <t>Retained Earnings</t>
  </si>
  <si>
    <t>199.99M</t>
  </si>
  <si>
    <t>263.86M</t>
  </si>
  <si>
    <t>331.42M</t>
  </si>
  <si>
    <t>416.85M</t>
  </si>
  <si>
    <t>545.73M</t>
  </si>
  <si>
    <t>ESOP Debt Guarantee</t>
  </si>
  <si>
    <t>Cumulative Translation Adjustment/Unrealized For. Exch. Gain</t>
  </si>
  <si>
    <t>(14.03M)</t>
  </si>
  <si>
    <t>(23.32M)</t>
  </si>
  <si>
    <t>(42.86M)</t>
  </si>
  <si>
    <t>(71.58M)</t>
  </si>
  <si>
    <t>(94.1M)</t>
  </si>
  <si>
    <t>Unrealized Gain/Loss Marketable Securities</t>
  </si>
  <si>
    <t>22.98M</t>
  </si>
  <si>
    <t>Revaluation Reserves</t>
  </si>
  <si>
    <t>Treasury Stock</t>
  </si>
  <si>
    <t>(186.78M)</t>
  </si>
  <si>
    <t>(240.24M)</t>
  </si>
  <si>
    <t>(282.54M)</t>
  </si>
  <si>
    <t>(252.96M)</t>
  </si>
  <si>
    <t>(297.76M)</t>
  </si>
  <si>
    <t>Common Equity / Total Assets</t>
  </si>
  <si>
    <t>42.72%</t>
  </si>
  <si>
    <t>32.33%</t>
  </si>
  <si>
    <t>31.42%</t>
  </si>
  <si>
    <t>33.12%</t>
  </si>
  <si>
    <t>39.68%</t>
  </si>
  <si>
    <t>Total Shareholders' Equity</t>
  </si>
  <si>
    <t>Total Shareholders' Equity / Total Assets</t>
  </si>
  <si>
    <t>Accumulated Minority Interest</t>
  </si>
  <si>
    <t>Total Equity</t>
  </si>
  <si>
    <t>Liabilities &amp; Shareholders' Equity</t>
  </si>
  <si>
    <t>Net Income before Extraordinaries</t>
  </si>
  <si>
    <t>Depreciation, Depletion &amp; Amortization</t>
  </si>
  <si>
    <t>Depreciation and Depletion</t>
  </si>
  <si>
    <t>Amortization of Intangible Assets</t>
  </si>
  <si>
    <t>Deferred Taxes &amp; Investment Tax Credit</t>
  </si>
  <si>
    <t>4.78M</t>
  </si>
  <si>
    <t>9.57M</t>
  </si>
  <si>
    <t>8.44M</t>
  </si>
  <si>
    <t>19.33M</t>
  </si>
  <si>
    <t>17.7M</t>
  </si>
  <si>
    <t>Investment Tax Credit</t>
  </si>
  <si>
    <t>Other Funds</t>
  </si>
  <si>
    <t>14.24M</t>
  </si>
  <si>
    <t>11.41M</t>
  </si>
  <si>
    <t>6.97M</t>
  </si>
  <si>
    <t>2.88M</t>
  </si>
  <si>
    <t>(101.48M)</t>
  </si>
  <si>
    <t>Funds from Operations</t>
  </si>
  <si>
    <t>118.65M</t>
  </si>
  <si>
    <t>154.82M</t>
  </si>
  <si>
    <t>169.65M</t>
  </si>
  <si>
    <t>205.08M</t>
  </si>
  <si>
    <t>149.21M</t>
  </si>
  <si>
    <t>Extraordinaries</t>
  </si>
  <si>
    <t>Changes in Working Capital</t>
  </si>
  <si>
    <t>(127.91M)</t>
  </si>
  <si>
    <t>(16.4M)</t>
  </si>
  <si>
    <t>(20.62M)</t>
  </si>
  <si>
    <t>(17.09M)</t>
  </si>
  <si>
    <t>(49.38M)</t>
  </si>
  <si>
    <t>Receivables</t>
  </si>
  <si>
    <t>(61.97M)</t>
  </si>
  <si>
    <t>22.5M</t>
  </si>
  <si>
    <t>(30.64M)</t>
  </si>
  <si>
    <t>(11.36M)</t>
  </si>
  <si>
    <t>(76.46M)</t>
  </si>
  <si>
    <t>5.98M</t>
  </si>
  <si>
    <t>(13.55M)</t>
  </si>
  <si>
    <t>(3.42M)</t>
  </si>
  <si>
    <t>8.56M</t>
  </si>
  <si>
    <t>(13.92M)</t>
  </si>
  <si>
    <t>Other Assets/Liabilities</t>
  </si>
  <si>
    <t>(29.58M)</t>
  </si>
  <si>
    <t>(10.2M)</t>
  </si>
  <si>
    <t>8.84M</t>
  </si>
  <si>
    <t>(4.05M)</t>
  </si>
  <si>
    <t>8.43M</t>
  </si>
  <si>
    <t>Net Operating Cash Flow</t>
  </si>
  <si>
    <t>(9.27M)</t>
  </si>
  <si>
    <t>138.42M</t>
  </si>
  <si>
    <t>149.03M</t>
  </si>
  <si>
    <t>187.99M</t>
  </si>
  <si>
    <t>99.83M</t>
  </si>
  <si>
    <t>Net Operating Cash Flow Growth</t>
  </si>
  <si>
    <t>1,593.99%</t>
  </si>
  <si>
    <t>7.66%</t>
  </si>
  <si>
    <t>26.15%</t>
  </si>
  <si>
    <t>-46.90%</t>
  </si>
  <si>
    <t>Net Operating Cash Flow / Sales</t>
  </si>
  <si>
    <t>-1.39%</t>
  </si>
  <si>
    <t>16.00%</t>
  </si>
  <si>
    <t>14.41%</t>
  </si>
  <si>
    <t>17.97%</t>
  </si>
  <si>
    <t>9.93%</t>
  </si>
  <si>
    <t>Capital Expenditures</t>
  </si>
  <si>
    <t>(16.66M)</t>
  </si>
  <si>
    <t>(32.6M)</t>
  </si>
  <si>
    <t>(34.9M)</t>
  </si>
  <si>
    <t>(48.91M)</t>
  </si>
  <si>
    <t>(63.08M)</t>
  </si>
  <si>
    <t>Capital Expenditures (Fixed Assets)</t>
  </si>
  <si>
    <t>(13.05M)</t>
  </si>
  <si>
    <t>(21.1M)</t>
  </si>
  <si>
    <t>(17.63M)</t>
  </si>
  <si>
    <t>(27.28M)</t>
  </si>
  <si>
    <t>(40.81M)</t>
  </si>
  <si>
    <t>Capital Expenditures (Other Assets)</t>
  </si>
  <si>
    <t>(3.61M)</t>
  </si>
  <si>
    <t>(11.5M)</t>
  </si>
  <si>
    <t>(17.27M)</t>
  </si>
  <si>
    <t>(21.62M)</t>
  </si>
  <si>
    <t>(22.27M)</t>
  </si>
  <si>
    <t>Capital Expenditures Growth</t>
  </si>
  <si>
    <t>-95.66%</t>
  </si>
  <si>
    <t>-7.05%</t>
  </si>
  <si>
    <t>-40.13%</t>
  </si>
  <si>
    <t>-28.98%</t>
  </si>
  <si>
    <t>Capital Expenditures / Sales</t>
  </si>
  <si>
    <t>-2.50%</t>
  </si>
  <si>
    <t>-3.77%</t>
  </si>
  <si>
    <t>-3.38%</t>
  </si>
  <si>
    <t>-4.68%</t>
  </si>
  <si>
    <t>-6.27%</t>
  </si>
  <si>
    <t>Net Assets from Acquisitions</t>
  </si>
  <si>
    <t>(325.23M)</t>
  </si>
  <si>
    <t>(378.11M)</t>
  </si>
  <si>
    <t>(204.29M)</t>
  </si>
  <si>
    <t>(179.37M)</t>
  </si>
  <si>
    <t>Sale of Fixed Assets &amp; Businesses</t>
  </si>
  <si>
    <t>199.71M</t>
  </si>
  <si>
    <t>Purchase/Sale of Investments</t>
  </si>
  <si>
    <t>35.31M</t>
  </si>
  <si>
    <t>Purchase of Investments</t>
  </si>
  <si>
    <t>Sale/Maturity of Investments</t>
  </si>
  <si>
    <t>Other Uses</t>
  </si>
  <si>
    <t>(1.05M)</t>
  </si>
  <si>
    <t>(1.5M)</t>
  </si>
  <si>
    <t>(7M)</t>
  </si>
  <si>
    <t>Other Sources</t>
  </si>
  <si>
    <t>Net Investing Cash Flow</t>
  </si>
  <si>
    <t>(342.94M)</t>
  </si>
  <si>
    <t>(410.71M)</t>
  </si>
  <si>
    <t>(240.69M)</t>
  </si>
  <si>
    <t>(199.96M)</t>
  </si>
  <si>
    <t>129.63M</t>
  </si>
  <si>
    <t>Net Investing Cash Flow Growth</t>
  </si>
  <si>
    <t>-19.76%</t>
  </si>
  <si>
    <t>41.40%</t>
  </si>
  <si>
    <t>16.92%</t>
  </si>
  <si>
    <t>164.83%</t>
  </si>
  <si>
    <t>Net Investing Cash Flow / Sales</t>
  </si>
  <si>
    <t>-51.45%</t>
  </si>
  <si>
    <t>-47.49%</t>
  </si>
  <si>
    <t>-23.28%</t>
  </si>
  <si>
    <t>-19.12%</t>
  </si>
  <si>
    <t>12.89%</t>
  </si>
  <si>
    <t>Cash Dividends Paid - Total</t>
  </si>
  <si>
    <t>Common Dividends</t>
  </si>
  <si>
    <t>Change in Capital Stock</t>
  </si>
  <si>
    <t>(31.09M)</t>
  </si>
  <si>
    <t>(65.39M)</t>
  </si>
  <si>
    <t>(55.88M)</t>
  </si>
  <si>
    <t>10.63M</t>
  </si>
  <si>
    <t>(50.75M)</t>
  </si>
  <si>
    <t>Repurchase of Common &amp; Preferred Stk.</t>
  </si>
  <si>
    <t>(61.11M)</t>
  </si>
  <si>
    <t>(87.13M)</t>
  </si>
  <si>
    <t>(75.12M)</t>
  </si>
  <si>
    <t>(4.65M)</t>
  </si>
  <si>
    <t>(63.06M)</t>
  </si>
  <si>
    <t>Sale of Common &amp; Preferred Stock</t>
  </si>
  <si>
    <t>30.02M</t>
  </si>
  <si>
    <t>21.75M</t>
  </si>
  <si>
    <t>19.24M</t>
  </si>
  <si>
    <t>15.28M</t>
  </si>
  <si>
    <t>12.31M</t>
  </si>
  <si>
    <t>Proceeds from Stock Options</t>
  </si>
  <si>
    <t>1.43M</t>
  </si>
  <si>
    <t>2.19M</t>
  </si>
  <si>
    <t>2.78M</t>
  </si>
  <si>
    <t>3.1M</t>
  </si>
  <si>
    <t>2.99M</t>
  </si>
  <si>
    <t>Other Proceeds from Sale of Stock</t>
  </si>
  <si>
    <t>28.6M</t>
  </si>
  <si>
    <t>19.56M</t>
  </si>
  <si>
    <t>16.46M</t>
  </si>
  <si>
    <t>12.18M</t>
  </si>
  <si>
    <t>9.33M</t>
  </si>
  <si>
    <t>Issuance/Reduction of Debt, Net</t>
  </si>
  <si>
    <t>291.04M</t>
  </si>
  <si>
    <t>350.07M</t>
  </si>
  <si>
    <t>123.55M</t>
  </si>
  <si>
    <t>34.01M</t>
  </si>
  <si>
    <t>(200.32M)</t>
  </si>
  <si>
    <t>Change in Current Debt</t>
  </si>
  <si>
    <t>Change in Long-Term Debt</t>
  </si>
  <si>
    <t>Issuance of Long-Term Debt</t>
  </si>
  <si>
    <t>317.91M</t>
  </si>
  <si>
    <t>622.96M</t>
  </si>
  <si>
    <t>314.84M</t>
  </si>
  <si>
    <t>298M</t>
  </si>
  <si>
    <t>75.35M</t>
  </si>
  <si>
    <t>Reduction in Long-Term Debt</t>
  </si>
  <si>
    <t>(26.87M)</t>
  </si>
  <si>
    <t>(272.89M)</t>
  </si>
  <si>
    <t>(191.29M)</t>
  </si>
  <si>
    <t>(263.99M)</t>
  </si>
  <si>
    <t>(275.67M)</t>
  </si>
  <si>
    <t>(26.05M)</t>
  </si>
  <si>
    <t>6.96M</t>
  </si>
  <si>
    <t>(29.6M)</t>
  </si>
  <si>
    <t>(1.39M)</t>
  </si>
  <si>
    <t>3.54M</t>
  </si>
  <si>
    <t>11.81M</t>
  </si>
  <si>
    <t>Net Financing Cash Flow</t>
  </si>
  <si>
    <t>233.9M</t>
  </si>
  <si>
    <t>291.64M</t>
  </si>
  <si>
    <t>78.08M</t>
  </si>
  <si>
    <t>44.64M</t>
  </si>
  <si>
    <t>(251.08M)</t>
  </si>
  <si>
    <t>Net Financing Cash Flow Growth</t>
  </si>
  <si>
    <t>24.69%</t>
  </si>
  <si>
    <t>-73.23%</t>
  </si>
  <si>
    <t>-42.83%</t>
  </si>
  <si>
    <t>-662.45%</t>
  </si>
  <si>
    <t>Net Financing Cash Flow / Sales</t>
  </si>
  <si>
    <t>35.09%</t>
  </si>
  <si>
    <t>33.72%</t>
  </si>
  <si>
    <t>7.55%</t>
  </si>
  <si>
    <t>4.27%</t>
  </si>
  <si>
    <t>-24.97%</t>
  </si>
  <si>
    <t>Exchange Rate Effect</t>
  </si>
  <si>
    <t>(2.47M)</t>
  </si>
  <si>
    <t>(614,000)</t>
  </si>
  <si>
    <t>(4.18M)</t>
  </si>
  <si>
    <t>(7.74M)</t>
  </si>
  <si>
    <t>(4.87M)</t>
  </si>
  <si>
    <t>Miscellaneous Funds</t>
  </si>
  <si>
    <t>0</t>
  </si>
  <si>
    <t>Net Change in Cash</t>
  </si>
  <si>
    <t>(120.77M)</t>
  </si>
  <si>
    <t>18.73M</t>
  </si>
  <si>
    <t>(17.76M)</t>
  </si>
  <si>
    <t>24.94M</t>
  </si>
  <si>
    <t>(26.49M)</t>
  </si>
  <si>
    <t>Free Cash Flow</t>
  </si>
  <si>
    <t>(22.32M)</t>
  </si>
  <si>
    <t>117.31M</t>
  </si>
  <si>
    <t>131.4M</t>
  </si>
  <si>
    <t>160.71M</t>
  </si>
  <si>
    <t>59.02M</t>
  </si>
  <si>
    <t>Free Cash Flow Growth</t>
  </si>
  <si>
    <t>625.72%</t>
  </si>
  <si>
    <t>12.01%</t>
  </si>
  <si>
    <t>22.31%</t>
  </si>
  <si>
    <t>-63.28%</t>
  </si>
  <si>
    <t>Free Cash Flow Yield</t>
  </si>
  <si>
    <t>2.74%</t>
  </si>
  <si>
    <t>CDNS</t>
  </si>
  <si>
    <t>Cadence Design Systems</t>
  </si>
  <si>
    <t>CVLT</t>
  </si>
  <si>
    <t>CommVault Systems</t>
  </si>
  <si>
    <t>EPAY</t>
  </si>
  <si>
    <t>Bottomline Technologies</t>
  </si>
  <si>
    <t>FICO</t>
  </si>
  <si>
    <t>Fair Isaac</t>
  </si>
  <si>
    <t>MANH</t>
  </si>
  <si>
    <t>Manhattan Associates</t>
  </si>
  <si>
    <t>MSTR</t>
  </si>
  <si>
    <t>MicroStrategy</t>
  </si>
  <si>
    <t>9.81B</t>
  </si>
  <si>
    <t>45.08</t>
  </si>
  <si>
    <t>23.38</t>
  </si>
  <si>
    <t>2.41</t>
  </si>
  <si>
    <t>5.31</t>
  </si>
  <si>
    <t>11.67</t>
  </si>
  <si>
    <t>2.77B</t>
  </si>
  <si>
    <t>6105.00</t>
  </si>
  <si>
    <t>42.99</t>
  </si>
  <si>
    <t>2.52</t>
  </si>
  <si>
    <t>6.18</t>
  </si>
  <si>
    <t>-32.25</t>
  </si>
  <si>
    <t>26.90</t>
  </si>
  <si>
    <t>1.48</t>
  </si>
  <si>
    <t>3.36</t>
  </si>
  <si>
    <t>3.98</t>
  </si>
  <si>
    <t>4.46B</t>
  </si>
  <si>
    <t>35.82</t>
  </si>
  <si>
    <t>24.25</t>
  </si>
  <si>
    <t>2.78</t>
  </si>
  <si>
    <t>4.83</t>
  </si>
  <si>
    <t>10.44</t>
  </si>
  <si>
    <t>C</t>
  </si>
  <si>
    <t>a</t>
  </si>
  <si>
    <t>d</t>
  </si>
  <si>
    <t>e</t>
  </si>
  <si>
    <t>n</t>
  </si>
  <si>
    <t>c</t>
  </si>
  <si>
    <t xml:space="preserve"> </t>
  </si>
  <si>
    <t>D</t>
  </si>
  <si>
    <t>AGCO Corporation (AGCO)</t>
  </si>
  <si>
    <t>71.74</t>
  </si>
  <si>
    <t>71.82</t>
  </si>
  <si>
    <t>68.92 x 300</t>
  </si>
  <si>
    <t>77.68 x 200</t>
  </si>
  <si>
    <t>71.23 - 71.95</t>
  </si>
  <si>
    <t>46.22 - 72.00</t>
  </si>
  <si>
    <t>378452</t>
  </si>
  <si>
    <t>646876</t>
  </si>
  <si>
    <t>5.7B</t>
  </si>
  <si>
    <t>0.69</t>
  </si>
  <si>
    <t>40.74</t>
  </si>
  <si>
    <t>1.76</t>
  </si>
  <si>
    <t>0.56 (0.78%)</t>
  </si>
  <si>
    <t>2017-05-11</t>
  </si>
  <si>
    <t>66.69</t>
  </si>
  <si>
    <t>15</t>
  </si>
  <si>
    <t>16</t>
  </si>
  <si>
    <t>17</t>
  </si>
  <si>
    <t>2.08B</t>
  </si>
  <si>
    <t>7.74B</t>
  </si>
  <si>
    <t>8.03B</t>
  </si>
  <si>
    <t>2.02B</t>
  </si>
  <si>
    <t>1.79B</t>
  </si>
  <si>
    <t>7.46B</t>
  </si>
  <si>
    <t>7.65B</t>
  </si>
  <si>
    <t>2.18B</t>
  </si>
  <si>
    <t>1.97B</t>
  </si>
  <si>
    <t>8.14B</t>
  </si>
  <si>
    <t>8.53B</t>
  </si>
  <si>
    <t>2B</t>
  </si>
  <si>
    <t>1.76B</t>
  </si>
  <si>
    <t>7.41B</t>
  </si>
  <si>
    <t>4.20%</t>
  </si>
  <si>
    <t>5.10%</t>
  </si>
  <si>
    <t>4.50%</t>
  </si>
  <si>
    <t>3.70%</t>
  </si>
  <si>
    <t>0.92</t>
  </si>
  <si>
    <t>0.36</t>
  </si>
  <si>
    <t>0.71</t>
  </si>
  <si>
    <t>1.02</t>
  </si>
  <si>
    <t>0.51</t>
  </si>
  <si>
    <t>0.84</t>
  </si>
  <si>
    <t>-0.02</t>
  </si>
  <si>
    <t>0.15</t>
  </si>
  <si>
    <t>10.90%</t>
  </si>
  <si>
    <t>41.70%</t>
  </si>
  <si>
    <t>18.30%</t>
  </si>
  <si>
    <t>88.20%</t>
  </si>
  <si>
    <t>AGCO</t>
  </si>
  <si>
    <t>2.90%</t>
  </si>
  <si>
    <t>35.30%</t>
  </si>
  <si>
    <t>13.40%</t>
  </si>
  <si>
    <t>25.70%</t>
  </si>
  <si>
    <t>21.50%</t>
  </si>
  <si>
    <t>-21.06%</t>
  </si>
  <si>
    <t>20.38</t>
  </si>
  <si>
    <t>1.19</t>
  </si>
  <si>
    <t>0.76</t>
  </si>
  <si>
    <t>2.03</t>
  </si>
  <si>
    <t>1.90%</t>
  </si>
  <si>
    <t>4.01%</t>
  </si>
  <si>
    <t>2.61%</t>
  </si>
  <si>
    <t>4.88%</t>
  </si>
  <si>
    <t>7.48B</t>
  </si>
  <si>
    <t>92.88</t>
  </si>
  <si>
    <t>4.40%</t>
  </si>
  <si>
    <t>1.52B</t>
  </si>
  <si>
    <t>575.5M</t>
  </si>
  <si>
    <t>142.2M</t>
  </si>
  <si>
    <t>289.9M</t>
  </si>
  <si>
    <t>3.65</t>
  </si>
  <si>
    <t>1.89B</t>
  </si>
  <si>
    <t>65.88</t>
  </si>
  <si>
    <t>1.55</t>
  </si>
  <si>
    <t>35.37</t>
  </si>
  <si>
    <t>466.3M</t>
  </si>
  <si>
    <t>235.01M</t>
  </si>
  <si>
    <t>51.97%</t>
  </si>
  <si>
    <t>72.00</t>
  </si>
  <si>
    <t>46.22</t>
  </si>
  <si>
    <t>67.96</t>
  </si>
  <si>
    <t>63.50</t>
  </si>
  <si>
    <t>646.88k</t>
  </si>
  <si>
    <t>485.28k</t>
  </si>
  <si>
    <t>79.49M</t>
  </si>
  <si>
    <t>66.29M</t>
  </si>
  <si>
    <t>21.90%</t>
  </si>
  <si>
    <t>96.70%</t>
  </si>
  <si>
    <t>3.23M</t>
  </si>
  <si>
    <t>6.23</t>
  </si>
  <si>
    <t>4.87%</t>
  </si>
  <si>
    <t>3.04M</t>
  </si>
  <si>
    <t>0.56</t>
  </si>
  <si>
    <t>0.78%</t>
  </si>
  <si>
    <t>0.74%</t>
  </si>
  <si>
    <t>30.46%</t>
  </si>
  <si>
    <t>Jun 15, 2017</t>
  </si>
  <si>
    <t>May 11, 2017</t>
  </si>
  <si>
    <t>2/1</t>
  </si>
  <si>
    <t>Feb 1, 1996</t>
  </si>
  <si>
    <t>Mr. Martin H. Richenhagen</t>
  </si>
  <si>
    <t>Chairman, Chief Exec. Officer and Pres</t>
  </si>
  <si>
    <t>3.73M</t>
  </si>
  <si>
    <t>1.09M</t>
  </si>
  <si>
    <t>Mr. Andrew H. Beck</t>
  </si>
  <si>
    <t>Chief Financial Officer and Sr. VP</t>
  </si>
  <si>
    <t>1.22M</t>
  </si>
  <si>
    <t>217.88k</t>
  </si>
  <si>
    <t>Mr. Gary L. Collar</t>
  </si>
  <si>
    <t>Sr. VP and Gen. Mang. of Asia Pacific &amp; Africa</t>
  </si>
  <si>
    <t>131.2k</t>
  </si>
  <si>
    <t>Mr. Hans-Bernd Veltmaat</t>
  </si>
  <si>
    <t>Chief Supply Chain Officer and Sr. VP</t>
  </si>
  <si>
    <t>1.27M</t>
  </si>
  <si>
    <t>20.75k</t>
  </si>
  <si>
    <t>Dr. Richard Robinson Smith</t>
  </si>
  <si>
    <t>Sr. VP and Gen. Mang. of Europe &amp; Middle East</t>
  </si>
  <si>
    <t>1.45M</t>
  </si>
  <si>
    <t>9.96B</t>
  </si>
  <si>
    <t>10.79B</t>
  </si>
  <si>
    <t>9.72B</t>
  </si>
  <si>
    <t>7.47B</t>
  </si>
  <si>
    <t>8.28%</t>
  </si>
  <si>
    <t>-9.86%</t>
  </si>
  <si>
    <t>-23.21%</t>
  </si>
  <si>
    <t>-0.76%</t>
  </si>
  <si>
    <t>7.89B</t>
  </si>
  <si>
    <t>8.44B</t>
  </si>
  <si>
    <t>7.7B</t>
  </si>
  <si>
    <t>5.95B</t>
  </si>
  <si>
    <t>7.66B</t>
  </si>
  <si>
    <t>8.18B</t>
  </si>
  <si>
    <t>7.42B</t>
  </si>
  <si>
    <t>5.69B</t>
  </si>
  <si>
    <t>5.67B</t>
  </si>
  <si>
    <t>229.9M</t>
  </si>
  <si>
    <t>259.4M</t>
  </si>
  <si>
    <t>280.4M</t>
  </si>
  <si>
    <t>260.1M</t>
  </si>
  <si>
    <t>274.6M</t>
  </si>
  <si>
    <t>180.6M</t>
  </si>
  <si>
    <t>211.6M</t>
  </si>
  <si>
    <t>239.4M</t>
  </si>
  <si>
    <t>217.4M</t>
  </si>
  <si>
    <t>223.4M</t>
  </si>
  <si>
    <t>49.3M</t>
  </si>
  <si>
    <t>41M</t>
  </si>
  <si>
    <t>42.7M</t>
  </si>
  <si>
    <t>51.2M</t>
  </si>
  <si>
    <t>7.04%</t>
  </si>
  <si>
    <t>-8.84%</t>
  </si>
  <si>
    <t>-22.74%</t>
  </si>
  <si>
    <t>0.01%</t>
  </si>
  <si>
    <t>2.07B</t>
  </si>
  <si>
    <t>2.34B</t>
  </si>
  <si>
    <t>2.03B</t>
  </si>
  <si>
    <t>1.46B</t>
  </si>
  <si>
    <t>13.00%</t>
  </si>
  <si>
    <t>-13.52%</t>
  </si>
  <si>
    <t>-24.98%</t>
  </si>
  <si>
    <t>-3.76%</t>
  </si>
  <si>
    <t>19.75%</t>
  </si>
  <si>
    <t>1.36B</t>
  </si>
  <si>
    <t>1.44B</t>
  </si>
  <si>
    <t>1.33B</t>
  </si>
  <si>
    <t>1.13B</t>
  </si>
  <si>
    <t>1.16B</t>
  </si>
  <si>
    <t>317.1M</t>
  </si>
  <si>
    <t>353.4M</t>
  </si>
  <si>
    <t>337M</t>
  </si>
  <si>
    <t>282.2M</t>
  </si>
  <si>
    <t>296.1M</t>
  </si>
  <si>
    <t>1.09B</t>
  </si>
  <si>
    <t>995.4M</t>
  </si>
  <si>
    <t>852.3M</t>
  </si>
  <si>
    <t>867.9M</t>
  </si>
  <si>
    <t>6.17%</t>
  </si>
  <si>
    <t>-7.61%</t>
  </si>
  <si>
    <t>-14.85%</t>
  </si>
  <si>
    <t>16.9M</t>
  </si>
  <si>
    <t>(9.5M)</t>
  </si>
  <si>
    <t>48.7M</t>
  </si>
  <si>
    <t>89.6M</t>
  </si>
  <si>
    <t>698.7M</t>
  </si>
  <si>
    <t>910.9M</t>
  </si>
  <si>
    <t>(48.7M)</t>
  </si>
  <si>
    <t>(89.6M)</t>
  </si>
  <si>
    <t>281.7M</t>
  </si>
  <si>
    <t>(40.3M)</t>
  </si>
  <si>
    <t>(50.3M)</t>
  </si>
  <si>
    <t>(48.2M)</t>
  </si>
  <si>
    <t>27.9M</t>
  </si>
  <si>
    <t>(26.7M)</t>
  </si>
  <si>
    <t>20.1M</t>
  </si>
  <si>
    <t>20.8M</t>
  </si>
  <si>
    <t>13.5M</t>
  </si>
  <si>
    <t>18.7M</t>
  </si>
  <si>
    <t>13.3M</t>
  </si>
  <si>
    <t>77.7M</t>
  </si>
  <si>
    <t>78.8M</t>
  </si>
  <si>
    <t>71.9M</t>
  </si>
  <si>
    <t>63.6M</t>
  </si>
  <si>
    <t>63.4M</t>
  </si>
  <si>
    <t>1.42%</t>
  </si>
  <si>
    <t>-8.76%</t>
  </si>
  <si>
    <t>-11.54%</t>
  </si>
  <si>
    <t>-0.31%</t>
  </si>
  <si>
    <t>600.8M</t>
  </si>
  <si>
    <t>802.6M</t>
  </si>
  <si>
    <t>539M</t>
  </si>
  <si>
    <t>279.4M</t>
  </si>
  <si>
    <t>204.9M</t>
  </si>
  <si>
    <t>33.59%</t>
  </si>
  <si>
    <t>-32.84%</t>
  </si>
  <si>
    <t>-48.16%</t>
  </si>
  <si>
    <t>-26.66%</t>
  </si>
  <si>
    <t>2.76%</t>
  </si>
  <si>
    <t>137.9M</t>
  </si>
  <si>
    <t>258.5M</t>
  </si>
  <si>
    <t>187.7M</t>
  </si>
  <si>
    <t>72.5M</t>
  </si>
  <si>
    <t>92.2M</t>
  </si>
  <si>
    <t>(5.5M)</t>
  </si>
  <si>
    <t>19.1M</t>
  </si>
  <si>
    <t>15.4M</t>
  </si>
  <si>
    <t>1.5M</t>
  </si>
  <si>
    <t>(24.1M)</t>
  </si>
  <si>
    <t>179.8M</t>
  </si>
  <si>
    <t>217.7M</t>
  </si>
  <si>
    <t>168.7M</t>
  </si>
  <si>
    <t>97.8M</t>
  </si>
  <si>
    <t>114.2M</t>
  </si>
  <si>
    <t>(27M)</t>
  </si>
  <si>
    <t>30.2M</t>
  </si>
  <si>
    <t>(400,000)</t>
  </si>
  <si>
    <t>(19M)</t>
  </si>
  <si>
    <t>21.9M</t>
  </si>
  <si>
    <t>(9.4M)</t>
  </si>
  <si>
    <t>(8.5M)</t>
  </si>
  <si>
    <t>4M</t>
  </si>
  <si>
    <t>(7.8M)</t>
  </si>
  <si>
    <t>(19.8M)</t>
  </si>
  <si>
    <t>53.5M</t>
  </si>
  <si>
    <t>48.2M</t>
  </si>
  <si>
    <t>52.9M</t>
  </si>
  <si>
    <t>57.1M</t>
  </si>
  <si>
    <t>47.5M</t>
  </si>
  <si>
    <t>516.4M</t>
  </si>
  <si>
    <t>592.3M</t>
  </si>
  <si>
    <t>404.2M</t>
  </si>
  <si>
    <t>264M</t>
  </si>
  <si>
    <t>160.2M</t>
  </si>
  <si>
    <t>(5.7M)</t>
  </si>
  <si>
    <t>(4.9M)</t>
  </si>
  <si>
    <t>(6.2M)</t>
  </si>
  <si>
    <t>(2.4M)</t>
  </si>
  <si>
    <t>100000</t>
  </si>
  <si>
    <t>522.1M</t>
  </si>
  <si>
    <t>597.2M</t>
  </si>
  <si>
    <t>410.4M</t>
  </si>
  <si>
    <t>266.4M</t>
  </si>
  <si>
    <t>160.1M</t>
  </si>
  <si>
    <t>14.38%</t>
  </si>
  <si>
    <t>-31.28%</t>
  </si>
  <si>
    <t>-35.09%</t>
  </si>
  <si>
    <t>-39.90%</t>
  </si>
  <si>
    <t>2.16%</t>
  </si>
  <si>
    <t>5.38</t>
  </si>
  <si>
    <t>6.14</t>
  </si>
  <si>
    <t>4.39</t>
  </si>
  <si>
    <t>3.06</t>
  </si>
  <si>
    <t>1.97</t>
  </si>
  <si>
    <t>14.13%</t>
  </si>
  <si>
    <t>-28.50%</t>
  </si>
  <si>
    <t>-30.30%</t>
  </si>
  <si>
    <t>-35.62%</t>
  </si>
  <si>
    <t>97.1M</t>
  </si>
  <si>
    <t>97.3M</t>
  </si>
  <si>
    <t>93.4M</t>
  </si>
  <si>
    <t>87M</t>
  </si>
  <si>
    <t>81.4M</t>
  </si>
  <si>
    <t>5.30</t>
  </si>
  <si>
    <t>6.01</t>
  </si>
  <si>
    <t>4.36</t>
  </si>
  <si>
    <t>1.96</t>
  </si>
  <si>
    <t>-27.45%</t>
  </si>
  <si>
    <t>-29.82%</t>
  </si>
  <si>
    <t>-35.95%</t>
  </si>
  <si>
    <t>98.6M</t>
  </si>
  <si>
    <t>99.4M</t>
  </si>
  <si>
    <t>94.2M</t>
  </si>
  <si>
    <t>87.1M</t>
  </si>
  <si>
    <t>81.7M</t>
  </si>
  <si>
    <t>945.5M</t>
  </si>
  <si>
    <t>974.7M</t>
  </si>
  <si>
    <t>646.1M</t>
  </si>
  <si>
    <t>573.9M</t>
  </si>
  <si>
    <t>22.77%</t>
  </si>
  <si>
    <t>-16.03%</t>
  </si>
  <si>
    <t>-33.71%</t>
  </si>
  <si>
    <t>-11.17%</t>
  </si>
  <si>
    <t>7.74%</t>
  </si>
  <si>
    <t>781.3M</t>
  </si>
  <si>
    <t>363.7M</t>
  </si>
  <si>
    <t>426.7M</t>
  </si>
  <si>
    <t>429.7M</t>
  </si>
  <si>
    <t>34.03%</t>
  </si>
  <si>
    <t>-65.27%</t>
  </si>
  <si>
    <t>17.32%</t>
  </si>
  <si>
    <t>0.70%</t>
  </si>
  <si>
    <t>10.12%</t>
  </si>
  <si>
    <t>12.41%</t>
  </si>
  <si>
    <t>4.94%</t>
  </si>
  <si>
    <t>6.57%</t>
  </si>
  <si>
    <t>5.99%</t>
  </si>
  <si>
    <t>924.6M</t>
  </si>
  <si>
    <t>940.6M</t>
  </si>
  <si>
    <t>963.8M</t>
  </si>
  <si>
    <t>836.8M</t>
  </si>
  <si>
    <t>890.4M</t>
  </si>
  <si>
    <t>975.5M</t>
  </si>
  <si>
    <t>866.1M</t>
  </si>
  <si>
    <t>924.1M</t>
  </si>
  <si>
    <t>(29.3M)</t>
  </si>
  <si>
    <t>(33.7M)</t>
  </si>
  <si>
    <t>1.73%</t>
  </si>
  <si>
    <t>2.47%</t>
  </si>
  <si>
    <t>-13.18%</t>
  </si>
  <si>
    <t>6.41%</t>
  </si>
  <si>
    <t>10.77</t>
  </si>
  <si>
    <t>11.47</t>
  </si>
  <si>
    <t>10.09</t>
  </si>
  <si>
    <t>8.92</t>
  </si>
  <si>
    <t>8.32</t>
  </si>
  <si>
    <t>1.7B</t>
  </si>
  <si>
    <t>1.75B</t>
  </si>
  <si>
    <t>1.42B</t>
  </si>
  <si>
    <t>1.51B</t>
  </si>
  <si>
    <t>598.5M</t>
  </si>
  <si>
    <t>775.7M</t>
  </si>
  <si>
    <t>616.6M</t>
  </si>
  <si>
    <t>523.1M</t>
  </si>
  <si>
    <t>589.3M</t>
  </si>
  <si>
    <t>137.5M</t>
  </si>
  <si>
    <t>109M</t>
  </si>
  <si>
    <t>130.5M</t>
  </si>
  <si>
    <t>97.5M</t>
  </si>
  <si>
    <t>113.8M</t>
  </si>
  <si>
    <t>967.1M</t>
  </si>
  <si>
    <t>1B</t>
  </si>
  <si>
    <t>802.8M</t>
  </si>
  <si>
    <t>811.7M</t>
  </si>
  <si>
    <t>545.7M</t>
  </si>
  <si>
    <t>513.2M</t>
  </si>
  <si>
    <t>232.5M</t>
  </si>
  <si>
    <t>211.4M</t>
  </si>
  <si>
    <t>330.8M</t>
  </si>
  <si>
    <t>3.95B</t>
  </si>
  <si>
    <t>4.52B</t>
  </si>
  <si>
    <t>3.31B</t>
  </si>
  <si>
    <t>2.9B</t>
  </si>
  <si>
    <t>3.17B</t>
  </si>
  <si>
    <t>1.6B</t>
  </si>
  <si>
    <t>1.53B</t>
  </si>
  <si>
    <t>1.35B</t>
  </si>
  <si>
    <t>2.58B</t>
  </si>
  <si>
    <t>2.96B</t>
  </si>
  <si>
    <t>2.97B</t>
  </si>
  <si>
    <t>2.83B</t>
  </si>
  <si>
    <t>3.04B</t>
  </si>
  <si>
    <t>618.8M</t>
  </si>
  <si>
    <t>714.8M</t>
  </si>
  <si>
    <t>688.4M</t>
  </si>
  <si>
    <t>637.4M</t>
  </si>
  <si>
    <t>681.8M</t>
  </si>
  <si>
    <t>100.1M</t>
  </si>
  <si>
    <t>109.3M</t>
  </si>
  <si>
    <t>113.6M</t>
  </si>
  <si>
    <t>105.7M</t>
  </si>
  <si>
    <t>112.1M</t>
  </si>
  <si>
    <t>244.5M</t>
  </si>
  <si>
    <t>288.7M</t>
  </si>
  <si>
    <t>127.6M</t>
  </si>
  <si>
    <t>120M</t>
  </si>
  <si>
    <t>126.4M</t>
  </si>
  <si>
    <t>1.17B</t>
  </si>
  <si>
    <t>1.48B</t>
  </si>
  <si>
    <t>390.3M</t>
  </si>
  <si>
    <t>416.1M</t>
  </si>
  <si>
    <t>424.1M</t>
  </si>
  <si>
    <t>392.9M</t>
  </si>
  <si>
    <t>414.9M</t>
  </si>
  <si>
    <t>1.8B</t>
  </si>
  <si>
    <t>1.74B</t>
  </si>
  <si>
    <t>1.62B</t>
  </si>
  <si>
    <t>1.18B</t>
  </si>
  <si>
    <t>1.19B</t>
  </si>
  <si>
    <t>1.11B</t>
  </si>
  <si>
    <t>1.38B</t>
  </si>
  <si>
    <t>565.6M</t>
  </si>
  <si>
    <t>553.8M</t>
  </si>
  <si>
    <t>507.7M</t>
  </si>
  <si>
    <t>607.3M</t>
  </si>
  <si>
    <t>131.2M</t>
  </si>
  <si>
    <t>134.6M</t>
  </si>
  <si>
    <t>141.1M</t>
  </si>
  <si>
    <t>136.5M</t>
  </si>
  <si>
    <t>143.1M</t>
  </si>
  <si>
    <t>7.72B</t>
  </si>
  <si>
    <t>7.37B</t>
  </si>
  <si>
    <t>6.5B</t>
  </si>
  <si>
    <t>7.17B</t>
  </si>
  <si>
    <t>9.29%</t>
  </si>
  <si>
    <t>-12.68%</t>
  </si>
  <si>
    <t>-11.82%</t>
  </si>
  <si>
    <t>10.32%</t>
  </si>
  <si>
    <t>251.2M</t>
  </si>
  <si>
    <t>311.7M</t>
  </si>
  <si>
    <t>94.3M</t>
  </si>
  <si>
    <t>306.2M</t>
  </si>
  <si>
    <t>85.4M</t>
  </si>
  <si>
    <t>201.2M</t>
  </si>
  <si>
    <t>217.2M</t>
  </si>
  <si>
    <t>110.5M</t>
  </si>
  <si>
    <t>89M</t>
  </si>
  <si>
    <t>888.3M</t>
  </si>
  <si>
    <t>960.3M</t>
  </si>
  <si>
    <t>670.2M</t>
  </si>
  <si>
    <t>625.6M</t>
  </si>
  <si>
    <t>722.6M</t>
  </si>
  <si>
    <t>8.11%</t>
  </si>
  <si>
    <t>-30.21%</t>
  </si>
  <si>
    <t>-6.65%</t>
  </si>
  <si>
    <t>15.51%</t>
  </si>
  <si>
    <t>1.54B</t>
  </si>
  <si>
    <t>1.45B</t>
  </si>
  <si>
    <t>1.34B</t>
  </si>
  <si>
    <t>276.9M</t>
  </si>
  <si>
    <t>232.8M</t>
  </si>
  <si>
    <t>213.7M</t>
  </si>
  <si>
    <t>234M</t>
  </si>
  <si>
    <t>1.26B</t>
  </si>
  <si>
    <t>1.22B</t>
  </si>
  <si>
    <t>2.46B</t>
  </si>
  <si>
    <t>2.81B</t>
  </si>
  <si>
    <t>2.22B</t>
  </si>
  <si>
    <t>2.19B</t>
  </si>
  <si>
    <t>2.14B</t>
  </si>
  <si>
    <t>938.5M</t>
  </si>
  <si>
    <t>997.6M</t>
  </si>
  <si>
    <t>925.2M</t>
  </si>
  <si>
    <t>1.61B</t>
  </si>
  <si>
    <t>331.6M</t>
  </si>
  <si>
    <t>246.4M</t>
  </si>
  <si>
    <t>307.9M</t>
  </si>
  <si>
    <t>269M</t>
  </si>
  <si>
    <t>302.5M</t>
  </si>
  <si>
    <t>202.7M</t>
  </si>
  <si>
    <t>226.8M</t>
  </si>
  <si>
    <t>(4.2M)</t>
  </si>
  <si>
    <t>(14.3M)</t>
  </si>
  <si>
    <t>12.7M</t>
  </si>
  <si>
    <t>242.7M</t>
  </si>
  <si>
    <t>211.7M</t>
  </si>
  <si>
    <t>86.4M</t>
  </si>
  <si>
    <t>112.4M</t>
  </si>
  <si>
    <t>40M</t>
  </si>
  <si>
    <t>24.4M</t>
  </si>
  <si>
    <t>215.9M</t>
  </si>
  <si>
    <t>100.7M</t>
  </si>
  <si>
    <t>99.7M</t>
  </si>
  <si>
    <t>149.1M</t>
  </si>
  <si>
    <t>145.9M</t>
  </si>
  <si>
    <t>137.8M</t>
  </si>
  <si>
    <t>148.4M</t>
  </si>
  <si>
    <t>161.4M</t>
  </si>
  <si>
    <t>4.24B</t>
  </si>
  <si>
    <t>4.39B</t>
  </si>
  <si>
    <t>3.87B</t>
  </si>
  <si>
    <t>3.61B</t>
  </si>
  <si>
    <t>4.33B</t>
  </si>
  <si>
    <t>54.91%</t>
  </si>
  <si>
    <t>52.07%</t>
  </si>
  <si>
    <t>52.54%</t>
  </si>
  <si>
    <t>55.63%</t>
  </si>
  <si>
    <t>60.42%</t>
  </si>
  <si>
    <t>3.45B</t>
  </si>
  <si>
    <t>4.01B</t>
  </si>
  <si>
    <t>2.84B</t>
  </si>
  <si>
    <t>2.78B</t>
  </si>
  <si>
    <t>1M</t>
  </si>
  <si>
    <t>900000</t>
  </si>
  <si>
    <t>800000</t>
  </si>
  <si>
    <t>3.4B</t>
  </si>
  <si>
    <t>3.77B</t>
  </si>
  <si>
    <t>4B</t>
  </si>
  <si>
    <t>4.11B</t>
  </si>
  <si>
    <t>(217.2M)</t>
  </si>
  <si>
    <t>(304.1M)</t>
  </si>
  <si>
    <t>(653.1M)</t>
  </si>
  <si>
    <t>(1.21B)</t>
  </si>
  <si>
    <t>(1.13B)</t>
  </si>
  <si>
    <t>44.66%</t>
  </si>
  <si>
    <t>47.52%</t>
  </si>
  <si>
    <t>46.80%</t>
  </si>
  <si>
    <t>43.68%</t>
  </si>
  <si>
    <t>38.73%</t>
  </si>
  <si>
    <t>33.3M</t>
  </si>
  <si>
    <t>34.6M</t>
  </si>
  <si>
    <t>48.4M</t>
  </si>
  <si>
    <t>45M</t>
  </si>
  <si>
    <t>61.1M</t>
  </si>
  <si>
    <t>3.48B</t>
  </si>
  <si>
    <t>4.04B</t>
  </si>
  <si>
    <t>3.5B</t>
  </si>
  <si>
    <t>2.88B</t>
  </si>
  <si>
    <t>527.8M</t>
  </si>
  <si>
    <t>12.22%</t>
  </si>
  <si>
    <t>-31.76%</t>
  </si>
  <si>
    <t>-34.69%</t>
  </si>
  <si>
    <t>-39.32%</t>
  </si>
  <si>
    <t>(36.4M)</t>
  </si>
  <si>
    <t>21.7M</t>
  </si>
  <si>
    <t>3.6M</t>
  </si>
  <si>
    <t>(26.8M)</t>
  </si>
  <si>
    <t>2.1M</t>
  </si>
  <si>
    <t>34.9M</t>
  </si>
  <si>
    <t>(31M)</t>
  </si>
  <si>
    <t>26.3M</t>
  </si>
  <si>
    <t>756.2M</t>
  </si>
  <si>
    <t>902M</t>
  </si>
  <si>
    <t>657.2M</t>
  </si>
  <si>
    <t>492.4M</t>
  </si>
  <si>
    <t>463.2M</t>
  </si>
  <si>
    <t>(89.8M)</t>
  </si>
  <si>
    <t>(105M)</t>
  </si>
  <si>
    <t>(218.8M)</t>
  </si>
  <si>
    <t>31.8M</t>
  </si>
  <si>
    <t>(93.7M)</t>
  </si>
  <si>
    <t>40.6M</t>
  </si>
  <si>
    <t>(36.2M)</t>
  </si>
  <si>
    <t>(103.9M)</t>
  </si>
  <si>
    <t>3.8M</t>
  </si>
  <si>
    <t>(4.5M)</t>
  </si>
  <si>
    <t>(61.7M)</t>
  </si>
  <si>
    <t>54.7M</t>
  </si>
  <si>
    <t>(219.4M)</t>
  </si>
  <si>
    <t>37.3M</t>
  </si>
  <si>
    <t>62.8M</t>
  </si>
  <si>
    <t>(62.3M)</t>
  </si>
  <si>
    <t>110M</t>
  </si>
  <si>
    <t>64.3M</t>
  </si>
  <si>
    <t>(92.1M)</t>
  </si>
  <si>
    <t>(165.9M)</t>
  </si>
  <si>
    <t>666.4M</t>
  </si>
  <si>
    <t>797M</t>
  </si>
  <si>
    <t>438.4M</t>
  </si>
  <si>
    <t>524.2M</t>
  </si>
  <si>
    <t>369.5M</t>
  </si>
  <si>
    <t>19.60%</t>
  </si>
  <si>
    <t>-44.99%</t>
  </si>
  <si>
    <t>19.57%</t>
  </si>
  <si>
    <t>-29.51%</t>
  </si>
  <si>
    <t>6.69%</t>
  </si>
  <si>
    <t>7.39%</t>
  </si>
  <si>
    <t>4.51%</t>
  </si>
  <si>
    <t>7.02%</t>
  </si>
  <si>
    <t>4.99%</t>
  </si>
  <si>
    <t>(340.5M)</t>
  </si>
  <si>
    <t>(391.8M)</t>
  </si>
  <si>
    <t>(301.5M)</t>
  </si>
  <si>
    <t>(211.4M)</t>
  </si>
  <si>
    <t>(201M)</t>
  </si>
  <si>
    <t>-15.07%</t>
  </si>
  <si>
    <t>23.05%</t>
  </si>
  <si>
    <t>29.88%</t>
  </si>
  <si>
    <t>4.92%</t>
  </si>
  <si>
    <t>-3.42%</t>
  </si>
  <si>
    <t>-3.63%</t>
  </si>
  <si>
    <t>-3.10%</t>
  </si>
  <si>
    <t>-2.83%</t>
  </si>
  <si>
    <t>-2.71%</t>
  </si>
  <si>
    <t>(2.9M)</t>
  </si>
  <si>
    <t>(130.3M)</t>
  </si>
  <si>
    <t>(25.4M)</t>
  </si>
  <si>
    <t>(395.6M)</t>
  </si>
  <si>
    <t>2.6M</t>
  </si>
  <si>
    <t>2.8M</t>
  </si>
  <si>
    <t>(35.9M)</t>
  </si>
  <si>
    <t>(10M)</t>
  </si>
  <si>
    <t>(3.9M)</t>
  </si>
  <si>
    <t>(3.8M)</t>
  </si>
  <si>
    <t>(1.7M)</t>
  </si>
  <si>
    <t>3.7M</t>
  </si>
  <si>
    <t>400000</t>
  </si>
  <si>
    <t>(374.7M)</t>
  </si>
  <si>
    <t>(408.7M)</t>
  </si>
  <si>
    <t>(432.9M)</t>
  </si>
  <si>
    <t>(240.8M)</t>
  </si>
  <si>
    <t>(597.9M)</t>
  </si>
  <si>
    <t>-9.07%</t>
  </si>
  <si>
    <t>-5.92%</t>
  </si>
  <si>
    <t>44.38%</t>
  </si>
  <si>
    <t>-148.30%</t>
  </si>
  <si>
    <t>-3.79%</t>
  </si>
  <si>
    <t>-4.45%</t>
  </si>
  <si>
    <t>-3.22%</t>
  </si>
  <si>
    <t>-8.07%</t>
  </si>
  <si>
    <t>(38.9M)</t>
  </si>
  <si>
    <t>(40.8M)</t>
  </si>
  <si>
    <t>(42M)</t>
  </si>
  <si>
    <t>(42.5M)</t>
  </si>
  <si>
    <t>(17.6M)</t>
  </si>
  <si>
    <t>(1M)</t>
  </si>
  <si>
    <t>(499.7M)</t>
  </si>
  <si>
    <t>(287.5M)</t>
  </si>
  <si>
    <t>(212.5M)</t>
  </si>
  <si>
    <t>(222.7M)</t>
  </si>
  <si>
    <t>(58.2M)</t>
  </si>
  <si>
    <t>(102M)</t>
  </si>
  <si>
    <t>181.7M</t>
  </si>
  <si>
    <t>493M</t>
  </si>
  <si>
    <t>926.1M</t>
  </si>
  <si>
    <t>1.69B</t>
  </si>
  <si>
    <t>1.95B</t>
  </si>
  <si>
    <t>3.12B</t>
  </si>
  <si>
    <t>(1.15B)</t>
  </si>
  <si>
    <t>(1.19B)</t>
  </si>
  <si>
    <t>(1.79B)</t>
  </si>
  <si>
    <t>(1.77B)</t>
  </si>
  <si>
    <t>(2.62B)</t>
  </si>
  <si>
    <t>(1.3M)</t>
  </si>
  <si>
    <t>(8.7M)</t>
  </si>
  <si>
    <t>(19.5M)</t>
  </si>
  <si>
    <t>(5.6M)</t>
  </si>
  <si>
    <t>(2M)</t>
  </si>
  <si>
    <t>(20.1M)</t>
  </si>
  <si>
    <t>(6.3M)</t>
  </si>
  <si>
    <t>11.4M</t>
  </si>
  <si>
    <t>700000</t>
  </si>
  <si>
    <t>(241.6M)</t>
  </si>
  <si>
    <t>(106.8M)</t>
  </si>
  <si>
    <t>(662M)</t>
  </si>
  <si>
    <t>(153.4M)</t>
  </si>
  <si>
    <t>236M</t>
  </si>
  <si>
    <t>55.79%</t>
  </si>
  <si>
    <t>-519.85%</t>
  </si>
  <si>
    <t>76.83%</t>
  </si>
  <si>
    <t>253.85%</t>
  </si>
  <si>
    <t>-2.43%</t>
  </si>
  <si>
    <t>-0.99%</t>
  </si>
  <si>
    <t>-6.81%</t>
  </si>
  <si>
    <t>-2.05%</t>
  </si>
  <si>
    <t>3.18%</t>
  </si>
  <si>
    <t>6.8M</t>
  </si>
  <si>
    <t>(15.6M)</t>
  </si>
  <si>
    <t>(67M)</t>
  </si>
  <si>
    <t>(4.6M)</t>
  </si>
  <si>
    <t>265.9M</t>
  </si>
  <si>
    <t>(683.5M)</t>
  </si>
  <si>
    <t>63M</t>
  </si>
  <si>
    <t>325.9M</t>
  </si>
  <si>
    <t>405.2M</t>
  </si>
  <si>
    <t>136.9M</t>
  </si>
  <si>
    <t>312.8M</t>
  </si>
  <si>
    <t>168.5M</t>
  </si>
  <si>
    <t>24.33%</t>
  </si>
  <si>
    <t>-66.21%</t>
  </si>
  <si>
    <t>128.49%</t>
  </si>
  <si>
    <t>-46.13%</t>
  </si>
  <si>
    <t>2.67%</t>
  </si>
  <si>
    <t>DE</t>
  </si>
  <si>
    <t>Deere</t>
  </si>
  <si>
    <t>LNN</t>
  </si>
  <si>
    <t>Lindsay</t>
  </si>
  <si>
    <t>ALG</t>
  </si>
  <si>
    <t>Alamo Group</t>
  </si>
  <si>
    <t>CAT</t>
  </si>
  <si>
    <t>Caterpillar</t>
  </si>
  <si>
    <t>TTC</t>
  </si>
  <si>
    <t>Toro</t>
  </si>
  <si>
    <t>B</t>
  </si>
  <si>
    <t>Barnes Group</t>
  </si>
  <si>
    <t>40.28B</t>
  </si>
  <si>
    <t>22.78</t>
  </si>
  <si>
    <t>17.95</t>
  </si>
  <si>
    <t>0.75</t>
  </si>
  <si>
    <t>1.50</t>
  </si>
  <si>
    <t>5.27</t>
  </si>
  <si>
    <t>991.03M</t>
  </si>
  <si>
    <t>40.17</t>
  </si>
  <si>
    <t>30.30</t>
  </si>
  <si>
    <t>3.54</t>
  </si>
  <si>
    <t>1.91</t>
  </si>
  <si>
    <t>3.76</t>
  </si>
  <si>
    <t>24.53</t>
  </si>
  <si>
    <t>20.64</t>
  </si>
  <si>
    <t>3.38</t>
  </si>
  <si>
    <t>1.25</t>
  </si>
  <si>
    <t>2.62</t>
  </si>
  <si>
    <t>63.73B</t>
  </si>
  <si>
    <t>-434.46</t>
  </si>
  <si>
    <t>20.00</t>
  </si>
  <si>
    <t>0.80</t>
  </si>
  <si>
    <t>1.64</t>
  </si>
  <si>
    <t>4.69</t>
  </si>
  <si>
    <t>r</t>
  </si>
  <si>
    <t>&amp;</t>
  </si>
  <si>
    <t>o</t>
  </si>
  <si>
    <t>ATN International, Inc. (ATNI)</t>
  </si>
  <si>
    <t>65.41</t>
  </si>
  <si>
    <t>66.50</t>
  </si>
  <si>
    <t>66.49</t>
  </si>
  <si>
    <t>31.98 x 200</t>
  </si>
  <si>
    <t>70.00 x 1000</t>
  </si>
  <si>
    <t>65.13 - 66.49</t>
  </si>
  <si>
    <t>60.99 - 87.82</t>
  </si>
  <si>
    <t>61146</t>
  </si>
  <si>
    <t>75634</t>
  </si>
  <si>
    <t>0.31</t>
  </si>
  <si>
    <t>82.69</t>
  </si>
  <si>
    <t>0.79</t>
  </si>
  <si>
    <t>1.36 (2.05%)</t>
  </si>
  <si>
    <t>2017-06-28</t>
  </si>
  <si>
    <t>79.50</t>
  </si>
  <si>
    <t>3</t>
  </si>
  <si>
    <t>125.2M</t>
  </si>
  <si>
    <t>130.38M</t>
  </si>
  <si>
    <t>510.37M</t>
  </si>
  <si>
    <t>520.22M</t>
  </si>
  <si>
    <t>123.88M</t>
  </si>
  <si>
    <t>127.75M</t>
  </si>
  <si>
    <t>502.07M</t>
  </si>
  <si>
    <t>516.76M</t>
  </si>
  <si>
    <t>127.35M</t>
  </si>
  <si>
    <t>134.16M</t>
  </si>
  <si>
    <t>523.5M</t>
  </si>
  <si>
    <t>523.39M</t>
  </si>
  <si>
    <t>99.99M</t>
  </si>
  <si>
    <t>138.79M</t>
  </si>
  <si>
    <t>457M</t>
  </si>
  <si>
    <t>25.20%</t>
  </si>
  <si>
    <t>-6.10%</t>
  </si>
  <si>
    <t>11.70%</t>
  </si>
  <si>
    <t>0.08</t>
  </si>
  <si>
    <t>0.39</t>
  </si>
  <si>
    <t>0.47</t>
  </si>
  <si>
    <t>-0.19</t>
  </si>
  <si>
    <t>0.44</t>
  </si>
  <si>
    <t>0.14</t>
  </si>
  <si>
    <t>-0.27</t>
  </si>
  <si>
    <t>-0.01</t>
  </si>
  <si>
    <t>-0.05</t>
  </si>
  <si>
    <t>-337.50%</t>
  </si>
  <si>
    <t>12.80%</t>
  </si>
  <si>
    <t>-6.70%</t>
  </si>
  <si>
    <t>-10.60%</t>
  </si>
  <si>
    <t>ATNI</t>
  </si>
  <si>
    <t>331.60%</t>
  </si>
  <si>
    <t>25.00%</t>
  </si>
  <si>
    <t>-5.20%</t>
  </si>
  <si>
    <t>241.10%</t>
  </si>
  <si>
    <t>3.00%</t>
  </si>
  <si>
    <t>-16.16%</t>
  </si>
  <si>
    <t>26.27</t>
  </si>
  <si>
    <t>30.28</t>
  </si>
  <si>
    <t>2.14</t>
  </si>
  <si>
    <t>1.56</t>
  </si>
  <si>
    <t>2.59%</t>
  </si>
  <si>
    <t>14.54%</t>
  </si>
  <si>
    <t>4.19%</t>
  </si>
  <si>
    <t>3.17%</t>
  </si>
  <si>
    <t>495.43M</t>
  </si>
  <si>
    <t>30.68</t>
  </si>
  <si>
    <t>42.80%</t>
  </si>
  <si>
    <t>340.58M</t>
  </si>
  <si>
    <t>155.96M</t>
  </si>
  <si>
    <t>12.84M</t>
  </si>
  <si>
    <t>12.10%</t>
  </si>
  <si>
    <t>274.25M</t>
  </si>
  <si>
    <t>16.97</t>
  </si>
  <si>
    <t>152.4M</t>
  </si>
  <si>
    <t>18.72</t>
  </si>
  <si>
    <t>2.33</t>
  </si>
  <si>
    <t>42.06</t>
  </si>
  <si>
    <t>115.42M</t>
  </si>
  <si>
    <t>20.5M</t>
  </si>
  <si>
    <t>-17.38%</t>
  </si>
  <si>
    <t>87.82</t>
  </si>
  <si>
    <t>60.99</t>
  </si>
  <si>
    <t>67.73</t>
  </si>
  <si>
    <t>71.19</t>
  </si>
  <si>
    <t>75.63k</t>
  </si>
  <si>
    <t>132.18k</t>
  </si>
  <si>
    <t>16.19M</t>
  </si>
  <si>
    <t>11.02M</t>
  </si>
  <si>
    <t>364.76k</t>
  </si>
  <si>
    <t>5.08</t>
  </si>
  <si>
    <t>3.30%</t>
  </si>
  <si>
    <t>300.71k</t>
  </si>
  <si>
    <t>1.36</t>
  </si>
  <si>
    <t>2.05%</t>
  </si>
  <si>
    <t>1.34</t>
  </si>
  <si>
    <t>2.02%</t>
  </si>
  <si>
    <t>1.86</t>
  </si>
  <si>
    <t>169.62%</t>
  </si>
  <si>
    <t>Jul 10, 2017</t>
  </si>
  <si>
    <t>Jun 28, 2017</t>
  </si>
  <si>
    <t>5/2</t>
  </si>
  <si>
    <t>Apr 3, 2006</t>
  </si>
  <si>
    <t>Mr. Michael T. C. Prior</t>
  </si>
  <si>
    <t>313.1k</t>
  </si>
  <si>
    <t>Mr. Justin D. Benincasa</t>
  </si>
  <si>
    <t>Chief Financial Officer</t>
  </si>
  <si>
    <t>696.89k</t>
  </si>
  <si>
    <t>269.54k</t>
  </si>
  <si>
    <t>Mr. Barry C. Fougere</t>
  </si>
  <si>
    <t>Exec. VP of Bus. Operations</t>
  </si>
  <si>
    <t>490.43k</t>
  </si>
  <si>
    <t>Mr. Leonard Q. Slap</t>
  </si>
  <si>
    <t>Sr. VP, Gen. Counsel and Sec.</t>
  </si>
  <si>
    <t>445.02k</t>
  </si>
  <si>
    <t>Mr. William F. Kreisher</t>
  </si>
  <si>
    <t>Sr. VP of Corp. Devel.</t>
  </si>
  <si>
    <t>452.01k</t>
  </si>
  <si>
    <t>716.85k</t>
  </si>
  <si>
    <t>741.37M</t>
  </si>
  <si>
    <t>292.84M</t>
  </si>
  <si>
    <t>336.35M</t>
  </si>
  <si>
    <t>355.37M</t>
  </si>
  <si>
    <t>-60.50%</t>
  </si>
  <si>
    <t>14.86%</t>
  </si>
  <si>
    <t>5.66%</t>
  </si>
  <si>
    <t>28.60%</t>
  </si>
  <si>
    <t>442.56M</t>
  </si>
  <si>
    <t>156.26M</t>
  </si>
  <si>
    <t>168.97M</t>
  </si>
  <si>
    <t>191.06M</t>
  </si>
  <si>
    <t>259.65M</t>
  </si>
  <si>
    <t>337.07M</t>
  </si>
  <si>
    <t>107.53M</t>
  </si>
  <si>
    <t>117.74M</t>
  </si>
  <si>
    <t>134.17M</t>
  </si>
  <si>
    <t>183.67M</t>
  </si>
  <si>
    <t>105.49M</t>
  </si>
  <si>
    <t>48.74M</t>
  </si>
  <si>
    <t>51.23M</t>
  </si>
  <si>
    <t>56.89M</t>
  </si>
  <si>
    <t>75.98M</t>
  </si>
  <si>
    <t>96.5M</t>
  </si>
  <si>
    <t>48.34M</t>
  </si>
  <si>
    <t>50.3M</t>
  </si>
  <si>
    <t>55.9M</t>
  </si>
  <si>
    <t>8.99M</t>
  </si>
  <si>
    <t>934000</t>
  </si>
  <si>
    <t>990000</t>
  </si>
  <si>
    <t>-64.69%</t>
  </si>
  <si>
    <t>8.13%</t>
  </si>
  <si>
    <t>13.07%</t>
  </si>
  <si>
    <t>35.90%</t>
  </si>
  <si>
    <t>298.81M</t>
  </si>
  <si>
    <t>136.57M</t>
  </si>
  <si>
    <t>167.38M</t>
  </si>
  <si>
    <t>164.31M</t>
  </si>
  <si>
    <t>197.35M</t>
  </si>
  <si>
    <t>-54.29%</t>
  </si>
  <si>
    <t>22.56%</t>
  </si>
  <si>
    <t>-1.83%</t>
  </si>
  <si>
    <t>20.11%</t>
  </si>
  <si>
    <t>43.18%</t>
  </si>
  <si>
    <t>206.74M</t>
  </si>
  <si>
    <t>70.85M</t>
  </si>
  <si>
    <t>78.84M</t>
  </si>
  <si>
    <t>81.36M</t>
  </si>
  <si>
    <t>125.34M</t>
  </si>
  <si>
    <t>-65.73%</t>
  </si>
  <si>
    <t>11.28%</t>
  </si>
  <si>
    <t>54.07%</t>
  </si>
  <si>
    <t>4.22M</t>
  </si>
  <si>
    <t>12.82M</t>
  </si>
  <si>
    <t>2.96M</t>
  </si>
  <si>
    <t>7.18M</t>
  </si>
  <si>
    <t>29.49M</t>
  </si>
  <si>
    <t>87.86M</t>
  </si>
  <si>
    <t>85.58M</t>
  </si>
  <si>
    <t>75.77M</t>
  </si>
  <si>
    <t>42.52M</t>
  </si>
  <si>
    <t>10.5M</t>
  </si>
  <si>
    <t>1.57M</t>
  </si>
  <si>
    <t>1.01M</t>
  </si>
  <si>
    <t>(16.22M)</t>
  </si>
  <si>
    <t>6.98M</t>
  </si>
  <si>
    <t>406000</t>
  </si>
  <si>
    <t>588000</t>
  </si>
  <si>
    <t>1.24M</t>
  </si>
  <si>
    <t>10.67M</t>
  </si>
  <si>
    <t>8M</t>
  </si>
  <si>
    <t>420000</t>
  </si>
  <si>
    <t>3.94M</t>
  </si>
  <si>
    <t>5.36M</t>
  </si>
  <si>
    <t>-25.05%</t>
  </si>
  <si>
    <t>-94.75%</t>
  </si>
  <si>
    <t>839.05%</t>
  </si>
  <si>
    <t>35.95%</t>
  </si>
  <si>
    <t>91.62M</t>
  </si>
  <si>
    <t>46.47M</t>
  </si>
  <si>
    <t>86.17M</t>
  </si>
  <si>
    <t>56.2M</t>
  </si>
  <si>
    <t>45.37M</t>
  </si>
  <si>
    <t>-49.28%</t>
  </si>
  <si>
    <t>85.42%</t>
  </si>
  <si>
    <t>-34.78%</t>
  </si>
  <si>
    <t>-19.26%</t>
  </si>
  <si>
    <t>38.46M</t>
  </si>
  <si>
    <t>9.54M</t>
  </si>
  <si>
    <t>28.15M</t>
  </si>
  <si>
    <t>24.14M</t>
  </si>
  <si>
    <t>21.16M</t>
  </si>
  <si>
    <t>20M</t>
  </si>
  <si>
    <t>16.11M</t>
  </si>
  <si>
    <t>(1.69M)</t>
  </si>
  <si>
    <t>16.27M</t>
  </si>
  <si>
    <t>11.1M</t>
  </si>
  <si>
    <t>11.79M</t>
  </si>
  <si>
    <t>12.15M</t>
  </si>
  <si>
    <t>7.96M</t>
  </si>
  <si>
    <t>10.53M</t>
  </si>
  <si>
    <t>7.89M</t>
  </si>
  <si>
    <t>(5.1M)</t>
  </si>
  <si>
    <t>5.67M</t>
  </si>
  <si>
    <t>18.4M</t>
  </si>
  <si>
    <t>(2.17M)</t>
  </si>
  <si>
    <t>(537,000)</t>
  </si>
  <si>
    <t>255000</t>
  </si>
  <si>
    <t>(5.78M)</t>
  </si>
  <si>
    <t>(527,000)</t>
  </si>
  <si>
    <t>(3.47M)</t>
  </si>
  <si>
    <t>53.17M</t>
  </si>
  <si>
    <t>36.94M</t>
  </si>
  <si>
    <t>58.02M</t>
  </si>
  <si>
    <t>32.06M</t>
  </si>
  <si>
    <t>24.21M</t>
  </si>
  <si>
    <t>4.24M</t>
  </si>
  <si>
    <t>7.99M</t>
  </si>
  <si>
    <t>10.97M</t>
  </si>
  <si>
    <t>16.22M</t>
  </si>
  <si>
    <t>12.11M</t>
  </si>
  <si>
    <t>48.93M</t>
  </si>
  <si>
    <t>28.95M</t>
  </si>
  <si>
    <t>47.05M</t>
  </si>
  <si>
    <t>15.85M</t>
  </si>
  <si>
    <t>12.1M</t>
  </si>
  <si>
    <t>-40.84%</t>
  </si>
  <si>
    <t>62.53%</t>
  </si>
  <si>
    <t>-66.32%</t>
  </si>
  <si>
    <t>-23.64%</t>
  </si>
  <si>
    <t>2.65%</t>
  </si>
  <si>
    <t>282.77M</t>
  </si>
  <si>
    <t>1.1M</t>
  </si>
  <si>
    <t>278.2M</t>
  </si>
  <si>
    <t>4.57M</t>
  </si>
  <si>
    <t>311.72M</t>
  </si>
  <si>
    <t>48.15M</t>
  </si>
  <si>
    <t>16.94M</t>
  </si>
  <si>
    <t>33.51M</t>
  </si>
  <si>
    <t>3.15</t>
  </si>
  <si>
    <t>2.13</t>
  </si>
  <si>
    <t>2.96</t>
  </si>
  <si>
    <t>0.99</t>
  </si>
  <si>
    <t>-32.25%</t>
  </si>
  <si>
    <t>38.68%</t>
  </si>
  <si>
    <t>-66.58%</t>
  </si>
  <si>
    <t>-24.15%</t>
  </si>
  <si>
    <t>15.53M</t>
  </si>
  <si>
    <t>15.7M</t>
  </si>
  <si>
    <t>15.9M</t>
  </si>
  <si>
    <t>16.02M</t>
  </si>
  <si>
    <t>16.13M</t>
  </si>
  <si>
    <t>3.13</t>
  </si>
  <si>
    <t>2.12</t>
  </si>
  <si>
    <t>2.94</t>
  </si>
  <si>
    <t>0.98</t>
  </si>
  <si>
    <t>-32.31%</t>
  </si>
  <si>
    <t>38.67%</t>
  </si>
  <si>
    <t>-24.05%</t>
  </si>
  <si>
    <t>15.62M</t>
  </si>
  <si>
    <t>15.82M</t>
  </si>
  <si>
    <t>16.01M</t>
  </si>
  <si>
    <t>16.14M</t>
  </si>
  <si>
    <t>16.23M</t>
  </si>
  <si>
    <t>197.56M</t>
  </si>
  <si>
    <t>114.46M</t>
  </si>
  <si>
    <t>139.77M</t>
  </si>
  <si>
    <t>139.84M</t>
  </si>
  <si>
    <t>147.99M</t>
  </si>
  <si>
    <t>-42.06%</t>
  </si>
  <si>
    <t>22.11%</t>
  </si>
  <si>
    <t>0.05%</t>
  </si>
  <si>
    <t>5.82%</t>
  </si>
  <si>
    <t>32.38%</t>
  </si>
  <si>
    <t>136.65M</t>
  </si>
  <si>
    <t>395.61M</t>
  </si>
  <si>
    <t>365.92M</t>
  </si>
  <si>
    <t>392.87M</t>
  </si>
  <si>
    <t>279.48M</t>
  </si>
  <si>
    <t>270.25M</t>
  </si>
  <si>
    <t>9.24M</t>
  </si>
  <si>
    <t>189.51%</t>
  </si>
  <si>
    <t>-7.50%</t>
  </si>
  <si>
    <t>7.37%</t>
  </si>
  <si>
    <t>-28.86%</t>
  </si>
  <si>
    <t>15.00%</t>
  </si>
  <si>
    <t>46.02%</t>
  </si>
  <si>
    <t>39.56%</t>
  </si>
  <si>
    <t>41.57%</t>
  </si>
  <si>
    <t>23.32%</t>
  </si>
  <si>
    <t>73.09M</t>
  </si>
  <si>
    <t>37.68M</t>
  </si>
  <si>
    <t>52.87M</t>
  </si>
  <si>
    <t>39.02M</t>
  </si>
  <si>
    <t>45.42M</t>
  </si>
  <si>
    <t>87.69M</t>
  </si>
  <si>
    <t>47.38M</t>
  </si>
  <si>
    <t>64.22M</t>
  </si>
  <si>
    <t>48.31M</t>
  </si>
  <si>
    <t>58.57M</t>
  </si>
  <si>
    <t>(14.6M)</t>
  </si>
  <si>
    <t>(9.7M)</t>
  </si>
  <si>
    <t>(11.34M)</t>
  </si>
  <si>
    <t>(9.29M)</t>
  </si>
  <si>
    <t>(13.15M)</t>
  </si>
  <si>
    <t>-48.45%</t>
  </si>
  <si>
    <t>40.32%</t>
  </si>
  <si>
    <t>-26.20%</t>
  </si>
  <si>
    <t>16.40%</t>
  </si>
  <si>
    <t>10.14</t>
  </si>
  <si>
    <t>7.77</t>
  </si>
  <si>
    <t>6.36</t>
  </si>
  <si>
    <t>9.11</t>
  </si>
  <si>
    <t>10.06</t>
  </si>
  <si>
    <t>27.08M</t>
  </si>
  <si>
    <t>7.27M</t>
  </si>
  <si>
    <t>10.55M</t>
  </si>
  <si>
    <t>8.22M</t>
  </si>
  <si>
    <t>14.37M</t>
  </si>
  <si>
    <t>31.45M</t>
  </si>
  <si>
    <t>22.04M</t>
  </si>
  <si>
    <t>28.38M</t>
  </si>
  <si>
    <t>28.1M</t>
  </si>
  <si>
    <t>256.15M</t>
  </si>
  <si>
    <t>472M</t>
  </si>
  <si>
    <t>451.37M</t>
  </si>
  <si>
    <t>468.49M</t>
  </si>
  <si>
    <t>367.37M</t>
  </si>
  <si>
    <t>450.55M</t>
  </si>
  <si>
    <t>254.63M</t>
  </si>
  <si>
    <t>369.58M</t>
  </si>
  <si>
    <t>373.5M</t>
  </si>
  <si>
    <t>647.71M</t>
  </si>
  <si>
    <t>869.34M</t>
  </si>
  <si>
    <t>606.91M</t>
  </si>
  <si>
    <t>763.42M</t>
  </si>
  <si>
    <t>807.25M</t>
  </si>
  <si>
    <t>29.62M</t>
  </si>
  <si>
    <t>18M</t>
  </si>
  <si>
    <t>18.08M</t>
  </si>
  <si>
    <t>18.54M</t>
  </si>
  <si>
    <t>43.61M</t>
  </si>
  <si>
    <t>6.84M</t>
  </si>
  <si>
    <t>1.16M</t>
  </si>
  <si>
    <t>1.15M</t>
  </si>
  <si>
    <t>1.2M</t>
  </si>
  <si>
    <t>10.24M</t>
  </si>
  <si>
    <t>53.58M</t>
  </si>
  <si>
    <t>46.68M</t>
  </si>
  <si>
    <t>46.76M</t>
  </si>
  <si>
    <t>54.67M</t>
  </si>
  <si>
    <t>44.15M</t>
  </si>
  <si>
    <t>11.09M</t>
  </si>
  <si>
    <t>5.78M</t>
  </si>
  <si>
    <t>119.56M</t>
  </si>
  <si>
    <t>129.62M</t>
  </si>
  <si>
    <t>123.91M</t>
  </si>
  <si>
    <t>418.8M</t>
  </si>
  <si>
    <t>352.28M</t>
  </si>
  <si>
    <t>393.84M</t>
  </si>
  <si>
    <t>433.74M</t>
  </si>
  <si>
    <t>490.65M</t>
  </si>
  <si>
    <t>39M</t>
  </si>
  <si>
    <t>5.48M</t>
  </si>
  <si>
    <t>20.11M</t>
  </si>
  <si>
    <t>180.9M</t>
  </si>
  <si>
    <t>86.99M</t>
  </si>
  <si>
    <t>91.08M</t>
  </si>
  <si>
    <t>90.04M</t>
  </si>
  <si>
    <t>131.09M</t>
  </si>
  <si>
    <t>45.08M</t>
  </si>
  <si>
    <t>62.87M</t>
  </si>
  <si>
    <t>135.83M</t>
  </si>
  <si>
    <t>41.91M</t>
  </si>
  <si>
    <t>46M</t>
  </si>
  <si>
    <t>44.97M</t>
  </si>
  <si>
    <t>68.22M</t>
  </si>
  <si>
    <t>23.27M</t>
  </si>
  <si>
    <t>7.1M</t>
  </si>
  <si>
    <t>7.52M</t>
  </si>
  <si>
    <t>7.49M</t>
  </si>
  <si>
    <t>31.93M</t>
  </si>
  <si>
    <t>910.88M</t>
  </si>
  <si>
    <t>859.72M</t>
  </si>
  <si>
    <t>925.03M</t>
  </si>
  <si>
    <t>945M</t>
  </si>
  <si>
    <t>1.2B</t>
  </si>
  <si>
    <t>-5.62%</t>
  </si>
  <si>
    <t>7.60%</t>
  </si>
  <si>
    <t>26.80%</t>
  </si>
  <si>
    <t>15.68M</t>
  </si>
  <si>
    <t>6.08M</t>
  </si>
  <si>
    <t>6.28M</t>
  </si>
  <si>
    <t>12.44M</t>
  </si>
  <si>
    <t>50.26M</t>
  </si>
  <si>
    <t>41.71M</t>
  </si>
  <si>
    <t>61.74M</t>
  </si>
  <si>
    <t>44.14M</t>
  </si>
  <si>
    <t>92.71M</t>
  </si>
  <si>
    <t>-17.01%</t>
  </si>
  <si>
    <t>48.02%</t>
  </si>
  <si>
    <t>-28.51%</t>
  </si>
  <si>
    <t>110.05%</t>
  </si>
  <si>
    <t>30.15M</t>
  </si>
  <si>
    <t>1.6M</t>
  </si>
  <si>
    <t>213000</t>
  </si>
  <si>
    <t>13.53M</t>
  </si>
  <si>
    <t>63.11M</t>
  </si>
  <si>
    <t>77.76M</t>
  </si>
  <si>
    <t>36.04M</t>
  </si>
  <si>
    <t>31.43M</t>
  </si>
  <si>
    <t>4.28M</t>
  </si>
  <si>
    <t>4.63M</t>
  </si>
  <si>
    <t>5.14M</t>
  </si>
  <si>
    <t>5.49M</t>
  </si>
  <si>
    <t>73.48M</t>
  </si>
  <si>
    <t>31.41M</t>
  </si>
  <si>
    <t>28.79M</t>
  </si>
  <si>
    <t>25.94M</t>
  </si>
  <si>
    <t>159.21M</t>
  </si>
  <si>
    <t>121.07M</t>
  </si>
  <si>
    <t>104.07M</t>
  </si>
  <si>
    <t>84.36M</t>
  </si>
  <si>
    <t>150.11M</t>
  </si>
  <si>
    <t>250.9M</t>
  </si>
  <si>
    <t>32.79M</t>
  </si>
  <si>
    <t>26.58M</t>
  </si>
  <si>
    <t>144.38M</t>
  </si>
  <si>
    <t>3.4M</t>
  </si>
  <si>
    <t>84.01M</t>
  </si>
  <si>
    <t>26.01M</t>
  </si>
  <si>
    <t>30.37M</t>
  </si>
  <si>
    <t>45.41M</t>
  </si>
  <si>
    <t>46.62M</t>
  </si>
  <si>
    <t>22.52M</t>
  </si>
  <si>
    <t>12.78M</t>
  </si>
  <si>
    <t>19.62M</t>
  </si>
  <si>
    <t>26.84M</t>
  </si>
  <si>
    <t>44.54M</t>
  </si>
  <si>
    <t>516.64M</t>
  </si>
  <si>
    <t>159.86M</t>
  </si>
  <si>
    <t>186.85M</t>
  </si>
  <si>
    <t>183.28M</t>
  </si>
  <si>
    <t>389.05M</t>
  </si>
  <si>
    <t>56.72%</t>
  </si>
  <si>
    <t>18.59%</t>
  </si>
  <si>
    <t>20.20%</t>
  </si>
  <si>
    <t>19.39%</t>
  </si>
  <si>
    <t>32.47%</t>
  </si>
  <si>
    <t>334.15M</t>
  </si>
  <si>
    <t>643.33M</t>
  </si>
  <si>
    <t>677.22M</t>
  </si>
  <si>
    <t>680.3M</t>
  </si>
  <si>
    <t>677.06M</t>
  </si>
  <si>
    <t>160000</t>
  </si>
  <si>
    <t>164000</t>
  </si>
  <si>
    <t>166000</t>
  </si>
  <si>
    <t>168000</t>
  </si>
  <si>
    <t>169000</t>
  </si>
  <si>
    <t>224.32M</t>
  </si>
  <si>
    <t>519.65M</t>
  </si>
  <si>
    <t>549.96M</t>
  </si>
  <si>
    <t>547.32M</t>
  </si>
  <si>
    <t>538.11M</t>
  </si>
  <si>
    <t>(253,000)</t>
  </si>
  <si>
    <t>(249,000)</t>
  </si>
  <si>
    <t>(223,000)</t>
  </si>
  <si>
    <t>(910,000)</t>
  </si>
  <si>
    <t>868000</t>
  </si>
  <si>
    <t>(5.29M)</t>
  </si>
  <si>
    <t>(13.39M)</t>
  </si>
  <si>
    <t>(15.55M)</t>
  </si>
  <si>
    <t>(18.25M)</t>
  </si>
  <si>
    <t>(23.13M)</t>
  </si>
  <si>
    <t>36.68%</t>
  </si>
  <si>
    <t>74.83%</t>
  </si>
  <si>
    <t>73.21%</t>
  </si>
  <si>
    <t>71.99%</t>
  </si>
  <si>
    <t>56.51%</t>
  </si>
  <si>
    <t>60.09M</t>
  </si>
  <si>
    <t>56.53M</t>
  </si>
  <si>
    <t>60.96M</t>
  </si>
  <si>
    <t>81.43M</t>
  </si>
  <si>
    <t>132.11M</t>
  </si>
  <si>
    <t>394.24M</t>
  </si>
  <si>
    <t>699.86M</t>
  </si>
  <si>
    <t>738.18M</t>
  </si>
  <si>
    <t>761.72M</t>
  </si>
  <si>
    <t>809.17M</t>
  </si>
  <si>
    <t>349.21M</t>
  </si>
  <si>
    <t>59.12M</t>
  </si>
  <si>
    <t>33.16M</t>
  </si>
  <si>
    <t>556.81%</t>
  </si>
  <si>
    <t>-83.07%</t>
  </si>
  <si>
    <t>-43.92%</t>
  </si>
  <si>
    <t>-26.97%</t>
  </si>
  <si>
    <t>7.36M</t>
  </si>
  <si>
    <t>(4.85M)</t>
  </si>
  <si>
    <t>(113,000)</t>
  </si>
  <si>
    <t>17.87M</t>
  </si>
  <si>
    <t>(5.64M)</t>
  </si>
  <si>
    <t>8.15M</t>
  </si>
  <si>
    <t>(276.24M)</t>
  </si>
  <si>
    <t>292000</t>
  </si>
  <si>
    <t>23.9M</t>
  </si>
  <si>
    <t>(8.41M)</t>
  </si>
  <si>
    <t>174.16M</t>
  </si>
  <si>
    <t>116.85M</t>
  </si>
  <si>
    <t>110.54M</t>
  </si>
  <si>
    <t>131.82M</t>
  </si>
  <si>
    <t>86.15M</t>
  </si>
  <si>
    <t>(1.09M)</t>
  </si>
  <si>
    <t>13.31M</t>
  </si>
  <si>
    <t>(228.85M)</t>
  </si>
  <si>
    <t>(32.56M)</t>
  </si>
  <si>
    <t>8.51M</t>
  </si>
  <si>
    <t>25.51M</t>
  </si>
  <si>
    <t>(15.47M)</t>
  </si>
  <si>
    <t>16.48M</t>
  </si>
  <si>
    <t>(17.88M)</t>
  </si>
  <si>
    <t>11.74M</t>
  </si>
  <si>
    <t>(1.44M)</t>
  </si>
  <si>
    <t>10.47M</t>
  </si>
  <si>
    <t>7.63M</t>
  </si>
  <si>
    <t>14.84M</t>
  </si>
  <si>
    <t>(13.11M)</t>
  </si>
  <si>
    <t>(6.65M)</t>
  </si>
  <si>
    <t>(12.97M)</t>
  </si>
  <si>
    <t>1.36M</t>
  </si>
  <si>
    <t>187.47M</t>
  </si>
  <si>
    <t>(112M)</t>
  </si>
  <si>
    <t>77.98M</t>
  </si>
  <si>
    <t>139.24M</t>
  </si>
  <si>
    <t>111.66M</t>
  </si>
  <si>
    <t>-159.74%</t>
  </si>
  <si>
    <t>78.56%</t>
  </si>
  <si>
    <t>-19.81%</t>
  </si>
  <si>
    <t>25.29%</t>
  </si>
  <si>
    <t>-38.25%</t>
  </si>
  <si>
    <t>23.18%</t>
  </si>
  <si>
    <t>39.18%</t>
  </si>
  <si>
    <t>24.43%</t>
  </si>
  <si>
    <t>(77.42M)</t>
  </si>
  <si>
    <t>(69.32M)</t>
  </si>
  <si>
    <t>(58.3M)</t>
  </si>
  <si>
    <t>(64.75M)</t>
  </si>
  <si>
    <t>(135.14M)</t>
  </si>
  <si>
    <t>(124.28M)</t>
  </si>
  <si>
    <t>(10.86M)</t>
  </si>
  <si>
    <t>10.47%</t>
  </si>
  <si>
    <t>15.89%</t>
  </si>
  <si>
    <t>-11.07%</t>
  </si>
  <si>
    <t>-108.70%</t>
  </si>
  <si>
    <t>-10.44%</t>
  </si>
  <si>
    <t>-23.67%</t>
  </si>
  <si>
    <t>-17.33%</t>
  </si>
  <si>
    <t>-18.22%</t>
  </si>
  <si>
    <t>-29.57%</t>
  </si>
  <si>
    <t>(50.36M)</t>
  </si>
  <si>
    <t>(11.97M)</t>
  </si>
  <si>
    <t>(156.93M)</t>
  </si>
  <si>
    <t>15.16M</t>
  </si>
  <si>
    <t>1.37M</t>
  </si>
  <si>
    <t>1.42M</t>
  </si>
  <si>
    <t>(21.53M)</t>
  </si>
  <si>
    <t>(5.88M)</t>
  </si>
  <si>
    <t>710.93M</t>
  </si>
  <si>
    <t>38.71M</t>
  </si>
  <si>
    <t>38.88M</t>
  </si>
  <si>
    <t>(62.26M)</t>
  </si>
  <si>
    <t>643.12M</t>
  </si>
  <si>
    <t>(74.47M)</t>
  </si>
  <si>
    <t>(31.97M)</t>
  </si>
  <si>
    <t>(312.17M)</t>
  </si>
  <si>
    <t>1,132.99%</t>
  </si>
  <si>
    <t>-111.58%</t>
  </si>
  <si>
    <t>57.07%</t>
  </si>
  <si>
    <t>-876.43%</t>
  </si>
  <si>
    <t>-8.40%</t>
  </si>
  <si>
    <t>219.62%</t>
  </si>
  <si>
    <t>-22.14%</t>
  </si>
  <si>
    <t>-9.00%</t>
  </si>
  <si>
    <t>-68.31%</t>
  </si>
  <si>
    <t>(18.49M)</t>
  </si>
  <si>
    <t>(12.1M)</t>
  </si>
  <si>
    <t>(17.49M)</t>
  </si>
  <si>
    <t>(19.07M)</t>
  </si>
  <si>
    <t>(20.97M)</t>
  </si>
  <si>
    <t>1.11M</t>
  </si>
  <si>
    <t>(536,000)</t>
  </si>
  <si>
    <t>105000</t>
  </si>
  <si>
    <t>(344,000)</t>
  </si>
  <si>
    <t>(1.47M)</t>
  </si>
  <si>
    <t>(1.67M)</t>
  </si>
  <si>
    <t>(1.89M)</t>
  </si>
  <si>
    <t>(4.11M)</t>
  </si>
  <si>
    <t>2.67M</t>
  </si>
  <si>
    <t>1.13M</t>
  </si>
  <si>
    <t>2M</t>
  </si>
  <si>
    <t>649000</t>
  </si>
  <si>
    <t>(17.51M)</t>
  </si>
  <si>
    <t>(272.15M)</t>
  </si>
  <si>
    <t>(1.95M)</t>
  </si>
  <si>
    <t>(6.91M)</t>
  </si>
  <si>
    <t>89.47M</t>
  </si>
  <si>
    <t>317.81M</t>
  </si>
  <si>
    <t>(12,000)</t>
  </si>
  <si>
    <t>(892,000)</t>
  </si>
  <si>
    <t>123.04M</t>
  </si>
  <si>
    <t>(335.33M)</t>
  </si>
  <si>
    <t>(272.14M)</t>
  </si>
  <si>
    <t>(6.02M)</t>
  </si>
  <si>
    <t>(33.56M)</t>
  </si>
  <si>
    <t>(2.41M)</t>
  </si>
  <si>
    <t>(27.43M)</t>
  </si>
  <si>
    <t>(13.94M)</t>
  </si>
  <si>
    <t>(15.56M)</t>
  </si>
  <si>
    <t>13.78M</t>
  </si>
  <si>
    <t>(27.83M)</t>
  </si>
  <si>
    <t>(16.44M)</t>
  </si>
  <si>
    <t>(16.51M)</t>
  </si>
  <si>
    <t>(8.63M)</t>
  </si>
  <si>
    <t>1.06M</t>
  </si>
  <si>
    <t>408000</t>
  </si>
  <si>
    <t>2.5M</t>
  </si>
  <si>
    <t>950000</t>
  </si>
  <si>
    <t>22.41M</t>
  </si>
  <si>
    <t>(37.3M)</t>
  </si>
  <si>
    <t>(310.47M)</t>
  </si>
  <si>
    <t>(33.9M)</t>
  </si>
  <si>
    <t>(41.44M)</t>
  </si>
  <si>
    <t>78.82M</t>
  </si>
  <si>
    <t>-732.35%</t>
  </si>
  <si>
    <t>89.08%</t>
  </si>
  <si>
    <t>-22.22%</t>
  </si>
  <si>
    <t>290.21%</t>
  </si>
  <si>
    <t>-5.03%</t>
  </si>
  <si>
    <t>-106.02%</t>
  </si>
  <si>
    <t>-10.08%</t>
  </si>
  <si>
    <t>-11.66%</t>
  </si>
  <si>
    <t>17.25%</t>
  </si>
  <si>
    <t>(682,000)</t>
  </si>
  <si>
    <t>(626,000)</t>
  </si>
  <si>
    <t>87.91M</t>
  </si>
  <si>
    <t>219.96M</t>
  </si>
  <si>
    <t>(30.39M)</t>
  </si>
  <si>
    <t>65.83M</t>
  </si>
  <si>
    <t>(122.32M)</t>
  </si>
  <si>
    <t>110.05M</t>
  </si>
  <si>
    <t>(181.32M)</t>
  </si>
  <si>
    <t>19.68M</t>
  </si>
  <si>
    <t>74.49M</t>
  </si>
  <si>
    <t>(12.63M)</t>
  </si>
  <si>
    <t>-264.76%</t>
  </si>
  <si>
    <t>110.85%</t>
  </si>
  <si>
    <t>278.48%</t>
  </si>
  <si>
    <t>-116.95%</t>
  </si>
  <si>
    <t>-2.58%</t>
  </si>
  <si>
    <t>GNCMA</t>
  </si>
  <si>
    <t>General Communication</t>
  </si>
  <si>
    <t>SHEN</t>
  </si>
  <si>
    <t>Shenandoah</t>
  </si>
  <si>
    <t>VG</t>
  </si>
  <si>
    <t>Vonage Holdings</t>
  </si>
  <si>
    <t>CBB</t>
  </si>
  <si>
    <t>Cincinnati Bell</t>
  </si>
  <si>
    <t>CCOI</t>
  </si>
  <si>
    <t>Cogent Communications</t>
  </si>
  <si>
    <t>EGHT</t>
  </si>
  <si>
    <t>8x8</t>
  </si>
  <si>
    <t>-22.99</t>
  </si>
  <si>
    <t>150.92</t>
  </si>
  <si>
    <t>-1.87</t>
  </si>
  <si>
    <t>1.52</t>
  </si>
  <si>
    <t>-116.73</t>
  </si>
  <si>
    <t>63.09</t>
  </si>
  <si>
    <t>15.80</t>
  </si>
  <si>
    <t>2.44</t>
  </si>
  <si>
    <t>4.86</t>
  </si>
  <si>
    <t>109.51</t>
  </si>
  <si>
    <t>23.86</t>
  </si>
  <si>
    <t>1.53</t>
  </si>
  <si>
    <t>3.33</t>
  </si>
  <si>
    <t>784.43M</t>
  </si>
  <si>
    <t>5.39</t>
  </si>
  <si>
    <t>84.55</t>
  </si>
  <si>
    <t>5.82</t>
  </si>
  <si>
    <t>0.67</t>
  </si>
  <si>
    <t>G</t>
  </si>
  <si>
    <t>l</t>
  </si>
  <si>
    <t>Abaxis, Inc. (ABAX)</t>
  </si>
  <si>
    <t>51.37</t>
  </si>
  <si>
    <t>51.15</t>
  </si>
  <si>
    <t>51.25</t>
  </si>
  <si>
    <t>34.03 x 200</t>
  </si>
  <si>
    <t>56.00 x 800</t>
  </si>
  <si>
    <t>50.88 - 52.22</t>
  </si>
  <si>
    <t>44.12 - 55.95</t>
  </si>
  <si>
    <t>150474</t>
  </si>
  <si>
    <t>111614</t>
  </si>
  <si>
    <t>1.24</t>
  </si>
  <si>
    <t>35.75</t>
  </si>
  <si>
    <t>1.44</t>
  </si>
  <si>
    <t>0.56 (1.09%)</t>
  </si>
  <si>
    <t>2017-05-30</t>
  </si>
  <si>
    <t>48.75</t>
  </si>
  <si>
    <t>Current Year (2018)</t>
  </si>
  <si>
    <t>Next Year (2019)</t>
  </si>
  <si>
    <t>8</t>
  </si>
  <si>
    <t>9</t>
  </si>
  <si>
    <t>7</t>
  </si>
  <si>
    <t>60.54M</t>
  </si>
  <si>
    <t>62.45M</t>
  </si>
  <si>
    <t>243.35M</t>
  </si>
  <si>
    <t>264.43M</t>
  </si>
  <si>
    <t>59M</t>
  </si>
  <si>
    <t>60.2M</t>
  </si>
  <si>
    <t>236.74M</t>
  </si>
  <si>
    <t>260M</t>
  </si>
  <si>
    <t>61.88M</t>
  </si>
  <si>
    <t>66M</t>
  </si>
  <si>
    <t>248.77M</t>
  </si>
  <si>
    <t>267.63M</t>
  </si>
  <si>
    <t>57.7M</t>
  </si>
  <si>
    <t>58.55M</t>
  </si>
  <si>
    <t>227.22M</t>
  </si>
  <si>
    <t>4.90%</t>
  </si>
  <si>
    <t>6.70%</t>
  </si>
  <si>
    <t>7.10%</t>
  </si>
  <si>
    <t>8.70%</t>
  </si>
  <si>
    <t>0.32</t>
  </si>
  <si>
    <t>0.35</t>
  </si>
  <si>
    <t>0.34</t>
  </si>
  <si>
    <t>0.3</t>
  </si>
  <si>
    <t>-6.30%</t>
  </si>
  <si>
    <t>-2.90%</t>
  </si>
  <si>
    <t>-3.20%</t>
  </si>
  <si>
    <t>ABAX</t>
  </si>
  <si>
    <t>-11.80%</t>
  </si>
  <si>
    <t>-3.90%</t>
  </si>
  <si>
    <t>18.00%</t>
  </si>
  <si>
    <t>6.33%</t>
  </si>
  <si>
    <t>16.87%</t>
  </si>
  <si>
    <t>35.67</t>
  </si>
  <si>
    <t>6.71</t>
  </si>
  <si>
    <t>5.12</t>
  </si>
  <si>
    <t>4.35</t>
  </si>
  <si>
    <t>14.40%</t>
  </si>
  <si>
    <t>19.58%</t>
  </si>
  <si>
    <t>9.64%</t>
  </si>
  <si>
    <t>13.04%</t>
  </si>
  <si>
    <t>125.84M</t>
  </si>
  <si>
    <t>51.83M</t>
  </si>
  <si>
    <t>32.78M</t>
  </si>
  <si>
    <t>142.89M</t>
  </si>
  <si>
    <t>6.31</t>
  </si>
  <si>
    <t>378k</t>
  </si>
  <si>
    <t>6.97</t>
  </si>
  <si>
    <t>11.81</t>
  </si>
  <si>
    <t>33.15M</t>
  </si>
  <si>
    <t>32.44M</t>
  </si>
  <si>
    <t>6.99%</t>
  </si>
  <si>
    <t>55.95</t>
  </si>
  <si>
    <t>44.12</t>
  </si>
  <si>
    <t>51.90</t>
  </si>
  <si>
    <t>49.62</t>
  </si>
  <si>
    <t>111.61k</t>
  </si>
  <si>
    <t>89.67k</t>
  </si>
  <si>
    <t>22.65M</t>
  </si>
  <si>
    <t>21.59M</t>
  </si>
  <si>
    <t>4.29%</t>
  </si>
  <si>
    <t>106.20%</t>
  </si>
  <si>
    <t>2.4M</t>
  </si>
  <si>
    <t>18.92</t>
  </si>
  <si>
    <t>18.32%</t>
  </si>
  <si>
    <t>1.99M</t>
  </si>
  <si>
    <t>1.09%</t>
  </si>
  <si>
    <t>1.02%</t>
  </si>
  <si>
    <t>36.11%</t>
  </si>
  <si>
    <t>May 30, 2017</t>
  </si>
  <si>
    <t>Mr. Clinton H. Severson</t>
  </si>
  <si>
    <t>Chairman and Chief Exec. Officer</t>
  </si>
  <si>
    <t>1.33M</t>
  </si>
  <si>
    <t>Mr. Donald P. Wood</t>
  </si>
  <si>
    <t>Pres and Chief Operations Officer</t>
  </si>
  <si>
    <t>878.8k</t>
  </si>
  <si>
    <t>Mr. Ross Taylor Jr.</t>
  </si>
  <si>
    <t>Chief Financial Officer, VP of Fin. and Sec.</t>
  </si>
  <si>
    <t>677.1k</t>
  </si>
  <si>
    <t>Dr. Kenneth P. Aron Ph.D.</t>
  </si>
  <si>
    <t>Chief Technology Officer</t>
  </si>
  <si>
    <t>728.95k</t>
  </si>
  <si>
    <t>Dr. Craig M. Tockman DVM</t>
  </si>
  <si>
    <t>VP of Animal Health Sales and Marketing for North America</t>
  </si>
  <si>
    <t>723.98k</t>
  </si>
  <si>
    <t>Fiscal year is April-March. All values USD millions.</t>
  </si>
  <si>
    <t>2017</t>
  </si>
  <si>
    <t>186.03M</t>
  </si>
  <si>
    <t>171.87M</t>
  </si>
  <si>
    <t>202.59M</t>
  </si>
  <si>
    <t>218.9M</t>
  </si>
  <si>
    <t>17.88%</t>
  </si>
  <si>
    <t>8.05%</t>
  </si>
  <si>
    <t>3.80%</t>
  </si>
  <si>
    <t>87.79M</t>
  </si>
  <si>
    <t>88.76M</t>
  </si>
  <si>
    <t>93.62M</t>
  </si>
  <si>
    <t>94.03M</t>
  </si>
  <si>
    <t>98.75M</t>
  </si>
  <si>
    <t>81.5M</t>
  </si>
  <si>
    <t>81.33M</t>
  </si>
  <si>
    <t>86.14M</t>
  </si>
  <si>
    <t>87.34M</t>
  </si>
  <si>
    <t>91.41M</t>
  </si>
  <si>
    <t>6.3M</t>
  </si>
  <si>
    <t>7.43M</t>
  </si>
  <si>
    <t>6.7M</t>
  </si>
  <si>
    <t>7.34M</t>
  </si>
  <si>
    <t>5.43M</t>
  </si>
  <si>
    <t>5.9M</t>
  </si>
  <si>
    <t>7.14M</t>
  </si>
  <si>
    <t>1.53M</t>
  </si>
  <si>
    <t>1.19M</t>
  </si>
  <si>
    <t>200000</t>
  </si>
  <si>
    <t>1.10%</t>
  </si>
  <si>
    <t>5.48%</t>
  </si>
  <si>
    <t>0.44%</t>
  </si>
  <si>
    <t>5.02%</t>
  </si>
  <si>
    <t>98.23M</t>
  </si>
  <si>
    <t>83.11M</t>
  </si>
  <si>
    <t>108.97M</t>
  </si>
  <si>
    <t>124.87M</t>
  </si>
  <si>
    <t>128.47M</t>
  </si>
  <si>
    <t>-15.39%</t>
  </si>
  <si>
    <t>31.12%</t>
  </si>
  <si>
    <t>14.59%</t>
  </si>
  <si>
    <t>2.88%</t>
  </si>
  <si>
    <t>56.54%</t>
  </si>
  <si>
    <t>73.35M</t>
  </si>
  <si>
    <t>62.31M</t>
  </si>
  <si>
    <t>75.05M</t>
  </si>
  <si>
    <t>76.9M</t>
  </si>
  <si>
    <t>13.58M</t>
  </si>
  <si>
    <t>13.65M</t>
  </si>
  <si>
    <t>16.71M</t>
  </si>
  <si>
    <t>18.39M</t>
  </si>
  <si>
    <t>19.8M</t>
  </si>
  <si>
    <t>59.77M</t>
  </si>
  <si>
    <t>48.66M</t>
  </si>
  <si>
    <t>58.34M</t>
  </si>
  <si>
    <t>58.51M</t>
  </si>
  <si>
    <t>61.56M</t>
  </si>
  <si>
    <t>-15.05%</t>
  </si>
  <si>
    <t>20.44%</t>
  </si>
  <si>
    <t>2.46%</t>
  </si>
  <si>
    <t>5.80%</t>
  </si>
  <si>
    <t>1.62M</t>
  </si>
  <si>
    <t>2.62M</t>
  </si>
  <si>
    <t>(17.25M)</t>
  </si>
  <si>
    <t>42.14M</t>
  </si>
  <si>
    <t>(600,000)</t>
  </si>
  <si>
    <t>253000</t>
  </si>
  <si>
    <t>671000</t>
  </si>
  <si>
    <t>7.26M</t>
  </si>
  <si>
    <t>33000</t>
  </si>
  <si>
    <t>37000</t>
  </si>
  <si>
    <t>22000</t>
  </si>
  <si>
    <t>(34,000)</t>
  </si>
  <si>
    <t>1.3M</t>
  </si>
  <si>
    <t>42.39M</t>
  </si>
  <si>
    <t>21.94M</t>
  </si>
  <si>
    <t>32.66M</t>
  </si>
  <si>
    <t>47.15M</t>
  </si>
  <si>
    <t>51.11M</t>
  </si>
  <si>
    <t>-48.23%</t>
  </si>
  <si>
    <t>48.84%</t>
  </si>
  <si>
    <t>44.36%</t>
  </si>
  <si>
    <t>8.41%</t>
  </si>
  <si>
    <t>22.49%</t>
  </si>
  <si>
    <t>14.93M</t>
  </si>
  <si>
    <t>7.76M</t>
  </si>
  <si>
    <t>11.86M</t>
  </si>
  <si>
    <t>16.07M</t>
  </si>
  <si>
    <t>18.33M</t>
  </si>
  <si>
    <t>16.06M</t>
  </si>
  <si>
    <t>7.65M</t>
  </si>
  <si>
    <t>13.72M</t>
  </si>
  <si>
    <t>14.77M</t>
  </si>
  <si>
    <t>18.87M</t>
  </si>
  <si>
    <t>174000</t>
  </si>
  <si>
    <t>892000</t>
  </si>
  <si>
    <t>64000</t>
  </si>
  <si>
    <t>1.29M</t>
  </si>
  <si>
    <t>841000</t>
  </si>
  <si>
    <t>(1.31M)</t>
  </si>
  <si>
    <t>(785,000)</t>
  </si>
  <si>
    <t>(1.52M)</t>
  </si>
  <si>
    <t>50000</t>
  </si>
  <si>
    <t>(1.32M)</t>
  </si>
  <si>
    <t>(26,000)</t>
  </si>
  <si>
    <t>(33,000)</t>
  </si>
  <si>
    <t>(56,000)</t>
  </si>
  <si>
    <t>383000</t>
  </si>
  <si>
    <t>27.46M</t>
  </si>
  <si>
    <t>14.19M</t>
  </si>
  <si>
    <t>31.07M</t>
  </si>
  <si>
    <t>-48.34%</t>
  </si>
  <si>
    <t>46.65%</t>
  </si>
  <si>
    <t>49.37%</t>
  </si>
  <si>
    <t>5.49%</t>
  </si>
  <si>
    <t>14.43%</t>
  </si>
  <si>
    <t>556000</t>
  </si>
  <si>
    <t>(63,000)</t>
  </si>
  <si>
    <t>7.68M</t>
  </si>
  <si>
    <t>559000</t>
  </si>
  <si>
    <t>(1.15M)</t>
  </si>
  <si>
    <t>(3,000)</t>
  </si>
  <si>
    <t>27.33M</t>
  </si>
  <si>
    <t>31.63M</t>
  </si>
  <si>
    <t>32.72M</t>
  </si>
  <si>
    <t>19.65M</t>
  </si>
  <si>
    <t>0.64</t>
  </si>
  <si>
    <t>0.87</t>
  </si>
  <si>
    <t>1.37</t>
  </si>
  <si>
    <t>1.45</t>
  </si>
  <si>
    <t>-48.80%</t>
  </si>
  <si>
    <t>36.47%</t>
  </si>
  <si>
    <t>56.98%</t>
  </si>
  <si>
    <t>5.98%</t>
  </si>
  <si>
    <t>21.95M</t>
  </si>
  <si>
    <t>22.27M</t>
  </si>
  <si>
    <t>22.66M</t>
  </si>
  <si>
    <t>1.23</t>
  </si>
  <si>
    <t>0.63</t>
  </si>
  <si>
    <t>0.86</t>
  </si>
  <si>
    <t>-48.78%</t>
  </si>
  <si>
    <t>36.87%</t>
  </si>
  <si>
    <t>57.46%</t>
  </si>
  <si>
    <t>5.69%</t>
  </si>
  <si>
    <t>22.38M</t>
  </si>
  <si>
    <t>22.79M</t>
  </si>
  <si>
    <t>22.88M</t>
  </si>
  <si>
    <t>22.8M</t>
  </si>
  <si>
    <t>31.18M</t>
  </si>
  <si>
    <t>28.23M</t>
  </si>
  <si>
    <t>41.41M</t>
  </si>
  <si>
    <t>53.05M</t>
  </si>
  <si>
    <t>-9.49%</t>
  </si>
  <si>
    <t>46.70%</t>
  </si>
  <si>
    <t>28.12%</t>
  </si>
  <si>
    <t>-2.31%</t>
  </si>
  <si>
    <t>22.81%</t>
  </si>
  <si>
    <t>78.26M</t>
  </si>
  <si>
    <t>102.69M</t>
  </si>
  <si>
    <t>133.12M</t>
  </si>
  <si>
    <t>129.8M</t>
  </si>
  <si>
    <t>54.91M</t>
  </si>
  <si>
    <t>73.59M</t>
  </si>
  <si>
    <t>107.02M</t>
  </si>
  <si>
    <t>88.32M</t>
  </si>
  <si>
    <t>91.33M</t>
  </si>
  <si>
    <t>23.35M</t>
  </si>
  <si>
    <t>29.1M</t>
  </si>
  <si>
    <t>26.11M</t>
  </si>
  <si>
    <t>41.47M</t>
  </si>
  <si>
    <t>51.56M</t>
  </si>
  <si>
    <t>31.21%</t>
  </si>
  <si>
    <t>29.64%</t>
  </si>
  <si>
    <t>10.09%</t>
  </si>
  <si>
    <t>38.79%</t>
  </si>
  <si>
    <t>47.33%</t>
  </si>
  <si>
    <t>49.48%</t>
  </si>
  <si>
    <t>47.83%</t>
  </si>
  <si>
    <t>46.75%</t>
  </si>
  <si>
    <t>40.01M</t>
  </si>
  <si>
    <t>28.83M</t>
  </si>
  <si>
    <t>29.02M</t>
  </si>
  <si>
    <t>35.15M</t>
  </si>
  <si>
    <t>40.57M</t>
  </si>
  <si>
    <t>40.32M</t>
  </si>
  <si>
    <t>29.26M</t>
  </si>
  <si>
    <t>35.63M</t>
  </si>
  <si>
    <t>40.84M</t>
  </si>
  <si>
    <t>(319,000)</t>
  </si>
  <si>
    <t>(182,000)</t>
  </si>
  <si>
    <t>(247,000)</t>
  </si>
  <si>
    <t>(479,000)</t>
  </si>
  <si>
    <t>(272,000)</t>
  </si>
  <si>
    <t>-27.93%</t>
  </si>
  <si>
    <t>0.63%</t>
  </si>
  <si>
    <t>21.14%</t>
  </si>
  <si>
    <t>15.42%</t>
  </si>
  <si>
    <t>4.65</t>
  </si>
  <si>
    <t>5.96</t>
  </si>
  <si>
    <t>6.98</t>
  </si>
  <si>
    <t>5.60</t>
  </si>
  <si>
    <t>26.79M</t>
  </si>
  <si>
    <t>26.98M</t>
  </si>
  <si>
    <t>36.18M</t>
  </si>
  <si>
    <t>35.13M</t>
  </si>
  <si>
    <t>39.01M</t>
  </si>
  <si>
    <t>9.17M</t>
  </si>
  <si>
    <t>15.76M</t>
  </si>
  <si>
    <t>13.36M</t>
  </si>
  <si>
    <t>18.23M</t>
  </si>
  <si>
    <t>3.46M</t>
  </si>
  <si>
    <t>3.98M</t>
  </si>
  <si>
    <t>6.04M</t>
  </si>
  <si>
    <t>4.21M</t>
  </si>
  <si>
    <t>12.62M</t>
  </si>
  <si>
    <t>14.35M</t>
  </si>
  <si>
    <t>16.44M</t>
  </si>
  <si>
    <t>15.74M</t>
  </si>
  <si>
    <t>16.57M</t>
  </si>
  <si>
    <t>7.91M</t>
  </si>
  <si>
    <t>6.92M</t>
  </si>
  <si>
    <t>11.54M</t>
  </si>
  <si>
    <t>12.12M</t>
  </si>
  <si>
    <t>10.71M</t>
  </si>
  <si>
    <t>152.96M</t>
  </si>
  <si>
    <t>165.42M</t>
  </si>
  <si>
    <t>209.86M</t>
  </si>
  <si>
    <t>212.2M</t>
  </si>
  <si>
    <t>233.18M</t>
  </si>
  <si>
    <t>25.33M</t>
  </si>
  <si>
    <t>27.18M</t>
  </si>
  <si>
    <t>27.32M</t>
  </si>
  <si>
    <t>34.26M</t>
  </si>
  <si>
    <t>52.13M</t>
  </si>
  <si>
    <t>58.96M</t>
  </si>
  <si>
    <t>61.83M</t>
  </si>
  <si>
    <t>66.34M</t>
  </si>
  <si>
    <t>78.59M</t>
  </si>
  <si>
    <t>11.66M</t>
  </si>
  <si>
    <t>14.87M</t>
  </si>
  <si>
    <t>5.84M</t>
  </si>
  <si>
    <t>6.36M</t>
  </si>
  <si>
    <t>6.59M</t>
  </si>
  <si>
    <t>7.88M</t>
  </si>
  <si>
    <t>12.73M</t>
  </si>
  <si>
    <t>3.16M</t>
  </si>
  <si>
    <t>3.88M</t>
  </si>
  <si>
    <t>4.15M</t>
  </si>
  <si>
    <t>26.8M</t>
  </si>
  <si>
    <t>31.78M</t>
  </si>
  <si>
    <t>34.52M</t>
  </si>
  <si>
    <t>39.5M</t>
  </si>
  <si>
    <t>44.33M</t>
  </si>
  <si>
    <t>19.61M</t>
  </si>
  <si>
    <t>21.14M</t>
  </si>
  <si>
    <t>26.86M</t>
  </si>
  <si>
    <t>25.16M</t>
  </si>
  <si>
    <t>25.02M</t>
  </si>
  <si>
    <t>17M</t>
  </si>
  <si>
    <t>18.49M</t>
  </si>
  <si>
    <t>24.18M</t>
  </si>
  <si>
    <t>22.46M</t>
  </si>
  <si>
    <t>22.17M</t>
  </si>
  <si>
    <t>7.48M</t>
  </si>
  <si>
    <t>3.12M</t>
  </si>
  <si>
    <t>1.49M</t>
  </si>
  <si>
    <t>1.32M</t>
  </si>
  <si>
    <t>92000</t>
  </si>
  <si>
    <t>74000</t>
  </si>
  <si>
    <t>119000</t>
  </si>
  <si>
    <t>148000</t>
  </si>
  <si>
    <t>201.76M</t>
  </si>
  <si>
    <t>216.99M</t>
  </si>
  <si>
    <t>269.06M</t>
  </si>
  <si>
    <t>271.38M</t>
  </si>
  <si>
    <t>305.65M</t>
  </si>
  <si>
    <t>7.54%</t>
  </si>
  <si>
    <t>24.00%</t>
  </si>
  <si>
    <t>0.86%</t>
  </si>
  <si>
    <t>12.63%</t>
  </si>
  <si>
    <t>8.12M</t>
  </si>
  <si>
    <t>6.11M</t>
  </si>
  <si>
    <t>7.28M</t>
  </si>
  <si>
    <t>7.29M</t>
  </si>
  <si>
    <t>-24.77%</t>
  </si>
  <si>
    <t>19.08%</t>
  </si>
  <si>
    <t>0.21%</t>
  </si>
  <si>
    <t>3.09%</t>
  </si>
  <si>
    <t>4.83M</t>
  </si>
  <si>
    <t>2.15M</t>
  </si>
  <si>
    <t>11.8M</t>
  </si>
  <si>
    <t>10.65M</t>
  </si>
  <si>
    <t>29.08M</t>
  </si>
  <si>
    <t>21.78M</t>
  </si>
  <si>
    <t>23.68M</t>
  </si>
  <si>
    <t>6.26M</t>
  </si>
  <si>
    <t>4.65M</t>
  </si>
  <si>
    <t>13.32M</t>
  </si>
  <si>
    <t>9.61M</t>
  </si>
  <si>
    <t>5.54M</t>
  </si>
  <si>
    <t>6M</t>
  </si>
  <si>
    <t>17.99M</t>
  </si>
  <si>
    <t>8.46M</t>
  </si>
  <si>
    <t>14.07M</t>
  </si>
  <si>
    <t>20.02M</t>
  </si>
  <si>
    <t>16.87M</t>
  </si>
  <si>
    <t>29.17M</t>
  </si>
  <si>
    <t>33.44M</t>
  </si>
  <si>
    <t>682000</t>
  </si>
  <si>
    <t>581000</t>
  </si>
  <si>
    <t>480000</t>
  </si>
  <si>
    <t>379000</t>
  </si>
  <si>
    <t>278000</t>
  </si>
  <si>
    <t>389000</t>
  </si>
  <si>
    <t>821000</t>
  </si>
  <si>
    <t>1.73M</t>
  </si>
  <si>
    <t>1.93M</t>
  </si>
  <si>
    <t>2.7M</t>
  </si>
  <si>
    <t>(643,000)</t>
  </si>
  <si>
    <t>(1.56M)</t>
  </si>
  <si>
    <t>(3.1M)</t>
  </si>
  <si>
    <t>(3.52M)</t>
  </si>
  <si>
    <t>(4.16M)</t>
  </si>
  <si>
    <t>310000</t>
  </si>
  <si>
    <t>384000</t>
  </si>
  <si>
    <t>234000</t>
  </si>
  <si>
    <t>643000</t>
  </si>
  <si>
    <t>1.56M</t>
  </si>
  <si>
    <t>3.41M</t>
  </si>
  <si>
    <t>3.9M</t>
  </si>
  <si>
    <t>4.39M</t>
  </si>
  <si>
    <t>4.48M</t>
  </si>
  <si>
    <t>4.8M</t>
  </si>
  <si>
    <t>5.06M</t>
  </si>
  <si>
    <t>3.21M</t>
  </si>
  <si>
    <t>2.77M</t>
  </si>
  <si>
    <t>1.84M</t>
  </si>
  <si>
    <t>932000</t>
  </si>
  <si>
    <t>1.31M</t>
  </si>
  <si>
    <t>3.22M</t>
  </si>
  <si>
    <t>2.27M</t>
  </si>
  <si>
    <t>1.46M</t>
  </si>
  <si>
    <t>25.57M</t>
  </si>
  <si>
    <t>23.07M</t>
  </si>
  <si>
    <t>48.87M</t>
  </si>
  <si>
    <t>35.07M</t>
  </si>
  <si>
    <t>39.42M</t>
  </si>
  <si>
    <t>12.67%</t>
  </si>
  <si>
    <t>10.63%</t>
  </si>
  <si>
    <t>18.16%</t>
  </si>
  <si>
    <t>12.92%</t>
  </si>
  <si>
    <t>12.90%</t>
  </si>
  <si>
    <t>176.19M</t>
  </si>
  <si>
    <t>193.92M</t>
  </si>
  <si>
    <t>220.19M</t>
  </si>
  <si>
    <t>236.31M</t>
  </si>
  <si>
    <t>266.22M</t>
  </si>
  <si>
    <t>121.02M</t>
  </si>
  <si>
    <t>124.6M</t>
  </si>
  <si>
    <t>132.56M</t>
  </si>
  <si>
    <t>127.02M</t>
  </si>
  <si>
    <t>135.93M</t>
  </si>
  <si>
    <t>55.13M</t>
  </si>
  <si>
    <t>69.32M</t>
  </si>
  <si>
    <t>87.64M</t>
  </si>
  <si>
    <t>130.3M</t>
  </si>
  <si>
    <t>42000</t>
  </si>
  <si>
    <t>(5,000)</t>
  </si>
  <si>
    <t>(7,000)</t>
  </si>
  <si>
    <t>87.33%</t>
  </si>
  <si>
    <t>89.37%</t>
  </si>
  <si>
    <t>81.84%</t>
  </si>
  <si>
    <t>87.08%</t>
  </si>
  <si>
    <t>87.10%</t>
  </si>
  <si>
    <t>92.68%</t>
  </si>
  <si>
    <t>15.73%</t>
  </si>
  <si>
    <t>3.43%</t>
  </si>
  <si>
    <t>8.49M</t>
  </si>
  <si>
    <t>7.2M</t>
  </si>
  <si>
    <t>(3.95M)</t>
  </si>
  <si>
    <t>5.72M</t>
  </si>
  <si>
    <t>5.52M</t>
  </si>
  <si>
    <t>11.23M</t>
  </si>
  <si>
    <t>10.6M</t>
  </si>
  <si>
    <t>6.29M</t>
  </si>
  <si>
    <t>38.17M</t>
  </si>
  <si>
    <t>43.09M</t>
  </si>
  <si>
    <t>50.25M</t>
  </si>
  <si>
    <t>45.03M</t>
  </si>
  <si>
    <t>(7.68M)</t>
  </si>
  <si>
    <t>(559,000)</t>
  </si>
  <si>
    <t>(8.97M)</t>
  </si>
  <si>
    <t>9.23M</t>
  </si>
  <si>
    <t>989000</t>
  </si>
  <si>
    <t>(21.63M)</t>
  </si>
  <si>
    <t>(11.87M)</t>
  </si>
  <si>
    <t>(9.42M)</t>
  </si>
  <si>
    <t>11.17M</t>
  </si>
  <si>
    <t>(4.91M)</t>
  </si>
  <si>
    <t>(4.56M)</t>
  </si>
  <si>
    <t>1.75M</t>
  </si>
  <si>
    <t>(2.02M)</t>
  </si>
  <si>
    <t>116000</t>
  </si>
  <si>
    <t>(443,000)</t>
  </si>
  <si>
    <t>238000</t>
  </si>
  <si>
    <t>5.39M</t>
  </si>
  <si>
    <t>3.64M</t>
  </si>
  <si>
    <t>6.83M</t>
  </si>
  <si>
    <t>(13.27M)</t>
  </si>
  <si>
    <t>(1.38M)</t>
  </si>
  <si>
    <t>29.2M</t>
  </si>
  <si>
    <t>35.57M</t>
  </si>
  <si>
    <t>36.4M</t>
  </si>
  <si>
    <t>28.06M</t>
  </si>
  <si>
    <t>21.83%</t>
  </si>
  <si>
    <t>2.32%</t>
  </si>
  <si>
    <t>-22.91%</t>
  </si>
  <si>
    <t>15.70%</t>
  </si>
  <si>
    <t>20.70%</t>
  </si>
  <si>
    <t>12.82%</t>
  </si>
  <si>
    <t>(5.55M)</t>
  </si>
  <si>
    <t>(6.08M)</t>
  </si>
  <si>
    <t>(5.19M)</t>
  </si>
  <si>
    <t>(10.17M)</t>
  </si>
  <si>
    <t>1.52%</t>
  </si>
  <si>
    <t>-9.42%</t>
  </si>
  <si>
    <t>14.68%</t>
  </si>
  <si>
    <t>-96.16%</t>
  </si>
  <si>
    <t>-3.03%</t>
  </si>
  <si>
    <t>-3.23%</t>
  </si>
  <si>
    <t>-3.00%</t>
  </si>
  <si>
    <t>-2.37%</t>
  </si>
  <si>
    <t>-4.48%</t>
  </si>
  <si>
    <t>(618,000)</t>
  </si>
  <si>
    <t>(1.13M)</t>
  </si>
  <si>
    <t>4000</t>
  </si>
  <si>
    <t>44000</t>
  </si>
  <si>
    <t>20.13M</t>
  </si>
  <si>
    <t>(7.85M)</t>
  </si>
  <si>
    <t>(3.34M)</t>
  </si>
  <si>
    <t>(14.82M)</t>
  </si>
  <si>
    <t>(4.95M)</t>
  </si>
  <si>
    <t>(18.34M)</t>
  </si>
  <si>
    <t>(32.18M)</t>
  </si>
  <si>
    <t>(36.8M)</t>
  </si>
  <si>
    <t>(63.78M)</t>
  </si>
  <si>
    <t>(59.91M)</t>
  </si>
  <si>
    <t>22.32M</t>
  </si>
  <si>
    <t>24.33M</t>
  </si>
  <si>
    <t>33.47M</t>
  </si>
  <si>
    <t>48.96M</t>
  </si>
  <si>
    <t>54.97M</t>
  </si>
  <si>
    <t>(1.66M)</t>
  </si>
  <si>
    <t>(13.36M)</t>
  </si>
  <si>
    <t>10.09M</t>
  </si>
  <si>
    <t>(20.24M)</t>
  </si>
  <si>
    <t>(15.9M)</t>
  </si>
  <si>
    <t>-706.16%</t>
  </si>
  <si>
    <t>175.56%</t>
  </si>
  <si>
    <t>-300.51%</t>
  </si>
  <si>
    <t>21.42%</t>
  </si>
  <si>
    <t>-0.89%</t>
  </si>
  <si>
    <t>-7.77%</t>
  </si>
  <si>
    <t>4.98%</t>
  </si>
  <si>
    <t>-9.24%</t>
  </si>
  <si>
    <t>-7.00%</t>
  </si>
  <si>
    <t>(22.02M)</t>
  </si>
  <si>
    <t>(9.01M)</t>
  </si>
  <si>
    <t>(9.97M)</t>
  </si>
  <si>
    <t>(11.72M)</t>
  </si>
  <si>
    <t>(1.53M)</t>
  </si>
  <si>
    <t>109000</t>
  </si>
  <si>
    <t>(13.03M)</t>
  </si>
  <si>
    <t>(2.98M)</t>
  </si>
  <si>
    <t>(13.04M)</t>
  </si>
  <si>
    <t>12000</t>
  </si>
  <si>
    <t>(2.52M)</t>
  </si>
  <si>
    <t>(2.07M)</t>
  </si>
  <si>
    <t>(3.63M)</t>
  </si>
  <si>
    <t>(1.9M)</t>
  </si>
  <si>
    <t>(1.63M)</t>
  </si>
  <si>
    <t>(4.68M)</t>
  </si>
  <si>
    <t>(3.03M)</t>
  </si>
  <si>
    <t>(5.25M)</t>
  </si>
  <si>
    <t>(2.23M)</t>
  </si>
  <si>
    <t>2.68M</t>
  </si>
  <si>
    <t>2.16M</t>
  </si>
  <si>
    <t>961000</t>
  </si>
  <si>
    <t>330000</t>
  </si>
  <si>
    <t>(18.17M)</t>
  </si>
  <si>
    <t>(10.96M)</t>
  </si>
  <si>
    <t>(26.63M)</t>
  </si>
  <si>
    <t>(13.62M)</t>
  </si>
  <si>
    <t>77.73%</t>
  </si>
  <si>
    <t>-171.00%</t>
  </si>
  <si>
    <t>-142.90%</t>
  </si>
  <si>
    <t>48.85%</t>
  </si>
  <si>
    <t>-9.76%</t>
  </si>
  <si>
    <t>-2.35%</t>
  </si>
  <si>
    <t>-5.41%</t>
  </si>
  <si>
    <t>-12.16%</t>
  </si>
  <si>
    <t>-5.99%</t>
  </si>
  <si>
    <t>(308,000)</t>
  </si>
  <si>
    <t>510000</t>
  </si>
  <si>
    <t>(2.1M)</t>
  </si>
  <si>
    <t>(621,000)</t>
  </si>
  <si>
    <t>9.07M</t>
  </si>
  <si>
    <t>18.68M</t>
  </si>
  <si>
    <t>33.43M</t>
  </si>
  <si>
    <t>(18.69M)</t>
  </si>
  <si>
    <t>3.01M</t>
  </si>
  <si>
    <t>23.56M</t>
  </si>
  <si>
    <t>30.32M</t>
  </si>
  <si>
    <t>22.87M</t>
  </si>
  <si>
    <t>27.43%</t>
  </si>
  <si>
    <t>1.00%</t>
  </si>
  <si>
    <t>-24.57%</t>
  </si>
  <si>
    <t>0.48%</t>
  </si>
  <si>
    <t>CMD</t>
  </si>
  <si>
    <t>Cantel Medical</t>
  </si>
  <si>
    <t>MMSI</t>
  </si>
  <si>
    <t>Merit Medical Systems</t>
  </si>
  <si>
    <t>SPNC</t>
  </si>
  <si>
    <t>The Spectranetics</t>
  </si>
  <si>
    <t>AXDX</t>
  </si>
  <si>
    <t>Accelerate Diagnostics</t>
  </si>
  <si>
    <t>ABMD</t>
  </si>
  <si>
    <t>Abiomed</t>
  </si>
  <si>
    <t>ATRI</t>
  </si>
  <si>
    <t>Atrion</t>
  </si>
  <si>
    <t>44.89</t>
  </si>
  <si>
    <t>4.27</t>
  </si>
  <si>
    <t>6.25</t>
  </si>
  <si>
    <t>1.91B</t>
  </si>
  <si>
    <t>56.98</t>
  </si>
  <si>
    <t>28.62</t>
  </si>
  <si>
    <t>3.80</t>
  </si>
  <si>
    <t>3.01</t>
  </si>
  <si>
    <t>2.93</t>
  </si>
  <si>
    <t>-27.98</t>
  </si>
  <si>
    <t>-52.74</t>
  </si>
  <si>
    <t>-2.25</t>
  </si>
  <si>
    <t>6.07</t>
  </si>
  <si>
    <t>27.70</t>
  </si>
  <si>
    <t>1.49B</t>
  </si>
  <si>
    <t>-21.41</t>
  </si>
  <si>
    <t>-30.62</t>
  </si>
  <si>
    <t>-0.78</t>
  </si>
  <si>
    <t>2435.38</t>
  </si>
  <si>
    <t>20.50</t>
  </si>
  <si>
    <t>t</t>
  </si>
  <si>
    <t>M</t>
  </si>
  <si>
    <t>ABIOMED, Inc. (ABMD)</t>
  </si>
  <si>
    <t>147.30</t>
  </si>
  <si>
    <t>144.10</t>
  </si>
  <si>
    <t>142.26 x 200</t>
  </si>
  <si>
    <t>147.70 x 1000</t>
  </si>
  <si>
    <t>143.93 - 147.39</t>
  </si>
  <si>
    <t>95.14 - 147.45</t>
  </si>
  <si>
    <t>203553</t>
  </si>
  <si>
    <t>301053</t>
  </si>
  <si>
    <t>6.49B</t>
  </si>
  <si>
    <t>-0.37</t>
  </si>
  <si>
    <t>125.90</t>
  </si>
  <si>
    <t>1.17</t>
  </si>
  <si>
    <t>153.75</t>
  </si>
  <si>
    <t>130.89M</t>
  </si>
  <si>
    <t>130.91M</t>
  </si>
  <si>
    <t>570.43M</t>
  </si>
  <si>
    <t>729.26M</t>
  </si>
  <si>
    <t>127.3M</t>
  </si>
  <si>
    <t>129M</t>
  </si>
  <si>
    <t>565.04M</t>
  </si>
  <si>
    <t>708.6M</t>
  </si>
  <si>
    <t>133.4M</t>
  </si>
  <si>
    <t>134.1M</t>
  </si>
  <si>
    <t>580.3M</t>
  </si>
  <si>
    <t>765.52M</t>
  </si>
  <si>
    <t>103M</t>
  </si>
  <si>
    <t>102.95M</t>
  </si>
  <si>
    <t>445.3M</t>
  </si>
  <si>
    <t>27.10%</t>
  </si>
  <si>
    <t>27.20%</t>
  </si>
  <si>
    <t>28.10%</t>
  </si>
  <si>
    <t>27.80%</t>
  </si>
  <si>
    <t>0.23</t>
  </si>
  <si>
    <t>0.24</t>
  </si>
  <si>
    <t>0.29</t>
  </si>
  <si>
    <t>0.2</t>
  </si>
  <si>
    <t>0.06</t>
  </si>
  <si>
    <t>-16.70%</t>
  </si>
  <si>
    <t>17.20%</t>
  </si>
  <si>
    <t>-5.70%</t>
  </si>
  <si>
    <t>44.80%</t>
  </si>
  <si>
    <t>80.00%</t>
  </si>
  <si>
    <t>57.30%</t>
  </si>
  <si>
    <t>41.30%</t>
  </si>
  <si>
    <t>30.00%</t>
  </si>
  <si>
    <t>39.39%</t>
  </si>
  <si>
    <t>56.65</t>
  </si>
  <si>
    <t>2.61</t>
  </si>
  <si>
    <t>14.58</t>
  </si>
  <si>
    <t>14.20</t>
  </si>
  <si>
    <t>20.60%</t>
  </si>
  <si>
    <t>11.77%</t>
  </si>
  <si>
    <t>12.70%</t>
  </si>
  <si>
    <t>10.30</t>
  </si>
  <si>
    <t>32.70%</t>
  </si>
  <si>
    <t>374.68M</t>
  </si>
  <si>
    <t>97.93M</t>
  </si>
  <si>
    <t>52.12M</t>
  </si>
  <si>
    <t>35.50%</t>
  </si>
  <si>
    <t>229.95M</t>
  </si>
  <si>
    <t>5.28</t>
  </si>
  <si>
    <t>16.34M</t>
  </si>
  <si>
    <t>3.61</t>
  </si>
  <si>
    <t>4.70</t>
  </si>
  <si>
    <t>10.37</t>
  </si>
  <si>
    <t>115.12M</t>
  </si>
  <si>
    <t>47.59M</t>
  </si>
  <si>
    <t>25.72%</t>
  </si>
  <si>
    <t>147.45</t>
  </si>
  <si>
    <t>95.14</t>
  </si>
  <si>
    <t>142.85</t>
  </si>
  <si>
    <t>127.22</t>
  </si>
  <si>
    <t>301.05k</t>
  </si>
  <si>
    <t>231.37k</t>
  </si>
  <si>
    <t>44.06M</t>
  </si>
  <si>
    <t>42.71M</t>
  </si>
  <si>
    <t>2.15%</t>
  </si>
  <si>
    <t>98.50%</t>
  </si>
  <si>
    <t>1.48M</t>
  </si>
  <si>
    <t>4.97</t>
  </si>
  <si>
    <t>3.99%</t>
  </si>
  <si>
    <t>Oct 2, 2000</t>
  </si>
  <si>
    <t>Mr. Michael R. Minogue</t>
  </si>
  <si>
    <t>Chairman, Pres &amp; CEO</t>
  </si>
  <si>
    <t>1.58M</t>
  </si>
  <si>
    <t>Mr. Michael John Tomsicek M.B.A</t>
  </si>
  <si>
    <t>VP, CFO &amp; Treasurer</t>
  </si>
  <si>
    <t>576.8k</t>
  </si>
  <si>
    <t>Dr. David M. Weber Ph.D.</t>
  </si>
  <si>
    <t>Chief Operating Officer</t>
  </si>
  <si>
    <t>650.45k</t>
  </si>
  <si>
    <t>9.91M</t>
  </si>
  <si>
    <t>Mr. Michael G. Howley</t>
  </si>
  <si>
    <t>VP &amp; GM of Global Sales</t>
  </si>
  <si>
    <t>574.37k</t>
  </si>
  <si>
    <t>3.24M</t>
  </si>
  <si>
    <t>Mr. William J. Bolt</t>
  </si>
  <si>
    <t>Sr. VP of Global Quality, Regulatory &amp; Clinical Operations</t>
  </si>
  <si>
    <t>567.42k</t>
  </si>
  <si>
    <t>158.12M</t>
  </si>
  <si>
    <t>183.64M</t>
  </si>
  <si>
    <t>230.31M</t>
  </si>
  <si>
    <t>329.54M</t>
  </si>
  <si>
    <t>16.14%</t>
  </si>
  <si>
    <t>25.41%</t>
  </si>
  <si>
    <t>43.09%</t>
  </si>
  <si>
    <t>35.13%</t>
  </si>
  <si>
    <t>31.71M</t>
  </si>
  <si>
    <t>37.32M</t>
  </si>
  <si>
    <t>39.95M</t>
  </si>
  <si>
    <t>50.42M</t>
  </si>
  <si>
    <t>70.63M</t>
  </si>
  <si>
    <t>28.98M</t>
  </si>
  <si>
    <t>34.81M</t>
  </si>
  <si>
    <t>37.18M</t>
  </si>
  <si>
    <t>47.14M</t>
  </si>
  <si>
    <t>64.43M</t>
  </si>
  <si>
    <t>2.72M</t>
  </si>
  <si>
    <t>2.51M</t>
  </si>
  <si>
    <t>3.28M</t>
  </si>
  <si>
    <t>6.2M</t>
  </si>
  <si>
    <t>2.61M</t>
  </si>
  <si>
    <t>111000</t>
  </si>
  <si>
    <t>17.71%</t>
  </si>
  <si>
    <t>7.03%</t>
  </si>
  <si>
    <t>26.22%</t>
  </si>
  <si>
    <t>40.08%</t>
  </si>
  <si>
    <t>126.42M</t>
  </si>
  <si>
    <t>146.32M</t>
  </si>
  <si>
    <t>190.37M</t>
  </si>
  <si>
    <t>279.12M</t>
  </si>
  <si>
    <t>15.74%</t>
  </si>
  <si>
    <t>30.10%</t>
  </si>
  <si>
    <t>46.62%</t>
  </si>
  <si>
    <t>34.23%</t>
  </si>
  <si>
    <t>84.14%</t>
  </si>
  <si>
    <t>109.87M</t>
  </si>
  <si>
    <t>131.76M</t>
  </si>
  <si>
    <t>160.09M</t>
  </si>
  <si>
    <t>212.97M</t>
  </si>
  <si>
    <t>282.95M</t>
  </si>
  <si>
    <t>25.65M</t>
  </si>
  <si>
    <t>30.71M</t>
  </si>
  <si>
    <t>35.46M</t>
  </si>
  <si>
    <t>48.71M</t>
  </si>
  <si>
    <t>64.8M</t>
  </si>
  <si>
    <t>84.23M</t>
  </si>
  <si>
    <t>101.05M</t>
  </si>
  <si>
    <t>124.63M</t>
  </si>
  <si>
    <t>164.26M</t>
  </si>
  <si>
    <t>218.15M</t>
  </si>
  <si>
    <t>19.92%</t>
  </si>
  <si>
    <t>33.03%</t>
  </si>
  <si>
    <t>32.86%</t>
  </si>
  <si>
    <t>1.61M</t>
  </si>
  <si>
    <t>1.05M</t>
  </si>
  <si>
    <t>1.59M</t>
  </si>
  <si>
    <t>8.36M</t>
  </si>
  <si>
    <t>28.67M</t>
  </si>
  <si>
    <t>65.1M</t>
  </si>
  <si>
    <t>90.14M</t>
  </si>
  <si>
    <t>319000</t>
  </si>
  <si>
    <t>49000</t>
  </si>
  <si>
    <t>(97,000)</t>
  </si>
  <si>
    <t>339000</t>
  </si>
  <si>
    <t>(349,000)</t>
  </si>
  <si>
    <t>118000</t>
  </si>
  <si>
    <t>196000</t>
  </si>
  <si>
    <t>395000</t>
  </si>
  <si>
    <t>1.55M</t>
  </si>
  <si>
    <t>16.86M</t>
  </si>
  <si>
    <t>8.53M</t>
  </si>
  <si>
    <t>28.77M</t>
  </si>
  <si>
    <t>65.84M</t>
  </si>
  <si>
    <t>91.34M</t>
  </si>
  <si>
    <t>-49.41%</t>
  </si>
  <si>
    <t>237.22%</t>
  </si>
  <si>
    <t>128.88%</t>
  </si>
  <si>
    <t>38.74%</t>
  </si>
  <si>
    <t>20.51%</t>
  </si>
  <si>
    <t>1.85M</t>
  </si>
  <si>
    <t>1.18M</t>
  </si>
  <si>
    <t>(84.92M)</t>
  </si>
  <si>
    <t>27.69M</t>
  </si>
  <si>
    <t>39.23M</t>
  </si>
  <si>
    <t>97000</t>
  </si>
  <si>
    <t>(206,000)</t>
  </si>
  <si>
    <t>888000</t>
  </si>
  <si>
    <t>12.36M</t>
  </si>
  <si>
    <t>996000</t>
  </si>
  <si>
    <t>525000</t>
  </si>
  <si>
    <t>1.28M</t>
  </si>
  <si>
    <t>1.07M</t>
  </si>
  <si>
    <t>755000</t>
  </si>
  <si>
    <t>860000</t>
  </si>
  <si>
    <t>(79.57M)</t>
  </si>
  <si>
    <t>20.05M</t>
  </si>
  <si>
    <t>(7.52M)</t>
  </si>
  <si>
    <t>3.14M</t>
  </si>
  <si>
    <t>15.01M</t>
  </si>
  <si>
    <t>7.35M</t>
  </si>
  <si>
    <t>113.69M</t>
  </si>
  <si>
    <t>38.15M</t>
  </si>
  <si>
    <t>-51.04%</t>
  </si>
  <si>
    <t>1,446.57%</t>
  </si>
  <si>
    <t>-66.45%</t>
  </si>
  <si>
    <t>36.62%</t>
  </si>
  <si>
    <t>0.38</t>
  </si>
  <si>
    <t>0.19</t>
  </si>
  <si>
    <t>2.80</t>
  </si>
  <si>
    <t>0.90</t>
  </si>
  <si>
    <t>1.21</t>
  </si>
  <si>
    <t>1,373.68%</t>
  </si>
  <si>
    <t>-67.86%</t>
  </si>
  <si>
    <t>39.11M</t>
  </si>
  <si>
    <t>39.33M</t>
  </si>
  <si>
    <t>40.63M</t>
  </si>
  <si>
    <t>42.2M</t>
  </si>
  <si>
    <t>43.24M</t>
  </si>
  <si>
    <t>0.37</t>
  </si>
  <si>
    <t>0.18</t>
  </si>
  <si>
    <t>2.65</t>
  </si>
  <si>
    <t>-51.35%</t>
  </si>
  <si>
    <t>1,372.22%</t>
  </si>
  <si>
    <t>-67.92%</t>
  </si>
  <si>
    <t>37.65%</t>
  </si>
  <si>
    <t>41.05M</t>
  </si>
  <si>
    <t>41.61M</t>
  </si>
  <si>
    <t>42.86M</t>
  </si>
  <si>
    <t>44.9M</t>
  </si>
  <si>
    <t>44.66M</t>
  </si>
  <si>
    <t>19.27M</t>
  </si>
  <si>
    <t>17.07M</t>
  </si>
  <si>
    <t>33.05M</t>
  </si>
  <si>
    <t>69.43M</t>
  </si>
  <si>
    <t>-11.39%</t>
  </si>
  <si>
    <t>93.58%</t>
  </si>
  <si>
    <t>110.11%</t>
  </si>
  <si>
    <t>41.04%</t>
  </si>
  <si>
    <t>21.99%</t>
  </si>
  <si>
    <t>76.71M</t>
  </si>
  <si>
    <t>76.58M</t>
  </si>
  <si>
    <t>131.96M</t>
  </si>
  <si>
    <t>212.05M</t>
  </si>
  <si>
    <t>9.45M</t>
  </si>
  <si>
    <t>20.92M</t>
  </si>
  <si>
    <t>22.4M</t>
  </si>
  <si>
    <t>48.23M</t>
  </si>
  <si>
    <t>39.04M</t>
  </si>
  <si>
    <t>67.26M</t>
  </si>
  <si>
    <t>55.66M</t>
  </si>
  <si>
    <t>109.56M</t>
  </si>
  <si>
    <t>163.82M</t>
  </si>
  <si>
    <t>190.91M</t>
  </si>
  <si>
    <t>-0.17%</t>
  </si>
  <si>
    <t>72.32%</t>
  </si>
  <si>
    <t>60.70%</t>
  </si>
  <si>
    <t>8.44%</t>
  </si>
  <si>
    <t>45.12%</t>
  </si>
  <si>
    <t>37.28%</t>
  </si>
  <si>
    <t>39.00%</t>
  </si>
  <si>
    <t>50.02%</t>
  </si>
  <si>
    <t>41.78%</t>
  </si>
  <si>
    <t>22.95M</t>
  </si>
  <si>
    <t>24.36M</t>
  </si>
  <si>
    <t>31.83M</t>
  </si>
  <si>
    <t>42.82M</t>
  </si>
  <si>
    <t>54.06M</t>
  </si>
  <si>
    <t>23.08M</t>
  </si>
  <si>
    <t>24.54M</t>
  </si>
  <si>
    <t>32.01M</t>
  </si>
  <si>
    <t>42.95M</t>
  </si>
  <si>
    <t>54.34M</t>
  </si>
  <si>
    <t>(136,000)</t>
  </si>
  <si>
    <t>(185,000)</t>
  </si>
  <si>
    <t>(177,000)</t>
  </si>
  <si>
    <t>(124,000)</t>
  </si>
  <si>
    <t>(282,000)</t>
  </si>
  <si>
    <t>6.15%</t>
  </si>
  <si>
    <t>30.67%</t>
  </si>
  <si>
    <t>34.54%</t>
  </si>
  <si>
    <t>26.23%</t>
  </si>
  <si>
    <t>6.89</t>
  </si>
  <si>
    <t>7.54</t>
  </si>
  <si>
    <t>7.24</t>
  </si>
  <si>
    <t>7.70</t>
  </si>
  <si>
    <t>8.24</t>
  </si>
  <si>
    <t>13.95M</t>
  </si>
  <si>
    <t>16.77M</t>
  </si>
  <si>
    <t>26.74M</t>
  </si>
  <si>
    <t>34.93M</t>
  </si>
  <si>
    <t>3.37M</t>
  </si>
  <si>
    <t>2.89M</t>
  </si>
  <si>
    <t>5.6M</t>
  </si>
  <si>
    <t>8.64M</t>
  </si>
  <si>
    <t>5.3M</t>
  </si>
  <si>
    <t>6.47M</t>
  </si>
  <si>
    <t>13.15M</t>
  </si>
  <si>
    <t>16.5M</t>
  </si>
  <si>
    <t>6.27M</t>
  </si>
  <si>
    <t>6.41M</t>
  </si>
  <si>
    <t>7.42M</t>
  </si>
  <si>
    <t>9.78M</t>
  </si>
  <si>
    <t>2.02M</t>
  </si>
  <si>
    <t>3.08M</t>
  </si>
  <si>
    <t>39.58M</t>
  </si>
  <si>
    <t>6.78M</t>
  </si>
  <si>
    <t>8.02M</t>
  </si>
  <si>
    <t>116.61M</t>
  </si>
  <si>
    <t>117.97M</t>
  </si>
  <si>
    <t>220.14M</t>
  </si>
  <si>
    <t>288.39M</t>
  </si>
  <si>
    <t>326.96M</t>
  </si>
  <si>
    <t>6.55M</t>
  </si>
  <si>
    <t>6.89M</t>
  </si>
  <si>
    <t>9.13M</t>
  </si>
  <si>
    <t>23.18M</t>
  </si>
  <si>
    <t>87.78M</t>
  </si>
  <si>
    <t>20.87M</t>
  </si>
  <si>
    <t>24.89M</t>
  </si>
  <si>
    <t>42.27M</t>
  </si>
  <si>
    <t>107.73M</t>
  </si>
  <si>
    <t>10.9M</t>
  </si>
  <si>
    <t>4.05M</t>
  </si>
  <si>
    <t>2.81M</t>
  </si>
  <si>
    <t>2.84M</t>
  </si>
  <si>
    <t>3.87M</t>
  </si>
  <si>
    <t>38.75M</t>
  </si>
  <si>
    <t>12.2M</t>
  </si>
  <si>
    <t>13.98M</t>
  </si>
  <si>
    <t>15.77M</t>
  </si>
  <si>
    <t>19.08M</t>
  </si>
  <si>
    <t>19.95M</t>
  </si>
  <si>
    <t>41.76M</t>
  </si>
  <si>
    <t>14M</t>
  </si>
  <si>
    <t>35.41M</t>
  </si>
  <si>
    <t>37.99M</t>
  </si>
  <si>
    <t>46.25M</t>
  </si>
  <si>
    <t>45.53M</t>
  </si>
  <si>
    <t>31.53M</t>
  </si>
  <si>
    <t>33M</t>
  </si>
  <si>
    <t>31.05M</t>
  </si>
  <si>
    <t>14.71M</t>
  </si>
  <si>
    <t>14.48M</t>
  </si>
  <si>
    <t>29000</t>
  </si>
  <si>
    <t>801000</t>
  </si>
  <si>
    <t>3.65M</t>
  </si>
  <si>
    <t>170M</t>
  </si>
  <si>
    <t>205.41M</t>
  </si>
  <si>
    <t>338.37M</t>
  </si>
  <si>
    <t>423.93M</t>
  </si>
  <si>
    <t>550.41M</t>
  </si>
  <si>
    <t>20.83%</t>
  </si>
  <si>
    <t>64.73%</t>
  </si>
  <si>
    <t>29.84%</t>
  </si>
  <si>
    <t>799000</t>
  </si>
  <si>
    <t>7.7M</t>
  </si>
  <si>
    <t>7.75M</t>
  </si>
  <si>
    <t>9.38M</t>
  </si>
  <si>
    <t>20.62M</t>
  </si>
  <si>
    <t>0.65%</t>
  </si>
  <si>
    <t>34.12%</t>
  </si>
  <si>
    <t>-9.70%</t>
  </si>
  <si>
    <t>119.81%</t>
  </si>
  <si>
    <t>2.11M</t>
  </si>
  <si>
    <t>1.51M</t>
  </si>
  <si>
    <t>2.53M</t>
  </si>
  <si>
    <t>3.18M</t>
  </si>
  <si>
    <t>17.25M</t>
  </si>
  <si>
    <t>21.22M</t>
  </si>
  <si>
    <t>27.42M</t>
  </si>
  <si>
    <t>34.63M</t>
  </si>
  <si>
    <t>45.02M</t>
  </si>
  <si>
    <t>9.66M</t>
  </si>
  <si>
    <t>11.97M</t>
  </si>
  <si>
    <t>15.98M</t>
  </si>
  <si>
    <t>18.36M</t>
  </si>
  <si>
    <t>23.29M</t>
  </si>
  <si>
    <t>7.59M</t>
  </si>
  <si>
    <t>9.25M</t>
  </si>
  <si>
    <t>11.45M</t>
  </si>
  <si>
    <t>21.73M</t>
  </si>
  <si>
    <t>27.06M</t>
  </si>
  <si>
    <t>30.41M</t>
  </si>
  <si>
    <t>39.32M</t>
  </si>
  <si>
    <t>46.54M</t>
  </si>
  <si>
    <t>69.62M</t>
  </si>
  <si>
    <t>15.54M</t>
  </si>
  <si>
    <t>6.51M</t>
  </si>
  <si>
    <t>7.56M</t>
  </si>
  <si>
    <t>9.15M</t>
  </si>
  <si>
    <t>5.55M</t>
  </si>
  <si>
    <t>6.42M</t>
  </si>
  <si>
    <t>(44.41M)</t>
  </si>
  <si>
    <t>(57.7M)</t>
  </si>
  <si>
    <t>(33.94M)</t>
  </si>
  <si>
    <t>795000</t>
  </si>
  <si>
    <t>832000</t>
  </si>
  <si>
    <t>783000</t>
  </si>
  <si>
    <t>45.21M</t>
  </si>
  <si>
    <t>58.53M</t>
  </si>
  <si>
    <t>34.72M</t>
  </si>
  <si>
    <t>309000</t>
  </si>
  <si>
    <t>228000</t>
  </si>
  <si>
    <t>183000</t>
  </si>
  <si>
    <t>220000</t>
  </si>
  <si>
    <t>3.25M</t>
  </si>
  <si>
    <t>32.92M</t>
  </si>
  <si>
    <t>37.05M</t>
  </si>
  <si>
    <t>46.81M</t>
  </si>
  <si>
    <t>55.16M</t>
  </si>
  <si>
    <t>98.34M</t>
  </si>
  <si>
    <t>19.36%</t>
  </si>
  <si>
    <t>18.04%</t>
  </si>
  <si>
    <t>13.83%</t>
  </si>
  <si>
    <t>13.01%</t>
  </si>
  <si>
    <t>17.87%</t>
  </si>
  <si>
    <t>137.08M</t>
  </si>
  <si>
    <t>168.35M</t>
  </si>
  <si>
    <t>291.56M</t>
  </si>
  <si>
    <t>368.78M</t>
  </si>
  <si>
    <t>452.07M</t>
  </si>
  <si>
    <t>397000</t>
  </si>
  <si>
    <t>411000</t>
  </si>
  <si>
    <t>413000</t>
  </si>
  <si>
    <t>426000</t>
  </si>
  <si>
    <t>437000</t>
  </si>
  <si>
    <t>(258.26M)</t>
  </si>
  <si>
    <t>(250.91M)</t>
  </si>
  <si>
    <t>(137.22M)</t>
  </si>
  <si>
    <t>(99.08M)</t>
  </si>
  <si>
    <t>(46.96M)</t>
  </si>
  <si>
    <t>(3.74M)</t>
  </si>
  <si>
    <t>(730,000)</t>
  </si>
  <si>
    <t>(17.33M)</t>
  </si>
  <si>
    <t>(16.13M)</t>
  </si>
  <si>
    <t>(16.55M)</t>
  </si>
  <si>
    <t>(19.35M)</t>
  </si>
  <si>
    <t>(26.66M)</t>
  </si>
  <si>
    <t>(46.76M)</t>
  </si>
  <si>
    <t>80.64%</t>
  </si>
  <si>
    <t>81.96%</t>
  </si>
  <si>
    <t>86.17%</t>
  </si>
  <si>
    <t>86.99%</t>
  </si>
  <si>
    <t>82.13%</t>
  </si>
  <si>
    <t>(87.09M)</t>
  </si>
  <si>
    <t>22.3M</t>
  </si>
  <si>
    <t>25.8M</t>
  </si>
  <si>
    <t>10.72M</t>
  </si>
  <si>
    <t>18.65M</t>
  </si>
  <si>
    <t>28.68M</t>
  </si>
  <si>
    <t>25.66M</t>
  </si>
  <si>
    <t>29.21M</t>
  </si>
  <si>
    <t>24M</t>
  </si>
  <si>
    <t>48.01M</t>
  </si>
  <si>
    <t>92.4M</t>
  </si>
  <si>
    <t>109.78M</t>
  </si>
  <si>
    <t>(2.81M)</t>
  </si>
  <si>
    <t>(530,000)</t>
  </si>
  <si>
    <t>(4.72M)</t>
  </si>
  <si>
    <t>5.33M</t>
  </si>
  <si>
    <t>(2.59M)</t>
  </si>
  <si>
    <t>(7.97M)</t>
  </si>
  <si>
    <t>(10.93M)</t>
  </si>
  <si>
    <t>(11.55M)</t>
  </si>
  <si>
    <t>(54,000)</t>
  </si>
  <si>
    <t>(2.65M)</t>
  </si>
  <si>
    <t>7.57M</t>
  </si>
  <si>
    <t>852000</t>
  </si>
  <si>
    <t>(480,000)</t>
  </si>
  <si>
    <t>830000</t>
  </si>
  <si>
    <t>(572,000)</t>
  </si>
  <si>
    <t>26.4M</t>
  </si>
  <si>
    <t>23.47M</t>
  </si>
  <si>
    <t>43.29M</t>
  </si>
  <si>
    <t>76.8M</t>
  </si>
  <si>
    <t>-11.11%</t>
  </si>
  <si>
    <t>84.48%</t>
  </si>
  <si>
    <t>77.40%</t>
  </si>
  <si>
    <t>49.90%</t>
  </si>
  <si>
    <t>16.70%</t>
  </si>
  <si>
    <t>12.78%</t>
  </si>
  <si>
    <t>18.80%</t>
  </si>
  <si>
    <t>23.30%</t>
  </si>
  <si>
    <t>25.85%</t>
  </si>
  <si>
    <t>(2.84M)</t>
  </si>
  <si>
    <t>(2.76M)</t>
  </si>
  <si>
    <t>(15.62M)</t>
  </si>
  <si>
    <t>(50.42M)</t>
  </si>
  <si>
    <t>2.64%</t>
  </si>
  <si>
    <t>-87.90%</t>
  </si>
  <si>
    <t>-201.16%</t>
  </si>
  <si>
    <t>-222.68%</t>
  </si>
  <si>
    <t>-1.79%</t>
  </si>
  <si>
    <t>-1.50%</t>
  </si>
  <si>
    <t>-2.25%</t>
  </si>
  <si>
    <t>-4.74%</t>
  </si>
  <si>
    <t>-11.32%</t>
  </si>
  <si>
    <t>(15.7M)</t>
  </si>
  <si>
    <t>(7.43M)</t>
  </si>
  <si>
    <t>(19.51M)</t>
  </si>
  <si>
    <t>(28.98M)</t>
  </si>
  <si>
    <t>(42.09M)</t>
  </si>
  <si>
    <t>(75.92M)</t>
  </si>
  <si>
    <t>(49.43M)</t>
  </si>
  <si>
    <t>(87.78M)</t>
  </si>
  <si>
    <t>(100.51M)</t>
  </si>
  <si>
    <t>(261.73M)</t>
  </si>
  <si>
    <t>(281.4M)</t>
  </si>
  <si>
    <t>42M</t>
  </si>
  <si>
    <t>68.27M</t>
  </si>
  <si>
    <t>71.53M</t>
  </si>
  <si>
    <t>219.64M</t>
  </si>
  <si>
    <t>205.48M</t>
  </si>
  <si>
    <t>(10.27M)</t>
  </si>
  <si>
    <t>(49.86M)</t>
  </si>
  <si>
    <t>(57.71M)</t>
  </si>
  <si>
    <t>(126.33M)</t>
  </si>
  <si>
    <t>-116.97%</t>
  </si>
  <si>
    <t>-123.88%</t>
  </si>
  <si>
    <t>-15.74%</t>
  </si>
  <si>
    <t>-118.91%</t>
  </si>
  <si>
    <t>-6.49%</t>
  </si>
  <si>
    <t>-12.13%</t>
  </si>
  <si>
    <t>-21.65%</t>
  </si>
  <si>
    <t>-17.51%</t>
  </si>
  <si>
    <t>-28.37%</t>
  </si>
  <si>
    <t>10.06M</t>
  </si>
  <si>
    <t>11.72M</t>
  </si>
  <si>
    <t>10.91M</t>
  </si>
  <si>
    <t>12.38M</t>
  </si>
  <si>
    <t>(15.05M)</t>
  </si>
  <si>
    <t>3.49M</t>
  </si>
  <si>
    <t>1.72M</t>
  </si>
  <si>
    <t>10.66M</t>
  </si>
  <si>
    <t>(446,000)</t>
  </si>
  <si>
    <t>(257,000)</t>
  </si>
  <si>
    <t>(425,000)</t>
  </si>
  <si>
    <t>(2.2M)</t>
  </si>
  <si>
    <t>(3.75M)</t>
  </si>
  <si>
    <t>(8.07M)</t>
  </si>
  <si>
    <t>(7.31M)</t>
  </si>
  <si>
    <t>(20.11M)</t>
  </si>
  <si>
    <t>606000</t>
  </si>
  <si>
    <t>3.57M</t>
  </si>
  <si>
    <t>12.04M</t>
  </si>
  <si>
    <t>(11.81M)</t>
  </si>
  <si>
    <t>9.63M</t>
  </si>
  <si>
    <t>9.52M</t>
  </si>
  <si>
    <t>7.16M</t>
  </si>
  <si>
    <t>181.55%</t>
  </si>
  <si>
    <t>-1.13%</t>
  </si>
  <si>
    <t>-24.81%</t>
  </si>
  <si>
    <t>-45.99%</t>
  </si>
  <si>
    <t>-7.47%</t>
  </si>
  <si>
    <t>5.24%</t>
  </si>
  <si>
    <t>4.13%</t>
  </si>
  <si>
    <t>2.17%</t>
  </si>
  <si>
    <t>0.87%</t>
  </si>
  <si>
    <t>(862,000)</t>
  </si>
  <si>
    <t>639000</t>
  </si>
  <si>
    <t>(415,000)</t>
  </si>
  <si>
    <t>(1.84M)</t>
  </si>
  <si>
    <t>11.47M</t>
  </si>
  <si>
    <t>25.83M</t>
  </si>
  <si>
    <t>(9.19M)</t>
  </si>
  <si>
    <t>20.71M</t>
  </si>
  <si>
    <t>38.1M</t>
  </si>
  <si>
    <t>61.17M</t>
  </si>
  <si>
    <t>64.7M</t>
  </si>
  <si>
    <t>84.02%</t>
  </si>
  <si>
    <t>60.55%</t>
  </si>
  <si>
    <t>5.77%</t>
  </si>
  <si>
    <t>1.16%</t>
  </si>
  <si>
    <t>TFX</t>
  </si>
  <si>
    <t>Teleflex</t>
  </si>
  <si>
    <t>GKOS</t>
  </si>
  <si>
    <t>Glaukos</t>
  </si>
  <si>
    <t>ABT</t>
  </si>
  <si>
    <t>Abbott Laboratories</t>
  </si>
  <si>
    <t>9.64B</t>
  </si>
  <si>
    <t>44.46</t>
  </si>
  <si>
    <t>22.65</t>
  </si>
  <si>
    <t>2.08</t>
  </si>
  <si>
    <t>4.99</t>
  </si>
  <si>
    <t>4.34</t>
  </si>
  <si>
    <t>375.55</t>
  </si>
  <si>
    <t>76.50</t>
  </si>
  <si>
    <t>1.60</t>
  </si>
  <si>
    <t>11.13</t>
  </si>
  <si>
    <t>11.52</t>
  </si>
  <si>
    <t>88.15B</t>
  </si>
  <si>
    <t>52.86</t>
  </si>
  <si>
    <t>18.27</t>
  </si>
  <si>
    <t>1.81</t>
  </si>
  <si>
    <t>3.73</t>
  </si>
  <si>
    <t>2.81</t>
  </si>
  <si>
    <t>T</t>
  </si>
  <si>
    <t>f</t>
  </si>
  <si>
    <t>x</t>
  </si>
  <si>
    <t>I</t>
  </si>
  <si>
    <t>Acadia Healthcare Company, Inc. (ACHC)</t>
  </si>
  <si>
    <t>50.89</t>
  </si>
  <si>
    <t>50.90</t>
  </si>
  <si>
    <t>49.70 x 300</t>
  </si>
  <si>
    <t>52.50 x 400</t>
  </si>
  <si>
    <t>50.87 - 51.84</t>
  </si>
  <si>
    <t>32.54 - 57.29</t>
  </si>
  <si>
    <t>778060</t>
  </si>
  <si>
    <t>1080411</t>
  </si>
  <si>
    <t>4.5B</t>
  </si>
  <si>
    <t>1.00</t>
  </si>
  <si>
    <t>297.97</t>
  </si>
  <si>
    <t>0.17</t>
  </si>
  <si>
    <t>52.47</t>
  </si>
  <si>
    <t>14</t>
  </si>
  <si>
    <t>716.7M</t>
  </si>
  <si>
    <t>729.13M</t>
  </si>
  <si>
    <t>3.09B</t>
  </si>
  <si>
    <t>699.51M</t>
  </si>
  <si>
    <t>715.5M</t>
  </si>
  <si>
    <t>730M</t>
  </si>
  <si>
    <t>743.07M</t>
  </si>
  <si>
    <t>2.89B</t>
  </si>
  <si>
    <t>756.55M</t>
  </si>
  <si>
    <t>734.66M</t>
  </si>
  <si>
    <t>-5.30%</t>
  </si>
  <si>
    <t>-0.80%</t>
  </si>
  <si>
    <t>7.90%</t>
  </si>
  <si>
    <t>0.61</t>
  </si>
  <si>
    <t>0.55</t>
  </si>
  <si>
    <t>-0.03</t>
  </si>
  <si>
    <t>0.04</t>
  </si>
  <si>
    <t>-4.90%</t>
  </si>
  <si>
    <t>7.30%</t>
  </si>
  <si>
    <t>ACHC</t>
  </si>
  <si>
    <t>-11.00%</t>
  </si>
  <si>
    <t>13.80%</t>
  </si>
  <si>
    <t>-0.40%</t>
  </si>
  <si>
    <t>15.60%</t>
  </si>
  <si>
    <t>13.55%</t>
  </si>
  <si>
    <t>36.76%</t>
  </si>
  <si>
    <t>18.17</t>
  </si>
  <si>
    <t>1.54</t>
  </si>
  <si>
    <t>1.57</t>
  </si>
  <si>
    <t>1.99</t>
  </si>
  <si>
    <t>0.54%</t>
  </si>
  <si>
    <t>15.47%</t>
  </si>
  <si>
    <t>4.35%</t>
  </si>
  <si>
    <t>0.56%</t>
  </si>
  <si>
    <t>2.87B</t>
  </si>
  <si>
    <t>33.16</t>
  </si>
  <si>
    <t>10.10%</t>
  </si>
  <si>
    <t>2.69B</t>
  </si>
  <si>
    <t>585.16M</t>
  </si>
  <si>
    <t>15.41M</t>
  </si>
  <si>
    <t>36.10%</t>
  </si>
  <si>
    <t>0.49</t>
  </si>
  <si>
    <t>3.28B</t>
  </si>
  <si>
    <t>145.61</t>
  </si>
  <si>
    <t>1.26</t>
  </si>
  <si>
    <t>25.73</t>
  </si>
  <si>
    <t>359.83M</t>
  </si>
  <si>
    <t>-6.07%</t>
  </si>
  <si>
    <t>57.29</t>
  </si>
  <si>
    <t>32.54</t>
  </si>
  <si>
    <t>47.55</t>
  </si>
  <si>
    <t>43.29</t>
  </si>
  <si>
    <t>1.08M</t>
  </si>
  <si>
    <t>673.48k</t>
  </si>
  <si>
    <t>87.82M</t>
  </si>
  <si>
    <t>83.96M</t>
  </si>
  <si>
    <t>23.41%</t>
  </si>
  <si>
    <t>24.11M</t>
  </si>
  <si>
    <t>24.79</t>
  </si>
  <si>
    <t>51.46%</t>
  </si>
  <si>
    <t>24.75M</t>
  </si>
  <si>
    <t>1/4</t>
  </si>
  <si>
    <t>Nov 1, 2011</t>
  </si>
  <si>
    <t>Mr. Joey A. Jacobs</t>
  </si>
  <si>
    <t>Mr. William Brent Turner</t>
  </si>
  <si>
    <t>Pres</t>
  </si>
  <si>
    <t>1.21M</t>
  </si>
  <si>
    <t>864.26k</t>
  </si>
  <si>
    <t>Mr. David M. Duckworth</t>
  </si>
  <si>
    <t>Chief Financial Officer, Chief Accounting Officer and Controller</t>
  </si>
  <si>
    <t>Mr. Ronald Morgon Fincher</t>
  </si>
  <si>
    <t>888.48k</t>
  </si>
  <si>
    <t>Mr. Christopher L. Howard Esq.</t>
  </si>
  <si>
    <t>Exec. VP, Gen. Counsel and Sec.</t>
  </si>
  <si>
    <t>746.65k</t>
  </si>
  <si>
    <t>407.46M</t>
  </si>
  <si>
    <t>713.41M</t>
  </si>
  <si>
    <t>75.09%</t>
  </si>
  <si>
    <t>40.82%</t>
  </si>
  <si>
    <t>78.63%</t>
  </si>
  <si>
    <t>56.64%</t>
  </si>
  <si>
    <t>317.73M</t>
  </si>
  <si>
    <t>553.24M</t>
  </si>
  <si>
    <t>779.36M</t>
  </si>
  <si>
    <t>309.75M</t>
  </si>
  <si>
    <t>536.15M</t>
  </si>
  <si>
    <t>746.69M</t>
  </si>
  <si>
    <t>1.29B</t>
  </si>
  <si>
    <t>2.05B</t>
  </si>
  <si>
    <t>7.98M</t>
  </si>
  <si>
    <t>17.09M</t>
  </si>
  <si>
    <t>32.67M</t>
  </si>
  <si>
    <t>63.55M</t>
  </si>
  <si>
    <t>135.1M</t>
  </si>
  <si>
    <t>7.38M</t>
  </si>
  <si>
    <t>16.29M</t>
  </si>
  <si>
    <t>32.07M</t>
  </si>
  <si>
    <t>63.05M</t>
  </si>
  <si>
    <t>134.7M</t>
  </si>
  <si>
    <t>600000</t>
  </si>
  <si>
    <t>500000</t>
  </si>
  <si>
    <t>74.12%</t>
  </si>
  <si>
    <t>40.87%</t>
  </si>
  <si>
    <t>74.15%</t>
  </si>
  <si>
    <t>60.64%</t>
  </si>
  <si>
    <t>89.73M</t>
  </si>
  <si>
    <t>160.17M</t>
  </si>
  <si>
    <t>225.25M</t>
  </si>
  <si>
    <t>437.27M</t>
  </si>
  <si>
    <t>630.63M</t>
  </si>
  <si>
    <t>78.50%</t>
  </si>
  <si>
    <t>40.63%</t>
  </si>
  <si>
    <t>94.13%</t>
  </si>
  <si>
    <t>44.22%</t>
  </si>
  <si>
    <t>22.43%</t>
  </si>
  <si>
    <t>19.02M</t>
  </si>
  <si>
    <t>37.17M</t>
  </si>
  <si>
    <t>52.48M</t>
  </si>
  <si>
    <t>116.46M</t>
  </si>
  <si>
    <t>185.49M</t>
  </si>
  <si>
    <t>95.44%</t>
  </si>
  <si>
    <t>41.19%</t>
  </si>
  <si>
    <t>121.91%</t>
  </si>
  <si>
    <t>59.27%</t>
  </si>
  <si>
    <t>8.11M</t>
  </si>
  <si>
    <t>47.39M</t>
  </si>
  <si>
    <t>52.58M</t>
  </si>
  <si>
    <t>62.6M</t>
  </si>
  <si>
    <t>106.5M</t>
  </si>
  <si>
    <t>159.11M</t>
  </si>
  <si>
    <t>273.42M</t>
  </si>
  <si>
    <t>392.57M</t>
  </si>
  <si>
    <t>15.26M</t>
  </si>
  <si>
    <t>(1.93M)</t>
  </si>
  <si>
    <t>(178.29M)</t>
  </si>
  <si>
    <t>29.77M</t>
  </si>
  <si>
    <t>37.25M</t>
  </si>
  <si>
    <t>48.22M</t>
  </si>
  <si>
    <t>106.74M</t>
  </si>
  <si>
    <t>181.33M</t>
  </si>
  <si>
    <t>25.13%</t>
  </si>
  <si>
    <t>29.45%</t>
  </si>
  <si>
    <t>121.36%</t>
  </si>
  <si>
    <t>69.87%</t>
  </si>
  <si>
    <t>32.83M</t>
  </si>
  <si>
    <t>69.25M</t>
  </si>
  <si>
    <t>126.15M</t>
  </si>
  <si>
    <t>164.75M</t>
  </si>
  <si>
    <t>32.96M</t>
  </si>
  <si>
    <t>110.93%</t>
  </si>
  <si>
    <t>82.18%</t>
  </si>
  <si>
    <t>30.60%</t>
  </si>
  <si>
    <t>-80.00%</t>
  </si>
  <si>
    <t>1.17%</t>
  </si>
  <si>
    <t>12.33M</t>
  </si>
  <si>
    <t>25.98M</t>
  </si>
  <si>
    <t>42.92M</t>
  </si>
  <si>
    <t>53.39M</t>
  </si>
  <si>
    <t>28.78M</t>
  </si>
  <si>
    <t>9.6M</t>
  </si>
  <si>
    <t>15.72M</t>
  </si>
  <si>
    <t>34.79M</t>
  </si>
  <si>
    <t>3.86M</t>
  </si>
  <si>
    <t>(291,000)</t>
  </si>
  <si>
    <t>177000</t>
  </si>
  <si>
    <t>5.92M</t>
  </si>
  <si>
    <t>423000</t>
  </si>
  <si>
    <t>2.73M</t>
  </si>
  <si>
    <t>9.59M</t>
  </si>
  <si>
    <t>3.02M</t>
  </si>
  <si>
    <t>45.98M</t>
  </si>
  <si>
    <t>46.57M</t>
  </si>
  <si>
    <t>495000</t>
  </si>
  <si>
    <t>4.2M</t>
  </si>
  <si>
    <t>(2.37M)</t>
  </si>
  <si>
    <t>(17.92M)</t>
  </si>
  <si>
    <t>43.27M</t>
  </si>
  <si>
    <t>83.23M</t>
  </si>
  <si>
    <t>111.37M</t>
  </si>
  <si>
    <t>4.18M</t>
  </si>
  <si>
    <t>(1.08M)</t>
  </si>
  <si>
    <t>(1.97M)</t>
  </si>
  <si>
    <t>112.44M</t>
  </si>
  <si>
    <t>6.14M</t>
  </si>
  <si>
    <t>111.03%</t>
  </si>
  <si>
    <t>92.35%</t>
  </si>
  <si>
    <t>35.10%</t>
  </si>
  <si>
    <t>-94.54%</t>
  </si>
  <si>
    <t>0.22%</t>
  </si>
  <si>
    <t>(101,000)</t>
  </si>
  <si>
    <t>(691,000)</t>
  </si>
  <si>
    <t>(192,000)</t>
  </si>
  <si>
    <t>20.4M</t>
  </si>
  <si>
    <t>42.58M</t>
  </si>
  <si>
    <t>83.04M</t>
  </si>
  <si>
    <t>112.55M</t>
  </si>
  <si>
    <t>1.51</t>
  </si>
  <si>
    <t>1.65</t>
  </si>
  <si>
    <t>0.07</t>
  </si>
  <si>
    <t>60.38%</t>
  </si>
  <si>
    <t>77.65%</t>
  </si>
  <si>
    <t>9.27%</t>
  </si>
  <si>
    <t>-95.76%</t>
  </si>
  <si>
    <t>38.48M</t>
  </si>
  <si>
    <t>50M</t>
  </si>
  <si>
    <t>55.06M</t>
  </si>
  <si>
    <t>68.09M</t>
  </si>
  <si>
    <t>85.7M</t>
  </si>
  <si>
    <t>76.47%</t>
  </si>
  <si>
    <t>9.71%</t>
  </si>
  <si>
    <t>-95.75%</t>
  </si>
  <si>
    <t>38.7M</t>
  </si>
  <si>
    <t>55.33M</t>
  </si>
  <si>
    <t>68.39M</t>
  </si>
  <si>
    <t>85.97M</t>
  </si>
  <si>
    <t>78.69M</t>
  </si>
  <si>
    <t>140.09M</t>
  </si>
  <si>
    <t>205.43M</t>
  </si>
  <si>
    <t>384.36M</t>
  </si>
  <si>
    <t>580.25M</t>
  </si>
  <si>
    <t>78.02%</t>
  </si>
  <si>
    <t>50.96%</t>
  </si>
  <si>
    <t>20.64%</t>
  </si>
  <si>
    <t>49.4M</t>
  </si>
  <si>
    <t>94.04M</t>
  </si>
  <si>
    <t>11.22M</t>
  </si>
  <si>
    <t>57.06M</t>
  </si>
  <si>
    <t>-90.75%</t>
  </si>
  <si>
    <t>1,958.22%</t>
  </si>
  <si>
    <t>-88.07%</t>
  </si>
  <si>
    <t>408.81%</t>
  </si>
  <si>
    <t>0.37%</t>
  </si>
  <si>
    <t>4.23%</t>
  </si>
  <si>
    <t>0.26%</t>
  </si>
  <si>
    <t>0.95%</t>
  </si>
  <si>
    <t>71.85M</t>
  </si>
  <si>
    <t>110.12M</t>
  </si>
  <si>
    <t>137.99M</t>
  </si>
  <si>
    <t>245.97M</t>
  </si>
  <si>
    <t>326.49M</t>
  </si>
  <si>
    <t>95.89M</t>
  </si>
  <si>
    <t>118.38M</t>
  </si>
  <si>
    <t>216.63M</t>
  </si>
  <si>
    <t>263.33M</t>
  </si>
  <si>
    <t>71.35M</t>
  </si>
  <si>
    <t>114.23M</t>
  </si>
  <si>
    <t>140.83M</t>
  </si>
  <si>
    <t>245.96M</t>
  </si>
  <si>
    <t>302.24M</t>
  </si>
  <si>
    <t>(7.48M)</t>
  </si>
  <si>
    <t>(18.35M)</t>
  </si>
  <si>
    <t>(22.45M)</t>
  </si>
  <si>
    <t>(29.33M)</t>
  </si>
  <si>
    <t>(38.92M)</t>
  </si>
  <si>
    <t>29.35M</t>
  </si>
  <si>
    <t>63.16M</t>
  </si>
  <si>
    <t>53.27%</t>
  </si>
  <si>
    <t>25.31%</t>
  </si>
  <si>
    <t>78.25%</t>
  </si>
  <si>
    <t>32.73%</t>
  </si>
  <si>
    <t>5.67</t>
  </si>
  <si>
    <t>6.48</t>
  </si>
  <si>
    <t>7.28</t>
  </si>
  <si>
    <t>7.30</t>
  </si>
  <si>
    <t>8.61</t>
  </si>
  <si>
    <t>4.68M</t>
  </si>
  <si>
    <t>19.73M</t>
  </si>
  <si>
    <t>30.43M</t>
  </si>
  <si>
    <t>42.11M</t>
  </si>
  <si>
    <t>32.87M</t>
  </si>
  <si>
    <t>24.04M</t>
  </si>
  <si>
    <t>11.05M</t>
  </si>
  <si>
    <t>12.29M</t>
  </si>
  <si>
    <t>140.98M</t>
  </si>
  <si>
    <t>145.13M</t>
  </si>
  <si>
    <t>274.14M</t>
  </si>
  <si>
    <t>294.74M</t>
  </si>
  <si>
    <t>427.93M</t>
  </si>
  <si>
    <t>236.94M</t>
  </si>
  <si>
    <t>370.11M</t>
  </si>
  <si>
    <t>1.71B</t>
  </si>
  <si>
    <t>2.7B</t>
  </si>
  <si>
    <t>249.97M</t>
  </si>
  <si>
    <t>399.4M</t>
  </si>
  <si>
    <t>1.83B</t>
  </si>
  <si>
    <t>2.92B</t>
  </si>
  <si>
    <t>171.77M</t>
  </si>
  <si>
    <t>259.52M</t>
  </si>
  <si>
    <t>858.06M</t>
  </si>
  <si>
    <t>1.28B</t>
  </si>
  <si>
    <t>39.13M</t>
  </si>
  <si>
    <t>58.95M</t>
  </si>
  <si>
    <t>132.41M</t>
  </si>
  <si>
    <t>214.14M</t>
  </si>
  <si>
    <t>411.33M</t>
  </si>
  <si>
    <t>13.03M</t>
  </si>
  <si>
    <t>60.61M</t>
  </si>
  <si>
    <t>119.47M</t>
  </si>
  <si>
    <t>2.3M</t>
  </si>
  <si>
    <t>75.81M</t>
  </si>
  <si>
    <t>1.4M</t>
  </si>
  <si>
    <t>16M</t>
  </si>
  <si>
    <t>19.4M</t>
  </si>
  <si>
    <t>573.39M</t>
  </si>
  <si>
    <t>682.12M</t>
  </si>
  <si>
    <t>824.62M</t>
  </si>
  <si>
    <t>2.76B</t>
  </si>
  <si>
    <t>557.4M</t>
  </si>
  <si>
    <t>661.55M</t>
  </si>
  <si>
    <t>802.99M</t>
  </si>
  <si>
    <t>2.13B</t>
  </si>
  <si>
    <t>2.68B</t>
  </si>
  <si>
    <t>15.99M</t>
  </si>
  <si>
    <t>20.57M</t>
  </si>
  <si>
    <t>21.64M</t>
  </si>
  <si>
    <t>59.58M</t>
  </si>
  <si>
    <t>83.31M</t>
  </si>
  <si>
    <t>30.7M</t>
  </si>
  <si>
    <t>17.21M</t>
  </si>
  <si>
    <t>20.22M</t>
  </si>
  <si>
    <t>983.41M</t>
  </si>
  <si>
    <t>4.28B</t>
  </si>
  <si>
    <t>6.02B</t>
  </si>
  <si>
    <t>24.53%</t>
  </si>
  <si>
    <t>81.57%</t>
  </si>
  <si>
    <t>92.45%</t>
  </si>
  <si>
    <t>40.79%</t>
  </si>
  <si>
    <t>15.2M</t>
  </si>
  <si>
    <t>26.97M</t>
  </si>
  <si>
    <t>45.36M</t>
  </si>
  <si>
    <t>36.03M</t>
  </si>
  <si>
    <t>80.03M</t>
  </si>
  <si>
    <t>88.81%</t>
  </si>
  <si>
    <t>35.17%</t>
  </si>
  <si>
    <t>87.57%</t>
  </si>
  <si>
    <t>-12.38%</t>
  </si>
  <si>
    <t>2.2M</t>
  </si>
  <si>
    <t>7.37M</t>
  </si>
  <si>
    <t>527000</t>
  </si>
  <si>
    <t>42.89M</t>
  </si>
  <si>
    <t>61.27M</t>
  </si>
  <si>
    <t>90.17M</t>
  </si>
  <si>
    <t>146.14M</t>
  </si>
  <si>
    <t>227.5M</t>
  </si>
  <si>
    <t>28.75M</t>
  </si>
  <si>
    <t>37.72M</t>
  </si>
  <si>
    <t>59.32M</t>
  </si>
  <si>
    <t>80.7M</t>
  </si>
  <si>
    <t>105.07M</t>
  </si>
  <si>
    <t>14.14M</t>
  </si>
  <si>
    <t>23.55M</t>
  </si>
  <si>
    <t>30.86M</t>
  </si>
  <si>
    <t>65.44M</t>
  </si>
  <si>
    <t>122.43M</t>
  </si>
  <si>
    <t>114.69M</t>
  </si>
  <si>
    <t>165.93M</t>
  </si>
  <si>
    <t>290.2M</t>
  </si>
  <si>
    <t>342.87M</t>
  </si>
  <si>
    <t>465.64M</t>
  </si>
  <si>
    <t>601.94M</t>
  </si>
  <si>
    <t>2.2B</t>
  </si>
  <si>
    <t>3.25B</t>
  </si>
  <si>
    <t>10.7M</t>
  </si>
  <si>
    <t>998000</t>
  </si>
  <si>
    <t>7.97M</t>
  </si>
  <si>
    <t>50.74M</t>
  </si>
  <si>
    <t>(25.18M)</t>
  </si>
  <si>
    <t>74.74M</t>
  </si>
  <si>
    <t>63.88M</t>
  </si>
  <si>
    <t>23.94M</t>
  </si>
  <si>
    <t>78.52M</t>
  </si>
  <si>
    <t>13.14M</t>
  </si>
  <si>
    <t>49.11M</t>
  </si>
  <si>
    <t>3.78M</t>
  </si>
  <si>
    <t>19.35M</t>
  </si>
  <si>
    <t>33.91M</t>
  </si>
  <si>
    <t>75.8M</t>
  </si>
  <si>
    <t>154.16M</t>
  </si>
  <si>
    <t>550.86M</t>
  </si>
  <si>
    <t>743.95M</t>
  </si>
  <si>
    <t>2.59B</t>
  </si>
  <si>
    <t>3.84B</t>
  </si>
  <si>
    <t>56.02%</t>
  </si>
  <si>
    <t>60.75%</t>
  </si>
  <si>
    <t>60.48%</t>
  </si>
  <si>
    <t>63.72%</t>
  </si>
  <si>
    <t>432.55M</t>
  </si>
  <si>
    <t>480.71M</t>
  </si>
  <si>
    <t>880.97M</t>
  </si>
  <si>
    <t>2.17B</t>
  </si>
  <si>
    <t>499000</t>
  </si>
  <si>
    <t>501000</t>
  </si>
  <si>
    <t>592000</t>
  </si>
  <si>
    <t>707000</t>
  </si>
  <si>
    <t>867000</t>
  </si>
  <si>
    <t>(24.18M)</t>
  </si>
  <si>
    <t>101.44M</t>
  </si>
  <si>
    <t>214M</t>
  </si>
  <si>
    <t>(584.08M)</t>
  </si>
  <si>
    <t>43.98%</t>
  </si>
  <si>
    <t>39.25%</t>
  </si>
  <si>
    <t>39.62%</t>
  </si>
  <si>
    <t>39.33%</t>
  </si>
  <si>
    <t>35.98%</t>
  </si>
  <si>
    <t>8.06M</t>
  </si>
  <si>
    <t>17.75M</t>
  </si>
  <si>
    <t>111.48M</t>
  </si>
  <si>
    <t>108.69%</t>
  </si>
  <si>
    <t>95.03%</t>
  </si>
  <si>
    <t>34.24%</t>
  </si>
  <si>
    <t>-96.25%</t>
  </si>
  <si>
    <t>2.85M</t>
  </si>
  <si>
    <t>10.08M</t>
  </si>
  <si>
    <t>7.22M</t>
  </si>
  <si>
    <t>28.65M</t>
  </si>
  <si>
    <t>10.85M</t>
  </si>
  <si>
    <t>17.81M</t>
  </si>
  <si>
    <t>39.69M</t>
  </si>
  <si>
    <t>215.67M</t>
  </si>
  <si>
    <t>87.56M</t>
  </si>
  <si>
    <t>121.4M</t>
  </si>
  <si>
    <t>258.33M</t>
  </si>
  <si>
    <t>383.59M</t>
  </si>
  <si>
    <t>(8.18M)</t>
  </si>
  <si>
    <t>(22M)</t>
  </si>
  <si>
    <t>(6.11M)</t>
  </si>
  <si>
    <t>(17.93M)</t>
  </si>
  <si>
    <t>(22.12M)</t>
  </si>
  <si>
    <t>(16.73M)</t>
  </si>
  <si>
    <t>(21.24M)</t>
  </si>
  <si>
    <t>(15.11M)</t>
  </si>
  <si>
    <t>(24.95M)</t>
  </si>
  <si>
    <t>(15.72M)</t>
  </si>
  <si>
    <t>485000</t>
  </si>
  <si>
    <t>(848,000)</t>
  </si>
  <si>
    <t>2.79M</t>
  </si>
  <si>
    <t>6.87M</t>
  </si>
  <si>
    <t>22.69M</t>
  </si>
  <si>
    <t>2.92M</t>
  </si>
  <si>
    <t>(2.71M)</t>
  </si>
  <si>
    <t>(20.52M)</t>
  </si>
  <si>
    <t>33.9M</t>
  </si>
  <si>
    <t>65.56M</t>
  </si>
  <si>
    <t>115.29M</t>
  </si>
  <si>
    <t>240.4M</t>
  </si>
  <si>
    <t>361.48M</t>
  </si>
  <si>
    <t>93.41%</t>
  </si>
  <si>
    <t>75.84%</t>
  </si>
  <si>
    <t>108.53%</t>
  </si>
  <si>
    <t>50.36%</t>
  </si>
  <si>
    <t>8.32%</t>
  </si>
  <si>
    <t>9.19%</t>
  </si>
  <si>
    <t>11.48%</t>
  </si>
  <si>
    <t>12.86%</t>
  </si>
  <si>
    <t>(27.6M)</t>
  </si>
  <si>
    <t>(68.94M)</t>
  </si>
  <si>
    <t>(113.24M)</t>
  </si>
  <si>
    <t>(276.05M)</t>
  </si>
  <si>
    <t>(307.47M)</t>
  </si>
  <si>
    <t>-149.83%</t>
  </si>
  <si>
    <t>-64.26%</t>
  </si>
  <si>
    <t>-143.76%</t>
  </si>
  <si>
    <t>-11.38%</t>
  </si>
  <si>
    <t>-6.77%</t>
  </si>
  <si>
    <t>-9.66%</t>
  </si>
  <si>
    <t>-11.27%</t>
  </si>
  <si>
    <t>-15.38%</t>
  </si>
  <si>
    <t>-10.94%</t>
  </si>
  <si>
    <t>(443.47M)</t>
  </si>
  <si>
    <t>(164.02M)</t>
  </si>
  <si>
    <t>(738.7M)</t>
  </si>
  <si>
    <t>(574.78M)</t>
  </si>
  <si>
    <t>(683.46M)</t>
  </si>
  <si>
    <t>373.27M</t>
  </si>
  <si>
    <t>(53.16M)</t>
  </si>
  <si>
    <t>(8.09M)</t>
  </si>
  <si>
    <t>(23.18M)</t>
  </si>
  <si>
    <t>(26.62M)</t>
  </si>
  <si>
    <t>(40.76M)</t>
  </si>
  <si>
    <t>(417,000)</t>
  </si>
  <si>
    <t>(913,000)</t>
  </si>
  <si>
    <t>(7.03M)</t>
  </si>
  <si>
    <t>523000</t>
  </si>
  <si>
    <t>(524.64M)</t>
  </si>
  <si>
    <t>(242.98M)</t>
  </si>
  <si>
    <t>(860.77M)</t>
  </si>
  <si>
    <t>(884.47M)</t>
  </si>
  <si>
    <t>(660.37M)</t>
  </si>
  <si>
    <t>53.69%</t>
  </si>
  <si>
    <t>-254.26%</t>
  </si>
  <si>
    <t>-2.75%</t>
  </si>
  <si>
    <t>25.34%</t>
  </si>
  <si>
    <t>-128.76%</t>
  </si>
  <si>
    <t>-34.06%</t>
  </si>
  <si>
    <t>-85.68%</t>
  </si>
  <si>
    <t>-49.29%</t>
  </si>
  <si>
    <t>-23.49%</t>
  </si>
  <si>
    <t>(205,000)</t>
  </si>
  <si>
    <t>374.43M</t>
  </si>
  <si>
    <t>331.31M</t>
  </si>
  <si>
    <t>685.1M</t>
  </si>
  <si>
    <t>311.84M</t>
  </si>
  <si>
    <t>960000</t>
  </si>
  <si>
    <t>165.51M</t>
  </si>
  <si>
    <t>139.01M</t>
  </si>
  <si>
    <t>468.31M</t>
  </si>
  <si>
    <t>240.17M</t>
  </si>
  <si>
    <t>(313.57M)</t>
  </si>
  <si>
    <t>171.51M</t>
  </si>
  <si>
    <t>207.19M</t>
  </si>
  <si>
    <t>760.01M</t>
  </si>
  <si>
    <t>1.59B</t>
  </si>
  <si>
    <t>(6M)</t>
  </si>
  <si>
    <t>(68.18M)</t>
  </si>
  <si>
    <t>(291.7M)</t>
  </si>
  <si>
    <t>(1.35B)</t>
  </si>
  <si>
    <t>(1.94B)</t>
  </si>
  <si>
    <t>714000</t>
  </si>
  <si>
    <t>(6.22M)</t>
  </si>
  <si>
    <t>(4.77M)</t>
  </si>
  <si>
    <t>(7.87M)</t>
  </si>
  <si>
    <t>(12.68M)</t>
  </si>
  <si>
    <t>(8M)</t>
  </si>
  <si>
    <t>(9.39M)</t>
  </si>
  <si>
    <t>1.78M</t>
  </si>
  <si>
    <t>479.03M</t>
  </si>
  <si>
    <t>132.59M</t>
  </si>
  <si>
    <t>837.97M</t>
  </si>
  <si>
    <t>563.6M</t>
  </si>
  <si>
    <t>358.84M</t>
  </si>
  <si>
    <t>-72.32%</t>
  </si>
  <si>
    <t>532.02%</t>
  </si>
  <si>
    <t>-32.74%</t>
  </si>
  <si>
    <t>-36.33%</t>
  </si>
  <si>
    <t>117.56%</t>
  </si>
  <si>
    <t>18.58%</t>
  </si>
  <si>
    <t>83.41%</t>
  </si>
  <si>
    <t>31.41%</t>
  </si>
  <si>
    <t>12.77%</t>
  </si>
  <si>
    <t>(3.01M)</t>
  </si>
  <si>
    <t>(2.36M)</t>
  </si>
  <si>
    <t>(14.11M)</t>
  </si>
  <si>
    <t>(44.83M)</t>
  </si>
  <si>
    <t>(82.83M)</t>
  </si>
  <si>
    <t>45.85M</t>
  </si>
  <si>
    <t>(3.38M)</t>
  </si>
  <si>
    <t>2.04M</t>
  </si>
  <si>
    <t>(35.64M)</t>
  </si>
  <si>
    <t>54.01M</t>
  </si>
  <si>
    <t>-153.61%</t>
  </si>
  <si>
    <t>160.43%</t>
  </si>
  <si>
    <t>-1,845.54%</t>
  </si>
  <si>
    <t>251.51%</t>
  </si>
  <si>
    <t>CYH</t>
  </si>
  <si>
    <t>Community Health Systems</t>
  </si>
  <si>
    <t>THC</t>
  </si>
  <si>
    <t>Tenet Healthcare</t>
  </si>
  <si>
    <t>LPNT</t>
  </si>
  <si>
    <t>LifePoint Health</t>
  </si>
  <si>
    <t>SEM</t>
  </si>
  <si>
    <t>Select Medical Holdings</t>
  </si>
  <si>
    <t>UHS</t>
  </si>
  <si>
    <t>Universal Health Services</t>
  </si>
  <si>
    <t>HLS</t>
  </si>
  <si>
    <t>Healthsouth</t>
  </si>
  <si>
    <t>1.08B</t>
  </si>
  <si>
    <t>-0.56</t>
  </si>
  <si>
    <t>11.80</t>
  </si>
  <si>
    <t>1.94</t>
  </si>
  <si>
    <t>2.12B</t>
  </si>
  <si>
    <t>-11.31</t>
  </si>
  <si>
    <t>12.35</t>
  </si>
  <si>
    <t>0.11</t>
  </si>
  <si>
    <t>4.93</t>
  </si>
  <si>
    <t>2.64B</t>
  </si>
  <si>
    <t>17.27</t>
  </si>
  <si>
    <t>2.24B</t>
  </si>
  <si>
    <t>29.60</t>
  </si>
  <si>
    <t>17.24</t>
  </si>
  <si>
    <t>1.28</t>
  </si>
  <si>
    <t>m</t>
  </si>
  <si>
    <t>u</t>
  </si>
  <si>
    <t>i</t>
  </si>
  <si>
    <t>y</t>
  </si>
  <si>
    <t>Acorda Therapeutics, Inc. (ACOR)</t>
  </si>
  <si>
    <t>22.40</t>
  </si>
  <si>
    <t>20.65</t>
  </si>
  <si>
    <t>22.15 x 100</t>
  </si>
  <si>
    <t>23.20 x 2000</t>
  </si>
  <si>
    <t>20.32 - 22.50</t>
  </si>
  <si>
    <t>13.60 - 33.00</t>
  </si>
  <si>
    <t>973958</t>
  </si>
  <si>
    <t>873280</t>
  </si>
  <si>
    <t>1.49</t>
  </si>
  <si>
    <t>-19.23</t>
  </si>
  <si>
    <t>-1.16</t>
  </si>
  <si>
    <t>27.13</t>
  </si>
  <si>
    <t>140.07M</t>
  </si>
  <si>
    <t>149.99M</t>
  </si>
  <si>
    <t>565.95M</t>
  </si>
  <si>
    <t>461.04M</t>
  </si>
  <si>
    <t>136.7M</t>
  </si>
  <si>
    <t>146.92M</t>
  </si>
  <si>
    <t>559.2M</t>
  </si>
  <si>
    <t>331M</t>
  </si>
  <si>
    <t>144.7M</t>
  </si>
  <si>
    <t>155M</t>
  </si>
  <si>
    <t>569.8M</t>
  </si>
  <si>
    <t>630.65M</t>
  </si>
  <si>
    <t>127.46M</t>
  </si>
  <si>
    <t>135.61M</t>
  </si>
  <si>
    <t>519.6M</t>
  </si>
  <si>
    <t>9.90%</t>
  </si>
  <si>
    <t>10.60%</t>
  </si>
  <si>
    <t>8.90%</t>
  </si>
  <si>
    <t>-18.50%</t>
  </si>
  <si>
    <t>0.12</t>
  </si>
  <si>
    <t>0.09</t>
  </si>
  <si>
    <t>-0.13</t>
  </si>
  <si>
    <t>-0.15</t>
  </si>
  <si>
    <t>-0.07</t>
  </si>
  <si>
    <t>-65.00%</t>
  </si>
  <si>
    <t>-136.40%</t>
  </si>
  <si>
    <t>-58.30%</t>
  </si>
  <si>
    <t>-188.90%</t>
  </si>
  <si>
    <t>ACOR</t>
  </si>
  <si>
    <t>585.70%</t>
  </si>
  <si>
    <t>1,875.00%</t>
  </si>
  <si>
    <t>688.00%</t>
  </si>
  <si>
    <t>-55.30%</t>
  </si>
  <si>
    <t>29.00%</t>
  </si>
  <si>
    <t>3.31%</t>
  </si>
  <si>
    <t>25.45</t>
  </si>
  <si>
    <t>2.00</t>
  </si>
  <si>
    <t>-10.13%</t>
  </si>
  <si>
    <t>-0.51%</t>
  </si>
  <si>
    <t>-0.13%</t>
  </si>
  <si>
    <t>-7.94%</t>
  </si>
  <si>
    <t>523.08M</t>
  </si>
  <si>
    <t>11.49</t>
  </si>
  <si>
    <t>411.49M</t>
  </si>
  <si>
    <t>-53M</t>
  </si>
  <si>
    <t>133.62M</t>
  </si>
  <si>
    <t>2.86</t>
  </si>
  <si>
    <t>327.12M</t>
  </si>
  <si>
    <t>48.38</t>
  </si>
  <si>
    <t>14.46</t>
  </si>
  <si>
    <t>58.75M</t>
  </si>
  <si>
    <t>-20.73%</t>
  </si>
  <si>
    <t>33.00</t>
  </si>
  <si>
    <t>13.60</t>
  </si>
  <si>
    <t>18.85</t>
  </si>
  <si>
    <t>20.24</t>
  </si>
  <si>
    <t>873.28k</t>
  </si>
  <si>
    <t>595.7k</t>
  </si>
  <si>
    <t>46.66M</t>
  </si>
  <si>
    <t>34.24M</t>
  </si>
  <si>
    <t>1.87%</t>
  </si>
  <si>
    <t>107.60%</t>
  </si>
  <si>
    <t>5.75M</t>
  </si>
  <si>
    <t>6.56</t>
  </si>
  <si>
    <t>20.95%</t>
  </si>
  <si>
    <t>7.55M</t>
  </si>
  <si>
    <t>Dr. Ron Cohen M.D.</t>
  </si>
  <si>
    <t>Founder, Chief Exec. Officer, Pres and Director</t>
  </si>
  <si>
    <t>1.03M</t>
  </si>
  <si>
    <t>Mr. David Lawrence M.B.A.</t>
  </si>
  <si>
    <t>Chief of Bus. Operations and Principal Accounting Officer</t>
  </si>
  <si>
    <t>623.05k</t>
  </si>
  <si>
    <t>8.29k</t>
  </si>
  <si>
    <t>Ms. Jane Wasman J.D.</t>
  </si>
  <si>
    <t>Pres of International, Gen. Counsel and Corp. Sec.</t>
  </si>
  <si>
    <t>900.13k</t>
  </si>
  <si>
    <t>52.13k</t>
  </si>
  <si>
    <t>Mr. Andrew Asa Hindman M.B.A</t>
  </si>
  <si>
    <t>Chief Bus. Devel. Officer</t>
  </si>
  <si>
    <t>707.83k</t>
  </si>
  <si>
    <t>Dr. Burkhard Blank M.D.</t>
  </si>
  <si>
    <t>Chief Medical Officer</t>
  </si>
  <si>
    <t>305.81M</t>
  </si>
  <si>
    <t>336.43M</t>
  </si>
  <si>
    <t>401.48M</t>
  </si>
  <si>
    <t>492.66M</t>
  </si>
  <si>
    <t>10.01%</t>
  </si>
  <si>
    <t>19.34%</t>
  </si>
  <si>
    <t>22.71%</t>
  </si>
  <si>
    <t>5.47%</t>
  </si>
  <si>
    <t>57.64M</t>
  </si>
  <si>
    <t>66.64M</t>
  </si>
  <si>
    <t>80.62M</t>
  </si>
  <si>
    <t>92.93M</t>
  </si>
  <si>
    <t>108.11M</t>
  </si>
  <si>
    <t>52.98M</t>
  </si>
  <si>
    <t>59.64M</t>
  </si>
  <si>
    <t>72.14M</t>
  </si>
  <si>
    <t>77.92M</t>
  </si>
  <si>
    <t>86.53M</t>
  </si>
  <si>
    <t>4.66M</t>
  </si>
  <si>
    <t>7M</t>
  </si>
  <si>
    <t>8.47M</t>
  </si>
  <si>
    <t>21.58M</t>
  </si>
  <si>
    <t>4.6M</t>
  </si>
  <si>
    <t>5.17M</t>
  </si>
  <si>
    <t>11.91M</t>
  </si>
  <si>
    <t>12.48M</t>
  </si>
  <si>
    <t>2.06M</t>
  </si>
  <si>
    <t>3.3M</t>
  </si>
  <si>
    <t>9.1M</t>
  </si>
  <si>
    <t>15.62%</t>
  </si>
  <si>
    <t>20.97%</t>
  </si>
  <si>
    <t>15.28%</t>
  </si>
  <si>
    <t>16.33%</t>
  </si>
  <si>
    <t>248.17M</t>
  </si>
  <si>
    <t>269.79M</t>
  </si>
  <si>
    <t>320.87M</t>
  </si>
  <si>
    <t>399.73M</t>
  </si>
  <si>
    <t>8.71%</t>
  </si>
  <si>
    <t>24.58%</t>
  </si>
  <si>
    <t>2.94%</t>
  </si>
  <si>
    <t>79.19%</t>
  </si>
  <si>
    <t>222.61M</t>
  </si>
  <si>
    <t>238.57M</t>
  </si>
  <si>
    <t>268.47M</t>
  </si>
  <si>
    <t>354.84M</t>
  </si>
  <si>
    <t>421.27M</t>
  </si>
  <si>
    <t>53.88M</t>
  </si>
  <si>
    <t>73.47M</t>
  </si>
  <si>
    <t>203.44M</t>
  </si>
  <si>
    <t>168.73M</t>
  </si>
  <si>
    <t>184.7M</t>
  </si>
  <si>
    <t>195M</t>
  </si>
  <si>
    <t>205.63M</t>
  </si>
  <si>
    <t>217.84M</t>
  </si>
  <si>
    <t>7.17%</t>
  </si>
  <si>
    <t>12.53%</t>
  </si>
  <si>
    <t>32.17%</t>
  </si>
  <si>
    <t>18.72%</t>
  </si>
  <si>
    <t>664000</t>
  </si>
  <si>
    <t>16.16M</t>
  </si>
  <si>
    <t>26.2M</t>
  </si>
  <si>
    <t>24.9M</t>
  </si>
  <si>
    <t>30.18M</t>
  </si>
  <si>
    <t>36.24M</t>
  </si>
  <si>
    <t>33.99M</t>
  </si>
  <si>
    <t>(35.98M)</t>
  </si>
  <si>
    <t>695000</t>
  </si>
  <si>
    <t>182000</t>
  </si>
  <si>
    <t>9.9M</t>
  </si>
  <si>
    <t>552000</t>
  </si>
  <si>
    <t>668000</t>
  </si>
  <si>
    <t>674000</t>
  </si>
  <si>
    <t>440000</t>
  </si>
  <si>
    <t>1.88M</t>
  </si>
  <si>
    <t>2.17M</t>
  </si>
  <si>
    <t>9.29M</t>
  </si>
  <si>
    <t>15.47M</t>
  </si>
  <si>
    <t>15.43%</t>
  </si>
  <si>
    <t>328.02%</t>
  </si>
  <si>
    <t>66.58%</t>
  </si>
  <si>
    <t>6.82%</t>
  </si>
  <si>
    <t>24.27M</t>
  </si>
  <si>
    <t>28.86M</t>
  </si>
  <si>
    <t>28.01M</t>
  </si>
  <si>
    <t>19.37M</t>
  </si>
  <si>
    <t>(42.27M)</t>
  </si>
  <si>
    <t>-2.96%</t>
  </si>
  <si>
    <t>-30.85%</t>
  </si>
  <si>
    <t>-318.22%</t>
  </si>
  <si>
    <t>-8.13%</t>
  </si>
  <si>
    <t>(130.69M)</t>
  </si>
  <si>
    <t>12.42M</t>
  </si>
  <si>
    <t>8.31M</t>
  </si>
  <si>
    <t>(6.67M)</t>
  </si>
  <si>
    <t>3.38M</t>
  </si>
  <si>
    <t>5.37M</t>
  </si>
  <si>
    <t>574000</t>
  </si>
  <si>
    <t>154000</t>
  </si>
  <si>
    <t>732000</t>
  </si>
  <si>
    <t>(781,000)</t>
  </si>
  <si>
    <t>(133.04M)</t>
  </si>
  <si>
    <t>9.55M</t>
  </si>
  <si>
    <t>6.68M</t>
  </si>
  <si>
    <t>(11.25M)</t>
  </si>
  <si>
    <t>154.96M</t>
  </si>
  <si>
    <t>17.67M</t>
  </si>
  <si>
    <t>11.06M</t>
  </si>
  <si>
    <t>(35.6M)</t>
  </si>
  <si>
    <t>(985,000)</t>
  </si>
  <si>
    <t>(34.62M)</t>
  </si>
  <si>
    <t>-89.39%</t>
  </si>
  <si>
    <t>7.49%</t>
  </si>
  <si>
    <t>-37.43%</t>
  </si>
  <si>
    <t>-413.06%</t>
  </si>
  <si>
    <t>-6.66%</t>
  </si>
  <si>
    <t>3.93</t>
  </si>
  <si>
    <t>0.43</t>
  </si>
  <si>
    <t>0.26</t>
  </si>
  <si>
    <t>(0.76)</t>
  </si>
  <si>
    <t>-89.57%</t>
  </si>
  <si>
    <t>-39.53%</t>
  </si>
  <si>
    <t>-392.31%</t>
  </si>
  <si>
    <t>39.46M</t>
  </si>
  <si>
    <t>40.21M</t>
  </si>
  <si>
    <t>41.15M</t>
  </si>
  <si>
    <t>42.23M</t>
  </si>
  <si>
    <t>45.26M</t>
  </si>
  <si>
    <t>3.84</t>
  </si>
  <si>
    <t>0.25</t>
  </si>
  <si>
    <t>-89.84%</t>
  </si>
  <si>
    <t>7.69%</t>
  </si>
  <si>
    <t>-40.48%</t>
  </si>
  <si>
    <t>-404.00%</t>
  </si>
  <si>
    <t>40.33M</t>
  </si>
  <si>
    <t>41.68M</t>
  </si>
  <si>
    <t>42.54M</t>
  </si>
  <si>
    <t>43.62M</t>
  </si>
  <si>
    <t>30.23M</t>
  </si>
  <si>
    <t>38.21M</t>
  </si>
  <si>
    <t>60.87M</t>
  </si>
  <si>
    <t>59.9M</t>
  </si>
  <si>
    <t>26.42%</t>
  </si>
  <si>
    <t>59.30%</t>
  </si>
  <si>
    <t>-1.59%</t>
  </si>
  <si>
    <t>-80.30%</t>
  </si>
  <si>
    <t>2.27%</t>
  </si>
  <si>
    <t>234.21M</t>
  </si>
  <si>
    <t>274.21M</t>
  </si>
  <si>
    <t>308.82M</t>
  </si>
  <si>
    <t>359.34M</t>
  </si>
  <si>
    <t>158.62M</t>
  </si>
  <si>
    <t>42.26M</t>
  </si>
  <si>
    <t>183.38M</t>
  </si>
  <si>
    <t>159.24M</t>
  </si>
  <si>
    <t>191.95M</t>
  </si>
  <si>
    <t>225.89M</t>
  </si>
  <si>
    <t>125.45M</t>
  </si>
  <si>
    <t>200.1M</t>
  </si>
  <si>
    <t>17.08%</t>
  </si>
  <si>
    <t>12.62%</t>
  </si>
  <si>
    <t>16.36%</t>
  </si>
  <si>
    <t>-55.86%</t>
  </si>
  <si>
    <t>41.43%</t>
  </si>
  <si>
    <t>45.16%</t>
  </si>
  <si>
    <t>28.58%</t>
  </si>
  <si>
    <t>32.19%</t>
  </si>
  <si>
    <t>11.82%</t>
  </si>
  <si>
    <t>26.33M</t>
  </si>
  <si>
    <t>30.78M</t>
  </si>
  <si>
    <t>32.21M</t>
  </si>
  <si>
    <t>31.47M</t>
  </si>
  <si>
    <t>52.24M</t>
  </si>
  <si>
    <t>26.88M</t>
  </si>
  <si>
    <t>31.48M</t>
  </si>
  <si>
    <t>32.98M</t>
  </si>
  <si>
    <t>32.35M</t>
  </si>
  <si>
    <t>53.2M</t>
  </si>
  <si>
    <t>(555,000)</t>
  </si>
  <si>
    <t>(698,000)</t>
  </si>
  <si>
    <t>(771,000)</t>
  </si>
  <si>
    <t>(884,000)</t>
  </si>
  <si>
    <t>(964,000)</t>
  </si>
  <si>
    <t>16.93%</t>
  </si>
  <si>
    <t>4.64%</t>
  </si>
  <si>
    <t>66.02%</t>
  </si>
  <si>
    <t>11.62</t>
  </si>
  <si>
    <t>10.93</t>
  </si>
  <si>
    <t>12.46</t>
  </si>
  <si>
    <t>15.66</t>
  </si>
  <si>
    <t>9.95</t>
  </si>
  <si>
    <t>20.96M</t>
  </si>
  <si>
    <t>26.17M</t>
  </si>
  <si>
    <t>36.48M</t>
  </si>
  <si>
    <t>43.14M</t>
  </si>
  <si>
    <t>51.57M</t>
  </si>
  <si>
    <t>36.17M</t>
  </si>
  <si>
    <t>41.27M</t>
  </si>
  <si>
    <t>18.67M</t>
  </si>
  <si>
    <t>27.77M</t>
  </si>
  <si>
    <t>25.74M</t>
  </si>
  <si>
    <t>5.76M</t>
  </si>
  <si>
    <t>333.06M</t>
  </si>
  <si>
    <t>367.33M</t>
  </si>
  <si>
    <t>409.14M</t>
  </si>
  <si>
    <t>451.32M</t>
  </si>
  <si>
    <t>272.66M</t>
  </si>
  <si>
    <t>46.09M</t>
  </si>
  <si>
    <t>40.2M</t>
  </si>
  <si>
    <t>34.31M</t>
  </si>
  <si>
    <t>25.84M</t>
  </si>
  <si>
    <t>25.08M</t>
  </si>
  <si>
    <t>59.82M</t>
  </si>
  <si>
    <t>74.11M</t>
  </si>
  <si>
    <t>8.65M</t>
  </si>
  <si>
    <t>15.78M</t>
  </si>
  <si>
    <t>16.93M</t>
  </si>
  <si>
    <t>21.2M</t>
  </si>
  <si>
    <t>13.73M</t>
  </si>
  <si>
    <t>25.63M</t>
  </si>
  <si>
    <t>39.8M</t>
  </si>
  <si>
    <t>99.36M</t>
  </si>
  <si>
    <t>93.3M</t>
  </si>
  <si>
    <t>9.32M</t>
  </si>
  <si>
    <t>17.46M</t>
  </si>
  <si>
    <t>615.77M</t>
  </si>
  <si>
    <t>614.49M</t>
  </si>
  <si>
    <t>182.95M</t>
  </si>
  <si>
    <t>280.6M</t>
  </si>
  <si>
    <t>432.82M</t>
  </si>
  <si>
    <t>430.86M</t>
  </si>
  <si>
    <t>742.24M</t>
  </si>
  <si>
    <t>5.25M</t>
  </si>
  <si>
    <t>4.53M</t>
  </si>
  <si>
    <t>9.68M</t>
  </si>
  <si>
    <t>8.13M</t>
  </si>
  <si>
    <t>352000</t>
  </si>
  <si>
    <t>5.86M</t>
  </si>
  <si>
    <t>565.33M</t>
  </si>
  <si>
    <t>607.13M</t>
  </si>
  <si>
    <t>1.12B</t>
  </si>
  <si>
    <t>78.00%</t>
  </si>
  <si>
    <t>20.24%</t>
  </si>
  <si>
    <t>2.28M</t>
  </si>
  <si>
    <t>2.01M</t>
  </si>
  <si>
    <t>7.02M</t>
  </si>
  <si>
    <t>15.92M</t>
  </si>
  <si>
    <t>14.23M</t>
  </si>
  <si>
    <t>26.93M</t>
  </si>
  <si>
    <t>-29.24%</t>
  </si>
  <si>
    <t>11.49%</t>
  </si>
  <si>
    <t>-19.82%</t>
  </si>
  <si>
    <t>89.23%</t>
  </si>
  <si>
    <t>74.09M</t>
  </si>
  <si>
    <t>78.72M</t>
  </si>
  <si>
    <t>94.6M</t>
  </si>
  <si>
    <t>75.19M</t>
  </si>
  <si>
    <t>113.95M</t>
  </si>
  <si>
    <t>7.9M</t>
  </si>
  <si>
    <t>20.72M</t>
  </si>
  <si>
    <t>67.73M</t>
  </si>
  <si>
    <t>70.82M</t>
  </si>
  <si>
    <t>83.9M</t>
  </si>
  <si>
    <t>58.62M</t>
  </si>
  <si>
    <t>93.23M</t>
  </si>
  <si>
    <t>98.87M</t>
  </si>
  <si>
    <t>96.64M</t>
  </si>
  <si>
    <t>114.38M</t>
  </si>
  <si>
    <t>90.59M</t>
  </si>
  <si>
    <t>147.9M</t>
  </si>
  <si>
    <t>5.68M</t>
  </si>
  <si>
    <t>289.88M</t>
  </si>
  <si>
    <t>296.58M</t>
  </si>
  <si>
    <t>324.03M</t>
  </si>
  <si>
    <t>1.44M</t>
  </si>
  <si>
    <t>640000</t>
  </si>
  <si>
    <t>287.7M</t>
  </si>
  <si>
    <t>2.18M</t>
  </si>
  <si>
    <t>52.6M</t>
  </si>
  <si>
    <t>63.5M</t>
  </si>
  <si>
    <t>72.1M</t>
  </si>
  <si>
    <t>(101.64M)</t>
  </si>
  <si>
    <t>(107.99M)</t>
  </si>
  <si>
    <t>23.89M</t>
  </si>
  <si>
    <t>10.02M</t>
  </si>
  <si>
    <t>88.41M</t>
  </si>
  <si>
    <t>92.81M</t>
  </si>
  <si>
    <t>101.64M</t>
  </si>
  <si>
    <t>107.99M</t>
  </si>
  <si>
    <t>2.13M</t>
  </si>
  <si>
    <t>4.4M</t>
  </si>
  <si>
    <t>74.86M</t>
  </si>
  <si>
    <t>66.26M</t>
  </si>
  <si>
    <t>59.67M</t>
  </si>
  <si>
    <t>50.5M</t>
  </si>
  <si>
    <t>6.17M</t>
  </si>
  <si>
    <t>6.64M</t>
  </si>
  <si>
    <t>8.83M</t>
  </si>
  <si>
    <t>68.69M</t>
  </si>
  <si>
    <t>59.63M</t>
  </si>
  <si>
    <t>50.57M</t>
  </si>
  <si>
    <t>41.51M</t>
  </si>
  <si>
    <t>32.46M</t>
  </si>
  <si>
    <t>179.41M</t>
  </si>
  <si>
    <t>166.77M</t>
  </si>
  <si>
    <t>540.42M</t>
  </si>
  <si>
    <t>513.32M</t>
  </si>
  <si>
    <t>678.12M</t>
  </si>
  <si>
    <t>31.74%</t>
  </si>
  <si>
    <t>27.47%</t>
  </si>
  <si>
    <t>50.01%</t>
  </si>
  <si>
    <t>50.52%</t>
  </si>
  <si>
    <t>385.92M</t>
  </si>
  <si>
    <t>440.35M</t>
  </si>
  <si>
    <t>540.26M</t>
  </si>
  <si>
    <t>603.03M</t>
  </si>
  <si>
    <t>664.21M</t>
  </si>
  <si>
    <t>40000</t>
  </si>
  <si>
    <t>41000</t>
  </si>
  <si>
    <t>43000</t>
  </si>
  <si>
    <t>46000</t>
  </si>
  <si>
    <t>(254.52M)</t>
  </si>
  <si>
    <t>(238.08M)</t>
  </si>
  <si>
    <t>(220.41M)</t>
  </si>
  <si>
    <t>(209.35M)</t>
  </si>
  <si>
    <t>(243.97M)</t>
  </si>
  <si>
    <t>62000</t>
  </si>
  <si>
    <t>(74,000)</t>
  </si>
  <si>
    <t>(119,000)</t>
  </si>
  <si>
    <t>(329,000)</t>
  </si>
  <si>
    <t>68.26%</t>
  </si>
  <si>
    <t>72.53%</t>
  </si>
  <si>
    <t>49.99%</t>
  </si>
  <si>
    <t>54.02%</t>
  </si>
  <si>
    <t>-421.97%</t>
  </si>
  <si>
    <t>(11.19M)</t>
  </si>
  <si>
    <t>27.44M</t>
  </si>
  <si>
    <t>46.37M</t>
  </si>
  <si>
    <t>45.33M</t>
  </si>
  <si>
    <t>52.41M</t>
  </si>
  <si>
    <t>60.4M</t>
  </si>
  <si>
    <t>79.2M</t>
  </si>
  <si>
    <t>63.98M</t>
  </si>
  <si>
    <t>20.12M</t>
  </si>
  <si>
    <t>(213,000)</t>
  </si>
  <si>
    <t>(21.22M)</t>
  </si>
  <si>
    <t>(4.25M)</t>
  </si>
  <si>
    <t>(20.29M)</t>
  </si>
  <si>
    <t>9.53M</t>
  </si>
  <si>
    <t>(3.5M)</t>
  </si>
  <si>
    <t>(1.43M)</t>
  </si>
  <si>
    <t>744000</t>
  </si>
  <si>
    <t>(19.97M)</t>
  </si>
  <si>
    <t>(5.79M)</t>
  </si>
  <si>
    <t>13.18M</t>
  </si>
  <si>
    <t>37.63M</t>
  </si>
  <si>
    <t>(15.88M)</t>
  </si>
  <si>
    <t>(5.85M)</t>
  </si>
  <si>
    <t>(15.34M)</t>
  </si>
  <si>
    <t>(11.4M)</t>
  </si>
  <si>
    <t>52.2M</t>
  </si>
  <si>
    <t>39.18M</t>
  </si>
  <si>
    <t>74.95M</t>
  </si>
  <si>
    <t>43.68M</t>
  </si>
  <si>
    <t>29.65M</t>
  </si>
  <si>
    <t>-24.93%</t>
  </si>
  <si>
    <t>91.28%</t>
  </si>
  <si>
    <t>-41.72%</t>
  </si>
  <si>
    <t>-32.12%</t>
  </si>
  <si>
    <t>17.07%</t>
  </si>
  <si>
    <t>11.65%</t>
  </si>
  <si>
    <t>18.67%</t>
  </si>
  <si>
    <t>8.87%</t>
  </si>
  <si>
    <t>5.71%</t>
  </si>
  <si>
    <t>(13.58M)</t>
  </si>
  <si>
    <t>(7.16M)</t>
  </si>
  <si>
    <t>(7.78M)</t>
  </si>
  <si>
    <t>(7.07M)</t>
  </si>
  <si>
    <t>(7.09M)</t>
  </si>
  <si>
    <t>(10.38M)</t>
  </si>
  <si>
    <t>(4.04M)</t>
  </si>
  <si>
    <t>(5.08M)</t>
  </si>
  <si>
    <t>(5.92M)</t>
  </si>
  <si>
    <t>(6.19M)</t>
  </si>
  <si>
    <t>(3.19M)</t>
  </si>
  <si>
    <t>(3.12M)</t>
  </si>
  <si>
    <t>(2.7M)</t>
  </si>
  <si>
    <t>(893,000)</t>
  </si>
  <si>
    <t>47.24%</t>
  </si>
  <si>
    <t>-8.64%</t>
  </si>
  <si>
    <t>9.21%</t>
  </si>
  <si>
    <t>-0.27%</t>
  </si>
  <si>
    <t>-4.44%</t>
  </si>
  <si>
    <t>-2.13%</t>
  </si>
  <si>
    <t>-1.94%</t>
  </si>
  <si>
    <t>-1.43%</t>
  </si>
  <si>
    <t>-1.36%</t>
  </si>
  <si>
    <t>(7.5M)</t>
  </si>
  <si>
    <t>(476.15M)</t>
  </si>
  <si>
    <t>(294.4M)</t>
  </si>
  <si>
    <t>(30.43M)</t>
  </si>
  <si>
    <t>190.11M</t>
  </si>
  <si>
    <t>(78.17M)</t>
  </si>
  <si>
    <t>199.75M</t>
  </si>
  <si>
    <t>(322.46M)</t>
  </si>
  <si>
    <t>(221.43M)</t>
  </si>
  <si>
    <t>(580.38M)</t>
  </si>
  <si>
    <t>(434.67M)</t>
  </si>
  <si>
    <t>(40.22M)</t>
  </si>
  <si>
    <t>264.75M</t>
  </si>
  <si>
    <t>191M</t>
  </si>
  <si>
    <t>770.49M</t>
  </si>
  <si>
    <t>356.5M</t>
  </si>
  <si>
    <t>239.97M</t>
  </si>
  <si>
    <t>(71.28M)</t>
  </si>
  <si>
    <t>(45.09M)</t>
  </si>
  <si>
    <t>(293.83M)</t>
  </si>
  <si>
    <t>(85.24M)</t>
  </si>
  <si>
    <t>(101.73M)</t>
  </si>
  <si>
    <t>36.74%</t>
  </si>
  <si>
    <t>-551.61%</t>
  </si>
  <si>
    <t>70.99%</t>
  </si>
  <si>
    <t>-19.35%</t>
  </si>
  <si>
    <t>-23.31%</t>
  </si>
  <si>
    <t>-13.40%</t>
  </si>
  <si>
    <t>-73.19%</t>
  </si>
  <si>
    <t>-17.30%</t>
  </si>
  <si>
    <t>-19.58%</t>
  </si>
  <si>
    <t>4.34M</t>
  </si>
  <si>
    <t>12.79M</t>
  </si>
  <si>
    <t>18.1M</t>
  </si>
  <si>
    <t>75.52M</t>
  </si>
  <si>
    <t>(1.25M)</t>
  </si>
  <si>
    <t>(909,000)</t>
  </si>
  <si>
    <t>336.92M</t>
  </si>
  <si>
    <t>(875,000)</t>
  </si>
  <si>
    <t>(1.59M)</t>
  </si>
  <si>
    <t>(374,000)</t>
  </si>
  <si>
    <t>(501,000)</t>
  </si>
  <si>
    <t>337.48M</t>
  </si>
  <si>
    <t>(562,000)</t>
  </si>
  <si>
    <t>91000</t>
  </si>
  <si>
    <t>194000</t>
  </si>
  <si>
    <t>3.09M</t>
  </si>
  <si>
    <t>352.94M</t>
  </si>
  <si>
    <t>17.42M</t>
  </si>
  <si>
    <t>73.88M</t>
  </si>
  <si>
    <t>287.82%</t>
  </si>
  <si>
    <t>2,849.01%</t>
  </si>
  <si>
    <t>-95.07%</t>
  </si>
  <si>
    <t>324.21%</t>
  </si>
  <si>
    <t>1.01%</t>
  </si>
  <si>
    <t>3.56%</t>
  </si>
  <si>
    <t>87.91%</t>
  </si>
  <si>
    <t>3.53%</t>
  </si>
  <si>
    <t>14.22%</t>
  </si>
  <si>
    <t>1000</t>
  </si>
  <si>
    <t>(2.16M)</t>
  </si>
  <si>
    <t>(16M)</t>
  </si>
  <si>
    <t>6.06M</t>
  </si>
  <si>
    <t>134.06M</t>
  </si>
  <si>
    <t>(24.14M)</t>
  </si>
  <si>
    <t>(365,000)</t>
  </si>
  <si>
    <t>41.81M</t>
  </si>
  <si>
    <t>35.14M</t>
  </si>
  <si>
    <t>69.87M</t>
  </si>
  <si>
    <t>37.76M</t>
  </si>
  <si>
    <t>23.46M</t>
  </si>
  <si>
    <t>-15.96%</t>
  </si>
  <si>
    <t>98.82%</t>
  </si>
  <si>
    <t>-45.95%</t>
  </si>
  <si>
    <t>-37.88%</t>
  </si>
  <si>
    <t>RTIX</t>
  </si>
  <si>
    <t>RTI Surgical</t>
  </si>
  <si>
    <t>AGEN</t>
  </si>
  <si>
    <t>Agenus</t>
  </si>
  <si>
    <t>AHPI</t>
  </si>
  <si>
    <t>Allied Healthcare Prods</t>
  </si>
  <si>
    <t>ALOG</t>
  </si>
  <si>
    <t>Analogic</t>
  </si>
  <si>
    <t>ANGO</t>
  </si>
  <si>
    <t>AngioDynamics</t>
  </si>
  <si>
    <t>TNDM</t>
  </si>
  <si>
    <t>Tandem Diabetes Care</t>
  </si>
  <si>
    <t>330.85M</t>
  </si>
  <si>
    <t>-14.52</t>
  </si>
  <si>
    <t>37.67</t>
  </si>
  <si>
    <t>4.71</t>
  </si>
  <si>
    <t>1.20</t>
  </si>
  <si>
    <t>2.01</t>
  </si>
  <si>
    <t>532.27M</t>
  </si>
  <si>
    <t>-4.24</t>
  </si>
  <si>
    <t>-3.86</t>
  </si>
  <si>
    <t>12.22</t>
  </si>
  <si>
    <t>59.67</t>
  </si>
  <si>
    <t>9.19M</t>
  </si>
  <si>
    <t>-4.77</t>
  </si>
  <si>
    <t>882.29M</t>
  </si>
  <si>
    <t>-21.52</t>
  </si>
  <si>
    <t>24.65</t>
  </si>
  <si>
    <t>1.61</t>
  </si>
  <si>
    <t>1.72</t>
  </si>
  <si>
    <t>1.83</t>
  </si>
  <si>
    <t>R</t>
  </si>
  <si>
    <t>S</t>
  </si>
  <si>
    <t>g</t>
  </si>
  <si>
    <t>PT Alam Sutera Realty Tbk (ASRI.JK)</t>
  </si>
  <si>
    <t>310.00</t>
  </si>
  <si>
    <t>316.00</t>
  </si>
  <si>
    <t>318.00</t>
  </si>
  <si>
    <t>0.00 x</t>
  </si>
  <si>
    <t>310.00 - 318.00</t>
  </si>
  <si>
    <t>310.00 - 585.00</t>
  </si>
  <si>
    <t>23899600</t>
  </si>
  <si>
    <t>12241668</t>
  </si>
  <si>
    <t>6.09T</t>
  </si>
  <si>
    <t>414.50</t>
  </si>
  <si>
    <t>6</t>
  </si>
  <si>
    <t>3.68B</t>
  </si>
  <si>
    <t>3.94B</t>
  </si>
  <si>
    <t>4.08B</t>
  </si>
  <si>
    <t>5.05B</t>
  </si>
  <si>
    <t>2.72B</t>
  </si>
  <si>
    <t>35.60%</t>
  </si>
  <si>
    <t>Invalid Date</t>
  </si>
  <si>
    <t>Invalid Date.1</t>
  </si>
  <si>
    <t>12/31/2016</t>
  </si>
  <si>
    <t>3/31/2017</t>
  </si>
  <si>
    <t>10.62</t>
  </si>
  <si>
    <t>12.96</t>
  </si>
  <si>
    <t>-7.68</t>
  </si>
  <si>
    <t>8.96</t>
  </si>
  <si>
    <t>-18.3</t>
  </si>
  <si>
    <t>-4</t>
  </si>
  <si>
    <t>-172.30%</t>
  </si>
  <si>
    <t>-30.90%</t>
  </si>
  <si>
    <t>ASRI.JK</t>
  </si>
  <si>
    <t>64.30%</t>
  </si>
  <si>
    <t>27.40%</t>
  </si>
  <si>
    <t>5.73%</t>
  </si>
  <si>
    <t>-9.44%</t>
  </si>
  <si>
    <t>12.24M</t>
  </si>
  <si>
    <t>12.69M</t>
  </si>
  <si>
    <t>Alkermes plc (ALKS)</t>
  </si>
  <si>
    <t>58.63</t>
  </si>
  <si>
    <t>57.73</t>
  </si>
  <si>
    <t>57.62</t>
  </si>
  <si>
    <t>40.00 x 100</t>
  </si>
  <si>
    <t>59.00 x 100</t>
  </si>
  <si>
    <t>57.38 - 58.82</t>
  </si>
  <si>
    <t>41.93 - 63.40</t>
  </si>
  <si>
    <t>640376</t>
  </si>
  <si>
    <t>841831</t>
  </si>
  <si>
    <t>8.98B</t>
  </si>
  <si>
    <t>2.40</t>
  </si>
  <si>
    <t>-44.42</t>
  </si>
  <si>
    <t>-1.32</t>
  </si>
  <si>
    <t>63.42</t>
  </si>
  <si>
    <t>10</t>
  </si>
  <si>
    <t>216.9M</t>
  </si>
  <si>
    <t>231.6M</t>
  </si>
  <si>
    <t>890.51M</t>
  </si>
  <si>
    <t>207.95M</t>
  </si>
  <si>
    <t>225.9M</t>
  </si>
  <si>
    <t>874.8M</t>
  </si>
  <si>
    <t>985.1M</t>
  </si>
  <si>
    <t>228M</t>
  </si>
  <si>
    <t>236.88M</t>
  </si>
  <si>
    <t>911.47M</t>
  </si>
  <si>
    <t>195.16M</t>
  </si>
  <si>
    <t>180.24M</t>
  </si>
  <si>
    <t>745.69M</t>
  </si>
  <si>
    <t>11.10%</t>
  </si>
  <si>
    <t>28.50%</t>
  </si>
  <si>
    <t>19.40%</t>
  </si>
  <si>
    <t>19.00%</t>
  </si>
  <si>
    <t>-0.09</t>
  </si>
  <si>
    <t>-0.18</t>
  </si>
  <si>
    <t>90.00%</t>
  </si>
  <si>
    <t>-100.00%</t>
  </si>
  <si>
    <t>ALKS</t>
  </si>
  <si>
    <t>133.30%</t>
  </si>
  <si>
    <t>1,275.00%</t>
  </si>
  <si>
    <t>-28.41%</t>
  </si>
  <si>
    <t>-30.79%</t>
  </si>
  <si>
    <t>124.74</t>
  </si>
  <si>
    <t>50.80</t>
  </si>
  <si>
    <t>11.50</t>
  </si>
  <si>
    <t>7.38</t>
  </si>
  <si>
    <t>-25.60%</t>
  </si>
  <si>
    <t>-25.96%</t>
  </si>
  <si>
    <t>-7.19%</t>
  </si>
  <si>
    <t>-16.11%</t>
  </si>
  <si>
    <t>780.7M</t>
  </si>
  <si>
    <t>5.14</t>
  </si>
  <si>
    <t>22.30%</t>
  </si>
  <si>
    <t>614M</t>
  </si>
  <si>
    <t>-107.33M</t>
  </si>
  <si>
    <t>-199.9M</t>
  </si>
  <si>
    <t>476.42M</t>
  </si>
  <si>
    <t>3.11</t>
  </si>
  <si>
    <t>283.11M</t>
  </si>
  <si>
    <t>23.27</t>
  </si>
  <si>
    <t>3.60</t>
  </si>
  <si>
    <t>7.95</t>
  </si>
  <si>
    <t>-20.34M</t>
  </si>
  <si>
    <t>-10.86M</t>
  </si>
  <si>
    <t>15.18%</t>
  </si>
  <si>
    <t>63.40</t>
  </si>
  <si>
    <t>41.93</t>
  </si>
  <si>
    <t>58.54</t>
  </si>
  <si>
    <t>57.51</t>
  </si>
  <si>
    <t>841.83k</t>
  </si>
  <si>
    <t>746.97k</t>
  </si>
  <si>
    <t>153.19M</t>
  </si>
  <si>
    <t>151.57M</t>
  </si>
  <si>
    <t>0.73%</t>
  </si>
  <si>
    <t>100.50%</t>
  </si>
  <si>
    <t>8.77</t>
  </si>
  <si>
    <t>May 15, 2000</t>
  </si>
  <si>
    <t>Mr. Richard F. Pops</t>
  </si>
  <si>
    <t>2.57M</t>
  </si>
  <si>
    <t>6.43M</t>
  </si>
  <si>
    <t>Mr. Shane Martin Cooke</t>
  </si>
  <si>
    <t>Dr. Floyd E. Bloom M.D.</t>
  </si>
  <si>
    <t>Co-Founder and Director</t>
  </si>
  <si>
    <t>85.5k</t>
  </si>
  <si>
    <t>Mr. James M. Frates</t>
  </si>
  <si>
    <t>Chief Financial Officer, Sr. VP and Treasurer</t>
  </si>
  <si>
    <t>876.25k</t>
  </si>
  <si>
    <t>Ms. Kathryn L. Biberstein</t>
  </si>
  <si>
    <t>Chief Admin. Officer, Chief Compliance Officer, Chief Risk Officer, EVP and Sec.</t>
  </si>
  <si>
    <t>1.66M</t>
  </si>
  <si>
    <t>389.98M</t>
  </si>
  <si>
    <t>577.21M</t>
  </si>
  <si>
    <t>618.79M</t>
  </si>
  <si>
    <t>628.34M</t>
  </si>
  <si>
    <t>48.01%</t>
  </si>
  <si>
    <t>7.20%</t>
  </si>
  <si>
    <t>1.54%</t>
  </si>
  <si>
    <t>18.68%</t>
  </si>
  <si>
    <t>152.93M</t>
  </si>
  <si>
    <t>242.19M</t>
  </si>
  <si>
    <t>202.87M</t>
  </si>
  <si>
    <t>200.98M</t>
  </si>
  <si>
    <t>105.05M</t>
  </si>
  <si>
    <t>135.96M</t>
  </si>
  <si>
    <t>144.1M</t>
  </si>
  <si>
    <t>117.28M</t>
  </si>
  <si>
    <t>106.73M</t>
  </si>
  <si>
    <t>47.88M</t>
  </si>
  <si>
    <t>94.35M</t>
  </si>
  <si>
    <t>98.09M</t>
  </si>
  <si>
    <t>85.6M</t>
  </si>
  <si>
    <t>94.26M</t>
  </si>
  <si>
    <t>22.53M</t>
  </si>
  <si>
    <t>43.12M</t>
  </si>
  <si>
    <t>39.93M</t>
  </si>
  <si>
    <t>27.91M</t>
  </si>
  <si>
    <t>25.36M</t>
  </si>
  <si>
    <t>51.24M</t>
  </si>
  <si>
    <t>58.15M</t>
  </si>
  <si>
    <t>57.69M</t>
  </si>
  <si>
    <t>50.60%</t>
  </si>
  <si>
    <t>5.16%</t>
  </si>
  <si>
    <t>-16.23%</t>
  </si>
  <si>
    <t>-0.93%</t>
  </si>
  <si>
    <t>237.04M</t>
  </si>
  <si>
    <t>346.9M</t>
  </si>
  <si>
    <t>376.6M</t>
  </si>
  <si>
    <t>425.46M</t>
  </si>
  <si>
    <t>544.71M</t>
  </si>
  <si>
    <t>46.34%</t>
  </si>
  <si>
    <t>8.56%</t>
  </si>
  <si>
    <t>12.97%</t>
  </si>
  <si>
    <t>28.03%</t>
  </si>
  <si>
    <t>73.05%</t>
  </si>
  <si>
    <t>250.43M</t>
  </si>
  <si>
    <t>326.24M</t>
  </si>
  <si>
    <t>463.75M</t>
  </si>
  <si>
    <t>649.76M</t>
  </si>
  <si>
    <t>753.38M</t>
  </si>
  <si>
    <t>141.89M</t>
  </si>
  <si>
    <t>170.83M</t>
  </si>
  <si>
    <t>263.84M</t>
  </si>
  <si>
    <t>338.2M</t>
  </si>
  <si>
    <t>379.25M</t>
  </si>
  <si>
    <t>108.53M</t>
  </si>
  <si>
    <t>155.41M</t>
  </si>
  <si>
    <t>199.91M</t>
  </si>
  <si>
    <t>311.56M</t>
  </si>
  <si>
    <t>374.13M</t>
  </si>
  <si>
    <t>30.28%</t>
  </si>
  <si>
    <t>42.15%</t>
  </si>
  <si>
    <t>40.11%</t>
  </si>
  <si>
    <t>15.95%</t>
  </si>
  <si>
    <t>75M</t>
  </si>
  <si>
    <t>(300,000)</t>
  </si>
  <si>
    <t>(7.9M)</t>
  </si>
  <si>
    <t>(88.38M)</t>
  </si>
  <si>
    <t>(226.6M)</t>
  </si>
  <si>
    <t>(200.77M)</t>
  </si>
  <si>
    <t>584000</t>
  </si>
  <si>
    <t>(971,998)</t>
  </si>
  <si>
    <t>84.57M</t>
  </si>
  <si>
    <t>12.51M</t>
  </si>
  <si>
    <t>(2.49M)</t>
  </si>
  <si>
    <t>1.52M</t>
  </si>
  <si>
    <t>947998</t>
  </si>
  <si>
    <t>1.97M</t>
  </si>
  <si>
    <t>3.33M</t>
  </si>
  <si>
    <t>3.75M</t>
  </si>
  <si>
    <t>28.11M</t>
  </si>
  <si>
    <t>13.84M</t>
  </si>
  <si>
    <t>13.43M</t>
  </si>
  <si>
    <t>13.25M</t>
  </si>
  <si>
    <t>14.89M</t>
  </si>
  <si>
    <t>-50.77%</t>
  </si>
  <si>
    <t>-2.95%</t>
  </si>
  <si>
    <t>12.40%</t>
  </si>
  <si>
    <t>(114.39M)</t>
  </si>
  <si>
    <t>(224.01M)</t>
  </si>
  <si>
    <t>(214.39M)</t>
  </si>
  <si>
    <t>-297.70%</t>
  </si>
  <si>
    <t>-1,496.73%</t>
  </si>
  <si>
    <t>-28.75%</t>
  </si>
  <si>
    <t>(714,000)</t>
  </si>
  <si>
    <t>(16.34M)</t>
  </si>
  <si>
    <t>16.03M</t>
  </si>
  <si>
    <t>(5.94M)</t>
  </si>
  <si>
    <t>13.97M</t>
  </si>
  <si>
    <t>880000</t>
  </si>
  <si>
    <t>31.57M</t>
  </si>
  <si>
    <t>28000</t>
  </si>
  <si>
    <t>118666</t>
  </si>
  <si>
    <t>36.06M</t>
  </si>
  <si>
    <t>171000</t>
  </si>
  <si>
    <t>103000</t>
  </si>
  <si>
    <t>(10.16M)</t>
  </si>
  <si>
    <t>(27.01M)</t>
  </si>
  <si>
    <t>(565,000)</t>
  </si>
  <si>
    <t>(18.94M)</t>
  </si>
  <si>
    <t>(9.55M)</t>
  </si>
  <si>
    <t>(4.55M)</t>
  </si>
  <si>
    <t>(4.57M)</t>
  </si>
  <si>
    <t>(20.35M)</t>
  </si>
  <si>
    <t>(9.65M)</t>
  </si>
  <si>
    <t>(142,000)</t>
  </si>
  <si>
    <t>(113.68M)</t>
  </si>
  <si>
    <t>23.43M</t>
  </si>
  <si>
    <t>(30.06M)</t>
  </si>
  <si>
    <t>(227.16M)</t>
  </si>
  <si>
    <t>(208.44M)</t>
  </si>
  <si>
    <t>120.61%</t>
  </si>
  <si>
    <t>-228.29%</t>
  </si>
  <si>
    <t>-655.67%</t>
  </si>
  <si>
    <t>8.24%</t>
  </si>
  <si>
    <t>-27.95%</t>
  </si>
  <si>
    <t>(0.99)</t>
  </si>
  <si>
    <t>(0.21)</t>
  </si>
  <si>
    <t>(1.52)</t>
  </si>
  <si>
    <t>(1.38)</t>
  </si>
  <si>
    <t>117.40%</t>
  </si>
  <si>
    <t>-221.88%</t>
  </si>
  <si>
    <t>-623.81%</t>
  </si>
  <si>
    <t>114.7M</t>
  </si>
  <si>
    <t>145.27M</t>
  </si>
  <si>
    <t>151.48M</t>
  </si>
  <si>
    <t>0.16</t>
  </si>
  <si>
    <t>116.32%</t>
  </si>
  <si>
    <t>-229.95%</t>
  </si>
  <si>
    <t>144.96M</t>
  </si>
  <si>
    <t>34.5M</t>
  </si>
  <si>
    <t>115.01M</t>
  </si>
  <si>
    <t>10.94M</t>
  </si>
  <si>
    <t>(138.71M)</t>
  </si>
  <si>
    <t>(114.41M)</t>
  </si>
  <si>
    <t>233.34%</t>
  </si>
  <si>
    <t>-90.49%</t>
  </si>
  <si>
    <t>-1,367.52%</t>
  </si>
  <si>
    <t>17.52%</t>
  </si>
  <si>
    <t>-15.34%</t>
  </si>
  <si>
    <t>190.45M</t>
  </si>
  <si>
    <t>362.23M</t>
  </si>
  <si>
    <t>631.17M</t>
  </si>
  <si>
    <t>534.78M</t>
  </si>
  <si>
    <t>497.23M</t>
  </si>
  <si>
    <t>83.6M</t>
  </si>
  <si>
    <t>167.56M</t>
  </si>
  <si>
    <t>224.06M</t>
  </si>
  <si>
    <t>181.11M</t>
  </si>
  <si>
    <t>186.38M</t>
  </si>
  <si>
    <t>106.85M</t>
  </si>
  <si>
    <t>194.67M</t>
  </si>
  <si>
    <t>407.1M</t>
  </si>
  <si>
    <t>353.67M</t>
  </si>
  <si>
    <t>310.86M</t>
  </si>
  <si>
    <t>90.20%</t>
  </si>
  <si>
    <t>74.24%</t>
  </si>
  <si>
    <t>-15.27%</t>
  </si>
  <si>
    <t>-7.02%</t>
  </si>
  <si>
    <t>13.27%</t>
  </si>
  <si>
    <t>22.96%</t>
  </si>
  <si>
    <t>32.85%</t>
  </si>
  <si>
    <t>28.82%</t>
  </si>
  <si>
    <t>28.80%</t>
  </si>
  <si>
    <t>96.38M</t>
  </si>
  <si>
    <t>134.15M</t>
  </si>
  <si>
    <t>151.55M</t>
  </si>
  <si>
    <t>155.49M</t>
  </si>
  <si>
    <t>191.1M</t>
  </si>
  <si>
    <t>155.59M</t>
  </si>
  <si>
    <t>191.2M</t>
  </si>
  <si>
    <t>(100,000)</t>
  </si>
  <si>
    <t>39.19%</t>
  </si>
  <si>
    <t>22.91%</t>
  </si>
  <si>
    <t>4.05</t>
  </si>
  <si>
    <t>4.30</t>
  </si>
  <si>
    <t>4.08</t>
  </si>
  <si>
    <t>4.04</t>
  </si>
  <si>
    <t>3.90</t>
  </si>
  <si>
    <t>39.76M</t>
  </si>
  <si>
    <t>46.22M</t>
  </si>
  <si>
    <t>51.36M</t>
  </si>
  <si>
    <t>38.41M</t>
  </si>
  <si>
    <t>16.97M</t>
  </si>
  <si>
    <t>12.23M</t>
  </si>
  <si>
    <t>15.43M</t>
  </si>
  <si>
    <t>21.77M</t>
  </si>
  <si>
    <t>15.58M</t>
  </si>
  <si>
    <t>14.82M</t>
  </si>
  <si>
    <t>21.81M</t>
  </si>
  <si>
    <t>18.41M</t>
  </si>
  <si>
    <t>21.1M</t>
  </si>
  <si>
    <t>16.45M</t>
  </si>
  <si>
    <t>19.41M</t>
  </si>
  <si>
    <t>381000</t>
  </si>
  <si>
    <t>12.57M</t>
  </si>
  <si>
    <t>27.54M</t>
  </si>
  <si>
    <t>42.72M</t>
  </si>
  <si>
    <t>26.1M</t>
  </si>
  <si>
    <t>39.16M</t>
  </si>
  <si>
    <t>339.15M</t>
  </si>
  <si>
    <t>570.14M</t>
  </si>
  <si>
    <t>876.79M</t>
  </si>
  <si>
    <t>754.77M</t>
  </si>
  <si>
    <t>790.49M</t>
  </si>
  <si>
    <t>303M</t>
  </si>
  <si>
    <t>274.49M</t>
  </si>
  <si>
    <t>265.74M</t>
  </si>
  <si>
    <t>254.82M</t>
  </si>
  <si>
    <t>264.79M</t>
  </si>
  <si>
    <t>416.3M</t>
  </si>
  <si>
    <t>428.14M</t>
  </si>
  <si>
    <t>435.9M</t>
  </si>
  <si>
    <t>429.57M</t>
  </si>
  <si>
    <t>470.72M</t>
  </si>
  <si>
    <t>127.58M</t>
  </si>
  <si>
    <t>148.04M</t>
  </si>
  <si>
    <t>149.16M</t>
  </si>
  <si>
    <t>136.8M</t>
  </si>
  <si>
    <t>152.87M</t>
  </si>
  <si>
    <t>8.89M</t>
  </si>
  <si>
    <t>8.16M</t>
  </si>
  <si>
    <t>5.91M</t>
  </si>
  <si>
    <t>235.06M</t>
  </si>
  <si>
    <t>244.96M</t>
  </si>
  <si>
    <t>238.81M</t>
  </si>
  <si>
    <t>235.32M</t>
  </si>
  <si>
    <t>270.68M</t>
  </si>
  <si>
    <t>113.31M</t>
  </si>
  <si>
    <t>153.65M</t>
  </si>
  <si>
    <t>170.16M</t>
  </si>
  <si>
    <t>174.75M</t>
  </si>
  <si>
    <t>205.93M</t>
  </si>
  <si>
    <t>66.39M</t>
  </si>
  <si>
    <t>89.76M</t>
  </si>
  <si>
    <t>171.68M</t>
  </si>
  <si>
    <t>265.67M</t>
  </si>
  <si>
    <t>121.93M</t>
  </si>
  <si>
    <t>55.69M</t>
  </si>
  <si>
    <t>170.48M</t>
  </si>
  <si>
    <t>264.07M</t>
  </si>
  <si>
    <t>710.59M</t>
  </si>
  <si>
    <t>630.31M</t>
  </si>
  <si>
    <t>573.62M</t>
  </si>
  <si>
    <t>472.06M</t>
  </si>
  <si>
    <t>411.1M</t>
  </si>
  <si>
    <t>92.74M</t>
  </si>
  <si>
    <t>94.21M</t>
  </si>
  <si>
    <t>92.87M</t>
  </si>
  <si>
    <t>617.85M</t>
  </si>
  <si>
    <t>537.57M</t>
  </si>
  <si>
    <t>479.41M</t>
  </si>
  <si>
    <t>379.19M</t>
  </si>
  <si>
    <t>318.23M</t>
  </si>
  <si>
    <t>16.09M</t>
  </si>
  <si>
    <t>12.89M</t>
  </si>
  <si>
    <t>67.57M</t>
  </si>
  <si>
    <t>90.35M</t>
  </si>
  <si>
    <t>4.29M</t>
  </si>
  <si>
    <t>66.33M</t>
  </si>
  <si>
    <t>89.3M</t>
  </si>
  <si>
    <t>1.58B</t>
  </si>
  <si>
    <t>1.92B</t>
  </si>
  <si>
    <t>1.86B</t>
  </si>
  <si>
    <t>1.73B</t>
  </si>
  <si>
    <t>9.92%</t>
  </si>
  <si>
    <t>21.79%</t>
  </si>
  <si>
    <t>-3.41%</t>
  </si>
  <si>
    <t>-6.97%</t>
  </si>
  <si>
    <t>6.75M</t>
  </si>
  <si>
    <t>65.74M</t>
  </si>
  <si>
    <t>19.49M</t>
  </si>
  <si>
    <t>32.34M</t>
  </si>
  <si>
    <t>37.4M</t>
  </si>
  <si>
    <t>46.28M</t>
  </si>
  <si>
    <t>5.94%</t>
  </si>
  <si>
    <t>65.88%</t>
  </si>
  <si>
    <t>15.67%</t>
  </si>
  <si>
    <t>899000</t>
  </si>
  <si>
    <t>67.66M</t>
  </si>
  <si>
    <t>74.65M</t>
  </si>
  <si>
    <t>91.5M</t>
  </si>
  <si>
    <t>133.07M</t>
  </si>
  <si>
    <t>161.82M</t>
  </si>
  <si>
    <t>36.85M</t>
  </si>
  <si>
    <t>40.37M</t>
  </si>
  <si>
    <t>45.62M</t>
  </si>
  <si>
    <t>42.64M</t>
  </si>
  <si>
    <t>46.55M</t>
  </si>
  <si>
    <t>54.64M</t>
  </si>
  <si>
    <t>92.7M</t>
  </si>
  <si>
    <t>116.2M</t>
  </si>
  <si>
    <t>89.16M</t>
  </si>
  <si>
    <t>100.9M</t>
  </si>
  <si>
    <t>130.58M</t>
  </si>
  <si>
    <t>236.21M</t>
  </si>
  <si>
    <t>211.99M</t>
  </si>
  <si>
    <t>441.36M</t>
  </si>
  <si>
    <t>357.54M</t>
  </si>
  <si>
    <t>351.22M</t>
  </si>
  <si>
    <t>284.21M</t>
  </si>
  <si>
    <t>280.67M</t>
  </si>
  <si>
    <t>34.51M</t>
  </si>
  <si>
    <t>18.92M</t>
  </si>
  <si>
    <t>(40.39M)</t>
  </si>
  <si>
    <t>(47.77M)</t>
  </si>
  <si>
    <t>470000</t>
  </si>
  <si>
    <t>40.86M</t>
  </si>
  <si>
    <t>16.33M</t>
  </si>
  <si>
    <t>24.79M</t>
  </si>
  <si>
    <t>23.72M</t>
  </si>
  <si>
    <t>20.59M</t>
  </si>
  <si>
    <t>24.28M</t>
  </si>
  <si>
    <t>8.75M</t>
  </si>
  <si>
    <t>12.58M</t>
  </si>
  <si>
    <t>12.61M</t>
  </si>
  <si>
    <t>17.16M</t>
  </si>
  <si>
    <t>7.58M</t>
  </si>
  <si>
    <t>12.21M</t>
  </si>
  <si>
    <t>7.12M</t>
  </si>
  <si>
    <t>581.37M</t>
  </si>
  <si>
    <t>512.4M</t>
  </si>
  <si>
    <t>524.44M</t>
  </si>
  <si>
    <t>541.47M</t>
  </si>
  <si>
    <t>516.94M</t>
  </si>
  <si>
    <t>40.51%</t>
  </si>
  <si>
    <t>32.48%</t>
  </si>
  <si>
    <t>27.30%</t>
  </si>
  <si>
    <t>29.18%</t>
  </si>
  <si>
    <t>29.94%</t>
  </si>
  <si>
    <t>853.85M</t>
  </si>
  <si>
    <t>1.4B</t>
  </si>
  <si>
    <t>1.31B</t>
  </si>
  <si>
    <t>1.21B</t>
  </si>
  <si>
    <t>1.38M</t>
  </si>
  <si>
    <t>1.54M</t>
  </si>
  <si>
    <t>(524.91M)</t>
  </si>
  <si>
    <t>(482.27M)</t>
  </si>
  <si>
    <t>(512.34M)</t>
  </si>
  <si>
    <t>(739.5M)</t>
  </si>
  <si>
    <t>(947.94M)</t>
  </si>
  <si>
    <t>(571,000)</t>
  </si>
  <si>
    <t>(17.83M)</t>
  </si>
  <si>
    <t>(32.05M)</t>
  </si>
  <si>
    <t>(58.66M)</t>
  </si>
  <si>
    <t>(72.64M)</t>
  </si>
  <si>
    <t>59.49%</t>
  </si>
  <si>
    <t>67.52%</t>
  </si>
  <si>
    <t>72.70%</t>
  </si>
  <si>
    <t>70.82%</t>
  </si>
  <si>
    <t>70.06%</t>
  </si>
  <si>
    <t>17.65M</t>
  </si>
  <si>
    <t>115.53%</t>
  </si>
  <si>
    <t>-270.33%</t>
  </si>
  <si>
    <t>70.77M</t>
  </si>
  <si>
    <t>25.38M</t>
  </si>
  <si>
    <t>38.43M</t>
  </si>
  <si>
    <t>(14.56M)</t>
  </si>
  <si>
    <t>(15.39M)</t>
  </si>
  <si>
    <t>(19.19M)</t>
  </si>
  <si>
    <t>(37.58M)</t>
  </si>
  <si>
    <t>(9.69M)</t>
  </si>
  <si>
    <t>78.97M</t>
  </si>
  <si>
    <t>14.9M</t>
  </si>
  <si>
    <t>(48.56M)</t>
  </si>
  <si>
    <t>56.81M</t>
  </si>
  <si>
    <t>87.28M</t>
  </si>
  <si>
    <t>87.92M</t>
  </si>
  <si>
    <t>279000</t>
  </si>
  <si>
    <t>(122.34M)</t>
  </si>
  <si>
    <t>(36.6M)</t>
  </si>
  <si>
    <t>(1.1M)</t>
  </si>
  <si>
    <t>4.3M</t>
  </si>
  <si>
    <t>10.86M</t>
  </si>
  <si>
    <t>81.98M</t>
  </si>
  <si>
    <t>(27.2M)</t>
  </si>
  <si>
    <t>(14.01M)</t>
  </si>
  <si>
    <t>(9.53M)</t>
  </si>
  <si>
    <t>(17.4M)</t>
  </si>
  <si>
    <t>(16.46M)</t>
  </si>
  <si>
    <t>(35.62M)</t>
  </si>
  <si>
    <t>76.16M</t>
  </si>
  <si>
    <t>45.87M</t>
  </si>
  <si>
    <t>(28.64M)</t>
  </si>
  <si>
    <t>22.28M</t>
  </si>
  <si>
    <t>(11.08M)</t>
  </si>
  <si>
    <t>(2.48M)</t>
  </si>
  <si>
    <t>92.22M</t>
  </si>
  <si>
    <t>11.14M</t>
  </si>
  <si>
    <t>(40.36M)</t>
  </si>
  <si>
    <t>(63.8M)</t>
  </si>
  <si>
    <t>3,815.59%</t>
  </si>
  <si>
    <t>-87.92%</t>
  </si>
  <si>
    <t>-462.33%</t>
  </si>
  <si>
    <t>-58.08%</t>
  </si>
  <si>
    <t>-0.64%</t>
  </si>
  <si>
    <t>15.98%</t>
  </si>
  <si>
    <t>1.80%</t>
  </si>
  <si>
    <t>-6.42%</t>
  </si>
  <si>
    <t>-8.56%</t>
  </si>
  <si>
    <t>(16.99M)</t>
  </si>
  <si>
    <t>(19.05M)</t>
  </si>
  <si>
    <t>(33.65M)</t>
  </si>
  <si>
    <t>(52.88M)</t>
  </si>
  <si>
    <t>(43.66M)</t>
  </si>
  <si>
    <t>-76.61%</t>
  </si>
  <si>
    <t>-57.13%</t>
  </si>
  <si>
    <t>17.44%</t>
  </si>
  <si>
    <t>-4.36%</t>
  </si>
  <si>
    <t>-3.30%</t>
  </si>
  <si>
    <t>-5.44%</t>
  </si>
  <si>
    <t>-8.42%</t>
  </si>
  <si>
    <t>-5.85%</t>
  </si>
  <si>
    <t>(494.77M)</t>
  </si>
  <si>
    <t>35000</t>
  </si>
  <si>
    <t>52000</t>
  </si>
  <si>
    <t>44.37M</t>
  </si>
  <si>
    <t>94.57M</t>
  </si>
  <si>
    <t>(46.36M)</t>
  </si>
  <si>
    <t>(274.11M)</t>
  </si>
  <si>
    <t>(41.11M)</t>
  </si>
  <si>
    <t>170.71M</t>
  </si>
  <si>
    <t>(228.46M)</t>
  </si>
  <si>
    <t>(136.83M)</t>
  </si>
  <si>
    <t>(642.46M)</t>
  </si>
  <si>
    <t>(508.68M)</t>
  </si>
  <si>
    <t>(390.1M)</t>
  </si>
  <si>
    <t>323.03M</t>
  </si>
  <si>
    <t>90.47M</t>
  </si>
  <si>
    <t>368.34M</t>
  </si>
  <si>
    <t>467.57M</t>
  </si>
  <si>
    <t>560.81M</t>
  </si>
  <si>
    <t>(417.16M)</t>
  </si>
  <si>
    <t>(65.37M)</t>
  </si>
  <si>
    <t>(263.4M)</t>
  </si>
  <si>
    <t>(43.49M)</t>
  </si>
  <si>
    <t>127.24M</t>
  </si>
  <si>
    <t>84.33%</t>
  </si>
  <si>
    <t>-302.96%</t>
  </si>
  <si>
    <t>83.49%</t>
  </si>
  <si>
    <t>392.61%</t>
  </si>
  <si>
    <t>-106.97%</t>
  </si>
  <si>
    <t>-42.57%</t>
  </si>
  <si>
    <t>-6.92%</t>
  </si>
  <si>
    <t>17.06%</t>
  </si>
  <si>
    <t>17.19M</t>
  </si>
  <si>
    <t>49.08M</t>
  </si>
  <si>
    <t>295.98M</t>
  </si>
  <si>
    <t>19.07M</t>
  </si>
  <si>
    <t>20.31M</t>
  </si>
  <si>
    <t>248.41M</t>
  </si>
  <si>
    <t>(25.9M)</t>
  </si>
  <si>
    <t>47.58M</t>
  </si>
  <si>
    <t>443.33M</t>
  </si>
  <si>
    <t>(5.06M)</t>
  </si>
  <si>
    <t>(6.75M)</t>
  </si>
  <si>
    <t>(69.24M)</t>
  </si>
  <si>
    <t>444.1M</t>
  </si>
  <si>
    <t>(3.43M)</t>
  </si>
  <si>
    <t>(775,000)</t>
  </si>
  <si>
    <t>(65.81M)</t>
  </si>
  <si>
    <t>(271,000)</t>
  </si>
  <si>
    <t>19.53M</t>
  </si>
  <si>
    <t>28.58M</t>
  </si>
  <si>
    <t>(9.24M)</t>
  </si>
  <si>
    <t>(11.67M)</t>
  </si>
  <si>
    <t>(12.84M)</t>
  </si>
  <si>
    <t>(13.47M)</t>
  </si>
  <si>
    <t>11.39M</t>
  </si>
  <si>
    <t>32.37M</t>
  </si>
  <si>
    <t>4.23M</t>
  </si>
  <si>
    <t>464.85M</t>
  </si>
  <si>
    <t>43.75M</t>
  </si>
  <si>
    <t>308.76M</t>
  </si>
  <si>
    <t>40.89M</t>
  </si>
  <si>
    <t>(58.17M)</t>
  </si>
  <si>
    <t>-90.59%</t>
  </si>
  <si>
    <t>605.80%</t>
  </si>
  <si>
    <t>-86.76%</t>
  </si>
  <si>
    <t>-242.26%</t>
  </si>
  <si>
    <t>119.20%</t>
  </si>
  <si>
    <t>7.58%</t>
  </si>
  <si>
    <t>6.51%</t>
  </si>
  <si>
    <t>-7.80%</t>
  </si>
  <si>
    <t>70.6M</t>
  </si>
  <si>
    <t>56.5M</t>
  </si>
  <si>
    <t>(42.96M)</t>
  </si>
  <si>
    <t>(19.47M)</t>
  </si>
  <si>
    <t>73.17M</t>
  </si>
  <si>
    <t>(22.51M)</t>
  </si>
  <si>
    <t>(93.24M)</t>
  </si>
  <si>
    <t>(107.46M)</t>
  </si>
  <si>
    <t>475.79%</t>
  </si>
  <si>
    <t>-130.77%</t>
  </si>
  <si>
    <t>-314.17%</t>
  </si>
  <si>
    <t>-15.25%</t>
  </si>
  <si>
    <t>-1.28%</t>
  </si>
  <si>
    <t>ENDP</t>
  </si>
  <si>
    <t>Endo International</t>
  </si>
  <si>
    <t>PRTA</t>
  </si>
  <si>
    <t>Prothena Corp</t>
  </si>
  <si>
    <t>AMRN</t>
  </si>
  <si>
    <t>Amarin Corp</t>
  </si>
  <si>
    <t>JAZZ</t>
  </si>
  <si>
    <t>Jazz Pharmaceuticals</t>
  </si>
  <si>
    <t>HZNP</t>
  </si>
  <si>
    <t>Horizon Pharma</t>
  </si>
  <si>
    <t>ACAD</t>
  </si>
  <si>
    <t>ACADIA Pharmaceuticals</t>
  </si>
  <si>
    <t>2.6B</t>
  </si>
  <si>
    <t>-0.77</t>
  </si>
  <si>
    <t>3.55</t>
  </si>
  <si>
    <t>-0.24</t>
  </si>
  <si>
    <t>2.56B</t>
  </si>
  <si>
    <t>-13.92</t>
  </si>
  <si>
    <t>-13.37</t>
  </si>
  <si>
    <t>0.83</t>
  </si>
  <si>
    <t>2437.06</t>
  </si>
  <si>
    <t>-12.15</t>
  </si>
  <si>
    <t>-103.00</t>
  </si>
  <si>
    <t>-2.02</t>
  </si>
  <si>
    <t>8.01</t>
  </si>
  <si>
    <t>9.67B</t>
  </si>
  <si>
    <t>24.32</t>
  </si>
  <si>
    <t>12.32</t>
  </si>
  <si>
    <t>0.81</t>
  </si>
  <si>
    <t>6.33</t>
  </si>
  <si>
    <t>4.87</t>
  </si>
  <si>
    <t>E</t>
  </si>
  <si>
    <t>Allegion plc (ALLE)</t>
  </si>
  <si>
    <t>80.31</t>
  </si>
  <si>
    <t>80.41</t>
  </si>
  <si>
    <t>80.34</t>
  </si>
  <si>
    <t>79.11 x 200</t>
  </si>
  <si>
    <t>83.75 x 100</t>
  </si>
  <si>
    <t>79.69 - 80.69</t>
  </si>
  <si>
    <t>61.47 - 82.90</t>
  </si>
  <si>
    <t>286016</t>
  </si>
  <si>
    <t>689784</t>
  </si>
  <si>
    <t>1.22</t>
  </si>
  <si>
    <t>32.53</t>
  </si>
  <si>
    <t>2.47</t>
  </si>
  <si>
    <t>0.64 (0.80%)</t>
  </si>
  <si>
    <t>2017-06-13</t>
  </si>
  <si>
    <t>86.33</t>
  </si>
  <si>
    <t>11</t>
  </si>
  <si>
    <t>613.32M</t>
  </si>
  <si>
    <t>621.91M</t>
  </si>
  <si>
    <t>2.39B</t>
  </si>
  <si>
    <t>2.51B</t>
  </si>
  <si>
    <t>603.78M</t>
  </si>
  <si>
    <t>617M</t>
  </si>
  <si>
    <t>2.49B</t>
  </si>
  <si>
    <t>620.3M</t>
  </si>
  <si>
    <t>627.1M</t>
  </si>
  <si>
    <t>2.41B</t>
  </si>
  <si>
    <t>2.55B</t>
  </si>
  <si>
    <t>584.9M</t>
  </si>
  <si>
    <t>581.1M</t>
  </si>
  <si>
    <t>7.00%</t>
  </si>
  <si>
    <t>6.90%</t>
  </si>
  <si>
    <t>0.9</t>
  </si>
  <si>
    <t>0.95</t>
  </si>
  <si>
    <t>0.93</t>
  </si>
  <si>
    <t>-2.10%</t>
  </si>
  <si>
    <t>-6.90%</t>
  </si>
  <si>
    <t>ALLE</t>
  </si>
  <si>
    <t>13.70%</t>
  </si>
  <si>
    <t>13.31%</t>
  </si>
  <si>
    <t>17.35%</t>
  </si>
  <si>
    <t>18.94</t>
  </si>
  <si>
    <t>1.63</t>
  </si>
  <si>
    <t>3.35</t>
  </si>
  <si>
    <t>50.54</t>
  </si>
  <si>
    <t>10.50%</t>
  </si>
  <si>
    <t>19.44%</t>
  </si>
  <si>
    <t>12.46%</t>
  </si>
  <si>
    <t>207.22%</t>
  </si>
  <si>
    <t>2.28B</t>
  </si>
  <si>
    <t>23.88</t>
  </si>
  <si>
    <t>9.30%</t>
  </si>
  <si>
    <t>986M</t>
  </si>
  <si>
    <t>494.5M</t>
  </si>
  <si>
    <t>239.8M</t>
  </si>
  <si>
    <t>18.50%</t>
  </si>
  <si>
    <t>189.6M</t>
  </si>
  <si>
    <t>936.77</t>
  </si>
  <si>
    <t>1.59</t>
  </si>
  <si>
    <t>337.4M</t>
  </si>
  <si>
    <t>309.72M</t>
  </si>
  <si>
    <t>11.88%</t>
  </si>
  <si>
    <t>82.90</t>
  </si>
  <si>
    <t>61.47</t>
  </si>
  <si>
    <t>80.57</t>
  </si>
  <si>
    <t>75.30</t>
  </si>
  <si>
    <t>689.78k</t>
  </si>
  <si>
    <t>389.97k</t>
  </si>
  <si>
    <t>95.29M</t>
  </si>
  <si>
    <t>95.03M</t>
  </si>
  <si>
    <t>0.16%</t>
  </si>
  <si>
    <t>87.60%</t>
  </si>
  <si>
    <t>2.46M</t>
  </si>
  <si>
    <t>3.42</t>
  </si>
  <si>
    <t>2.56M</t>
  </si>
  <si>
    <t>0.80%</t>
  </si>
  <si>
    <t>21.05%</t>
  </si>
  <si>
    <t>Jun 30, 2017</t>
  </si>
  <si>
    <t>Jun 13, 2017</t>
  </si>
  <si>
    <t>Mr. David D. Petratis</t>
  </si>
  <si>
    <t>Chairman, Chief Exec. Officer &amp; Pres</t>
  </si>
  <si>
    <t>3.17M</t>
  </si>
  <si>
    <t>Mr. Patrick S. Shannon</t>
  </si>
  <si>
    <t>Mr. Jeffrey N. Braun</t>
  </si>
  <si>
    <t>Sr. VP and Gen. Counsel</t>
  </si>
  <si>
    <t>822.73k</t>
  </si>
  <si>
    <t>Mr. Timothy P. Eckersley</t>
  </si>
  <si>
    <t>Sr. VP and Pres of the Americas Region</t>
  </si>
  <si>
    <t>Ms. Lucia Veiga Moretti</t>
  </si>
  <si>
    <t>Sr. VP and Pres of the Europe, Middle East, India, &amp; Africa Region</t>
  </si>
  <si>
    <t>2.09B</t>
  </si>
  <si>
    <t>2.29%</t>
  </si>
  <si>
    <t>1.18%</t>
  </si>
  <si>
    <t>8.22%</t>
  </si>
  <si>
    <t>1.23B</t>
  </si>
  <si>
    <t>43.8M</t>
  </si>
  <si>
    <t>46.1M</t>
  </si>
  <si>
    <t>48.8M</t>
  </si>
  <si>
    <t>66.9M</t>
  </si>
  <si>
    <t>41.3M</t>
  </si>
  <si>
    <t>46.4M</t>
  </si>
  <si>
    <t>11.9M</t>
  </si>
  <si>
    <t>0.99%</t>
  </si>
  <si>
    <t>2.91%</t>
  </si>
  <si>
    <t>-5.80%</t>
  </si>
  <si>
    <t>829.2M</t>
  </si>
  <si>
    <t>864M</t>
  </si>
  <si>
    <t>853M</t>
  </si>
  <si>
    <t>876.2M</t>
  </si>
  <si>
    <t>980.8M</t>
  </si>
  <si>
    <t>-1.27%</t>
  </si>
  <si>
    <t>2.72%</t>
  </si>
  <si>
    <t>11.94%</t>
  </si>
  <si>
    <t>43.82%</t>
  </si>
  <si>
    <t>452.9M</t>
  </si>
  <si>
    <t>483.5M</t>
  </si>
  <si>
    <t>493.5M</t>
  </si>
  <si>
    <t>491.1M</t>
  </si>
  <si>
    <t>557.6M</t>
  </si>
  <si>
    <t>38.2M</t>
  </si>
  <si>
    <t>39.6M</t>
  </si>
  <si>
    <t>43.3M</t>
  </si>
  <si>
    <t>45.2M</t>
  </si>
  <si>
    <t>47.3M</t>
  </si>
  <si>
    <t>414.7M</t>
  </si>
  <si>
    <t>443.9M</t>
  </si>
  <si>
    <t>450.2M</t>
  </si>
  <si>
    <t>445.9M</t>
  </si>
  <si>
    <t>510.3M</t>
  </si>
  <si>
    <t>2.07%</t>
  </si>
  <si>
    <t>-0.49%</t>
  </si>
  <si>
    <t>13.54%</t>
  </si>
  <si>
    <t>33.2M</t>
  </si>
  <si>
    <t>26.5M</t>
  </si>
  <si>
    <t>(2.3M)</t>
  </si>
  <si>
    <t>368.6M</t>
  </si>
  <si>
    <t>235.8M</t>
  </si>
  <si>
    <t>326.3M</t>
  </si>
  <si>
    <t>358.6M</t>
  </si>
  <si>
    <t>425.5M</t>
  </si>
  <si>
    <t>(3.3M)</t>
  </si>
  <si>
    <t>(97.9M)</t>
  </si>
  <si>
    <t>(71.7M)</t>
  </si>
  <si>
    <t>1.9M</t>
  </si>
  <si>
    <t>10.2M</t>
  </si>
  <si>
    <t>53.8M</t>
  </si>
  <si>
    <t>580.00%</t>
  </si>
  <si>
    <t>427.45%</t>
  </si>
  <si>
    <t>-1.67%</t>
  </si>
  <si>
    <t>21.55%</t>
  </si>
  <si>
    <t>363.9M</t>
  </si>
  <si>
    <t>218.5M</t>
  </si>
  <si>
    <t>267.9M</t>
  </si>
  <si>
    <t>209.3M</t>
  </si>
  <si>
    <t>291.4M</t>
  </si>
  <si>
    <t>-39.96%</t>
  </si>
  <si>
    <t>22.61%</t>
  </si>
  <si>
    <t>-21.87%</t>
  </si>
  <si>
    <t>39.23%</t>
  </si>
  <si>
    <t>13.02%</t>
  </si>
  <si>
    <t>135.9M</t>
  </si>
  <si>
    <t>174.2M</t>
  </si>
  <si>
    <t>84.2M</t>
  </si>
  <si>
    <t>54.6M</t>
  </si>
  <si>
    <t>63.8M</t>
  </si>
  <si>
    <t>118.5M</t>
  </si>
  <si>
    <t>53.4M</t>
  </si>
  <si>
    <t>37.6M</t>
  </si>
  <si>
    <t>14.1M</t>
  </si>
  <si>
    <t>3.5M</t>
  </si>
  <si>
    <t>13.8M</t>
  </si>
  <si>
    <t>6.9M</t>
  </si>
  <si>
    <t>15.6M</t>
  </si>
  <si>
    <t>14.4M</t>
  </si>
  <si>
    <t>11.2M</t>
  </si>
  <si>
    <t>(4.4M)</t>
  </si>
  <si>
    <t>(8.2M)</t>
  </si>
  <si>
    <t>44.3M</t>
  </si>
  <si>
    <t>183.7M</t>
  </si>
  <si>
    <t>154.7M</t>
  </si>
  <si>
    <t>231.2M</t>
  </si>
  <si>
    <t>5.7M</t>
  </si>
  <si>
    <t>12.5M</t>
  </si>
  <si>
    <t>(2.6M)</t>
  </si>
  <si>
    <t>222.3M</t>
  </si>
  <si>
    <t>186.3M</t>
  </si>
  <si>
    <t>154.3M</t>
  </si>
  <si>
    <t>229.1M</t>
  </si>
  <si>
    <t>-85.70%</t>
  </si>
  <si>
    <t>485.85%</t>
  </si>
  <si>
    <t>-17.18%</t>
  </si>
  <si>
    <t>48.48%</t>
  </si>
  <si>
    <t>10.24%</t>
  </si>
  <si>
    <t>(800,000)</t>
  </si>
  <si>
    <t>(11.1M)</t>
  </si>
  <si>
    <t>(500,000)</t>
  </si>
  <si>
    <t>219.6M</t>
  </si>
  <si>
    <t>31M</t>
  </si>
  <si>
    <t>175.2M</t>
  </si>
  <si>
    <t>153.9M</t>
  </si>
  <si>
    <t>31.5M</t>
  </si>
  <si>
    <t>2.21</t>
  </si>
  <si>
    <t>1.82</t>
  </si>
  <si>
    <t>2.39</t>
  </si>
  <si>
    <t>-85.07%</t>
  </si>
  <si>
    <t>451.52%</t>
  </si>
  <si>
    <t>-12.09%</t>
  </si>
  <si>
    <t>49.38%</t>
  </si>
  <si>
    <t>96M</t>
  </si>
  <si>
    <t>96.1M</t>
  </si>
  <si>
    <t>95.9M</t>
  </si>
  <si>
    <t>95.8M</t>
  </si>
  <si>
    <t>1.80</t>
  </si>
  <si>
    <t>2.36</t>
  </si>
  <si>
    <t>445.45%</t>
  </si>
  <si>
    <t>-11.67%</t>
  </si>
  <si>
    <t>48.43%</t>
  </si>
  <si>
    <t>99.5M</t>
  </si>
  <si>
    <t>97.2M</t>
  </si>
  <si>
    <t>96.9M</t>
  </si>
  <si>
    <t>420.1M</t>
  </si>
  <si>
    <t>426.6M</t>
  </si>
  <si>
    <t>408.3M</t>
  </si>
  <si>
    <t>438.3M</t>
  </si>
  <si>
    <t>490.1M</t>
  </si>
  <si>
    <t>1.55%</t>
  </si>
  <si>
    <t>-4.29%</t>
  </si>
  <si>
    <t>7.35%</t>
  </si>
  <si>
    <t>317.5M</t>
  </si>
  <si>
    <t>267.6M</t>
  </si>
  <si>
    <t>294.8M</t>
  </si>
  <si>
    <t>202.5M</t>
  </si>
  <si>
    <t>313.4M</t>
  </si>
  <si>
    <t>290.5M</t>
  </si>
  <si>
    <t>199.7M</t>
  </si>
  <si>
    <t>312.4M</t>
  </si>
  <si>
    <t>-15.72%</t>
  </si>
  <si>
    <t>10.16%</t>
  </si>
  <si>
    <t>-31.31%</t>
  </si>
  <si>
    <t>54.77%</t>
  </si>
  <si>
    <t>13.52%</t>
  </si>
  <si>
    <t>14.62%</t>
  </si>
  <si>
    <t>8.86%</t>
  </si>
  <si>
    <t>13.95%</t>
  </si>
  <si>
    <t>381.9M</t>
  </si>
  <si>
    <t>424.9M</t>
  </si>
  <si>
    <t>441M</t>
  </si>
  <si>
    <t>303.4M</t>
  </si>
  <si>
    <t>271.9M</t>
  </si>
  <si>
    <t>11.26%</t>
  </si>
  <si>
    <t>3.79%</t>
  </si>
  <si>
    <t>-31.20%</t>
  </si>
  <si>
    <t>-10.38%</t>
  </si>
  <si>
    <t>5.36</t>
  </si>
  <si>
    <t>4.80</t>
  </si>
  <si>
    <t>6.82</t>
  </si>
  <si>
    <t>8.23</t>
  </si>
  <si>
    <t>166.4M</t>
  </si>
  <si>
    <t>155.8M</t>
  </si>
  <si>
    <t>179.5M</t>
  </si>
  <si>
    <t>204.1M</t>
  </si>
  <si>
    <t>220.6M</t>
  </si>
  <si>
    <t>95.5M</t>
  </si>
  <si>
    <t>86.8M</t>
  </si>
  <si>
    <t>92.6M</t>
  </si>
  <si>
    <t>115.2M</t>
  </si>
  <si>
    <t>140.3M</t>
  </si>
  <si>
    <t>22.2M</t>
  </si>
  <si>
    <t>32.1M</t>
  </si>
  <si>
    <t>30M</t>
  </si>
  <si>
    <t>23.6M</t>
  </si>
  <si>
    <t>80.4M</t>
  </si>
  <si>
    <t>68.3M</t>
  </si>
  <si>
    <t>54.8M</t>
  </si>
  <si>
    <t>58.9M</t>
  </si>
  <si>
    <t>56.7M</t>
  </si>
  <si>
    <t>(31.7M)</t>
  </si>
  <si>
    <t>(33.8M)</t>
  </si>
  <si>
    <t>44.1M</t>
  </si>
  <si>
    <t>74.9M</t>
  </si>
  <si>
    <t>58.5M</t>
  </si>
  <si>
    <t>25.1M</t>
  </si>
  <si>
    <t>23.4M</t>
  </si>
  <si>
    <t>909.9M</t>
  </si>
  <si>
    <t>923.2M</t>
  </si>
  <si>
    <t>973.8M</t>
  </si>
  <si>
    <t>735.1M</t>
  </si>
  <si>
    <t>829.3M</t>
  </si>
  <si>
    <t>232M</t>
  </si>
  <si>
    <t>203M</t>
  </si>
  <si>
    <t>211.2M</t>
  </si>
  <si>
    <t>224.8M</t>
  </si>
  <si>
    <t>226.6M</t>
  </si>
  <si>
    <t>586.8M</t>
  </si>
  <si>
    <t>569.2M</t>
  </si>
  <si>
    <t>616.5M</t>
  </si>
  <si>
    <t>640.4M</t>
  </si>
  <si>
    <t>132.7M</t>
  </si>
  <si>
    <t>126.3M</t>
  </si>
  <si>
    <t>120.5M</t>
  </si>
  <si>
    <t>125.9M</t>
  </si>
  <si>
    <t>14.5M</t>
  </si>
  <si>
    <t>81.3M</t>
  </si>
  <si>
    <t>82M</t>
  </si>
  <si>
    <t>96.8M</t>
  </si>
  <si>
    <t>101.9M</t>
  </si>
  <si>
    <t>126.5M</t>
  </si>
  <si>
    <t>354.8M</t>
  </si>
  <si>
    <t>366.2M</t>
  </si>
  <si>
    <t>375.6M</t>
  </si>
  <si>
    <t>391.7M</t>
  </si>
  <si>
    <t>413.8M</t>
  </si>
  <si>
    <t>20.2M</t>
  </si>
  <si>
    <t>17.9M</t>
  </si>
  <si>
    <t>14.2M</t>
  </si>
  <si>
    <t>788.4M</t>
  </si>
  <si>
    <t>651M</t>
  </si>
  <si>
    <t>631.7M</t>
  </si>
  <si>
    <t>637.9M</t>
  </si>
  <si>
    <t>504.9M</t>
  </si>
  <si>
    <t>506M</t>
  </si>
  <si>
    <t>714.1M</t>
  </si>
  <si>
    <t>716.8M</t>
  </si>
  <si>
    <t>150.5M</t>
  </si>
  <si>
    <t>146.1M</t>
  </si>
  <si>
    <t>125.7M</t>
  </si>
  <si>
    <t>372.4M</t>
  </si>
  <si>
    <t>357.4M</t>
  </si>
  <si>
    <t>182.5M</t>
  </si>
  <si>
    <t>132.8M</t>
  </si>
  <si>
    <t>40.4M</t>
  </si>
  <si>
    <t>2.29B</t>
  </si>
  <si>
    <t>2.25B</t>
  </si>
  <si>
    <t>-0.20%</t>
  </si>
  <si>
    <t>1.82%</t>
  </si>
  <si>
    <t>13.36%</t>
  </si>
  <si>
    <t>-1.66%</t>
  </si>
  <si>
    <t>49.6M</t>
  </si>
  <si>
    <t>65.6M</t>
  </si>
  <si>
    <t>227.2M</t>
  </si>
  <si>
    <t>211.3M</t>
  </si>
  <si>
    <t>249.5M</t>
  </si>
  <si>
    <t>175.1M</t>
  </si>
  <si>
    <t>179.9M</t>
  </si>
  <si>
    <t>18.08%</t>
  </si>
  <si>
    <t>36.3M</t>
  </si>
  <si>
    <t>153.3M</t>
  </si>
  <si>
    <t>183.4M</t>
  </si>
  <si>
    <t>195.9M</t>
  </si>
  <si>
    <t>197.3M</t>
  </si>
  <si>
    <t>198.8M</t>
  </si>
  <si>
    <t>60.5M</t>
  </si>
  <si>
    <t>71.8M</t>
  </si>
  <si>
    <t>74M</t>
  </si>
  <si>
    <t>72.4M</t>
  </si>
  <si>
    <t>81M</t>
  </si>
  <si>
    <t>92.8M</t>
  </si>
  <si>
    <t>111.6M</t>
  </si>
  <si>
    <t>121.9M</t>
  </si>
  <si>
    <t>124.9M</t>
  </si>
  <si>
    <t>117.8M</t>
  </si>
  <si>
    <t>382.7M</t>
  </si>
  <si>
    <t>490.5M</t>
  </si>
  <si>
    <t>531.3M</t>
  </si>
  <si>
    <t>447.1M</t>
  </si>
  <si>
    <t>429.6M</t>
  </si>
  <si>
    <t>121.5M</t>
  </si>
  <si>
    <t>110.6M</t>
  </si>
  <si>
    <t>122M</t>
  </si>
  <si>
    <t>145.4M</t>
  </si>
  <si>
    <t>134.5M</t>
  </si>
  <si>
    <t>92M</t>
  </si>
  <si>
    <t>86.7M</t>
  </si>
  <si>
    <t>58M</t>
  </si>
  <si>
    <t>118.7M</t>
  </si>
  <si>
    <t>72.3M</t>
  </si>
  <si>
    <t>91.9M</t>
  </si>
  <si>
    <t>18.6M</t>
  </si>
  <si>
    <t>71.1M</t>
  </si>
  <si>
    <t>63.3M</t>
  </si>
  <si>
    <t>32.6M</t>
  </si>
  <si>
    <t>617.6M</t>
  </si>
  <si>
    <t>2.04B</t>
  </si>
  <si>
    <t>2.26B</t>
  </si>
  <si>
    <t>102.81%</t>
  </si>
  <si>
    <t>99.08%</t>
  </si>
  <si>
    <t>98.70%</t>
  </si>
  <si>
    <t>94.82%</t>
  </si>
  <si>
    <t>(86.8M)</t>
  </si>
  <si>
    <t>(4.8M)</t>
  </si>
  <si>
    <t>25.6M</t>
  </si>
  <si>
    <t>113.3M</t>
  </si>
  <si>
    <t>142.4M</t>
  </si>
  <si>
    <t>232.4M</t>
  </si>
  <si>
    <t>77.1M</t>
  </si>
  <si>
    <t>(47.8M)</t>
  </si>
  <si>
    <t>(147.2M)</t>
  </si>
  <si>
    <t>67.71%</t>
  </si>
  <si>
    <t>-4.38%</t>
  </si>
  <si>
    <t>-0.24%</t>
  </si>
  <si>
    <t>1.12%</t>
  </si>
  <si>
    <t>5.04%</t>
  </si>
  <si>
    <t>23M</t>
  </si>
  <si>
    <t>31.1M</t>
  </si>
  <si>
    <t>23.3M</t>
  </si>
  <si>
    <t>4.1M</t>
  </si>
  <si>
    <t>1.37B</t>
  </si>
  <si>
    <t>(55.7M)</t>
  </si>
  <si>
    <t>18.5M</t>
  </si>
  <si>
    <t>29.7M</t>
  </si>
  <si>
    <t>116.4M</t>
  </si>
  <si>
    <t>225.3M</t>
  </si>
  <si>
    <t>43.5M</t>
  </si>
  <si>
    <t>172.6M</t>
  </si>
  <si>
    <t>-80.69%</t>
  </si>
  <si>
    <t>296.78%</t>
  </si>
  <si>
    <t>49.84%</t>
  </si>
  <si>
    <t>16.8M</t>
  </si>
  <si>
    <t>17.2M</t>
  </si>
  <si>
    <t>12.9M</t>
  </si>
  <si>
    <t>102M</t>
  </si>
  <si>
    <t>31.6M</t>
  </si>
  <si>
    <t>93M</t>
  </si>
  <si>
    <t>79M</t>
  </si>
  <si>
    <t>278.1M</t>
  </si>
  <si>
    <t>208.4M</t>
  </si>
  <si>
    <t>270.2M</t>
  </si>
  <si>
    <t>298.5M</t>
  </si>
  <si>
    <t>383.4M</t>
  </si>
  <si>
    <t>(8.9M)</t>
  </si>
  <si>
    <t>15.5M</t>
  </si>
  <si>
    <t>(41.5M)</t>
  </si>
  <si>
    <t>(5.9M)</t>
  </si>
  <si>
    <t>(13.5M)</t>
  </si>
  <si>
    <t>(16.7M)</t>
  </si>
  <si>
    <t>43.4M</t>
  </si>
  <si>
    <t>(14.7M)</t>
  </si>
  <si>
    <t>(18.2M)</t>
  </si>
  <si>
    <t>(53.1M)</t>
  </si>
  <si>
    <t>269.2M</t>
  </si>
  <si>
    <t>223.9M</t>
  </si>
  <si>
    <t>255.9M</t>
  </si>
  <si>
    <t>257M</t>
  </si>
  <si>
    <t>377.5M</t>
  </si>
  <si>
    <t>-16.83%</t>
  </si>
  <si>
    <t>14.29%</t>
  </si>
  <si>
    <t>0.43%</t>
  </si>
  <si>
    <t>46.89%</t>
  </si>
  <si>
    <t>13.15%</t>
  </si>
  <si>
    <t>10.70%</t>
  </si>
  <si>
    <t>12.08%</t>
  </si>
  <si>
    <t>12.43%</t>
  </si>
  <si>
    <t>(19.6M)</t>
  </si>
  <si>
    <t>(20.2M)</t>
  </si>
  <si>
    <t>(51.5M)</t>
  </si>
  <si>
    <t>(35.2M)</t>
  </si>
  <si>
    <t>-3.06%</t>
  </si>
  <si>
    <t>-154.95%</t>
  </si>
  <si>
    <t>31.65%</t>
  </si>
  <si>
    <t>-20.74%</t>
  </si>
  <si>
    <t>-0.96%</t>
  </si>
  <si>
    <t>-1.70%</t>
  </si>
  <si>
    <t>-1.90%</t>
  </si>
  <si>
    <t>(25.2M)</t>
  </si>
  <si>
    <t>(511.3M)</t>
  </si>
  <si>
    <t>(35.7M)</t>
  </si>
  <si>
    <t>41.7M</t>
  </si>
  <si>
    <t>12.3M</t>
  </si>
  <si>
    <t>(40.2M)</t>
  </si>
  <si>
    <t>(17.5M)</t>
  </si>
  <si>
    <t>(18.7M)</t>
  </si>
  <si>
    <t>(34.8M)</t>
  </si>
  <si>
    <t>(533.8M)</t>
  </si>
  <si>
    <t>(64M)</t>
  </si>
  <si>
    <t>-6.86%</t>
  </si>
  <si>
    <t>-86.10%</t>
  </si>
  <si>
    <t>-1,433.91%</t>
  </si>
  <si>
    <t>88.01%</t>
  </si>
  <si>
    <t>-0.86%</t>
  </si>
  <si>
    <t>-1.64%</t>
  </si>
  <si>
    <t>-25.81%</t>
  </si>
  <si>
    <t>-2.86%</t>
  </si>
  <si>
    <t>(30M)</t>
  </si>
  <si>
    <t>(38.3M)</t>
  </si>
  <si>
    <t>(46M)</t>
  </si>
  <si>
    <t>(79.3M)</t>
  </si>
  <si>
    <t>(85.1M)</t>
  </si>
  <si>
    <t>5.8M</t>
  </si>
  <si>
    <t>(83.8M)</t>
  </si>
  <si>
    <t>269.3M</t>
  </si>
  <si>
    <t>(64.7M)</t>
  </si>
  <si>
    <t>38.9M</t>
  </si>
  <si>
    <t>18.8M</t>
  </si>
  <si>
    <t>(61.8M)</t>
  </si>
  <si>
    <t>250.5M</t>
  </si>
  <si>
    <t>(47.3M)</t>
  </si>
  <si>
    <t>950.5M</t>
  </si>
  <si>
    <t>691M</t>
  </si>
  <si>
    <t>(1.01B)</t>
  </si>
  <si>
    <t>(440.5M)</t>
  </si>
  <si>
    <t>(47M)</t>
  </si>
  <si>
    <t>(316.8M)</t>
  </si>
  <si>
    <t>(1.6B)</t>
  </si>
  <si>
    <t>(17M)</t>
  </si>
  <si>
    <t>(20.3M)</t>
  </si>
  <si>
    <t>4.5M</t>
  </si>
  <si>
    <t>(317.9M)</t>
  </si>
  <si>
    <t>(292.4M)</t>
  </si>
  <si>
    <t>(150M)</t>
  </si>
  <si>
    <t>(196M)</t>
  </si>
  <si>
    <t>8.02%</t>
  </si>
  <si>
    <t>48.70%</t>
  </si>
  <si>
    <t>230.00%</t>
  </si>
  <si>
    <t>-200.51%</t>
  </si>
  <si>
    <t>-15.53%</t>
  </si>
  <si>
    <t>-13.97%</t>
  </si>
  <si>
    <t>-7.08%</t>
  </si>
  <si>
    <t>9.43%</t>
  </si>
  <si>
    <t>(9M)</t>
  </si>
  <si>
    <t>(59.3M)</t>
  </si>
  <si>
    <t>(90.1M)</t>
  </si>
  <si>
    <t>63.1M</t>
  </si>
  <si>
    <t>(90.8M)</t>
  </si>
  <si>
    <t>112.7M</t>
  </si>
  <si>
    <t>249.6M</t>
  </si>
  <si>
    <t>203.7M</t>
  </si>
  <si>
    <t>204.4M</t>
  </si>
  <si>
    <t>221.8M</t>
  </si>
  <si>
    <t>335M</t>
  </si>
  <si>
    <t>-18.39%</t>
  </si>
  <si>
    <t>0.34%</t>
  </si>
  <si>
    <t>8.51%</t>
  </si>
  <si>
    <t>51.04%</t>
  </si>
  <si>
    <t>4.66%</t>
  </si>
  <si>
    <t>AER</t>
  </si>
  <si>
    <t>AerCap Holdings</t>
  </si>
  <si>
    <t>MSA</t>
  </si>
  <si>
    <t>MSA Safety</t>
  </si>
  <si>
    <t>AVY</t>
  </si>
  <si>
    <t>Avery Dennison</t>
  </si>
  <si>
    <t>AAXN</t>
  </si>
  <si>
    <t>Axon Enterprise</t>
  </si>
  <si>
    <t>HY</t>
  </si>
  <si>
    <t>Hyster-Yale Materials</t>
  </si>
  <si>
    <t>8.39B</t>
  </si>
  <si>
    <t>8.40</t>
  </si>
  <si>
    <t>7.26</t>
  </si>
  <si>
    <t>0.89</t>
  </si>
  <si>
    <t>1.69</t>
  </si>
  <si>
    <t>0.96</t>
  </si>
  <si>
    <t>3.01B</t>
  </si>
  <si>
    <t>32.07</t>
  </si>
  <si>
    <t>21.50</t>
  </si>
  <si>
    <t>5.26</t>
  </si>
  <si>
    <t>8.32B</t>
  </si>
  <si>
    <t>24.67</t>
  </si>
  <si>
    <t>18.64</t>
  </si>
  <si>
    <t>1.84</t>
  </si>
  <si>
    <t>1.35</t>
  </si>
  <si>
    <t>8.22</t>
  </si>
  <si>
    <t>3.24B</t>
  </si>
  <si>
    <t>22.74</t>
  </si>
  <si>
    <t>20.08</t>
  </si>
  <si>
    <t>2.32</t>
  </si>
  <si>
    <t>2.66</t>
  </si>
  <si>
    <t>A</t>
  </si>
  <si>
    <t>p</t>
  </si>
  <si>
    <t>H</t>
  </si>
  <si>
    <t>AllianceBernstein Holding L.P. (AB)</t>
  </si>
  <si>
    <t>24.75</t>
  </si>
  <si>
    <t>24.55 x 100</t>
  </si>
  <si>
    <t>24.95 x 100</t>
  </si>
  <si>
    <t>24.60 - 24.84</t>
  </si>
  <si>
    <t>20.40 - 25.13</t>
  </si>
  <si>
    <t>232629</t>
  </si>
  <si>
    <t>473146</t>
  </si>
  <si>
    <t>11.56</t>
  </si>
  <si>
    <t>1.98 (8.00%)</t>
  </si>
  <si>
    <t>2017-05-04</t>
  </si>
  <si>
    <t>25.71</t>
  </si>
  <si>
    <t>771.88M</t>
  </si>
  <si>
    <t>777.35M</t>
  </si>
  <si>
    <t>3.14B</t>
  </si>
  <si>
    <t>758.8M</t>
  </si>
  <si>
    <t>767.9M</t>
  </si>
  <si>
    <t>2.79B</t>
  </si>
  <si>
    <t>788.02M</t>
  </si>
  <si>
    <t>782.37M</t>
  </si>
  <si>
    <t>3.34B</t>
  </si>
  <si>
    <t>725.81M</t>
  </si>
  <si>
    <t>747.59M</t>
  </si>
  <si>
    <t>3.03B</t>
  </si>
  <si>
    <t>6.30%</t>
  </si>
  <si>
    <t>4.00%</t>
  </si>
  <si>
    <t>0.30%</t>
  </si>
  <si>
    <t>3.60%</t>
  </si>
  <si>
    <t>0.4</t>
  </si>
  <si>
    <t>0.45</t>
  </si>
  <si>
    <t>0.46</t>
  </si>
  <si>
    <t>-9.10%</t>
  </si>
  <si>
    <t>4.70%</t>
  </si>
  <si>
    <t>36.70%</t>
  </si>
  <si>
    <t>AB</t>
  </si>
  <si>
    <t>17.50%</t>
  </si>
  <si>
    <t>5.70%</t>
  </si>
  <si>
    <t>7.40%</t>
  </si>
  <si>
    <t>9.44%</t>
  </si>
  <si>
    <t>11.35</t>
  </si>
  <si>
    <t>1.31</t>
  </si>
  <si>
    <t>1.58</t>
  </si>
  <si>
    <t>89.96%</t>
  </si>
  <si>
    <t>100.00%</t>
  </si>
  <si>
    <t>228.88M</t>
  </si>
  <si>
    <t>2.38</t>
  </si>
  <si>
    <t>-17.50%</t>
  </si>
  <si>
    <t>205.9M</t>
  </si>
  <si>
    <t>-19.60%</t>
  </si>
  <si>
    <t>177.89M</t>
  </si>
  <si>
    <t>0.61%</t>
  </si>
  <si>
    <t>25.13</t>
  </si>
  <si>
    <t>20.40</t>
  </si>
  <si>
    <t>23.66</t>
  </si>
  <si>
    <t>22.92</t>
  </si>
  <si>
    <t>473.15k</t>
  </si>
  <si>
    <t>193.52k</t>
  </si>
  <si>
    <t>96.47M</t>
  </si>
  <si>
    <t>86.91M</t>
  </si>
  <si>
    <t>5.76%</t>
  </si>
  <si>
    <t>2.55</t>
  </si>
  <si>
    <t>1.19%</t>
  </si>
  <si>
    <t>1.98</t>
  </si>
  <si>
    <t>8.00%</t>
  </si>
  <si>
    <t>6.95</t>
  </si>
  <si>
    <t>71.03%</t>
  </si>
  <si>
    <t>May 18, 2017</t>
  </si>
  <si>
    <t>May 4, 2017</t>
  </si>
  <si>
    <t>Apr 3, 1998</t>
  </si>
  <si>
    <t>Mr. John Charles Weisenseel CPA</t>
  </si>
  <si>
    <t>Mr. James Andrew Gingrich</t>
  </si>
  <si>
    <t>4.77M</t>
  </si>
  <si>
    <t>Mr. Laurence Edward Cranch J.D.</t>
  </si>
  <si>
    <t>Gen. Counsel</t>
  </si>
  <si>
    <t>Mr. Robert P. van Brugge</t>
  </si>
  <si>
    <t>Chairman &amp; C.E.O of AB Bernstein Research Services</t>
  </si>
  <si>
    <t>Mr. Seth Perry Bernstein</t>
  </si>
  <si>
    <t>CEO, Pres &amp; Director of Alliancebernstein Corp</t>
  </si>
  <si>
    <t>Total Investment Income</t>
  </si>
  <si>
    <t>Sundry Revenue/Income</t>
  </si>
  <si>
    <t>Trading Account Income</t>
  </si>
  <si>
    <t>Trust Income, Commissions &amp; Fees</t>
  </si>
  <si>
    <t>Commission &amp; Fee Income</t>
  </si>
  <si>
    <t>Total Expense</t>
  </si>
  <si>
    <t>Total Interest Expense</t>
  </si>
  <si>
    <t>Operating Income</t>
  </si>
  <si>
    <t>Operating Income Growth</t>
  </si>
  <si>
    <t>Non-Operating Income (Expense)</t>
  </si>
  <si>
    <t>70.81M</t>
  </si>
  <si>
    <t>185.91M</t>
  </si>
  <si>
    <t>203.28M</t>
  </si>
  <si>
    <t>210.08M</t>
  </si>
  <si>
    <t>239.39M</t>
  </si>
  <si>
    <t>Miscellaneous Non Operating Expense</t>
  </si>
  <si>
    <t>162.56%</t>
  </si>
  <si>
    <t>9.34%</t>
  </si>
  <si>
    <t>3.35%</t>
  </si>
  <si>
    <t>Income Taxes</t>
  </si>
  <si>
    <t>19.72M</t>
  </si>
  <si>
    <t>20.41M</t>
  </si>
  <si>
    <t>24.32M</t>
  </si>
  <si>
    <t>Income Tax - Current - Domestic</t>
  </si>
  <si>
    <t>Income Tax - Current - Foreign</t>
  </si>
  <si>
    <t>Income Tax - Deferred - Domestic</t>
  </si>
  <si>
    <t>Income Tax - Deferred - Foreign</t>
  </si>
  <si>
    <t>51.09M</t>
  </si>
  <si>
    <t>165.5M</t>
  </si>
  <si>
    <t>180.81M</t>
  </si>
  <si>
    <t>185.76M</t>
  </si>
  <si>
    <t>216.59M</t>
  </si>
  <si>
    <t>223.97%</t>
  </si>
  <si>
    <t>16.59%</t>
  </si>
  <si>
    <t>Net Margin</t>
  </si>
  <si>
    <t>1.87</t>
  </si>
  <si>
    <t>2.24</t>
  </si>
  <si>
    <t>EPS (Basic) - Growth</t>
  </si>
  <si>
    <t>237.25%</t>
  </si>
  <si>
    <t>8.72%</t>
  </si>
  <si>
    <t>0.00%</t>
  </si>
  <si>
    <t>19.79%</t>
  </si>
  <si>
    <t>101.07M</t>
  </si>
  <si>
    <t>96.46M</t>
  </si>
  <si>
    <t>99.48M</t>
  </si>
  <si>
    <t>96.83M</t>
  </si>
  <si>
    <t>1.71</t>
  </si>
  <si>
    <t>2.23</t>
  </si>
  <si>
    <t>235.29%</t>
  </si>
  <si>
    <t>8.77%</t>
  </si>
  <si>
    <t>19.89%</t>
  </si>
  <si>
    <t>97.42M</t>
  </si>
  <si>
    <t>97.95M</t>
  </si>
  <si>
    <t>100.51M</t>
  </si>
  <si>
    <t>97.39M</t>
  </si>
  <si>
    <t>Total Short-Term Investments</t>
  </si>
  <si>
    <t>Short-Term Receivables</t>
  </si>
  <si>
    <t>Short Term Receivables Growth</t>
  </si>
  <si>
    <t>Investment Securities</t>
  </si>
  <si>
    <t>Investment Securities Growth</t>
  </si>
  <si>
    <t>Securities in Custody</t>
  </si>
  <si>
    <t>Custody Securities Growth</t>
  </si>
  <si>
    <t>Other Investments</t>
  </si>
  <si>
    <t>Other Assets (Including Intangibles)</t>
  </si>
  <si>
    <t>5.96M</t>
  </si>
  <si>
    <t>152000</t>
  </si>
  <si>
    <t>1.57B</t>
  </si>
  <si>
    <t>1.63B</t>
  </si>
  <si>
    <t>Total Assets Growth</t>
  </si>
  <si>
    <t>6.14%</t>
  </si>
  <si>
    <t>-3.18%</t>
  </si>
  <si>
    <t>-2.26%</t>
  </si>
  <si>
    <t>Return On Average Assets</t>
  </si>
  <si>
    <t>13.84%</t>
  </si>
  <si>
    <t>Total Debt</t>
  </si>
  <si>
    <t>LT Debt excl. Capitalized Leases</t>
  </si>
  <si>
    <t>Total Debt Growth</t>
  </si>
  <si>
    <t>Total Debt / Total Assets</t>
  </si>
  <si>
    <t>776000</t>
  </si>
  <si>
    <t>382000</t>
  </si>
  <si>
    <t>274000</t>
  </si>
  <si>
    <t>619000</t>
  </si>
  <si>
    <t>Total Liabilities Growth</t>
  </si>
  <si>
    <t>-28.27%</t>
  </si>
  <si>
    <t>125.91%</t>
  </si>
  <si>
    <t>1.56B</t>
  </si>
  <si>
    <t>1.72B</t>
  </si>
  <si>
    <t>1.67B</t>
  </si>
  <si>
    <t>Additional Paid-In Capital/Capital Surplus</t>
  </si>
  <si>
    <t>Other Appropriated Reserves</t>
  </si>
  <si>
    <t>(164.46M)</t>
  </si>
  <si>
    <t>(26.58M)</t>
  </si>
  <si>
    <t>(42.45M)</t>
  </si>
  <si>
    <t>(45.35M)</t>
  </si>
  <si>
    <t>(53.76M)</t>
  </si>
  <si>
    <t>Unappropriated Reserves</t>
  </si>
  <si>
    <t>99.50%</t>
  </si>
  <si>
    <t>99.86%</t>
  </si>
  <si>
    <t>99.89%</t>
  </si>
  <si>
    <t>99.90%</t>
  </si>
  <si>
    <t>99.87%</t>
  </si>
  <si>
    <t>Return On Average Total Equity</t>
  </si>
  <si>
    <t>13.85%</t>
  </si>
  <si>
    <t>1.41M</t>
  </si>
  <si>
    <t>(11.6M)</t>
  </si>
  <si>
    <t>(29.21M)</t>
  </si>
  <si>
    <t>(18.96M)</t>
  </si>
  <si>
    <t>(9.72M)</t>
  </si>
  <si>
    <t>(5.91M)</t>
  </si>
  <si>
    <t>(88.35M)</t>
  </si>
  <si>
    <t>(142.95M)</t>
  </si>
  <si>
    <t>(182.72M)</t>
  </si>
  <si>
    <t>(192.3M)</t>
  </si>
  <si>
    <t>(169.73M)</t>
  </si>
  <si>
    <t>Cash Dividend Growth</t>
  </si>
  <si>
    <t>-61.81%</t>
  </si>
  <si>
    <t>-27.82%</t>
  </si>
  <si>
    <t>-5.24%</t>
  </si>
  <si>
    <t>11.74%</t>
  </si>
  <si>
    <t>15.14M</t>
  </si>
  <si>
    <t>18.96M</t>
  </si>
  <si>
    <t>1.81M</t>
  </si>
  <si>
    <t>(126.25M)</t>
  </si>
  <si>
    <t>(161.96M)</t>
  </si>
  <si>
    <t>(183.07M)</t>
  </si>
  <si>
    <t>(163.62M)</t>
  </si>
  <si>
    <t>-42.90%</t>
  </si>
  <si>
    <t>-28.28%</t>
  </si>
  <si>
    <t>-13.04%</t>
  </si>
  <si>
    <t>10.62%</t>
  </si>
  <si>
    <t>99.94M</t>
  </si>
  <si>
    <t>155.46M</t>
  </si>
  <si>
    <t>180.91M</t>
  </si>
  <si>
    <t>192.79M</t>
  </si>
  <si>
    <t>169.53M</t>
  </si>
  <si>
    <t>55.55%</t>
  </si>
  <si>
    <t>16.37%</t>
  </si>
  <si>
    <t>-12.06%</t>
  </si>
  <si>
    <t>-0.01%</t>
  </si>
  <si>
    <t>FII</t>
  </si>
  <si>
    <t>Federated Investors</t>
  </si>
  <si>
    <t>SEIC</t>
  </si>
  <si>
    <t>SEI Investments</t>
  </si>
  <si>
    <t>KKR</t>
  </si>
  <si>
    <t>KKR &amp; Co</t>
  </si>
  <si>
    <t>EVR</t>
  </si>
  <si>
    <t>Evercore Partners</t>
  </si>
  <si>
    <t>LM</t>
  </si>
  <si>
    <t>Legg Mason</t>
  </si>
  <si>
    <t>OZM</t>
  </si>
  <si>
    <t>Och-Ziff Capital Mgmt Gr</t>
  </si>
  <si>
    <t>2.99B</t>
  </si>
  <si>
    <t>14.10</t>
  </si>
  <si>
    <t>14.04</t>
  </si>
  <si>
    <t>6.03</t>
  </si>
  <si>
    <t>8.97B</t>
  </si>
  <si>
    <t>26.80</t>
  </si>
  <si>
    <t>21.18</t>
  </si>
  <si>
    <t>6.29</t>
  </si>
  <si>
    <t>6.58</t>
  </si>
  <si>
    <t>15.69B</t>
  </si>
  <si>
    <t>10.95</t>
  </si>
  <si>
    <t>3.49</t>
  </si>
  <si>
    <t>3.39B</t>
  </si>
  <si>
    <t>18.36</t>
  </si>
  <si>
    <t>2.16</t>
  </si>
  <si>
    <t>5.56</t>
  </si>
  <si>
    <t>F</t>
  </si>
  <si>
    <t>AltaGas Ltd. (ALA.TO)</t>
  </si>
  <si>
    <t>29.19</t>
  </si>
  <si>
    <t>29.27</t>
  </si>
  <si>
    <t>29.31</t>
  </si>
  <si>
    <t>29.19 x</t>
  </si>
  <si>
    <t>29.21 x</t>
  </si>
  <si>
    <t>29.15 - 29.33</t>
  </si>
  <si>
    <t>28.95 - 35.55</t>
  </si>
  <si>
    <t>219458</t>
  </si>
  <si>
    <t>512161</t>
  </si>
  <si>
    <t>4.97B</t>
  </si>
  <si>
    <t>35.99</t>
  </si>
  <si>
    <t>Oct 19, 2017</t>
  </si>
  <si>
    <t>1.63 (7.00%)</t>
  </si>
  <si>
    <t>2017-06-22</t>
  </si>
  <si>
    <t>35.10</t>
  </si>
  <si>
    <t>583.03M</t>
  </si>
  <si>
    <t>579.23M</t>
  </si>
  <si>
    <t>2.66B</t>
  </si>
  <si>
    <t>3.52B</t>
  </si>
  <si>
    <t>445M</t>
  </si>
  <si>
    <t>542.18M</t>
  </si>
  <si>
    <t>670.98M</t>
  </si>
  <si>
    <t>633.51M</t>
  </si>
  <si>
    <t>2.93B</t>
  </si>
  <si>
    <t>4.83B</t>
  </si>
  <si>
    <t>426M</t>
  </si>
  <si>
    <t>492M</t>
  </si>
  <si>
    <t>36.90%</t>
  </si>
  <si>
    <t>17.70%</t>
  </si>
  <si>
    <t>21.30%</t>
  </si>
  <si>
    <t>32.40%</t>
  </si>
  <si>
    <t>-9.40%</t>
  </si>
  <si>
    <t>18.20%</t>
  </si>
  <si>
    <t>ALA.TO</t>
  </si>
  <si>
    <t>-42.10%</t>
  </si>
  <si>
    <t>-21.70%</t>
  </si>
  <si>
    <t>12.00%</t>
  </si>
  <si>
    <t>-0.50%</t>
  </si>
  <si>
    <t>-6.61%</t>
  </si>
  <si>
    <t>28.34</t>
  </si>
  <si>
    <t>-63.64</t>
  </si>
  <si>
    <t>2.10</t>
  </si>
  <si>
    <t>1.39</t>
  </si>
  <si>
    <t>17.43%</t>
  </si>
  <si>
    <t>2.63%</t>
  </si>
  <si>
    <t>4.26%</t>
  </si>
  <si>
    <t>2.37B</t>
  </si>
  <si>
    <t>14.59</t>
  </si>
  <si>
    <t>28.00%</t>
  </si>
  <si>
    <t>691.9M</t>
  </si>
  <si>
    <t>131.9M</t>
  </si>
  <si>
    <t>-32.50%</t>
  </si>
  <si>
    <t>32.4M</t>
  </si>
  <si>
    <t>3.49B</t>
  </si>
  <si>
    <t>71.63</t>
  </si>
  <si>
    <t>21.07</t>
  </si>
  <si>
    <t>520.5M</t>
  </si>
  <si>
    <t>-10.95M</t>
  </si>
  <si>
    <t>-10.84%</t>
  </si>
  <si>
    <t>35.55</t>
  </si>
  <si>
    <t>28.95</t>
  </si>
  <si>
    <t>29.74</t>
  </si>
  <si>
    <t>30.87</t>
  </si>
  <si>
    <t>512.16k</t>
  </si>
  <si>
    <t>329.68k</t>
  </si>
  <si>
    <t>170.22M</t>
  </si>
  <si>
    <t>166.35M</t>
  </si>
  <si>
    <t>5.63</t>
  </si>
  <si>
    <t>2.75M</t>
  </si>
  <si>
    <t>2.06</t>
  </si>
  <si>
    <t>235.63%</t>
  </si>
  <si>
    <t>Aug 15, 2017</t>
  </si>
  <si>
    <t>Jun 22, 2017</t>
  </si>
  <si>
    <t>Mr. David M. Harris B.Sc., MBA, P.Eng.</t>
  </si>
  <si>
    <t>Pres, CEO &amp; Non-Independent Director</t>
  </si>
  <si>
    <t>Mr. Timothy William Watson CFA, ICD.D</t>
  </si>
  <si>
    <t>CFO &amp; Exec. VP</t>
  </si>
  <si>
    <t>783.57k</t>
  </si>
  <si>
    <t>Mr. John Edward Lowe B.A., LLB</t>
  </si>
  <si>
    <t>Exec. VP</t>
  </si>
  <si>
    <t>804.4k</t>
  </si>
  <si>
    <t>Mr. Joy Sumanan Thakur</t>
  </si>
  <si>
    <t>Sr. VP of Commercial &amp; Bus. Operations</t>
  </si>
  <si>
    <t>714.14k</t>
  </si>
  <si>
    <t>Mr. John D. O'Brien Jr.</t>
  </si>
  <si>
    <t>Pres of Altagas Services (U.S.) Inc</t>
  </si>
  <si>
    <t>898.97k</t>
  </si>
  <si>
    <t>561.8M</t>
  </si>
  <si>
    <t>-35.53</t>
  </si>
  <si>
    <t>29.63</t>
  </si>
  <si>
    <t>114.81</t>
  </si>
  <si>
    <t>2.42</t>
  </si>
  <si>
    <t>1.01</t>
  </si>
  <si>
    <t>81.02M</t>
  </si>
  <si>
    <t>-3.78</t>
  </si>
  <si>
    <t>19.29</t>
  </si>
  <si>
    <t>-0.38</t>
  </si>
  <si>
    <t>Amer Sports Corporation (AMEAS.HE)</t>
  </si>
  <si>
    <t>22.98</t>
  </si>
  <si>
    <t>23.04</t>
  </si>
  <si>
    <t>23.05</t>
  </si>
  <si>
    <t>22.95 x</t>
  </si>
  <si>
    <t>22.97 x</t>
  </si>
  <si>
    <t>22.91 - 23.12</t>
  </si>
  <si>
    <t>19.81 - 28.75</t>
  </si>
  <si>
    <t>629107</t>
  </si>
  <si>
    <t>549499</t>
  </si>
  <si>
    <t>-0.29</t>
  </si>
  <si>
    <t>22.10</t>
  </si>
  <si>
    <t>1.04</t>
  </si>
  <si>
    <t>0.00 (0.00%)</t>
  </si>
  <si>
    <t>2016-03-09</t>
  </si>
  <si>
    <t>25.69</t>
  </si>
  <si>
    <t>498.92M</t>
  </si>
  <si>
    <t>787.54M</t>
  </si>
  <si>
    <t>2.95B</t>
  </si>
  <si>
    <t>776.7M</t>
  </si>
  <si>
    <t>2.74B</t>
  </si>
  <si>
    <t>507M</t>
  </si>
  <si>
    <t>805M</t>
  </si>
  <si>
    <t>2.8B</t>
  </si>
  <si>
    <t>477.4M</t>
  </si>
  <si>
    <t>736.8M</t>
  </si>
  <si>
    <t>2.62B</t>
  </si>
  <si>
    <t>6.60%</t>
  </si>
  <si>
    <t>6/30/2016</t>
  </si>
  <si>
    <t>9/30/2016</t>
  </si>
  <si>
    <t>0.65</t>
  </si>
  <si>
    <t>0.5</t>
  </si>
  <si>
    <t>0.62</t>
  </si>
  <si>
    <t>0.21</t>
  </si>
  <si>
    <t>0.01</t>
  </si>
  <si>
    <t>-4.60%</t>
  </si>
  <si>
    <t>-10.00%</t>
  </si>
  <si>
    <t>5.00%</t>
  </si>
  <si>
    <t>AMEAS.HE</t>
  </si>
  <si>
    <t>-7.70%</t>
  </si>
  <si>
    <t>8.10%</t>
  </si>
  <si>
    <t>1.70%</t>
  </si>
  <si>
    <t>20.80%</t>
  </si>
  <si>
    <t>14.14%</t>
  </si>
  <si>
    <t>15.85</t>
  </si>
  <si>
    <t>2.90</t>
  </si>
  <si>
    <t>4.65%</t>
  </si>
  <si>
    <t>8.07%</t>
  </si>
  <si>
    <t>13.81%</t>
  </si>
  <si>
    <t>2.65B</t>
  </si>
  <si>
    <t>22.53</t>
  </si>
  <si>
    <t>4.10%</t>
  </si>
  <si>
    <t>277.6M</t>
  </si>
  <si>
    <t>123.2M</t>
  </si>
  <si>
    <t>-15.90%</t>
  </si>
  <si>
    <t>295.3M</t>
  </si>
  <si>
    <t>857.6M</t>
  </si>
  <si>
    <t>92.54</t>
  </si>
  <si>
    <t>2.60</t>
  </si>
  <si>
    <t>7.92</t>
  </si>
  <si>
    <t>176.5M</t>
  </si>
  <si>
    <t>-7.32%</t>
  </si>
  <si>
    <t>28.75</t>
  </si>
  <si>
    <t>19.81</t>
  </si>
  <si>
    <t>22.42</t>
  </si>
  <si>
    <t>549.5k</t>
  </si>
  <si>
    <t>534.8k</t>
  </si>
  <si>
    <t>116.63M</t>
  </si>
  <si>
    <t>92.65M</t>
  </si>
  <si>
    <t>2.69%</t>
  </si>
  <si>
    <t>Mar 9, 2016</t>
  </si>
  <si>
    <t>Dec 14, 2004</t>
  </si>
  <si>
    <t>Mr. Heikki Takala</t>
  </si>
  <si>
    <t>Chief Exec. Officer, Pres and Member of Exec. Board</t>
  </si>
  <si>
    <t>Mr. Jussi Siitonen</t>
  </si>
  <si>
    <t>Chief Financial Officer and Member of Exec. Board</t>
  </si>
  <si>
    <t>Mr. Michael Schineis M.B.A. (Econ.), Ph.D.</t>
  </si>
  <si>
    <t>Pres of Winter Sports Equipment and Member of Exec. Board</t>
  </si>
  <si>
    <t>Mr. Michael Dowse</t>
  </si>
  <si>
    <t>Pres of Amer Sports Ball Sports Bus. Area and Member of Exec. Board</t>
  </si>
  <si>
    <t>Mr. Jean-Marc Pambet</t>
  </si>
  <si>
    <t>Pres of Footwear, Member of Exec. Board and Pres of Salomon SAS</t>
  </si>
  <si>
    <t>Amerisafe, Inc. (AMSF)</t>
  </si>
  <si>
    <t>56.85</t>
  </si>
  <si>
    <t>56.80</t>
  </si>
  <si>
    <t>56.60 x 400</t>
  </si>
  <si>
    <t>59.20 x 100</t>
  </si>
  <si>
    <t>55.80 - 57.35</t>
  </si>
  <si>
    <t>51.20 - 69.40</t>
  </si>
  <si>
    <t>61924</t>
  </si>
  <si>
    <t>122679</t>
  </si>
  <si>
    <t>16.27</t>
  </si>
  <si>
    <t>3.48</t>
  </si>
  <si>
    <t>0.80 (1.41%)</t>
  </si>
  <si>
    <t>2017-06-07</t>
  </si>
  <si>
    <t>64.67</t>
  </si>
  <si>
    <t>1</t>
  </si>
  <si>
    <t>95.57M</t>
  </si>
  <si>
    <t>95.21M</t>
  </si>
  <si>
    <t>382.41M</t>
  </si>
  <si>
    <t>97.56M</t>
  </si>
  <si>
    <t>98.21M</t>
  </si>
  <si>
    <t>397.16M</t>
  </si>
  <si>
    <t>-2.00%</t>
  </si>
  <si>
    <t>-3.70%</t>
  </si>
  <si>
    <t>0.91</t>
  </si>
  <si>
    <t>0.03</t>
  </si>
  <si>
    <t>-0.2</t>
  </si>
  <si>
    <t>-4.50%</t>
  </si>
  <si>
    <t>-22.00%</t>
  </si>
  <si>
    <t>AMSF</t>
  </si>
  <si>
    <t>-15.10%</t>
  </si>
  <si>
    <t>-22.60%</t>
  </si>
  <si>
    <t>-0.30%</t>
  </si>
  <si>
    <t>26.86%</t>
  </si>
  <si>
    <t>18.04</t>
  </si>
  <si>
    <t>17.13%</t>
  </si>
  <si>
    <t>24.79%</t>
  </si>
  <si>
    <t>3.93%</t>
  </si>
  <si>
    <t>14.19%</t>
  </si>
  <si>
    <t>391.87M</t>
  </si>
  <si>
    <t>20.49</t>
  </si>
  <si>
    <t>-4.70%</t>
  </si>
  <si>
    <t>141.92M</t>
  </si>
  <si>
    <t>98.32M</t>
  </si>
  <si>
    <t>67.13M</t>
  </si>
  <si>
    <t>-44.20%</t>
  </si>
  <si>
    <t>3.77</t>
  </si>
  <si>
    <t>1.75</t>
  </si>
  <si>
    <t>24.39</t>
  </si>
  <si>
    <t>107.67M</t>
  </si>
  <si>
    <t>38.68M</t>
  </si>
  <si>
    <t>-7.52%</t>
  </si>
  <si>
    <t>69.40</t>
  </si>
  <si>
    <t>51.20</t>
  </si>
  <si>
    <t>55.71</t>
  </si>
  <si>
    <t>60.15</t>
  </si>
  <si>
    <t>122.68k</t>
  </si>
  <si>
    <t>102.38k</t>
  </si>
  <si>
    <t>19.23M</t>
  </si>
  <si>
    <t>18.71M</t>
  </si>
  <si>
    <t>705.78k</t>
  </si>
  <si>
    <t>4.24%</t>
  </si>
  <si>
    <t>802.73k</t>
  </si>
  <si>
    <t>0.8</t>
  </si>
  <si>
    <t>1.41%</t>
  </si>
  <si>
    <t>0.74</t>
  </si>
  <si>
    <t>1.30%</t>
  </si>
  <si>
    <t>21.26%</t>
  </si>
  <si>
    <t>Jun 23, 2017</t>
  </si>
  <si>
    <t>Jun 7, 2017</t>
  </si>
  <si>
    <t>Ms. G. Janelle Frost</t>
  </si>
  <si>
    <t>Chief Exec. Officer, Pres &amp; Director</t>
  </si>
  <si>
    <t>Mr. Neal A. Fuller</t>
  </si>
  <si>
    <t>CFO and Exec. VP</t>
  </si>
  <si>
    <t>583.51k</t>
  </si>
  <si>
    <t>Ms. Kathryn Housh Shirley</t>
  </si>
  <si>
    <t>384.04k</t>
  </si>
  <si>
    <t>Mr. Vincent J. Gagliano</t>
  </si>
  <si>
    <t>Chief Risk Officer and Exec. Vice-Pres</t>
  </si>
  <si>
    <t>423.39k</t>
  </si>
  <si>
    <t>256.15k</t>
  </si>
  <si>
    <t>Mr. David Ronald Morton</t>
  </si>
  <si>
    <t>Sr. VP of Sales and Marketing</t>
  </si>
  <si>
    <t>321.25M</t>
  </si>
  <si>
    <t>357.76M</t>
  </si>
  <si>
    <t>402.63M</t>
  </si>
  <si>
    <t>403.51M</t>
  </si>
  <si>
    <t>395.1M</t>
  </si>
  <si>
    <t>Premiums Earned</t>
  </si>
  <si>
    <t>290.69M</t>
  </si>
  <si>
    <t>329.98M</t>
  </si>
  <si>
    <t>375.75M</t>
  </si>
  <si>
    <t>375.89M</t>
  </si>
  <si>
    <t>368.7M</t>
  </si>
  <si>
    <t>27.26M</t>
  </si>
  <si>
    <t>26.23M</t>
  </si>
  <si>
    <t>27.05M</t>
  </si>
  <si>
    <t>27.28M</t>
  </si>
  <si>
    <t>Realized Gains (Losses)</t>
  </si>
  <si>
    <t>2.74M</t>
  </si>
  <si>
    <t>299000</t>
  </si>
  <si>
    <t>15000</t>
  </si>
  <si>
    <t>(837,000)</t>
  </si>
  <si>
    <t>Other Operating Income</t>
  </si>
  <si>
    <t>562000</t>
  </si>
  <si>
    <t>427000</t>
  </si>
  <si>
    <t>(464,000)</t>
  </si>
  <si>
    <t>316000</t>
  </si>
  <si>
    <t>347000</t>
  </si>
  <si>
    <t>11.37%</t>
  </si>
  <si>
    <t>12.54%</t>
  </si>
  <si>
    <t>-2.08%</t>
  </si>
  <si>
    <t>Losses, Claims &amp; Reserves</t>
  </si>
  <si>
    <t>222.11M</t>
  </si>
  <si>
    <t>230.02M</t>
  </si>
  <si>
    <t>245.31M</t>
  </si>
  <si>
    <t>215.87M</t>
  </si>
  <si>
    <t>203.25M</t>
  </si>
  <si>
    <t>Losses, Benefits &amp; Adjustments</t>
  </si>
  <si>
    <t>219.9M</t>
  </si>
  <si>
    <t>228.97M</t>
  </si>
  <si>
    <t>244.92M</t>
  </si>
  <si>
    <t>214.57M</t>
  </si>
  <si>
    <t>199.03M</t>
  </si>
  <si>
    <t>Losses, Claims &amp; Reserves Growth</t>
  </si>
  <si>
    <t>6.65%</t>
  </si>
  <si>
    <t>-12.00%</t>
  </si>
  <si>
    <t>Loss Ratio</t>
  </si>
  <si>
    <t>53.98%</t>
  </si>
  <si>
    <t>Selling, General &amp; Admin. Expenses &amp; Other</t>
  </si>
  <si>
    <t>61.43M</t>
  </si>
  <si>
    <t>67.12M</t>
  </si>
  <si>
    <t>84.96M</t>
  </si>
  <si>
    <t>84.11M</t>
  </si>
  <si>
    <t>80.59M</t>
  </si>
  <si>
    <t>Selling, General &amp; Admin. Expenses</t>
  </si>
  <si>
    <t>Other Selling, General &amp; Admin. Expense</t>
  </si>
  <si>
    <t>20.84M</t>
  </si>
  <si>
    <t>22.86M</t>
  </si>
  <si>
    <t>24.52M</t>
  </si>
  <si>
    <t>24.44M</t>
  </si>
  <si>
    <t>24.88M</t>
  </si>
  <si>
    <t>Underwriting &amp; Commissions</t>
  </si>
  <si>
    <t>40.59M</t>
  </si>
  <si>
    <t>44.25M</t>
  </si>
  <si>
    <t>60.45M</t>
  </si>
  <si>
    <t>55.71M</t>
  </si>
  <si>
    <t>26.59%</t>
  </si>
  <si>
    <t>-1.00%</t>
  </si>
  <si>
    <t>-4.18%</t>
  </si>
  <si>
    <t>Operating Income Before Interest Expense</t>
  </si>
  <si>
    <t>37.71M</t>
  </si>
  <si>
    <t>72.36M</t>
  </si>
  <si>
    <t>103.52M</t>
  </si>
  <si>
    <t>111.25M</t>
  </si>
  <si>
    <t>Interest Expense, Net of Interest Capitalized</t>
  </si>
  <si>
    <t>566000</t>
  </si>
  <si>
    <t>Interest Expense (excl. Interest Capitalized)</t>
  </si>
  <si>
    <t>Operating Income After Interest Expense</t>
  </si>
  <si>
    <t>37.14M</t>
  </si>
  <si>
    <t>60.78%</t>
  </si>
  <si>
    <t>19.35%</t>
  </si>
  <si>
    <t>43.06%</t>
  </si>
  <si>
    <t>7.47%</t>
  </si>
  <si>
    <t>803000</t>
  </si>
  <si>
    <t>99000</t>
  </si>
  <si>
    <t>(664,000)</t>
  </si>
  <si>
    <t>(1,000)</t>
  </si>
  <si>
    <t>763000</t>
  </si>
  <si>
    <t>2.23M</t>
  </si>
  <si>
    <t>222000</t>
  </si>
  <si>
    <t>2.65M</t>
  </si>
  <si>
    <t>59.2M</t>
  </si>
  <si>
    <t>73.75M</t>
  </si>
  <si>
    <t>100.97M</t>
  </si>
  <si>
    <t>112.82M</t>
  </si>
  <si>
    <t>59.39%</t>
  </si>
  <si>
    <t>24.57%</t>
  </si>
  <si>
    <t>36.91%</t>
  </si>
  <si>
    <t>7.79M</t>
  </si>
  <si>
    <t>15.57M</t>
  </si>
  <si>
    <t>20.08M</t>
  </si>
  <si>
    <t>30.51M</t>
  </si>
  <si>
    <t>34.96M</t>
  </si>
  <si>
    <t>7.67M</t>
  </si>
  <si>
    <t>21.5M</t>
  </si>
  <si>
    <t>29.06M</t>
  </si>
  <si>
    <t>37.21M</t>
  </si>
  <si>
    <t>(207,000)</t>
  </si>
  <si>
    <t>(1.41M)</t>
  </si>
  <si>
    <t>(2.25M)</t>
  </si>
  <si>
    <t>53.67M</t>
  </si>
  <si>
    <t>70.46M</t>
  </si>
  <si>
    <t>77.87M</t>
  </si>
  <si>
    <t>48.18%</t>
  </si>
  <si>
    <t>23.38%</t>
  </si>
  <si>
    <t>31.30%</t>
  </si>
  <si>
    <t>10.51%</t>
  </si>
  <si>
    <t>19.71%</t>
  </si>
  <si>
    <t>1.62</t>
  </si>
  <si>
    <t>2.37</t>
  </si>
  <si>
    <t>2.88</t>
  </si>
  <si>
    <t>46.30%</t>
  </si>
  <si>
    <t>21.52%</t>
  </si>
  <si>
    <t>29.17%</t>
  </si>
  <si>
    <t>9.68%</t>
  </si>
  <si>
    <t>18.17M</t>
  </si>
  <si>
    <t>18.37M</t>
  </si>
  <si>
    <t>19.11M</t>
  </si>
  <si>
    <t>2.84</t>
  </si>
  <si>
    <t>3.69</t>
  </si>
  <si>
    <t>46.84%</t>
  </si>
  <si>
    <t>22.41%</t>
  </si>
  <si>
    <t>29.93%</t>
  </si>
  <si>
    <t>9.76%</t>
  </si>
  <si>
    <t>18.58M</t>
  </si>
  <si>
    <t>18.93M</t>
  </si>
  <si>
    <t>19.12M</t>
  </si>
  <si>
    <t>19.2M</t>
  </si>
  <si>
    <t>92.68M</t>
  </si>
  <si>
    <t>123.08M</t>
  </si>
  <si>
    <t>90.96M</t>
  </si>
  <si>
    <t>69.48M</t>
  </si>
  <si>
    <t>58.94M</t>
  </si>
  <si>
    <t>Cash Growth</t>
  </si>
  <si>
    <t>32.80%</t>
  </si>
  <si>
    <t>-26.10%</t>
  </si>
  <si>
    <t>-23.61%</t>
  </si>
  <si>
    <t>-15.18%</t>
  </si>
  <si>
    <t>Total Investment Assets</t>
  </si>
  <si>
    <t>808.12M</t>
  </si>
  <si>
    <t>868.18M</t>
  </si>
  <si>
    <t>Total Fixed Income Securities Investment</t>
  </si>
  <si>
    <t>732.43M</t>
  </si>
  <si>
    <t>774.46M</t>
  </si>
  <si>
    <t>970.87M</t>
  </si>
  <si>
    <t>Bonds</t>
  </si>
  <si>
    <t>Total Equity Securities Investment</t>
  </si>
  <si>
    <t>6.77M</t>
  </si>
  <si>
    <t>9.3M</t>
  </si>
  <si>
    <t>31000</t>
  </si>
  <si>
    <t>Common Stocks</t>
  </si>
  <si>
    <t>Real Estate Assets</t>
  </si>
  <si>
    <t>Mortgage, Policy &amp; Other Loans</t>
  </si>
  <si>
    <t>68.92M</t>
  </si>
  <si>
    <t>84.42M</t>
  </si>
  <si>
    <t>33.68M</t>
  </si>
  <si>
    <t>7.72M</t>
  </si>
  <si>
    <t>29.58M</t>
  </si>
  <si>
    <t>Investments Growth</t>
  </si>
  <si>
    <t>7.43%</t>
  </si>
  <si>
    <t>15.71%</t>
  </si>
  <si>
    <t>2.82%</t>
  </si>
  <si>
    <t>Yield On Investment</t>
  </si>
  <si>
    <t>2.56%</t>
  </si>
  <si>
    <t>Premium Balance Receivables</t>
  </si>
  <si>
    <t>243.3M</t>
  </si>
  <si>
    <t>246.91M</t>
  </si>
  <si>
    <t>264.81M</t>
  </si>
  <si>
    <t>276.44M</t>
  </si>
  <si>
    <t>266.67M</t>
  </si>
  <si>
    <t>Premium Balance Growth</t>
  </si>
  <si>
    <t>1.48%</t>
  </si>
  <si>
    <t>7.25%</t>
  </si>
  <si>
    <t>4.39%</t>
  </si>
  <si>
    <t>-3.53%</t>
  </si>
  <si>
    <t>7.71M</t>
  </si>
  <si>
    <t>7.24M</t>
  </si>
  <si>
    <t>6.18M</t>
  </si>
  <si>
    <t>Investment in Unconsolidated Subs.</t>
  </si>
  <si>
    <t>10.59M</t>
  </si>
  <si>
    <t>11.75M</t>
  </si>
  <si>
    <t>12.22M</t>
  </si>
  <si>
    <t>13.33M</t>
  </si>
  <si>
    <t>39.62M</t>
  </si>
  <si>
    <t>74.89M</t>
  </si>
  <si>
    <t>68.33M</t>
  </si>
  <si>
    <t>Separate &amp; Variable Account Assets</t>
  </si>
  <si>
    <t>Deferred Charges</t>
  </si>
  <si>
    <t>18.42M</t>
  </si>
  <si>
    <t>19.17M</t>
  </si>
  <si>
    <t>19.3M</t>
  </si>
  <si>
    <t>19.88M</t>
  </si>
  <si>
    <t>27.01M</t>
  </si>
  <si>
    <t>54.47M</t>
  </si>
  <si>
    <t>49.03M</t>
  </si>
  <si>
    <t>1.47B</t>
  </si>
  <si>
    <t>Assets - Total - 1 Year Growth</t>
  </si>
  <si>
    <t>8.34%</t>
  </si>
  <si>
    <t>9.89%</t>
  </si>
  <si>
    <t>3.03%</t>
  </si>
  <si>
    <t>0.93%</t>
  </si>
  <si>
    <t>5.12%</t>
  </si>
  <si>
    <t>Insurance Policy Liabilities (Insurance)</t>
  </si>
  <si>
    <t>750.07M</t>
  </si>
  <si>
    <t>823.47M</t>
  </si>
  <si>
    <t>904.9M</t>
  </si>
  <si>
    <t>934.4M</t>
  </si>
  <si>
    <t>953.93M</t>
  </si>
  <si>
    <t>Unearned Premiums</t>
  </si>
  <si>
    <t>140.53M</t>
  </si>
  <si>
    <t>164.3M</t>
  </si>
  <si>
    <t>168.58M</t>
  </si>
  <si>
    <t>167.98M</t>
  </si>
  <si>
    <t>162.03M</t>
  </si>
  <si>
    <t>Policy Claims</t>
  </si>
  <si>
    <t>570.45M</t>
  </si>
  <si>
    <t>614.56M</t>
  </si>
  <si>
    <t>687.6M</t>
  </si>
  <si>
    <t>718.03M</t>
  </si>
  <si>
    <t>742.78M</t>
  </si>
  <si>
    <t>Other Insurance Liabilities</t>
  </si>
  <si>
    <t>106000</t>
  </si>
  <si>
    <t>67000</t>
  </si>
  <si>
    <t>ST Debt &amp; Current Portion of LTD</t>
  </si>
  <si>
    <t>38000</t>
  </si>
  <si>
    <t>39000</t>
  </si>
  <si>
    <t>56000</t>
  </si>
  <si>
    <t>Current Portion of LT Debt</t>
  </si>
  <si>
    <t>68000</t>
  </si>
  <si>
    <t>126000</t>
  </si>
  <si>
    <t>LT Debt excl. Capital Lease Obligations</t>
  </si>
  <si>
    <t>-36.79%</t>
  </si>
  <si>
    <t>171.64%</t>
  </si>
  <si>
    <t>(29.52M)</t>
  </si>
  <si>
    <t>(31.23M)</t>
  </si>
  <si>
    <t>(29.91M)</t>
  </si>
  <si>
    <t>(33.81M)</t>
  </si>
  <si>
    <t>12.91M</t>
  </si>
  <si>
    <t>7.74M</t>
  </si>
  <si>
    <t>11.73M</t>
  </si>
  <si>
    <t>11.37M</t>
  </si>
  <si>
    <t>42.43M</t>
  </si>
  <si>
    <t>41.38M</t>
  </si>
  <si>
    <t>42.96M</t>
  </si>
  <si>
    <t>42.47M</t>
  </si>
  <si>
    <t>89.66M</t>
  </si>
  <si>
    <t>88.71M</t>
  </si>
  <si>
    <t>105.25M</t>
  </si>
  <si>
    <t>108.59M</t>
  </si>
  <si>
    <t>852.63M</t>
  </si>
  <si>
    <t>919.93M</t>
  </si>
  <si>
    <t>7.89%</t>
  </si>
  <si>
    <t>11.09%</t>
  </si>
  <si>
    <t>3.66%</t>
  </si>
  <si>
    <t>1.13%</t>
  </si>
  <si>
    <t>381.22M</t>
  </si>
  <si>
    <t>416.81M</t>
  </si>
  <si>
    <t>446.97M</t>
  </si>
  <si>
    <t>453.98M</t>
  </si>
  <si>
    <t>456.15M</t>
  </si>
  <si>
    <t>195000</t>
  </si>
  <si>
    <t>198000</t>
  </si>
  <si>
    <t>201000</t>
  </si>
  <si>
    <t>203000</t>
  </si>
  <si>
    <t>204000</t>
  </si>
  <si>
    <t>187.4M</t>
  </si>
  <si>
    <t>192.54M</t>
  </si>
  <si>
    <t>199.14M</t>
  </si>
  <si>
    <t>204.69M</t>
  </si>
  <si>
    <t>208.39M</t>
  </si>
  <si>
    <t>213.02M</t>
  </si>
  <si>
    <t>250.74M</t>
  </si>
  <si>
    <t>267.19M</t>
  </si>
  <si>
    <t>268.87M</t>
  </si>
  <si>
    <t>270.42M</t>
  </si>
  <si>
    <t>2.98M</t>
  </si>
  <si>
    <t>(22.37M)</t>
  </si>
  <si>
    <t>30.90%</t>
  </si>
  <si>
    <t>31.18%</t>
  </si>
  <si>
    <t>30.43%</t>
  </si>
  <si>
    <t>29.86%</t>
  </si>
  <si>
    <t>17.11%</t>
  </si>
  <si>
    <t>(1.14M)</t>
  </si>
  <si>
    <t>(989,000)</t>
  </si>
  <si>
    <t>(953,000)</t>
  </si>
  <si>
    <t>(1.64M)</t>
  </si>
  <si>
    <t>4.68%</t>
  </si>
  <si>
    <t>13.25%</t>
  </si>
  <si>
    <t>3.64%</t>
  </si>
  <si>
    <t>-71.88%</t>
  </si>
  <si>
    <t>(8.13M)</t>
  </si>
  <si>
    <t>(95.82M)</t>
  </si>
  <si>
    <t>(140.02M)</t>
  </si>
  <si>
    <t>(48.87M)</t>
  </si>
  <si>
    <t>(48.84M)</t>
  </si>
  <si>
    <t>(267.75M)</t>
  </si>
  <si>
    <t>(355.65M)</t>
  </si>
  <si>
    <t>(455.2M)</t>
  </si>
  <si>
    <t>(326.17M)</t>
  </si>
  <si>
    <t>(354.59M)</t>
  </si>
  <si>
    <t>259.61M</t>
  </si>
  <si>
    <t>259.83M</t>
  </si>
  <si>
    <t>315.18M</t>
  </si>
  <si>
    <t>277.3M</t>
  </si>
  <si>
    <t>305.75M</t>
  </si>
  <si>
    <t>(9.33M)</t>
  </si>
  <si>
    <t>(96.96M)</t>
  </si>
  <si>
    <t>(141.01M)</t>
  </si>
  <si>
    <t>(49.82M)</t>
  </si>
  <si>
    <t>(50.48M)</t>
  </si>
  <si>
    <t>-939.23%</t>
  </si>
  <si>
    <t>-45.43%</t>
  </si>
  <si>
    <t>64.67%</t>
  </si>
  <si>
    <t>-1.32%</t>
  </si>
  <si>
    <t>(37.07M)</t>
  </si>
  <si>
    <t>(68.56M)</t>
  </si>
  <si>
    <t>(76.11M)</t>
  </si>
  <si>
    <t>-527.21%</t>
  </si>
  <si>
    <t>-84.96%</t>
  </si>
  <si>
    <t>-11.01%</t>
  </si>
  <si>
    <t>781000</t>
  </si>
  <si>
    <t>2.34M</t>
  </si>
  <si>
    <t>837000</t>
  </si>
  <si>
    <t>(25.78M)</t>
  </si>
  <si>
    <t>421000</t>
  </si>
  <si>
    <t>995000</t>
  </si>
  <si>
    <t>(24.58M)</t>
  </si>
  <si>
    <t>(1.54M)</t>
  </si>
  <si>
    <t>(31.55M)</t>
  </si>
  <si>
    <t>(64.51M)</t>
  </si>
  <si>
    <t>(74.28M)</t>
  </si>
  <si>
    <t>93.73%</t>
  </si>
  <si>
    <t>-1,946.24%</t>
  </si>
  <si>
    <t>-104.46%</t>
  </si>
  <si>
    <t>-15.14%</t>
  </si>
  <si>
    <t>30.4M</t>
  </si>
  <si>
    <t>(32.12M)</t>
  </si>
  <si>
    <t>(21.48M)</t>
  </si>
  <si>
    <t>(10.55M)</t>
  </si>
  <si>
    <t>79.85M</t>
  </si>
  <si>
    <t>127.76M</t>
  </si>
  <si>
    <t>139.45M</t>
  </si>
  <si>
    <t>91.91M</t>
  </si>
  <si>
    <t>112.57M</t>
  </si>
  <si>
    <t>60.00%</t>
  </si>
  <si>
    <t>9.15%</t>
  </si>
  <si>
    <t>-34.09%</t>
  </si>
  <si>
    <t>3.05%</t>
  </si>
  <si>
    <t>SIGI</t>
  </si>
  <si>
    <t>Selective Insurance Group</t>
  </si>
  <si>
    <t>IPCC</t>
  </si>
  <si>
    <t>Infinity Prop &amp; Casualty</t>
  </si>
  <si>
    <t>RDN</t>
  </si>
  <si>
    <t>Radian Group</t>
  </si>
  <si>
    <t>AFG</t>
  </si>
  <si>
    <t>American Financial Group</t>
  </si>
  <si>
    <t>AFSI</t>
  </si>
  <si>
    <t>AmTrust Financial Servs</t>
  </si>
  <si>
    <t>ANAT</t>
  </si>
  <si>
    <t>American National Ins Co</t>
  </si>
  <si>
    <t>2.98B</t>
  </si>
  <si>
    <t>17.50</t>
  </si>
  <si>
    <t>16.22</t>
  </si>
  <si>
    <t>23.72</t>
  </si>
  <si>
    <t>19.69</t>
  </si>
  <si>
    <t>2.56</t>
  </si>
  <si>
    <t>0.70</t>
  </si>
  <si>
    <t>3.74B</t>
  </si>
  <si>
    <t>12.19</t>
  </si>
  <si>
    <t>9.15</t>
  </si>
  <si>
    <t>3.08</t>
  </si>
  <si>
    <t>8.91B</t>
  </si>
  <si>
    <t>12.86</t>
  </si>
  <si>
    <t>14.99</t>
  </si>
  <si>
    <t>2.92</t>
  </si>
  <si>
    <t>1.38</t>
  </si>
  <si>
    <t>v</t>
  </si>
  <si>
    <t>Apartment Investment and Management Company (AIV)</t>
  </si>
  <si>
    <t>43.68</t>
  </si>
  <si>
    <t>44.23</t>
  </si>
  <si>
    <t>44.24</t>
  </si>
  <si>
    <t>47.43 x 100</t>
  </si>
  <si>
    <t>43.65 - 44.24</t>
  </si>
  <si>
    <t>39.66 - 47.91</t>
  </si>
  <si>
    <t>1751234</t>
  </si>
  <si>
    <t>1265855</t>
  </si>
  <si>
    <t>7.19B</t>
  </si>
  <si>
    <t>16.88</t>
  </si>
  <si>
    <t>2.59</t>
  </si>
  <si>
    <t>1.44 (3.26%)</t>
  </si>
  <si>
    <t>2017-05-17</t>
  </si>
  <si>
    <t>46.79</t>
  </si>
  <si>
    <t>12</t>
  </si>
  <si>
    <t>242.8M</t>
  </si>
  <si>
    <t>247.46M</t>
  </si>
  <si>
    <t>970.76M</t>
  </si>
  <si>
    <t>996.1M</t>
  </si>
  <si>
    <t>227.56M</t>
  </si>
  <si>
    <t>229.59M</t>
  </si>
  <si>
    <t>885M</t>
  </si>
  <si>
    <t>915.5M</t>
  </si>
  <si>
    <t>248.2M</t>
  </si>
  <si>
    <t>255.03M</t>
  </si>
  <si>
    <t>242.87M</t>
  </si>
  <si>
    <t>244.12M</t>
  </si>
  <si>
    <t>974.53M</t>
  </si>
  <si>
    <t>0.22</t>
  </si>
  <si>
    <t>1.41</t>
  </si>
  <si>
    <t>1.03</t>
  </si>
  <si>
    <t>1.18</t>
  </si>
  <si>
    <t>513.00%</t>
  </si>
  <si>
    <t>-46.20%</t>
  </si>
  <si>
    <t>368.20%</t>
  </si>
  <si>
    <t>-30.00%</t>
  </si>
  <si>
    <t>AIV</t>
  </si>
  <si>
    <t>-91.50%</t>
  </si>
  <si>
    <t>85.70%</t>
  </si>
  <si>
    <t>-81.30%</t>
  </si>
  <si>
    <t>2.00%</t>
  </si>
  <si>
    <t>6.62%</t>
  </si>
  <si>
    <t>85.65</t>
  </si>
  <si>
    <t>7.36</t>
  </si>
  <si>
    <t>24.68%</t>
  </si>
  <si>
    <t>2.44%</t>
  </si>
  <si>
    <t>25.03%</t>
  </si>
  <si>
    <t>976.84M</t>
  </si>
  <si>
    <t>6.26</t>
  </si>
  <si>
    <t>639.09M</t>
  </si>
  <si>
    <t>572.56M</t>
  </si>
  <si>
    <t>406.05M</t>
  </si>
  <si>
    <t>-47.40%</t>
  </si>
  <si>
    <t>65.07M</t>
  </si>
  <si>
    <t>3.97B</t>
  </si>
  <si>
    <t>205.05</t>
  </si>
  <si>
    <t>372.29M</t>
  </si>
  <si>
    <t>-41.49M</t>
  </si>
  <si>
    <t>47.91</t>
  </si>
  <si>
    <t>39.66</t>
  </si>
  <si>
    <t>43.64</t>
  </si>
  <si>
    <t>44.14</t>
  </si>
  <si>
    <t>902.47k</t>
  </si>
  <si>
    <t>157.02M</t>
  </si>
  <si>
    <t>155.67M</t>
  </si>
  <si>
    <t>0.91%</t>
  </si>
  <si>
    <t>102.90%</t>
  </si>
  <si>
    <t>4.47M</t>
  </si>
  <si>
    <t>3.7</t>
  </si>
  <si>
    <t>4.06%</t>
  </si>
  <si>
    <t>4.69M</t>
  </si>
  <si>
    <t>3.26%</t>
  </si>
  <si>
    <t>3.12%</t>
  </si>
  <si>
    <t>2.98</t>
  </si>
  <si>
    <t>1,124.06%</t>
  </si>
  <si>
    <t>May 31, 2017</t>
  </si>
  <si>
    <t>May 17, 2017</t>
  </si>
  <si>
    <t>5/4</t>
  </si>
  <si>
    <t>Jun 9, 2011</t>
  </si>
  <si>
    <t>Mr. Terry Considine J.D.</t>
  </si>
  <si>
    <t>2.07M</t>
  </si>
  <si>
    <t>10.74M</t>
  </si>
  <si>
    <t>Mr. Paul L. Beldin CPA</t>
  </si>
  <si>
    <t>Chief Financial Officer and Exec. VP</t>
  </si>
  <si>
    <t>830.47k</t>
  </si>
  <si>
    <t>Mr. John E. Bezzant</t>
  </si>
  <si>
    <t>Chief Investment Officer and Exec. VP</t>
  </si>
  <si>
    <t>Ms. Lisa R. Cohn</t>
  </si>
  <si>
    <t>138.3k</t>
  </si>
  <si>
    <t>Mr. Keith M. Kimmel</t>
  </si>
  <si>
    <t>Exec. VP of Property Operations</t>
  </si>
  <si>
    <t>972.83M</t>
  </si>
  <si>
    <t>984.75M</t>
  </si>
  <si>
    <t>977.93M</t>
  </si>
  <si>
    <t>992.57M</t>
  </si>
  <si>
    <t>1.68M</t>
  </si>
  <si>
    <t>1.69M</t>
  </si>
  <si>
    <t>(1.68M)</t>
  </si>
  <si>
    <t>41.77M</t>
  </si>
  <si>
    <t>34.82M</t>
  </si>
  <si>
    <t>21.32M</t>
  </si>
  <si>
    <t>-5.54%</t>
  </si>
  <si>
    <t>1.22%</t>
  </si>
  <si>
    <t>-0.69%</t>
  </si>
  <si>
    <t>1.50%</t>
  </si>
  <si>
    <t>960.86M</t>
  </si>
  <si>
    <t>941.55M</t>
  </si>
  <si>
    <t>921.4M</t>
  </si>
  <si>
    <t>942.16M</t>
  </si>
  <si>
    <t>262.31M</t>
  </si>
  <si>
    <t>238.68M</t>
  </si>
  <si>
    <t>197.96M</t>
  </si>
  <si>
    <t>194.76M</t>
  </si>
  <si>
    <t>341.78M</t>
  </si>
  <si>
    <t>289.01M</t>
  </si>
  <si>
    <t>281.31M</t>
  </si>
  <si>
    <t>304.6M</t>
  </si>
  <si>
    <t>331.37M</t>
  </si>
  <si>
    <t>7.45M</t>
  </si>
  <si>
    <t>12.81M</t>
  </si>
  <si>
    <t>10.41M</t>
  </si>
  <si>
    <t>14.34M</t>
  </si>
  <si>
    <t>(53.85M)</t>
  </si>
  <si>
    <t>43.2M</t>
  </si>
  <si>
    <t>50.41M</t>
  </si>
  <si>
    <t>122.23%</t>
  </si>
  <si>
    <t>260.86%</t>
  </si>
  <si>
    <t>30.86%</t>
  </si>
  <si>
    <t>-10.83%</t>
  </si>
  <si>
    <t>27.39M</t>
  </si>
  <si>
    <t>18.78M</t>
  </si>
  <si>
    <t>6.05M</t>
  </si>
  <si>
    <t>13.87M</t>
  </si>
  <si>
    <t>6.88M</t>
  </si>
  <si>
    <t>6.95M</t>
  </si>
  <si>
    <t>21.89M</t>
  </si>
  <si>
    <t>1.8M</t>
  </si>
  <si>
    <t>(829,000)</t>
  </si>
  <si>
    <t>387000</t>
  </si>
  <si>
    <t>6.07M</t>
  </si>
  <si>
    <t>(4.41M)</t>
  </si>
  <si>
    <t>926000</t>
  </si>
  <si>
    <t>(10.63M)</t>
  </si>
  <si>
    <t>(1.88M)</t>
  </si>
  <si>
    <t>1.82M</t>
  </si>
  <si>
    <t>(15.84M)</t>
  </si>
  <si>
    <t>32.64M</t>
  </si>
  <si>
    <t>47.43M</t>
  </si>
  <si>
    <t>64.28M</t>
  </si>
  <si>
    <t>306.11%</t>
  </si>
  <si>
    <t>45.32%</t>
  </si>
  <si>
    <t>34.66%</t>
  </si>
  <si>
    <t>0.64%</t>
  </si>
  <si>
    <t>6.48%</t>
  </si>
  <si>
    <t>(929,000)</t>
  </si>
  <si>
    <t>(1.96M)</t>
  </si>
  <si>
    <t>(20.05M)</t>
  </si>
  <si>
    <t>(27.52M)</t>
  </si>
  <si>
    <t>(25.21M)</t>
  </si>
  <si>
    <t>7.95M</t>
  </si>
  <si>
    <t>(28.43M)</t>
  </si>
  <si>
    <t>1.76M</t>
  </si>
  <si>
    <t>6.37M</t>
  </si>
  <si>
    <t>(422,000)</t>
  </si>
  <si>
    <t>(813,000)</t>
  </si>
  <si>
    <t>(950,000)</t>
  </si>
  <si>
    <t>(635,000)</t>
  </si>
  <si>
    <t>(15.33M)</t>
  </si>
  <si>
    <t>33.78M</t>
  </si>
  <si>
    <t>90.44M</t>
  </si>
  <si>
    <t>88.85M</t>
  </si>
  <si>
    <t>(10.56M)</t>
  </si>
  <si>
    <t>46.86M</t>
  </si>
  <si>
    <t>52.86M</t>
  </si>
  <si>
    <t>(29.06M)</t>
  </si>
  <si>
    <t>44.34M</t>
  </si>
  <si>
    <t>67.17M</t>
  </si>
  <si>
    <t>35.99M</t>
  </si>
  <si>
    <t>252.57%</t>
  </si>
  <si>
    <t>-55.95%</t>
  </si>
  <si>
    <t>243.90%</t>
  </si>
  <si>
    <t>-46.42%</t>
  </si>
  <si>
    <t>3.63%</t>
  </si>
  <si>
    <t>161.1M</t>
  </si>
  <si>
    <t>162.14M</t>
  </si>
  <si>
    <t>288.64M</t>
  </si>
  <si>
    <t>180.59M</t>
  </si>
  <si>
    <t>393.79M</t>
  </si>
  <si>
    <t>200.6M</t>
  </si>
  <si>
    <t>(38.46M)</t>
  </si>
  <si>
    <t>(190.16M)</t>
  </si>
  <si>
    <t>(117.8M)</t>
  </si>
  <si>
    <t>(269.11M)</t>
  </si>
  <si>
    <t>(113.43M)</t>
  </si>
  <si>
    <t>(357.81M)</t>
  </si>
  <si>
    <t>49.89M</t>
  </si>
  <si>
    <t>11.99M</t>
  </si>
  <si>
    <t>82.15M</t>
  </si>
  <si>
    <t>3.07M</t>
  </si>
  <si>
    <t>11.58M</t>
  </si>
  <si>
    <t>55.37M</t>
  </si>
  <si>
    <t>23.99M</t>
  </si>
  <si>
    <t>-96.52%</t>
  </si>
  <si>
    <t>275.00%</t>
  </si>
  <si>
    <t>348.81%</t>
  </si>
  <si>
    <t>-56.89%</t>
  </si>
  <si>
    <t>134.48M</t>
  </si>
  <si>
    <t>145.29M</t>
  </si>
  <si>
    <t>145.64M</t>
  </si>
  <si>
    <t>155.18M</t>
  </si>
  <si>
    <t>156M</t>
  </si>
  <si>
    <t>-96.54%</t>
  </si>
  <si>
    <t>275.83%</t>
  </si>
  <si>
    <t>348.80%</t>
  </si>
  <si>
    <t>-56.90%</t>
  </si>
  <si>
    <t>145.53M</t>
  </si>
  <si>
    <t>146M</t>
  </si>
  <si>
    <t>156.39M</t>
  </si>
  <si>
    <t>231.27M</t>
  </si>
  <si>
    <t>182.79M</t>
  </si>
  <si>
    <t>120.42M</t>
  </si>
  <si>
    <t>137.75M</t>
  </si>
  <si>
    <t>131.15M</t>
  </si>
  <si>
    <t>-20.96%</t>
  </si>
  <si>
    <t>-34.12%</t>
  </si>
  <si>
    <t>14.39%</t>
  </si>
  <si>
    <t>-4.79%</t>
  </si>
  <si>
    <t>38.42M</t>
  </si>
  <si>
    <t>58.41M</t>
  </si>
  <si>
    <t>61.04M</t>
  </si>
  <si>
    <t>65.5M</t>
  </si>
  <si>
    <t>76.06M</t>
  </si>
  <si>
    <t>511.14M</t>
  </si>
  <si>
    <t>232.73M</t>
  </si>
  <si>
    <t>265.36M</t>
  </si>
  <si>
    <t>344.46M</t>
  </si>
  <si>
    <t>250.14M</t>
  </si>
  <si>
    <t>429.14M</t>
  </si>
  <si>
    <t>161.73M</t>
  </si>
  <si>
    <t>196.22M</t>
  </si>
  <si>
    <t>282.61M</t>
  </si>
  <si>
    <t>196.87M</t>
  </si>
  <si>
    <t>71M</t>
  </si>
  <si>
    <t>69.14M</t>
  </si>
  <si>
    <t>61.85M</t>
  </si>
  <si>
    <t>53.27M</t>
  </si>
  <si>
    <t>6.4B</t>
  </si>
  <si>
    <t>6.08B</t>
  </si>
  <si>
    <t>6.1B</t>
  </si>
  <si>
    <t>6.12B</t>
  </si>
  <si>
    <t>6.23B</t>
  </si>
  <si>
    <t>0.29%</t>
  </si>
  <si>
    <t>0.36%</t>
  </si>
  <si>
    <t>0.58%</t>
  </si>
  <si>
    <t>4.69B</t>
  </si>
  <si>
    <t>4.14B</t>
  </si>
  <si>
    <t>3.85B</t>
  </si>
  <si>
    <t>3.88B</t>
  </si>
  <si>
    <t>268.6M</t>
  </si>
  <si>
    <t>328.27M</t>
  </si>
  <si>
    <t>50.4M</t>
  </si>
  <si>
    <t>112.33M</t>
  </si>
  <si>
    <t>170.2M</t>
  </si>
  <si>
    <t>4.42B</t>
  </si>
  <si>
    <t>4.17B</t>
  </si>
  <si>
    <t>3.81B</t>
  </si>
  <si>
    <t>-6.40%</t>
  </si>
  <si>
    <t>-5.77%</t>
  </si>
  <si>
    <t>0.92%</t>
  </si>
  <si>
    <t>73.24%</t>
  </si>
  <si>
    <t>72.18%</t>
  </si>
  <si>
    <t>67.82%</t>
  </si>
  <si>
    <t>62.91%</t>
  </si>
  <si>
    <t>62.33%</t>
  </si>
  <si>
    <t>(30.35M)</t>
  </si>
  <si>
    <t>(252,000)</t>
  </si>
  <si>
    <t>(26.12M)</t>
  </si>
  <si>
    <t>477.99M</t>
  </si>
  <si>
    <t>438.53M</t>
  </si>
  <si>
    <t>431.85M</t>
  </si>
  <si>
    <t>417.71M</t>
  </si>
  <si>
    <t>300.02M</t>
  </si>
  <si>
    <t>349.42M</t>
  </si>
  <si>
    <t>330.76M</t>
  </si>
  <si>
    <t>349.97M</t>
  </si>
  <si>
    <t>353.66M</t>
  </si>
  <si>
    <t>250.65M</t>
  </si>
  <si>
    <t>5.17B</t>
  </si>
  <si>
    <t>4.57B</t>
  </si>
  <si>
    <t>4.27B</t>
  </si>
  <si>
    <t>4.18B</t>
  </si>
  <si>
    <t>-6.58%</t>
  </si>
  <si>
    <t>-5.38%</t>
  </si>
  <si>
    <t>-6.57%</t>
  </si>
  <si>
    <t>-1.93%</t>
  </si>
  <si>
    <t>68.11M</t>
  </si>
  <si>
    <t>186.13M</t>
  </si>
  <si>
    <t>159.13M</t>
  </si>
  <si>
    <t>125M</t>
  </si>
  <si>
    <t>847.31M</t>
  </si>
  <si>
    <t>899.34M</t>
  </si>
  <si>
    <t>3.71B</t>
  </si>
  <si>
    <t>3.7B</t>
  </si>
  <si>
    <t>4.06B</t>
  </si>
  <si>
    <t>4.05B</t>
  </si>
  <si>
    <t>(2.86B)</t>
  </si>
  <si>
    <t>(2.8B)</t>
  </si>
  <si>
    <t>(2.65B)</t>
  </si>
  <si>
    <t>(2.6B)</t>
  </si>
  <si>
    <t>(2.39B)</t>
  </si>
  <si>
    <t>(3.54M)</t>
  </si>
  <si>
    <t>(6.46M)</t>
  </si>
  <si>
    <t>(6.04M)</t>
  </si>
  <si>
    <t>13.24%</t>
  </si>
  <si>
    <t>23.91%</t>
  </si>
  <si>
    <t>26.78%</t>
  </si>
  <si>
    <t>915.43M</t>
  </si>
  <si>
    <t>967.46M</t>
  </si>
  <si>
    <t>14.30%</t>
  </si>
  <si>
    <t>15.91%</t>
  </si>
  <si>
    <t>20.14%</t>
  </si>
  <si>
    <t>26.52%</t>
  </si>
  <si>
    <t>28.78%</t>
  </si>
  <si>
    <t>2.11%</t>
  </si>
  <si>
    <t>319.52M</t>
  </si>
  <si>
    <t>285.24M</t>
  </si>
  <si>
    <t>302.31M</t>
  </si>
  <si>
    <t>229.44M</t>
  </si>
  <si>
    <t>254.26M</t>
  </si>
  <si>
    <t>(270.21M)</t>
  </si>
  <si>
    <t>(350.34M)</t>
  </si>
  <si>
    <t>(367.32M)</t>
  </si>
  <si>
    <t>(367.18M)</t>
  </si>
  <si>
    <t>(346.65M)</t>
  </si>
  <si>
    <t>-29.65%</t>
  </si>
  <si>
    <t>-4.85%</t>
  </si>
  <si>
    <t>0.04%</t>
  </si>
  <si>
    <t>5.59%</t>
  </si>
  <si>
    <t>395.19M</t>
  </si>
  <si>
    <t>306.02M</t>
  </si>
  <si>
    <t>356M</t>
  </si>
  <si>
    <t>186.94M</t>
  </si>
  <si>
    <t>210.76M</t>
  </si>
  <si>
    <t>(89.72M)</t>
  </si>
  <si>
    <t>(51.29M)</t>
  </si>
  <si>
    <t>(284.04M)</t>
  </si>
  <si>
    <t>(180.63M)</t>
  </si>
  <si>
    <t>(324.75M)</t>
  </si>
  <si>
    <t>484.9M</t>
  </si>
  <si>
    <t>357.31M</t>
  </si>
  <si>
    <t>640.04M</t>
  </si>
  <si>
    <t>367.57M</t>
  </si>
  <si>
    <t>535.51M</t>
  </si>
  <si>
    <t>(44.5M)</t>
  </si>
  <si>
    <t>(8.48M)</t>
  </si>
  <si>
    <t>31.19M</t>
  </si>
  <si>
    <t>23.95M</t>
  </si>
  <si>
    <t>33.48M</t>
  </si>
  <si>
    <t>10.25M</t>
  </si>
  <si>
    <t>111.67M</t>
  </si>
  <si>
    <t>65.19M</t>
  </si>
  <si>
    <t>(174.99M)</t>
  </si>
  <si>
    <t>(125.63M)</t>
  </si>
  <si>
    <t>(141.03M)</t>
  </si>
  <si>
    <t>(142.86M)</t>
  </si>
  <si>
    <t>(159.08M)</t>
  </si>
  <si>
    <t>(195.18M)</t>
  </si>
  <si>
    <t>(216.29M)</t>
  </si>
  <si>
    <t>(104.01M)</t>
  </si>
  <si>
    <t>(140.05M)</t>
  </si>
  <si>
    <t>(152M)</t>
  </si>
  <si>
    <t>(184.08M)</t>
  </si>
  <si>
    <t>(206.28M)</t>
  </si>
  <si>
    <t>(37.02M)</t>
  </si>
  <si>
    <t>(2.8M)</t>
  </si>
  <si>
    <t>(10.01M)</t>
  </si>
  <si>
    <t>-1.30%</t>
  </si>
  <si>
    <t>-11.35%</t>
  </si>
  <si>
    <t>-22.70%</t>
  </si>
  <si>
    <t>-10.82%</t>
  </si>
  <si>
    <t>52.17M</t>
  </si>
  <si>
    <t>993000</t>
  </si>
  <si>
    <t>339.58M</t>
  </si>
  <si>
    <t>(600.94M)</t>
  </si>
  <si>
    <t>(9.52M)</t>
  </si>
  <si>
    <t>653.1M</t>
  </si>
  <si>
    <t>124.32M</t>
  </si>
  <si>
    <t>366.58M</t>
  </si>
  <si>
    <t>604.2M</t>
  </si>
  <si>
    <t>48.91M</t>
  </si>
  <si>
    <t>768000</t>
  </si>
  <si>
    <t>(204.54M)</t>
  </si>
  <si>
    <t>(188.91M)</t>
  </si>
  <si>
    <t>(263.17M)</t>
  </si>
  <si>
    <t>(247.02M)</t>
  </si>
  <si>
    <t>36.7M</t>
  </si>
  <si>
    <t>61.93M</t>
  </si>
  <si>
    <t>(325.1M)</t>
  </si>
  <si>
    <t>243.25M</t>
  </si>
  <si>
    <t>283.37M</t>
  </si>
  <si>
    <t>188.5M</t>
  </si>
  <si>
    <t>352.6M</t>
  </si>
  <si>
    <t>(447.79M)</t>
  </si>
  <si>
    <t>(472.28M)</t>
  </si>
  <si>
    <t>(513.6M)</t>
  </si>
  <si>
    <t>(599.62M)</t>
  </si>
  <si>
    <t>(381.02M)</t>
  </si>
  <si>
    <t>(141.75M)</t>
  </si>
  <si>
    <t>(88.68M)</t>
  </si>
  <si>
    <t>(54.44M)</t>
  </si>
  <si>
    <t>(60.04M)</t>
  </si>
  <si>
    <t>(28.62M)</t>
  </si>
  <si>
    <t>(35.71M)</t>
  </si>
  <si>
    <t>7.09M</t>
  </si>
  <si>
    <t>(435.15M)</t>
  </si>
  <si>
    <t>(419.45M)</t>
  </si>
  <si>
    <t>(361.88M)</t>
  </si>
  <si>
    <t>(162.66M)</t>
  </si>
  <si>
    <t>(243.01M)</t>
  </si>
  <si>
    <t>3.61%</t>
  </si>
  <si>
    <t>13.72%</t>
  </si>
  <si>
    <t>55.05%</t>
  </si>
  <si>
    <t>-49.40%</t>
  </si>
  <si>
    <t>(28.66M)</t>
  </si>
  <si>
    <t>(26.78M)</t>
  </si>
  <si>
    <t>22.25M</t>
  </si>
  <si>
    <t>9.08M</t>
  </si>
  <si>
    <t>(24.74M)</t>
  </si>
  <si>
    <t>(45.9M)</t>
  </si>
  <si>
    <t>(7.29M)</t>
  </si>
  <si>
    <t>31.08M</t>
  </si>
  <si>
    <t>-153.08%</t>
  </si>
  <si>
    <t>-85.51%</t>
  </si>
  <si>
    <t>84.12%</t>
  </si>
  <si>
    <t>526.38%</t>
  </si>
  <si>
    <t>-2.61%</t>
  </si>
  <si>
    <t>AGNC</t>
  </si>
  <si>
    <t>AGNC Investment</t>
  </si>
  <si>
    <t>CPT</t>
  </si>
  <si>
    <t>Camden Property Trust</t>
  </si>
  <si>
    <t>TWO</t>
  </si>
  <si>
    <t>Two Harbors Investment</t>
  </si>
  <si>
    <t>EQR</t>
  </si>
  <si>
    <t>Equity Residential</t>
  </si>
  <si>
    <t>ACC</t>
  </si>
  <si>
    <t>American Campus</t>
  </si>
  <si>
    <t>ALEX</t>
  </si>
  <si>
    <t>Alexander &amp; Baldwin</t>
  </si>
  <si>
    <t>7.52B</t>
  </si>
  <si>
    <t>4.85</t>
  </si>
  <si>
    <t>8.85</t>
  </si>
  <si>
    <t>-9.39</t>
  </si>
  <si>
    <t>4.82</t>
  </si>
  <si>
    <t>7.96B</t>
  </si>
  <si>
    <t>9.88</t>
  </si>
  <si>
    <t>46.14</t>
  </si>
  <si>
    <t>8.05</t>
  </si>
  <si>
    <t>8.89</t>
  </si>
  <si>
    <t>3.41B</t>
  </si>
  <si>
    <t>6.63</t>
  </si>
  <si>
    <t>9.21</t>
  </si>
  <si>
    <t>5.32</t>
  </si>
  <si>
    <t>25.39B</t>
  </si>
  <si>
    <t>28.98</t>
  </si>
  <si>
    <t>48.65</t>
  </si>
  <si>
    <t>18.16</t>
  </si>
  <si>
    <t>10.53</t>
  </si>
  <si>
    <t>N</t>
  </si>
  <si>
    <t>s</t>
  </si>
  <si>
    <t>AptarGroup, Inc. (ATR)</t>
  </si>
  <si>
    <t>89.46</t>
  </si>
  <si>
    <t>89.19</t>
  </si>
  <si>
    <t>88.94</t>
  </si>
  <si>
    <t>88.59 - 89.59</t>
  </si>
  <si>
    <t>70.32 - 90.79</t>
  </si>
  <si>
    <t>390203</t>
  </si>
  <si>
    <t>284730</t>
  </si>
  <si>
    <t>5.58B</t>
  </si>
  <si>
    <t>27.02</t>
  </si>
  <si>
    <t>3.31</t>
  </si>
  <si>
    <t>1.28 (1.43%)</t>
  </si>
  <si>
    <t>2017-05-01</t>
  </si>
  <si>
    <t>83.86</t>
  </si>
  <si>
    <t>625.37M</t>
  </si>
  <si>
    <t>608.77M</t>
  </si>
  <si>
    <t>2.4B</t>
  </si>
  <si>
    <t>2.5B</t>
  </si>
  <si>
    <t>607M</t>
  </si>
  <si>
    <t>598M</t>
  </si>
  <si>
    <t>2.36B</t>
  </si>
  <si>
    <t>2.44B</t>
  </si>
  <si>
    <t>638.87M</t>
  </si>
  <si>
    <t>622M</t>
  </si>
  <si>
    <t>620M</t>
  </si>
  <si>
    <t>589.73M</t>
  </si>
  <si>
    <t>2.33B</t>
  </si>
  <si>
    <t>0.90%</t>
  </si>
  <si>
    <t>3.20%</t>
  </si>
  <si>
    <t>4.30%</t>
  </si>
  <si>
    <t>0.66</t>
  </si>
  <si>
    <t>0.82</t>
  </si>
  <si>
    <t>-1.20%</t>
  </si>
  <si>
    <t>ATR</t>
  </si>
  <si>
    <t>5.50%</t>
  </si>
  <si>
    <t>12.20%</t>
  </si>
  <si>
    <t>10.20%</t>
  </si>
  <si>
    <t>9.67%</t>
  </si>
  <si>
    <t>5.25%</t>
  </si>
  <si>
    <t>23.60</t>
  </si>
  <si>
    <t>2.69</t>
  </si>
  <si>
    <t>4.51</t>
  </si>
  <si>
    <t>9.09%</t>
  </si>
  <si>
    <t>13.57%</t>
  </si>
  <si>
    <t>17.03%</t>
  </si>
  <si>
    <t>2.35B</t>
  </si>
  <si>
    <t>37.47</t>
  </si>
  <si>
    <t>832.86M</t>
  </si>
  <si>
    <t>475.05M</t>
  </si>
  <si>
    <t>213.55M</t>
  </si>
  <si>
    <t>18.10%</t>
  </si>
  <si>
    <t>284.73M</t>
  </si>
  <si>
    <t>4.56</t>
  </si>
  <si>
    <t>781.23M</t>
  </si>
  <si>
    <t>62.97</t>
  </si>
  <si>
    <t>19.84</t>
  </si>
  <si>
    <t>356.29M</t>
  </si>
  <si>
    <t>237.93M</t>
  </si>
  <si>
    <t>11.56%</t>
  </si>
  <si>
    <t>90.79</t>
  </si>
  <si>
    <t>70.32</t>
  </si>
  <si>
    <t>87.30</t>
  </si>
  <si>
    <t>79.65</t>
  </si>
  <si>
    <t>284.73k</t>
  </si>
  <si>
    <t>312.27k</t>
  </si>
  <si>
    <t>62.43M</t>
  </si>
  <si>
    <t>61.06M</t>
  </si>
  <si>
    <t>88.90%</t>
  </si>
  <si>
    <t>1.64M</t>
  </si>
  <si>
    <t>6.67</t>
  </si>
  <si>
    <t>1.71M</t>
  </si>
  <si>
    <t>1.43%</t>
  </si>
  <si>
    <t>1.39%</t>
  </si>
  <si>
    <t>37.46%</t>
  </si>
  <si>
    <t>Aug 16, 2017</t>
  </si>
  <si>
    <t>May 1, 2017</t>
  </si>
  <si>
    <t>May 10, 2007</t>
  </si>
  <si>
    <t>Mr. Robert W. Kuhn</t>
  </si>
  <si>
    <t>Chief Financial Officer, Exec. VP and Sec.</t>
  </si>
  <si>
    <t>781.11k</t>
  </si>
  <si>
    <t>326.53k</t>
  </si>
  <si>
    <t>Mr. Eldon W. Schaffer II</t>
  </si>
  <si>
    <t>Pres of Aptar Beauty + Home</t>
  </si>
  <si>
    <t>654.66k</t>
  </si>
  <si>
    <t>Mr. Salim Haffar</t>
  </si>
  <si>
    <t>Pres of Aptar Pharma</t>
  </si>
  <si>
    <t>730.16k</t>
  </si>
  <si>
    <t>879.75k</t>
  </si>
  <si>
    <t>Mr. Gael Touya</t>
  </si>
  <si>
    <t>Pres of Aptar Food + Beverage</t>
  </si>
  <si>
    <t>497.37k</t>
  </si>
  <si>
    <t>577.02k</t>
  </si>
  <si>
    <t>Mr. Stephan B. Tanda</t>
  </si>
  <si>
    <t>2.52B</t>
  </si>
  <si>
    <t>2.32B</t>
  </si>
  <si>
    <t>-10.80%</t>
  </si>
  <si>
    <t>0.59%</t>
  </si>
  <si>
    <t>1.64B</t>
  </si>
  <si>
    <t>1.65B</t>
  </si>
  <si>
    <t>1.5B</t>
  </si>
  <si>
    <t>137.02M</t>
  </si>
  <si>
    <t>147.26M</t>
  </si>
  <si>
    <t>152.22M</t>
  </si>
  <si>
    <t>138.89M</t>
  </si>
  <si>
    <t>154.8M</t>
  </si>
  <si>
    <t>133.85M</t>
  </si>
  <si>
    <t>142.22M</t>
  </si>
  <si>
    <t>146.89M</t>
  </si>
  <si>
    <t>134.65M</t>
  </si>
  <si>
    <t>145.49M</t>
  </si>
  <si>
    <t>5.03M</t>
  </si>
  <si>
    <t>4.25M</t>
  </si>
  <si>
    <t>7.46%</t>
  </si>
  <si>
    <t>-13.94%</t>
  </si>
  <si>
    <t>0.69%</t>
  </si>
  <si>
    <t>603.65M</t>
  </si>
  <si>
    <t>663.82M</t>
  </si>
  <si>
    <t>690.33M</t>
  </si>
  <si>
    <t>675.61M</t>
  </si>
  <si>
    <t>678.06M</t>
  </si>
  <si>
    <t>9.97%</t>
  </si>
  <si>
    <t>29.09%</t>
  </si>
  <si>
    <t>335.73M</t>
  </si>
  <si>
    <t>364.75M</t>
  </si>
  <si>
    <t>383.91M</t>
  </si>
  <si>
    <t>349.56M</t>
  </si>
  <si>
    <t>361.96M</t>
  </si>
  <si>
    <t>65.4M</t>
  </si>
  <si>
    <t>76.2M</t>
  </si>
  <si>
    <t>67.1M</t>
  </si>
  <si>
    <t>66.2M</t>
  </si>
  <si>
    <t>270.33M</t>
  </si>
  <si>
    <t>292.95M</t>
  </si>
  <si>
    <t>307.71M</t>
  </si>
  <si>
    <t>282.46M</t>
  </si>
  <si>
    <t>295.76M</t>
  </si>
  <si>
    <t>8.64%</t>
  </si>
  <si>
    <t>-8.95%</t>
  </si>
  <si>
    <t>3.55%</t>
  </si>
  <si>
    <t>9.46M</t>
  </si>
  <si>
    <t>11.19M</t>
  </si>
  <si>
    <t>2.37M</t>
  </si>
  <si>
    <t>7.6M</t>
  </si>
  <si>
    <t>258.46M</t>
  </si>
  <si>
    <t>287.88M</t>
  </si>
  <si>
    <t>304.05M</t>
  </si>
  <si>
    <t>308.5M</t>
  </si>
  <si>
    <t>(672,000)</t>
  </si>
  <si>
    <t>(5.27M)</t>
  </si>
  <si>
    <t>364000</t>
  </si>
  <si>
    <t>(4.48M)</t>
  </si>
  <si>
    <t>4.74M</t>
  </si>
  <si>
    <t>2.64M</t>
  </si>
  <si>
    <t>(457,000)</t>
  </si>
  <si>
    <t>(883,000)</t>
  </si>
  <si>
    <t>(1.92M)</t>
  </si>
  <si>
    <t>(718,000)</t>
  </si>
  <si>
    <t>(191,000)</t>
  </si>
  <si>
    <t>18.95M</t>
  </si>
  <si>
    <t>20.58M</t>
  </si>
  <si>
    <t>20.99M</t>
  </si>
  <si>
    <t>34.58M</t>
  </si>
  <si>
    <t>35.2M</t>
  </si>
  <si>
    <t>8.62%</t>
  </si>
  <si>
    <t>1.98%</t>
  </si>
  <si>
    <t>64.72%</t>
  </si>
  <si>
    <t>241.37M</t>
  </si>
  <si>
    <t>264.38M</t>
  </si>
  <si>
    <t>286.3M</t>
  </si>
  <si>
    <t>294.57M</t>
  </si>
  <si>
    <t>280.5M</t>
  </si>
  <si>
    <t>9.53%</t>
  </si>
  <si>
    <t>8.29%</t>
  </si>
  <si>
    <t>2.89%</t>
  </si>
  <si>
    <t>-4.78%</t>
  </si>
  <si>
    <t>12.03%</t>
  </si>
  <si>
    <t>92.46M</t>
  </si>
  <si>
    <t>94.68M</t>
  </si>
  <si>
    <t>95.28M</t>
  </si>
  <si>
    <t>17.52M</t>
  </si>
  <si>
    <t>6.54M</t>
  </si>
  <si>
    <t>19.83M</t>
  </si>
  <si>
    <t>24.49M</t>
  </si>
  <si>
    <t>70.45M</t>
  </si>
  <si>
    <t>79.07M</t>
  </si>
  <si>
    <t>99.59M</t>
  </si>
  <si>
    <t>82.59M</t>
  </si>
  <si>
    <t>61.51M</t>
  </si>
  <si>
    <t>8.76M</t>
  </si>
  <si>
    <t>9.58M</t>
  </si>
  <si>
    <t>(10.13M)</t>
  </si>
  <si>
    <t>(4M)</t>
  </si>
  <si>
    <t>(17.77M)</t>
  </si>
  <si>
    <t>(2.73M)</t>
  </si>
  <si>
    <t>(8.84M)</t>
  </si>
  <si>
    <t>(8.75M)</t>
  </si>
  <si>
    <t>(7.11M)</t>
  </si>
  <si>
    <t>162.42M</t>
  </si>
  <si>
    <t>171.93M</t>
  </si>
  <si>
    <t>191.62M</t>
  </si>
  <si>
    <t>199.3M</t>
  </si>
  <si>
    <t>205.6M</t>
  </si>
  <si>
    <t>(68,000)</t>
  </si>
  <si>
    <t>(53,000)</t>
  </si>
  <si>
    <t>14000</t>
  </si>
  <si>
    <t>162.61M</t>
  </si>
  <si>
    <t>171.99M</t>
  </si>
  <si>
    <t>191.66M</t>
  </si>
  <si>
    <t>199.35M</t>
  </si>
  <si>
    <t>205.59M</t>
  </si>
  <si>
    <t>11.43%</t>
  </si>
  <si>
    <t>3.13%</t>
  </si>
  <si>
    <t>8.82%</t>
  </si>
  <si>
    <t>2.45</t>
  </si>
  <si>
    <t>2.95</t>
  </si>
  <si>
    <t>3.19</t>
  </si>
  <si>
    <t>3.27</t>
  </si>
  <si>
    <t>6.12%</t>
  </si>
  <si>
    <t>13.46%</t>
  </si>
  <si>
    <t>8.14%</t>
  </si>
  <si>
    <t>2.51%</t>
  </si>
  <si>
    <t>66.09M</t>
  </si>
  <si>
    <t>65.01M</t>
  </si>
  <si>
    <t>62.59M</t>
  </si>
  <si>
    <t>2.85</t>
  </si>
  <si>
    <t>3.09</t>
  </si>
  <si>
    <t>3.17</t>
  </si>
  <si>
    <t>5.88%</t>
  </si>
  <si>
    <t>13.10%</t>
  </si>
  <si>
    <t>8.42%</t>
  </si>
  <si>
    <t>68.4M</t>
  </si>
  <si>
    <t>68.21M</t>
  </si>
  <si>
    <t>67.29M</t>
  </si>
  <si>
    <t>64.49M</t>
  </si>
  <si>
    <t>64.85M</t>
  </si>
  <si>
    <t>404.94M</t>
  </si>
  <si>
    <t>446.33M</t>
  </si>
  <si>
    <t>458.63M</t>
  </si>
  <si>
    <t>464.94M</t>
  </si>
  <si>
    <t>470.9M</t>
  </si>
  <si>
    <t>10.22%</t>
  </si>
  <si>
    <t>1.28%</t>
  </si>
  <si>
    <t>229.76M</t>
  </si>
  <si>
    <t>309.86M</t>
  </si>
  <si>
    <t>399.76M</t>
  </si>
  <si>
    <t>519.72M</t>
  </si>
  <si>
    <t>466.29M</t>
  </si>
  <si>
    <t>489.9M</t>
  </si>
  <si>
    <t>29.82M</t>
  </si>
  <si>
    <t>34.87%</t>
  </si>
  <si>
    <t>29.01%</t>
  </si>
  <si>
    <t>30.01%</t>
  </si>
  <si>
    <t>-10.28%</t>
  </si>
  <si>
    <t>9.88%</t>
  </si>
  <si>
    <t>21.33%</t>
  </si>
  <si>
    <t>17.89%</t>
  </si>
  <si>
    <t>396.79M</t>
  </si>
  <si>
    <t>438.22M</t>
  </si>
  <si>
    <t>406.98M</t>
  </si>
  <si>
    <t>391.57M</t>
  </si>
  <si>
    <t>433.13M</t>
  </si>
  <si>
    <t>403.54M</t>
  </si>
  <si>
    <t>442.64M</t>
  </si>
  <si>
    <t>411.23M</t>
  </si>
  <si>
    <t>394.28M</t>
  </si>
  <si>
    <t>436.12M</t>
  </si>
  <si>
    <t>(4.42M)</t>
  </si>
  <si>
    <t>(2.99M)</t>
  </si>
  <si>
    <t>10.44%</t>
  </si>
  <si>
    <t>-7.13%</t>
  </si>
  <si>
    <t>10.61%</t>
  </si>
  <si>
    <t>5.87</t>
  </si>
  <si>
    <t>5.75</t>
  </si>
  <si>
    <t>6.38</t>
  </si>
  <si>
    <t>5.92</t>
  </si>
  <si>
    <t>321.89M</t>
  </si>
  <si>
    <t>353.16M</t>
  </si>
  <si>
    <t>311.07M</t>
  </si>
  <si>
    <t>294.91M</t>
  </si>
  <si>
    <t>296.91M</t>
  </si>
  <si>
    <t>127.39M</t>
  </si>
  <si>
    <t>137.59M</t>
  </si>
  <si>
    <t>115.81M</t>
  </si>
  <si>
    <t>113.07M</t>
  </si>
  <si>
    <t>107.25M</t>
  </si>
  <si>
    <t>75.26M</t>
  </si>
  <si>
    <t>108.92M</t>
  </si>
  <si>
    <t>94.41M</t>
  </si>
  <si>
    <t>90.63M</t>
  </si>
  <si>
    <t>91.65M</t>
  </si>
  <si>
    <t>125.89M</t>
  </si>
  <si>
    <t>114.5M</t>
  </si>
  <si>
    <t>108.62M</t>
  </si>
  <si>
    <t>91.21M</t>
  </si>
  <si>
    <t>98.01M</t>
  </si>
  <si>
    <t>(6.66M)</t>
  </si>
  <si>
    <t>(7.86M)</t>
  </si>
  <si>
    <t>(7.77M)</t>
  </si>
  <si>
    <t>90.51M</t>
  </si>
  <si>
    <t>97.17M</t>
  </si>
  <si>
    <t>96.13M</t>
  </si>
  <si>
    <t>88.79M</t>
  </si>
  <si>
    <t>73.84M</t>
  </si>
  <si>
    <t>848.23M</t>
  </si>
  <si>
    <t>864.66M</t>
  </si>
  <si>
    <t>811.66M</t>
  </si>
  <si>
    <t>765.38M</t>
  </si>
  <si>
    <t>784.32M</t>
  </si>
  <si>
    <t>2.38B</t>
  </si>
  <si>
    <t>2.3B</t>
  </si>
  <si>
    <t>2.23B</t>
  </si>
  <si>
    <t>350.15M</t>
  </si>
  <si>
    <t>362.14M</t>
  </si>
  <si>
    <t>351.25M</t>
  </si>
  <si>
    <t>340.68M</t>
  </si>
  <si>
    <t>366.14M</t>
  </si>
  <si>
    <t>23.76M</t>
  </si>
  <si>
    <t>24.06M</t>
  </si>
  <si>
    <t>23.01M</t>
  </si>
  <si>
    <t>20.93M</t>
  </si>
  <si>
    <t>23.09M</t>
  </si>
  <si>
    <t>1.55B</t>
  </si>
  <si>
    <t>3.69M</t>
  </si>
  <si>
    <t>8.24M</t>
  </si>
  <si>
    <t>4.59M</t>
  </si>
  <si>
    <t>408.82M</t>
  </si>
  <si>
    <t>369.79M</t>
  </si>
  <si>
    <t>341.77M</t>
  </si>
  <si>
    <t>502.01M</t>
  </si>
  <si>
    <t>351.55M</t>
  </si>
  <si>
    <t>358.87M</t>
  </si>
  <si>
    <t>329.74M</t>
  </si>
  <si>
    <t>310.24M</t>
  </si>
  <si>
    <t>407.52M</t>
  </si>
  <si>
    <t>51.96M</t>
  </si>
  <si>
    <t>49.95M</t>
  </si>
  <si>
    <t>40.05M</t>
  </si>
  <si>
    <t>94.49M</t>
  </si>
  <si>
    <t>30.04M</t>
  </si>
  <si>
    <t>17.63M</t>
  </si>
  <si>
    <t>36.05M</t>
  </si>
  <si>
    <t>30.31M</t>
  </si>
  <si>
    <t>46.04M</t>
  </si>
  <si>
    <t>2.61B</t>
  </si>
  <si>
    <t>6.96%</t>
  </si>
  <si>
    <t>251.98M</t>
  </si>
  <si>
    <t>56.97M</t>
  </si>
  <si>
    <t>173.82M</t>
  </si>
  <si>
    <t>45.17M</t>
  </si>
  <si>
    <t>138.45M</t>
  </si>
  <si>
    <t>233.28M</t>
  </si>
  <si>
    <t>5.08M</t>
  </si>
  <si>
    <t>169.21M</t>
  </si>
  <si>
    <t>18.69M</t>
  </si>
  <si>
    <t>51.88M</t>
  </si>
  <si>
    <t>136.94M</t>
  </si>
  <si>
    <t>150.12M</t>
  </si>
  <si>
    <t>116.37M</t>
  </si>
  <si>
    <t>115.06M</t>
  </si>
  <si>
    <t>115.51M</t>
  </si>
  <si>
    <t>9.63%</t>
  </si>
  <si>
    <t>-22.48%</t>
  </si>
  <si>
    <t>0.39%</t>
  </si>
  <si>
    <t>243.73M</t>
  </si>
  <si>
    <t>252.93M</t>
  </si>
  <si>
    <t>236.39M</t>
  </si>
  <si>
    <t>239.87M</t>
  </si>
  <si>
    <t>253.63M</t>
  </si>
  <si>
    <t>120.69M</t>
  </si>
  <si>
    <t>126.85M</t>
  </si>
  <si>
    <t>125.23M</t>
  </si>
  <si>
    <t>125.72M</t>
  </si>
  <si>
    <t>119.77M</t>
  </si>
  <si>
    <t>123.03M</t>
  </si>
  <si>
    <t>126.08M</t>
  </si>
  <si>
    <t>111.16M</t>
  </si>
  <si>
    <t>114.14M</t>
  </si>
  <si>
    <t>133.86M</t>
  </si>
  <si>
    <t>455.32M</t>
  </si>
  <si>
    <t>542.82M</t>
  </si>
  <si>
    <t>604.74M</t>
  </si>
  <si>
    <t>411.9M</t>
  </si>
  <si>
    <t>542.96M</t>
  </si>
  <si>
    <t>352.86M</t>
  </si>
  <si>
    <t>354.81M</t>
  </si>
  <si>
    <t>588.89M</t>
  </si>
  <si>
    <t>760.85M</t>
  </si>
  <si>
    <t>772.74M</t>
  </si>
  <si>
    <t>352.43M</t>
  </si>
  <si>
    <t>586.47M</t>
  </si>
  <si>
    <t>772M</t>
  </si>
  <si>
    <t>2.42M</t>
  </si>
  <si>
    <t>739000</t>
  </si>
  <si>
    <t>95.87M</t>
  </si>
  <si>
    <t>71.88M</t>
  </si>
  <si>
    <t>109.52M</t>
  </si>
  <si>
    <t>87.76M</t>
  </si>
  <si>
    <t>94.55M</t>
  </si>
  <si>
    <t>33.45M</t>
  </si>
  <si>
    <t>42.07M</t>
  </si>
  <si>
    <t>25.52M</t>
  </si>
  <si>
    <t>20.49M</t>
  </si>
  <si>
    <t>4.61M</t>
  </si>
  <si>
    <t>6.35M</t>
  </si>
  <si>
    <t>5.5M</t>
  </si>
  <si>
    <t>943.91M</t>
  </si>
  <si>
    <t>1.43B</t>
  </si>
  <si>
    <t>40.61%</t>
  </si>
  <si>
    <t>40.73%</t>
  </si>
  <si>
    <t>54.71%</t>
  </si>
  <si>
    <t>52.82%</t>
  </si>
  <si>
    <t>54.95%</t>
  </si>
  <si>
    <t>840000</t>
  </si>
  <si>
    <t>853000</t>
  </si>
  <si>
    <t>862000</t>
  </si>
  <si>
    <t>667000</t>
  </si>
  <si>
    <t>660000</t>
  </si>
  <si>
    <t>149.97M</t>
  </si>
  <si>
    <t>(42.85M)</t>
  </si>
  <si>
    <t>(206.73M)</t>
  </si>
  <si>
    <t>(259.89M)</t>
  </si>
  <si>
    <t>(625.4M)</t>
  </si>
  <si>
    <t>(744.21M)</t>
  </si>
  <si>
    <t>(1.03B)</t>
  </si>
  <si>
    <t>(270.05M)</t>
  </si>
  <si>
    <t>(250.92M)</t>
  </si>
  <si>
    <t>59.37%</t>
  </si>
  <si>
    <t>59.24%</t>
  </si>
  <si>
    <t>45.27%</t>
  </si>
  <si>
    <t>47.16%</t>
  </si>
  <si>
    <t>45.03%</t>
  </si>
  <si>
    <t>608000</t>
  </si>
  <si>
    <t>551000</t>
  </si>
  <si>
    <t>509000</t>
  </si>
  <si>
    <t>295000</t>
  </si>
  <si>
    <t>5.85%</t>
  </si>
  <si>
    <t>11.46%</t>
  </si>
  <si>
    <t>(9.02M)</t>
  </si>
  <si>
    <t>(18.97M)</t>
  </si>
  <si>
    <t>(7.14M)</t>
  </si>
  <si>
    <t>(11.11M)</t>
  </si>
  <si>
    <t>27.17M</t>
  </si>
  <si>
    <t>36.33M</t>
  </si>
  <si>
    <t>37.33M</t>
  </si>
  <si>
    <t>41.2M</t>
  </si>
  <si>
    <t>35.35M</t>
  </si>
  <si>
    <t>317.6M</t>
  </si>
  <si>
    <t>362.36M</t>
  </si>
  <si>
    <t>362.2M</t>
  </si>
  <si>
    <t>372.25M</t>
  </si>
  <si>
    <t>384.64M</t>
  </si>
  <si>
    <t>(3.7M)</t>
  </si>
  <si>
    <t>(76.92M)</t>
  </si>
  <si>
    <t>(47.65M)</t>
  </si>
  <si>
    <t>(47.73M)</t>
  </si>
  <si>
    <t>(57.45M)</t>
  </si>
  <si>
    <t>16.69M</t>
  </si>
  <si>
    <t>(32.81M)</t>
  </si>
  <si>
    <t>(16.32M)</t>
  </si>
  <si>
    <t>(27.76M)</t>
  </si>
  <si>
    <t>(41.72M)</t>
  </si>
  <si>
    <t>(824,000)</t>
  </si>
  <si>
    <t>1.14M</t>
  </si>
  <si>
    <t>(24.32M)</t>
  </si>
  <si>
    <t>(12.47M)</t>
  </si>
  <si>
    <t>(2.83M)</t>
  </si>
  <si>
    <t>(32.06M)</t>
  </si>
  <si>
    <t>(1.26M)</t>
  </si>
  <si>
    <t>(43.78M)</t>
  </si>
  <si>
    <t>(17.48M)</t>
  </si>
  <si>
    <t>313.89M</t>
  </si>
  <si>
    <t>285.44M</t>
  </si>
  <si>
    <t>314.55M</t>
  </si>
  <si>
    <t>324.52M</t>
  </si>
  <si>
    <t>327.19M</t>
  </si>
  <si>
    <t>0.83%</t>
  </si>
  <si>
    <t>13.47%</t>
  </si>
  <si>
    <t>11.33%</t>
  </si>
  <si>
    <t>12.11%</t>
  </si>
  <si>
    <t>14.00%</t>
  </si>
  <si>
    <t>14.04%</t>
  </si>
  <si>
    <t>(174.05M)</t>
  </si>
  <si>
    <t>(152.24M)</t>
  </si>
  <si>
    <t>(161.95M)</t>
  </si>
  <si>
    <t>(149.32M)</t>
  </si>
  <si>
    <t>(131.48M)</t>
  </si>
  <si>
    <t>(151.51M)</t>
  </si>
  <si>
    <t>(161.94M)</t>
  </si>
  <si>
    <t>(128.99M)</t>
  </si>
  <si>
    <t>(725,000)</t>
  </si>
  <si>
    <t>(9,000)</t>
  </si>
  <si>
    <t>-6.38%</t>
  </si>
  <si>
    <t>7.80%</t>
  </si>
  <si>
    <t>11.95%</t>
  </si>
  <si>
    <t>-6.04%</t>
  </si>
  <si>
    <t>-6.23%</t>
  </si>
  <si>
    <t>-6.44%</t>
  </si>
  <si>
    <t>-5.64%</t>
  </si>
  <si>
    <t>(187.84M)</t>
  </si>
  <si>
    <t>(202.99M)</t>
  </si>
  <si>
    <t>2.63M</t>
  </si>
  <si>
    <t>436000</t>
  </si>
  <si>
    <t>5.11M</t>
  </si>
  <si>
    <t>827000</t>
  </si>
  <si>
    <t>(279,000)</t>
  </si>
  <si>
    <t>(5.26M)</t>
  </si>
  <si>
    <t>(32.77M)</t>
  </si>
  <si>
    <t>30.69M</t>
  </si>
  <si>
    <t>(65,000)</t>
  </si>
  <si>
    <t>84000</t>
  </si>
  <si>
    <t>(359.46M)</t>
  </si>
  <si>
    <t>(157.12M)</t>
  </si>
  <si>
    <t>(159.2M)</t>
  </si>
  <si>
    <t>(176.23M)</t>
  </si>
  <si>
    <t>(300.5M)</t>
  </si>
  <si>
    <t>56.29%</t>
  </si>
  <si>
    <t>-10.70%</t>
  </si>
  <si>
    <t>-70.52%</t>
  </si>
  <si>
    <t>-15.42%</t>
  </si>
  <si>
    <t>-6.13%</t>
  </si>
  <si>
    <t>-12.89%</t>
  </si>
  <si>
    <t>(58.44M)</t>
  </si>
  <si>
    <t>(66.13M)</t>
  </si>
  <si>
    <t>(71.07M)</t>
  </si>
  <si>
    <t>(71.25M)</t>
  </si>
  <si>
    <t>(76.66M)</t>
  </si>
  <si>
    <t>(35.16M)</t>
  </si>
  <si>
    <t>(75.47M)</t>
  </si>
  <si>
    <t>(302.72M)</t>
  </si>
  <si>
    <t>50.12M</t>
  </si>
  <si>
    <t>(77.92M)</t>
  </si>
  <si>
    <t>(79.79M)</t>
  </si>
  <si>
    <t>(118.81M)</t>
  </si>
  <si>
    <t>(340.52M)</t>
  </si>
  <si>
    <t>(13.89M)</t>
  </si>
  <si>
    <t>(131.37M)</t>
  </si>
  <si>
    <t>43.35M</t>
  </si>
  <si>
    <t>37.79M</t>
  </si>
  <si>
    <t>64M</t>
  </si>
  <si>
    <t>53.45M</t>
  </si>
  <si>
    <t>(13.59M)</t>
  </si>
  <si>
    <t>68.36M</t>
  </si>
  <si>
    <t>347.84M</t>
  </si>
  <si>
    <t>(20.32M)</t>
  </si>
  <si>
    <t>(135.55M)</t>
  </si>
  <si>
    <t>93.69M</t>
  </si>
  <si>
    <t>95.1M</t>
  </si>
  <si>
    <t>(227.36M)</t>
  </si>
  <si>
    <t>163.15M</t>
  </si>
  <si>
    <t>121.96M</t>
  </si>
  <si>
    <t>(25.33M)</t>
  </si>
  <si>
    <t>252.74M</t>
  </si>
  <si>
    <t>207.04M</t>
  </si>
  <si>
    <t>(49.35M)</t>
  </si>
  <si>
    <t>253.52M</t>
  </si>
  <si>
    <t>224.02M</t>
  </si>
  <si>
    <t>(3.04M)</t>
  </si>
  <si>
    <t>(778,000)</t>
  </si>
  <si>
    <t>(16.98M)</t>
  </si>
  <si>
    <t>(55.31M)</t>
  </si>
  <si>
    <t>7.81M</t>
  </si>
  <si>
    <t>6.1M</t>
  </si>
  <si>
    <t>8.39M</t>
  </si>
  <si>
    <t>(99.38M)</t>
  </si>
  <si>
    <t>(67.13M)</t>
  </si>
  <si>
    <t>(33.07M)</t>
  </si>
  <si>
    <t>(31.61M)</t>
  </si>
  <si>
    <t>32.45%</t>
  </si>
  <si>
    <t>71.76%</t>
  </si>
  <si>
    <t>-74.40%</t>
  </si>
  <si>
    <t>4.41%</t>
  </si>
  <si>
    <t>-4.26%</t>
  </si>
  <si>
    <t>-2.66%</t>
  </si>
  <si>
    <t>-0.73%</t>
  </si>
  <si>
    <t>(2.91M)</t>
  </si>
  <si>
    <t>(46.49M)</t>
  </si>
  <si>
    <t>(25.08M)</t>
  </si>
  <si>
    <t>(147.86M)</t>
  </si>
  <si>
    <t>80.11M</t>
  </si>
  <si>
    <t>89.9M</t>
  </si>
  <si>
    <t>(23.61M)</t>
  </si>
  <si>
    <t>133.93M</t>
  </si>
  <si>
    <t>152.61M</t>
  </si>
  <si>
    <t>175.19M</t>
  </si>
  <si>
    <t>198.21M</t>
  </si>
  <si>
    <t>-4.23%</t>
  </si>
  <si>
    <t>14.80%</t>
  </si>
  <si>
    <t>13.14%</t>
  </si>
  <si>
    <t>2.55%</t>
  </si>
  <si>
    <t>CCK</t>
  </si>
  <si>
    <t>Crown Holdings</t>
  </si>
  <si>
    <t>LEG</t>
  </si>
  <si>
    <t>Leggett &amp; Platt</t>
  </si>
  <si>
    <t>AMWD</t>
  </si>
  <si>
    <t>American Woodmark</t>
  </si>
  <si>
    <t>AXL</t>
  </si>
  <si>
    <t>American Axle &amp; Mfg Hldgs</t>
  </si>
  <si>
    <t>BC</t>
  </si>
  <si>
    <t>Brunswick</t>
  </si>
  <si>
    <t>BWA</t>
  </si>
  <si>
    <t>BorgWarner</t>
  </si>
  <si>
    <t>8.16B</t>
  </si>
  <si>
    <t>15.94</t>
  </si>
  <si>
    <t>13.35</t>
  </si>
  <si>
    <t>15.29</t>
  </si>
  <si>
    <t>7.06B</t>
  </si>
  <si>
    <t>19.43</t>
  </si>
  <si>
    <t>18.60</t>
  </si>
  <si>
    <t>7.69</t>
  </si>
  <si>
    <t>6.64</t>
  </si>
  <si>
    <t>22.76</t>
  </si>
  <si>
    <t>17.74</t>
  </si>
  <si>
    <t>2.54</t>
  </si>
  <si>
    <t>4.55</t>
  </si>
  <si>
    <t>4.72</t>
  </si>
  <si>
    <t>-0.80</t>
  </si>
  <si>
    <t>w</t>
  </si>
  <si>
    <t>Athens Bancshares Corporation (AFCB)</t>
  </si>
  <si>
    <t>36.05</t>
  </si>
  <si>
    <t>0.00</t>
  </si>
  <si>
    <t>0.00 - 0.00</t>
  </si>
  <si>
    <t>274</t>
  </si>
  <si>
    <t>65.12M</t>
  </si>
  <si>
    <t>17.84</t>
  </si>
  <si>
    <t>2.02</t>
  </si>
  <si>
    <t>Jul 27, 2017 - Jul 31, 2017</t>
  </si>
  <si>
    <t>0.20 (0.55%)</t>
  </si>
  <si>
    <t>2017-04-27</t>
  </si>
  <si>
    <t>Invalid Date.2</t>
  </si>
  <si>
    <t>Invalid Date.3</t>
  </si>
  <si>
    <t>AFCB</t>
  </si>
  <si>
    <t>16.66%</t>
  </si>
  <si>
    <t>25.46%</t>
  </si>
  <si>
    <t>13.15</t>
  </si>
  <si>
    <t>16.80%</t>
  </si>
  <si>
    <t>3.63M</t>
  </si>
  <si>
    <t>33.60%</t>
  </si>
  <si>
    <t>38.65%</t>
  </si>
  <si>
    <t>45.00</t>
  </si>
  <si>
    <t>37.88</t>
  </si>
  <si>
    <t>35.25</t>
  </si>
  <si>
    <t>150</t>
  </si>
  <si>
    <t>1.25M</t>
  </si>
  <si>
    <t>57.60%</t>
  </si>
  <si>
    <t>2.70%</t>
  </si>
  <si>
    <t>2.21k</t>
  </si>
  <si>
    <t>25.17</t>
  </si>
  <si>
    <t>0.23%</t>
  </si>
  <si>
    <t>1.84k</t>
  </si>
  <si>
    <t>0.55%</t>
  </si>
  <si>
    <t>0.20</t>
  </si>
  <si>
    <t>10.42%</t>
  </si>
  <si>
    <t>Apr 27, 2017</t>
  </si>
  <si>
    <t>Mr. Jeffrey L. Cunningham</t>
  </si>
  <si>
    <t>CEO, Pres &amp; Director</t>
  </si>
  <si>
    <t>685.41k</t>
  </si>
  <si>
    <t>Mr. Michael R. Hutsell</t>
  </si>
  <si>
    <t>CFO, COO, Principal Accounting Officer, VP &amp; Treasurer</t>
  </si>
  <si>
    <t>302.29k</t>
  </si>
  <si>
    <t>Mr. Jay Leggett Jr.</t>
  </si>
  <si>
    <t>City Pres of Cleveland of Athens Federal Community Bank</t>
  </si>
  <si>
    <t>338.35k</t>
  </si>
  <si>
    <t>Ms. Nicole Gibbs</t>
  </si>
  <si>
    <t>VP of Marketing and Communications</t>
  </si>
  <si>
    <t>Mr. Ross A. Millsaps</t>
  </si>
  <si>
    <t>Chief Credit Officer &amp; VP</t>
  </si>
  <si>
    <t>Interest Income</t>
  </si>
  <si>
    <t>14.47M</t>
  </si>
  <si>
    <t>13.7M</t>
  </si>
  <si>
    <t>14.16M</t>
  </si>
  <si>
    <t>14.11M</t>
  </si>
  <si>
    <t>16.43M</t>
  </si>
  <si>
    <t>Interest and Fees on Loans</t>
  </si>
  <si>
    <t>13.42M</t>
  </si>
  <si>
    <t>13.16M</t>
  </si>
  <si>
    <t>14.26M</t>
  </si>
  <si>
    <t>Interest Income on Fed. Funds</t>
  </si>
  <si>
    <t>Interest Income on Fed. Repos</t>
  </si>
  <si>
    <t>Interest on Bank Deposits</t>
  </si>
  <si>
    <t>Other Interest or Dividend Income</t>
  </si>
  <si>
    <t>903788</t>
  </si>
  <si>
    <t>1.23M</t>
  </si>
  <si>
    <t>952577</t>
  </si>
  <si>
    <t>Interest Income Growth</t>
  </si>
  <si>
    <t>-5.36%</t>
  </si>
  <si>
    <t>3.40%</t>
  </si>
  <si>
    <t>-0.35%</t>
  </si>
  <si>
    <t>16.38%</t>
  </si>
  <si>
    <t>Interest Expense on Bank Deposits</t>
  </si>
  <si>
    <t>2.05M</t>
  </si>
  <si>
    <t>1.39M</t>
  </si>
  <si>
    <t>Other Interest Expense</t>
  </si>
  <si>
    <t>131220</t>
  </si>
  <si>
    <t>78278</t>
  </si>
  <si>
    <t>2703</t>
  </si>
  <si>
    <t>11410</t>
  </si>
  <si>
    <t>198858</t>
  </si>
  <si>
    <t>Interest Expense on Debt</t>
  </si>
  <si>
    <t>Other Borrowed Funds</t>
  </si>
  <si>
    <t>Total Interest Expense Growth</t>
  </si>
  <si>
    <t>-19.10%</t>
  </si>
  <si>
    <t>-16.52%</t>
  </si>
  <si>
    <t>-21.35%</t>
  </si>
  <si>
    <t>25.80%</t>
  </si>
  <si>
    <t>Net Interest Income</t>
  </si>
  <si>
    <t>11.84M</t>
  </si>
  <si>
    <t>11.56M</t>
  </si>
  <si>
    <t>12.71M</t>
  </si>
  <si>
    <t>14.66M</t>
  </si>
  <si>
    <t>Net Interest Income Growth</t>
  </si>
  <si>
    <t>-2.30%</t>
  </si>
  <si>
    <t>7.08%</t>
  </si>
  <si>
    <t>15.34%</t>
  </si>
  <si>
    <t>Loan Loss Provision</t>
  </si>
  <si>
    <t>316393</t>
  </si>
  <si>
    <t>109621</t>
  </si>
  <si>
    <t>303671</t>
  </si>
  <si>
    <t>312351</t>
  </si>
  <si>
    <t>Loan Loss Provision Growth</t>
  </si>
  <si>
    <t>-70.71%</t>
  </si>
  <si>
    <t>-65.35%</t>
  </si>
  <si>
    <t>177.02%</t>
  </si>
  <si>
    <t>2.86%</t>
  </si>
  <si>
    <t>Net Interest Income after Provision</t>
  </si>
  <si>
    <t>10.76M</t>
  </si>
  <si>
    <t>11.25M</t>
  </si>
  <si>
    <t>12.27M</t>
  </si>
  <si>
    <t>12.41M</t>
  </si>
  <si>
    <t>Net Interest Inc After Loan Loss Prov Growth</t>
  </si>
  <si>
    <t>4.57%</t>
  </si>
  <si>
    <t>9.12%</t>
  </si>
  <si>
    <t>15.65%</t>
  </si>
  <si>
    <t>Net Interest Margin</t>
  </si>
  <si>
    <t>Non-Interest Income</t>
  </si>
  <si>
    <t>5.19M</t>
  </si>
  <si>
    <t>4.85M</t>
  </si>
  <si>
    <t>6.34M</t>
  </si>
  <si>
    <t>Securities Gain</t>
  </si>
  <si>
    <t>4.33M</t>
  </si>
  <si>
    <t>4.55M</t>
  </si>
  <si>
    <t>4.94M</t>
  </si>
  <si>
    <t>935395</t>
  </si>
  <si>
    <t>515929</t>
  </si>
  <si>
    <t>999347</t>
  </si>
  <si>
    <t>Non-Interest Expense</t>
  </si>
  <si>
    <t>11.87M</t>
  </si>
  <si>
    <t>13.08M</t>
  </si>
  <si>
    <t>13.07M</t>
  </si>
  <si>
    <t>13.64M</t>
  </si>
  <si>
    <t>15.88M</t>
  </si>
  <si>
    <t>Labor &amp; Related Expense</t>
  </si>
  <si>
    <t>7.07M</t>
  </si>
  <si>
    <t>7.78M</t>
  </si>
  <si>
    <t>8.92M</t>
  </si>
  <si>
    <t>Equipment Expense</t>
  </si>
  <si>
    <t>1.96M</t>
  </si>
  <si>
    <t>2.91M</t>
  </si>
  <si>
    <t>4.37M</t>
  </si>
  <si>
    <t>3.35M</t>
  </si>
  <si>
    <t>4.32M</t>
  </si>
  <si>
    <t>-20.36%</t>
  </si>
  <si>
    <t>6.55%</t>
  </si>
  <si>
    <t>11.23%</t>
  </si>
  <si>
    <t>Operating Income Margin</t>
  </si>
  <si>
    <t>21.10%</t>
  </si>
  <si>
    <t>1.04M</t>
  </si>
  <si>
    <t>1.63M</t>
  </si>
  <si>
    <t>982025</t>
  </si>
  <si>
    <t>(102,768)</t>
  </si>
  <si>
    <t>60322</t>
  </si>
  <si>
    <t>71795</t>
  </si>
  <si>
    <t>(126,508)</t>
  </si>
  <si>
    <t>81758</t>
  </si>
  <si>
    <t>2.31M</t>
  </si>
  <si>
    <t>2.87M</t>
  </si>
  <si>
    <t>-11.19%</t>
  </si>
  <si>
    <t>6.39%</t>
  </si>
  <si>
    <t>10.75%</t>
  </si>
  <si>
    <t>13.96%</t>
  </si>
  <si>
    <t>1.12</t>
  </si>
  <si>
    <t>1.73</t>
  </si>
  <si>
    <t>1.92</t>
  </si>
  <si>
    <t>5.36%</t>
  </si>
  <si>
    <t>38.14%</t>
  </si>
  <si>
    <t>6.13%</t>
  </si>
  <si>
    <t>10.98%</t>
  </si>
  <si>
    <t>2.33M</t>
  </si>
  <si>
    <t>1.65M</t>
  </si>
  <si>
    <t>1.13</t>
  </si>
  <si>
    <t>1.79</t>
  </si>
  <si>
    <t>3.67%</t>
  </si>
  <si>
    <t>34.51%</t>
  </si>
  <si>
    <t>5.92%</t>
  </si>
  <si>
    <t>11.18%</t>
  </si>
  <si>
    <t>Total Cash &amp; Due from Banks</t>
  </si>
  <si>
    <t>16.24M</t>
  </si>
  <si>
    <t>11.12M</t>
  </si>
  <si>
    <t>Cash &amp; Due from Banks Growth</t>
  </si>
  <si>
    <t>-31.51%</t>
  </si>
  <si>
    <t>-10.88%</t>
  </si>
  <si>
    <t>66.78%</t>
  </si>
  <si>
    <t>209.90%</t>
  </si>
  <si>
    <t>Investments - Total</t>
  </si>
  <si>
    <t>39.81M</t>
  </si>
  <si>
    <t>39.24M</t>
  </si>
  <si>
    <t>29.99M</t>
  </si>
  <si>
    <t>76.77M</t>
  </si>
  <si>
    <t>Trading Account Securities</t>
  </si>
  <si>
    <t>Federal Funds Sold &amp; Securities Purchased</t>
  </si>
  <si>
    <t>7.39M</t>
  </si>
  <si>
    <t>Federal Funds Sold</t>
  </si>
  <si>
    <t>Securities Bought Under Resale Agreement</t>
  </si>
  <si>
    <t>Treasury Securities</t>
  </si>
  <si>
    <t>13.35M</t>
  </si>
  <si>
    <t>Federal Agency Securities</t>
  </si>
  <si>
    <t>2.9M</t>
  </si>
  <si>
    <t>2.55M</t>
  </si>
  <si>
    <t>3.2M</t>
  </si>
  <si>
    <t>State &amp; Municipal Securities</t>
  </si>
  <si>
    <t>5.82M</t>
  </si>
  <si>
    <t>13.1M</t>
  </si>
  <si>
    <t>13.06M</t>
  </si>
  <si>
    <t>Mortgage Backed Securities</t>
  </si>
  <si>
    <t>12.98M</t>
  </si>
  <si>
    <t>14.64M</t>
  </si>
  <si>
    <t>13.04M</t>
  </si>
  <si>
    <t>52.4M</t>
  </si>
  <si>
    <t>Other Securities</t>
  </si>
  <si>
    <t>750000</t>
  </si>
  <si>
    <t>4.26M</t>
  </si>
  <si>
    <t>4.02M</t>
  </si>
  <si>
    <t>1.02M</t>
  </si>
  <si>
    <t>17011</t>
  </si>
  <si>
    <t>-1.42%</t>
  </si>
  <si>
    <t>-12.76%</t>
  </si>
  <si>
    <t>-12.41%</t>
  </si>
  <si>
    <t>155.98%</t>
  </si>
  <si>
    <t>Net Loans</t>
  </si>
  <si>
    <t>217.27M</t>
  </si>
  <si>
    <t>226.21M</t>
  </si>
  <si>
    <t>238.56M</t>
  </si>
  <si>
    <t>257.89M</t>
  </si>
  <si>
    <t>285.22M</t>
  </si>
  <si>
    <t>Gross Loans - Net of Unearned Income</t>
  </si>
  <si>
    <t>221.75M</t>
  </si>
  <si>
    <t>230.64M</t>
  </si>
  <si>
    <t>242.47M</t>
  </si>
  <si>
    <t>261.86M</t>
  </si>
  <si>
    <t>289.37M</t>
  </si>
  <si>
    <t>Commercial &amp; Industrial Loans</t>
  </si>
  <si>
    <t>12.59M</t>
  </si>
  <si>
    <t>14.36M</t>
  </si>
  <si>
    <t>15.96M</t>
  </si>
  <si>
    <t>Consumer &amp; Installment Loans</t>
  </si>
  <si>
    <t>27.99M</t>
  </si>
  <si>
    <t>24.73M</t>
  </si>
  <si>
    <t>24.7M</t>
  </si>
  <si>
    <t>29.61M</t>
  </si>
  <si>
    <t>37.74M</t>
  </si>
  <si>
    <t>Real Estate Mortgage Loans</t>
  </si>
  <si>
    <t>181.91M</t>
  </si>
  <si>
    <t>193.63M</t>
  </si>
  <si>
    <t>204.17M</t>
  </si>
  <si>
    <t>217.3M</t>
  </si>
  <si>
    <t>229.93M</t>
  </si>
  <si>
    <t>Lease Financing Loans</t>
  </si>
  <si>
    <t>Foreign Loans</t>
  </si>
  <si>
    <t>Broker &amp; Financial Institution Loans</t>
  </si>
  <si>
    <t>Unspecified/Other Loans</t>
  </si>
  <si>
    <t>Unearned Income</t>
  </si>
  <si>
    <t>(744,852)</t>
  </si>
  <si>
    <t>(785,719)</t>
  </si>
  <si>
    <t>(759,337)</t>
  </si>
  <si>
    <t>(998,000)</t>
  </si>
  <si>
    <t>Loan Loss Allowances (Reserves)</t>
  </si>
  <si>
    <t>(4.43M)</t>
  </si>
  <si>
    <t>(3.91M)</t>
  </si>
  <si>
    <t>(3.98M)</t>
  </si>
  <si>
    <t>(4.15M)</t>
  </si>
  <si>
    <t>Customer Liability on Acceptances</t>
  </si>
  <si>
    <t>Loans - 1 Yr Growth Rate</t>
  </si>
  <si>
    <t>5.46%</t>
  </si>
  <si>
    <t>Loans (Total) / Total Deposits</t>
  </si>
  <si>
    <t>Loans (Total) / Total Assets</t>
  </si>
  <si>
    <t>7.54M</t>
  </si>
  <si>
    <t>12.32M</t>
  </si>
  <si>
    <t>11.89M</t>
  </si>
  <si>
    <t>15.55M</t>
  </si>
  <si>
    <t>3.39M</t>
  </si>
  <si>
    <t>Interest Receivables</t>
  </si>
  <si>
    <t>914361</t>
  </si>
  <si>
    <t>978201</t>
  </si>
  <si>
    <t>949423</t>
  </si>
  <si>
    <t>291.63M</t>
  </si>
  <si>
    <t>294.81M</t>
  </si>
  <si>
    <t>303.63M</t>
  </si>
  <si>
    <t>325.08M</t>
  </si>
  <si>
    <t>441.18M</t>
  </si>
  <si>
    <t>Assets - Total Growth</t>
  </si>
  <si>
    <t>2.99%</t>
  </si>
  <si>
    <t>7.06%</t>
  </si>
  <si>
    <t>35.71%</t>
  </si>
  <si>
    <t>Total Deposits</t>
  </si>
  <si>
    <t>234.25M</t>
  </si>
  <si>
    <t>248.57M</t>
  </si>
  <si>
    <t>261.77M</t>
  </si>
  <si>
    <t>377.4M</t>
  </si>
  <si>
    <t>Demand Deposits</t>
  </si>
  <si>
    <t>15.64M</t>
  </si>
  <si>
    <t>18.25M</t>
  </si>
  <si>
    <t>23.98M</t>
  </si>
  <si>
    <t>27.53M</t>
  </si>
  <si>
    <t>47.1M</t>
  </si>
  <si>
    <t>Savings/Time Deposits</t>
  </si>
  <si>
    <t>218.61M</t>
  </si>
  <si>
    <t>229.92M</t>
  </si>
  <si>
    <t>224.59M</t>
  </si>
  <si>
    <t>234.24M</t>
  </si>
  <si>
    <t>330.3M</t>
  </si>
  <si>
    <t>Foreign Office Deposits</t>
  </si>
  <si>
    <t>Deposits Growth</t>
  </si>
  <si>
    <t>5.31%</t>
  </si>
  <si>
    <t>44.17%</t>
  </si>
  <si>
    <t>9.18M</t>
  </si>
  <si>
    <t>5M</t>
  </si>
  <si>
    <t>276000</t>
  </si>
  <si>
    <t>Long Term Debt Growth</t>
  </si>
  <si>
    <t>1.75%</t>
  </si>
  <si>
    <t>3.50%</t>
  </si>
  <si>
    <t>2.08%</t>
  </si>
  <si>
    <t>4.27M</t>
  </si>
  <si>
    <t>4.64M</t>
  </si>
  <si>
    <t>5.45M</t>
  </si>
  <si>
    <t>243.63M</t>
  </si>
  <si>
    <t>253.7M</t>
  </si>
  <si>
    <t>260.95M</t>
  </si>
  <si>
    <t>279.29M</t>
  </si>
  <si>
    <t>393.34M</t>
  </si>
  <si>
    <t>48M</t>
  </si>
  <si>
    <t>41.11M</t>
  </si>
  <si>
    <t>42.68M</t>
  </si>
  <si>
    <t>45.79M</t>
  </si>
  <si>
    <t>47.84M</t>
  </si>
  <si>
    <t>23586</t>
  </si>
  <si>
    <t>18910</t>
  </si>
  <si>
    <t>18017</t>
  </si>
  <si>
    <t>18063</t>
  </si>
  <si>
    <t>17834</t>
  </si>
  <si>
    <t>22.77M</t>
  </si>
  <si>
    <t>18.52M</t>
  </si>
  <si>
    <t>17.96M</t>
  </si>
  <si>
    <t>18.27M</t>
  </si>
  <si>
    <t>28.63M</t>
  </si>
  <si>
    <t>31.11M</t>
  </si>
  <si>
    <t>(1.78M)</t>
  </si>
  <si>
    <t>(1.48M)</t>
  </si>
  <si>
    <t>(1.33M)</t>
  </si>
  <si>
    <t>542182</t>
  </si>
  <si>
    <t>(68,681)</t>
  </si>
  <si>
    <t>337601</t>
  </si>
  <si>
    <t>303163</t>
  </si>
  <si>
    <t>(878,732)</t>
  </si>
  <si>
    <t>(616,575)</t>
  </si>
  <si>
    <t>(354,313)</t>
  </si>
  <si>
    <t>(92,052)</t>
  </si>
  <si>
    <t>(462,015)</t>
  </si>
  <si>
    <t>(1.18M)</t>
  </si>
  <si>
    <t>16.46%</t>
  </si>
  <si>
    <t>13.94%</t>
  </si>
  <si>
    <t>14.06%</t>
  </si>
  <si>
    <t>14.09%</t>
  </si>
  <si>
    <t>10.84%</t>
  </si>
  <si>
    <t>6.79%</t>
  </si>
  <si>
    <t>(503,940)</t>
  </si>
  <si>
    <t>(731,582)</t>
  </si>
  <si>
    <t>(113,890)</t>
  </si>
  <si>
    <t>(767,053)</t>
  </si>
  <si>
    <t>(1.01M)</t>
  </si>
  <si>
    <t>237105</t>
  </si>
  <si>
    <t>1200</t>
  </si>
  <si>
    <t>(532,151)</t>
  </si>
  <si>
    <t>4.11M</t>
  </si>
  <si>
    <t>(41.46M)</t>
  </si>
  <si>
    <t>(12.72M)</t>
  </si>
  <si>
    <t>(3.05M)</t>
  </si>
  <si>
    <t>(556,350)</t>
  </si>
  <si>
    <t>(47.6M)</t>
  </si>
  <si>
    <t>7.15M</t>
  </si>
  <si>
    <t>Increase in Loans</t>
  </si>
  <si>
    <t>(14.34M)</t>
  </si>
  <si>
    <t>(9.54M)</t>
  </si>
  <si>
    <t>(14.25M)</t>
  </si>
  <si>
    <t>(19.99M)</t>
  </si>
  <si>
    <t>(17.52M)</t>
  </si>
  <si>
    <t>Decrease in Loans</t>
  </si>
  <si>
    <t>249000</t>
  </si>
  <si>
    <t>989833</t>
  </si>
  <si>
    <t>(12.58M)</t>
  </si>
  <si>
    <t>(10.32M)</t>
  </si>
  <si>
    <t>(10.26M)</t>
  </si>
  <si>
    <t>(16.75M)</t>
  </si>
  <si>
    <t>17.98%</t>
  </si>
  <si>
    <t>0.57%</t>
  </si>
  <si>
    <t>-63.19%</t>
  </si>
  <si>
    <t>179.79%</t>
  </si>
  <si>
    <t>Net Investing Cash Flow / Interest Income</t>
  </si>
  <si>
    <t>-86.94%</t>
  </si>
  <si>
    <t>-75.34%</t>
  </si>
  <si>
    <t>-72.45%</t>
  </si>
  <si>
    <t>-118.64%</t>
  </si>
  <si>
    <t>81.34%</t>
  </si>
  <si>
    <t>(473,169)</t>
  </si>
  <si>
    <t>(401,217)</t>
  </si>
  <si>
    <t>(332,339)</t>
  </si>
  <si>
    <t>(330,789)</t>
  </si>
  <si>
    <t>(331,791)</t>
  </si>
  <si>
    <t>15.21%</t>
  </si>
  <si>
    <t>17.17%</t>
  </si>
  <si>
    <t>0.47%</t>
  </si>
  <si>
    <t>Decrease in Deposits</t>
  </si>
  <si>
    <t>Increase in Deposits</t>
  </si>
  <si>
    <t>10.14M</t>
  </si>
  <si>
    <t>13.92M</t>
  </si>
  <si>
    <t>400179</t>
  </si>
  <si>
    <t>13.2M</t>
  </si>
  <si>
    <t>(5.16M)</t>
  </si>
  <si>
    <t>(8.82M)</t>
  </si>
  <si>
    <t>(181,565)</t>
  </si>
  <si>
    <t>(582,290)</t>
  </si>
  <si>
    <t>82121</t>
  </si>
  <si>
    <t>(254,586)</t>
  </si>
  <si>
    <t>(3.81M)</t>
  </si>
  <si>
    <t>5.21M</t>
  </si>
  <si>
    <t>4.88M</t>
  </si>
  <si>
    <t>(2.21M)</t>
  </si>
  <si>
    <t>(155,467)</t>
  </si>
  <si>
    <t>(805,752)</t>
  </si>
  <si>
    <t>(9.71M)</t>
  </si>
  <si>
    <t>(99,119)</t>
  </si>
  <si>
    <t>(3M)</t>
  </si>
  <si>
    <t>7.5M</t>
  </si>
  <si>
    <t>901623</t>
  </si>
  <si>
    <t>17.56M</t>
  </si>
  <si>
    <t>22.72M</t>
  </si>
  <si>
    <t>-78.77%</t>
  </si>
  <si>
    <t>276.58%</t>
  </si>
  <si>
    <t>417.31%</t>
  </si>
  <si>
    <t>29.33%</t>
  </si>
  <si>
    <t>Net Financing Cash Flow / Interest Income</t>
  </si>
  <si>
    <t>29.35%</t>
  </si>
  <si>
    <t>6.58%</t>
  </si>
  <si>
    <t>23.97%</t>
  </si>
  <si>
    <t>124.44%</t>
  </si>
  <si>
    <t>138.29%</t>
  </si>
  <si>
    <t>(5.12M)</t>
  </si>
  <si>
    <t>(3.21M)</t>
  </si>
  <si>
    <t>5.62M</t>
  </si>
  <si>
    <t>41.08M</t>
  </si>
  <si>
    <t>4.51M</t>
  </si>
  <si>
    <t>4.03M</t>
  </si>
  <si>
    <t>3.99M</t>
  </si>
  <si>
    <t>-20.77%</t>
  </si>
  <si>
    <t>-0.77%</t>
  </si>
  <si>
    <t>AMNB</t>
  </si>
  <si>
    <t>American National</t>
  </si>
  <si>
    <t>AMRB</t>
  </si>
  <si>
    <t>American River Bankshares</t>
  </si>
  <si>
    <t>ANCX</t>
  </si>
  <si>
    <t>Access National</t>
  </si>
  <si>
    <t>AROW</t>
  </si>
  <si>
    <t>Arrow Financial</t>
  </si>
  <si>
    <t>ASRV</t>
  </si>
  <si>
    <t>AmeriServ Financial</t>
  </si>
  <si>
    <t>ATLO</t>
  </si>
  <si>
    <t>Ames National</t>
  </si>
  <si>
    <t>318.77M</t>
  </si>
  <si>
    <t>19.63</t>
  </si>
  <si>
    <t>15.50</t>
  </si>
  <si>
    <t>4.58</t>
  </si>
  <si>
    <t>4.92</t>
  </si>
  <si>
    <t>90.86M</t>
  </si>
  <si>
    <t>15.07</t>
  </si>
  <si>
    <t>16.35</t>
  </si>
  <si>
    <t>3.95</t>
  </si>
  <si>
    <t>536.7M</t>
  </si>
  <si>
    <t>19.04</t>
  </si>
  <si>
    <t>14.36</t>
  </si>
  <si>
    <t>7.42</t>
  </si>
  <si>
    <t>2.30</t>
  </si>
  <si>
    <t>433.5M</t>
  </si>
  <si>
    <t>16.29</t>
  </si>
  <si>
    <t>13.26</t>
  </si>
  <si>
    <t>2.17</t>
  </si>
  <si>
    <t>Atlassian Corporation Plc (TEAM)</t>
  </si>
  <si>
    <t>36.41</t>
  </si>
  <si>
    <t>35.42</t>
  </si>
  <si>
    <t>36.00 x 100</t>
  </si>
  <si>
    <t>37.72 x 300</t>
  </si>
  <si>
    <t>35.42 - 36.49</t>
  </si>
  <si>
    <t>23.80 - 37.90</t>
  </si>
  <si>
    <t>376152</t>
  </si>
  <si>
    <t>706049</t>
  </si>
  <si>
    <t>8.21B</t>
  </si>
  <si>
    <t>-303.42</t>
  </si>
  <si>
    <t>-0.12</t>
  </si>
  <si>
    <t>14.00</t>
  </si>
  <si>
    <t>Current Year (2010)</t>
  </si>
  <si>
    <t>Next Year (2011)</t>
  </si>
  <si>
    <t>276.68M</t>
  </si>
  <si>
    <t>3/30/2008</t>
  </si>
  <si>
    <t>6/29/2008</t>
  </si>
  <si>
    <t>9/29/2008</t>
  </si>
  <si>
    <t>-11.10%</t>
  </si>
  <si>
    <t>-36.80%</t>
  </si>
  <si>
    <t>-12.50%</t>
  </si>
  <si>
    <t>TEAM</t>
  </si>
  <si>
    <t>33.90%</t>
  </si>
  <si>
    <t>14.32</t>
  </si>
  <si>
    <t>9.62</t>
  </si>
  <si>
    <t>Jun 30, 2016</t>
  </si>
  <si>
    <t>-4.62%</t>
  </si>
  <si>
    <t>-7.37%</t>
  </si>
  <si>
    <t>-2.42%</t>
  </si>
  <si>
    <t>-3.40%</t>
  </si>
  <si>
    <t>573.19M</t>
  </si>
  <si>
    <t>381M</t>
  </si>
  <si>
    <t>-9.31M</t>
  </si>
  <si>
    <t>-25.99M</t>
  </si>
  <si>
    <t>503.56M</t>
  </si>
  <si>
    <t>3.79</t>
  </si>
  <si>
    <t>183.78M</t>
  </si>
  <si>
    <t>173.07M</t>
  </si>
  <si>
    <t>25.88%</t>
  </si>
  <si>
    <t>37.90</t>
  </si>
  <si>
    <t>23.80</t>
  </si>
  <si>
    <t>35.47</t>
  </si>
  <si>
    <t>31.93</t>
  </si>
  <si>
    <t>706.05k</t>
  </si>
  <si>
    <t>273.53k</t>
  </si>
  <si>
    <t>88.77M</t>
  </si>
  <si>
    <t>86.07M</t>
  </si>
  <si>
    <t>4.82M</t>
  </si>
  <si>
    <t>5.23</t>
  </si>
  <si>
    <t>7.05%</t>
  </si>
  <si>
    <t>Mr. Michael Cannon-Brookes</t>
  </si>
  <si>
    <t>Co-Founder, Co-Chief Exec. Officer and Director</t>
  </si>
  <si>
    <t>Mr. Scott Farquhar</t>
  </si>
  <si>
    <t>Mr. Murray J. Demo</t>
  </si>
  <si>
    <t>Mr. Jay Simons</t>
  </si>
  <si>
    <t>Mr. Sridatta Viswanath</t>
  </si>
  <si>
    <t>Fiscal year is July-June. All values USD millions.</t>
  </si>
  <si>
    <t>Unnamed: 1</t>
  </si>
  <si>
    <t>148.51M</t>
  </si>
  <si>
    <t>215.11M</t>
  </si>
  <si>
    <t>457.06M</t>
  </si>
  <si>
    <t>44.84%</t>
  </si>
  <si>
    <t>48.54%</t>
  </si>
  <si>
    <t>43.04%</t>
  </si>
  <si>
    <t>38.08M</t>
  </si>
  <si>
    <t>52.97M</t>
  </si>
  <si>
    <t>75.87M</t>
  </si>
  <si>
    <t>24.77M</t>
  </si>
  <si>
    <t>37.46M</t>
  </si>
  <si>
    <t>53.94M</t>
  </si>
  <si>
    <t>12.06M</t>
  </si>
  <si>
    <t>15.51M</t>
  </si>
  <si>
    <t>21.93M</t>
  </si>
  <si>
    <t>5.63M</t>
  </si>
  <si>
    <t>9.05M</t>
  </si>
  <si>
    <t>14.44M</t>
  </si>
  <si>
    <t>7.69M</t>
  </si>
  <si>
    <t>6.46M</t>
  </si>
  <si>
    <t>14.85%</t>
  </si>
  <si>
    <t>39.09%</t>
  </si>
  <si>
    <t>43.22%</t>
  </si>
  <si>
    <t>115.35M</t>
  </si>
  <si>
    <t>177.03M</t>
  </si>
  <si>
    <t>266.55M</t>
  </si>
  <si>
    <t>381.19M</t>
  </si>
  <si>
    <t>53.47%</t>
  </si>
  <si>
    <t>50.57%</t>
  </si>
  <si>
    <t>43.01%</t>
  </si>
  <si>
    <t>83.40%</t>
  </si>
  <si>
    <t>102.23M</t>
  </si>
  <si>
    <t>266.13M</t>
  </si>
  <si>
    <t>387.07M</t>
  </si>
  <si>
    <t>57.3M</t>
  </si>
  <si>
    <t>78.64M</t>
  </si>
  <si>
    <t>140.85M</t>
  </si>
  <si>
    <t>208.31M</t>
  </si>
  <si>
    <t>44.93M</t>
  </si>
  <si>
    <t>76.85M</t>
  </si>
  <si>
    <t>125.28M</t>
  </si>
  <si>
    <t>178.76M</t>
  </si>
  <si>
    <t>52.10%</t>
  </si>
  <si>
    <t>71.15%</t>
  </si>
  <si>
    <t>45.44%</t>
  </si>
  <si>
    <t>474000</t>
  </si>
  <si>
    <t>317000</t>
  </si>
  <si>
    <t>226000</t>
  </si>
  <si>
    <t>2.12M</t>
  </si>
  <si>
    <t>272000</t>
  </si>
  <si>
    <t>-16.18%</t>
  </si>
  <si>
    <t>-67.54%</t>
  </si>
  <si>
    <t>22.23M</t>
  </si>
  <si>
    <t>(749,000)</t>
  </si>
  <si>
    <t>94.93%</t>
  </si>
  <si>
    <t>-103.37%</t>
  </si>
  <si>
    <t>-555.14%</t>
  </si>
  <si>
    <t>-1.07%</t>
  </si>
  <si>
    <t>642000</t>
  </si>
  <si>
    <t>(9.28M)</t>
  </si>
  <si>
    <t>10.48M</t>
  </si>
  <si>
    <t>12.02M</t>
  </si>
  <si>
    <t>(2.06M)</t>
  </si>
  <si>
    <t>(7.23M)</t>
  </si>
  <si>
    <t>(19.54M)</t>
  </si>
  <si>
    <t>(14.77M)</t>
  </si>
  <si>
    <t>18.98M</t>
  </si>
  <si>
    <t>76.40%</t>
  </si>
  <si>
    <t>-64.31%</t>
  </si>
  <si>
    <t>-35.45%</t>
  </si>
  <si>
    <t>0.96%</t>
  </si>
  <si>
    <t>-66.67%</t>
  </si>
  <si>
    <t>-33.33%</t>
  </si>
  <si>
    <t>208.68M</t>
  </si>
  <si>
    <t>182.77M</t>
  </si>
  <si>
    <t>193.48M</t>
  </si>
  <si>
    <t>25.18M</t>
  </si>
  <si>
    <t>34.85M</t>
  </si>
  <si>
    <t>15.93M</t>
  </si>
  <si>
    <t>16.05M</t>
  </si>
  <si>
    <t>38.40%</t>
  </si>
  <si>
    <t>3.51%</t>
  </si>
  <si>
    <t>162M</t>
  </si>
  <si>
    <t>217.35M</t>
  </si>
  <si>
    <t>743.11M</t>
  </si>
  <si>
    <t>132M</t>
  </si>
  <si>
    <t>187.31M</t>
  </si>
  <si>
    <t>259.71M</t>
  </si>
  <si>
    <t>483.41M</t>
  </si>
  <si>
    <t>34.16%</t>
  </si>
  <si>
    <t>241.91%</t>
  </si>
  <si>
    <t>61.82%</t>
  </si>
  <si>
    <t>54.72%</t>
  </si>
  <si>
    <t>74.99%</t>
  </si>
  <si>
    <t>6.16M</t>
  </si>
  <si>
    <t>14.31M</t>
  </si>
  <si>
    <t>25.77M</t>
  </si>
  <si>
    <t>3.82M</t>
  </si>
  <si>
    <t>11.85M</t>
  </si>
  <si>
    <t>(4,000)</t>
  </si>
  <si>
    <t>(107,000)</t>
  </si>
  <si>
    <t>2.35M</t>
  </si>
  <si>
    <t>10.54M</t>
  </si>
  <si>
    <t>132.23%</t>
  </si>
  <si>
    <t>80.08%</t>
  </si>
  <si>
    <t>34.91</t>
  </si>
  <si>
    <t>22.33</t>
  </si>
  <si>
    <t>171.2M</t>
  </si>
  <si>
    <t>238.63M</t>
  </si>
  <si>
    <t>778.54M</t>
  </si>
  <si>
    <t>16.04M</t>
  </si>
  <si>
    <t>41.95M</t>
  </si>
  <si>
    <t>58.76M</t>
  </si>
  <si>
    <t>60.98M</t>
  </si>
  <si>
    <t>86.06M</t>
  </si>
  <si>
    <t>16.37M</t>
  </si>
  <si>
    <t>36.46M</t>
  </si>
  <si>
    <t>52.14M</t>
  </si>
  <si>
    <t>30.52M</t>
  </si>
  <si>
    <t>19.03M</t>
  </si>
  <si>
    <t>27.3M</t>
  </si>
  <si>
    <t>5.28M</t>
  </si>
  <si>
    <t>28.25M</t>
  </si>
  <si>
    <t>477000</t>
  </si>
  <si>
    <t>764000</t>
  </si>
  <si>
    <t>262.04M</t>
  </si>
  <si>
    <t>990.97M</t>
  </si>
  <si>
    <t>51.57%</t>
  </si>
  <si>
    <t>149.51%</t>
  </si>
  <si>
    <t>4.44M</t>
  </si>
  <si>
    <t>9.56M</t>
  </si>
  <si>
    <t>138.86%</t>
  </si>
  <si>
    <t>-9.78%</t>
  </si>
  <si>
    <t>2.54M</t>
  </si>
  <si>
    <t>119.55M</t>
  </si>
  <si>
    <t>173.58M</t>
  </si>
  <si>
    <t>221.64M</t>
  </si>
  <si>
    <t>17.71M</t>
  </si>
  <si>
    <t>19.54M</t>
  </si>
  <si>
    <t>105.61M</t>
  </si>
  <si>
    <t>155.87M</t>
  </si>
  <si>
    <t>202.1M</t>
  </si>
  <si>
    <t>126.53M</t>
  </si>
  <si>
    <t>188.15M</t>
  </si>
  <si>
    <t>236.5M</t>
  </si>
  <si>
    <t>1.87M</t>
  </si>
  <si>
    <t>(45.29M)</t>
  </si>
  <si>
    <t>(76.6M)</t>
  </si>
  <si>
    <t>2.94M</t>
  </si>
  <si>
    <t>4.92M</t>
  </si>
  <si>
    <t>81.52M</t>
  </si>
  <si>
    <t>127.41M</t>
  </si>
  <si>
    <t>12.16M</t>
  </si>
  <si>
    <t>32000</t>
  </si>
  <si>
    <t>2.48M</t>
  </si>
  <si>
    <t>5.46M</t>
  </si>
  <si>
    <t>12.35M</t>
  </si>
  <si>
    <t>136.71M</t>
  </si>
  <si>
    <t>207.11M</t>
  </si>
  <si>
    <t>259.31M</t>
  </si>
  <si>
    <t>52.17%</t>
  </si>
  <si>
    <t>52.15%</t>
  </si>
  <si>
    <t>26.17%</t>
  </si>
  <si>
    <t>122.59M</t>
  </si>
  <si>
    <t>731.66M</t>
  </si>
  <si>
    <t>15.45M</t>
  </si>
  <si>
    <t>21.62M</t>
  </si>
  <si>
    <t>43.07M</t>
  </si>
  <si>
    <t>49.85M</t>
  </si>
  <si>
    <t>54.22M</t>
  </si>
  <si>
    <t>4.04M</t>
  </si>
  <si>
    <t>550000</t>
  </si>
  <si>
    <t>46.78%</t>
  </si>
  <si>
    <t>73.83%</t>
  </si>
  <si>
    <t>125.33M</t>
  </si>
  <si>
    <t>190.05M</t>
  </si>
  <si>
    <t>47.85%</t>
  </si>
  <si>
    <t>8.67M</t>
  </si>
  <si>
    <t>37.84M</t>
  </si>
  <si>
    <t>64.09M</t>
  </si>
  <si>
    <t>44.21M</t>
  </si>
  <si>
    <t>52.61M</t>
  </si>
  <si>
    <t>81.11M</t>
  </si>
  <si>
    <t>29.95M</t>
  </si>
  <si>
    <t>48.44M</t>
  </si>
  <si>
    <t>(3.49M)</t>
  </si>
  <si>
    <t>30.01M</t>
  </si>
  <si>
    <t>33.77M</t>
  </si>
  <si>
    <t>54.1M</t>
  </si>
  <si>
    <t>51.92M</t>
  </si>
  <si>
    <t>54.31M</t>
  </si>
  <si>
    <t>75.28M</t>
  </si>
  <si>
    <t>98.22M</t>
  </si>
  <si>
    <t>38.61%</t>
  </si>
  <si>
    <t>30.47%</t>
  </si>
  <si>
    <t>31.89%</t>
  </si>
  <si>
    <t>36.57%</t>
  </si>
  <si>
    <t>35.00%</t>
  </si>
  <si>
    <t>30.74%</t>
  </si>
  <si>
    <t>28.34%</t>
  </si>
  <si>
    <t>(7.25M)</t>
  </si>
  <si>
    <t>(32.68M)</t>
  </si>
  <si>
    <t>(34.21M)</t>
  </si>
  <si>
    <t>(8.11M)</t>
  </si>
  <si>
    <t>(31.78M)</t>
  </si>
  <si>
    <t>(2.15M)</t>
  </si>
  <si>
    <t>(900,000)</t>
  </si>
  <si>
    <t>-41.58%</t>
  </si>
  <si>
    <t>-218.51%</t>
  </si>
  <si>
    <t>-4.88%</t>
  </si>
  <si>
    <t>-4.77%</t>
  </si>
  <si>
    <t>-10.23%</t>
  </si>
  <si>
    <t>-7.49%</t>
  </si>
  <si>
    <t>(10.62M)</t>
  </si>
  <si>
    <t>(33.86M)</t>
  </si>
  <si>
    <t>14.73M</t>
  </si>
  <si>
    <t>(454.27M)</t>
  </si>
  <si>
    <t>(12.19M)</t>
  </si>
  <si>
    <t>(45.5M)</t>
  </si>
  <si>
    <t>(50.03M)</t>
  </si>
  <si>
    <t>(569.07M)</t>
  </si>
  <si>
    <t>11.64M</t>
  </si>
  <si>
    <t>64.76M</t>
  </si>
  <si>
    <t>(2.44M)</t>
  </si>
  <si>
    <t>(1.03M)</t>
  </si>
  <si>
    <t>(12.44M)</t>
  </si>
  <si>
    <t>(46.55M)</t>
  </si>
  <si>
    <t>(28.57M)</t>
  </si>
  <si>
    <t>(489.51M)</t>
  </si>
  <si>
    <t>-274.17%</t>
  </si>
  <si>
    <t>38.64%</t>
  </si>
  <si>
    <t>-1,613.61%</t>
  </si>
  <si>
    <t>-8.38%</t>
  </si>
  <si>
    <t>-21.64%</t>
  </si>
  <si>
    <t>-8.94%</t>
  </si>
  <si>
    <t>-107.10%</t>
  </si>
  <si>
    <t>438.18M</t>
  </si>
  <si>
    <t>431.45M</t>
  </si>
  <si>
    <t>6.73M</t>
  </si>
  <si>
    <t>(5.4M)</t>
  </si>
  <si>
    <t>(2.57M)</t>
  </si>
  <si>
    <t>432.78M</t>
  </si>
  <si>
    <t>-190.50%</t>
  </si>
  <si>
    <t>190.94%</t>
  </si>
  <si>
    <t>18,410.86%</t>
  </si>
  <si>
    <t>1.91%</t>
  </si>
  <si>
    <t>94.69%</t>
  </si>
  <si>
    <t>(1.35M)</t>
  </si>
  <si>
    <t>445000</t>
  </si>
  <si>
    <t>(201,000)</t>
  </si>
  <si>
    <t>43.36M</t>
  </si>
  <si>
    <t>26.6M</t>
  </si>
  <si>
    <t>70.33M</t>
  </si>
  <si>
    <t>72.62M</t>
  </si>
  <si>
    <t>47.06M</t>
  </si>
  <si>
    <t>66.45M</t>
  </si>
  <si>
    <t>95.33M</t>
  </si>
  <si>
    <t>-1.08%</t>
  </si>
  <si>
    <t>43.47%</t>
  </si>
  <si>
    <t>ELLI</t>
  </si>
  <si>
    <t>Ellie Mae</t>
  </si>
  <si>
    <t>NATI</t>
  </si>
  <si>
    <t>National Instruments</t>
  </si>
  <si>
    <t>ALRM</t>
  </si>
  <si>
    <t>Alarm.com Holdings</t>
  </si>
  <si>
    <t>85.82</t>
  </si>
  <si>
    <t>45.56</t>
  </si>
  <si>
    <t>3.07</t>
  </si>
  <si>
    <t>10.18</t>
  </si>
  <si>
    <t>5.59</t>
  </si>
  <si>
    <t>24.22</t>
  </si>
  <si>
    <t>25.25</t>
  </si>
  <si>
    <t>4.28</t>
  </si>
  <si>
    <t>,</t>
  </si>
  <si>
    <t>AtriCure, Inc. (ATRC)</t>
  </si>
  <si>
    <t>23.58</t>
  </si>
  <si>
    <t>23.74</t>
  </si>
  <si>
    <t>23.69</t>
  </si>
  <si>
    <t>14.12 x 100</t>
  </si>
  <si>
    <t>28.06 x 100</t>
  </si>
  <si>
    <t>23.33 - 23.86</t>
  </si>
  <si>
    <t>13.45 - 25.11</t>
  </si>
  <si>
    <t>137050</t>
  </si>
  <si>
    <t>171382</t>
  </si>
  <si>
    <t>800.46M</t>
  </si>
  <si>
    <t>-22.16</t>
  </si>
  <si>
    <t>-1.06</t>
  </si>
  <si>
    <t>23.50</t>
  </si>
  <si>
    <t>43.34M</t>
  </si>
  <si>
    <t>175.95M</t>
  </si>
  <si>
    <t>41.93M</t>
  </si>
  <si>
    <t>171.71M</t>
  </si>
  <si>
    <t>44.8M</t>
  </si>
  <si>
    <t>43.9M</t>
  </si>
  <si>
    <t>177.3M</t>
  </si>
  <si>
    <t>206.3M</t>
  </si>
  <si>
    <t>39.67M</t>
  </si>
  <si>
    <t>38.34M</t>
  </si>
  <si>
    <t>155.11M</t>
  </si>
  <si>
    <t>11.40%</t>
  </si>
  <si>
    <t>13.50%</t>
  </si>
  <si>
    <t>-0.3</t>
  </si>
  <si>
    <t>-0.28</t>
  </si>
  <si>
    <t>-0.31</t>
  </si>
  <si>
    <t>-0.35</t>
  </si>
  <si>
    <t>-0.26</t>
  </si>
  <si>
    <t>-0.21</t>
  </si>
  <si>
    <t>-0.32</t>
  </si>
  <si>
    <t>13.30%</t>
  </si>
  <si>
    <t>ATRC</t>
  </si>
  <si>
    <t>31.20%</t>
  </si>
  <si>
    <t>-35.73</t>
  </si>
  <si>
    <t>-1.24</t>
  </si>
  <si>
    <t>4.98</t>
  </si>
  <si>
    <t>-21.07%</t>
  </si>
  <si>
    <t>-18.94%</t>
  </si>
  <si>
    <t>-19.77%</t>
  </si>
  <si>
    <t>160.44M</t>
  </si>
  <si>
    <t>5.05</t>
  </si>
  <si>
    <t>111.1M</t>
  </si>
  <si>
    <t>-21M</t>
  </si>
  <si>
    <t>-33.8M</t>
  </si>
  <si>
    <t>34.47M</t>
  </si>
  <si>
    <t>38.83M</t>
  </si>
  <si>
    <t>24.14</t>
  </si>
  <si>
    <t>2.79</t>
  </si>
  <si>
    <t>4.74</t>
  </si>
  <si>
    <t>-13.73M</t>
  </si>
  <si>
    <t>-8.16M</t>
  </si>
  <si>
    <t>58.48%</t>
  </si>
  <si>
    <t>25.11</t>
  </si>
  <si>
    <t>13.45</t>
  </si>
  <si>
    <t>19.91</t>
  </si>
  <si>
    <t>171.38k</t>
  </si>
  <si>
    <t>144.52k</t>
  </si>
  <si>
    <t>33.95M</t>
  </si>
  <si>
    <t>5.41%</t>
  </si>
  <si>
    <t>96.90%</t>
  </si>
  <si>
    <t>3.34M</t>
  </si>
  <si>
    <t>14.02</t>
  </si>
  <si>
    <t>12.55%</t>
  </si>
  <si>
    <t>Mr. Michael H. Carrel</t>
  </si>
  <si>
    <t>850.56k</t>
  </si>
  <si>
    <t>Mr. M. Andrew Wade CPA</t>
  </si>
  <si>
    <t>392.85k</t>
  </si>
  <si>
    <t>Mr. Douglas J. Seith</t>
  </si>
  <si>
    <t>512.25k</t>
  </si>
  <si>
    <t>9.1k</t>
  </si>
  <si>
    <t>Mr. Justin J. Noznesky</t>
  </si>
  <si>
    <t>Sr. VP of Marketing and Bus. Devel.</t>
  </si>
  <si>
    <t>359.53k</t>
  </si>
  <si>
    <t>Dr. Andrew L. Lux Ph.D.</t>
  </si>
  <si>
    <t>Sr. VP of Operations &amp; Quality Assurance</t>
  </si>
  <si>
    <t>364.15k</t>
  </si>
  <si>
    <t>70.25M</t>
  </si>
  <si>
    <t>81.89M</t>
  </si>
  <si>
    <t>107.45M</t>
  </si>
  <si>
    <t>129.09M</t>
  </si>
  <si>
    <t>16.57%</t>
  </si>
  <si>
    <t>31.22%</t>
  </si>
  <si>
    <t>20.13%</t>
  </si>
  <si>
    <t>20.16%</t>
  </si>
  <si>
    <t>20.23M</t>
  </si>
  <si>
    <t>22.33M</t>
  </si>
  <si>
    <t>31.7M</t>
  </si>
  <si>
    <t>36.88M</t>
  </si>
  <si>
    <t>44.01M</t>
  </si>
  <si>
    <t>30.6M</t>
  </si>
  <si>
    <t>34.71M</t>
  </si>
  <si>
    <t>1.89M</t>
  </si>
  <si>
    <t>4.98M</t>
  </si>
  <si>
    <t>7.66M</t>
  </si>
  <si>
    <t>13000</t>
  </si>
  <si>
    <t>10.34%</t>
  </si>
  <si>
    <t>42.00%</t>
  </si>
  <si>
    <t>19.33%</t>
  </si>
  <si>
    <t>50.01M</t>
  </si>
  <si>
    <t>59.56M</t>
  </si>
  <si>
    <t>92.21M</t>
  </si>
  <si>
    <t>19.09%</t>
  </si>
  <si>
    <t>27.18%</t>
  </si>
  <si>
    <t>21.73%</t>
  </si>
  <si>
    <t>20.49%</t>
  </si>
  <si>
    <t>71.63%</t>
  </si>
  <si>
    <t>57.21M</t>
  </si>
  <si>
    <t>84.08M</t>
  </si>
  <si>
    <t>117.11M</t>
  </si>
  <si>
    <t>141.27M</t>
  </si>
  <si>
    <t>13.44M</t>
  </si>
  <si>
    <t>35.82M</t>
  </si>
  <si>
    <t>45.07M</t>
  </si>
  <si>
    <t>55.81M</t>
  </si>
  <si>
    <t>65.48M</t>
  </si>
  <si>
    <t>91.36M</t>
  </si>
  <si>
    <t>105.45M</t>
  </si>
  <si>
    <t>21.04%</t>
  </si>
  <si>
    <t>39.28%</t>
  </si>
  <si>
    <t>20.63%</t>
  </si>
  <si>
    <t>(667,000)</t>
  </si>
  <si>
    <t>935000</t>
  </si>
  <si>
    <t>969000</t>
  </si>
  <si>
    <t>(16.54M)</t>
  </si>
  <si>
    <t>(31.14M)</t>
  </si>
  <si>
    <t>505000</t>
  </si>
  <si>
    <t>(275,000)</t>
  </si>
  <si>
    <t>(157,000)</t>
  </si>
  <si>
    <t>(332,000)</t>
  </si>
  <si>
    <t>(586,000)</t>
  </si>
  <si>
    <t>11000</t>
  </si>
  <si>
    <t>16000</t>
  </si>
  <si>
    <t>96000</t>
  </si>
  <si>
    <t>190000</t>
  </si>
  <si>
    <t>227000</t>
  </si>
  <si>
    <t>802000</t>
  </si>
  <si>
    <t>305000</t>
  </si>
  <si>
    <t>-29.43%</t>
  </si>
  <si>
    <t>-46.11%</t>
  </si>
  <si>
    <t>516.78%</t>
  </si>
  <si>
    <t>(11.44M)</t>
  </si>
  <si>
    <t>(16.18M)</t>
  </si>
  <si>
    <t>(27.18M)</t>
  </si>
  <si>
    <t>(33.3M)</t>
  </si>
  <si>
    <t>-52.91%</t>
  </si>
  <si>
    <t>-41.37%</t>
  </si>
  <si>
    <t>-67.98%</t>
  </si>
  <si>
    <t>-22.53%</t>
  </si>
  <si>
    <t>-21.47%</t>
  </si>
  <si>
    <t>18000</t>
  </si>
  <si>
    <t>36000</t>
  </si>
  <si>
    <t>5.34M</t>
  </si>
  <si>
    <t>8.54M</t>
  </si>
  <si>
    <t>8.33M</t>
  </si>
  <si>
    <t>8000</t>
  </si>
  <si>
    <t>(2.34M)</t>
  </si>
  <si>
    <t>(3.73M)</t>
  </si>
  <si>
    <t>(5.31M)</t>
  </si>
  <si>
    <t>(8.51M)</t>
  </si>
  <si>
    <t>(7.12M)</t>
  </si>
  <si>
    <t>(7.53M)</t>
  </si>
  <si>
    <t>(11.46M)</t>
  </si>
  <si>
    <t>(16.21M)</t>
  </si>
  <si>
    <t>(27.21M)</t>
  </si>
  <si>
    <t>(33.34M)</t>
  </si>
  <si>
    <t>-52.14%</t>
  </si>
  <si>
    <t>-41.43%</t>
  </si>
  <si>
    <t>-22.51%</t>
  </si>
  <si>
    <t>-21.49%</t>
  </si>
  <si>
    <t>(0.47)</t>
  </si>
  <si>
    <t>(0.56)</t>
  </si>
  <si>
    <t>(0.61)</t>
  </si>
  <si>
    <t>(0.97)</t>
  </si>
  <si>
    <t>(1.05)</t>
  </si>
  <si>
    <t>-19.15%</t>
  </si>
  <si>
    <t>-8.93%</t>
  </si>
  <si>
    <t>-59.02%</t>
  </si>
  <si>
    <t>-8.25%</t>
  </si>
  <si>
    <t>20.43M</t>
  </si>
  <si>
    <t>26.37M</t>
  </si>
  <si>
    <t>31.61M</t>
  </si>
  <si>
    <t>(5.3M)</t>
  </si>
  <si>
    <t>(7.66M)</t>
  </si>
  <si>
    <t>(3.55M)</t>
  </si>
  <si>
    <t>(17.95M)</t>
  </si>
  <si>
    <t>(20.87M)</t>
  </si>
  <si>
    <t>-44.63%</t>
  </si>
  <si>
    <t>53.63%</t>
  </si>
  <si>
    <t>-405.15%</t>
  </si>
  <si>
    <t>-16.25%</t>
  </si>
  <si>
    <t>-13.46%</t>
  </si>
  <si>
    <t>12M</t>
  </si>
  <si>
    <t>26.21M</t>
  </si>
  <si>
    <t>59.65M</t>
  </si>
  <si>
    <t>11.32M</t>
  </si>
  <si>
    <t>31.27M</t>
  </si>
  <si>
    <t>10.81M</t>
  </si>
  <si>
    <t>118.43%</t>
  </si>
  <si>
    <t>127.57%</t>
  </si>
  <si>
    <t>-42.03%</t>
  </si>
  <si>
    <t>27.27%</t>
  </si>
  <si>
    <t>37.00%</t>
  </si>
  <si>
    <t>37.66%</t>
  </si>
  <si>
    <t>12.66%</t>
  </si>
  <si>
    <t>15.92%</t>
  </si>
  <si>
    <t>9.95M</t>
  </si>
  <si>
    <t>21.09M</t>
  </si>
  <si>
    <t>13.75M</t>
  </si>
  <si>
    <t>19.55M</t>
  </si>
  <si>
    <t>21.34M</t>
  </si>
  <si>
    <t>(49,000)</t>
  </si>
  <si>
    <t>(94,000)</t>
  </si>
  <si>
    <t>(246,000)</t>
  </si>
  <si>
    <t>37.23%</t>
  </si>
  <si>
    <t>28.61%</t>
  </si>
  <si>
    <t>10.54%</t>
  </si>
  <si>
    <t>7.06</t>
  </si>
  <si>
    <t>6.00</t>
  </si>
  <si>
    <t>6.12</t>
  </si>
  <si>
    <t>6.65</t>
  </si>
  <si>
    <t>7.35</t>
  </si>
  <si>
    <t>10.21M</t>
  </si>
  <si>
    <t>17.66M</t>
  </si>
  <si>
    <t>675000</t>
  </si>
  <si>
    <t>1.47M</t>
  </si>
  <si>
    <t>974000</t>
  </si>
  <si>
    <t>4.43M</t>
  </si>
  <si>
    <t>873000</t>
  </si>
  <si>
    <t>2.41M</t>
  </si>
  <si>
    <t>3.11M</t>
  </si>
  <si>
    <t>2.95M</t>
  </si>
  <si>
    <t>28.54M</t>
  </si>
  <si>
    <t>52.49M</t>
  </si>
  <si>
    <t>93.51M</t>
  </si>
  <si>
    <t>74.75M</t>
  </si>
  <si>
    <t>85.72M</t>
  </si>
  <si>
    <t>3.43M</t>
  </si>
  <si>
    <t>5.64M</t>
  </si>
  <si>
    <t>11.55M</t>
  </si>
  <si>
    <t>31.28M</t>
  </si>
  <si>
    <t>9.7M</t>
  </si>
  <si>
    <t>12.47M</t>
  </si>
  <si>
    <t>2.44M</t>
  </si>
  <si>
    <t>5.32M</t>
  </si>
  <si>
    <t>212000</t>
  </si>
  <si>
    <t>817000</t>
  </si>
  <si>
    <t>45.69M</t>
  </si>
  <si>
    <t>44.26M</t>
  </si>
  <si>
    <t>159.03M</t>
  </si>
  <si>
    <t>157.39M</t>
  </si>
  <si>
    <t>35.39M</t>
  </si>
  <si>
    <t>105.26M</t>
  </si>
  <si>
    <t>10.3M</t>
  </si>
  <si>
    <t>53.78M</t>
  </si>
  <si>
    <t>430000</t>
  </si>
  <si>
    <t>218000</t>
  </si>
  <si>
    <t>186000</t>
  </si>
  <si>
    <t>323000</t>
  </si>
  <si>
    <t>321000</t>
  </si>
  <si>
    <t>32.43M</t>
  </si>
  <si>
    <t>111.95M</t>
  </si>
  <si>
    <t>158.4M</t>
  </si>
  <si>
    <t>273.09M</t>
  </si>
  <si>
    <t>276.42M</t>
  </si>
  <si>
    <t>245.19%</t>
  </si>
  <si>
    <t>41.50%</t>
  </si>
  <si>
    <t>72.40%</t>
  </si>
  <si>
    <t>2.03M</t>
  </si>
  <si>
    <t>450000</t>
  </si>
  <si>
    <t>5.1M</t>
  </si>
  <si>
    <t>8.61M</t>
  </si>
  <si>
    <t>7.62M</t>
  </si>
  <si>
    <t>12.74M</t>
  </si>
  <si>
    <t>68.63%</t>
  </si>
  <si>
    <t>-11.44%</t>
  </si>
  <si>
    <t>67.22%</t>
  </si>
  <si>
    <t>546000</t>
  </si>
  <si>
    <t>5.07M</t>
  </si>
  <si>
    <t>15.52M</t>
  </si>
  <si>
    <t>17.98M</t>
  </si>
  <si>
    <t>16.47M</t>
  </si>
  <si>
    <t>16.17M</t>
  </si>
  <si>
    <t>3.79M</t>
  </si>
  <si>
    <t>6.31M</t>
  </si>
  <si>
    <t>2.22M</t>
  </si>
  <si>
    <t>9.27M</t>
  </si>
  <si>
    <t>26.71M</t>
  </si>
  <si>
    <t>25.64M</t>
  </si>
  <si>
    <t>31.59M</t>
  </si>
  <si>
    <t>4.41M</t>
  </si>
  <si>
    <t>13.71M</t>
  </si>
  <si>
    <t>117000</t>
  </si>
  <si>
    <t>149000</t>
  </si>
  <si>
    <t>19.93M</t>
  </si>
  <si>
    <t>39.34M</t>
  </si>
  <si>
    <t>25.87M</t>
  </si>
  <si>
    <t>86.41M</t>
  </si>
  <si>
    <t>107.98M</t>
  </si>
  <si>
    <t>61.46%</t>
  </si>
  <si>
    <t>35.14%</t>
  </si>
  <si>
    <t>31.64%</t>
  </si>
  <si>
    <t>39.06%</t>
  </si>
  <si>
    <t>72.6M</t>
  </si>
  <si>
    <t>132.54M</t>
  </si>
  <si>
    <t>186.69M</t>
  </si>
  <si>
    <t>168.44M</t>
  </si>
  <si>
    <t>17000</t>
  </si>
  <si>
    <t>23000</t>
  </si>
  <si>
    <t>(110.75M)</t>
  </si>
  <si>
    <t>(122.21M)</t>
  </si>
  <si>
    <t>(138.42M)</t>
  </si>
  <si>
    <t>(165.64M)</t>
  </si>
  <si>
    <t>(198.97M)</t>
  </si>
  <si>
    <t>76000</t>
  </si>
  <si>
    <t>(133,000)</t>
  </si>
  <si>
    <t>(294,000)</t>
  </si>
  <si>
    <t>(447,000)</t>
  </si>
  <si>
    <t>(6,000)</t>
  </si>
  <si>
    <t>(39,000)</t>
  </si>
  <si>
    <t>(21,000)</t>
  </si>
  <si>
    <t>38.54%</t>
  </si>
  <si>
    <t>64.86%</t>
  </si>
  <si>
    <t>83.67%</t>
  </si>
  <si>
    <t>68.36%</t>
  </si>
  <si>
    <t>60.94%</t>
  </si>
  <si>
    <t>3.62M</t>
  </si>
  <si>
    <t>3.45M</t>
  </si>
  <si>
    <t>875000</t>
  </si>
  <si>
    <t>10.49M</t>
  </si>
  <si>
    <t>(2.01M)</t>
  </si>
  <si>
    <t>(5.99M)</t>
  </si>
  <si>
    <t>(10.45M)</t>
  </si>
  <si>
    <t>(10.04M)</t>
  </si>
  <si>
    <t>78000</t>
  </si>
  <si>
    <t>766000</t>
  </si>
  <si>
    <t>(11.04M)</t>
  </si>
  <si>
    <t>(4.17M)</t>
  </si>
  <si>
    <t>(1.98M)</t>
  </si>
  <si>
    <t>(132,000)</t>
  </si>
  <si>
    <t>(944,000)</t>
  </si>
  <si>
    <t>(1.07M)</t>
  </si>
  <si>
    <t>(141,000)</t>
  </si>
  <si>
    <t>264000</t>
  </si>
  <si>
    <t>(630,000)</t>
  </si>
  <si>
    <t>(31,000)</t>
  </si>
  <si>
    <t>(1.94M)</t>
  </si>
  <si>
    <t>(5.22M)</t>
  </si>
  <si>
    <t>(21.6M)</t>
  </si>
  <si>
    <t>(7.84M)</t>
  </si>
  <si>
    <t>(15.12M)</t>
  </si>
  <si>
    <t>-169.73%</t>
  </si>
  <si>
    <t>-313.63%</t>
  </si>
  <si>
    <t>-92.80%</t>
  </si>
  <si>
    <t>-2.76%</t>
  </si>
  <si>
    <t>-20.10%</t>
  </si>
  <si>
    <t>-9.75%</t>
  </si>
  <si>
    <t>(2.86M)</t>
  </si>
  <si>
    <t>(9.21M)</t>
  </si>
  <si>
    <t>(13.45M)</t>
  </si>
  <si>
    <t>(7.69M)</t>
  </si>
  <si>
    <t>4.05%</t>
  </si>
  <si>
    <t>-221.47%</t>
  </si>
  <si>
    <t>-46.03%</t>
  </si>
  <si>
    <t>42.79%</t>
  </si>
  <si>
    <t>-4.25%</t>
  </si>
  <si>
    <t>-3.50%</t>
  </si>
  <si>
    <t>-8.57%</t>
  </si>
  <si>
    <t>-10.42%</t>
  </si>
  <si>
    <t>-4.96%</t>
  </si>
  <si>
    <t>(7.58M)</t>
  </si>
  <si>
    <t>24000</t>
  </si>
  <si>
    <t>3.76M</t>
  </si>
  <si>
    <t>77000</t>
  </si>
  <si>
    <t>3000</t>
  </si>
  <si>
    <t>(15.04M)</t>
  </si>
  <si>
    <t>(21.49M)</t>
  </si>
  <si>
    <t>21.08M</t>
  </si>
  <si>
    <t>(4.39M)</t>
  </si>
  <si>
    <t>(19.53M)</t>
  </si>
  <si>
    <t>(28.59M)</t>
  </si>
  <si>
    <t>9.4M</t>
  </si>
  <si>
    <t>24.2M</t>
  </si>
  <si>
    <t>(14.15M)</t>
  </si>
  <si>
    <t>(30.62M)</t>
  </si>
  <si>
    <t>(10.5M)</t>
  </si>
  <si>
    <t>(12.08M)</t>
  </si>
  <si>
    <t>-405.93%</t>
  </si>
  <si>
    <t>-116.40%</t>
  </si>
  <si>
    <t>65.71%</t>
  </si>
  <si>
    <t>-15.03%</t>
  </si>
  <si>
    <t>-3.98%</t>
  </si>
  <si>
    <t>-17.28%</t>
  </si>
  <si>
    <t>-7.79%</t>
  </si>
  <si>
    <t>885000</t>
  </si>
  <si>
    <t>68.74M</t>
  </si>
  <si>
    <t>(401,000)</t>
  </si>
  <si>
    <t>(398,000)</t>
  </si>
  <si>
    <t>(331,000)</t>
  </si>
  <si>
    <t>(782,000)</t>
  </si>
  <si>
    <t>69.07M</t>
  </si>
  <si>
    <t>4.96M</t>
  </si>
  <si>
    <t>790000</t>
  </si>
  <si>
    <t>67.15M</t>
  </si>
  <si>
    <t>1.92M</t>
  </si>
  <si>
    <t>(325,000)</t>
  </si>
  <si>
    <t>9.87M</t>
  </si>
  <si>
    <t>(99,000)</t>
  </si>
  <si>
    <t>3.52M</t>
  </si>
  <si>
    <t>(62,000)</t>
  </si>
  <si>
    <t>(8.1M)</t>
  </si>
  <si>
    <t>(6.38M)</t>
  </si>
  <si>
    <t>(263,000)</t>
  </si>
  <si>
    <t>(439,000)</t>
  </si>
  <si>
    <t>26.87M</t>
  </si>
  <si>
    <t>10.89M</t>
  </si>
  <si>
    <t>2.66M</t>
  </si>
  <si>
    <t>26.83M</t>
  </si>
  <si>
    <t>65.87M</t>
  </si>
  <si>
    <t>13.96M</t>
  </si>
  <si>
    <t>27.7M</t>
  </si>
  <si>
    <t>907.81%</t>
  </si>
  <si>
    <t>145.53%</t>
  </si>
  <si>
    <t>-78.81%</t>
  </si>
  <si>
    <t>98.37%</t>
  </si>
  <si>
    <t>32.76%</t>
  </si>
  <si>
    <t>61.30%</t>
  </si>
  <si>
    <t>10.82%</t>
  </si>
  <si>
    <t>17.86%</t>
  </si>
  <si>
    <t>65000</t>
  </si>
  <si>
    <t>(316,000)</t>
  </si>
  <si>
    <t>(156,000)</t>
  </si>
  <si>
    <t>(238,000)</t>
  </si>
  <si>
    <t>13.49M</t>
  </si>
  <si>
    <t>(4.62M)</t>
  </si>
  <si>
    <t>444000</t>
  </si>
  <si>
    <t>(4.92M)</t>
  </si>
  <si>
    <t>(30.81M)</t>
  </si>
  <si>
    <t>(21.29M)</t>
  </si>
  <si>
    <t>(22.81M)</t>
  </si>
  <si>
    <t>-64.32%</t>
  </si>
  <si>
    <t>-280.99%</t>
  </si>
  <si>
    <t>-7.16%</t>
  </si>
  <si>
    <t>-3.69%</t>
  </si>
  <si>
    <t>ELGX</t>
  </si>
  <si>
    <t>Endologix</t>
  </si>
  <si>
    <t>ARAY</t>
  </si>
  <si>
    <t>Accuray</t>
  </si>
  <si>
    <t>ATEC</t>
  </si>
  <si>
    <t>Alphatec Holdings</t>
  </si>
  <si>
    <t>BVX</t>
  </si>
  <si>
    <t>Bovie Medical</t>
  </si>
  <si>
    <t>417.36M</t>
  </si>
  <si>
    <t>-3.23</t>
  </si>
  <si>
    <t>-10.70</t>
  </si>
  <si>
    <t>-0.22</t>
  </si>
  <si>
    <t>4.40</t>
  </si>
  <si>
    <t>618.07M</t>
  </si>
  <si>
    <t>-23.97</t>
  </si>
  <si>
    <t>22.70</t>
  </si>
  <si>
    <t>1.74</t>
  </si>
  <si>
    <t>1.16</t>
  </si>
  <si>
    <t>365.2M</t>
  </si>
  <si>
    <t>-11.28</t>
  </si>
  <si>
    <t>-27.50</t>
  </si>
  <si>
    <t>8.03</t>
  </si>
  <si>
    <t>432.92M</t>
  </si>
  <si>
    <t>-0.95</t>
  </si>
  <si>
    <t>0.10</t>
  </si>
  <si>
    <t>40.23</t>
  </si>
  <si>
    <t>BJ's Restaurants, Inc. (BJRI)</t>
  </si>
  <si>
    <t>36.25</t>
  </si>
  <si>
    <t>34.95</t>
  </si>
  <si>
    <t>34.90</t>
  </si>
  <si>
    <t>34.40 x 400</t>
  </si>
  <si>
    <t>39.30 x 100</t>
  </si>
  <si>
    <t>34.65 - 36.50</t>
  </si>
  <si>
    <t>32.24 - 47.55</t>
  </si>
  <si>
    <t>992519</t>
  </si>
  <si>
    <t>491446</t>
  </si>
  <si>
    <t>781.49M</t>
  </si>
  <si>
    <t>0.94</t>
  </si>
  <si>
    <t>19.78</t>
  </si>
  <si>
    <t>43.80</t>
  </si>
  <si>
    <t>270.55M</t>
  </si>
  <si>
    <t>256.99M</t>
  </si>
  <si>
    <t>267.57M</t>
  </si>
  <si>
    <t>253.43M</t>
  </si>
  <si>
    <t>273.8M</t>
  </si>
  <si>
    <t>260.7M</t>
  </si>
  <si>
    <t>250.33M</t>
  </si>
  <si>
    <t>233.7M</t>
  </si>
  <si>
    <t>993.05M</t>
  </si>
  <si>
    <t>37.50%</t>
  </si>
  <si>
    <t>BJRI</t>
  </si>
  <si>
    <t>-7.10%</t>
  </si>
  <si>
    <t>26.70%</t>
  </si>
  <si>
    <t>-4.30%</t>
  </si>
  <si>
    <t>17.80%</t>
  </si>
  <si>
    <t>18.03</t>
  </si>
  <si>
    <t>0.78</t>
  </si>
  <si>
    <t>3.05</t>
  </si>
  <si>
    <t>Jan 3, 2017</t>
  </si>
  <si>
    <t>Apr 4, 2017</t>
  </si>
  <si>
    <t>6.07%</t>
  </si>
  <si>
    <t>5.57%</t>
  </si>
  <si>
    <t>15.35%</t>
  </si>
  <si>
    <t>43.35</t>
  </si>
  <si>
    <t>5.90%</t>
  </si>
  <si>
    <t>537.01M</t>
  </si>
  <si>
    <t>126.56M</t>
  </si>
  <si>
    <t>43.18M</t>
  </si>
  <si>
    <t>-20.40%</t>
  </si>
  <si>
    <t>182.7M</t>
  </si>
  <si>
    <t>71.15</t>
  </si>
  <si>
    <t>0.50</t>
  </si>
  <si>
    <t>11.90</t>
  </si>
  <si>
    <t>112.97M</t>
  </si>
  <si>
    <t>3.83M</t>
  </si>
  <si>
    <t>-22.04%</t>
  </si>
  <si>
    <t>32.24</t>
  </si>
  <si>
    <t>37.94</t>
  </si>
  <si>
    <t>39.31</t>
  </si>
  <si>
    <t>491.45k</t>
  </si>
  <si>
    <t>703.37k</t>
  </si>
  <si>
    <t>21.56M</t>
  </si>
  <si>
    <t>20.15%</t>
  </si>
  <si>
    <t>75.10%</t>
  </si>
  <si>
    <t>43k</t>
  </si>
  <si>
    <t>4.4</t>
  </si>
  <si>
    <t>9.95%</t>
  </si>
  <si>
    <t>1.83M</t>
  </si>
  <si>
    <t>Mr. Gregory A. Trojan</t>
  </si>
  <si>
    <t>Mr. Gregory S. Levin</t>
  </si>
  <si>
    <t>571.41k</t>
  </si>
  <si>
    <t>Mr. Lon F. Ledwith</t>
  </si>
  <si>
    <t>Exec. VP of Operations</t>
  </si>
  <si>
    <t>408.68k</t>
  </si>
  <si>
    <t>141.3k</t>
  </si>
  <si>
    <t>Mr. Kevin E. Mayer</t>
  </si>
  <si>
    <t>Chief Marketing Officer and Exec. VP</t>
  </si>
  <si>
    <t>484.57k</t>
  </si>
  <si>
    <t>25.17k</t>
  </si>
  <si>
    <t>Mr. Gregory S. Lynds</t>
  </si>
  <si>
    <t>Chief Devel. Officer and Exec. VP</t>
  </si>
  <si>
    <t>518.55k</t>
  </si>
  <si>
    <t>708.33M</t>
  </si>
  <si>
    <t>775.13M</t>
  </si>
  <si>
    <t>845.57M</t>
  </si>
  <si>
    <t>919.6M</t>
  </si>
  <si>
    <t>8.75%</t>
  </si>
  <si>
    <t>7.99%</t>
  </si>
  <si>
    <t>612.37M</t>
  </si>
  <si>
    <t>688.34M</t>
  </si>
  <si>
    <t>749.22M</t>
  </si>
  <si>
    <t>796.15M</t>
  </si>
  <si>
    <t>865.69M</t>
  </si>
  <si>
    <t>571.03M</t>
  </si>
  <si>
    <t>639.33M</t>
  </si>
  <si>
    <t>693.83M</t>
  </si>
  <si>
    <t>736.73M</t>
  </si>
  <si>
    <t>801.41M</t>
  </si>
  <si>
    <t>41.35M</t>
  </si>
  <si>
    <t>49.01M</t>
  </si>
  <si>
    <t>55.39M</t>
  </si>
  <si>
    <t>59.42M</t>
  </si>
  <si>
    <t>8.84%</t>
  </si>
  <si>
    <t>6.26%</t>
  </si>
  <si>
    <t>8.73%</t>
  </si>
  <si>
    <t>95.95M</t>
  </si>
  <si>
    <t>86.79M</t>
  </si>
  <si>
    <t>96.35M</t>
  </si>
  <si>
    <t>123.45M</t>
  </si>
  <si>
    <t>127.36M</t>
  </si>
  <si>
    <t>-9.55%</t>
  </si>
  <si>
    <t>11.02%</t>
  </si>
  <si>
    <t>12.83%</t>
  </si>
  <si>
    <t>53.57M</t>
  </si>
  <si>
    <t>58.24M</t>
  </si>
  <si>
    <t>60.39M</t>
  </si>
  <si>
    <t>62.35M</t>
  </si>
  <si>
    <t>-2.93%</t>
  </si>
  <si>
    <t>3.25%</t>
  </si>
  <si>
    <t>162000</t>
  </si>
  <si>
    <t>3.91M</t>
  </si>
  <si>
    <t>(2.51M)</t>
  </si>
  <si>
    <t>402000</t>
  </si>
  <si>
    <t>42.22M</t>
  </si>
  <si>
    <t>24.64M</t>
  </si>
  <si>
    <t>37.09M</t>
  </si>
  <si>
    <t>65.57M</t>
  </si>
  <si>
    <t>64.61M</t>
  </si>
  <si>
    <t>215000</t>
  </si>
  <si>
    <t>240000</t>
  </si>
  <si>
    <t>(528,000)</t>
  </si>
  <si>
    <t>(2.45M)</t>
  </si>
  <si>
    <t>(1.79M)</t>
  </si>
  <si>
    <t>133000</t>
  </si>
  <si>
    <t>54000</t>
  </si>
  <si>
    <t>326.47%</t>
  </si>
  <si>
    <t>70.44%</t>
  </si>
  <si>
    <t>42.66M</t>
  </si>
  <si>
    <t>25.01M</t>
  </si>
  <si>
    <t>36.32M</t>
  </si>
  <si>
    <t>62.11M</t>
  </si>
  <si>
    <t>61.09M</t>
  </si>
  <si>
    <t>-41.36%</t>
  </si>
  <si>
    <t>45.22%</t>
  </si>
  <si>
    <t>8.93M</t>
  </si>
  <si>
    <t>16.78M</t>
  </si>
  <si>
    <t>11.46M</t>
  </si>
  <si>
    <t>6.76M</t>
  </si>
  <si>
    <t>4.42M</t>
  </si>
  <si>
    <t>21.02M</t>
  </si>
  <si>
    <t>27.4M</t>
  </si>
  <si>
    <t>45.56M</t>
  </si>
  <si>
    <t>-33.07%</t>
  </si>
  <si>
    <t>30.33%</t>
  </si>
  <si>
    <t>65.44%</t>
  </si>
  <si>
    <t>0.51%</t>
  </si>
  <si>
    <t>4.59%</t>
  </si>
  <si>
    <t>-33.04%</t>
  </si>
  <si>
    <t>32.00%</t>
  </si>
  <si>
    <t>77.78%</t>
  </si>
  <si>
    <t>8.52%</t>
  </si>
  <si>
    <t>28.19M</t>
  </si>
  <si>
    <t>27.71M</t>
  </si>
  <si>
    <t>25.72M</t>
  </si>
  <si>
    <t>23.82M</t>
  </si>
  <si>
    <t>0.97</t>
  </si>
  <si>
    <t>1.88</t>
  </si>
  <si>
    <t>-33.03%</t>
  </si>
  <si>
    <t>32.88%</t>
  </si>
  <si>
    <t>78.35%</t>
  </si>
  <si>
    <t>8.67%</t>
  </si>
  <si>
    <t>28.9M</t>
  </si>
  <si>
    <t>28.32M</t>
  </si>
  <si>
    <t>24.23M</t>
  </si>
  <si>
    <t>83.73M</t>
  </si>
  <si>
    <t>77.56M</t>
  </si>
  <si>
    <t>122.48M</t>
  </si>
  <si>
    <t>129.29M</t>
  </si>
  <si>
    <t>22.76%</t>
  </si>
  <si>
    <t>28.64%</t>
  </si>
  <si>
    <t>5.56%</t>
  </si>
  <si>
    <t>33.39M</t>
  </si>
  <si>
    <t>30.98M</t>
  </si>
  <si>
    <t>22.76M</t>
  </si>
  <si>
    <t>15.07M</t>
  </si>
  <si>
    <t>18.32M</t>
  </si>
  <si>
    <t>-7.21%</t>
  </si>
  <si>
    <t>-0.97%</t>
  </si>
  <si>
    <t>-34.22%</t>
  </si>
  <si>
    <t>5.89%</t>
  </si>
  <si>
    <t>5.07%</t>
  </si>
  <si>
    <t>4.74%</t>
  </si>
  <si>
    <t>5.08%</t>
  </si>
  <si>
    <t>3.21%</t>
  </si>
  <si>
    <t>14.7M</t>
  </si>
  <si>
    <t>8.23M</t>
  </si>
  <si>
    <t>8.29M</t>
  </si>
  <si>
    <t>17.13M</t>
  </si>
  <si>
    <t>-32.51%</t>
  </si>
  <si>
    <t>47.12%</t>
  </si>
  <si>
    <t>34.94%</t>
  </si>
  <si>
    <t>-42.05%</t>
  </si>
  <si>
    <t>37.42</t>
  </si>
  <si>
    <t>60.67</t>
  </si>
  <si>
    <t>44.99</t>
  </si>
  <si>
    <t>36.26</t>
  </si>
  <si>
    <t>67.56</t>
  </si>
  <si>
    <t>8.01M</t>
  </si>
  <si>
    <t>24.34M</t>
  </si>
  <si>
    <t>19.64M</t>
  </si>
  <si>
    <t>23.83M</t>
  </si>
  <si>
    <t>29.71M</t>
  </si>
  <si>
    <t>82.72M</t>
  </si>
  <si>
    <t>70.84M</t>
  </si>
  <si>
    <t>81.32M</t>
  </si>
  <si>
    <t>77.07M</t>
  </si>
  <si>
    <t>457.5M</t>
  </si>
  <si>
    <t>513.6M</t>
  </si>
  <si>
    <t>541.35M</t>
  </si>
  <si>
    <t>561.83M</t>
  </si>
  <si>
    <t>601.32M</t>
  </si>
  <si>
    <t>646.14M</t>
  </si>
  <si>
    <t>752.5M</t>
  </si>
  <si>
    <t>832.97M</t>
  </si>
  <si>
    <t>907.6M</t>
  </si>
  <si>
    <t>211.06M</t>
  </si>
  <si>
    <t>253.26M</t>
  </si>
  <si>
    <t>278.91M</t>
  </si>
  <si>
    <t>308.88M</t>
  </si>
  <si>
    <t>344.45M</t>
  </si>
  <si>
    <t>7.53M</t>
  </si>
  <si>
    <t>10.4M</t>
  </si>
  <si>
    <t>10.93M</t>
  </si>
  <si>
    <t>251.51M</t>
  </si>
  <si>
    <t>286.34M</t>
  </si>
  <si>
    <t>310.11M</t>
  </si>
  <si>
    <t>338.47M</t>
  </si>
  <si>
    <t>369.39M</t>
  </si>
  <si>
    <t>188.64M</t>
  </si>
  <si>
    <t>238.9M</t>
  </si>
  <si>
    <t>291.62M</t>
  </si>
  <si>
    <t>345.77M</t>
  </si>
  <si>
    <t>404.7M</t>
  </si>
  <si>
    <t>110000</t>
  </si>
  <si>
    <t>4.67M</t>
  </si>
  <si>
    <t>19.97M</t>
  </si>
  <si>
    <t>22.16M</t>
  </si>
  <si>
    <t>25.81M</t>
  </si>
  <si>
    <t>566.88M</t>
  </si>
  <si>
    <t>610.88M</t>
  </si>
  <si>
    <t>647.08M</t>
  </si>
  <si>
    <t>681.67M</t>
  </si>
  <si>
    <t>708.88M</t>
  </si>
  <si>
    <t>7.76%</t>
  </si>
  <si>
    <t>5.93%</t>
  </si>
  <si>
    <t>5.34%</t>
  </si>
  <si>
    <t>25.67M</t>
  </si>
  <si>
    <t>31.49M</t>
  </si>
  <si>
    <t>34.4M</t>
  </si>
  <si>
    <t>33.03M</t>
  </si>
  <si>
    <t>31.15M</t>
  </si>
  <si>
    <t>22.68%</t>
  </si>
  <si>
    <t>9.24%</t>
  </si>
  <si>
    <t>-5.72%</t>
  </si>
  <si>
    <t>4.93M</t>
  </si>
  <si>
    <t>7.04M</t>
  </si>
  <si>
    <t>51.07M</t>
  </si>
  <si>
    <t>55.84M</t>
  </si>
  <si>
    <t>67.7M</t>
  </si>
  <si>
    <t>78.53M</t>
  </si>
  <si>
    <t>87.51M</t>
  </si>
  <si>
    <t>36.38M</t>
  </si>
  <si>
    <t>40.74M</t>
  </si>
  <si>
    <t>46.21M</t>
  </si>
  <si>
    <t>31.32M</t>
  </si>
  <si>
    <t>82.48M</t>
  </si>
  <si>
    <t>92.14M</t>
  </si>
  <si>
    <t>107.03M</t>
  </si>
  <si>
    <t>116.89M</t>
  </si>
  <si>
    <t>100.5M</t>
  </si>
  <si>
    <t>148M</t>
  </si>
  <si>
    <t>40.85M</t>
  </si>
  <si>
    <t>30.58M</t>
  </si>
  <si>
    <t>38.97M</t>
  </si>
  <si>
    <t>46.67M</t>
  </si>
  <si>
    <t>55.15M</t>
  </si>
  <si>
    <t>71.71M</t>
  </si>
  <si>
    <t>86.73M</t>
  </si>
  <si>
    <t>90.3M</t>
  </si>
  <si>
    <t>101.12M</t>
  </si>
  <si>
    <t>105.13M</t>
  </si>
  <si>
    <t>13.79M</t>
  </si>
  <si>
    <t>19.66M</t>
  </si>
  <si>
    <t>67.07M</t>
  </si>
  <si>
    <t>74.22M</t>
  </si>
  <si>
    <t>76.51M</t>
  </si>
  <si>
    <t>81.46M</t>
  </si>
  <si>
    <t>195.04M</t>
  </si>
  <si>
    <t>209.44M</t>
  </si>
  <si>
    <t>298.39M</t>
  </si>
  <si>
    <t>365.18M</t>
  </si>
  <si>
    <t>433.98M</t>
  </si>
  <si>
    <t>34.41%</t>
  </si>
  <si>
    <t>34.29%</t>
  </si>
  <si>
    <t>46.11%</t>
  </si>
  <si>
    <t>53.57%</t>
  </si>
  <si>
    <t>61.22%</t>
  </si>
  <si>
    <t>371.83M</t>
  </si>
  <si>
    <t>401.44M</t>
  </si>
  <si>
    <t>348.69M</t>
  </si>
  <si>
    <t>316.48M</t>
  </si>
  <si>
    <t>274.9M</t>
  </si>
  <si>
    <t>180.94M</t>
  </si>
  <si>
    <t>182.49M</t>
  </si>
  <si>
    <t>93.97M</t>
  </si>
  <si>
    <t>152.08M</t>
  </si>
  <si>
    <t>200.5M</t>
  </si>
  <si>
    <t>245.83M</t>
  </si>
  <si>
    <t>208.7M</t>
  </si>
  <si>
    <t>65.59%</t>
  </si>
  <si>
    <t>53.89%</t>
  </si>
  <si>
    <t>46.43%</t>
  </si>
  <si>
    <t>38.78%</t>
  </si>
  <si>
    <t>(3.45M)</t>
  </si>
  <si>
    <t>4.35M</t>
  </si>
  <si>
    <t>8.3M</t>
  </si>
  <si>
    <t>6.82M</t>
  </si>
  <si>
    <t>83.87M</t>
  </si>
  <si>
    <t>74.88M</t>
  </si>
  <si>
    <t>94.02M</t>
  </si>
  <si>
    <t>115.45M</t>
  </si>
  <si>
    <t>125.4M</t>
  </si>
  <si>
    <t>20.67M</t>
  </si>
  <si>
    <t>6.02M</t>
  </si>
  <si>
    <t>11.77M</t>
  </si>
  <si>
    <t>12.96M</t>
  </si>
  <si>
    <t>(8.03M)</t>
  </si>
  <si>
    <t>6.85M</t>
  </si>
  <si>
    <t>(5.39M)</t>
  </si>
  <si>
    <t>(994,000)</t>
  </si>
  <si>
    <t>(51,000)</t>
  </si>
  <si>
    <t>842000</t>
  </si>
  <si>
    <t>542000</t>
  </si>
  <si>
    <t>4.36M</t>
  </si>
  <si>
    <t>87.08M</t>
  </si>
  <si>
    <t>95.54M</t>
  </si>
  <si>
    <t>100.04M</t>
  </si>
  <si>
    <t>127.22M</t>
  </si>
  <si>
    <t>138.36M</t>
  </si>
  <si>
    <t>9.72%</t>
  </si>
  <si>
    <t>4.71%</t>
  </si>
  <si>
    <t>27.17%</t>
  </si>
  <si>
    <t>12.29%</t>
  </si>
  <si>
    <t>12.33%</t>
  </si>
  <si>
    <t>11.83%</t>
  </si>
  <si>
    <t>13.93%</t>
  </si>
  <si>
    <t>(106.63M)</t>
  </si>
  <si>
    <t>(117.06M)</t>
  </si>
  <si>
    <t>(88.12M)</t>
  </si>
  <si>
    <t>(86.07M)</t>
  </si>
  <si>
    <t>(109.36M)</t>
  </si>
  <si>
    <t>24.72%</t>
  </si>
  <si>
    <t>2.33%</t>
  </si>
  <si>
    <t>-27.06%</t>
  </si>
  <si>
    <t>-9.36%</t>
  </si>
  <si>
    <t>3.48M</t>
  </si>
  <si>
    <t>9.79M</t>
  </si>
  <si>
    <t>(30.99M)</t>
  </si>
  <si>
    <t>(25.35M)</t>
  </si>
  <si>
    <t>(9.16M)</t>
  </si>
  <si>
    <t>37.37M</t>
  </si>
  <si>
    <t>41.4M</t>
  </si>
  <si>
    <t>224000</t>
  </si>
  <si>
    <t>11.15M</t>
  </si>
  <si>
    <t>(100.03M)</t>
  </si>
  <si>
    <t>(89.86M)</t>
  </si>
  <si>
    <t>(65.19M)</t>
  </si>
  <si>
    <t>(82.59M)</t>
  </si>
  <si>
    <t>(104.85M)</t>
  </si>
  <si>
    <t>10.18%</t>
  </si>
  <si>
    <t>27.45%</t>
  </si>
  <si>
    <t>-26.69%</t>
  </si>
  <si>
    <t>-26.95%</t>
  </si>
  <si>
    <t>-14.12%</t>
  </si>
  <si>
    <t>-11.59%</t>
  </si>
  <si>
    <t>-7.71%</t>
  </si>
  <si>
    <t>-8.98%</t>
  </si>
  <si>
    <t>-10.56%</t>
  </si>
  <si>
    <t>(88.52M)</t>
  </si>
  <si>
    <t>(87.14M)</t>
  </si>
  <si>
    <t>(92.86M)</t>
  </si>
  <si>
    <t>(100M)</t>
  </si>
  <si>
    <t>(95.55M)</t>
  </si>
  <si>
    <t>(94.99M)</t>
  </si>
  <si>
    <t>11.48M</t>
  </si>
  <si>
    <t>8.41M</t>
  </si>
  <si>
    <t>42.5M</t>
  </si>
  <si>
    <t>529.4M</t>
  </si>
  <si>
    <t>(486.9M)</t>
  </si>
  <si>
    <t>681000</t>
  </si>
  <si>
    <t>3.36M</t>
  </si>
  <si>
    <t>3.93M</t>
  </si>
  <si>
    <t>10000</t>
  </si>
  <si>
    <t>(445,000)</t>
  </si>
  <si>
    <t>(293,000)</t>
  </si>
  <si>
    <t>(323,000)</t>
  </si>
  <si>
    <t>333000</t>
  </si>
  <si>
    <t>(27.16M)</t>
  </si>
  <si>
    <t>(40.71M)</t>
  </si>
  <si>
    <t>-60.41%</t>
  </si>
  <si>
    <t>-1,316.94%</t>
  </si>
  <si>
    <t>-49.88%</t>
  </si>
  <si>
    <t>-3.21%</t>
  </si>
  <si>
    <t>-4.43%</t>
  </si>
  <si>
    <t>-4.57%</t>
  </si>
  <si>
    <t>(7.32M)</t>
  </si>
  <si>
    <t>7.92M</t>
  </si>
  <si>
    <t>3.92M</t>
  </si>
  <si>
    <t>(11.84M)</t>
  </si>
  <si>
    <t>(19.55M)</t>
  </si>
  <si>
    <t>(21.52M)</t>
  </si>
  <si>
    <t>11.92M</t>
  </si>
  <si>
    <t>29M</t>
  </si>
  <si>
    <t>-10.04%</t>
  </si>
  <si>
    <t>155.38%</t>
  </si>
  <si>
    <t>245.37%</t>
  </si>
  <si>
    <t>-29.54%</t>
  </si>
  <si>
    <t>GTIM</t>
  </si>
  <si>
    <t>Good Times Restaurants</t>
  </si>
  <si>
    <t>RRGB</t>
  </si>
  <si>
    <t>Red Robin Gourmet Burgers</t>
  </si>
  <si>
    <t>LOCO</t>
  </si>
  <si>
    <t>El Pollo Loco Holdings</t>
  </si>
  <si>
    <t>HABT</t>
  </si>
  <si>
    <t>The Habit Restaurants</t>
  </si>
  <si>
    <t>WING</t>
  </si>
  <si>
    <t>Wingstop</t>
  </si>
  <si>
    <t>FOGO</t>
  </si>
  <si>
    <t>Fogo de Chao</t>
  </si>
  <si>
    <t>43.04M</t>
  </si>
  <si>
    <t>-49.30</t>
  </si>
  <si>
    <t>-31.82</t>
  </si>
  <si>
    <t>-0.71</t>
  </si>
  <si>
    <t>824.3M</t>
  </si>
  <si>
    <t>93.91</t>
  </si>
  <si>
    <t>18.25</t>
  </si>
  <si>
    <t>2.28</t>
  </si>
  <si>
    <t>503.92M</t>
  </si>
  <si>
    <t>29.11</t>
  </si>
  <si>
    <t>1.27</t>
  </si>
  <si>
    <t>547.46M</t>
  </si>
  <si>
    <t>62.41</t>
  </si>
  <si>
    <t>52.66</t>
  </si>
  <si>
    <t>2.97</t>
  </si>
  <si>
    <t>1.85</t>
  </si>
  <si>
    <t>Basic Energy Services, Inc. (BAS)</t>
  </si>
  <si>
    <t>25.83</t>
  </si>
  <si>
    <t>27.45</t>
  </si>
  <si>
    <t>27.62</t>
  </si>
  <si>
    <t>20.14 x 100</t>
  </si>
  <si>
    <t>41.05 x 200</t>
  </si>
  <si>
    <t>25.50 - 27.77</t>
  </si>
  <si>
    <t>19.79 - 940.00</t>
  </si>
  <si>
    <t>388598</t>
  </si>
  <si>
    <t>549007</t>
  </si>
  <si>
    <t>671.59M</t>
  </si>
  <si>
    <t>-12.45</t>
  </si>
  <si>
    <t>-2.07</t>
  </si>
  <si>
    <t>38.42</t>
  </si>
  <si>
    <t>219.73M</t>
  </si>
  <si>
    <t>253.33M</t>
  </si>
  <si>
    <t>920.6M</t>
  </si>
  <si>
    <t>217M</t>
  </si>
  <si>
    <t>243.2M</t>
  </si>
  <si>
    <t>896.1M</t>
  </si>
  <si>
    <t>223M</t>
  </si>
  <si>
    <t>267M</t>
  </si>
  <si>
    <t>968M</t>
  </si>
  <si>
    <t>141.61M</t>
  </si>
  <si>
    <t>547.5M</t>
  </si>
  <si>
    <t>83.10%</t>
  </si>
  <si>
    <t>78.90%</t>
  </si>
  <si>
    <t>68.10%</t>
  </si>
  <si>
    <t>-1.43</t>
  </si>
  <si>
    <t>-1.31</t>
  </si>
  <si>
    <t>-1.21</t>
  </si>
  <si>
    <t>-0.84</t>
  </si>
  <si>
    <t>-1.34</t>
  </si>
  <si>
    <t>-1.91</t>
  </si>
  <si>
    <t>-1.18</t>
  </si>
  <si>
    <t>-0.87</t>
  </si>
  <si>
    <t>-0.6</t>
  </si>
  <si>
    <t>-45.80%</t>
  </si>
  <si>
    <t>2.50%</t>
  </si>
  <si>
    <t>-3.60%</t>
  </si>
  <si>
    <t>BAS</t>
  </si>
  <si>
    <t>59.00%</t>
  </si>
  <si>
    <t>85.30%</t>
  </si>
  <si>
    <t>62.40%</t>
  </si>
  <si>
    <t>127.00%</t>
  </si>
  <si>
    <t>-31.82%</t>
  </si>
  <si>
    <t>51.66</t>
  </si>
  <si>
    <t>0.40</t>
  </si>
  <si>
    <t>1.77</t>
  </si>
  <si>
    <t>-13.13%</t>
  </si>
  <si>
    <t>-39.40%</t>
  </si>
  <si>
    <t>-15.23%</t>
  </si>
  <si>
    <t>-38.81%</t>
  </si>
  <si>
    <t>599.16M</t>
  </si>
  <si>
    <t>15.73</t>
  </si>
  <si>
    <t>39.60%</t>
  </si>
  <si>
    <t>-48.44M</t>
  </si>
  <si>
    <t>-78.66M</t>
  </si>
  <si>
    <t>50.64M</t>
  </si>
  <si>
    <t>1.95</t>
  </si>
  <si>
    <t>236.72M</t>
  </si>
  <si>
    <t>62.26</t>
  </si>
  <si>
    <t>14.62</t>
  </si>
  <si>
    <t>-143.61M</t>
  </si>
  <si>
    <t>-96.98%</t>
  </si>
  <si>
    <t>940.00</t>
  </si>
  <si>
    <t>19.79</t>
  </si>
  <si>
    <t>32.01</t>
  </si>
  <si>
    <t>549.01k</t>
  </si>
  <si>
    <t>367.93k</t>
  </si>
  <si>
    <t>26M</t>
  </si>
  <si>
    <t>1/1000</t>
  </si>
  <si>
    <t>Dec 27, 2016</t>
  </si>
  <si>
    <t>Mr. Thomas Monroe Patterson</t>
  </si>
  <si>
    <t>Mr. Alan Krenek</t>
  </si>
  <si>
    <t>Chief Financial Officer, Sr. VP, Treasurer and Sec.</t>
  </si>
  <si>
    <t>930.64k</t>
  </si>
  <si>
    <t>Mr. Eric Lannen</t>
  </si>
  <si>
    <t>VP of HR</t>
  </si>
  <si>
    <t>610.62k</t>
  </si>
  <si>
    <t>Mr. James F. Newman</t>
  </si>
  <si>
    <t>Sr. VP of Region Operations</t>
  </si>
  <si>
    <t>Mr. William Timothy Dame</t>
  </si>
  <si>
    <t>VP of Pumping Services Division</t>
  </si>
  <si>
    <t>509.08k</t>
  </si>
  <si>
    <t>805.6M</t>
  </si>
  <si>
    <t>-8.14%</t>
  </si>
  <si>
    <t>-45.98%</t>
  </si>
  <si>
    <t>-32.04%</t>
  </si>
  <si>
    <t>884.33M</t>
  </si>
  <si>
    <t>685.86M</t>
  </si>
  <si>
    <t>902.58M</t>
  </si>
  <si>
    <t>868.09M</t>
  </si>
  <si>
    <t>642.72M</t>
  </si>
  <si>
    <t>467.5M</t>
  </si>
  <si>
    <t>187.08M</t>
  </si>
  <si>
    <t>209.75M</t>
  </si>
  <si>
    <t>217.48M</t>
  </si>
  <si>
    <t>241.61M</t>
  </si>
  <si>
    <t>218.35M</t>
  </si>
  <si>
    <t>180.18M</t>
  </si>
  <si>
    <t>201.35M</t>
  </si>
  <si>
    <t>208.88M</t>
  </si>
  <si>
    <t>232.71M</t>
  </si>
  <si>
    <t>209.85M</t>
  </si>
  <si>
    <t>8.4M</t>
  </si>
  <si>
    <t>8.6M</t>
  </si>
  <si>
    <t>8.9M</t>
  </si>
  <si>
    <t>-1.09%</t>
  </si>
  <si>
    <t>-28.04%</t>
  </si>
  <si>
    <t>-22.44%</t>
  </si>
  <si>
    <t>185.07M</t>
  </si>
  <si>
    <t>262.39M</t>
  </si>
  <si>
    <t>(78.73M)</t>
  </si>
  <si>
    <t>(138.36M)</t>
  </si>
  <si>
    <t>-35.11%</t>
  </si>
  <si>
    <t>-130.00%</t>
  </si>
  <si>
    <t>-75.74%</t>
  </si>
  <si>
    <t>-25.27%</t>
  </si>
  <si>
    <t>173.44M</t>
  </si>
  <si>
    <t>163.44M</t>
  </si>
  <si>
    <t>167.3M</t>
  </si>
  <si>
    <t>143.46M</t>
  </si>
  <si>
    <t>135.33M</t>
  </si>
  <si>
    <t>2.36%</t>
  </si>
  <si>
    <t>-5.67%</t>
  </si>
  <si>
    <t>15.84M</t>
  </si>
  <si>
    <t>34.7M</t>
  </si>
  <si>
    <t>81.88M</t>
  </si>
  <si>
    <t>(242.92M)</t>
  </si>
  <si>
    <t>95.93M</t>
  </si>
  <si>
    <t>13.63M</t>
  </si>
  <si>
    <t>60.38M</t>
  </si>
  <si>
    <t>(81.88M)</t>
  </si>
  <si>
    <t>(30.77M)</t>
  </si>
  <si>
    <t>(1.8M)</t>
  </si>
  <si>
    <t>(2.13M)</t>
  </si>
  <si>
    <t>115000</t>
  </si>
  <si>
    <t>83000</t>
  </si>
  <si>
    <t>53000</t>
  </si>
  <si>
    <t>26000</t>
  </si>
  <si>
    <t>62.44M</t>
  </si>
  <si>
    <t>67.21M</t>
  </si>
  <si>
    <t>67.04M</t>
  </si>
  <si>
    <t>67.96M</t>
  </si>
  <si>
    <t>96.63M</t>
  </si>
  <si>
    <t>7.64%</t>
  </si>
  <si>
    <t>-0.25%</t>
  </si>
  <si>
    <t>1.38%</t>
  </si>
  <si>
    <t>42.17%</t>
  </si>
  <si>
    <t>62.79M</t>
  </si>
  <si>
    <t>67.39M</t>
  </si>
  <si>
    <t>68.1M</t>
  </si>
  <si>
    <t>353000</t>
  </si>
  <si>
    <t>354000</t>
  </si>
  <si>
    <t>349000</t>
  </si>
  <si>
    <t>139000</t>
  </si>
  <si>
    <t>(55.65M)</t>
  </si>
  <si>
    <t>(7.82M)</t>
  </si>
  <si>
    <t>(373.08M)</t>
  </si>
  <si>
    <t>(127.26M)</t>
  </si>
  <si>
    <t>-275.12%</t>
  </si>
  <si>
    <t>85.95%</t>
  </si>
  <si>
    <t>-4,670.78%</t>
  </si>
  <si>
    <t>65.89%</t>
  </si>
  <si>
    <t>-23.24%</t>
  </si>
  <si>
    <t>(19.73M)</t>
  </si>
  <si>
    <t>521000</t>
  </si>
  <si>
    <t>(131.33M)</t>
  </si>
  <si>
    <t>(3.88M)</t>
  </si>
  <si>
    <t>435000</t>
  </si>
  <si>
    <t>(160,000)</t>
  </si>
  <si>
    <t>(20.16M)</t>
  </si>
  <si>
    <t>(472,000)</t>
  </si>
  <si>
    <t>(131.17M)</t>
  </si>
  <si>
    <t>20.85M</t>
  </si>
  <si>
    <t>(35.93M)</t>
  </si>
  <si>
    <t>(8.34M)</t>
  </si>
  <si>
    <t>(241.75M)</t>
  </si>
  <si>
    <t>(123.37M)</t>
  </si>
  <si>
    <t>-272.29%</t>
  </si>
  <si>
    <t>76.78%</t>
  </si>
  <si>
    <t>-2,798.27%</t>
  </si>
  <si>
    <t>48.97%</t>
  </si>
  <si>
    <t>(0.89)</t>
  </si>
  <si>
    <t>(0.20)</t>
  </si>
  <si>
    <t>(5.97)</t>
  </si>
  <si>
    <t>(2.94)</t>
  </si>
  <si>
    <t>-274.51%</t>
  </si>
  <si>
    <t>77.53%</t>
  </si>
  <si>
    <t>-2,885.00%</t>
  </si>
  <si>
    <t>50.75%</t>
  </si>
  <si>
    <t>40.51M</t>
  </si>
  <si>
    <t>40.29M</t>
  </si>
  <si>
    <t>41.17M</t>
  </si>
  <si>
    <t>41.28M</t>
  </si>
  <si>
    <t>298.86M</t>
  </si>
  <si>
    <t>231.38M</t>
  </si>
  <si>
    <t>312.56M</t>
  </si>
  <si>
    <t>19.42M</t>
  </si>
  <si>
    <t>(55.34M)</t>
  </si>
  <si>
    <t>-22.58%</t>
  </si>
  <si>
    <t>-93.79%</t>
  </si>
  <si>
    <t>-384.96%</t>
  </si>
  <si>
    <t>-10.11%</t>
  </si>
  <si>
    <t>134.57M</t>
  </si>
  <si>
    <t>111.53M</t>
  </si>
  <si>
    <t>79.92M</t>
  </si>
  <si>
    <t>46.73M</t>
  </si>
  <si>
    <t>101.3M</t>
  </si>
  <si>
    <t>-17.12%</t>
  </si>
  <si>
    <t>-28.35%</t>
  </si>
  <si>
    <t>-41.52%</t>
  </si>
  <si>
    <t>116.78%</t>
  </si>
  <si>
    <t>8.43%</t>
  </si>
  <si>
    <t>7.23%</t>
  </si>
  <si>
    <t>13.19%</t>
  </si>
  <si>
    <t>211.71M</t>
  </si>
  <si>
    <t>207.92M</t>
  </si>
  <si>
    <t>250.35M</t>
  </si>
  <si>
    <t>103.99M</t>
  </si>
  <si>
    <t>109.96M</t>
  </si>
  <si>
    <t>209.1M</t>
  </si>
  <si>
    <t>204.39M</t>
  </si>
  <si>
    <t>247.07M</t>
  </si>
  <si>
    <t>102.13M</t>
  </si>
  <si>
    <t>108.66M</t>
  </si>
  <si>
    <t>211.88M</t>
  </si>
  <si>
    <t>208.07M</t>
  </si>
  <si>
    <t>249.1M</t>
  </si>
  <si>
    <t>104.8M</t>
  </si>
  <si>
    <t>(2.78M)</t>
  </si>
  <si>
    <t>(3.68M)</t>
  </si>
  <si>
    <t>(2.03M)</t>
  </si>
  <si>
    <t>(2.67M)</t>
  </si>
  <si>
    <t>3.53M</t>
  </si>
  <si>
    <t>1.86M</t>
  </si>
  <si>
    <t>20.41%</t>
  </si>
  <si>
    <t>-58.46%</t>
  </si>
  <si>
    <t>5.74%</t>
  </si>
  <si>
    <t>6.49</t>
  </si>
  <si>
    <t>7.75</t>
  </si>
  <si>
    <t>40.23M</t>
  </si>
  <si>
    <t>44.56M</t>
  </si>
  <si>
    <t>35.69M</t>
  </si>
  <si>
    <t>51.8M</t>
  </si>
  <si>
    <t>49.32M</t>
  </si>
  <si>
    <t>40.38M</t>
  </si>
  <si>
    <t>17.58M</t>
  </si>
  <si>
    <t>43M</t>
  </si>
  <si>
    <t>39.73M</t>
  </si>
  <si>
    <t>24.6M</t>
  </si>
  <si>
    <t>9.97M</t>
  </si>
  <si>
    <t>403.01M</t>
  </si>
  <si>
    <t>415.2M</t>
  </si>
  <si>
    <t>211.49M</t>
  </si>
  <si>
    <t>264.53M</t>
  </si>
  <si>
    <t>943.77M</t>
  </si>
  <si>
    <t>928.04M</t>
  </si>
  <si>
    <t>846.29M</t>
  </si>
  <si>
    <t>488.85M</t>
  </si>
  <si>
    <t>1.87B</t>
  </si>
  <si>
    <t>2.06B</t>
  </si>
  <si>
    <t>53.83M</t>
  </si>
  <si>
    <t>65.7M</t>
  </si>
  <si>
    <t>69.63M</t>
  </si>
  <si>
    <t>73.6M</t>
  </si>
  <si>
    <t>39.59M</t>
  </si>
  <si>
    <t>17.8M</t>
  </si>
  <si>
    <t>19.89M</t>
  </si>
  <si>
    <t>21.01M</t>
  </si>
  <si>
    <t>6.24M</t>
  </si>
  <si>
    <t>21.92M</t>
  </si>
  <si>
    <t>641000</t>
  </si>
  <si>
    <t>449.24M</t>
  </si>
  <si>
    <t>17.11M</t>
  </si>
  <si>
    <t>16.67M</t>
  </si>
  <si>
    <t>3.89M</t>
  </si>
  <si>
    <t>814.59M</t>
  </si>
  <si>
    <t>940.97M</t>
  </si>
  <si>
    <t>188.6M</t>
  </si>
  <si>
    <t>188.47M</t>
  </si>
  <si>
    <t>149.18M</t>
  </si>
  <si>
    <t>66.75M</t>
  </si>
  <si>
    <t>105.84M</t>
  </si>
  <si>
    <t>110.91M</t>
  </si>
  <si>
    <t>82.76M</t>
  </si>
  <si>
    <t>25.25M</t>
  </si>
  <si>
    <t>24.82M</t>
  </si>
  <si>
    <t>13.66M</t>
  </si>
  <si>
    <t>6.52M</t>
  </si>
  <si>
    <t>9.47M</t>
  </si>
  <si>
    <t>768.16M</t>
  </si>
  <si>
    <t>3.49%</t>
  </si>
  <si>
    <t>-28.74%</t>
  </si>
  <si>
    <t>38.24M</t>
  </si>
  <si>
    <t>41.39M</t>
  </si>
  <si>
    <t>48.58M</t>
  </si>
  <si>
    <t>48.65M</t>
  </si>
  <si>
    <t>38.47M</t>
  </si>
  <si>
    <t>45.51M</t>
  </si>
  <si>
    <t>50.62M</t>
  </si>
  <si>
    <t>54.52M</t>
  </si>
  <si>
    <t>47.96M</t>
  </si>
  <si>
    <t>-26.29%</t>
  </si>
  <si>
    <t>7.71%</t>
  </si>
  <si>
    <t>-12.04%</t>
  </si>
  <si>
    <t>78.02M</t>
  </si>
  <si>
    <t>77.75M</t>
  </si>
  <si>
    <t>96.95M</t>
  </si>
  <si>
    <t>64.75M</t>
  </si>
  <si>
    <t>51.74M</t>
  </si>
  <si>
    <t>35.38M</t>
  </si>
  <si>
    <t>38.74M</t>
  </si>
  <si>
    <t>21.53M</t>
  </si>
  <si>
    <t>25.7M</t>
  </si>
  <si>
    <t>42.65M</t>
  </si>
  <si>
    <t>43.22M</t>
  </si>
  <si>
    <t>26.04M</t>
  </si>
  <si>
    <t>178M</t>
  </si>
  <si>
    <t>164.65M</t>
  </si>
  <si>
    <t>196.14M</t>
  </si>
  <si>
    <t>169.56M</t>
  </si>
  <si>
    <t>139.82M</t>
  </si>
  <si>
    <t>844.91M</t>
  </si>
  <si>
    <t>846.69M</t>
  </si>
  <si>
    <t>882.57M</t>
  </si>
  <si>
    <t>828.66M</t>
  </si>
  <si>
    <t>184.75M</t>
  </si>
  <si>
    <t>776.52M</t>
  </si>
  <si>
    <t>776.46M</t>
  </si>
  <si>
    <t>743.64M</t>
  </si>
  <si>
    <t>70.23M</t>
  </si>
  <si>
    <t>138.93M</t>
  </si>
  <si>
    <t>185.1M</t>
  </si>
  <si>
    <t>147.62M</t>
  </si>
  <si>
    <t>13.67M</t>
  </si>
  <si>
    <t>28.56M</t>
  </si>
  <si>
    <t>29.18M</t>
  </si>
  <si>
    <t>353.75M</t>
  </si>
  <si>
    <t>76.55%</t>
  </si>
  <si>
    <t>77.63%</t>
  </si>
  <si>
    <t>78.55%</t>
  </si>
  <si>
    <t>90.66%</t>
  </si>
  <si>
    <t>46.05%</t>
  </si>
  <si>
    <t>374.25M</t>
  </si>
  <si>
    <t>345.29M</t>
  </si>
  <si>
    <t>342.65M</t>
  </si>
  <si>
    <t>106.34M</t>
  </si>
  <si>
    <t>414.41M</t>
  </si>
  <si>
    <t>261000</t>
  </si>
  <si>
    <t>(6.73M)</t>
  </si>
  <si>
    <t>(15.07M)</t>
  </si>
  <si>
    <t>(256.81M)</t>
  </si>
  <si>
    <t>(16.39M)</t>
  </si>
  <si>
    <t>(12.64M)</t>
  </si>
  <si>
    <t>(12.01M)</t>
  </si>
  <si>
    <t>(3.48M)</t>
  </si>
  <si>
    <t>23.45%</t>
  </si>
  <si>
    <t>22.37%</t>
  </si>
  <si>
    <t>21.45%</t>
  </si>
  <si>
    <t>53.95%</t>
  </si>
  <si>
    <t>11.59M</t>
  </si>
  <si>
    <t>(20.03M)</t>
  </si>
  <si>
    <t>87000</t>
  </si>
  <si>
    <t>26.95M</t>
  </si>
  <si>
    <t>18.59M</t>
  </si>
  <si>
    <t>52.81M</t>
  </si>
  <si>
    <t>101.21M</t>
  </si>
  <si>
    <t>(297.25M)</t>
  </si>
  <si>
    <t>246.48M</t>
  </si>
  <si>
    <t>172.38M</t>
  </si>
  <si>
    <t>(30.11M)</t>
  </si>
  <si>
    <t>(206.67M)</t>
  </si>
  <si>
    <t>57.2M</t>
  </si>
  <si>
    <t>(6.79M)</t>
  </si>
  <si>
    <t>(37.5M)</t>
  </si>
  <si>
    <t>125.64M</t>
  </si>
  <si>
    <t>55.19M</t>
  </si>
  <si>
    <t>47.01M</t>
  </si>
  <si>
    <t>(41.35M)</t>
  </si>
  <si>
    <t>145.72M</t>
  </si>
  <si>
    <t>4.72M</t>
  </si>
  <si>
    <t>(16.23M)</t>
  </si>
  <si>
    <t>(6.56M)</t>
  </si>
  <si>
    <t>(4.94M)</t>
  </si>
  <si>
    <t>303.68M</t>
  </si>
  <si>
    <t>165.59M</t>
  </si>
  <si>
    <t>224.54M</t>
  </si>
  <si>
    <t>(151.49M)</t>
  </si>
  <si>
    <t>-45.47%</t>
  </si>
  <si>
    <t>-57.45%</t>
  </si>
  <si>
    <t>-258.56%</t>
  </si>
  <si>
    <t>22.09%</t>
  </si>
  <si>
    <t>13.11%</t>
  </si>
  <si>
    <t>15.06%</t>
  </si>
  <si>
    <t>11.86%</t>
  </si>
  <si>
    <t>-27.67%</t>
  </si>
  <si>
    <t>(172.26M)</t>
  </si>
  <si>
    <t>(138.08M)</t>
  </si>
  <si>
    <t>(237.17M)</t>
  </si>
  <si>
    <t>(53.87M)</t>
  </si>
  <si>
    <t>(32.69M)</t>
  </si>
  <si>
    <t>(171.44M)</t>
  </si>
  <si>
    <t>(136.95M)</t>
  </si>
  <si>
    <t>(236.3M)</t>
  </si>
  <si>
    <t>(817,000)</t>
  </si>
  <si>
    <t>(879,000)</t>
  </si>
  <si>
    <t>19.84%</t>
  </si>
  <si>
    <t>-71.76%</t>
  </si>
  <si>
    <t>77.29%</t>
  </si>
  <si>
    <t>39.32%</t>
  </si>
  <si>
    <t>-12.53%</t>
  </si>
  <si>
    <t>-10.93%</t>
  </si>
  <si>
    <t>-6.69%</t>
  </si>
  <si>
    <t>-5.97%</t>
  </si>
  <si>
    <t>(84.94M)</t>
  </si>
  <si>
    <t>(21.47M)</t>
  </si>
  <si>
    <t>(16.09M)</t>
  </si>
  <si>
    <t>12.07M</t>
  </si>
  <si>
    <t>19.86M</t>
  </si>
  <si>
    <t>39.84M</t>
  </si>
  <si>
    <t>(250.76M)</t>
  </si>
  <si>
    <t>(139.69M)</t>
  </si>
  <si>
    <t>(213.43M)</t>
  </si>
  <si>
    <t>(62.49M)</t>
  </si>
  <si>
    <t>(29.41M)</t>
  </si>
  <si>
    <t>44.30%</t>
  </si>
  <si>
    <t>-52.79%</t>
  </si>
  <si>
    <t>70.72%</t>
  </si>
  <si>
    <t>52.94%</t>
  </si>
  <si>
    <t>-18.24%</t>
  </si>
  <si>
    <t>-11.06%</t>
  </si>
  <si>
    <t>-14.31%</t>
  </si>
  <si>
    <t>-7.76%</t>
  </si>
  <si>
    <t>-5.37%</t>
  </si>
  <si>
    <t>(17.56M)</t>
  </si>
  <si>
    <t>(2.82M)</t>
  </si>
  <si>
    <t>(5.02M)</t>
  </si>
  <si>
    <t>127.84M</t>
  </si>
  <si>
    <t>(18.5M)</t>
  </si>
  <si>
    <t>(12.73M)</t>
  </si>
  <si>
    <t>(5.74M)</t>
  </si>
  <si>
    <t>940000</t>
  </si>
  <si>
    <t>727000</t>
  </si>
  <si>
    <t>(45.4M)</t>
  </si>
  <si>
    <t>(31.89M)</t>
  </si>
  <si>
    <t>(59.82M)</t>
  </si>
  <si>
    <t>118.51M</t>
  </si>
  <si>
    <t>300M</t>
  </si>
  <si>
    <t>8.82M</t>
  </si>
  <si>
    <t>203.39M</t>
  </si>
  <si>
    <t>(273.07M)</t>
  </si>
  <si>
    <t>(47.89M)</t>
  </si>
  <si>
    <t>(68.64M)</t>
  </si>
  <si>
    <t>(84.88M)</t>
  </si>
  <si>
    <t>(2.74M)</t>
  </si>
  <si>
    <t>(1.4M)</t>
  </si>
  <si>
    <t>(13.31M)</t>
  </si>
  <si>
    <t>3.19M</t>
  </si>
  <si>
    <t>(48.94M)</t>
  </si>
  <si>
    <t>(42.72M)</t>
  </si>
  <si>
    <t>(66.23M)</t>
  </si>
  <si>
    <t>233.04M</t>
  </si>
  <si>
    <t>-1,634.97%</t>
  </si>
  <si>
    <t>12.69%</t>
  </si>
  <si>
    <t>-55.03%</t>
  </si>
  <si>
    <t>451.84%</t>
  </si>
  <si>
    <t>-3.87%</t>
  </si>
  <si>
    <t>-8.22%</t>
  </si>
  <si>
    <t>42.56%</t>
  </si>
  <si>
    <t>56.11M</t>
  </si>
  <si>
    <t>(23.03M)</t>
  </si>
  <si>
    <t>(31.62M)</t>
  </si>
  <si>
    <t>(33.18M)</t>
  </si>
  <si>
    <t>132.24M</t>
  </si>
  <si>
    <t>28.64M</t>
  </si>
  <si>
    <t>(11.76M)</t>
  </si>
  <si>
    <t>41.67M</t>
  </si>
  <si>
    <t>(184.18M)</t>
  </si>
  <si>
    <t>-78.34%</t>
  </si>
  <si>
    <t>-141.06%</t>
  </si>
  <si>
    <t>454.38%</t>
  </si>
  <si>
    <t>-541.98%</t>
  </si>
  <si>
    <t>CRR</t>
  </si>
  <si>
    <t>Carbo Ceramics</t>
  </si>
  <si>
    <t>AROC</t>
  </si>
  <si>
    <t>Archrock</t>
  </si>
  <si>
    <t>ZN</t>
  </si>
  <si>
    <t>Zion Oil &amp; Gas</t>
  </si>
  <si>
    <t>PES</t>
  </si>
  <si>
    <t>Pioneer Energy Services</t>
  </si>
  <si>
    <t>ESES</t>
  </si>
  <si>
    <t>Eco-Stim Energy Solutions</t>
  </si>
  <si>
    <t>HLX</t>
  </si>
  <si>
    <t>Helix Energy Solutions Gr</t>
  </si>
  <si>
    <t>168.54M</t>
  </si>
  <si>
    <t>-1.78</t>
  </si>
  <si>
    <t>-4.60</t>
  </si>
  <si>
    <t>-0.20</t>
  </si>
  <si>
    <t>-11.76</t>
  </si>
  <si>
    <t>276.25</t>
  </si>
  <si>
    <t>228.19M</t>
  </si>
  <si>
    <t>-19.96</t>
  </si>
  <si>
    <t>19.31</t>
  </si>
  <si>
    <t>170.02M</t>
  </si>
  <si>
    <t>-1.20</t>
  </si>
  <si>
    <t>-7.33</t>
  </si>
  <si>
    <t>O</t>
  </si>
  <si>
    <t>Bemis Company, Inc. (BMS)</t>
  </si>
  <si>
    <t>45.77</t>
  </si>
  <si>
    <t>46.12</t>
  </si>
  <si>
    <t>46.06</t>
  </si>
  <si>
    <t>41.45 x 100</t>
  </si>
  <si>
    <t>50.80 x 100</t>
  </si>
  <si>
    <t>45.67 - 46.07</t>
  </si>
  <si>
    <t>43.13 - 53.10</t>
  </si>
  <si>
    <t>696314</t>
  </si>
  <si>
    <t>740896</t>
  </si>
  <si>
    <t>4.21B</t>
  </si>
  <si>
    <t>18.74</t>
  </si>
  <si>
    <t>1.20 (2.60%)</t>
  </si>
  <si>
    <t>2017-05-15</t>
  </si>
  <si>
    <t>47.85</t>
  </si>
  <si>
    <t>4.1B</t>
  </si>
  <si>
    <t>4.13B</t>
  </si>
  <si>
    <t>4.29B</t>
  </si>
  <si>
    <t>1.20%</t>
  </si>
  <si>
    <t>BMS</t>
  </si>
  <si>
    <t>-16.40%</t>
  </si>
  <si>
    <t>-4.00%</t>
  </si>
  <si>
    <t>6.56%</t>
  </si>
  <si>
    <t>16.00</t>
  </si>
  <si>
    <t>2.76</t>
  </si>
  <si>
    <t>3.34</t>
  </si>
  <si>
    <t>7.29%</t>
  </si>
  <si>
    <t>18.53%</t>
  </si>
  <si>
    <t>4.03B</t>
  </si>
  <si>
    <t>43.04</t>
  </si>
  <si>
    <t>2.80%</t>
  </si>
  <si>
    <t>866.2M</t>
  </si>
  <si>
    <t>586.6M</t>
  </si>
  <si>
    <t>231.1M</t>
  </si>
  <si>
    <t>50.8M</t>
  </si>
  <si>
    <t>123.09</t>
  </si>
  <si>
    <t>13.72</t>
  </si>
  <si>
    <t>479.3M</t>
  </si>
  <si>
    <t>219.91M</t>
  </si>
  <si>
    <t>53.10</t>
  </si>
  <si>
    <t>43.13</t>
  </si>
  <si>
    <t>45.93</t>
  </si>
  <si>
    <t>47.48</t>
  </si>
  <si>
    <t>740.9k</t>
  </si>
  <si>
    <t>605.23k</t>
  </si>
  <si>
    <t>91.95M</t>
  </si>
  <si>
    <t>90.95M</t>
  </si>
  <si>
    <t>1.05%</t>
  </si>
  <si>
    <t>75.80%</t>
  </si>
  <si>
    <t>3.13M</t>
  </si>
  <si>
    <t>1.2</t>
  </si>
  <si>
    <t>2.54%</t>
  </si>
  <si>
    <t>47.95%</t>
  </si>
  <si>
    <t>Jun 1, 2017</t>
  </si>
  <si>
    <t>May 15, 2017</t>
  </si>
  <si>
    <t>Mar 2, 2004</t>
  </si>
  <si>
    <t>Mr. William F. Austen</t>
  </si>
  <si>
    <t>Pres, CEO &amp; Director</t>
  </si>
  <si>
    <t>Mr. Michael B. Clauer</t>
  </si>
  <si>
    <t>Sr. VP &amp; CFO</t>
  </si>
  <si>
    <t>846.23k</t>
  </si>
  <si>
    <t>Ms. Sheri H. Edison</t>
  </si>
  <si>
    <t>Sr. VP, Chief Legal Officer &amp; Sec.</t>
  </si>
  <si>
    <t>667.98k</t>
  </si>
  <si>
    <t>Mr. Timothy S. Fliss</t>
  </si>
  <si>
    <t>Sr. VP &amp; Chief HR</t>
  </si>
  <si>
    <t>535.81k</t>
  </si>
  <si>
    <t>Mr. James W. Ransom Jr.</t>
  </si>
  <si>
    <t>Exec. Officer</t>
  </si>
  <si>
    <t>868.63k</t>
  </si>
  <si>
    <t>5.14B</t>
  </si>
  <si>
    <t>5.03B</t>
  </si>
  <si>
    <t>4.34B</t>
  </si>
  <si>
    <t>4.07B</t>
  </si>
  <si>
    <t>-13.64%</t>
  </si>
  <si>
    <t>-6.26%</t>
  </si>
  <si>
    <t>-1.65%</t>
  </si>
  <si>
    <t>4.19B</t>
  </si>
  <si>
    <t>3.2B</t>
  </si>
  <si>
    <t>3.99B</t>
  </si>
  <si>
    <t>3.3B</t>
  </si>
  <si>
    <t>205.7M</t>
  </si>
  <si>
    <t>190.3M</t>
  </si>
  <si>
    <t>158.1M</t>
  </si>
  <si>
    <t>162.1M</t>
  </si>
  <si>
    <t>187.6M</t>
  </si>
  <si>
    <t>174.6M</t>
  </si>
  <si>
    <t>154.6M</t>
  </si>
  <si>
    <t>143.8M</t>
  </si>
  <si>
    <t>14.3M</t>
  </si>
  <si>
    <t>-14.13%</t>
  </si>
  <si>
    <t>-1.87%</t>
  </si>
  <si>
    <t>947.5M</t>
  </si>
  <si>
    <t>972.1M</t>
  </si>
  <si>
    <t>859.1M</t>
  </si>
  <si>
    <t>873.4M</t>
  </si>
  <si>
    <t>-11.62%</t>
  </si>
  <si>
    <t>1.66%</t>
  </si>
  <si>
    <t>-0.82%</t>
  </si>
  <si>
    <t>21.63%</t>
  </si>
  <si>
    <t>543.7M</t>
  </si>
  <si>
    <t>555.3M</t>
  </si>
  <si>
    <t>460.7M</t>
  </si>
  <si>
    <t>464.1M</t>
  </si>
  <si>
    <t>438.7M</t>
  </si>
  <si>
    <t>41.6M</t>
  </si>
  <si>
    <t>46.5M</t>
  </si>
  <si>
    <t>502.1M</t>
  </si>
  <si>
    <t>509.3M</t>
  </si>
  <si>
    <t>416.6M</t>
  </si>
  <si>
    <t>420M</t>
  </si>
  <si>
    <t>392.2M</t>
  </si>
  <si>
    <t>-17.04%</t>
  </si>
  <si>
    <t>-5.47%</t>
  </si>
  <si>
    <t>68M</t>
  </si>
  <si>
    <t>39.2M</t>
  </si>
  <si>
    <t>29.4M</t>
  </si>
  <si>
    <t>335.8M</t>
  </si>
  <si>
    <t>377.6M</t>
  </si>
  <si>
    <t>406.2M</t>
  </si>
  <si>
    <t>405.1M</t>
  </si>
  <si>
    <t>398.1M</t>
  </si>
  <si>
    <t>20.7M</t>
  </si>
  <si>
    <t>4.7M</t>
  </si>
  <si>
    <t>77.9M</t>
  </si>
  <si>
    <t>76.3M</t>
  </si>
  <si>
    <t>69M</t>
  </si>
  <si>
    <t>-9.57%</t>
  </si>
  <si>
    <t>-14.64%</t>
  </si>
  <si>
    <t>2.21%</t>
  </si>
  <si>
    <t>76.6M</t>
  </si>
  <si>
    <t>69.2M</t>
  </si>
  <si>
    <t>59.3M</t>
  </si>
  <si>
    <t>60.7M</t>
  </si>
  <si>
    <t>300000</t>
  </si>
  <si>
    <t>278.6M</t>
  </si>
  <si>
    <t>320.3M</t>
  </si>
  <si>
    <t>350.9M</t>
  </si>
  <si>
    <t>14.97%</t>
  </si>
  <si>
    <t>-3.57%</t>
  </si>
  <si>
    <t>107.7M</t>
  </si>
  <si>
    <t>93.9M</t>
  </si>
  <si>
    <t>79.8M</t>
  </si>
  <si>
    <t>30.5M</t>
  </si>
  <si>
    <t>33.4M</t>
  </si>
  <si>
    <t>31.2M</t>
  </si>
  <si>
    <t>28M</t>
  </si>
  <si>
    <t>18.9M</t>
  </si>
  <si>
    <t>18.2M</t>
  </si>
  <si>
    <t>30.1M</t>
  </si>
  <si>
    <t>(16.2M)</t>
  </si>
  <si>
    <t>(700,000)</t>
  </si>
  <si>
    <t>(200,000)</t>
  </si>
  <si>
    <t>172M</t>
  </si>
  <si>
    <t>212.4M</t>
  </si>
  <si>
    <t>239.1M</t>
  </si>
  <si>
    <t>241.9M</t>
  </si>
  <si>
    <t>236.2M</t>
  </si>
  <si>
    <t>23.49%</t>
  </si>
  <si>
    <t>12.57%</t>
  </si>
  <si>
    <t>-2.36%</t>
  </si>
  <si>
    <t>(48M)</t>
  </si>
  <si>
    <t>239.3M</t>
  </si>
  <si>
    <t>1.67</t>
  </si>
  <si>
    <t>2.50</t>
  </si>
  <si>
    <t>23.35%</t>
  </si>
  <si>
    <t>-7.28%</t>
  </si>
  <si>
    <t>30.97%</t>
  </si>
  <si>
    <t>0.13%</t>
  </si>
  <si>
    <t>103.2M</t>
  </si>
  <si>
    <t>102.9M</t>
  </si>
  <si>
    <t>100.2M</t>
  </si>
  <si>
    <t>96.7M</t>
  </si>
  <si>
    <t>1.66</t>
  </si>
  <si>
    <t>2.04</t>
  </si>
  <si>
    <t>1.89</t>
  </si>
  <si>
    <t>2.48</t>
  </si>
  <si>
    <t>22.89%</t>
  </si>
  <si>
    <t>-7.35%</t>
  </si>
  <si>
    <t>103.9M</t>
  </si>
  <si>
    <t>101.2M</t>
  </si>
  <si>
    <t>97.9M</t>
  </si>
  <si>
    <t>609.5M</t>
  </si>
  <si>
    <t>607.1M</t>
  </si>
  <si>
    <t>579M</t>
  </si>
  <si>
    <t>567.4M</t>
  </si>
  <si>
    <t>589.6M</t>
  </si>
  <si>
    <t>-0.39%</t>
  </si>
  <si>
    <t>-4.63%</t>
  </si>
  <si>
    <t>3.91%</t>
  </si>
  <si>
    <t>14.72%</t>
  </si>
  <si>
    <t>114.1M</t>
  </si>
  <si>
    <t>141.7M</t>
  </si>
  <si>
    <t>74.2M</t>
  </si>
  <si>
    <t>24.19%</t>
  </si>
  <si>
    <t>-66.76%</t>
  </si>
  <si>
    <t>25.69%</t>
  </si>
  <si>
    <t>2.73%</t>
  </si>
  <si>
    <t>3.45%</t>
  </si>
  <si>
    <t>645.2M</t>
  </si>
  <si>
    <t>615.4M</t>
  </si>
  <si>
    <t>566.1M</t>
  </si>
  <si>
    <t>451.3M</t>
  </si>
  <si>
    <t>461.9M</t>
  </si>
  <si>
    <t>674.8M</t>
  </si>
  <si>
    <t>587.1M</t>
  </si>
  <si>
    <t>455.7M</t>
  </si>
  <si>
    <t>480.1M</t>
  </si>
  <si>
    <t>(30.7M)</t>
  </si>
  <si>
    <t>(21M)</t>
  </si>
  <si>
    <t>-8.01%</t>
  </si>
  <si>
    <t>-20.28%</t>
  </si>
  <si>
    <t>2.35%</t>
  </si>
  <si>
    <t>7.97</t>
  </si>
  <si>
    <t>8.17</t>
  </si>
  <si>
    <t>7.67</t>
  </si>
  <si>
    <t>9.02</t>
  </si>
  <si>
    <t>8.67</t>
  </si>
  <si>
    <t>661.9M</t>
  </si>
  <si>
    <t>648.5M</t>
  </si>
  <si>
    <t>575.8M</t>
  </si>
  <si>
    <t>525.9M</t>
  </si>
  <si>
    <t>549.4M</t>
  </si>
  <si>
    <t>451.2M</t>
  </si>
  <si>
    <t>432.9M</t>
  </si>
  <si>
    <t>356.6M</t>
  </si>
  <si>
    <t>377.2M</t>
  </si>
  <si>
    <t>210.7M</t>
  </si>
  <si>
    <t>215.6M</t>
  </si>
  <si>
    <t>193.9M</t>
  </si>
  <si>
    <t>169.3M</t>
  </si>
  <si>
    <t>172.2M</t>
  </si>
  <si>
    <t>103.8M</t>
  </si>
  <si>
    <t>98.9M</t>
  </si>
  <si>
    <t>98.8M</t>
  </si>
  <si>
    <t>82.6M</t>
  </si>
  <si>
    <t>80M</t>
  </si>
  <si>
    <t>2.54B</t>
  </si>
  <si>
    <t>2.31B</t>
  </si>
  <si>
    <t>2.42B</t>
  </si>
  <si>
    <t>623.2M</t>
  </si>
  <si>
    <t>624.4M</t>
  </si>
  <si>
    <t>552.3M</t>
  </si>
  <si>
    <t>620.2M</t>
  </si>
  <si>
    <t>78.4M</t>
  </si>
  <si>
    <t>73.7M</t>
  </si>
  <si>
    <t>61.5M</t>
  </si>
  <si>
    <t>53.3M</t>
  </si>
  <si>
    <t>1.24B</t>
  </si>
  <si>
    <t>963.1M</t>
  </si>
  <si>
    <t>949.5M</t>
  </si>
  <si>
    <t>190.6M</t>
  </si>
  <si>
    <t>168.6M</t>
  </si>
  <si>
    <t>149.8M</t>
  </si>
  <si>
    <t>155.2M</t>
  </si>
  <si>
    <t>73.9M</t>
  </si>
  <si>
    <t>70.9M</t>
  </si>
  <si>
    <t>44.7M</t>
  </si>
  <si>
    <t>59.8M</t>
  </si>
  <si>
    <t>3.62B</t>
  </si>
  <si>
    <t>3.72B</t>
  </si>
  <si>
    <t>-1.80%</t>
  </si>
  <si>
    <t>-12.05%</t>
  </si>
  <si>
    <t>-3.47%</t>
  </si>
  <si>
    <t>6.47%</t>
  </si>
  <si>
    <t>31.3M</t>
  </si>
  <si>
    <t>35.4M</t>
  </si>
  <si>
    <t>17.3M</t>
  </si>
  <si>
    <t>29.6M</t>
  </si>
  <si>
    <t>15.3M</t>
  </si>
  <si>
    <t>382.1M</t>
  </si>
  <si>
    <t>362.8M</t>
  </si>
  <si>
    <t>272.4M</t>
  </si>
  <si>
    <t>334.8M</t>
  </si>
  <si>
    <t>378M</t>
  </si>
  <si>
    <t>-5.05%</t>
  </si>
  <si>
    <t>-24.92%</t>
  </si>
  <si>
    <t>32.3M</t>
  </si>
  <si>
    <t>252M</t>
  </si>
  <si>
    <t>191.9M</t>
  </si>
  <si>
    <t>154.4M</t>
  </si>
  <si>
    <t>149.6M</t>
  </si>
  <si>
    <t>107.9M</t>
  </si>
  <si>
    <t>99.6M</t>
  </si>
  <si>
    <t>86.6M</t>
  </si>
  <si>
    <t>79.6M</t>
  </si>
  <si>
    <t>92.3M</t>
  </si>
  <si>
    <t>67.8M</t>
  </si>
  <si>
    <t>90.4M</t>
  </si>
  <si>
    <t>70M</t>
  </si>
  <si>
    <t>643M</t>
  </si>
  <si>
    <t>601.9M</t>
  </si>
  <si>
    <t>481.4M</t>
  </si>
  <si>
    <t>589.1M</t>
  </si>
  <si>
    <t>576.1M</t>
  </si>
  <si>
    <t>102.4M</t>
  </si>
  <si>
    <t>99.8M</t>
  </si>
  <si>
    <t>59.5M</t>
  </si>
  <si>
    <t>198.3M</t>
  </si>
  <si>
    <t>269.8M</t>
  </si>
  <si>
    <t>172.4M</t>
  </si>
  <si>
    <t>219.7M</t>
  </si>
  <si>
    <t>285.9M</t>
  </si>
  <si>
    <t>77.6M</t>
  </si>
  <si>
    <t>67.2M</t>
  </si>
  <si>
    <t>72.9M</t>
  </si>
  <si>
    <t>2.43B</t>
  </si>
  <si>
    <t>60.80%</t>
  </si>
  <si>
    <t>59.01%</t>
  </si>
  <si>
    <t>60.36%</t>
  </si>
  <si>
    <t>65.40%</t>
  </si>
  <si>
    <t>66.10%</t>
  </si>
  <si>
    <t>12.8M</t>
  </si>
  <si>
    <t>2.01B</t>
  </si>
  <si>
    <t>80.5M</t>
  </si>
  <si>
    <t>(151.3M)</t>
  </si>
  <si>
    <t>(366.5M)</t>
  </si>
  <si>
    <t>(330.7M)</t>
  </si>
  <si>
    <t>(705.2M)</t>
  </si>
  <si>
    <t>(782.5M)</t>
  </si>
  <si>
    <t>(934.6M)</t>
  </si>
  <si>
    <t>(1.08B)</t>
  </si>
  <si>
    <t>(1.23B)</t>
  </si>
  <si>
    <t>39.20%</t>
  </si>
  <si>
    <t>40.99%</t>
  </si>
  <si>
    <t>39.64%</t>
  </si>
  <si>
    <t>34.60%</t>
  </si>
  <si>
    <t>173.8M</t>
  </si>
  <si>
    <t>212.6M</t>
  </si>
  <si>
    <t>22.32%</t>
  </si>
  <si>
    <t>25.22%</t>
  </si>
  <si>
    <t>204.3M</t>
  </si>
  <si>
    <t>16.7M</t>
  </si>
  <si>
    <t>8.7M</t>
  </si>
  <si>
    <t>55.3M</t>
  </si>
  <si>
    <t>442.1M</t>
  </si>
  <si>
    <t>401.2M</t>
  </si>
  <si>
    <t>416M</t>
  </si>
  <si>
    <t>429.2M</t>
  </si>
  <si>
    <t>438.5M</t>
  </si>
  <si>
    <t>(20.8M)</t>
  </si>
  <si>
    <t>(28M)</t>
  </si>
  <si>
    <t>(167.9M)</t>
  </si>
  <si>
    <t>(68.9M)</t>
  </si>
  <si>
    <t>(28.4M)</t>
  </si>
  <si>
    <t>(15.4M)</t>
  </si>
  <si>
    <t>77.5M</t>
  </si>
  <si>
    <t>37.8M</t>
  </si>
  <si>
    <t>(18.1M)</t>
  </si>
  <si>
    <t>(47.2M)</t>
  </si>
  <si>
    <t>(22.6M)</t>
  </si>
  <si>
    <t>421.3M</t>
  </si>
  <si>
    <t>373.2M</t>
  </si>
  <si>
    <t>248.1M</t>
  </si>
  <si>
    <t>552.4M</t>
  </si>
  <si>
    <t>437.4M</t>
  </si>
  <si>
    <t>-11.42%</t>
  </si>
  <si>
    <t>-33.52%</t>
  </si>
  <si>
    <t>122.65%</t>
  </si>
  <si>
    <t>-20.82%</t>
  </si>
  <si>
    <t>8.20%</t>
  </si>
  <si>
    <t>7.42%</t>
  </si>
  <si>
    <t>10.92%</t>
  </si>
  <si>
    <t>(136.4M)</t>
  </si>
  <si>
    <t>(139.8M)</t>
  </si>
  <si>
    <t>(185.2M)</t>
  </si>
  <si>
    <t>(208.3M)</t>
  </si>
  <si>
    <t>-2.49%</t>
  </si>
  <si>
    <t>-32.47%</t>
  </si>
  <si>
    <t>-18.47%</t>
  </si>
  <si>
    <t>5.06%</t>
  </si>
  <si>
    <t>-2.65%</t>
  </si>
  <si>
    <t>-2.78%</t>
  </si>
  <si>
    <t>-5.39%</t>
  </si>
  <si>
    <t>(19.1M)</t>
  </si>
  <si>
    <t>(59.7M)</t>
  </si>
  <si>
    <t>(66.4M)</t>
  </si>
  <si>
    <t>(114.5M)</t>
  </si>
  <si>
    <t>43.7M</t>
  </si>
  <si>
    <t>225.7M</t>
  </si>
  <si>
    <t>23.2M</t>
  </si>
  <si>
    <t>11.6M</t>
  </si>
  <si>
    <t>(150.8M)</t>
  </si>
  <si>
    <t>(155.8M)</t>
  </si>
  <si>
    <t>40.5M</t>
  </si>
  <si>
    <t>(262.6M)</t>
  </si>
  <si>
    <t>(311.2M)</t>
  </si>
  <si>
    <t>-3.32%</t>
  </si>
  <si>
    <t>125.99%</t>
  </si>
  <si>
    <t>-748.40%</t>
  </si>
  <si>
    <t>-18.51%</t>
  </si>
  <si>
    <t>-6.45%</t>
  </si>
  <si>
    <t>(104.3M)</t>
  </si>
  <si>
    <t>(107.5M)</t>
  </si>
  <si>
    <t>(108.4M)</t>
  </si>
  <si>
    <t>(109.7M)</t>
  </si>
  <si>
    <t>(113.9M)</t>
  </si>
  <si>
    <t>(77.3M)</t>
  </si>
  <si>
    <t>(152.1M)</t>
  </si>
  <si>
    <t>(150.1M)</t>
  </si>
  <si>
    <t>(143.9M)</t>
  </si>
  <si>
    <t>(156.8M)</t>
  </si>
  <si>
    <t>13.4M</t>
  </si>
  <si>
    <t>(102.9M)</t>
  </si>
  <si>
    <t>157.1M</t>
  </si>
  <si>
    <t>164.9M</t>
  </si>
  <si>
    <t>(9.6M)</t>
  </si>
  <si>
    <t>(321.7M)</t>
  </si>
  <si>
    <t>(124M)</t>
  </si>
  <si>
    <t>165.2M</t>
  </si>
  <si>
    <t>35.1M</t>
  </si>
  <si>
    <t>276.2M</t>
  </si>
  <si>
    <t>299M</t>
  </si>
  <si>
    <t>(7.4M)</t>
  </si>
  <si>
    <t>(400.2M)</t>
  </si>
  <si>
    <t>(133.8M)</t>
  </si>
  <si>
    <t>(13.3M)</t>
  </si>
  <si>
    <t>(9.2M)</t>
  </si>
  <si>
    <t>(5.2M)</t>
  </si>
  <si>
    <t>(14.2M)</t>
  </si>
  <si>
    <t>(265.7M)</t>
  </si>
  <si>
    <t>(184.7M)</t>
  </si>
  <si>
    <t>(370.8M)</t>
  </si>
  <si>
    <t>(265.3M)</t>
  </si>
  <si>
    <t>(110.4M)</t>
  </si>
  <si>
    <t>30.49%</t>
  </si>
  <si>
    <t>-100.76%</t>
  </si>
  <si>
    <t>28.45%</t>
  </si>
  <si>
    <t>58.39%</t>
  </si>
  <si>
    <t>-5.17%</t>
  </si>
  <si>
    <t>-3.67%</t>
  </si>
  <si>
    <t>-8.54%</t>
  </si>
  <si>
    <t>-6.52%</t>
  </si>
  <si>
    <t>(12.4M)</t>
  </si>
  <si>
    <t>27.6M</t>
  </si>
  <si>
    <t>(94.6M)</t>
  </si>
  <si>
    <t>284.9M</t>
  </si>
  <si>
    <t>233.4M</t>
  </si>
  <si>
    <t>62.9M</t>
  </si>
  <si>
    <t>333M</t>
  </si>
  <si>
    <t>-18.08%</t>
  </si>
  <si>
    <t>-73.05%</t>
  </si>
  <si>
    <t>429.41%</t>
  </si>
  <si>
    <t>2.53%</t>
  </si>
  <si>
    <t>THRM</t>
  </si>
  <si>
    <t>Gentherm</t>
  </si>
  <si>
    <t>BERY</t>
  </si>
  <si>
    <t>Berry Global Group</t>
  </si>
  <si>
    <t>VC</t>
  </si>
  <si>
    <t>Visteon</t>
  </si>
  <si>
    <t>16.04</t>
  </si>
  <si>
    <t>13.99</t>
  </si>
  <si>
    <t>7.35B</t>
  </si>
  <si>
    <t>24.61</t>
  </si>
  <si>
    <t>17.09</t>
  </si>
  <si>
    <t>10.51</t>
  </si>
  <si>
    <t>5.35B</t>
  </si>
  <si>
    <t>19.90</t>
  </si>
  <si>
    <t>12.92</t>
  </si>
  <si>
    <t>3.63</t>
  </si>
  <si>
    <t>9.49B</t>
  </si>
  <si>
    <t>66.55</t>
  </si>
  <si>
    <t>h</t>
  </si>
  <si>
    <t>BlackRock Commodities Income Ord (BRCI.L)</t>
  </si>
  <si>
    <t>70.625</t>
  </si>
  <si>
    <t>71.500</t>
  </si>
  <si>
    <t>68.000 x</t>
  </si>
  <si>
    <t>0.000 x</t>
  </si>
  <si>
    <t>69.250 - 71.500</t>
  </si>
  <si>
    <t>0.700 - 71.500</t>
  </si>
  <si>
    <t>273909</t>
  </si>
  <si>
    <t>4220</t>
  </si>
  <si>
    <t>83.88M</t>
  </si>
  <si>
    <t>BRCI.L</t>
  </si>
  <si>
    <t>4.22k</t>
  </si>
  <si>
    <t>23.42k</t>
  </si>
  <si>
    <t>0.07%</t>
  </si>
  <si>
    <t>Blucora, Inc. (BCOR)</t>
  </si>
  <si>
    <t>20.90</t>
  </si>
  <si>
    <t>20.70</t>
  </si>
  <si>
    <t>6.40 x 200</t>
  </si>
  <si>
    <t>22.00 x 200</t>
  </si>
  <si>
    <t>20.70 - 21.02</t>
  </si>
  <si>
    <t>9.64 - 22.50</t>
  </si>
  <si>
    <t>147933</t>
  </si>
  <si>
    <t>618242</t>
  </si>
  <si>
    <t>898.28M</t>
  </si>
  <si>
    <t>-0.59</t>
  </si>
  <si>
    <t>-15.23</t>
  </si>
  <si>
    <t>-1.37</t>
  </si>
  <si>
    <t>2008-01-09</t>
  </si>
  <si>
    <t>136.07M</t>
  </si>
  <si>
    <t>88.48M</t>
  </si>
  <si>
    <t>499.5M</t>
  </si>
  <si>
    <t>531.71M</t>
  </si>
  <si>
    <t>134.2M</t>
  </si>
  <si>
    <t>87.2M</t>
  </si>
  <si>
    <t>498.5M</t>
  </si>
  <si>
    <t>528.1M</t>
  </si>
  <si>
    <t>137M</t>
  </si>
  <si>
    <t>89.5M</t>
  </si>
  <si>
    <t>501.88M</t>
  </si>
  <si>
    <t>540.21M</t>
  </si>
  <si>
    <t>120.11M</t>
  </si>
  <si>
    <t>83.24M</t>
  </si>
  <si>
    <t>455.91M</t>
  </si>
  <si>
    <t>6.40%</t>
  </si>
  <si>
    <t>-0.36</t>
  </si>
  <si>
    <t>33.30%</t>
  </si>
  <si>
    <t>9.50%</t>
  </si>
  <si>
    <t>BCOR</t>
  </si>
  <si>
    <t>30.20%</t>
  </si>
  <si>
    <t>21.70%</t>
  </si>
  <si>
    <t>35.56%</t>
  </si>
  <si>
    <t>12.44</t>
  </si>
  <si>
    <t>1.90</t>
  </si>
  <si>
    <t>-12.11%</t>
  </si>
  <si>
    <t>2.62%</t>
  </si>
  <si>
    <t>472.52M</t>
  </si>
  <si>
    <t>11.32</t>
  </si>
  <si>
    <t>232.74M</t>
  </si>
  <si>
    <t>84.97M</t>
  </si>
  <si>
    <t>34.90%</t>
  </si>
  <si>
    <t>74.77M</t>
  </si>
  <si>
    <t>380.17M</t>
  </si>
  <si>
    <t>72.93</t>
  </si>
  <si>
    <t>11.86</t>
  </si>
  <si>
    <t>193.52M</t>
  </si>
  <si>
    <t>64.55%</t>
  </si>
  <si>
    <t>22.50</t>
  </si>
  <si>
    <t>9.64</t>
  </si>
  <si>
    <t>20.79</t>
  </si>
  <si>
    <t>18.05</t>
  </si>
  <si>
    <t>618.24k</t>
  </si>
  <si>
    <t>402.48k</t>
  </si>
  <si>
    <t>42.98M</t>
  </si>
  <si>
    <t>5.53%</t>
  </si>
  <si>
    <t>86.00%</t>
  </si>
  <si>
    <t>8.25%</t>
  </si>
  <si>
    <t>Jan 9, 2008</t>
  </si>
  <si>
    <t>1/10</t>
  </si>
  <si>
    <t>Sep 13, 2002</t>
  </si>
  <si>
    <t>Mr. John S. Clendening</t>
  </si>
  <si>
    <t>909.35k</t>
  </si>
  <si>
    <t>Mr. Eric M. Emans</t>
  </si>
  <si>
    <t>CFO &amp; Treasurer</t>
  </si>
  <si>
    <t>593.75k</t>
  </si>
  <si>
    <t>86.1k</t>
  </si>
  <si>
    <t>Mr. Mathieu Frederic Stevenson</t>
  </si>
  <si>
    <t>Chief Marketing Officer</t>
  </si>
  <si>
    <t>52.6k</t>
  </si>
  <si>
    <t>Mr. Amit Seshan</t>
  </si>
  <si>
    <t>Ms. Stacy Ybarra</t>
  </si>
  <si>
    <t>Sr. Director of Investor Relations &amp; Corp. Communications</t>
  </si>
  <si>
    <t>406.92M</t>
  </si>
  <si>
    <t>573.98M</t>
  </si>
  <si>
    <t>580.72M</t>
  </si>
  <si>
    <t>117.71M</t>
  </si>
  <si>
    <t>41.06%</t>
  </si>
  <si>
    <t>-79.73%</t>
  </si>
  <si>
    <t>287.32%</t>
  </si>
  <si>
    <t>291.16M</t>
  </si>
  <si>
    <t>360.2M</t>
  </si>
  <si>
    <t>28.3M</t>
  </si>
  <si>
    <t>264.47M</t>
  </si>
  <si>
    <t>268.15M</t>
  </si>
  <si>
    <t>335.44M</t>
  </si>
  <si>
    <t>323.53M</t>
  </si>
  <si>
    <t>5.71M</t>
  </si>
  <si>
    <t>226.44M</t>
  </si>
  <si>
    <t>28.27M</t>
  </si>
  <si>
    <t>36.68M</t>
  </si>
  <si>
    <t>22.59M</t>
  </si>
  <si>
    <t>38.02M</t>
  </si>
  <si>
    <t>5.58M</t>
  </si>
  <si>
    <t>2.29M</t>
  </si>
  <si>
    <t>23.79M</t>
  </si>
  <si>
    <t>31.09M</t>
  </si>
  <si>
    <t>20.3M</t>
  </si>
  <si>
    <t>34.14M</t>
  </si>
  <si>
    <t>24.92%</t>
  </si>
  <si>
    <t>-92.14%</t>
  </si>
  <si>
    <t>834.58%</t>
  </si>
  <si>
    <t>115.76M</t>
  </si>
  <si>
    <t>210.28M</t>
  </si>
  <si>
    <t>220.52M</t>
  </si>
  <si>
    <t>89.41M</t>
  </si>
  <si>
    <t>191.44M</t>
  </si>
  <si>
    <t>81.65%</t>
  </si>
  <si>
    <t>-59.45%</t>
  </si>
  <si>
    <t>114.12%</t>
  </si>
  <si>
    <t>41.99%</t>
  </si>
  <si>
    <t>135.13M</t>
  </si>
  <si>
    <t>166.14M</t>
  </si>
  <si>
    <t>79.94M</t>
  </si>
  <si>
    <t>150.07M</t>
  </si>
  <si>
    <t>7.3M</t>
  </si>
  <si>
    <t>64.36M</t>
  </si>
  <si>
    <t>127.83M</t>
  </si>
  <si>
    <t>157.24M</t>
  </si>
  <si>
    <t>75.14M</t>
  </si>
  <si>
    <t>136.37M</t>
  </si>
  <si>
    <t>91.79%</t>
  </si>
  <si>
    <t>22.95%</t>
  </si>
  <si>
    <t>-51.88%</t>
  </si>
  <si>
    <t>87.71%</t>
  </si>
  <si>
    <t>17.36M</t>
  </si>
  <si>
    <t>62.14M</t>
  </si>
  <si>
    <t>13.54M</t>
  </si>
  <si>
    <t>5.13M</t>
  </si>
  <si>
    <t>41.86M</t>
  </si>
  <si>
    <t>57.79M</t>
  </si>
  <si>
    <t>(7.76M)</t>
  </si>
  <si>
    <t>(4.08M)</t>
  </si>
  <si>
    <t>36.25M</t>
  </si>
  <si>
    <t>205000</t>
  </si>
  <si>
    <t>142000</t>
  </si>
  <si>
    <t>(44,000)</t>
  </si>
  <si>
    <t>131000</t>
  </si>
  <si>
    <t>609000</t>
  </si>
  <si>
    <t>81000</t>
  </si>
  <si>
    <t>13.41M</t>
  </si>
  <si>
    <t>14.04M</t>
  </si>
  <si>
    <t>38.95M</t>
  </si>
  <si>
    <t>187.32%</t>
  </si>
  <si>
    <t>19.59%</t>
  </si>
  <si>
    <t>-12.43%</t>
  </si>
  <si>
    <t>177.39%</t>
  </si>
  <si>
    <t>37.53M</t>
  </si>
  <si>
    <t>44.83M</t>
  </si>
  <si>
    <t>(23.21M)</t>
  </si>
  <si>
    <t>(17.35M)</t>
  </si>
  <si>
    <t>(2.66M)</t>
  </si>
  <si>
    <t>19.45%</t>
  </si>
  <si>
    <t>-151.77%</t>
  </si>
  <si>
    <t>25.24%</t>
  </si>
  <si>
    <t>84.64%</t>
  </si>
  <si>
    <t>-0.58%</t>
  </si>
  <si>
    <t>12.34M</t>
  </si>
  <si>
    <t>(1.29M)</t>
  </si>
  <si>
    <t>23.74M</t>
  </si>
  <si>
    <t>16.74M</t>
  </si>
  <si>
    <t>27000</t>
  </si>
  <si>
    <t>(8.74M)</t>
  </si>
  <si>
    <t>(10.67M)</t>
  </si>
  <si>
    <t>(13.67M)</t>
  </si>
  <si>
    <t>(12.54M)</t>
  </si>
  <si>
    <t>(18.03M)</t>
  </si>
  <si>
    <t>(35.55M)</t>
  </si>
  <si>
    <t>658000</t>
  </si>
  <si>
    <t>(2.04M)</t>
  </si>
  <si>
    <t>8.31%</t>
  </si>
  <si>
    <t>-245.69%</t>
  </si>
  <si>
    <t>64.20%</t>
  </si>
  <si>
    <t>83.99%</t>
  </si>
  <si>
    <t>-0.45%</t>
  </si>
  <si>
    <t>(27.35M)</t>
  </si>
  <si>
    <t>(63.12M)</t>
  </si>
  <si>
    <t>(73.8M)</t>
  </si>
  <si>
    <t>10.68M</t>
  </si>
  <si>
    <t>(40.07M)</t>
  </si>
  <si>
    <t>(65.16M)</t>
  </si>
  <si>
    <t>(0.86)</t>
  </si>
  <si>
    <t>(0.98)</t>
  </si>
  <si>
    <t>-245.76%</t>
  </si>
  <si>
    <t>-13.95%</t>
  </si>
  <si>
    <t>121.26%</t>
  </si>
  <si>
    <t>40.28M</t>
  </si>
  <si>
    <t>40.96M</t>
  </si>
  <si>
    <t>41.49M</t>
  </si>
  <si>
    <t>-253.57%</t>
  </si>
  <si>
    <t>43.48M</t>
  </si>
  <si>
    <t>68.32M</t>
  </si>
  <si>
    <t>103.41M</t>
  </si>
  <si>
    <t>91.05M</t>
  </si>
  <si>
    <t>79.4M</t>
  </si>
  <si>
    <t>51.38%</t>
  </si>
  <si>
    <t>-11.95%</t>
  </si>
  <si>
    <t>-64.79%</t>
  </si>
  <si>
    <t>147.69%</t>
  </si>
  <si>
    <t>17.42%</t>
  </si>
  <si>
    <t>162.29M</t>
  </si>
  <si>
    <t>333.71M</t>
  </si>
  <si>
    <t>301.3M</t>
  </si>
  <si>
    <t>68.28M</t>
  </si>
  <si>
    <t>130.23M</t>
  </si>
  <si>
    <t>46.44M</t>
  </si>
  <si>
    <t>59.03M</t>
  </si>
  <si>
    <t>54.07M</t>
  </si>
  <si>
    <t>94.01M</t>
  </si>
  <si>
    <t>203.48M</t>
  </si>
  <si>
    <t>254.85M</t>
  </si>
  <si>
    <t>11.3M</t>
  </si>
  <si>
    <t>105.63%</t>
  </si>
  <si>
    <t>-9.71%</t>
  </si>
  <si>
    <t>-76.66%</t>
  </si>
  <si>
    <t>-13.03%</t>
  </si>
  <si>
    <t>27.73%</t>
  </si>
  <si>
    <t>34.52%</t>
  </si>
  <si>
    <t>5.81%</t>
  </si>
  <si>
    <t>38.87M</t>
  </si>
  <si>
    <t>56.37M</t>
  </si>
  <si>
    <t>34.28M</t>
  </si>
  <si>
    <t>48.62M</t>
  </si>
  <si>
    <t>30.36M</t>
  </si>
  <si>
    <t>48.08M</t>
  </si>
  <si>
    <t>30.99M</t>
  </si>
  <si>
    <t>34.94M</t>
  </si>
  <si>
    <t>48.14M</t>
  </si>
  <si>
    <t>31.06M</t>
  </si>
  <si>
    <t>(10,000)</t>
  </si>
  <si>
    <t>(67,000)</t>
  </si>
  <si>
    <t>(20,000)</t>
  </si>
  <si>
    <t>20.15M</t>
  </si>
  <si>
    <t>45.01%</t>
  </si>
  <si>
    <t>-39.19%</t>
  </si>
  <si>
    <t>41.82%</t>
  </si>
  <si>
    <t>-37.56%</t>
  </si>
  <si>
    <t>10.47</t>
  </si>
  <si>
    <t>16.94</t>
  </si>
  <si>
    <t>15.02</t>
  </si>
  <si>
    <t>29.25M</t>
  </si>
  <si>
    <t>9.77M</t>
  </si>
  <si>
    <t>13.48M</t>
  </si>
  <si>
    <t>221.73M</t>
  </si>
  <si>
    <t>6.32M</t>
  </si>
  <si>
    <t>211.83M</t>
  </si>
  <si>
    <t>331000</t>
  </si>
  <si>
    <t>212.07M</t>
  </si>
  <si>
    <t>428.68M</t>
  </si>
  <si>
    <t>378.3M</t>
  </si>
  <si>
    <t>97.85M</t>
  </si>
  <si>
    <t>15.94M</t>
  </si>
  <si>
    <t>11.31M</t>
  </si>
  <si>
    <t>10.84M</t>
  </si>
  <si>
    <t>30.17M</t>
  </si>
  <si>
    <t>34.09M</t>
  </si>
  <si>
    <t>37.22M</t>
  </si>
  <si>
    <t>18.22M</t>
  </si>
  <si>
    <t>23.11M</t>
  </si>
  <si>
    <t>26.16M</t>
  </si>
  <si>
    <t>9.5M</t>
  </si>
  <si>
    <t>7.08M</t>
  </si>
  <si>
    <t>8.25M</t>
  </si>
  <si>
    <t>8.52M</t>
  </si>
  <si>
    <t>22.64M</t>
  </si>
  <si>
    <t>21.28M</t>
  </si>
  <si>
    <t>363.11M</t>
  </si>
  <si>
    <t>527.02M</t>
  </si>
  <si>
    <t>473.58M</t>
  </si>
  <si>
    <t>945.25M</t>
  </si>
  <si>
    <t>910.92M</t>
  </si>
  <si>
    <t>230.29M</t>
  </si>
  <si>
    <t>348.96M</t>
  </si>
  <si>
    <t>304.66M</t>
  </si>
  <si>
    <t>548.96M</t>
  </si>
  <si>
    <t>548.74M</t>
  </si>
  <si>
    <t>132.82M</t>
  </si>
  <si>
    <t>178.06M</t>
  </si>
  <si>
    <t>168.92M</t>
  </si>
  <si>
    <t>396.3M</t>
  </si>
  <si>
    <t>362.18M</t>
  </si>
  <si>
    <t>2.58M</t>
  </si>
  <si>
    <t>6.22M</t>
  </si>
  <si>
    <t>4.89M</t>
  </si>
  <si>
    <t>3.06M</t>
  </si>
  <si>
    <t>585.29M</t>
  </si>
  <si>
    <t>978.03M</t>
  </si>
  <si>
    <t>872.71M</t>
  </si>
  <si>
    <t>67.10%</t>
  </si>
  <si>
    <t>-10.77%</t>
  </si>
  <si>
    <t>48.91%</t>
  </si>
  <si>
    <t>-19.01%</t>
  </si>
  <si>
    <t>189.49M</t>
  </si>
  <si>
    <t>181.58M</t>
  </si>
  <si>
    <t>37.69M</t>
  </si>
  <si>
    <t>4.54M</t>
  </si>
  <si>
    <t>62.57%</t>
  </si>
  <si>
    <t>-38.38%</t>
  </si>
  <si>
    <t>-87.58%</t>
  </si>
  <si>
    <t>-3.26%</t>
  </si>
  <si>
    <t>25.41M</t>
  </si>
  <si>
    <t>38.62M</t>
  </si>
  <si>
    <t>29.39M</t>
  </si>
  <si>
    <t>129.78M</t>
  </si>
  <si>
    <t>47.27M</t>
  </si>
  <si>
    <t>30.91M</t>
  </si>
  <si>
    <t>23.93M</t>
  </si>
  <si>
    <t>122.2M</t>
  </si>
  <si>
    <t>34.77M</t>
  </si>
  <si>
    <t>67.69M</t>
  </si>
  <si>
    <t>75.06M</t>
  </si>
  <si>
    <t>166.1M</t>
  </si>
  <si>
    <t>54.37M</t>
  </si>
  <si>
    <t>69.28M</t>
  </si>
  <si>
    <t>113.19M</t>
  </si>
  <si>
    <t>271.01M</t>
  </si>
  <si>
    <t>539.77M</t>
  </si>
  <si>
    <t>412.4M</t>
  </si>
  <si>
    <t>3.27M</t>
  </si>
  <si>
    <t>29.33M</t>
  </si>
  <si>
    <t>56.86M</t>
  </si>
  <si>
    <t>111.13M</t>
  </si>
  <si>
    <t>140.94M</t>
  </si>
  <si>
    <t>29.81M</t>
  </si>
  <si>
    <t>169.84M</t>
  </si>
  <si>
    <t>463.96M</t>
  </si>
  <si>
    <t>393.69M</t>
  </si>
  <si>
    <t>822.23M</t>
  </si>
  <si>
    <t>619.75M</t>
  </si>
  <si>
    <t>29.02%</t>
  </si>
  <si>
    <t>47.44%</t>
  </si>
  <si>
    <t>45.11%</t>
  </si>
  <si>
    <t>63.27%</t>
  </si>
  <si>
    <t>58.89%</t>
  </si>
  <si>
    <t>415.45M</t>
  </si>
  <si>
    <t>514.07M</t>
  </si>
  <si>
    <t>462.28M</t>
  </si>
  <si>
    <t>417.02M</t>
  </si>
  <si>
    <t>(976.38M)</t>
  </si>
  <si>
    <t>(951.98M)</t>
  </si>
  <si>
    <t>(987.52M)</t>
  </si>
  <si>
    <t>(1.09B)</t>
  </si>
  <si>
    <t>(517,000)</t>
  </si>
  <si>
    <t>(380,000)</t>
  </si>
  <si>
    <t>70.98%</t>
  </si>
  <si>
    <t>52.56%</t>
  </si>
  <si>
    <t>54.89%</t>
  </si>
  <si>
    <t>35.57%</t>
  </si>
  <si>
    <t>15.04M</t>
  </si>
  <si>
    <t>477.32M</t>
  </si>
  <si>
    <t>432.72M</t>
  </si>
  <si>
    <t>78.82%</t>
  </si>
  <si>
    <t>38.69M</t>
  </si>
  <si>
    <t>20.89M</t>
  </si>
  <si>
    <t>34.19M</t>
  </si>
  <si>
    <t>(10.85M)</t>
  </si>
  <si>
    <t>(12.61M)</t>
  </si>
  <si>
    <t>(18.06M)</t>
  </si>
  <si>
    <t>(6.49M)</t>
  </si>
  <si>
    <t>60.14M</t>
  </si>
  <si>
    <t>48.57M</t>
  </si>
  <si>
    <t>47.6M</t>
  </si>
  <si>
    <t>25.21M</t>
  </si>
  <si>
    <t>46.48M</t>
  </si>
  <si>
    <t>8.14M</t>
  </si>
  <si>
    <t>(8.17M)</t>
  </si>
  <si>
    <t>21.98M</t>
  </si>
  <si>
    <t>(1.21M)</t>
  </si>
  <si>
    <t>(1.6M)</t>
  </si>
  <si>
    <t>12.28M</t>
  </si>
  <si>
    <t>(23.51M)</t>
  </si>
  <si>
    <t>369000</t>
  </si>
  <si>
    <t>(153,000)</t>
  </si>
  <si>
    <t>(3.53M)</t>
  </si>
  <si>
    <t>48.83M</t>
  </si>
  <si>
    <t>55.73M</t>
  </si>
  <si>
    <t>16.49M</t>
  </si>
  <si>
    <t>71.22M</t>
  </si>
  <si>
    <t>94.66%</t>
  </si>
  <si>
    <t>-70.41%</t>
  </si>
  <si>
    <t>331.84%</t>
  </si>
  <si>
    <t>16.56%</t>
  </si>
  <si>
    <t>14.01%</t>
  </si>
  <si>
    <t>(3.76M)</t>
  </si>
  <si>
    <t>(4.75M)</t>
  </si>
  <si>
    <t>(5.21M)</t>
  </si>
  <si>
    <t>(1.51M)</t>
  </si>
  <si>
    <t>-26.38%</t>
  </si>
  <si>
    <t>-9.82%</t>
  </si>
  <si>
    <t>71.00%</t>
  </si>
  <si>
    <t>-152.12%</t>
  </si>
  <si>
    <t>-0.92%</t>
  </si>
  <si>
    <t>-0.83%</t>
  </si>
  <si>
    <t>-0.90%</t>
  </si>
  <si>
    <t>-0.84%</t>
  </si>
  <si>
    <t>(279.39M)</t>
  </si>
  <si>
    <t>(184.98M)</t>
  </si>
  <si>
    <t>(44.93M)</t>
  </si>
  <si>
    <t>(573.37M)</t>
  </si>
  <si>
    <t>117.81M</t>
  </si>
  <si>
    <t>(116.46M)</t>
  </si>
  <si>
    <t>(51.8M)</t>
  </si>
  <si>
    <t>238.7M</t>
  </si>
  <si>
    <t>(122.43M)</t>
  </si>
  <si>
    <t>(355.88M)</t>
  </si>
  <si>
    <t>(336.5M)</t>
  </si>
  <si>
    <t>(214.26M)</t>
  </si>
  <si>
    <t>(8.77M)</t>
  </si>
  <si>
    <t>240.25M</t>
  </si>
  <si>
    <t>239.43M</t>
  </si>
  <si>
    <t>284.7M</t>
  </si>
  <si>
    <t>452.96M</t>
  </si>
  <si>
    <t>(25M)</t>
  </si>
  <si>
    <t>252000</t>
  </si>
  <si>
    <t>2.49M</t>
  </si>
  <si>
    <t>97.66M</t>
  </si>
  <si>
    <t>(165.07M)</t>
  </si>
  <si>
    <t>(303.69M)</t>
  </si>
  <si>
    <t>(101.94M)</t>
  </si>
  <si>
    <t>(331.59M)</t>
  </si>
  <si>
    <t>-83.97%</t>
  </si>
  <si>
    <t>66.43%</t>
  </si>
  <si>
    <t>-225.29%</t>
  </si>
  <si>
    <t>121.44%</t>
  </si>
  <si>
    <t>-40.57%</t>
  </si>
  <si>
    <t>-17.55%</t>
  </si>
  <si>
    <t>-281.70%</t>
  </si>
  <si>
    <t>15.59%</t>
  </si>
  <si>
    <t>3.51M</t>
  </si>
  <si>
    <t>(30.54M)</t>
  </si>
  <si>
    <t>(4.13M)</t>
  </si>
  <si>
    <t>(38.65M)</t>
  </si>
  <si>
    <t>13.51M</t>
  </si>
  <si>
    <t>71.2M</t>
  </si>
  <si>
    <t>240.08M</t>
  </si>
  <si>
    <t>(27.44M)</t>
  </si>
  <si>
    <t>326.33M</t>
  </si>
  <si>
    <t>(163.87M)</t>
  </si>
  <si>
    <t>250.08M</t>
  </si>
  <si>
    <t>36.56M</t>
  </si>
  <si>
    <t>378.27M</t>
  </si>
  <si>
    <t>(25.5M)</t>
  </si>
  <si>
    <t>(51.94M)</t>
  </si>
  <si>
    <t>27M</t>
  </si>
  <si>
    <t>14.21M</t>
  </si>
  <si>
    <t>(2.88M)</t>
  </si>
  <si>
    <t>(1.55M)</t>
  </si>
  <si>
    <t>(1.75M)</t>
  </si>
  <si>
    <t>23.64M</t>
  </si>
  <si>
    <t>23.28M</t>
  </si>
  <si>
    <t>102.62M</t>
  </si>
  <si>
    <t>270.58M</t>
  </si>
  <si>
    <t>328.62M</t>
  </si>
  <si>
    <t>(146.04M)</t>
  </si>
  <si>
    <t>163.67%</t>
  </si>
  <si>
    <t>-113.89%</t>
  </si>
  <si>
    <t>974.48%</t>
  </si>
  <si>
    <t>-144.44%</t>
  </si>
  <si>
    <t>47.14%</t>
  </si>
  <si>
    <t>-6.47%</t>
  </si>
  <si>
    <t>279.18%</t>
  </si>
  <si>
    <t>-32.03%</t>
  </si>
  <si>
    <t>(17,000)</t>
  </si>
  <si>
    <t>61.95M</t>
  </si>
  <si>
    <t>(83.78M)</t>
  </si>
  <si>
    <t>90.31M</t>
  </si>
  <si>
    <t>50.52M</t>
  </si>
  <si>
    <t>14.98M</t>
  </si>
  <si>
    <t>67.4M</t>
  </si>
  <si>
    <t>100.35%</t>
  </si>
  <si>
    <t>-44.06%</t>
  </si>
  <si>
    <t>-70.35%</t>
  </si>
  <si>
    <t>349.98%</t>
  </si>
  <si>
    <t>11.01%</t>
  </si>
  <si>
    <t>LOV</t>
  </si>
  <si>
    <t>Spark Networks</t>
  </si>
  <si>
    <t>TTGT</t>
  </si>
  <si>
    <t>TechTarget</t>
  </si>
  <si>
    <t>WLYW</t>
  </si>
  <si>
    <t>Wally World Media</t>
  </si>
  <si>
    <t>CHAA</t>
  </si>
  <si>
    <t>chatAND</t>
  </si>
  <si>
    <t>HLTK</t>
  </si>
  <si>
    <t>Healthtalk Live</t>
  </si>
  <si>
    <t>SNNC</t>
  </si>
  <si>
    <t>Sibannac</t>
  </si>
  <si>
    <t>29.53M</t>
  </si>
  <si>
    <t>-4.89</t>
  </si>
  <si>
    <t>-5.41</t>
  </si>
  <si>
    <t>268.13M</t>
  </si>
  <si>
    <t>116.31</t>
  </si>
  <si>
    <t>21.24</t>
  </si>
  <si>
    <t>46.51k</t>
  </si>
  <si>
    <t>k</t>
  </si>
  <si>
    <t/>
  </si>
  <si>
    <t>worksheet.write('AK455','="Max " &amp; AK452')</t>
  </si>
  <si>
    <t>worksheet.write('AL455','=MAX(AK454:AN454)')</t>
  </si>
  <si>
    <t>worksheet.write('X456','="Max " &amp; X453')</t>
  </si>
  <si>
    <t>worksheet.write('Y456','=MAX(X455:AB455)')</t>
  </si>
  <si>
    <t>worksheet.write('AK456','=AK455 &amp; " Year"')</t>
  </si>
  <si>
    <t>worksheet.write('AL456','=IF(MATCH(AL455,AK454:AN454,0)=1,AK453,IF(MATCH(AL455,AK454:AN454,0)=2,AL453,IF(MATCH(AL455,AK454:AN454,0)=3,AM453,AN453)))')</t>
  </si>
  <si>
    <t>worksheet.write('X457','=X456 &amp; " Year"')</t>
  </si>
  <si>
    <t>worksheet.write('Y457','=VALUE(X454)+MATCH(Y456,X455:AB455,0)-1')</t>
  </si>
  <si>
    <t>worksheet.write('AK457','="Min " &amp; AK452')</t>
  </si>
  <si>
    <t>worksheet.write('AL457','=MIN(AK454:AN454)')</t>
  </si>
  <si>
    <t>worksheet.write('X458','="Min " &amp; X453')</t>
  </si>
  <si>
    <t>worksheet.write('Y458','=MIN(X455:AB455)')</t>
  </si>
  <si>
    <t>worksheet.write('AK458','=AK457 &amp; " Year"')</t>
  </si>
  <si>
    <t>worksheet.write('AL458','=IF(MATCH(AL457,AK454:AN454,0)=1,AK453,IF(MATCH(AL457,AK454:AN454,0)=2,AL453,IF(MATCH(AL457,AK454:AN454,0)=3,AM453,AN453)))')</t>
  </si>
  <si>
    <t>worksheet.write('X459','=X458 &amp; " Year"')</t>
  </si>
  <si>
    <t>worksheet.write('Y459','=VALUE(X454)+MATCH(Y458,X455:AB455,0)-1')</t>
  </si>
  <si>
    <t>worksheet.write('Q463','="Max " &amp; Q460')</t>
  </si>
  <si>
    <t>worksheet.write('R463','=MAX(Q462:U462)')</t>
  </si>
  <si>
    <t>worksheet.write('Q464','=Q463 &amp; " Year"')</t>
  </si>
  <si>
    <t>worksheet.write('R464','=VALUE(Q461)+MATCH(R463,Q462:U462,0)-1')</t>
  </si>
  <si>
    <t>worksheet.write('X464','="Max " &amp; X461')</t>
  </si>
  <si>
    <t>worksheet.write('Y464','=MAX(X463:AB463)')</t>
  </si>
  <si>
    <t>worksheet.write('AE464','="Max " &amp; AE461')</t>
  </si>
  <si>
    <t>worksheet.write('AF464','=MAX(AE463:AH463)')</t>
  </si>
  <si>
    <t>worksheet.write('AK464','="Max " &amp; AK461')</t>
  </si>
  <si>
    <t>worksheet.write('AL464','=MAX(AK463:AN463)')</t>
  </si>
  <si>
    <t>worksheet.write('Q465','="Min " &amp; Q460')</t>
  </si>
  <si>
    <t>worksheet.write('R465','=MIN(Q462:U462)')</t>
  </si>
  <si>
    <t>worksheet.write('X465','=X464 &amp; " Year"')</t>
  </si>
  <si>
    <t>worksheet.write('Y465','=VALUE(X462)+MATCH(Y464,X463:AB463,0)-1')</t>
  </si>
  <si>
    <t>worksheet.write('AE465','=AE464 &amp; " Year"')</t>
  </si>
  <si>
    <t>worksheet.write('AF465','=IF(MATCH(AF464,AE463:AH463,0)=1,AE462,IF(MATCH(AF464,AE463:AH463,0)=2,AF462,IF(MATCH(AF464,AE463:AH463,0)=3,AG462,AH462)))')</t>
  </si>
  <si>
    <t>worksheet.write('AK465','=AK464 &amp; " Year"')</t>
  </si>
  <si>
    <t>worksheet.write('AL465','=IF(MATCH(AL464,AK463:AN463,0)=1,AK462,IF(MATCH(AL464,AK463:AN463,0)=2,AL462,IF(MATCH(AL464,AK463:AN463,0)=3,AM462,AN462)))')</t>
  </si>
  <si>
    <t>worksheet.write('Q466','=Q465 &amp; " Year"')</t>
  </si>
  <si>
    <t>worksheet.write('R466','=VALUE(Q461)+MATCH(R465,Q462:U462,0)-1')</t>
  </si>
  <si>
    <t>worksheet.write('X466','="Min " &amp; X461')</t>
  </si>
  <si>
    <t>worksheet.write('Y466','=MIN(X463:AB463)')</t>
  </si>
  <si>
    <t>worksheet.write('AE466','="Min " &amp; AE461')</t>
  </si>
  <si>
    <t>worksheet.write('AF466','=MIN(AE463:AH463)')</t>
  </si>
  <si>
    <t>worksheet.write('AK466','="Min " &amp; AK461')</t>
  </si>
  <si>
    <t>worksheet.write('AL466','=MIN(AK463:AN463)')</t>
  </si>
  <si>
    <t>worksheet.write('X467','=X466 &amp; " Year"')</t>
  </si>
  <si>
    <t>worksheet.write('Y467','=VALUE(X462)+MATCH(Y466,X463:AB463,0)-1')</t>
  </si>
  <si>
    <t>worksheet.write('AE467','=AE466 &amp; " Year"')</t>
  </si>
  <si>
    <t>worksheet.write('AF467','=IF(MATCH(AF466,AE463:AH463,0)=1,AE462,IF(MATCH(AF466,AE463:AH463,0)=2,AF462,IF(MATCH(AF466,AE463:AH463,0)=3,AG462,AH462)))')</t>
  </si>
  <si>
    <t>worksheet.write('AK467','=AK466 &amp; " Year"')</t>
  </si>
  <si>
    <t>worksheet.write('AL467','=IF(MATCH(AL466,AK463:AN463,0)=1,AK462,IF(MATCH(AL466,AK463:AN463,0)=2,AL462,IF(MATCH(AL466,AK463:AN463,0)=3,AM462,AN462)))')</t>
  </si>
  <si>
    <t>worksheet.write('J468','="Max " &amp; J465')</t>
  </si>
  <si>
    <t>worksheet.write('K468','=MAX(J467:N467)')</t>
  </si>
  <si>
    <t>worksheet.write('J469','=J468 &amp; " Year"')</t>
  </si>
  <si>
    <t>worksheet.write('K469','=VALUE(J466)+MATCH(K468,J467:N467,0)-1')</t>
  </si>
  <si>
    <t>worksheet.write('J470','="Min " &amp; J465')</t>
  </si>
  <si>
    <t>worksheet.write('K470','=MIN(J467:N467)')</t>
  </si>
  <si>
    <t>worksheet.write('J471','=J470 &amp; " Year"')</t>
  </si>
  <si>
    <t>worksheet.write('K471','=VALUE(J466)+MATCH(K470,J467:N467,0)-1')</t>
  </si>
  <si>
    <t>worksheet.write('X472','="Max " &amp; X469')</t>
  </si>
  <si>
    <t>worksheet.write('Y472','=MAX(X471:AB471)')</t>
  </si>
  <si>
    <t>worksheet.write('Q473','="Max " &amp; Q470')</t>
  </si>
  <si>
    <t>worksheet.write('R473','=MAX(Q472:T472)')</t>
  </si>
  <si>
    <t>worksheet.write('X473','=X472 &amp; " Year"')</t>
  </si>
  <si>
    <t>worksheet.write('Y473','=VALUE(X470)+MATCH(Y472,X471:AB471,0)-1')</t>
  </si>
  <si>
    <t>worksheet.write('Q474','=Q473 &amp; " Year"')</t>
  </si>
  <si>
    <t>worksheet.write('R474','=IF(MATCH(R473,Q472:T472,0)=1,Q471,IF(MATCH(R473,Q472:T472,0)=2,R471,IF(MATCH(R473,Q472:T472,0)=3,S471,T471)))')</t>
  </si>
  <si>
    <t>worksheet.write('X474','="Min " &amp; X469')</t>
  </si>
  <si>
    <t>worksheet.write('Y474','=MIN(X471:AB471)')</t>
  </si>
  <si>
    <t>worksheet.write('Q475','="Min " &amp; Q470')</t>
  </si>
  <si>
    <t>worksheet.write('R475','=MIN(Q472:T472)')</t>
  </si>
  <si>
    <t>worksheet.write('X475','=X474 &amp; " Year"')</t>
  </si>
  <si>
    <t>worksheet.write('Y475','=VALUE(X470)+MATCH(Y474,X471:AB471,0)-1')</t>
  </si>
  <si>
    <t>worksheet.write('AK475','="Max " &amp; AK472')</t>
  </si>
  <si>
    <t>worksheet.write('AL475','=MAX(AK474:AN474)')</t>
  </si>
  <si>
    <t>worksheet.write('Q476','=Q475 &amp; " Year"')</t>
  </si>
  <si>
    <t>worksheet.write('R476','=IF(MATCH(R475,Q472:T472,0)=1,Q471,IF(MATCH(R475,Q472:T472,0)=2,R471,IF(MATCH(R475,Q472:T472,0)=3,S471,T471)))')</t>
  </si>
  <si>
    <t>worksheet.write('AK476','=AK475 &amp; " Year"')</t>
  </si>
  <si>
    <t>worksheet.write('AL476','=IF(MATCH(AL475,AK474:AN474,0)=1,AK473,IF(MATCH(AL475,AK474:AN474,0)=2,AL473,IF(MATCH(AL475,AK474:AN474,0)=3,AM473,AN473)))')</t>
  </si>
  <si>
    <t>worksheet.write('AK477','="Min " &amp; AK472')</t>
  </si>
  <si>
    <t>worksheet.write('AL477','=MIN(AK474:AN474)')</t>
  </si>
  <si>
    <t>worksheet.write('D478','="Max " &amp; D475')</t>
  </si>
  <si>
    <t>worksheet.write('E478','=MAX(D477:H477)')</t>
  </si>
  <si>
    <t>worksheet.write('K478','="Max " &amp; K475')</t>
  </si>
  <si>
    <t>worksheet.write('L478','=MAX(K477:N477)')</t>
  </si>
  <si>
    <t>worksheet.write('AK478','=AK477 &amp; " Year"')</t>
  </si>
  <si>
    <t>worksheet.write('AL478','=IF(MATCH(AL477,AK474:AN474,0)=1,AK473,IF(MATCH(AL477,AK474:AN474,0)=2,AL473,IF(MATCH(AL477,AK474:AN474,0)=3,AM473,AN473)))')</t>
  </si>
  <si>
    <t>worksheet.write('D479','=D478 &amp; " Year"')</t>
  </si>
  <si>
    <t>worksheet.write('E479','=VALUE(D476)+MATCH(E478,D477:H477,0)-1')</t>
  </si>
  <si>
    <t>worksheet.write('K479','=K478 &amp; " Year"')</t>
  </si>
  <si>
    <t>worksheet.write('L479','=IF(MATCH(L478,K477:N477,0)=1,K476,IF(MATCH(L478,K477:N477,0)=2,L476,IF(MATCH(L478,K477:N477,0)=3,M476,N476)))')</t>
  </si>
  <si>
    <t>worksheet.write('D480','="Min " &amp; D475')</t>
  </si>
  <si>
    <t>worksheet.write('E480','=MIN(D477:H477)')</t>
  </si>
  <si>
    <t>worksheet.write('K480','="Min " &amp; K475')</t>
  </si>
  <si>
    <t>worksheet.write('L480','=MIN(K477:N477)')</t>
  </si>
  <si>
    <t>worksheet.write('D481','=D480 &amp; " Year"')</t>
  </si>
  <si>
    <t>worksheet.write('E481','=VALUE(D476)+MATCH(E480,D477:H477,0)-1')</t>
  </si>
  <si>
    <t>worksheet.write('K481','=K480 &amp; " Year"')</t>
  </si>
  <si>
    <t>worksheet.write('L481','=IF(MATCH(L480,K477:N477,0)=1,K476,IF(MATCH(L480,K477:N477,0)=2,L476,IF(MATCH(L480,K477:N477,0)=3,M476,N476)))')</t>
  </si>
  <si>
    <t>worksheet.write('Q482','="Max " &amp; Q479')</t>
  </si>
  <si>
    <t>worksheet.write('R482','=MAX(Q481:T481)')</t>
  </si>
  <si>
    <t>worksheet.write('Q483','=Q482 &amp; " Year"')</t>
  </si>
  <si>
    <t>worksheet.write('R483','=IF(MATCH(R482,Q481:T481,0)=1,Q480,IF(MATCH(R482,Q481:T481,0)=2,R480,IF(MATCH(R482,Q481:T481,0)=3,S480,T480)))')</t>
  </si>
  <si>
    <t>worksheet.write('Q484','="Min " &amp; Q479')</t>
  </si>
  <si>
    <t>worksheet.write('R484','=MIN(Q481:T481)')</t>
  </si>
  <si>
    <t>worksheet.write('X484','="Max " &amp; X481')</t>
  </si>
  <si>
    <t>worksheet.write('Y484','=MAX(X483:AB483)')</t>
  </si>
  <si>
    <t>worksheet.write('Q485','=Q484 &amp; " Year"')</t>
  </si>
  <si>
    <t>worksheet.write('R485','=IF(MATCH(R484,Q481:T481,0)=1,Q480,IF(MATCH(R484,Q481:T481,0)=2,R480,IF(MATCH(R484,Q481:T481,0)=3,S480,T480)))')</t>
  </si>
  <si>
    <t>worksheet.write('X485','=X484 &amp; " Year"')</t>
  </si>
  <si>
    <t>worksheet.write('Y485','=VALUE(X482)+MATCH(Y484,X483:AB483,0)-1')</t>
  </si>
  <si>
    <t>worksheet.write('AK485','="Max " &amp; AK482')</t>
  </si>
  <si>
    <t>worksheet.write('AL485','=MAX(AK484:AN484)')</t>
  </si>
  <si>
    <t>worksheet.write('X486','="Min " &amp; X481')</t>
  </si>
  <si>
    <t>worksheet.write('Y486','=MIN(X483:AB483)')</t>
  </si>
  <si>
    <t>worksheet.write('AK486','=AK485 &amp; " Year"')</t>
  </si>
  <si>
    <t>worksheet.write('AL486','=IF(MATCH(AL485,AK484:AN484,0)=1,AK483,IF(MATCH(AL485,AK484:AN484,0)=2,AL483,IF(MATCH(AL485,AK484:AN484,0)=3,AM483,AN483)))')</t>
  </si>
  <si>
    <t>worksheet.write('X487','=X486 &amp; " Year"')</t>
  </si>
  <si>
    <t>worksheet.write('Y487','=VALUE(X482)+MATCH(Y486,X483:AB483,0)-1')</t>
  </si>
  <si>
    <t>worksheet.write('AK487','="Min " &amp; AK482')</t>
  </si>
  <si>
    <t>worksheet.write('AL487','=MIN(AK484:AN484)')</t>
  </si>
  <si>
    <t>worksheet.write('J488','="Max " &amp; J485')</t>
  </si>
  <si>
    <t>worksheet.write('K488','=MAX(J487:N487)')</t>
  </si>
  <si>
    <t>worksheet.write('AK488','=AK487 &amp; " Year"')</t>
  </si>
  <si>
    <t>worksheet.write('AL488','=IF(MATCH(AL487,AK484:AN484,0)=1,AK483,IF(MATCH(AL487,AK484:AN484,0)=2,AL483,IF(MATCH(AL487,AK484:AN484,0)=3,AM483,AN483)))')</t>
  </si>
  <si>
    <t>worksheet.write('J489','=J488 &amp; " Year"')</t>
  </si>
  <si>
    <t>worksheet.write('K489','=VALUE(J486)+MATCH(K488,J487:N487,0)-1')</t>
  </si>
  <si>
    <t>worksheet.write('J490','="Min " &amp; J485')</t>
  </si>
  <si>
    <t>worksheet.write('K490','=MIN(J487:N487)')</t>
  </si>
  <si>
    <t>worksheet.write('J491','=J490 &amp; " Year"')</t>
  </si>
  <si>
    <t>worksheet.write('K491','=VALUE(J486)+MATCH(K490,J487:N487,0)-1')</t>
  </si>
  <si>
    <t>worksheet.write('Q491','="Max " &amp; Q488')</t>
  </si>
  <si>
    <t>worksheet.write('R491','=MAX(Q490:U490)')</t>
  </si>
  <si>
    <t>worksheet.write('Q492','=Q491 &amp; " Year"')</t>
  </si>
  <si>
    <t>worksheet.write('R492','=VALUE(Q489)+MATCH(R491,Q490:U490,0)-1')</t>
  </si>
  <si>
    <t>worksheet.write('X492','="Max " &amp; X489')</t>
  </si>
  <si>
    <t>worksheet.write('Y492','=MAX(X491:AB491)')</t>
  </si>
  <si>
    <t>worksheet.write('Q493','="Min " &amp; Q488')</t>
  </si>
  <si>
    <t>worksheet.write('R493','=MIN(Q490:U490)')</t>
  </si>
  <si>
    <t>worksheet.write('X493','=X492 &amp; " Year"')</t>
  </si>
  <si>
    <t>worksheet.write('Y493','=VALUE(X490)+MATCH(Y492,X491:AB491,0)-1')</t>
  </si>
  <si>
    <t>worksheet.write('AE493','="Max " &amp; AE490')</t>
  </si>
  <si>
    <t>worksheet.write('AF493','=MAX(AE492:AH492)')</t>
  </si>
  <si>
    <t>worksheet.write('AK493','="Max " &amp; AK490')</t>
  </si>
  <si>
    <t>worksheet.write('AL493','=MAX(AK492:AN492)')</t>
  </si>
  <si>
    <t>worksheet.write('Q494','=Q493 &amp; " Year"')</t>
  </si>
  <si>
    <t>worksheet.write('R494','=VALUE(Q489)+MATCH(R493,Q490:U490,0)-1')</t>
  </si>
  <si>
    <t>worksheet.write('X494','="Min " &amp; X489')</t>
  </si>
  <si>
    <t>worksheet.write('Y494','=MIN(X491:AB491)')</t>
  </si>
  <si>
    <t>worksheet.write('AE494','=AE493 &amp; " Year"')</t>
  </si>
  <si>
    <t>worksheet.write('AF494','=IF(MATCH(AF493,AE492:AH492,0)=1,AE491,IF(MATCH(AF493,AE492:AH492,0)=2,AF491,IF(MATCH(AF493,AE492:AH492,0)=3,AG491,AH491)))')</t>
  </si>
  <si>
    <t>worksheet.write('AK494','=AK493 &amp; " Year"')</t>
  </si>
  <si>
    <t>worksheet.write('AL494','=IF(MATCH(AL493,AK492:AN492,0)=1,AK491,IF(MATCH(AL493,AK492:AN492,0)=2,AL491,IF(MATCH(AL493,AK492:AN492,0)=3,AM491,AN491)))')</t>
  </si>
  <si>
    <t>worksheet.write('X495','=X494 &amp; " Year"')</t>
  </si>
  <si>
    <t>worksheet.write('Y495','=VALUE(X490)+MATCH(Y494,X491:AB491,0)-1')</t>
  </si>
  <si>
    <t>worksheet.write('AE495','="Min " &amp; AE490')</t>
  </si>
  <si>
    <t>worksheet.write('AF495','=MIN(AE492:AH492)')</t>
  </si>
  <si>
    <t>worksheet.write('AK495','="Min " &amp; AK490')</t>
  </si>
  <si>
    <t>worksheet.write('AL495','=MIN(AK492:AN492)')</t>
  </si>
  <si>
    <t>worksheet.write('AE496','=AE495 &amp; " Year"')</t>
  </si>
  <si>
    <t>worksheet.write('AF496','=IF(MATCH(AF495,AE492:AH492,0)=1,AE491,IF(MATCH(AF495,AE492:AH492,0)=2,AF491,IF(MATCH(AF495,AE492:AH492,0)=3,AG491,AH491)))')</t>
  </si>
  <si>
    <t>worksheet.write('AK496','=AK495 &amp; " Year"')</t>
  </si>
  <si>
    <t>worksheet.write('AL496','=IF(MATCH(AL495,AK492:AN492,0)=1,AK491,IF(MATCH(AL495,AK492:AN492,0)=2,AL491,IF(MATCH(AL495,AK492:AN492,0)=3,AM491,AN491)))')</t>
  </si>
  <si>
    <t>worksheet.write('X500','="Max " &amp; X497')</t>
  </si>
  <si>
    <t>worksheet.write('Y500','=MAX(X499:AB499)')</t>
  </si>
  <si>
    <t>worksheet.write('X501','=X500 &amp; " Year"')</t>
  </si>
  <si>
    <t>worksheet.write('Y501','=VALUE(X498)+MATCH(Y500,X499:AB499,0)-1')</t>
  </si>
  <si>
    <t>worksheet.write('AK501','="Max " &amp; AK498')</t>
  </si>
  <si>
    <t>worksheet.write('AL501','=MAX(AK500:AN500)')</t>
  </si>
  <si>
    <t>worksheet.write('X502','="Min " &amp; X497')</t>
  </si>
  <si>
    <t>worksheet.write('Y502','=MIN(X499:AB499)')</t>
  </si>
  <si>
    <t>worksheet.write('AK502','=AK501 &amp; " Year"')</t>
  </si>
  <si>
    <t>worksheet.write('AL502','=IF(MATCH(AL501,AK500:AN500,0)=1,AK499,IF(MATCH(AL501,AK500:AN500,0)=2,AL499,IF(MATCH(AL501,AK500:AN500,0)=3,AM499,AN499)))')</t>
  </si>
  <si>
    <t>worksheet.write('X503','=X502 &amp; " Year"')</t>
  </si>
  <si>
    <t>worksheet.write('Y503','=VALUE(X498)+MATCH(Y502,X499:AB499,0)-1')</t>
  </si>
  <si>
    <t>worksheet.write('AK503','="Min " &amp; AK498')</t>
  </si>
  <si>
    <t>worksheet.write('AL503','=MIN(AK500:AN500)')</t>
  </si>
  <si>
    <t>worksheet.write('AK504','=AK503 &amp; " Year"')</t>
  </si>
  <si>
    <t>worksheet.write('AL504','=IF(MATCH(AL503,AK500:AN500,0)=1,AK499,IF(MATCH(AL503,AK500:AN500,0)=2,AL499,IF(MATCH(AL503,AK500:AN500,0)=3,AM499,AN499)))')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</si>
</sst>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B24"/>
  <sheetViews>
    <sheetView workbookViewId="0"/>
  </sheetViews>
  <sheetFormatPr defaultRowHeight="14.4" x14ac:dyDescent="0.3"/>
  <sheetData>
    <row r="1" spans="2:2" x14ac:dyDescent="0.3">
      <c r="B1" t="str">
        <f ca="1">ACIW!K17</f>
        <v>ACI Worldwide, Inc. is scheduled to report earnings on Jul 27, 2017. The stock is currently trading at $24.26, up .41% after opening up slightly over yesterday's close. The one year target estimate for ACI Worldwide is $25.60 which would be a 5.52% increase over the current price. Earnings are expected to increase by -25.% over last quarter based on the average of 5 analyst estimates (Yahoo Finance). The stock is trading in the high end of its 52-week range. Over the last 4 quarters, there have been positive earnings surprises 2 times, and a negative earnings surprise 2 times.</v>
      </c>
    </row>
    <row r="2" spans="2:2" x14ac:dyDescent="0.3">
      <c r="B2" t="str">
        <f ca="1">AGCO!K17</f>
        <v>AGCO Corporation reports earnings on Jul 27, 2017. The current stock price is $71.74, down .11% after opening at yesterday's closing price. AGCO is expected to be trading at $66.69, based on target estimates which would be a 7.04% decrease from the current price. Earnings are expected to decrease by 34.29% from last quarter based on the average of 16 analyst estimates (Yahoo Finance). The stock is trading in the high end of its 52-week range. Over the last 4 quarters, there have been positive earnings surprises 4 times, and a negative earnings surprise 0 times.</v>
      </c>
    </row>
    <row r="3" spans="2:2" x14ac:dyDescent="0.3">
      <c r="B3" t="str">
        <f ca="1">ATNI!K17</f>
        <v>ATN International, Inc. reports earnings on Jul 27, 2017. The current stock price is $65.41, down 1.64% after opening a bit below yesterday's closing price. ATN International is expected to be trading at $79.50, based on target estimates which would be a 21.54% increase over the current price. Earnings are expected to increase by 25.% over last quarter based on the average of 2 analyst estimates (Yahoo Finance). The stock is trading in the low end of its 52-week range. Over the last 4 quarters, there has been a, positive earnings surprise 1 time, and a negative earnings surprise 3 times.</v>
      </c>
    </row>
    <row r="4" spans="2:2" x14ac:dyDescent="0.3">
      <c r="B4" t="str">
        <f ca="1">ABAX!K17</f>
        <v>Abaxis, Inc. is scheduled to report earnings on Jul 27, 2017. The current stock price is $51.37, up .43% after opening up a fraction over yesterday's closing price. The one year target estimate for Abaxis is $48.75 which would be a 5.10% decrease from the current price. Earnings are expected to decrease by 9.09% from last quarter based on the average of 9 analyst estimates (Yahoo Finance). The stock is trading near the middle of its 52 week range. Over the last 4 quarters, there have been positive earnings surprises 0 times, and a negative earnings surprise 4 times.</v>
      </c>
    </row>
    <row r="5" spans="2:2" x14ac:dyDescent="0.3">
      <c r="B5" t="str">
        <f ca="1">ABMD!K17</f>
        <v>ABIOMED, Inc. is slated to report earnings on Jul 27, 2017. The current stock price is $147.30, up 2.22% after opening at yesterday's closing price. The one year target estimate for ABIOMED is $153.75 which would be a 4.38% increase over the current price. Earnings are expected to decrease by 14.29% from last quarter based on the average of 9 analyst estimates (Yahoo Finance). The stock is trading in the high end of its 52-week range. Over the last 4 quarters, there have been positive earnings surprises 2 times, and a negative earnings surprise 2 times.</v>
      </c>
    </row>
    <row r="6" spans="2:2" x14ac:dyDescent="0.3">
      <c r="B6" t="str">
        <f ca="1">ACHC!K17</f>
        <v>Acadia Healthcare Company, Inc. is slated to report earnings on Jul 27, 2017. The stock is currently trading at $51.25, up .71% after opening up slightly over yesterday's close. Acadia Healthcare Company is expected to be trading at $52.47, based on target estimates which would be a 2.38% increase over the current price. Earnings are expected to increase by 1.54% over last quarter based on the average of 16 analyst estimates (Yahoo Finance). The stock is trading in the high end of its 52-week range. Over the last 4 quarters, there have been positive earnings surprises 3 times, and a negative earnings surprise 1 time.</v>
      </c>
    </row>
    <row r="7" spans="2:2" x14ac:dyDescent="0.3">
      <c r="B7" t="str">
        <f ca="1">ACOR!K17</f>
        <v>Acorda Therapeutics, Inc. is slated to report earnings on Jul 27, 2017. The current stock price is $22.40, up 8.47% after opening at yesterday's closing price. Acorda Therapeutics is expected to be trading at $27.13, based on target estimates which would be a 21.12% increase over the current price. Earnings are expected to increase by 47.92% over last quarter based on the average of 7 analyst estimates (Yahoo Finance). The stock is trading near the middle of its 52 week range. Over the last 4 quarters, there have been positive earnings surprises 0 times, and a negative earnings surprise 4 times.</v>
      </c>
    </row>
    <row r="8" spans="2:2" x14ac:dyDescent="0.3">
      <c r="B8" t="str">
        <f ca="1">ASRI.JK!K17</f>
        <v>PT Alam Sutera Realty Tbk is slated to report earnings on . The current stock price is $310.00, down 1.9% after opening up a fraction over yesterday's closing price. The one year target estimate for PT Alam Sutera Realty Tbk is $414.50 which would be a 33.71% increase over the current price. Earnings are expected to increase by 66.67% over last quarter based on the average of 1 analyst estimates (Yahoo Finance). The stock is trading in the low end of its 52-week range. Over the last 4 quarters, there have been positive earnings surprises 2 times, and a negative earnings surprise 2 times.</v>
      </c>
    </row>
    <row r="9" spans="2:2" x14ac:dyDescent="0.3">
      <c r="B9" t="str">
        <f ca="1">ALKS!K17</f>
        <v>Alkermes plc will report earnings on Jul 27, 2017. The stock is currently trading at $58.63, up 1.56% after opening slightly below yesterday's close. The one year target estimate for Alkermes is $63.42 which would be an 8.17% increase over the current price. Earnings are expected to increase by -400.% over last quarter based on the average of 10 analyst estimates (Yahoo Finance). The stock is trading in the high end of its 52-week range. Over the last 4 quarters, there has been a, positive earnings surprise 1 time, and a negative earnings surprise 3 times.</v>
      </c>
    </row>
    <row r="10" spans="2:2" x14ac:dyDescent="0.3">
      <c r="B10" t="str">
        <f ca="1">ALLE!K17</f>
        <v>Allegion plc will report earnings on Jul 27, 2017. The stock is currently trading at $80.31, down .12% after opening slightly below yesterday's close. Allegion is expected to be trading at $86.33, based on target estimates which would be a 7.50% increase over the current price. Earnings are expected to increase by 5.% over last quarter based on the average of 9 analyst estimates (Yahoo Finance). The stock is trading in the high end of its 52-week range. Over the last 4 quarters, there have been positive earnings surprises 2 times, and a negative earnings surprise 2 times.</v>
      </c>
    </row>
    <row r="11" spans="2:2" x14ac:dyDescent="0.3">
      <c r="B11" t="str">
        <f ca="1">AB!K17</f>
        <v>AllianceBernstein Holding L.P. is going to report earnings on Jul 27, 2017. The stock is currently trading at $24.75, at the same price after opening slightly below yesterday's close. AllianceBernstein Holding L.P. is expected to be trading at $25.71, based on target estimates which would be a 3.88% increase over the current price. Earnings are expected to increase by 6.38% over last quarter based on the average of 7 analyst estimates (Yahoo Finance). The stock is trading in the high end of its 52-week range. Over the last 4 quarters, there have been positive earnings surprises 3 times, and a negative earnings surprise 1 time.</v>
      </c>
    </row>
    <row r="12" spans="2:2" x14ac:dyDescent="0.3">
      <c r="B12" t="str">
        <f ca="1">ALA.TO!K17</f>
        <v>AltaGas Ltd. reports earnings on Oct 19, 2017. The current stock price is $29.19, down .27% after opening up a fraction over yesterday's closing price. The one year target estimate for AltaGas Ltd. is $35.10 which would be a 20.25% increase over the current price. Earnings are expected to increase by 63.64% over last quarter based on the average of 7 analyst estimates (Yahoo Finance). The stock is trading in the low end of its 52-week range. Over the last 4 quarters, there have been positive earnings surprises 3 times, and a negative earnings surprise 1 time.</v>
      </c>
    </row>
    <row r="13" spans="2:2" x14ac:dyDescent="0.3">
      <c r="B13" t="str">
        <f ca="1">AMEAS.HE!K17</f>
        <v>Amer Sports Corporation reports earnings on Jul 27, 2017. The current stock price is $22.98, down .26% after opening up a fraction over yesterday's closing price. Amer Sports is expected to be trading at $25.69, based on target estimates which would be a 11.79% increase over the current price. Earnings are expected to increase by -578.57% over last quarter based on the average of 4 analyst estimates (Yahoo Finance). The stock is trading near the middle of its 52 week range. Over the last 4 quarters, there has been a, positive earnings surprise 1 time, and a negative earnings surprise 3 times.</v>
      </c>
    </row>
    <row r="14" spans="2:2" x14ac:dyDescent="0.3">
      <c r="B14" t="str">
        <f ca="1">AMSF!K17</f>
        <v>Amerisafe, Inc. will report earnings on Jul 27, 2017. The current stock price is $56.65, down .35% after opening a bit below yesterday's closing price. The one year target estimate for Amerisafe is $64.67 which would be a 14.16% increase over the current price. Earnings are expected to increase by 2.6% over last quarter based on the average of 4 analyst estimates (Yahoo Finance). The stock is trading in the low end of its 52-week range. Over the last 4 quarters, there have been positive earnings surprises 2 times, and a negative earnings surprise 2 times.</v>
      </c>
    </row>
    <row r="15" spans="2:2" x14ac:dyDescent="0.3">
      <c r="B15" t="str">
        <f ca="1">AIV!K17</f>
        <v>Apartment Investment and Management Company plans to report earnings on Jul 27, 2017. The stock is currently trading at $43.68, down 1.24% after opening up slightly over yesterday's close. The one year target estimate for Apartment Investment and Management is $46.79 which would be a 7.12% increase over the current price. Earnings are expected to increase by 8.33% over last quarter based on the average of 4 analyst estimates (Yahoo Finance). The stock is trading near the middle of its 52 week range. Over the last 4 quarters, there have been positive earnings surprises 2 times, and a negative earnings surprise 2 times.</v>
      </c>
    </row>
    <row r="16" spans="2:2" x14ac:dyDescent="0.3">
      <c r="B16" t="str">
        <f ca="1">ATR!K17</f>
        <v>AptarGroup, Inc. is slated to report earnings on Jul 27, 2017. The stock is currently trading at $89.46, up .3% after opening slightly below yesterday's close. The one year target estimate for AptarGroup is $83.86 which would be a 6.26% decrease from the current price. Earnings are expected to decrease by 4.17% from last quarter based on the average of 10 analyst estimates (Yahoo Finance). The stock is trading in the high end of its 52-week range. Over the last 4 quarters, there have been positive earnings surprises 3 times, and a negative earnings surprise 1 time.</v>
      </c>
    </row>
    <row r="17" spans="2:2" x14ac:dyDescent="0.3">
      <c r="B17" t="e">
        <f ca="1">AFCB!K17</f>
        <v>#VALUE!</v>
      </c>
    </row>
    <row r="18" spans="2:2" x14ac:dyDescent="0.3">
      <c r="B18" t="str">
        <f ca="1">TEAM!K17</f>
        <v>Atlassian Corporation Plc is going to report earnings on Jul 27, 2017. The current stock price is $36.41, up 1.85% after opening a bit below yesterday's closing price. Atlassian Corporation is expected to be trading at $14.00, based on target estimates which would be a 61.55% decrease from the current price. Earnings are expected to remain constant over the next quarter based on the average of  analyst estimates (Yahoo Finance). The stock is trading in the high end of its 52-week range. Over the last 4 quarters, there has been a, positive earnings surprise 1 time, and a negative earnings surprise 3 times.</v>
      </c>
    </row>
    <row r="19" spans="2:2" x14ac:dyDescent="0.3">
      <c r="B19" t="str">
        <f ca="1">ATRC!K17</f>
        <v>AtriCure, Inc. plans to report earnings on Jul 27, 2017. The stock is currently trading at $23.58, down .67% after opening slightly below yesterday's close. The one year target estimate for AtriCure is $23.50 which would be a .34% decrease from the current price. Earnings are expected to increase by -19.23% over last quarter based on the average of 9 analyst estimates (Yahoo Finance). The stock is trading in the high end of its 52-week range. Over the last 4 quarters, there have been positive earnings surprises 4 times, and a negative earnings surprise 0 times.</v>
      </c>
    </row>
    <row r="20" spans="2:2" x14ac:dyDescent="0.3">
      <c r="B20" t="str">
        <f ca="1">BJRI!K17</f>
        <v>BJ's Restaurants, Inc. will report earnings on Jul 27, 2017. The current stock price is $36.25, up 3.72% after opening a bit below yesterday's closing price. BJ's Restaurants is expected to be trading at $43.80, based on target estimates which would be a 20.83% increase over the current price. Earnings are expected to decrease by 26.92% from last quarter based on the average of 12 analyst estimates (Yahoo Finance). The stock is trading in the low end of its 52-week range. Over the last 4 quarters, there have been positive earnings surprises 3 times, and a negative earnings surprise 1 time.</v>
      </c>
    </row>
    <row r="21" spans="2:2" x14ac:dyDescent="0.3">
      <c r="B21" t="str">
        <f ca="1">BAS!K17</f>
        <v>Basic Energy Services, Inc. reports earnings on Jul 27, 2017. The stock is currently trading at $25.83, down 5.9% after opening up slightly over yesterday's close. Basic Energy Services is expected to be trading at $38.42, based on target estimates which would be a 48.74% increase over the current price. Earnings are expected to increase by -49.09% over last quarter based on the average of 6 analyst estimates (Yahoo Finance). The stock is trading in the low end of its 52-week range. Over the last 4 quarters, there have been positive earnings surprises 2 times, and a negative earnings surprise 2 times.</v>
      </c>
    </row>
    <row r="22" spans="2:2" x14ac:dyDescent="0.3">
      <c r="B22" t="str">
        <f ca="1">BMS!K17</f>
        <v>Bemis Company, Inc. is slated to report earnings on Jul 27, 2017. The stock is currently trading at $45.77, down .76% after opening slightly below yesterday's close. Bemis Company is expected to be trading at $47.85, based on target estimates which would be a 4.54% increase over the current price. Earnings are expected to increase by 28.57% over last quarter based on the average of 14 analyst estimates (Yahoo Finance). The stock is trading in the low end of its 52-week range. Over the last 4 quarters, there have been positive earnings surprises 3 times, and a negative earnings surprise 1 time.</v>
      </c>
    </row>
    <row r="23" spans="2:2" x14ac:dyDescent="0.3">
      <c r="B23" t="str">
        <f ca="1">BRCI.L!K17</f>
        <v>BlackRock Commodities Income Ord is slated to report earnings on . The stock is currently trading at $70.63, at the same price after opening up 1.24% over yesterday's close. BlackRock Commodities Income Ord is expected to be trading at $.00, based on target estimates which would be a 100.00% decrease from the current price. Earnings are expected to remain constant over the next quarter based on the average of  analyst estimates (Yahoo Finance). The stock is trading in the high end of its 52-week range. Over the last 4 quarters, there have been positive earnings surprises 4 times, and a negative earnings surprise 0 times.</v>
      </c>
    </row>
    <row r="24" spans="2:2" x14ac:dyDescent="0.3">
      <c r="B24" t="str">
        <f ca="1">BCOR!K17</f>
        <v>Blucora, Inc. is going to report earnings on Jul 27, 2017. The current stock price is $20.90, up .97% after opening at yesterday's closing price. The one year target estimate for Blucora is $24.25 which would be a 16.03% increase over the current price. Earnings are expected to decrease by 124.24% from last quarter based on the average of 3 analyst estimates (Yahoo Finance). The stock is trading in the high end of its 52-week range. Over the last 4 quarters, there have been positive earnings surprises 4 times, and a negative earnings surprise 0 times.</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09"/>
  <sheetViews>
    <sheetView topLeftCell="B1" workbookViewId="0"/>
  </sheetViews>
  <sheetFormatPr defaultRowHeight="14.4" x14ac:dyDescent="0.3"/>
  <cols>
    <col min="1" max="1" width="0" hidden="1" customWidth="1"/>
    <col min="2" max="7" width="20.6640625" customWidth="1"/>
  </cols>
  <sheetData>
    <row r="1" spans="1:16" x14ac:dyDescent="0.3">
      <c r="B1" t="s">
        <v>0</v>
      </c>
      <c r="C1" t="s">
        <v>1</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ACI Worldwide</v>
      </c>
    </row>
    <row r="2" spans="1:16" x14ac:dyDescent="0.3">
      <c r="B2" t="s">
        <v>2</v>
      </c>
      <c r="C2" t="s">
        <v>3</v>
      </c>
      <c r="K2" t="str">
        <f>LEFT(C1,FIND("(",C1) - 2)</f>
        <v>ACI Worldwide, Inc.</v>
      </c>
    </row>
    <row r="3" spans="1:16" x14ac:dyDescent="0.3">
      <c r="J3">
        <f ca="1">RANDBETWEEN(1,6)</f>
        <v>1</v>
      </c>
      <c r="K3" t="str">
        <f>" is scheduled to report earnings "&amp;IFERROR("between "&amp;LEFT(C20,FIND("-",C20)-2)&amp;" and "&amp;RIGHT(C20,FIND("-",C20)-2),"on "&amp;C20)</f>
        <v xml:space="preserve"> is scheduled to report earnings on Jul 27, 2017</v>
      </c>
      <c r="L3" t="str">
        <f>" is slated to report earnings "&amp;IFERROR("between "&amp;LEFT(C20,FIND("-",C20)-2)&amp;" and "&amp;RIGHT(C20,FIND("-",C20)-2),"on "&amp;C20)</f>
        <v xml:space="preserve"> is slated to report earnings on Jul 27, 2017</v>
      </c>
      <c r="M3" t="str">
        <f>" will report earnings "&amp;IFERROR("between "&amp;LEFT(C20,FIND("-",C20)-2)&amp;" and "&amp;RIGHT(C20,FIND("-",C20)-2),"on "&amp;C20)</f>
        <v xml:space="preserve"> will report earnings on Jul 27, 2017</v>
      </c>
      <c r="N3" t="str">
        <f>" reports earnings "&amp;IFERROR("between "&amp;LEFT(C20,FIND("-",C20)-2)&amp;" and "&amp;RIGHT(C20,FIND("-",C20)-2),"on "&amp;C20)</f>
        <v xml:space="preserve"> reports earnings on Jul 27, 2017</v>
      </c>
      <c r="O3" t="str">
        <f>" plans to report earnings "&amp;IFERROR("between "&amp;LEFT(C20,FIND("-",C20)-2)&amp;" and "&amp;RIGHT(C20,FIND("-",C20)-2),"on "&amp;C20)</f>
        <v xml:space="preserve"> plans to report earnings on Jul 27, 2017</v>
      </c>
      <c r="P3" t="str">
        <f>" is going to report earnings "&amp;IFERROR("between "&amp;LEFT(C20,FIND("-",C20)-2)&amp;" and "&amp;RIGHT(C20,FIND("-",C20)-2),"on "&amp;C20)</f>
        <v xml:space="preserve"> is going to report earnings on Jul 27, 2017</v>
      </c>
    </row>
    <row r="4" spans="1:16" x14ac:dyDescent="0.3">
      <c r="B4" t="s">
        <v>4</v>
      </c>
      <c r="J4">
        <f ca="1">RANDBETWEEN(1,2)</f>
        <v>1</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$24.26, up .41% after opening up slightly over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$24.26, up .41% after opening up a fraction over yesterday's closing price</v>
      </c>
    </row>
    <row r="5" spans="1:16" x14ac:dyDescent="0.3">
      <c r="J5">
        <f ca="1">RANDBETWEEN(1,2)</f>
        <v>1</v>
      </c>
      <c r="K5" t="str">
        <f>"The one year target estimate for " &amp; D1 &amp; " is " &amp; TEXT(C23,"$####.00")</f>
        <v>The one year target estimate for ACI Worldwide is $25.60</v>
      </c>
      <c r="L5" t="str">
        <f>D1 &amp; " is expected to be trading at " &amp; TEXT(C23, "$####.00") &amp; ", based on target estimates"</f>
        <v>ACI Worldwide is expected to be trading at $25.60, based on target estimates</v>
      </c>
    </row>
    <row r="6" spans="1:16" x14ac:dyDescent="0.3">
      <c r="K6" t="str">
        <f>" which would be " &amp; IF(OR(LEFT(ABS((C23-C2)/C2*100),1)="8",LEFT(ABS((C23-C2)/C2*100),2)="18"), "an ", "a ")  &amp;TEXT(ABS((C23-C2)/C2),"####.00%")&amp;IF((C23-C2)&gt;0," increase over"," decrease from")&amp;" the current price"</f>
        <v xml:space="preserve"> which would be a 5.52% increase over the current price</v>
      </c>
    </row>
    <row r="7" spans="1:16" x14ac:dyDescent="0.3">
      <c r="A7" s="1">
        <v>0</v>
      </c>
      <c r="B7" t="s">
        <v>5</v>
      </c>
      <c r="C7" t="s">
        <v>6</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increase by -25.% over last quarter based on the average of 5 analyst estimates (Yahoo Finance)</v>
      </c>
    </row>
    <row r="8" spans="1:16" x14ac:dyDescent="0.3">
      <c r="A8" s="1">
        <v>1</v>
      </c>
      <c r="B8" t="s">
        <v>7</v>
      </c>
      <c r="C8" t="s">
        <v>8</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in the high end of its 52-week range</v>
      </c>
    </row>
    <row r="9" spans="1:16" x14ac:dyDescent="0.3">
      <c r="A9" s="1">
        <v>2</v>
      </c>
      <c r="B9" t="s">
        <v>9</v>
      </c>
      <c r="C9" t="s">
        <v>10</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2 times, and a negative earnings surprise 2 times</v>
      </c>
    </row>
    <row r="10" spans="1:16" x14ac:dyDescent="0.3">
      <c r="A10" s="1">
        <v>3</v>
      </c>
      <c r="B10" t="s">
        <v>11</v>
      </c>
      <c r="C10" t="s">
        <v>12</v>
      </c>
      <c r="K10" t="str">
        <f>IF(F48=F52,"",IF(F48&gt;F52, "EPS estimates have increased by " &amp; TEXT(F48-F52,"$0.00") &amp; " in the 2 months leading up to the earnings report", "EPS estimates have decreased by " &amp; TEXT(ABS(F48-F52),"$0.00") &amp; " in the 2 months leading up to the earnings report"))</f>
        <v/>
      </c>
    </row>
    <row r="11" spans="1:16" x14ac:dyDescent="0.3">
      <c r="A11" s="1">
        <v>4</v>
      </c>
      <c r="B11" t="s">
        <v>13</v>
      </c>
      <c r="C11" t="s">
        <v>14</v>
      </c>
      <c r="K11" t="str">
        <f>IF(B145="Interest Income",U42, K42)</f>
        <v>ACI Worldwide has managed to increase pretax income, net income, and eps (basic) each year since 2012</v>
      </c>
    </row>
    <row r="12" spans="1:16" x14ac:dyDescent="0.3">
      <c r="A12" s="1">
        <v>5</v>
      </c>
      <c r="B12" t="s">
        <v>15</v>
      </c>
      <c r="C12" t="s">
        <v>16</v>
      </c>
      <c r="D12" t="str">
        <f>LEFT(C12,FIND("-",C12)-2)</f>
        <v>15.11</v>
      </c>
      <c r="E12" t="str">
        <f>TRIM(RIGHT(C12,FIND("-",C12)-1))</f>
        <v>24.40</v>
      </c>
      <c r="K12" t="e">
        <f ca="1">D78</f>
        <v>#VALUE!</v>
      </c>
    </row>
    <row r="13" spans="1:16" x14ac:dyDescent="0.3">
      <c r="A13" s="1">
        <v>6</v>
      </c>
      <c r="B13" t="s">
        <v>17</v>
      </c>
      <c r="C13" t="s">
        <v>18</v>
      </c>
      <c r="K13" t="e">
        <f ca="1">D89</f>
        <v>#VALUE!</v>
      </c>
    </row>
    <row r="14" spans="1:16" x14ac:dyDescent="0.3">
      <c r="A14" s="1">
        <v>7</v>
      </c>
      <c r="B14" t="s">
        <v>19</v>
      </c>
      <c r="C14" t="s">
        <v>20</v>
      </c>
    </row>
    <row r="16" spans="1:16" x14ac:dyDescent="0.3">
      <c r="A16" s="1">
        <v>0</v>
      </c>
      <c r="B16" t="s">
        <v>21</v>
      </c>
      <c r="C16" t="s">
        <v>22</v>
      </c>
    </row>
    <row r="17" spans="1:23" x14ac:dyDescent="0.3">
      <c r="A17" s="1">
        <v>1</v>
      </c>
      <c r="B17" t="s">
        <v>23</v>
      </c>
      <c r="C17" t="s">
        <v>24</v>
      </c>
      <c r="K17" t="str">
        <f ca="1">K2 &amp; IF(J3=1, K3,IF(J3=2,L3,IF(J3=3,M3,IF(J3=4,N3,IF(J3=5,O3,IF(J3=6,P3)))))) &amp; ". " &amp; IF(J4=1,K4,IF(J4=2,L4)) &amp; ". " &amp; IF(J5=1,K5,IF(J5=2,L5)) &amp; K6 &amp; ". " &amp; K7 &amp; ". " &amp; K8 &amp; ". " &amp; K9 &amp; "."</f>
        <v>ACI Worldwide, Inc. is scheduled to report earnings on Jul 27, 2017. The stock is currently trading at $24.26, up .41% after opening up slightly over yesterday's close. The one year target estimate for ACI Worldwide is $25.60 which would be a 5.52% increase over the current price. Earnings are expected to increase by -25.% over last quarter based on the average of 5 analyst estimates (Yahoo Finance). The stock is trading in the high end of its 52-week range. Over the last 4 quarters, there have been positive earnings surprises 2 times, and a negative earnings surprise 2 times.</v>
      </c>
    </row>
    <row r="18" spans="1:23" x14ac:dyDescent="0.3">
      <c r="A18" s="1">
        <v>2</v>
      </c>
      <c r="B18" t="s">
        <v>25</v>
      </c>
      <c r="C18" t="s">
        <v>26</v>
      </c>
    </row>
    <row r="19" spans="1:23" x14ac:dyDescent="0.3">
      <c r="A19" s="1">
        <v>3</v>
      </c>
      <c r="B19" t="s">
        <v>27</v>
      </c>
      <c r="C19" t="s">
        <v>28</v>
      </c>
    </row>
    <row r="20" spans="1:23" x14ac:dyDescent="0.3">
      <c r="A20" s="1">
        <v>4</v>
      </c>
      <c r="B20" t="s">
        <v>29</v>
      </c>
      <c r="C20" t="s">
        <v>30</v>
      </c>
    </row>
    <row r="21" spans="1:23" x14ac:dyDescent="0.3">
      <c r="A21" s="1">
        <v>5</v>
      </c>
      <c r="B21" t="s">
        <v>31</v>
      </c>
      <c r="C21" t="s">
        <v>32</v>
      </c>
    </row>
    <row r="22" spans="1:23" x14ac:dyDescent="0.3">
      <c r="A22" s="1">
        <v>6</v>
      </c>
      <c r="B22" t="s">
        <v>33</v>
      </c>
      <c r="J22">
        <f>IF(K22 &lt;&gt; "",1, 0)</f>
        <v>0</v>
      </c>
      <c r="K22" t="str">
        <f>IF(I145="pos_trend","Revenue","")</f>
        <v/>
      </c>
      <c r="L22" t="str">
        <f t="shared" ref="L22:L38" si="0">IF(EXACT(K22,UPPER(K22)),K22,LOWER(K22))</f>
        <v/>
      </c>
      <c r="M22" t="str">
        <f>L22</f>
        <v/>
      </c>
      <c r="T22">
        <f>IF(U22 &lt;&gt; "",1, 0)</f>
        <v>0</v>
      </c>
      <c r="U22" t="str">
        <f>IF(AND(B145 = "Interest Income",I145="pos_trend"), "Interest Income","")</f>
        <v/>
      </c>
      <c r="V22" t="str">
        <f t="shared" ref="V22:V38" si="1">IF(EXACT(U22,UPPER(U22)),U22,LOWER(U22))</f>
        <v/>
      </c>
      <c r="W22" t="str">
        <f>V22</f>
        <v/>
      </c>
    </row>
    <row r="23" spans="1:23" x14ac:dyDescent="0.3">
      <c r="A23" s="1">
        <v>7</v>
      </c>
      <c r="B23" t="s">
        <v>34</v>
      </c>
      <c r="C23" t="s">
        <v>35</v>
      </c>
      <c r="J23">
        <f>IF(K23 &lt;&gt; "",2, 0)</f>
        <v>0</v>
      </c>
      <c r="K23" t="str">
        <f>IF(I146="pos_trend",B146,"")</f>
        <v/>
      </c>
      <c r="L23" t="str">
        <f t="shared" si="0"/>
        <v/>
      </c>
      <c r="M23" t="str">
        <f t="shared" ref="M23:M39" si="2">IF(L23&lt;&gt;"", M22 &amp; ", " &amp; L23,M22)</f>
        <v/>
      </c>
      <c r="T23">
        <f>IF(U23 &lt;&gt; "",2, 0)</f>
        <v>2</v>
      </c>
      <c r="U23" t="str">
        <f>IF(I151="pos_trend",B151,"")</f>
        <v>Amortization of Intangibles</v>
      </c>
      <c r="V23" t="str">
        <f t="shared" si="1"/>
        <v>amortization of intangibles</v>
      </c>
      <c r="W23" t="str">
        <f t="shared" ref="W23:W39" si="3">IF(V23&lt;&gt;"", W22 &amp; ", " &amp; V23,W22)</f>
        <v>, amortization of intangibles</v>
      </c>
    </row>
    <row r="24" spans="1:23" x14ac:dyDescent="0.3">
      <c r="J24">
        <f>IF(K24 &lt;&gt; "",3, 0)</f>
        <v>0</v>
      </c>
      <c r="K24" t="str">
        <f>IF(I153="pos_trend",B153,"")</f>
        <v/>
      </c>
      <c r="L24" t="str">
        <f t="shared" si="0"/>
        <v/>
      </c>
      <c r="M24" t="str">
        <f t="shared" si="2"/>
        <v/>
      </c>
      <c r="T24">
        <f>IF(U24 &lt;&gt; "",3, 0)</f>
        <v>0</v>
      </c>
      <c r="U24" t="str">
        <f>IF(I161="pos_trend",B161,"")</f>
        <v/>
      </c>
      <c r="V24" t="str">
        <f t="shared" si="1"/>
        <v/>
      </c>
      <c r="W24" t="str">
        <f t="shared" si="3"/>
        <v>, amortization of intangibles</v>
      </c>
    </row>
    <row r="25" spans="1:23" x14ac:dyDescent="0.3">
      <c r="J25">
        <f>IF(K25 &lt;&gt; "",4, 0)</f>
        <v>0</v>
      </c>
      <c r="K25" t="str">
        <f>IF(I154="pos_trend",B154,"")</f>
        <v/>
      </c>
      <c r="L25" t="str">
        <f t="shared" si="0"/>
        <v/>
      </c>
      <c r="M25" t="str">
        <f t="shared" si="2"/>
        <v/>
      </c>
      <c r="T25">
        <f>IF(U25 &lt;&gt; "",4, 0)</f>
        <v>0</v>
      </c>
      <c r="U25" t="str">
        <f>IF(I162="pos_trend",B162,"")</f>
        <v/>
      </c>
      <c r="V25" t="str">
        <f t="shared" si="1"/>
        <v/>
      </c>
      <c r="W25" t="str">
        <f t="shared" si="3"/>
        <v>, amortization of intangibles</v>
      </c>
    </row>
    <row r="26" spans="1:23" x14ac:dyDescent="0.3">
      <c r="B26" s="1" t="s">
        <v>36</v>
      </c>
      <c r="C26" s="1" t="s">
        <v>37</v>
      </c>
      <c r="D26" s="1" t="s">
        <v>38</v>
      </c>
      <c r="E26" s="1" t="s">
        <v>39</v>
      </c>
      <c r="F26" s="1" t="s">
        <v>40</v>
      </c>
      <c r="J26">
        <f>IF(K26 &lt;&gt; "",5, 0)</f>
        <v>0</v>
      </c>
      <c r="K26" t="str">
        <f>IF(I155="pos_trend",B155,"")</f>
        <v/>
      </c>
      <c r="L26" t="str">
        <f t="shared" si="0"/>
        <v/>
      </c>
      <c r="M26" t="str">
        <f t="shared" si="2"/>
        <v/>
      </c>
      <c r="T26">
        <f>IF(U26 &lt;&gt; "",5, 0)</f>
        <v>0</v>
      </c>
      <c r="U26" t="str">
        <f>IF(I167="pos_trend",B167,"")</f>
        <v/>
      </c>
      <c r="V26" t="str">
        <f t="shared" si="1"/>
        <v/>
      </c>
      <c r="W26" t="str">
        <f t="shared" si="3"/>
        <v>, amortization of intangibles</v>
      </c>
    </row>
    <row r="27" spans="1:23" x14ac:dyDescent="0.3">
      <c r="A27" s="1">
        <v>0</v>
      </c>
      <c r="B27" t="s">
        <v>41</v>
      </c>
      <c r="C27">
        <v>5</v>
      </c>
      <c r="D27">
        <v>5</v>
      </c>
      <c r="E27">
        <v>5</v>
      </c>
      <c r="F27">
        <v>5</v>
      </c>
      <c r="J27">
        <f>IF(K27 &lt;&gt; "",6, 0)</f>
        <v>6</v>
      </c>
      <c r="K27" t="str">
        <f>IF(I172="pos_trend",B172,"")</f>
        <v>Pretax Income</v>
      </c>
      <c r="L27" t="str">
        <f t="shared" si="0"/>
        <v>pretax income</v>
      </c>
      <c r="M27" t="str">
        <f t="shared" si="2"/>
        <v>, pretax income</v>
      </c>
      <c r="T27">
        <f>IF(U27 &lt;&gt; "",6, 0)</f>
        <v>0</v>
      </c>
      <c r="U27" t="str">
        <f>IF(I170="pos_trend",B170,"")</f>
        <v/>
      </c>
      <c r="V27" t="str">
        <f t="shared" si="1"/>
        <v/>
      </c>
      <c r="W27" t="str">
        <f t="shared" si="3"/>
        <v>, amortization of intangibles</v>
      </c>
    </row>
    <row r="28" spans="1:23" x14ac:dyDescent="0.3">
      <c r="A28" s="1">
        <v>1</v>
      </c>
      <c r="B28" t="s">
        <v>42</v>
      </c>
      <c r="C28">
        <v>-0.08</v>
      </c>
      <c r="D28">
        <v>-0.06</v>
      </c>
      <c r="E28">
        <v>0.47</v>
      </c>
      <c r="F28">
        <v>0.57999999999999996</v>
      </c>
      <c r="J28">
        <f>IF(K28 &lt;&gt; "",7, 0)</f>
        <v>0</v>
      </c>
      <c r="K28" t="str">
        <f>IF(I173="pos_trend",B173,"")</f>
        <v/>
      </c>
      <c r="L28" t="str">
        <f t="shared" si="0"/>
        <v/>
      </c>
      <c r="M28" t="str">
        <f t="shared" si="2"/>
        <v>, pretax income</v>
      </c>
      <c r="T28">
        <f>IF(U28 &lt;&gt; "",7, 0)</f>
        <v>0</v>
      </c>
      <c r="U28" t="str">
        <f>IF(I171="pos_trend",B171,"")</f>
        <v/>
      </c>
      <c r="V28" t="str">
        <f t="shared" si="1"/>
        <v/>
      </c>
      <c r="W28" t="str">
        <f t="shared" si="3"/>
        <v>, amortization of intangibles</v>
      </c>
    </row>
    <row r="29" spans="1:23" x14ac:dyDescent="0.3">
      <c r="A29" s="1">
        <v>2</v>
      </c>
      <c r="B29" t="s">
        <v>43</v>
      </c>
      <c r="C29">
        <v>-0.12</v>
      </c>
      <c r="D29">
        <v>-0.1</v>
      </c>
      <c r="E29">
        <v>0.43</v>
      </c>
      <c r="F29">
        <v>0.51</v>
      </c>
      <c r="J29">
        <f>IF(K29 &lt;&gt; "",8, 0)</f>
        <v>0</v>
      </c>
      <c r="K29" t="str">
        <f>IF(I174="pos_trend",B174,"")</f>
        <v/>
      </c>
      <c r="L29" t="str">
        <f t="shared" si="0"/>
        <v/>
      </c>
      <c r="M29" t="str">
        <f t="shared" si="2"/>
        <v>, pretax income</v>
      </c>
      <c r="T29">
        <f>IF(U29 &lt;&gt; "",8, 0)</f>
        <v>8</v>
      </c>
      <c r="U29" t="str">
        <f>IF(I172="pos_trend",B172,"")</f>
        <v>Pretax Income</v>
      </c>
      <c r="V29" t="str">
        <f t="shared" si="1"/>
        <v>pretax income</v>
      </c>
      <c r="W29" t="str">
        <f t="shared" si="3"/>
        <v>, amortization of intangibles, pretax income</v>
      </c>
    </row>
    <row r="30" spans="1:23" x14ac:dyDescent="0.3">
      <c r="A30" s="1">
        <v>3</v>
      </c>
      <c r="B30" t="s">
        <v>44</v>
      </c>
      <c r="C30">
        <v>-0.03</v>
      </c>
      <c r="D30">
        <v>-0.03</v>
      </c>
      <c r="E30">
        <v>0.53</v>
      </c>
      <c r="F30">
        <v>0.61</v>
      </c>
      <c r="J30">
        <f>IF(K30 &lt;&gt; "",9, 0)</f>
        <v>9</v>
      </c>
      <c r="K30" t="str">
        <f>IF(I185="pos_trend",B185,"")</f>
        <v>Net Income</v>
      </c>
      <c r="L30" t="str">
        <f t="shared" si="0"/>
        <v>net income</v>
      </c>
      <c r="M30" t="str">
        <f t="shared" si="2"/>
        <v>, pretax income, net income</v>
      </c>
      <c r="T30">
        <f>IF(U30 &lt;&gt; "",9, 0)</f>
        <v>0</v>
      </c>
      <c r="U30" t="str">
        <f>IF(I178="pos_trend",B178,"")</f>
        <v/>
      </c>
      <c r="V30" t="str">
        <f t="shared" si="1"/>
        <v/>
      </c>
      <c r="W30" t="str">
        <f t="shared" si="3"/>
        <v>, amortization of intangibles, pretax income</v>
      </c>
    </row>
    <row r="31" spans="1:23" x14ac:dyDescent="0.3">
      <c r="A31" s="1">
        <v>4</v>
      </c>
      <c r="B31" t="s">
        <v>45</v>
      </c>
      <c r="C31">
        <v>-0.1</v>
      </c>
      <c r="D31">
        <v>-0.04</v>
      </c>
      <c r="E31">
        <v>0.41</v>
      </c>
      <c r="F31">
        <v>0.47</v>
      </c>
      <c r="J31">
        <f>IF(K31 &lt;&gt; "",10, 0)</f>
        <v>0</v>
      </c>
      <c r="K31" t="str">
        <f>IF(I186="pos_trend",B186,"")</f>
        <v/>
      </c>
      <c r="L31" t="str">
        <f t="shared" si="0"/>
        <v/>
      </c>
      <c r="M31" t="str">
        <f t="shared" si="2"/>
        <v>, pretax income, net income</v>
      </c>
      <c r="T31">
        <f>IF(U31 &lt;&gt; "",10, 0)</f>
        <v>0</v>
      </c>
      <c r="U31" t="str">
        <f>IF(I199="pos_trend",B199,"")</f>
        <v/>
      </c>
      <c r="V31" t="str">
        <f t="shared" si="1"/>
        <v/>
      </c>
      <c r="W31" t="str">
        <f t="shared" si="3"/>
        <v>, amortization of intangibles, pretax income</v>
      </c>
    </row>
    <row r="32" spans="1:23" x14ac:dyDescent="0.3">
      <c r="J32">
        <f>IF(K32 &lt;&gt; "",11, 0)</f>
        <v>0</v>
      </c>
      <c r="K32" t="str">
        <f>IF(I187="pos_trend",B187,"")</f>
        <v/>
      </c>
      <c r="L32" t="str">
        <f t="shared" si="0"/>
        <v/>
      </c>
      <c r="M32" t="str">
        <f t="shared" si="2"/>
        <v>, pretax income, net income</v>
      </c>
      <c r="T32">
        <f>IF(U32 &lt;&gt; "",11, 0)</f>
        <v>0</v>
      </c>
      <c r="U32" t="str">
        <f>IF(I209="pos_trend",B209,"")</f>
        <v/>
      </c>
      <c r="V32" t="str">
        <f t="shared" si="1"/>
        <v/>
      </c>
      <c r="W32" t="str">
        <f t="shared" si="3"/>
        <v>, amortization of intangibles, pretax income</v>
      </c>
    </row>
    <row r="33" spans="1:23" x14ac:dyDescent="0.3">
      <c r="B33" s="1" t="s">
        <v>46</v>
      </c>
      <c r="C33" s="1" t="s">
        <v>37</v>
      </c>
      <c r="D33" s="1" t="s">
        <v>38</v>
      </c>
      <c r="E33" s="1" t="s">
        <v>39</v>
      </c>
      <c r="F33" s="1" t="s">
        <v>40</v>
      </c>
      <c r="J33">
        <f>IF(K33 &lt;&gt; "",12, 0)</f>
        <v>12</v>
      </c>
      <c r="K33" t="str">
        <f>IF(I195="pos_trend",B195,"")</f>
        <v>EPS (Basic)</v>
      </c>
      <c r="L33" t="str">
        <f t="shared" si="0"/>
        <v>eps (basic)</v>
      </c>
      <c r="M33" t="str">
        <f t="shared" si="2"/>
        <v>, pretax income, net income, eps (basic)</v>
      </c>
      <c r="T33">
        <f>IF(U33 &lt;&gt; "",12, 0)</f>
        <v>0</v>
      </c>
      <c r="U33" t="str">
        <f>IF(I231="pos_trend",B231,"")</f>
        <v/>
      </c>
      <c r="V33" t="str">
        <f t="shared" si="1"/>
        <v/>
      </c>
      <c r="W33" t="str">
        <f t="shared" si="3"/>
        <v>, amortization of intangibles, pretax income</v>
      </c>
    </row>
    <row r="34" spans="1:23" x14ac:dyDescent="0.3">
      <c r="A34" s="1">
        <v>0</v>
      </c>
      <c r="B34" t="s">
        <v>41</v>
      </c>
      <c r="C34" t="s">
        <v>47</v>
      </c>
      <c r="D34" t="s">
        <v>47</v>
      </c>
      <c r="E34" t="s">
        <v>48</v>
      </c>
      <c r="F34" t="s">
        <v>48</v>
      </c>
      <c r="J34">
        <f>IF(K34 &lt;&gt; "",13, 0)</f>
        <v>0</v>
      </c>
      <c r="K34" t="str">
        <f>IF(I196="pos_trend",B196,"")</f>
        <v/>
      </c>
      <c r="L34" t="str">
        <f t="shared" si="0"/>
        <v/>
      </c>
      <c r="M34" t="str">
        <f t="shared" si="2"/>
        <v>, pretax income, net income, eps (basic)</v>
      </c>
      <c r="T34">
        <f>IF(U34 &lt;&gt; "",13, 0)</f>
        <v>0</v>
      </c>
      <c r="U34" t="str">
        <f>IF(I251="pos_trend",B251,"")</f>
        <v/>
      </c>
      <c r="V34" t="str">
        <f t="shared" si="1"/>
        <v/>
      </c>
      <c r="W34" t="str">
        <f t="shared" si="3"/>
        <v>, amortization of intangibles, pretax income</v>
      </c>
    </row>
    <row r="35" spans="1:23" x14ac:dyDescent="0.3">
      <c r="A35" s="1">
        <v>1</v>
      </c>
      <c r="B35" t="s">
        <v>42</v>
      </c>
      <c r="C35" t="s">
        <v>49</v>
      </c>
      <c r="D35" t="s">
        <v>50</v>
      </c>
      <c r="E35" t="s">
        <v>51</v>
      </c>
      <c r="F35" t="s">
        <v>52</v>
      </c>
      <c r="J35">
        <f>IF(K35 &lt;&gt; "",14, 0)</f>
        <v>0</v>
      </c>
      <c r="K35" t="str">
        <f>IF(I201="pos_trend",B201,"")</f>
        <v/>
      </c>
      <c r="L35" t="str">
        <f t="shared" si="0"/>
        <v/>
      </c>
      <c r="M35" t="str">
        <f t="shared" si="2"/>
        <v>, pretax income, net income, eps (basic)</v>
      </c>
      <c r="T35">
        <f>IF(U35 &lt;&gt; "",14, 0)</f>
        <v>0</v>
      </c>
      <c r="U35" t="str">
        <f>IF(I279="pos_trend",B279,"")</f>
        <v/>
      </c>
      <c r="V35" t="str">
        <f t="shared" si="1"/>
        <v/>
      </c>
      <c r="W35" t="str">
        <f t="shared" si="3"/>
        <v>, amortization of intangibles, pretax income</v>
      </c>
    </row>
    <row r="36" spans="1:23" x14ac:dyDescent="0.3">
      <c r="A36" s="1">
        <v>2</v>
      </c>
      <c r="B36" t="s">
        <v>43</v>
      </c>
      <c r="C36" t="s">
        <v>53</v>
      </c>
      <c r="D36" t="s">
        <v>54</v>
      </c>
      <c r="E36" t="s">
        <v>55</v>
      </c>
      <c r="F36" t="s">
        <v>56</v>
      </c>
      <c r="J36">
        <f>IF(K36 &lt;&gt; "",15, 0)</f>
        <v>0</v>
      </c>
      <c r="K36" t="str">
        <f>IF(I202="pos_trend",B202,"")</f>
        <v/>
      </c>
      <c r="L36" t="str">
        <f t="shared" si="0"/>
        <v/>
      </c>
      <c r="M36" t="str">
        <f t="shared" si="2"/>
        <v>, pretax income, net income, eps (basic)</v>
      </c>
      <c r="T36">
        <f>IF(U36 &lt;&gt; "",15, 0)</f>
        <v>0</v>
      </c>
      <c r="U36" t="str">
        <f>IF(I336="pos_trend",B336,"")</f>
        <v/>
      </c>
      <c r="V36" t="str">
        <f t="shared" si="1"/>
        <v/>
      </c>
      <c r="W36" t="str">
        <f t="shared" si="3"/>
        <v>, amortization of intangibles, pretax income</v>
      </c>
    </row>
    <row r="37" spans="1:23" x14ac:dyDescent="0.3">
      <c r="A37" s="1">
        <v>3</v>
      </c>
      <c r="B37" t="s">
        <v>44</v>
      </c>
      <c r="C37" t="s">
        <v>57</v>
      </c>
      <c r="D37" t="s">
        <v>58</v>
      </c>
      <c r="E37" t="s">
        <v>51</v>
      </c>
      <c r="F37" t="s">
        <v>59</v>
      </c>
      <c r="J37">
        <f>IF(K37 &lt;&gt; "",16, 0)</f>
        <v>0</v>
      </c>
      <c r="K37" t="str">
        <f>IF(I203="pos_trend",B203,"")</f>
        <v/>
      </c>
      <c r="L37" t="str">
        <f t="shared" si="0"/>
        <v/>
      </c>
      <c r="M37" t="str">
        <f t="shared" si="2"/>
        <v>, pretax income, net income, eps (basic)</v>
      </c>
      <c r="T37">
        <f>IF(U37 &lt;&gt; "",16, 0)</f>
        <v>0</v>
      </c>
      <c r="U37" t="str">
        <f>IF(I235="pos_trend",B235,"")</f>
        <v/>
      </c>
      <c r="V37" t="str">
        <f t="shared" si="1"/>
        <v/>
      </c>
      <c r="W37" t="str">
        <f t="shared" si="3"/>
        <v>, amortization of intangibles, pretax income</v>
      </c>
    </row>
    <row r="38" spans="1:23" x14ac:dyDescent="0.3">
      <c r="A38" s="1">
        <v>4</v>
      </c>
      <c r="B38" t="s">
        <v>60</v>
      </c>
      <c r="C38" t="s">
        <v>61</v>
      </c>
      <c r="D38" t="s">
        <v>62</v>
      </c>
      <c r="E38" t="s">
        <v>55</v>
      </c>
      <c r="F38" t="s">
        <v>51</v>
      </c>
      <c r="J38">
        <f>IF(K38 &lt;&gt; "",17, 0)</f>
        <v>0</v>
      </c>
      <c r="K38" t="str">
        <f>IF(I351="pos_trend",B351,"")</f>
        <v/>
      </c>
      <c r="L38" t="str">
        <f t="shared" si="0"/>
        <v/>
      </c>
      <c r="M38" t="str">
        <f t="shared" si="2"/>
        <v>, pretax income, net income, eps (basic)</v>
      </c>
      <c r="T38">
        <f>IF(U38 &lt;&gt; "",17, 0)</f>
        <v>0</v>
      </c>
      <c r="U38" t="str">
        <f>IF(I236="pos_trend",B236,"")</f>
        <v/>
      </c>
      <c r="V38" t="str">
        <f t="shared" si="1"/>
        <v/>
      </c>
      <c r="W38" t="str">
        <f t="shared" si="3"/>
        <v>, amortization of intangibles, pretax income</v>
      </c>
    </row>
    <row r="39" spans="1:23" x14ac:dyDescent="0.3">
      <c r="A39" s="1">
        <v>5</v>
      </c>
      <c r="B39" t="s">
        <v>63</v>
      </c>
      <c r="C39" t="s">
        <v>64</v>
      </c>
      <c r="D39" t="s">
        <v>65</v>
      </c>
      <c r="E39" t="s">
        <v>66</v>
      </c>
      <c r="F39" t="s">
        <v>67</v>
      </c>
      <c r="K39" t="str">
        <f>IF(I352="pos_trend",B352,"")</f>
        <v/>
      </c>
      <c r="M39" t="str">
        <f t="shared" si="2"/>
        <v>, pretax income, net income, eps (basic)</v>
      </c>
      <c r="W39" t="str">
        <f t="shared" si="3"/>
        <v>, amortization of intangibles, pretax income</v>
      </c>
    </row>
    <row r="40" spans="1:23" x14ac:dyDescent="0.3">
      <c r="J40">
        <f>MAX(J22:J39)</f>
        <v>12</v>
      </c>
      <c r="K40" t="str">
        <f>VLOOKUP(J40,J22:K39,2,FALSE)</f>
        <v>EPS (Basic)</v>
      </c>
      <c r="M40" t="str">
        <f>IF(IFERROR(FIND(",",M39),TRUE)=TRUE,M39,IF(NOT(EXACT(K40,UPPER(K40))),SUBSTITUTE(M39,LOWER(K40),"and "&amp;LOWER(K40)),SUBSTITUTE(M39,K40,"and "&amp;K40)))</f>
        <v>, pretax income, net income, and eps (basic)</v>
      </c>
      <c r="T40">
        <f>MAX(T22:T39)</f>
        <v>8</v>
      </c>
      <c r="U40" t="str">
        <f>VLOOKUP(T40,T22:U39,2,FALSE)</f>
        <v>Pretax Income</v>
      </c>
      <c r="W40" t="str">
        <f>IF(IFERROR(FIND(",",W39),TRUE)=TRUE,W39,IF(NOT(EXACT(U40,UPPER(U40))),SUBSTITUTE(W39,LOWER(U40),"and "&amp;LOWER(U40)),SUBSTITUTE(W39,U40,"and "&amp;U40)))</f>
        <v>, amortization of intangibles, and pretax income</v>
      </c>
    </row>
    <row r="41" spans="1:23" x14ac:dyDescent="0.3">
      <c r="B41" s="1" t="s">
        <v>68</v>
      </c>
      <c r="C41" s="1" t="s">
        <v>69</v>
      </c>
      <c r="D41" s="1" t="s">
        <v>70</v>
      </c>
      <c r="E41" s="1" t="s">
        <v>71</v>
      </c>
      <c r="F41" s="1" t="s">
        <v>72</v>
      </c>
    </row>
    <row r="42" spans="1:23" x14ac:dyDescent="0.3">
      <c r="A42" s="1">
        <v>0</v>
      </c>
      <c r="B42" t="s">
        <v>73</v>
      </c>
      <c r="C42" t="s">
        <v>74</v>
      </c>
      <c r="D42" t="s">
        <v>75</v>
      </c>
      <c r="E42" t="s">
        <v>76</v>
      </c>
      <c r="F42" t="s">
        <v>77</v>
      </c>
      <c r="K42" t="str">
        <f>SUBSTITUTE(IF(M40&lt;&gt;"", D1 &amp; " has managed to increase " &amp; M40 &amp; " each year since " &amp; C144, "No positive trends")," , "," ")</f>
        <v>ACI Worldwide has managed to increase pretax income, net income, and eps (basic) each year since 2012</v>
      </c>
      <c r="U42" t="str">
        <f>SUBSTITUTE(IF(W40&lt;&gt;"", D1 &amp; " has managed to increase " &amp; W40 &amp; " each year since " &amp; C144, "No positive trends")," , "," ")</f>
        <v>ACI Worldwide has managed to increase amortization of intangibles, and pretax income each year since 2012</v>
      </c>
    </row>
    <row r="43" spans="1:23" x14ac:dyDescent="0.3">
      <c r="A43" s="1">
        <v>1</v>
      </c>
      <c r="B43" t="s">
        <v>78</v>
      </c>
      <c r="C43" t="s">
        <v>79</v>
      </c>
      <c r="D43" t="s">
        <v>74</v>
      </c>
      <c r="E43" t="s">
        <v>80</v>
      </c>
      <c r="F43" t="s">
        <v>81</v>
      </c>
    </row>
    <row r="44" spans="1:23" x14ac:dyDescent="0.3">
      <c r="A44" s="1">
        <v>2</v>
      </c>
      <c r="B44" t="s">
        <v>82</v>
      </c>
      <c r="C44" t="s">
        <v>83</v>
      </c>
      <c r="D44" t="s">
        <v>84</v>
      </c>
      <c r="E44" t="s">
        <v>85</v>
      </c>
      <c r="F44" t="s">
        <v>86</v>
      </c>
    </row>
    <row r="45" spans="1:23" x14ac:dyDescent="0.3">
      <c r="A45" s="1">
        <v>3</v>
      </c>
      <c r="B45" t="s">
        <v>87</v>
      </c>
      <c r="C45" t="s">
        <v>88</v>
      </c>
      <c r="D45" t="s">
        <v>89</v>
      </c>
      <c r="E45" t="s">
        <v>90</v>
      </c>
      <c r="F45" t="s">
        <v>91</v>
      </c>
    </row>
    <row r="47" spans="1:23" x14ac:dyDescent="0.3">
      <c r="B47" s="1" t="s">
        <v>92</v>
      </c>
      <c r="C47" s="1" t="s">
        <v>37</v>
      </c>
      <c r="D47" s="1" t="s">
        <v>38</v>
      </c>
      <c r="E47" s="1" t="s">
        <v>39</v>
      </c>
      <c r="F47" s="1" t="s">
        <v>40</v>
      </c>
    </row>
    <row r="48" spans="1:23" x14ac:dyDescent="0.3">
      <c r="A48" s="1">
        <v>0</v>
      </c>
      <c r="B48" t="s">
        <v>93</v>
      </c>
      <c r="C48">
        <v>-0.08</v>
      </c>
      <c r="D48">
        <v>-0.06</v>
      </c>
      <c r="E48">
        <v>0.47</v>
      </c>
      <c r="F48">
        <v>0.57999999999999996</v>
      </c>
    </row>
    <row r="49" spans="1:14" x14ac:dyDescent="0.3">
      <c r="A49" s="1">
        <v>1</v>
      </c>
      <c r="B49" t="s">
        <v>94</v>
      </c>
      <c r="C49">
        <v>-0.08</v>
      </c>
      <c r="D49">
        <v>-0.06</v>
      </c>
      <c r="E49">
        <v>0.47</v>
      </c>
      <c r="F49">
        <v>0.57999999999999996</v>
      </c>
    </row>
    <row r="50" spans="1:14" x14ac:dyDescent="0.3">
      <c r="A50" s="1">
        <v>2</v>
      </c>
      <c r="B50" t="s">
        <v>95</v>
      </c>
      <c r="C50">
        <v>-0.08</v>
      </c>
      <c r="D50">
        <v>-0.06</v>
      </c>
      <c r="E50">
        <v>0.47</v>
      </c>
      <c r="F50">
        <v>0.57999999999999996</v>
      </c>
    </row>
    <row r="51" spans="1:14" x14ac:dyDescent="0.3">
      <c r="A51" s="1">
        <v>3</v>
      </c>
      <c r="B51" t="s">
        <v>96</v>
      </c>
      <c r="C51">
        <v>-0.08</v>
      </c>
      <c r="D51">
        <v>-0.05</v>
      </c>
      <c r="E51">
        <v>0.46</v>
      </c>
      <c r="F51">
        <v>0.59</v>
      </c>
    </row>
    <row r="52" spans="1:14" x14ac:dyDescent="0.3">
      <c r="A52" s="1">
        <v>4</v>
      </c>
      <c r="B52" t="s">
        <v>97</v>
      </c>
      <c r="C52">
        <v>-0.09</v>
      </c>
      <c r="D52">
        <v>-0.04</v>
      </c>
      <c r="E52">
        <v>0.43</v>
      </c>
      <c r="F52">
        <v>0.57999999999999996</v>
      </c>
    </row>
    <row r="54" spans="1:14" x14ac:dyDescent="0.3">
      <c r="B54" s="1" t="s">
        <v>98</v>
      </c>
      <c r="C54" s="1" t="s">
        <v>37</v>
      </c>
      <c r="D54" s="1" t="s">
        <v>38</v>
      </c>
      <c r="E54" s="1" t="s">
        <v>39</v>
      </c>
      <c r="F54" s="1" t="s">
        <v>40</v>
      </c>
    </row>
    <row r="55" spans="1:14" x14ac:dyDescent="0.3">
      <c r="A55" s="1">
        <v>0</v>
      </c>
      <c r="B55" t="s">
        <v>99</v>
      </c>
    </row>
    <row r="56" spans="1:14" x14ac:dyDescent="0.3">
      <c r="A56" s="1">
        <v>1</v>
      </c>
      <c r="B56" t="s">
        <v>100</v>
      </c>
    </row>
    <row r="57" spans="1:14" x14ac:dyDescent="0.3">
      <c r="A57" s="1">
        <v>2</v>
      </c>
      <c r="B57" t="s">
        <v>101</v>
      </c>
    </row>
    <row r="58" spans="1:14" x14ac:dyDescent="0.3">
      <c r="A58" s="1">
        <v>3</v>
      </c>
      <c r="B58" t="s">
        <v>102</v>
      </c>
    </row>
    <row r="60" spans="1:14" x14ac:dyDescent="0.3">
      <c r="B60" s="1" t="s">
        <v>103</v>
      </c>
      <c r="C60" s="1" t="s">
        <v>104</v>
      </c>
      <c r="D60" s="1" t="s">
        <v>105</v>
      </c>
      <c r="E60" s="1" t="s">
        <v>106</v>
      </c>
      <c r="F60" s="1" t="s">
        <v>107</v>
      </c>
      <c r="I60" t="str">
        <f t="shared" ref="I60:I123" si="4">IF(AND(K60&gt; J60, L60&gt; K60, M60&gt; L60, N60&gt; M60), "pos_trend", IF(AND(K60&lt; J60, L60&lt; K60, M60&lt; L60, N60&lt; M60), "neg_trend", "N/A"))</f>
        <v>N/A</v>
      </c>
      <c r="J60" t="str">
        <f t="shared" ref="J60:J123" si="5">IFERROR(IF(TRIM(C60)="-", "N/A", IF(RIGHT(C60,1)=")",IF(RIGHT(C60,2)="T)",-1000000000000*VALUE(MID(C60,2,LEN(C60)-3)),IF(RIGHT(C60,2)="M)",-1000000*VALUE(MID(C60,2,LEN(C60)-3)),IF(RIGHT(C60,2)="B)",-1000000000*VALUE(MID(C60,2,LEN(C60)-3)),IF(RIGHT(C60,2)="k)",-1000*VALUE(MID(C60,2,LEN(C60)-3)),VALUE(SUBSTITUTE(C60,",","")))))),IF(RIGHT(C60,1)="T",1000000000000*VALUE(LEFT(C60,LEN(C60)-1)),IF(RIGHT(C60,1)="M",1000000*VALUE(LEFT(C60,LEN(C60)-1)),IF(RIGHT(C60,1)="B",1000000000*VALUE(LEFT(C60,LEN(C60)-1)),IF(RIGHT(C60,1)="%",0.01*VALUE(LEFT(C60,LEN(C60)-1)),IF(RIGHT(C60,1)="k",1000*VALUE(LEFT(C60,LEN(C60)-1)),VALUE(SUBSTITUTE(C60,",",""))))))))),"N/A")</f>
        <v>N/A</v>
      </c>
      <c r="K60" t="str">
        <f t="shared" ref="K60:K123" si="6">IFERROR(IF(TRIM(D60)="-", "N/A", IF(RIGHT(D60,1)=")",IF(RIGHT(D60,2)="T)",-1000000000000*VALUE(MID(D60,2,LEN(D60)-3)),IF(RIGHT(D60,2)="M)",-1000000*VALUE(MID(D60,2,LEN(D60)-3)),IF(RIGHT(D60,2)="B)",-1000000000*VALUE(MID(D60,2,LEN(D60)-3)),IF(RIGHT(D60,2)="k)",-1000*VALUE(MID(D60,2,LEN(D60)-3)),VALUE(SUBSTITUTE(D60,",","")))))),IF(RIGHT(D60,1)="T",1000000000000*VALUE(LEFT(D60,LEN(D60)-1)),IF(RIGHT(D60,1)="M",1000000*VALUE(LEFT(D60,LEN(D60)-1)),IF(RIGHT(D60,1)="B",1000000000*VALUE(LEFT(D60,LEN(D60)-1)),IF(RIGHT(D60,1)="%",0.01*VALUE(LEFT(D60,LEN(D60)-1)),IF(RIGHT(D60,1)="k",1000*VALUE(LEFT(D60,LEN(D60)-1)),VALUE(SUBSTITUTE(D60,",",""))))))))),"N/A")</f>
        <v>N/A</v>
      </c>
      <c r="L60" t="str">
        <f t="shared" ref="L60:L123" si="7">IFERROR(IF(TRIM(E60)="-", "N/A", IF(RIGHT(E60,1)=")",IF(RIGHT(E60,2)="T)",-1000000000000*VALUE(MID(E60,2,LEN(E60)-3)),IF(RIGHT(E60,2)="M)",-1000000*VALUE(MID(E60,2,LEN(E60)-3)),IF(RIGHT(E60,2)="B)",-1000000000*VALUE(MID(E60,2,LEN(E60)-3)),IF(RIGHT(E60,2)="k)",-1000*VALUE(MID(E60,2,LEN(E60)-3)),VALUE(SUBSTITUTE(E60,",","")))))),IF(RIGHT(E60,1)="T",1000000000000*VALUE(LEFT(E60,LEN(E60)-1)),IF(RIGHT(E60,1)="M",1000000*VALUE(LEFT(E60,LEN(E60)-1)),IF(RIGHT(E60,1)="B",1000000000*VALUE(LEFT(E60,LEN(E60)-1)),IF(RIGHT(E60,1)="%",0.01*VALUE(LEFT(E60,LEN(E60)-1)),IF(RIGHT(E60,1)="k",1000*VALUE(LEFT(E60,LEN(E60)-1)),VALUE(SUBSTITUTE(E60,",",""))))))))),"N/A")</f>
        <v>N/A</v>
      </c>
      <c r="M60" t="str">
        <f t="shared" ref="M60:M123" si="8">IFERROR(IF(TRIM(F60)="-", "N/A", IF(RIGHT(F60,1)=")",IF(RIGHT(F60,2)="T)",-1000000000000*VALUE(MID(F60,2,LEN(F60)-3)),IF(RIGHT(F60,2)="M)",-1000000*VALUE(MID(F60,2,LEN(F60)-3)),IF(RIGHT(F60,2)="B)",-1000000000*VALUE(MID(F60,2,LEN(F60)-3)),IF(RIGHT(F60,2)="k)",-1000*VALUE(MID(F60,2,LEN(F60)-3)),VALUE(SUBSTITUTE(F60,",","")))))),IF(RIGHT(F60,1)="T",1000000000000*VALUE(LEFT(F60,LEN(F60)-1)),IF(RIGHT(F60,1)="M",1000000*VALUE(LEFT(F60,LEN(F60)-1)),IF(RIGHT(F60,1)="B",1000000000*VALUE(LEFT(F60,LEN(F60)-1)),IF(RIGHT(F60,1)="%",0.01*VALUE(LEFT(F60,LEN(F60)-1)),IF(RIGHT(F60,1)="k",1000*VALUE(LEFT(F60,LEN(F60)-1)),VALUE(SUBSTITUTE(F60,",",""))))))))),"N/A")</f>
        <v>N/A</v>
      </c>
      <c r="N60" t="str">
        <f t="shared" ref="N60:N123" si="9">IFERROR(IF(TRIM(G60)="-", "N/A", IF(RIGHT(G60,1)=")",IF(RIGHT(G60,2)="T)",-1000000000000*VALUE(MID(G60,2,LEN(G60)-3)),IF(RIGHT(G60,2)="M)",-1000000*VALUE(MID(G60,2,LEN(G60)-3)),IF(RIGHT(G60,2)="B)",-1000000000*VALUE(MID(G60,2,LEN(G60)-3)),IF(RIGHT(G60,2)="k)",-1000*VALUE(MID(G60,2,LEN(G60)-3)),VALUE(SUBSTITUTE(G60,",","")))))),IF(RIGHT(G60,1)="T",1000000000000*VALUE(LEFT(G60,LEN(G60)-1)),IF(RIGHT(G60,1)="M",1000000*VALUE(LEFT(G60,LEN(G60)-1)),IF(RIGHT(G60,1)="B",1000000000*VALUE(LEFT(G60,LEN(G60)-1)),IF(RIGHT(G60,1)="%",0.01*VALUE(LEFT(G60,LEN(G60)-1)),IF(RIGHT(G60,1)="k",1000*VALUE(LEFT(G60,LEN(G60)-1)),VALUE(SUBSTITUTE(G60,",",""))))))))),"N/A")</f>
        <v>N/A</v>
      </c>
    </row>
    <row r="61" spans="1:14" x14ac:dyDescent="0.3">
      <c r="A61" s="1">
        <v>0</v>
      </c>
      <c r="B61" t="s">
        <v>108</v>
      </c>
      <c r="C61" t="s">
        <v>109</v>
      </c>
      <c r="F61">
        <v>0.19</v>
      </c>
      <c r="I61" t="str">
        <f t="shared" si="4"/>
        <v>N/A</v>
      </c>
      <c r="J61">
        <f t="shared" si="5"/>
        <v>0.2</v>
      </c>
      <c r="K61" t="str">
        <f t="shared" si="6"/>
        <v>N/A</v>
      </c>
      <c r="L61" t="str">
        <f t="shared" si="7"/>
        <v>N/A</v>
      </c>
      <c r="M61">
        <f t="shared" si="8"/>
        <v>0.19</v>
      </c>
      <c r="N61" t="str">
        <f t="shared" si="9"/>
        <v>N/A</v>
      </c>
    </row>
    <row r="62" spans="1:14" x14ac:dyDescent="0.3">
      <c r="A62" s="1">
        <v>1</v>
      </c>
      <c r="B62" t="s">
        <v>110</v>
      </c>
      <c r="C62" t="s">
        <v>111</v>
      </c>
      <c r="F62">
        <v>0.22</v>
      </c>
      <c r="I62" t="str">
        <f t="shared" si="4"/>
        <v>N/A</v>
      </c>
      <c r="J62">
        <f t="shared" si="5"/>
        <v>-0.5</v>
      </c>
      <c r="K62" t="str">
        <f t="shared" si="6"/>
        <v>N/A</v>
      </c>
      <c r="L62" t="str">
        <f t="shared" si="7"/>
        <v>N/A</v>
      </c>
      <c r="M62">
        <f t="shared" si="8"/>
        <v>0.22</v>
      </c>
      <c r="N62" t="str">
        <f t="shared" si="9"/>
        <v>N/A</v>
      </c>
    </row>
    <row r="63" spans="1:14" x14ac:dyDescent="0.3">
      <c r="A63" s="1">
        <v>2</v>
      </c>
      <c r="B63" t="s">
        <v>112</v>
      </c>
      <c r="C63" t="s">
        <v>113</v>
      </c>
      <c r="F63">
        <v>0.08</v>
      </c>
      <c r="I63" t="str">
        <f t="shared" si="4"/>
        <v>N/A</v>
      </c>
      <c r="J63">
        <f t="shared" si="5"/>
        <v>0.14599999999999999</v>
      </c>
      <c r="K63" t="str">
        <f t="shared" si="6"/>
        <v>N/A</v>
      </c>
      <c r="L63" t="str">
        <f t="shared" si="7"/>
        <v>N/A</v>
      </c>
      <c r="M63">
        <f t="shared" si="8"/>
        <v>0.08</v>
      </c>
      <c r="N63" t="str">
        <f t="shared" si="9"/>
        <v>N/A</v>
      </c>
    </row>
    <row r="64" spans="1:14" x14ac:dyDescent="0.3">
      <c r="A64" s="1">
        <v>3</v>
      </c>
      <c r="B64" t="s">
        <v>114</v>
      </c>
      <c r="C64" t="s">
        <v>115</v>
      </c>
      <c r="F64">
        <v>0.12</v>
      </c>
      <c r="I64" t="str">
        <f t="shared" si="4"/>
        <v>N/A</v>
      </c>
      <c r="J64">
        <f t="shared" si="5"/>
        <v>0.23399999999999999</v>
      </c>
      <c r="K64" t="str">
        <f t="shared" si="6"/>
        <v>N/A</v>
      </c>
      <c r="L64" t="str">
        <f t="shared" si="7"/>
        <v>N/A</v>
      </c>
      <c r="M64">
        <f t="shared" si="8"/>
        <v>0.12</v>
      </c>
      <c r="N64" t="str">
        <f t="shared" si="9"/>
        <v>N/A</v>
      </c>
    </row>
    <row r="65" spans="1:14" x14ac:dyDescent="0.3">
      <c r="A65" s="1">
        <v>4</v>
      </c>
      <c r="B65" t="s">
        <v>116</v>
      </c>
      <c r="C65" t="s">
        <v>117</v>
      </c>
      <c r="F65">
        <v>0.08</v>
      </c>
      <c r="I65" t="str">
        <f t="shared" si="4"/>
        <v>N/A</v>
      </c>
      <c r="J65">
        <f t="shared" si="5"/>
        <v>-0.14250000000000002</v>
      </c>
      <c r="K65" t="str">
        <f t="shared" si="6"/>
        <v>N/A</v>
      </c>
      <c r="L65" t="str">
        <f t="shared" si="7"/>
        <v>N/A</v>
      </c>
      <c r="M65">
        <f t="shared" si="8"/>
        <v>0.08</v>
      </c>
      <c r="N65" t="str">
        <f t="shared" si="9"/>
        <v>N/A</v>
      </c>
    </row>
    <row r="66" spans="1:14" x14ac:dyDescent="0.3">
      <c r="A66" s="1">
        <v>5</v>
      </c>
      <c r="B66" t="s">
        <v>118</v>
      </c>
      <c r="C66" t="s">
        <v>119</v>
      </c>
      <c r="I66" t="str">
        <f t="shared" si="4"/>
        <v>N/A</v>
      </c>
      <c r="J66">
        <f t="shared" si="5"/>
        <v>0.1893</v>
      </c>
      <c r="K66" t="str">
        <f t="shared" si="6"/>
        <v>N/A</v>
      </c>
      <c r="L66" t="str">
        <f t="shared" si="7"/>
        <v>N/A</v>
      </c>
      <c r="M66" t="str">
        <f t="shared" si="8"/>
        <v>N/A</v>
      </c>
      <c r="N66" t="str">
        <f t="shared" si="9"/>
        <v>N/A</v>
      </c>
    </row>
    <row r="67" spans="1:14" x14ac:dyDescent="0.3">
      <c r="D67" t="s">
        <v>120</v>
      </c>
      <c r="E67" t="str">
        <f>C1</f>
        <v>ACI Worldwide, Inc. (ACIW)</v>
      </c>
      <c r="I67" t="str">
        <f t="shared" si="4"/>
        <v>N/A</v>
      </c>
      <c r="J67" t="str">
        <f t="shared" si="5"/>
        <v>N/A</v>
      </c>
      <c r="K67" t="str">
        <f t="shared" si="6"/>
        <v>N/A</v>
      </c>
      <c r="L67" t="str">
        <f t="shared" si="7"/>
        <v>N/A</v>
      </c>
      <c r="M67" t="str">
        <f t="shared" si="8"/>
        <v>N/A</v>
      </c>
      <c r="N67" t="str">
        <f t="shared" si="9"/>
        <v>N/A</v>
      </c>
    </row>
    <row r="68" spans="1:14" x14ac:dyDescent="0.3">
      <c r="A68" s="1">
        <v>0</v>
      </c>
      <c r="B68" t="s">
        <v>121</v>
      </c>
      <c r="C68" t="s">
        <v>22</v>
      </c>
      <c r="D68">
        <f ca="1">AVERAGE(VALUE(INDIRECT("J"&amp;(MATCH(B68,B69:B500,0)+68))),VALUE(INDIRECT("J"&amp;(MATCH(B68,B69:B500,0)+79))),VALUE(INDIRECT("J"&amp;(MATCH(B68,B69:B500,0)+90))),VALUE(INDIRECT("J"&amp;(MATCH(B68,B69:B500,0)+101))))</f>
        <v>4547500000</v>
      </c>
      <c r="E68" t="str">
        <f t="shared" ref="E68:E76" ca="1" si="10">IF(AND(C68&lt;&gt;"",D68&lt;&gt;0),IF(VALUE(J68)&gt;VALUE(K68),"above average","below average"),"no data")</f>
        <v>below average</v>
      </c>
      <c r="I68" t="str">
        <f t="shared" ca="1" si="4"/>
        <v>N/A</v>
      </c>
      <c r="J68">
        <f t="shared" si="5"/>
        <v>2860000000</v>
      </c>
      <c r="K68">
        <f t="shared" ca="1" si="6"/>
        <v>4547500000</v>
      </c>
      <c r="L68" t="str">
        <f t="shared" ca="1" si="7"/>
        <v>N/A</v>
      </c>
      <c r="M68" t="str">
        <f t="shared" si="8"/>
        <v>N/A</v>
      </c>
      <c r="N68" t="str">
        <f t="shared" si="9"/>
        <v>N/A</v>
      </c>
    </row>
    <row r="69" spans="1:14" x14ac:dyDescent="0.3">
      <c r="A69" s="1">
        <v>1</v>
      </c>
      <c r="B69" t="s">
        <v>122</v>
      </c>
      <c r="D69" t="e">
        <f ca="1">AVERAGE(VALUE(INDIRECT("J"&amp;(MATCH(B69,B70:B501,0)+69))),VALUE(INDIRECT("J"&amp;(MATCH(B69,B70:B501,0)+80))),VALUE(INDIRECT("J"&amp;(MATCH(B69,B70:B501,0)+91))),VALUE(INDIRECT("J"&amp;(MATCH(B69,B70:B501,0)+102))))</f>
        <v>#VALUE!</v>
      </c>
      <c r="E69" t="e">
        <f t="shared" ca="1" si="10"/>
        <v>#VALUE!</v>
      </c>
      <c r="I69" t="str">
        <f t="shared" ca="1" si="4"/>
        <v>N/A</v>
      </c>
      <c r="J69" t="str">
        <f t="shared" si="5"/>
        <v>N/A</v>
      </c>
      <c r="K69" t="str">
        <f t="shared" ca="1" si="6"/>
        <v>N/A</v>
      </c>
      <c r="L69" t="str">
        <f t="shared" ca="1" si="7"/>
        <v>N/A</v>
      </c>
      <c r="M69" t="str">
        <f t="shared" si="8"/>
        <v>N/A</v>
      </c>
      <c r="N69" t="str">
        <f t="shared" si="9"/>
        <v>N/A</v>
      </c>
    </row>
    <row r="70" spans="1:14" x14ac:dyDescent="0.3">
      <c r="A70" s="1">
        <v>2</v>
      </c>
      <c r="B70" t="s">
        <v>123</v>
      </c>
      <c r="C70" t="s">
        <v>26</v>
      </c>
      <c r="D70">
        <f ca="1">AVERAGE(VALUE(INDIRECT("J"&amp;(MATCH(B70,B71:B502,0)+70))),VALUE(INDIRECT("J"&amp;(MATCH(B70,B71:B502,0)+81))),VALUE(INDIRECT("J"&amp;(MATCH(B70,B71:B502,0)+92))),VALUE(INDIRECT("J"&amp;(MATCH(B70,B71:B502,0)+103))))</f>
        <v>1538.4124999999999</v>
      </c>
      <c r="E70" t="str">
        <f t="shared" ca="1" si="10"/>
        <v>below average</v>
      </c>
      <c r="F70" t="str">
        <f t="shared" ref="F70:F76" ca="1" si="11">IF(E70="above average",LOWER(TRIM(IF(ISNUMBER(VALUE(RIGHT(B70,1))),REPLACE(B70,LEN(B70),1,""),B70))),"")</f>
        <v/>
      </c>
      <c r="G70" t="str">
        <f ca="1">IFERROR(LEFT(F70,FIND("(",F70) - 2),F70)</f>
        <v/>
      </c>
      <c r="I70" t="str">
        <f t="shared" ca="1" si="4"/>
        <v>N/A</v>
      </c>
      <c r="J70">
        <f t="shared" si="5"/>
        <v>73.290000000000006</v>
      </c>
      <c r="K70">
        <f t="shared" ca="1" si="6"/>
        <v>1538.4124999999999</v>
      </c>
      <c r="L70" t="str">
        <f t="shared" ca="1" si="7"/>
        <v>N/A</v>
      </c>
      <c r="M70" t="str">
        <f t="shared" ca="1" si="8"/>
        <v>N/A</v>
      </c>
      <c r="N70" t="str">
        <f t="shared" ca="1" si="9"/>
        <v>N/A</v>
      </c>
    </row>
    <row r="71" spans="1:14" x14ac:dyDescent="0.3">
      <c r="A71" s="1">
        <v>3</v>
      </c>
      <c r="B71" t="s">
        <v>124</v>
      </c>
      <c r="C71" t="s">
        <v>125</v>
      </c>
      <c r="D71">
        <f ca="1">AVERAGE(VALUE(INDIRECT("J"&amp;(MATCH(B71,B72:B503,0)+71))),VALUE(INDIRECT("J"&amp;(MATCH(B71,B72:B503,0)+82))),VALUE(INDIRECT("J"&amp;(MATCH(B71,B72:B503,0)+93))),VALUE(INDIRECT("J"&amp;(MATCH(B71,B72:B503,0)+104))))</f>
        <v>29.380000000000003</v>
      </c>
      <c r="E71" t="str">
        <f t="shared" ca="1" si="10"/>
        <v>above average</v>
      </c>
      <c r="F71" t="str">
        <f t="shared" ca="1" si="11"/>
        <v>forward p/e</v>
      </c>
      <c r="G71" t="str">
        <f t="shared" ref="G71:G76" ca="1" si="12">IF(F71&lt;&gt;"", G70 &amp; ", " &amp; IFERROR(LEFT(F71,FIND("(",F71) - 2),F71),G70)</f>
        <v>, forward p/e</v>
      </c>
      <c r="I71" t="str">
        <f t="shared" ca="1" si="4"/>
        <v>N/A</v>
      </c>
      <c r="J71">
        <f t="shared" si="5"/>
        <v>41.83</v>
      </c>
      <c r="K71">
        <f t="shared" ca="1" si="6"/>
        <v>29.38</v>
      </c>
      <c r="L71" t="str">
        <f t="shared" ca="1" si="7"/>
        <v>N/A</v>
      </c>
      <c r="M71" t="str">
        <f t="shared" ca="1" si="8"/>
        <v>N/A</v>
      </c>
      <c r="N71" t="str">
        <f t="shared" ca="1" si="9"/>
        <v>N/A</v>
      </c>
    </row>
    <row r="72" spans="1:14" x14ac:dyDescent="0.3">
      <c r="A72" s="1">
        <v>4</v>
      </c>
      <c r="B72" t="s">
        <v>126</v>
      </c>
      <c r="C72" t="s">
        <v>127</v>
      </c>
      <c r="D72">
        <f ca="1">AVERAGE(VALUE(INDIRECT("J"&amp;(MATCH(B72,B73:B504,0)+72))),VALUE(INDIRECT("J"&amp;(MATCH(B72,B73:B504,0)+83))),VALUE(INDIRECT("J"&amp;(MATCH(B72,B73:B504,0)+94))),VALUE(INDIRECT("J"&amp;(MATCH(B72,B73:B504,0)+105))))</f>
        <v>1.6025</v>
      </c>
      <c r="E72" t="str">
        <f t="shared" ca="1" si="10"/>
        <v>below average</v>
      </c>
      <c r="F72" t="str">
        <f t="shared" ca="1" si="11"/>
        <v/>
      </c>
      <c r="G72" t="str">
        <f t="shared" ca="1" si="12"/>
        <v>, forward p/e</v>
      </c>
      <c r="I72" t="str">
        <f t="shared" ca="1" si="4"/>
        <v>N/A</v>
      </c>
      <c r="J72">
        <f t="shared" si="5"/>
        <v>-3.6</v>
      </c>
      <c r="K72">
        <f t="shared" ca="1" si="6"/>
        <v>1.6025</v>
      </c>
      <c r="L72" t="str">
        <f t="shared" ca="1" si="7"/>
        <v>N/A</v>
      </c>
      <c r="M72" t="str">
        <f t="shared" ca="1" si="8"/>
        <v>N/A</v>
      </c>
      <c r="N72" t="str">
        <f t="shared" ca="1" si="9"/>
        <v>N/A</v>
      </c>
    </row>
    <row r="73" spans="1:14" x14ac:dyDescent="0.3">
      <c r="A73" s="1">
        <v>5</v>
      </c>
      <c r="B73" t="s">
        <v>128</v>
      </c>
      <c r="C73" t="s">
        <v>129</v>
      </c>
      <c r="D73">
        <f ca="1">AVERAGE(VALUE(INDIRECT("J"&amp;(MATCH(B73,B74:B505,0)+73))),VALUE(INDIRECT("J"&amp;(MATCH(B73,B74:B505,0)+84))),VALUE(INDIRECT("J"&amp;(MATCH(B73,B74:B505,0)+95))),VALUE(INDIRECT("J"&amp;(MATCH(B73,B74:B505,0)+106))))</f>
        <v>3.2324999999999999</v>
      </c>
      <c r="E73" t="str">
        <f t="shared" ca="1" si="10"/>
        <v>below average</v>
      </c>
      <c r="F73" t="str">
        <f t="shared" ca="1" si="11"/>
        <v/>
      </c>
      <c r="G73" t="str">
        <f t="shared" ca="1" si="12"/>
        <v>, forward p/e</v>
      </c>
      <c r="I73" t="str">
        <f t="shared" ca="1" si="4"/>
        <v>N/A</v>
      </c>
      <c r="J73">
        <f t="shared" si="5"/>
        <v>2.83</v>
      </c>
      <c r="K73">
        <f t="shared" ca="1" si="6"/>
        <v>3.2324999999999999</v>
      </c>
      <c r="L73" t="str">
        <f t="shared" ca="1" si="7"/>
        <v>N/A</v>
      </c>
      <c r="M73" t="str">
        <f t="shared" ca="1" si="8"/>
        <v>N/A</v>
      </c>
      <c r="N73" t="str">
        <f t="shared" ca="1" si="9"/>
        <v>N/A</v>
      </c>
    </row>
    <row r="74" spans="1:14" x14ac:dyDescent="0.3">
      <c r="A74" s="1">
        <v>6</v>
      </c>
      <c r="B74" t="s">
        <v>130</v>
      </c>
      <c r="C74" t="s">
        <v>131</v>
      </c>
      <c r="D74">
        <f ca="1">AVERAGE(VALUE(INDIRECT("J"&amp;(MATCH(B74,B75:B506,0)+74))),VALUE(INDIRECT("J"&amp;(MATCH(B74,B75:B506,0)+85))),VALUE(INDIRECT("J"&amp;(MATCH(B74,B75:B506,0)+96))),VALUE(INDIRECT("J"&amp;(MATCH(B74,B75:B506,0)+107))))</f>
        <v>5.4575000000000005</v>
      </c>
      <c r="E74" t="str">
        <f t="shared" ca="1" si="10"/>
        <v>below average</v>
      </c>
      <c r="F74" t="str">
        <f t="shared" ca="1" si="11"/>
        <v/>
      </c>
      <c r="G74" t="str">
        <f t="shared" ca="1" si="12"/>
        <v>, forward p/e</v>
      </c>
      <c r="I74" t="str">
        <f t="shared" ca="1" si="4"/>
        <v>N/A</v>
      </c>
      <c r="J74">
        <f t="shared" si="5"/>
        <v>3.72</v>
      </c>
      <c r="K74">
        <f t="shared" ca="1" si="6"/>
        <v>5.4574999999999996</v>
      </c>
      <c r="L74" t="str">
        <f t="shared" ca="1" si="7"/>
        <v>N/A</v>
      </c>
      <c r="M74" t="str">
        <f t="shared" ca="1" si="8"/>
        <v>N/A</v>
      </c>
      <c r="N74" t="str">
        <f t="shared" ca="1" si="9"/>
        <v>N/A</v>
      </c>
    </row>
    <row r="75" spans="1:14" x14ac:dyDescent="0.3">
      <c r="A75" s="1">
        <v>7</v>
      </c>
      <c r="B75" t="s">
        <v>132</v>
      </c>
      <c r="D75" t="e">
        <f ca="1">AVERAGE(VALUE(INDIRECT("J"&amp;(MATCH(B75,B76:B507,0)+75))),VALUE(INDIRECT("J"&amp;(MATCH(B75,B76:B507,0)+86))),VALUE(INDIRECT("J"&amp;(MATCH(B75,B76:B507,0)+97))),VALUE(INDIRECT("J"&amp;(MATCH(B75,B76:B507,0)+108))))</f>
        <v>#VALUE!</v>
      </c>
      <c r="E75" t="e">
        <f t="shared" ca="1" si="10"/>
        <v>#VALUE!</v>
      </c>
      <c r="F75" t="e">
        <f t="shared" ca="1" si="11"/>
        <v>#VALUE!</v>
      </c>
      <c r="G75" t="e">
        <f t="shared" ca="1" si="12"/>
        <v>#VALUE!</v>
      </c>
      <c r="I75" t="str">
        <f t="shared" ca="1" si="4"/>
        <v>N/A</v>
      </c>
      <c r="J75" t="str">
        <f t="shared" si="5"/>
        <v>N/A</v>
      </c>
      <c r="K75" t="str">
        <f t="shared" ca="1" si="6"/>
        <v>N/A</v>
      </c>
      <c r="L75" t="str">
        <f t="shared" ca="1" si="7"/>
        <v>N/A</v>
      </c>
      <c r="M75" t="str">
        <f t="shared" ca="1" si="8"/>
        <v>N/A</v>
      </c>
      <c r="N75" t="str">
        <f t="shared" ca="1" si="9"/>
        <v>N/A</v>
      </c>
    </row>
    <row r="76" spans="1:14" x14ac:dyDescent="0.3">
      <c r="A76" s="1">
        <v>8</v>
      </c>
      <c r="B76" t="s">
        <v>133</v>
      </c>
      <c r="D76" t="e">
        <f ca="1">AVERAGE(VALUE(INDIRECT("J"&amp;(MATCH(B76,B77:B508,0)+76))),VALUE(INDIRECT("J"&amp;(MATCH(B76,B77:B508,0)+87))),VALUE(INDIRECT("J"&amp;(MATCH(B76,B77:B508,0)+98))),VALUE(INDIRECT("J"&amp;(MATCH(B76,B77:B508,0)+109))))</f>
        <v>#VALUE!</v>
      </c>
      <c r="E76" t="e">
        <f t="shared" ca="1" si="10"/>
        <v>#VALUE!</v>
      </c>
      <c r="F76" t="e">
        <f t="shared" ca="1" si="11"/>
        <v>#VALUE!</v>
      </c>
      <c r="G76" t="e">
        <f t="shared" ca="1" si="12"/>
        <v>#VALUE!</v>
      </c>
      <c r="I76" t="str">
        <f t="shared" ca="1" si="4"/>
        <v>N/A</v>
      </c>
      <c r="J76" t="str">
        <f t="shared" si="5"/>
        <v>N/A</v>
      </c>
      <c r="K76" t="str">
        <f t="shared" ca="1" si="6"/>
        <v>N/A</v>
      </c>
      <c r="L76" t="str">
        <f t="shared" ca="1" si="7"/>
        <v>N/A</v>
      </c>
      <c r="M76" t="str">
        <f t="shared" ca="1" si="8"/>
        <v>N/A</v>
      </c>
      <c r="N76" t="str">
        <f t="shared" ca="1" si="9"/>
        <v>N/A</v>
      </c>
    </row>
    <row r="77" spans="1:14" x14ac:dyDescent="0.3">
      <c r="F77" t="e">
        <f ca="1">IF(F76="",IF(F75="",IF(F74="",IF(F73="",IF(F72="",IF(F71="",IFERROR(LEFT(F70,FIND("(",F70) - 2),F70),IFERROR(LEFT(F71,FIND("(",F71) - 2),F71)),IFERROR(LEFT(F72,FIND("(",F72) - 2),F72)),IFERROR(LEFT(F73,FIND("(",F73) - 2),F73)),IFERROR(LEFT(F74,FIND("(",F74) - 2),F74)),IFERROR(LEFT(F75,FIND("(",F75) - 2),F75)),IFERROR(LEFT(F76,FIND("(",F76) - 2),F76))</f>
        <v>#VALUE!</v>
      </c>
      <c r="G77" t="e">
        <f ca="1">TRIM(IF(LEFT(G76,1)=",",REPLACE(G76,1,1,""),SUBSTITUTE(G76,F77, "and " &amp; F77)))</f>
        <v>#VALUE!</v>
      </c>
      <c r="I77" t="str">
        <f t="shared" ca="1" si="4"/>
        <v>N/A</v>
      </c>
      <c r="J77" t="str">
        <f t="shared" si="5"/>
        <v>N/A</v>
      </c>
      <c r="K77" t="str">
        <f t="shared" si="6"/>
        <v>N/A</v>
      </c>
      <c r="L77" t="str">
        <f t="shared" si="7"/>
        <v>N/A</v>
      </c>
      <c r="M77" t="str">
        <f t="shared" ca="1" si="8"/>
        <v>N/A</v>
      </c>
      <c r="N77" t="str">
        <f t="shared" ca="1" si="9"/>
        <v>N/A</v>
      </c>
    </row>
    <row r="78" spans="1:14" x14ac:dyDescent="0.3">
      <c r="A78" s="1">
        <v>0</v>
      </c>
      <c r="B78" t="s">
        <v>134</v>
      </c>
      <c r="C78" t="s">
        <v>135</v>
      </c>
      <c r="D78" t="e">
        <f ca="1">IF(COUNTIF(E70:E76,"=above average")&gt;0,"There are some indications that "&amp;D1&amp;" may be overvalued. The company has a higher " &amp; G77 &amp; " than the comparable average", "Inconclusive")</f>
        <v>#VALUE!</v>
      </c>
      <c r="I78" t="str">
        <f t="shared" ca="1" si="4"/>
        <v>N/A</v>
      </c>
      <c r="J78" t="str">
        <f t="shared" si="5"/>
        <v>N/A</v>
      </c>
      <c r="K78" t="str">
        <f t="shared" ca="1" si="6"/>
        <v>N/A</v>
      </c>
      <c r="L78" t="str">
        <f t="shared" si="7"/>
        <v>N/A</v>
      </c>
      <c r="M78" t="str">
        <f t="shared" si="8"/>
        <v>N/A</v>
      </c>
      <c r="N78" t="str">
        <f t="shared" si="9"/>
        <v>N/A</v>
      </c>
    </row>
    <row r="79" spans="1:14" x14ac:dyDescent="0.3">
      <c r="A79" s="1">
        <v>1</v>
      </c>
      <c r="B79" t="s">
        <v>136</v>
      </c>
      <c r="C79" t="s">
        <v>137</v>
      </c>
      <c r="I79" t="str">
        <f t="shared" si="4"/>
        <v>N/A</v>
      </c>
      <c r="J79" t="str">
        <f t="shared" si="5"/>
        <v>N/A</v>
      </c>
      <c r="K79" t="str">
        <f t="shared" si="6"/>
        <v>N/A</v>
      </c>
      <c r="L79" t="str">
        <f t="shared" si="7"/>
        <v>N/A</v>
      </c>
      <c r="M79" t="str">
        <f t="shared" si="8"/>
        <v>N/A</v>
      </c>
      <c r="N79" t="str">
        <f t="shared" si="9"/>
        <v>N/A</v>
      </c>
    </row>
    <row r="80" spans="1:14" x14ac:dyDescent="0.3">
      <c r="I80" t="str">
        <f t="shared" si="4"/>
        <v>N/A</v>
      </c>
      <c r="J80" t="str">
        <f t="shared" si="5"/>
        <v>N/A</v>
      </c>
      <c r="K80" t="str">
        <f t="shared" si="6"/>
        <v>N/A</v>
      </c>
      <c r="L80" t="str">
        <f t="shared" si="7"/>
        <v>N/A</v>
      </c>
      <c r="M80" t="str">
        <f t="shared" si="8"/>
        <v>N/A</v>
      </c>
      <c r="N80" t="str">
        <f t="shared" si="9"/>
        <v>N/A</v>
      </c>
    </row>
    <row r="81" spans="1:14" x14ac:dyDescent="0.3">
      <c r="A81" s="1">
        <v>0</v>
      </c>
      <c r="B81" t="s">
        <v>138</v>
      </c>
      <c r="C81" t="s">
        <v>139</v>
      </c>
      <c r="F81" t="str">
        <f t="shared" ref="F81:F87" ca="1" si="13">IF(E70="below average",LOWER(TRIM(IF(ISNUMBER(VALUE(RIGHT(B70,1))),REPLACE(B70,LEN(B70),1,""),B70))),"")</f>
        <v>trailing p/e</v>
      </c>
      <c r="G81" t="str">
        <f ca="1">IFERROR(LEFT(F81,FIND("(",F81) - 2),F81)</f>
        <v>trailing p/e</v>
      </c>
      <c r="I81" t="str">
        <f t="shared" ca="1" si="4"/>
        <v>N/A</v>
      </c>
      <c r="J81">
        <f t="shared" si="5"/>
        <v>3.8399999999999997E-2</v>
      </c>
      <c r="K81" t="str">
        <f t="shared" si="6"/>
        <v>N/A</v>
      </c>
      <c r="L81" t="str">
        <f t="shared" si="7"/>
        <v>N/A</v>
      </c>
      <c r="M81" t="str">
        <f t="shared" ca="1" si="8"/>
        <v>N/A</v>
      </c>
      <c r="N81" t="str">
        <f t="shared" ca="1" si="9"/>
        <v>N/A</v>
      </c>
    </row>
    <row r="82" spans="1:14" x14ac:dyDescent="0.3">
      <c r="A82" s="1">
        <v>1</v>
      </c>
      <c r="B82" t="s">
        <v>140</v>
      </c>
      <c r="C82" t="s">
        <v>141</v>
      </c>
      <c r="F82" t="str">
        <f t="shared" ca="1" si="13"/>
        <v/>
      </c>
      <c r="G82" t="str">
        <f t="shared" ref="G82:G87" ca="1" si="14">IF(F82&lt;&gt;"", G81 &amp; ", " &amp; IFERROR(LEFT(F82,FIND("(",F82) - 2),F82),G81)</f>
        <v>trailing p/e</v>
      </c>
      <c r="I82" t="str">
        <f t="shared" ca="1" si="4"/>
        <v>N/A</v>
      </c>
      <c r="J82">
        <f t="shared" si="5"/>
        <v>9.2499999999999999E-2</v>
      </c>
      <c r="K82" t="str">
        <f t="shared" si="6"/>
        <v>N/A</v>
      </c>
      <c r="L82" t="str">
        <f t="shared" si="7"/>
        <v>N/A</v>
      </c>
      <c r="M82" t="str">
        <f t="shared" ca="1" si="8"/>
        <v>N/A</v>
      </c>
      <c r="N82" t="str">
        <f t="shared" ca="1" si="9"/>
        <v>N/A</v>
      </c>
    </row>
    <row r="83" spans="1:14" x14ac:dyDescent="0.3">
      <c r="F83" t="str">
        <f t="shared" ca="1" si="13"/>
        <v>peg ratio (5 yr expected)</v>
      </c>
      <c r="G83" t="str">
        <f t="shared" ca="1" si="14"/>
        <v>trailing p/e, peg ratio</v>
      </c>
      <c r="I83" t="str">
        <f t="shared" ca="1" si="4"/>
        <v>N/A</v>
      </c>
      <c r="J83" t="str">
        <f t="shared" si="5"/>
        <v>N/A</v>
      </c>
      <c r="K83" t="str">
        <f t="shared" si="6"/>
        <v>N/A</v>
      </c>
      <c r="L83" t="str">
        <f t="shared" si="7"/>
        <v>N/A</v>
      </c>
      <c r="M83" t="str">
        <f t="shared" ca="1" si="8"/>
        <v>N/A</v>
      </c>
      <c r="N83" t="str">
        <f t="shared" ca="1" si="9"/>
        <v>N/A</v>
      </c>
    </row>
    <row r="84" spans="1:14" x14ac:dyDescent="0.3">
      <c r="A84" s="1">
        <v>0</v>
      </c>
      <c r="B84" t="s">
        <v>142</v>
      </c>
      <c r="C84" t="s">
        <v>143</v>
      </c>
      <c r="F84" t="str">
        <f t="shared" ca="1" si="13"/>
        <v>price/sales (ttm)</v>
      </c>
      <c r="G84" t="str">
        <f t="shared" ca="1" si="14"/>
        <v>trailing p/e, peg ratio, price/sales</v>
      </c>
      <c r="I84" t="str">
        <f t="shared" ca="1" si="4"/>
        <v>N/A</v>
      </c>
      <c r="J84">
        <f t="shared" si="5"/>
        <v>3.1899999999999998E-2</v>
      </c>
      <c r="K84" t="str">
        <f t="shared" si="6"/>
        <v>N/A</v>
      </c>
      <c r="L84" t="str">
        <f t="shared" si="7"/>
        <v>N/A</v>
      </c>
      <c r="M84" t="str">
        <f t="shared" ca="1" si="8"/>
        <v>N/A</v>
      </c>
      <c r="N84" t="str">
        <f t="shared" ca="1" si="9"/>
        <v>N/A</v>
      </c>
    </row>
    <row r="85" spans="1:14" x14ac:dyDescent="0.3">
      <c r="A85" s="1">
        <v>1</v>
      </c>
      <c r="B85" t="s">
        <v>144</v>
      </c>
      <c r="C85" t="s">
        <v>145</v>
      </c>
      <c r="F85" t="str">
        <f t="shared" ca="1" si="13"/>
        <v>price/book (mrq)</v>
      </c>
      <c r="G85" t="str">
        <f t="shared" ca="1" si="14"/>
        <v>trailing p/e, peg ratio, price/sales, price/book</v>
      </c>
      <c r="I85" t="str">
        <f t="shared" ca="1" si="4"/>
        <v>N/A</v>
      </c>
      <c r="J85">
        <f t="shared" si="5"/>
        <v>5.2600000000000001E-2</v>
      </c>
      <c r="K85" t="str">
        <f t="shared" si="6"/>
        <v>N/A</v>
      </c>
      <c r="L85" t="str">
        <f t="shared" si="7"/>
        <v>N/A</v>
      </c>
      <c r="M85" t="str">
        <f t="shared" ca="1" si="8"/>
        <v>N/A</v>
      </c>
      <c r="N85" t="str">
        <f t="shared" ca="1" si="9"/>
        <v>N/A</v>
      </c>
    </row>
    <row r="86" spans="1:14" x14ac:dyDescent="0.3">
      <c r="F86" t="e">
        <f t="shared" ca="1" si="13"/>
        <v>#VALUE!</v>
      </c>
      <c r="G86" t="e">
        <f t="shared" ca="1" si="14"/>
        <v>#VALUE!</v>
      </c>
      <c r="I86" t="str">
        <f t="shared" ca="1" si="4"/>
        <v>N/A</v>
      </c>
      <c r="J86" t="str">
        <f t="shared" si="5"/>
        <v>N/A</v>
      </c>
      <c r="K86" t="str">
        <f t="shared" si="6"/>
        <v>N/A</v>
      </c>
      <c r="L86" t="str">
        <f t="shared" si="7"/>
        <v>N/A</v>
      </c>
      <c r="M86" t="str">
        <f t="shared" ca="1" si="8"/>
        <v>N/A</v>
      </c>
      <c r="N86" t="str">
        <f t="shared" ca="1" si="9"/>
        <v>N/A</v>
      </c>
    </row>
    <row r="87" spans="1:14" x14ac:dyDescent="0.3">
      <c r="A87" s="1">
        <v>0</v>
      </c>
      <c r="B87" t="s">
        <v>146</v>
      </c>
      <c r="C87" t="s">
        <v>55</v>
      </c>
      <c r="F87" t="e">
        <f t="shared" ca="1" si="13"/>
        <v>#VALUE!</v>
      </c>
      <c r="G87" t="e">
        <f t="shared" ca="1" si="14"/>
        <v>#VALUE!</v>
      </c>
      <c r="I87" t="str">
        <f t="shared" ca="1" si="4"/>
        <v>N/A</v>
      </c>
      <c r="J87">
        <f t="shared" si="5"/>
        <v>1010000000</v>
      </c>
      <c r="K87" t="str">
        <f t="shared" si="6"/>
        <v>N/A</v>
      </c>
      <c r="L87" t="str">
        <f t="shared" si="7"/>
        <v>N/A</v>
      </c>
      <c r="M87" t="str">
        <f t="shared" ca="1" si="8"/>
        <v>N/A</v>
      </c>
      <c r="N87" t="str">
        <f t="shared" ca="1" si="9"/>
        <v>N/A</v>
      </c>
    </row>
    <row r="88" spans="1:14" x14ac:dyDescent="0.3">
      <c r="A88" s="1">
        <v>1</v>
      </c>
      <c r="B88" t="s">
        <v>147</v>
      </c>
      <c r="C88" t="s">
        <v>148</v>
      </c>
      <c r="F88" t="e">
        <f ca="1">IF(F87="",IF(F86="",IF(F85="",IF(F84="",IF(F83="",IF(F82="",IFERROR(LEFT(F81,FIND("(",F81) - 2),F81),IFERROR(LEFT(F82,FIND("(",F82) - 2),F82)),IFERROR(LEFT(F83,FIND("(",F83) - 2),F83)),IFERROR(LEFT(F84,FIND("(",F84) - 2),F84)),IFERROR(LEFT(F85,FIND("(",F85) - 2),F85)),IFERROR(LEFT(F86,FIND("(",F86) - 2),F86)),IFERROR(LEFT(F87,FIND("(",F87) - 2),F87))</f>
        <v>#VALUE!</v>
      </c>
      <c r="G88" t="e">
        <f ca="1">TRIM(IF(LEFT(G87,1)=",",REPLACE(G87,1,1,""),SUBSTITUTE(G87,F88, "and " &amp; F88)))</f>
        <v>#VALUE!</v>
      </c>
      <c r="I88" t="str">
        <f t="shared" ca="1" si="4"/>
        <v>N/A</v>
      </c>
      <c r="J88">
        <f t="shared" si="5"/>
        <v>8.64</v>
      </c>
      <c r="K88" t="str">
        <f t="shared" si="6"/>
        <v>N/A</v>
      </c>
      <c r="L88" t="str">
        <f t="shared" si="7"/>
        <v>N/A</v>
      </c>
      <c r="M88" t="str">
        <f t="shared" ca="1" si="8"/>
        <v>N/A</v>
      </c>
      <c r="N88" t="str">
        <f t="shared" ca="1" si="9"/>
        <v>N/A</v>
      </c>
    </row>
    <row r="89" spans="1:14" x14ac:dyDescent="0.3">
      <c r="A89" s="1">
        <v>2</v>
      </c>
      <c r="B89" t="s">
        <v>149</v>
      </c>
      <c r="C89" t="s">
        <v>150</v>
      </c>
      <c r="D89" t="e">
        <f ca="1">IF(COUNTIF(E70:E76,"=below average")&gt;0,"There are some indications that "&amp;D1&amp;" may be undervalued. The company has a lower " &amp; G88 &amp; " than the comparable average", "Inconclusive")</f>
        <v>#VALUE!</v>
      </c>
      <c r="I89" t="str">
        <f t="shared" ca="1" si="4"/>
        <v>N/A</v>
      </c>
      <c r="J89">
        <f t="shared" si="5"/>
        <v>2.4E-2</v>
      </c>
      <c r="K89" t="str">
        <f t="shared" ca="1" si="6"/>
        <v>N/A</v>
      </c>
      <c r="L89" t="str">
        <f t="shared" si="7"/>
        <v>N/A</v>
      </c>
      <c r="M89" t="str">
        <f t="shared" si="8"/>
        <v>N/A</v>
      </c>
      <c r="N89" t="str">
        <f t="shared" si="9"/>
        <v>N/A</v>
      </c>
    </row>
    <row r="90" spans="1:14" x14ac:dyDescent="0.3">
      <c r="A90" s="1">
        <v>3</v>
      </c>
      <c r="B90" t="s">
        <v>151</v>
      </c>
      <c r="C90" t="s">
        <v>152</v>
      </c>
      <c r="I90" t="str">
        <f t="shared" si="4"/>
        <v>N/A</v>
      </c>
      <c r="J90">
        <f t="shared" si="5"/>
        <v>560790000</v>
      </c>
      <c r="K90" t="str">
        <f t="shared" si="6"/>
        <v>N/A</v>
      </c>
      <c r="L90" t="str">
        <f t="shared" si="7"/>
        <v>N/A</v>
      </c>
      <c r="M90" t="str">
        <f t="shared" si="8"/>
        <v>N/A</v>
      </c>
      <c r="N90" t="str">
        <f t="shared" si="9"/>
        <v>N/A</v>
      </c>
    </row>
    <row r="91" spans="1:14" x14ac:dyDescent="0.3">
      <c r="A91" s="1">
        <v>4</v>
      </c>
      <c r="B91" t="s">
        <v>153</v>
      </c>
      <c r="C91" t="s">
        <v>154</v>
      </c>
      <c r="I91" t="str">
        <f t="shared" si="4"/>
        <v>N/A</v>
      </c>
      <c r="J91">
        <f t="shared" si="5"/>
        <v>137150000</v>
      </c>
      <c r="K91" t="str">
        <f t="shared" si="6"/>
        <v>N/A</v>
      </c>
      <c r="L91" t="str">
        <f t="shared" si="7"/>
        <v>N/A</v>
      </c>
      <c r="M91" t="str">
        <f t="shared" si="8"/>
        <v>N/A</v>
      </c>
      <c r="N91" t="str">
        <f t="shared" si="9"/>
        <v>N/A</v>
      </c>
    </row>
    <row r="92" spans="1:14" x14ac:dyDescent="0.3">
      <c r="A92" s="1">
        <v>5</v>
      </c>
      <c r="B92" t="s">
        <v>155</v>
      </c>
      <c r="C92" t="s">
        <v>156</v>
      </c>
      <c r="I92" t="str">
        <f t="shared" si="4"/>
        <v>N/A</v>
      </c>
      <c r="J92">
        <f t="shared" si="5"/>
        <v>38780000</v>
      </c>
      <c r="K92" t="str">
        <f t="shared" si="6"/>
        <v>N/A</v>
      </c>
      <c r="L92" t="str">
        <f t="shared" si="7"/>
        <v>N/A</v>
      </c>
      <c r="M92" t="str">
        <f t="shared" si="8"/>
        <v>N/A</v>
      </c>
      <c r="N92" t="str">
        <f t="shared" si="9"/>
        <v>N/A</v>
      </c>
    </row>
    <row r="93" spans="1:14" x14ac:dyDescent="0.3">
      <c r="A93" s="1">
        <v>6</v>
      </c>
      <c r="B93" t="s">
        <v>157</v>
      </c>
      <c r="C93" t="s">
        <v>28</v>
      </c>
      <c r="I93" t="str">
        <f t="shared" si="4"/>
        <v>N/A</v>
      </c>
      <c r="J93">
        <f t="shared" si="5"/>
        <v>0.33</v>
      </c>
      <c r="K93" t="str">
        <f t="shared" si="6"/>
        <v>N/A</v>
      </c>
      <c r="L93" t="str">
        <f t="shared" si="7"/>
        <v>N/A</v>
      </c>
      <c r="M93" t="str">
        <f t="shared" si="8"/>
        <v>N/A</v>
      </c>
      <c r="N93" t="str">
        <f t="shared" si="9"/>
        <v>N/A</v>
      </c>
    </row>
    <row r="94" spans="1:14" x14ac:dyDescent="0.3">
      <c r="A94" s="1">
        <v>7</v>
      </c>
      <c r="B94" t="s">
        <v>158</v>
      </c>
      <c r="I94" t="str">
        <f t="shared" si="4"/>
        <v>N/A</v>
      </c>
      <c r="J94" t="str">
        <f t="shared" si="5"/>
        <v>N/A</v>
      </c>
      <c r="K94" t="str">
        <f t="shared" si="6"/>
        <v>N/A</v>
      </c>
      <c r="L94" t="str">
        <f t="shared" si="7"/>
        <v>N/A</v>
      </c>
      <c r="M94" t="str">
        <f t="shared" si="8"/>
        <v>N/A</v>
      </c>
      <c r="N94" t="str">
        <f t="shared" si="9"/>
        <v>N/A</v>
      </c>
    </row>
    <row r="95" spans="1:14" x14ac:dyDescent="0.3">
      <c r="I95" t="str">
        <f t="shared" si="4"/>
        <v>N/A</v>
      </c>
      <c r="J95" t="str">
        <f t="shared" si="5"/>
        <v>N/A</v>
      </c>
      <c r="K95" t="str">
        <f t="shared" si="6"/>
        <v>N/A</v>
      </c>
      <c r="L95" t="str">
        <f t="shared" si="7"/>
        <v>N/A</v>
      </c>
      <c r="M95" t="str">
        <f t="shared" si="8"/>
        <v>N/A</v>
      </c>
      <c r="N95" t="str">
        <f t="shared" si="9"/>
        <v>N/A</v>
      </c>
    </row>
    <row r="96" spans="1:14" x14ac:dyDescent="0.3">
      <c r="A96" s="1">
        <v>0</v>
      </c>
      <c r="B96" t="s">
        <v>159</v>
      </c>
      <c r="C96" t="s">
        <v>160</v>
      </c>
      <c r="I96" t="str">
        <f t="shared" si="4"/>
        <v>N/A</v>
      </c>
      <c r="J96">
        <f t="shared" si="5"/>
        <v>99740000</v>
      </c>
      <c r="K96" t="str">
        <f t="shared" si="6"/>
        <v>N/A</v>
      </c>
      <c r="L96" t="str">
        <f t="shared" si="7"/>
        <v>N/A</v>
      </c>
      <c r="M96" t="str">
        <f t="shared" si="8"/>
        <v>N/A</v>
      </c>
      <c r="N96" t="str">
        <f t="shared" si="9"/>
        <v>N/A</v>
      </c>
    </row>
    <row r="97" spans="1:14" x14ac:dyDescent="0.3">
      <c r="A97" s="1">
        <v>1</v>
      </c>
      <c r="B97" t="s">
        <v>161</v>
      </c>
      <c r="C97" t="s">
        <v>162</v>
      </c>
      <c r="I97" t="str">
        <f t="shared" si="4"/>
        <v>N/A</v>
      </c>
      <c r="J97">
        <f t="shared" si="5"/>
        <v>0.85</v>
      </c>
      <c r="K97" t="str">
        <f t="shared" si="6"/>
        <v>N/A</v>
      </c>
      <c r="L97" t="str">
        <f t="shared" si="7"/>
        <v>N/A</v>
      </c>
      <c r="M97" t="str">
        <f t="shared" si="8"/>
        <v>N/A</v>
      </c>
      <c r="N97" t="str">
        <f t="shared" si="9"/>
        <v>N/A</v>
      </c>
    </row>
    <row r="98" spans="1:14" x14ac:dyDescent="0.3">
      <c r="A98" s="1">
        <v>2</v>
      </c>
      <c r="B98" t="s">
        <v>163</v>
      </c>
      <c r="C98" t="s">
        <v>164</v>
      </c>
      <c r="I98" t="str">
        <f t="shared" si="4"/>
        <v>N/A</v>
      </c>
      <c r="J98">
        <f t="shared" si="5"/>
        <v>702470000</v>
      </c>
      <c r="K98" t="str">
        <f t="shared" si="6"/>
        <v>N/A</v>
      </c>
      <c r="L98" t="str">
        <f t="shared" si="7"/>
        <v>N/A</v>
      </c>
      <c r="M98" t="str">
        <f t="shared" si="8"/>
        <v>N/A</v>
      </c>
      <c r="N98" t="str">
        <f t="shared" si="9"/>
        <v>N/A</v>
      </c>
    </row>
    <row r="99" spans="1:14" x14ac:dyDescent="0.3">
      <c r="A99" s="1">
        <v>3</v>
      </c>
      <c r="B99" t="s">
        <v>165</v>
      </c>
      <c r="C99" t="s">
        <v>166</v>
      </c>
      <c r="I99" t="str">
        <f t="shared" si="4"/>
        <v>N/A</v>
      </c>
      <c r="J99">
        <f t="shared" si="5"/>
        <v>91.2</v>
      </c>
      <c r="K99" t="str">
        <f t="shared" si="6"/>
        <v>N/A</v>
      </c>
      <c r="L99" t="str">
        <f t="shared" si="7"/>
        <v>N/A</v>
      </c>
      <c r="M99" t="str">
        <f t="shared" si="8"/>
        <v>N/A</v>
      </c>
      <c r="N99" t="str">
        <f t="shared" si="9"/>
        <v>N/A</v>
      </c>
    </row>
    <row r="100" spans="1:14" x14ac:dyDescent="0.3">
      <c r="A100" s="1">
        <v>4</v>
      </c>
      <c r="B100" t="s">
        <v>167</v>
      </c>
      <c r="C100" t="s">
        <v>168</v>
      </c>
      <c r="I100" t="str">
        <f t="shared" si="4"/>
        <v>N/A</v>
      </c>
      <c r="J100">
        <f t="shared" si="5"/>
        <v>1.29</v>
      </c>
      <c r="K100" t="str">
        <f t="shared" si="6"/>
        <v>N/A</v>
      </c>
      <c r="L100" t="str">
        <f t="shared" si="7"/>
        <v>N/A</v>
      </c>
      <c r="M100" t="str">
        <f t="shared" si="8"/>
        <v>N/A</v>
      </c>
      <c r="N100" t="str">
        <f t="shared" si="9"/>
        <v>N/A</v>
      </c>
    </row>
    <row r="101" spans="1:14" x14ac:dyDescent="0.3">
      <c r="A101" s="1">
        <v>5</v>
      </c>
      <c r="B101" t="s">
        <v>169</v>
      </c>
      <c r="C101" t="s">
        <v>170</v>
      </c>
      <c r="I101" t="str">
        <f t="shared" si="4"/>
        <v>N/A</v>
      </c>
      <c r="J101">
        <f t="shared" si="5"/>
        <v>6.53</v>
      </c>
      <c r="K101" t="str">
        <f t="shared" si="6"/>
        <v>N/A</v>
      </c>
      <c r="L101" t="str">
        <f t="shared" si="7"/>
        <v>N/A</v>
      </c>
      <c r="M101" t="str">
        <f t="shared" si="8"/>
        <v>N/A</v>
      </c>
      <c r="N101" t="str">
        <f t="shared" si="9"/>
        <v>N/A</v>
      </c>
    </row>
    <row r="102" spans="1:14" x14ac:dyDescent="0.3">
      <c r="I102" t="str">
        <f t="shared" si="4"/>
        <v>N/A</v>
      </c>
      <c r="J102" t="str">
        <f t="shared" si="5"/>
        <v>N/A</v>
      </c>
      <c r="K102" t="str">
        <f t="shared" si="6"/>
        <v>N/A</v>
      </c>
      <c r="L102" t="str">
        <f t="shared" si="7"/>
        <v>N/A</v>
      </c>
      <c r="M102" t="str">
        <f t="shared" si="8"/>
        <v>N/A</v>
      </c>
      <c r="N102" t="str">
        <f t="shared" si="9"/>
        <v>N/A</v>
      </c>
    </row>
    <row r="103" spans="1:14" x14ac:dyDescent="0.3">
      <c r="A103" s="1">
        <v>0</v>
      </c>
      <c r="B103" t="s">
        <v>171</v>
      </c>
      <c r="C103" t="s">
        <v>172</v>
      </c>
      <c r="I103" t="str">
        <f t="shared" si="4"/>
        <v>N/A</v>
      </c>
      <c r="J103">
        <f t="shared" si="5"/>
        <v>146990000</v>
      </c>
      <c r="K103" t="str">
        <f t="shared" si="6"/>
        <v>N/A</v>
      </c>
      <c r="L103" t="str">
        <f t="shared" si="7"/>
        <v>N/A</v>
      </c>
      <c r="M103" t="str">
        <f t="shared" si="8"/>
        <v>N/A</v>
      </c>
      <c r="N103" t="str">
        <f t="shared" si="9"/>
        <v>N/A</v>
      </c>
    </row>
    <row r="104" spans="1:14" x14ac:dyDescent="0.3">
      <c r="A104" s="1">
        <v>1</v>
      </c>
      <c r="B104" t="s">
        <v>173</v>
      </c>
      <c r="C104" t="s">
        <v>174</v>
      </c>
      <c r="I104" t="str">
        <f t="shared" si="4"/>
        <v>N/A</v>
      </c>
      <c r="J104">
        <f t="shared" si="5"/>
        <v>80660000</v>
      </c>
      <c r="K104" t="str">
        <f t="shared" si="6"/>
        <v>N/A</v>
      </c>
      <c r="L104" t="str">
        <f t="shared" si="7"/>
        <v>N/A</v>
      </c>
      <c r="M104" t="str">
        <f t="shared" si="8"/>
        <v>N/A</v>
      </c>
      <c r="N104" t="str">
        <f t="shared" si="9"/>
        <v>N/A</v>
      </c>
    </row>
    <row r="105" spans="1:14" x14ac:dyDescent="0.3">
      <c r="I105" t="str">
        <f t="shared" si="4"/>
        <v>N/A</v>
      </c>
      <c r="J105" t="str">
        <f t="shared" si="5"/>
        <v>N/A</v>
      </c>
      <c r="K105" t="str">
        <f t="shared" si="6"/>
        <v>N/A</v>
      </c>
      <c r="L105" t="str">
        <f t="shared" si="7"/>
        <v>N/A</v>
      </c>
      <c r="M105" t="str">
        <f t="shared" si="8"/>
        <v>N/A</v>
      </c>
      <c r="N105" t="str">
        <f t="shared" si="9"/>
        <v>N/A</v>
      </c>
    </row>
    <row r="106" spans="1:14" x14ac:dyDescent="0.3">
      <c r="A106" s="1">
        <v>0</v>
      </c>
      <c r="B106" t="s">
        <v>23</v>
      </c>
      <c r="C106" t="s">
        <v>24</v>
      </c>
      <c r="I106" t="str">
        <f t="shared" si="4"/>
        <v>N/A</v>
      </c>
      <c r="J106">
        <f t="shared" si="5"/>
        <v>1.46</v>
      </c>
      <c r="K106" t="str">
        <f t="shared" si="6"/>
        <v>N/A</v>
      </c>
      <c r="L106" t="str">
        <f t="shared" si="7"/>
        <v>N/A</v>
      </c>
      <c r="M106" t="str">
        <f t="shared" si="8"/>
        <v>N/A</v>
      </c>
      <c r="N106" t="str">
        <f t="shared" si="9"/>
        <v>N/A</v>
      </c>
    </row>
    <row r="107" spans="1:14" x14ac:dyDescent="0.3">
      <c r="A107" s="1">
        <v>1</v>
      </c>
      <c r="B107" t="s">
        <v>175</v>
      </c>
      <c r="C107" t="s">
        <v>176</v>
      </c>
      <c r="I107" t="str">
        <f t="shared" si="4"/>
        <v>N/A</v>
      </c>
      <c r="J107">
        <f t="shared" si="5"/>
        <v>0.26100000000000001</v>
      </c>
      <c r="K107" t="str">
        <f t="shared" si="6"/>
        <v>N/A</v>
      </c>
      <c r="L107" t="str">
        <f t="shared" si="7"/>
        <v>N/A</v>
      </c>
      <c r="M107" t="str">
        <f t="shared" si="8"/>
        <v>N/A</v>
      </c>
      <c r="N107" t="str">
        <f t="shared" si="9"/>
        <v>N/A</v>
      </c>
    </row>
    <row r="108" spans="1:14" x14ac:dyDescent="0.3">
      <c r="A108" s="1">
        <v>2</v>
      </c>
      <c r="B108" t="s">
        <v>177</v>
      </c>
      <c r="C108" t="s">
        <v>178</v>
      </c>
      <c r="I108" t="str">
        <f t="shared" si="4"/>
        <v>N/A</v>
      </c>
      <c r="J108">
        <f t="shared" si="5"/>
        <v>0.14019999999999999</v>
      </c>
      <c r="K108" t="str">
        <f t="shared" si="6"/>
        <v>N/A</v>
      </c>
      <c r="L108" t="str">
        <f t="shared" si="7"/>
        <v>N/A</v>
      </c>
      <c r="M108" t="str">
        <f t="shared" si="8"/>
        <v>N/A</v>
      </c>
      <c r="N108" t="str">
        <f t="shared" si="9"/>
        <v>N/A</v>
      </c>
    </row>
    <row r="109" spans="1:14" x14ac:dyDescent="0.3">
      <c r="A109" s="1">
        <v>3</v>
      </c>
      <c r="B109" t="s">
        <v>179</v>
      </c>
      <c r="C109" t="s">
        <v>180</v>
      </c>
      <c r="I109" t="str">
        <f t="shared" si="4"/>
        <v>N/A</v>
      </c>
      <c r="J109">
        <f t="shared" si="5"/>
        <v>24.4</v>
      </c>
      <c r="K109" t="str">
        <f t="shared" si="6"/>
        <v>N/A</v>
      </c>
      <c r="L109" t="str">
        <f t="shared" si="7"/>
        <v>N/A</v>
      </c>
      <c r="M109" t="str">
        <f t="shared" si="8"/>
        <v>N/A</v>
      </c>
      <c r="N109" t="str">
        <f t="shared" si="9"/>
        <v>N/A</v>
      </c>
    </row>
    <row r="110" spans="1:14" x14ac:dyDescent="0.3">
      <c r="A110" s="1">
        <v>4</v>
      </c>
      <c r="B110" t="s">
        <v>181</v>
      </c>
      <c r="C110" t="s">
        <v>182</v>
      </c>
      <c r="I110" t="str">
        <f t="shared" si="4"/>
        <v>N/A</v>
      </c>
      <c r="J110">
        <f t="shared" si="5"/>
        <v>15.11</v>
      </c>
      <c r="K110" t="str">
        <f t="shared" si="6"/>
        <v>N/A</v>
      </c>
      <c r="L110" t="str">
        <f t="shared" si="7"/>
        <v>N/A</v>
      </c>
      <c r="M110" t="str">
        <f t="shared" si="8"/>
        <v>N/A</v>
      </c>
      <c r="N110" t="str">
        <f t="shared" si="9"/>
        <v>N/A</v>
      </c>
    </row>
    <row r="111" spans="1:14" x14ac:dyDescent="0.3">
      <c r="A111" s="1">
        <v>5</v>
      </c>
      <c r="B111" t="s">
        <v>183</v>
      </c>
      <c r="C111" t="s">
        <v>184</v>
      </c>
      <c r="I111" t="str">
        <f t="shared" si="4"/>
        <v>N/A</v>
      </c>
      <c r="J111">
        <f t="shared" si="5"/>
        <v>22.95</v>
      </c>
      <c r="K111" t="str">
        <f t="shared" si="6"/>
        <v>N/A</v>
      </c>
      <c r="L111" t="str">
        <f t="shared" si="7"/>
        <v>N/A</v>
      </c>
      <c r="M111" t="str">
        <f t="shared" si="8"/>
        <v>N/A</v>
      </c>
      <c r="N111" t="str">
        <f t="shared" si="9"/>
        <v>N/A</v>
      </c>
    </row>
    <row r="112" spans="1:14" x14ac:dyDescent="0.3">
      <c r="A112" s="1">
        <v>6</v>
      </c>
      <c r="B112" t="s">
        <v>185</v>
      </c>
      <c r="C112" t="s">
        <v>186</v>
      </c>
      <c r="I112" t="str">
        <f t="shared" si="4"/>
        <v>N/A</v>
      </c>
      <c r="J112">
        <f t="shared" si="5"/>
        <v>21.57</v>
      </c>
      <c r="K112" t="str">
        <f t="shared" si="6"/>
        <v>N/A</v>
      </c>
      <c r="L112" t="str">
        <f t="shared" si="7"/>
        <v>N/A</v>
      </c>
      <c r="M112" t="str">
        <f t="shared" si="8"/>
        <v>N/A</v>
      </c>
      <c r="N112" t="str">
        <f t="shared" si="9"/>
        <v>N/A</v>
      </c>
    </row>
    <row r="113" spans="1:14" x14ac:dyDescent="0.3">
      <c r="I113" t="str">
        <f t="shared" si="4"/>
        <v>N/A</v>
      </c>
      <c r="J113" t="str">
        <f t="shared" si="5"/>
        <v>N/A</v>
      </c>
      <c r="K113" t="str">
        <f t="shared" si="6"/>
        <v>N/A</v>
      </c>
      <c r="L113" t="str">
        <f t="shared" si="7"/>
        <v>N/A</v>
      </c>
      <c r="M113" t="str">
        <f t="shared" si="8"/>
        <v>N/A</v>
      </c>
      <c r="N113" t="str">
        <f t="shared" si="9"/>
        <v>N/A</v>
      </c>
    </row>
    <row r="114" spans="1:14" x14ac:dyDescent="0.3">
      <c r="A114" s="1">
        <v>0</v>
      </c>
      <c r="B114" t="s">
        <v>187</v>
      </c>
      <c r="C114" t="s">
        <v>188</v>
      </c>
      <c r="I114" t="str">
        <f t="shared" si="4"/>
        <v>N/A</v>
      </c>
      <c r="J114">
        <f t="shared" si="5"/>
        <v>485140</v>
      </c>
      <c r="K114" t="str">
        <f t="shared" si="6"/>
        <v>N/A</v>
      </c>
      <c r="L114" t="str">
        <f t="shared" si="7"/>
        <v>N/A</v>
      </c>
      <c r="M114" t="str">
        <f t="shared" si="8"/>
        <v>N/A</v>
      </c>
      <c r="N114" t="str">
        <f t="shared" si="9"/>
        <v>N/A</v>
      </c>
    </row>
    <row r="115" spans="1:14" x14ac:dyDescent="0.3">
      <c r="A115" s="1">
        <v>1</v>
      </c>
      <c r="B115" t="s">
        <v>189</v>
      </c>
      <c r="C115" t="s">
        <v>190</v>
      </c>
      <c r="I115" t="str">
        <f t="shared" si="4"/>
        <v>N/A</v>
      </c>
      <c r="J115">
        <f t="shared" si="5"/>
        <v>390780</v>
      </c>
      <c r="K115" t="str">
        <f t="shared" si="6"/>
        <v>N/A</v>
      </c>
      <c r="L115" t="str">
        <f t="shared" si="7"/>
        <v>N/A</v>
      </c>
      <c r="M115" t="str">
        <f t="shared" si="8"/>
        <v>N/A</v>
      </c>
      <c r="N115" t="str">
        <f t="shared" si="9"/>
        <v>N/A</v>
      </c>
    </row>
    <row r="116" spans="1:14" x14ac:dyDescent="0.3">
      <c r="A116" s="1">
        <v>2</v>
      </c>
      <c r="B116" t="s">
        <v>191</v>
      </c>
      <c r="C116" t="s">
        <v>192</v>
      </c>
      <c r="I116" t="str">
        <f t="shared" si="4"/>
        <v>N/A</v>
      </c>
      <c r="J116">
        <f t="shared" si="5"/>
        <v>118040000</v>
      </c>
      <c r="K116" t="str">
        <f t="shared" si="6"/>
        <v>N/A</v>
      </c>
      <c r="L116" t="str">
        <f t="shared" si="7"/>
        <v>N/A</v>
      </c>
      <c r="M116" t="str">
        <f t="shared" si="8"/>
        <v>N/A</v>
      </c>
      <c r="N116" t="str">
        <f t="shared" si="9"/>
        <v>N/A</v>
      </c>
    </row>
    <row r="117" spans="1:14" x14ac:dyDescent="0.3">
      <c r="A117" s="1">
        <v>3</v>
      </c>
      <c r="B117" t="s">
        <v>193</v>
      </c>
      <c r="C117" t="s">
        <v>194</v>
      </c>
      <c r="I117" t="str">
        <f t="shared" si="4"/>
        <v>N/A</v>
      </c>
      <c r="J117">
        <f t="shared" si="5"/>
        <v>115370000</v>
      </c>
      <c r="K117" t="str">
        <f t="shared" si="6"/>
        <v>N/A</v>
      </c>
      <c r="L117" t="str">
        <f t="shared" si="7"/>
        <v>N/A</v>
      </c>
      <c r="M117" t="str">
        <f t="shared" si="8"/>
        <v>N/A</v>
      </c>
      <c r="N117" t="str">
        <f t="shared" si="9"/>
        <v>N/A</v>
      </c>
    </row>
    <row r="118" spans="1:14" x14ac:dyDescent="0.3">
      <c r="A118" s="1">
        <v>4</v>
      </c>
      <c r="B118" t="s">
        <v>195</v>
      </c>
      <c r="C118" t="s">
        <v>196</v>
      </c>
      <c r="I118" t="str">
        <f t="shared" si="4"/>
        <v>N/A</v>
      </c>
      <c r="J118">
        <f t="shared" si="5"/>
        <v>2.1299999999999999E-2</v>
      </c>
      <c r="K118" t="str">
        <f t="shared" si="6"/>
        <v>N/A</v>
      </c>
      <c r="L118" t="str">
        <f t="shared" si="7"/>
        <v>N/A</v>
      </c>
      <c r="M118" t="str">
        <f t="shared" si="8"/>
        <v>N/A</v>
      </c>
      <c r="N118" t="str">
        <f t="shared" si="9"/>
        <v>N/A</v>
      </c>
    </row>
    <row r="119" spans="1:14" x14ac:dyDescent="0.3">
      <c r="A119" s="1">
        <v>5</v>
      </c>
      <c r="B119" t="s">
        <v>197</v>
      </c>
      <c r="C119" t="s">
        <v>198</v>
      </c>
      <c r="I119" t="str">
        <f t="shared" si="4"/>
        <v>N/A</v>
      </c>
      <c r="J119">
        <f t="shared" si="5"/>
        <v>1.0109999999999999</v>
      </c>
      <c r="K119" t="str">
        <f t="shared" si="6"/>
        <v>N/A</v>
      </c>
      <c r="L119" t="str">
        <f t="shared" si="7"/>
        <v>N/A</v>
      </c>
      <c r="M119" t="str">
        <f t="shared" si="8"/>
        <v>N/A</v>
      </c>
      <c r="N119" t="str">
        <f t="shared" si="9"/>
        <v>N/A</v>
      </c>
    </row>
    <row r="120" spans="1:14" x14ac:dyDescent="0.3">
      <c r="A120" s="1">
        <v>6</v>
      </c>
      <c r="B120" t="s">
        <v>199</v>
      </c>
      <c r="C120" t="s">
        <v>200</v>
      </c>
      <c r="I120" t="str">
        <f t="shared" si="4"/>
        <v>N/A</v>
      </c>
      <c r="J120">
        <f t="shared" si="5"/>
        <v>8350000</v>
      </c>
      <c r="K120" t="str">
        <f t="shared" si="6"/>
        <v>N/A</v>
      </c>
      <c r="L120" t="str">
        <f t="shared" si="7"/>
        <v>N/A</v>
      </c>
      <c r="M120" t="str">
        <f t="shared" si="8"/>
        <v>N/A</v>
      </c>
      <c r="N120" t="str">
        <f t="shared" si="9"/>
        <v>N/A</v>
      </c>
    </row>
    <row r="121" spans="1:14" x14ac:dyDescent="0.3">
      <c r="A121" s="1">
        <v>7</v>
      </c>
      <c r="B121" t="s">
        <v>201</v>
      </c>
      <c r="C121" t="s">
        <v>202</v>
      </c>
      <c r="I121" t="str">
        <f t="shared" si="4"/>
        <v>N/A</v>
      </c>
      <c r="J121">
        <f t="shared" si="5"/>
        <v>15.61</v>
      </c>
      <c r="K121" t="str">
        <f t="shared" si="6"/>
        <v>N/A</v>
      </c>
      <c r="L121" t="str">
        <f t="shared" si="7"/>
        <v>N/A</v>
      </c>
      <c r="M121" t="str">
        <f t="shared" si="8"/>
        <v>N/A</v>
      </c>
      <c r="N121" t="str">
        <f t="shared" si="9"/>
        <v>N/A</v>
      </c>
    </row>
    <row r="122" spans="1:14" x14ac:dyDescent="0.3">
      <c r="A122" s="1">
        <v>8</v>
      </c>
      <c r="B122" t="s">
        <v>203</v>
      </c>
      <c r="C122" t="s">
        <v>204</v>
      </c>
      <c r="I122" t="str">
        <f t="shared" si="4"/>
        <v>N/A</v>
      </c>
      <c r="J122">
        <f t="shared" si="5"/>
        <v>0.11080000000000001</v>
      </c>
      <c r="K122" t="str">
        <f t="shared" si="6"/>
        <v>N/A</v>
      </c>
      <c r="L122" t="str">
        <f t="shared" si="7"/>
        <v>N/A</v>
      </c>
      <c r="M122" t="str">
        <f t="shared" si="8"/>
        <v>N/A</v>
      </c>
      <c r="N122" t="str">
        <f t="shared" si="9"/>
        <v>N/A</v>
      </c>
    </row>
    <row r="123" spans="1:14" x14ac:dyDescent="0.3">
      <c r="A123" s="1">
        <v>9</v>
      </c>
      <c r="B123" t="s">
        <v>205</v>
      </c>
      <c r="C123" t="s">
        <v>206</v>
      </c>
      <c r="I123" t="str">
        <f t="shared" si="4"/>
        <v>N/A</v>
      </c>
      <c r="J123">
        <f t="shared" si="5"/>
        <v>6690000</v>
      </c>
      <c r="K123" t="str">
        <f t="shared" si="6"/>
        <v>N/A</v>
      </c>
      <c r="L123" t="str">
        <f t="shared" si="7"/>
        <v>N/A</v>
      </c>
      <c r="M123" t="str">
        <f t="shared" si="8"/>
        <v>N/A</v>
      </c>
      <c r="N123" t="str">
        <f t="shared" si="9"/>
        <v>N/A</v>
      </c>
    </row>
    <row r="124" spans="1:14" x14ac:dyDescent="0.3">
      <c r="I124" t="str">
        <f t="shared" ref="I124:I187" si="15">IF(AND(K124&gt; J124, L124&gt; K124, M124&gt; L124, N124&gt; M124), "pos_trend", IF(AND(K124&lt; J124, L124&lt; K124, M124&lt; L124, N124&lt; M124), "neg_trend", "N/A"))</f>
        <v>N/A</v>
      </c>
      <c r="J124" t="str">
        <f t="shared" ref="J124:J187" si="16">IFERROR(IF(TRIM(C124)="-", "N/A", IF(RIGHT(C124,1)=")",IF(RIGHT(C124,2)="T)",-1000000000000*VALUE(MID(C124,2,LEN(C124)-3)),IF(RIGHT(C124,2)="M)",-1000000*VALUE(MID(C124,2,LEN(C124)-3)),IF(RIGHT(C124,2)="B)",-1000000000*VALUE(MID(C124,2,LEN(C124)-3)),IF(RIGHT(C124,2)="k)",-1000*VALUE(MID(C124,2,LEN(C124)-3)),VALUE(SUBSTITUTE(C124,",","")))))),IF(RIGHT(C124,1)="T",1000000000000*VALUE(LEFT(C124,LEN(C124)-1)),IF(RIGHT(C124,1)="M",1000000*VALUE(LEFT(C124,LEN(C124)-1)),IF(RIGHT(C124,1)="B",1000000000*VALUE(LEFT(C124,LEN(C124)-1)),IF(RIGHT(C124,1)="%",0.01*VALUE(LEFT(C124,LEN(C124)-1)),IF(RIGHT(C124,1)="k",1000*VALUE(LEFT(C124,LEN(C124)-1)),VALUE(SUBSTITUTE(C124,",",""))))))))),"N/A")</f>
        <v>N/A</v>
      </c>
      <c r="K124" t="str">
        <f t="shared" ref="K124:K187" si="17">IFERROR(IF(TRIM(D124)="-", "N/A", IF(RIGHT(D124,1)=")",IF(RIGHT(D124,2)="T)",-1000000000000*VALUE(MID(D124,2,LEN(D124)-3)),IF(RIGHT(D124,2)="M)",-1000000*VALUE(MID(D124,2,LEN(D124)-3)),IF(RIGHT(D124,2)="B)",-1000000000*VALUE(MID(D124,2,LEN(D124)-3)),IF(RIGHT(D124,2)="k)",-1000*VALUE(MID(D124,2,LEN(D124)-3)),VALUE(SUBSTITUTE(D124,",","")))))),IF(RIGHT(D124,1)="T",1000000000000*VALUE(LEFT(D124,LEN(D124)-1)),IF(RIGHT(D124,1)="M",1000000*VALUE(LEFT(D124,LEN(D124)-1)),IF(RIGHT(D124,1)="B",1000000000*VALUE(LEFT(D124,LEN(D124)-1)),IF(RIGHT(D124,1)="%",0.01*VALUE(LEFT(D124,LEN(D124)-1)),IF(RIGHT(D124,1)="k",1000*VALUE(LEFT(D124,LEN(D124)-1)),VALUE(SUBSTITUTE(D124,",",""))))))))),"N/A")</f>
        <v>N/A</v>
      </c>
      <c r="L124" t="str">
        <f t="shared" ref="L124:L187" si="18">IFERROR(IF(TRIM(E124)="-", "N/A", IF(RIGHT(E124,1)=")",IF(RIGHT(E124,2)="T)",-1000000000000*VALUE(MID(E124,2,LEN(E124)-3)),IF(RIGHT(E124,2)="M)",-1000000*VALUE(MID(E124,2,LEN(E124)-3)),IF(RIGHT(E124,2)="B)",-1000000000*VALUE(MID(E124,2,LEN(E124)-3)),IF(RIGHT(E124,2)="k)",-1000*VALUE(MID(E124,2,LEN(E124)-3)),VALUE(SUBSTITUTE(E124,",","")))))),IF(RIGHT(E124,1)="T",1000000000000*VALUE(LEFT(E124,LEN(E124)-1)),IF(RIGHT(E124,1)="M",1000000*VALUE(LEFT(E124,LEN(E124)-1)),IF(RIGHT(E124,1)="B",1000000000*VALUE(LEFT(E124,LEN(E124)-1)),IF(RIGHT(E124,1)="%",0.01*VALUE(LEFT(E124,LEN(E124)-1)),IF(RIGHT(E124,1)="k",1000*VALUE(LEFT(E124,LEN(E124)-1)),VALUE(SUBSTITUTE(E124,",",""))))))))),"N/A")</f>
        <v>N/A</v>
      </c>
      <c r="M124" t="str">
        <f t="shared" ref="M124:M187" si="19">IFERROR(IF(TRIM(F124)="-", "N/A", IF(RIGHT(F124,1)=")",IF(RIGHT(F124,2)="T)",-1000000000000*VALUE(MID(F124,2,LEN(F124)-3)),IF(RIGHT(F124,2)="M)",-1000000*VALUE(MID(F124,2,LEN(F124)-3)),IF(RIGHT(F124,2)="B)",-1000000000*VALUE(MID(F124,2,LEN(F124)-3)),IF(RIGHT(F124,2)="k)",-1000*VALUE(MID(F124,2,LEN(F124)-3)),VALUE(SUBSTITUTE(F124,",","")))))),IF(RIGHT(F124,1)="T",1000000000000*VALUE(LEFT(F124,LEN(F124)-1)),IF(RIGHT(F124,1)="M",1000000*VALUE(LEFT(F124,LEN(F124)-1)),IF(RIGHT(F124,1)="B",1000000000*VALUE(LEFT(F124,LEN(F124)-1)),IF(RIGHT(F124,1)="%",0.01*VALUE(LEFT(F124,LEN(F124)-1)),IF(RIGHT(F124,1)="k",1000*VALUE(LEFT(F124,LEN(F124)-1)),VALUE(SUBSTITUTE(F124,",",""))))))))),"N/A")</f>
        <v>N/A</v>
      </c>
      <c r="N124" t="str">
        <f t="shared" ref="N124:N187" si="20">IFERROR(IF(TRIM(G124)="-", "N/A", IF(RIGHT(G124,1)=")",IF(RIGHT(G124,2)="T)",-1000000000000*VALUE(MID(G124,2,LEN(G124)-3)),IF(RIGHT(G124,2)="M)",-1000000*VALUE(MID(G124,2,LEN(G124)-3)),IF(RIGHT(G124,2)="B)",-1000000000*VALUE(MID(G124,2,LEN(G124)-3)),IF(RIGHT(G124,2)="k)",-1000*VALUE(MID(G124,2,LEN(G124)-3)),VALUE(SUBSTITUTE(G124,",","")))))),IF(RIGHT(G124,1)="T",1000000000000*VALUE(LEFT(G124,LEN(G124)-1)),IF(RIGHT(G124,1)="M",1000000*VALUE(LEFT(G124,LEN(G124)-1)),IF(RIGHT(G124,1)="B",1000000000*VALUE(LEFT(G124,LEN(G124)-1)),IF(RIGHT(G124,1)="%",0.01*VALUE(LEFT(G124,LEN(G124)-1)),IF(RIGHT(G124,1)="k",1000*VALUE(LEFT(G124,LEN(G124)-1)),VALUE(SUBSTITUTE(G124,",",""))))))))),"N/A")</f>
        <v>N/A</v>
      </c>
    </row>
    <row r="125" spans="1:14" x14ac:dyDescent="0.3">
      <c r="A125" s="1">
        <v>0</v>
      </c>
      <c r="B125" t="s">
        <v>207</v>
      </c>
      <c r="I125" t="str">
        <f t="shared" si="15"/>
        <v>N/A</v>
      </c>
      <c r="J125" t="str">
        <f t="shared" si="16"/>
        <v>N/A</v>
      </c>
      <c r="K125" t="str">
        <f t="shared" si="17"/>
        <v>N/A</v>
      </c>
      <c r="L125" t="str">
        <f t="shared" si="18"/>
        <v>N/A</v>
      </c>
      <c r="M125" t="str">
        <f t="shared" si="19"/>
        <v>N/A</v>
      </c>
      <c r="N125" t="str">
        <f t="shared" si="20"/>
        <v>N/A</v>
      </c>
    </row>
    <row r="126" spans="1:14" x14ac:dyDescent="0.3">
      <c r="A126" s="1">
        <v>1</v>
      </c>
      <c r="B126" t="s">
        <v>208</v>
      </c>
      <c r="I126" t="str">
        <f t="shared" si="15"/>
        <v>N/A</v>
      </c>
      <c r="J126" t="str">
        <f t="shared" si="16"/>
        <v>N/A</v>
      </c>
      <c r="K126" t="str">
        <f t="shared" si="17"/>
        <v>N/A</v>
      </c>
      <c r="L126" t="str">
        <f t="shared" si="18"/>
        <v>N/A</v>
      </c>
      <c r="M126" t="str">
        <f t="shared" si="19"/>
        <v>N/A</v>
      </c>
      <c r="N126" t="str">
        <f t="shared" si="20"/>
        <v>N/A</v>
      </c>
    </row>
    <row r="127" spans="1:14" x14ac:dyDescent="0.3">
      <c r="A127" s="1">
        <v>2</v>
      </c>
      <c r="B127" t="s">
        <v>209</v>
      </c>
      <c r="I127" t="str">
        <f t="shared" si="15"/>
        <v>N/A</v>
      </c>
      <c r="J127" t="str">
        <f t="shared" si="16"/>
        <v>N/A</v>
      </c>
      <c r="K127" t="str">
        <f t="shared" si="17"/>
        <v>N/A</v>
      </c>
      <c r="L127" t="str">
        <f t="shared" si="18"/>
        <v>N/A</v>
      </c>
      <c r="M127" t="str">
        <f t="shared" si="19"/>
        <v>N/A</v>
      </c>
      <c r="N127" t="str">
        <f t="shared" si="20"/>
        <v>N/A</v>
      </c>
    </row>
    <row r="128" spans="1:14" x14ac:dyDescent="0.3">
      <c r="A128" s="1">
        <v>3</v>
      </c>
      <c r="B128" t="s">
        <v>210</v>
      </c>
      <c r="I128" t="str">
        <f t="shared" si="15"/>
        <v>N/A</v>
      </c>
      <c r="J128" t="str">
        <f t="shared" si="16"/>
        <v>N/A</v>
      </c>
      <c r="K128" t="str">
        <f t="shared" si="17"/>
        <v>N/A</v>
      </c>
      <c r="L128" t="str">
        <f t="shared" si="18"/>
        <v>N/A</v>
      </c>
      <c r="M128" t="str">
        <f t="shared" si="19"/>
        <v>N/A</v>
      </c>
      <c r="N128" t="str">
        <f t="shared" si="20"/>
        <v>N/A</v>
      </c>
    </row>
    <row r="129" spans="1:14" x14ac:dyDescent="0.3">
      <c r="A129" s="1">
        <v>4</v>
      </c>
      <c r="B129" t="s">
        <v>211</v>
      </c>
      <c r="I129" t="str">
        <f t="shared" si="15"/>
        <v>N/A</v>
      </c>
      <c r="J129" t="str">
        <f t="shared" si="16"/>
        <v>N/A</v>
      </c>
      <c r="K129" t="str">
        <f t="shared" si="17"/>
        <v>N/A</v>
      </c>
      <c r="L129" t="str">
        <f t="shared" si="18"/>
        <v>N/A</v>
      </c>
      <c r="M129" t="str">
        <f t="shared" si="19"/>
        <v>N/A</v>
      </c>
      <c r="N129" t="str">
        <f t="shared" si="20"/>
        <v>N/A</v>
      </c>
    </row>
    <row r="130" spans="1:14" x14ac:dyDescent="0.3">
      <c r="A130" s="1">
        <v>5</v>
      </c>
      <c r="B130" t="s">
        <v>212</v>
      </c>
      <c r="I130" t="str">
        <f t="shared" si="15"/>
        <v>N/A</v>
      </c>
      <c r="J130" t="str">
        <f t="shared" si="16"/>
        <v>N/A</v>
      </c>
      <c r="K130" t="str">
        <f t="shared" si="17"/>
        <v>N/A</v>
      </c>
      <c r="L130" t="str">
        <f t="shared" si="18"/>
        <v>N/A</v>
      </c>
      <c r="M130" t="str">
        <f t="shared" si="19"/>
        <v>N/A</v>
      </c>
      <c r="N130" t="str">
        <f t="shared" si="20"/>
        <v>N/A</v>
      </c>
    </row>
    <row r="131" spans="1:14" x14ac:dyDescent="0.3">
      <c r="A131" s="1">
        <v>6</v>
      </c>
      <c r="B131" t="s">
        <v>213</v>
      </c>
      <c r="I131" t="str">
        <f t="shared" si="15"/>
        <v>N/A</v>
      </c>
      <c r="J131" t="str">
        <f t="shared" si="16"/>
        <v>N/A</v>
      </c>
      <c r="K131" t="str">
        <f t="shared" si="17"/>
        <v>N/A</v>
      </c>
      <c r="L131" t="str">
        <f t="shared" si="18"/>
        <v>N/A</v>
      </c>
      <c r="M131" t="str">
        <f t="shared" si="19"/>
        <v>N/A</v>
      </c>
      <c r="N131" t="str">
        <f t="shared" si="20"/>
        <v>N/A</v>
      </c>
    </row>
    <row r="132" spans="1:14" x14ac:dyDescent="0.3">
      <c r="A132" s="1">
        <v>7</v>
      </c>
      <c r="B132" t="s">
        <v>214</v>
      </c>
      <c r="I132" t="str">
        <f t="shared" si="15"/>
        <v>N/A</v>
      </c>
      <c r="J132" t="str">
        <f t="shared" si="16"/>
        <v>N/A</v>
      </c>
      <c r="K132" t="str">
        <f t="shared" si="17"/>
        <v>N/A</v>
      </c>
      <c r="L132" t="str">
        <f t="shared" si="18"/>
        <v>N/A</v>
      </c>
      <c r="M132" t="str">
        <f t="shared" si="19"/>
        <v>N/A</v>
      </c>
      <c r="N132" t="str">
        <f t="shared" si="20"/>
        <v>N/A</v>
      </c>
    </row>
    <row r="133" spans="1:14" x14ac:dyDescent="0.3">
      <c r="A133" s="1">
        <v>8</v>
      </c>
      <c r="B133" t="s">
        <v>215</v>
      </c>
      <c r="C133" t="s">
        <v>216</v>
      </c>
      <c r="I133" t="str">
        <f t="shared" si="15"/>
        <v>N/A</v>
      </c>
      <c r="J133">
        <f t="shared" si="16"/>
        <v>42795</v>
      </c>
      <c r="K133" t="str">
        <f t="shared" si="17"/>
        <v>N/A</v>
      </c>
      <c r="L133" t="str">
        <f t="shared" si="18"/>
        <v>N/A</v>
      </c>
      <c r="M133" t="str">
        <f t="shared" si="19"/>
        <v>N/A</v>
      </c>
      <c r="N133" t="str">
        <f t="shared" si="20"/>
        <v>N/A</v>
      </c>
    </row>
    <row r="134" spans="1:14" x14ac:dyDescent="0.3">
      <c r="A134" s="1">
        <v>9</v>
      </c>
      <c r="B134" t="s">
        <v>217</v>
      </c>
      <c r="C134" t="s">
        <v>218</v>
      </c>
      <c r="I134" t="str">
        <f t="shared" si="15"/>
        <v>N/A</v>
      </c>
      <c r="J134" t="str">
        <f t="shared" si="16"/>
        <v>N/A</v>
      </c>
      <c r="K134" t="str">
        <f t="shared" si="17"/>
        <v>N/A</v>
      </c>
      <c r="L134" t="str">
        <f t="shared" si="18"/>
        <v>N/A</v>
      </c>
      <c r="M134" t="str">
        <f t="shared" si="19"/>
        <v>N/A</v>
      </c>
      <c r="N134" t="str">
        <f t="shared" si="20"/>
        <v>N/A</v>
      </c>
    </row>
    <row r="135" spans="1:14" x14ac:dyDescent="0.3">
      <c r="I135" t="str">
        <f t="shared" si="15"/>
        <v>N/A</v>
      </c>
      <c r="J135" t="str">
        <f t="shared" si="16"/>
        <v>N/A</v>
      </c>
      <c r="K135" t="str">
        <f t="shared" si="17"/>
        <v>N/A</v>
      </c>
      <c r="L135" t="str">
        <f t="shared" si="18"/>
        <v>N/A</v>
      </c>
      <c r="M135" t="str">
        <f t="shared" si="19"/>
        <v>N/A</v>
      </c>
      <c r="N135" t="str">
        <f t="shared" si="20"/>
        <v>N/A</v>
      </c>
    </row>
    <row r="136" spans="1:14" x14ac:dyDescent="0.3">
      <c r="I136" t="str">
        <f t="shared" si="15"/>
        <v>N/A</v>
      </c>
      <c r="J136" t="str">
        <f t="shared" si="16"/>
        <v>N/A</v>
      </c>
      <c r="K136" t="str">
        <f t="shared" si="17"/>
        <v>N/A</v>
      </c>
      <c r="L136" t="str">
        <f t="shared" si="18"/>
        <v>N/A</v>
      </c>
      <c r="M136" t="str">
        <f t="shared" si="19"/>
        <v>N/A</v>
      </c>
      <c r="N136" t="str">
        <f t="shared" si="20"/>
        <v>N/A</v>
      </c>
    </row>
    <row r="137" spans="1:14" x14ac:dyDescent="0.3">
      <c r="B137" s="1" t="s">
        <v>219</v>
      </c>
      <c r="C137" s="1" t="s">
        <v>220</v>
      </c>
      <c r="D137" s="1" t="s">
        <v>221</v>
      </c>
      <c r="E137" s="1" t="s">
        <v>222</v>
      </c>
      <c r="F137" s="1" t="s">
        <v>223</v>
      </c>
      <c r="I137" t="str">
        <f t="shared" si="15"/>
        <v>N/A</v>
      </c>
      <c r="J137" t="str">
        <f t="shared" si="16"/>
        <v>N/A</v>
      </c>
      <c r="K137" t="str">
        <f t="shared" si="17"/>
        <v>N/A</v>
      </c>
      <c r="L137" t="str">
        <f t="shared" si="18"/>
        <v>N/A</v>
      </c>
      <c r="M137" t="str">
        <f t="shared" si="19"/>
        <v>N/A</v>
      </c>
      <c r="N137" t="str">
        <f t="shared" si="20"/>
        <v>N/A</v>
      </c>
    </row>
    <row r="138" spans="1:14" x14ac:dyDescent="0.3">
      <c r="A138" s="1">
        <v>0</v>
      </c>
      <c r="B138" t="s">
        <v>224</v>
      </c>
      <c r="C138" t="s">
        <v>225</v>
      </c>
      <c r="D138" t="s">
        <v>226</v>
      </c>
      <c r="E138" t="s">
        <v>227</v>
      </c>
      <c r="F138">
        <v>67</v>
      </c>
      <c r="I138" t="str">
        <f t="shared" si="15"/>
        <v>N/A</v>
      </c>
      <c r="J138" t="str">
        <f t="shared" si="16"/>
        <v>N/A</v>
      </c>
      <c r="K138">
        <f t="shared" si="17"/>
        <v>1980000</v>
      </c>
      <c r="L138">
        <f t="shared" si="18"/>
        <v>4010000</v>
      </c>
      <c r="M138">
        <f t="shared" si="19"/>
        <v>67</v>
      </c>
      <c r="N138" t="str">
        <f t="shared" si="20"/>
        <v>N/A</v>
      </c>
    </row>
    <row r="139" spans="1:14" x14ac:dyDescent="0.3">
      <c r="A139" s="1">
        <v>1</v>
      </c>
      <c r="B139" t="s">
        <v>228</v>
      </c>
      <c r="C139" t="s">
        <v>229</v>
      </c>
      <c r="D139" t="s">
        <v>230</v>
      </c>
      <c r="E139" t="s">
        <v>231</v>
      </c>
      <c r="F139">
        <v>45</v>
      </c>
      <c r="I139" t="str">
        <f t="shared" si="15"/>
        <v>N/A</v>
      </c>
      <c r="J139" t="str">
        <f t="shared" si="16"/>
        <v>N/A</v>
      </c>
      <c r="K139">
        <f t="shared" si="17"/>
        <v>828650</v>
      </c>
      <c r="L139">
        <f t="shared" si="18"/>
        <v>865050</v>
      </c>
      <c r="M139">
        <f t="shared" si="19"/>
        <v>45</v>
      </c>
      <c r="N139" t="str">
        <f t="shared" si="20"/>
        <v>N/A</v>
      </c>
    </row>
    <row r="140" spans="1:14" x14ac:dyDescent="0.3">
      <c r="A140" s="1">
        <v>2</v>
      </c>
      <c r="B140" t="s">
        <v>232</v>
      </c>
      <c r="C140" t="s">
        <v>233</v>
      </c>
      <c r="D140" t="s">
        <v>234</v>
      </c>
      <c r="F140">
        <v>60</v>
      </c>
      <c r="I140" t="str">
        <f t="shared" si="15"/>
        <v>N/A</v>
      </c>
      <c r="J140" t="str">
        <f t="shared" si="16"/>
        <v>N/A</v>
      </c>
      <c r="K140">
        <f t="shared" si="17"/>
        <v>609340</v>
      </c>
      <c r="L140" t="str">
        <f t="shared" si="18"/>
        <v>N/A</v>
      </c>
      <c r="M140">
        <f t="shared" si="19"/>
        <v>60</v>
      </c>
      <c r="N140" t="str">
        <f t="shared" si="20"/>
        <v>N/A</v>
      </c>
    </row>
    <row r="141" spans="1:14" x14ac:dyDescent="0.3">
      <c r="A141" s="1">
        <v>3</v>
      </c>
      <c r="B141" t="s">
        <v>235</v>
      </c>
      <c r="C141" t="s">
        <v>236</v>
      </c>
      <c r="D141" t="s">
        <v>237</v>
      </c>
      <c r="F141">
        <v>54</v>
      </c>
      <c r="I141" t="str">
        <f t="shared" si="15"/>
        <v>N/A</v>
      </c>
      <c r="J141" t="str">
        <f t="shared" si="16"/>
        <v>N/A</v>
      </c>
      <c r="K141">
        <f t="shared" si="17"/>
        <v>738810</v>
      </c>
      <c r="L141" t="str">
        <f t="shared" si="18"/>
        <v>N/A</v>
      </c>
      <c r="M141">
        <f t="shared" si="19"/>
        <v>54</v>
      </c>
      <c r="N141" t="str">
        <f t="shared" si="20"/>
        <v>N/A</v>
      </c>
    </row>
    <row r="142" spans="1:14" x14ac:dyDescent="0.3">
      <c r="A142" s="1">
        <v>4</v>
      </c>
      <c r="B142" t="s">
        <v>238</v>
      </c>
      <c r="C142" t="s">
        <v>239</v>
      </c>
      <c r="D142" t="s">
        <v>240</v>
      </c>
      <c r="F142">
        <v>55</v>
      </c>
      <c r="I142" t="str">
        <f t="shared" si="15"/>
        <v>N/A</v>
      </c>
      <c r="J142" t="str">
        <f t="shared" si="16"/>
        <v>N/A</v>
      </c>
      <c r="K142">
        <f t="shared" si="17"/>
        <v>723290</v>
      </c>
      <c r="L142" t="str">
        <f t="shared" si="18"/>
        <v>N/A</v>
      </c>
      <c r="M142">
        <f t="shared" si="19"/>
        <v>55</v>
      </c>
      <c r="N142" t="str">
        <f t="shared" si="20"/>
        <v>N/A</v>
      </c>
    </row>
    <row r="143" spans="1:14" x14ac:dyDescent="0.3">
      <c r="I143" t="str">
        <f t="shared" si="15"/>
        <v>N/A</v>
      </c>
      <c r="J143" t="str">
        <f t="shared" si="16"/>
        <v>N/A</v>
      </c>
      <c r="K143" t="str">
        <f t="shared" si="17"/>
        <v>N/A</v>
      </c>
      <c r="L143" t="str">
        <f t="shared" si="18"/>
        <v>N/A</v>
      </c>
      <c r="M143" t="str">
        <f t="shared" si="19"/>
        <v>N/A</v>
      </c>
      <c r="N143" t="str">
        <f t="shared" si="20"/>
        <v>N/A</v>
      </c>
    </row>
    <row r="144" spans="1:14" x14ac:dyDescent="0.3">
      <c r="B144" s="1" t="s">
        <v>241</v>
      </c>
      <c r="C144" s="1" t="s">
        <v>242</v>
      </c>
      <c r="D144" s="1" t="s">
        <v>243</v>
      </c>
      <c r="E144" s="1" t="s">
        <v>244</v>
      </c>
      <c r="F144" s="1" t="s">
        <v>245</v>
      </c>
      <c r="G144" s="1" t="s">
        <v>246</v>
      </c>
      <c r="H144" s="1" t="s">
        <v>247</v>
      </c>
      <c r="I144" t="str">
        <f t="shared" si="15"/>
        <v>pos_trend</v>
      </c>
      <c r="J144">
        <f t="shared" si="16"/>
        <v>2012</v>
      </c>
      <c r="K144">
        <f t="shared" si="17"/>
        <v>2013</v>
      </c>
      <c r="L144">
        <f t="shared" si="18"/>
        <v>2014</v>
      </c>
      <c r="M144">
        <f t="shared" si="19"/>
        <v>2015</v>
      </c>
      <c r="N144">
        <f t="shared" si="20"/>
        <v>2016</v>
      </c>
    </row>
    <row r="145" spans="1:14" x14ac:dyDescent="0.3">
      <c r="A145" s="1">
        <v>0</v>
      </c>
      <c r="B145" t="s">
        <v>248</v>
      </c>
      <c r="C145" t="s">
        <v>249</v>
      </c>
      <c r="D145" t="s">
        <v>250</v>
      </c>
      <c r="E145" t="s">
        <v>251</v>
      </c>
      <c r="F145" t="s">
        <v>252</v>
      </c>
      <c r="G145" t="s">
        <v>55</v>
      </c>
      <c r="I145" t="str">
        <f t="shared" si="15"/>
        <v>N/A</v>
      </c>
      <c r="J145">
        <f t="shared" si="16"/>
        <v>666580000</v>
      </c>
      <c r="K145">
        <f t="shared" si="17"/>
        <v>864930000</v>
      </c>
      <c r="L145">
        <f t="shared" si="18"/>
        <v>1030000000</v>
      </c>
      <c r="M145">
        <f t="shared" si="19"/>
        <v>1050000000</v>
      </c>
      <c r="N145">
        <f t="shared" si="20"/>
        <v>1010000000</v>
      </c>
    </row>
    <row r="146" spans="1:14" x14ac:dyDescent="0.3">
      <c r="A146" s="1">
        <v>1</v>
      </c>
      <c r="B146" t="s">
        <v>253</v>
      </c>
      <c r="C146" t="s">
        <v>254</v>
      </c>
      <c r="D146" t="s">
        <v>255</v>
      </c>
      <c r="E146" t="s">
        <v>256</v>
      </c>
      <c r="F146" t="s">
        <v>257</v>
      </c>
      <c r="G146" t="s">
        <v>258</v>
      </c>
      <c r="I146" t="str">
        <f t="shared" si="15"/>
        <v>neg_trend</v>
      </c>
      <c r="J146" t="str">
        <f t="shared" si="16"/>
        <v>N/A</v>
      </c>
      <c r="K146">
        <f t="shared" si="17"/>
        <v>0.29760000000000003</v>
      </c>
      <c r="L146">
        <f t="shared" si="18"/>
        <v>0.19550000000000001</v>
      </c>
      <c r="M146">
        <f t="shared" si="19"/>
        <v>1.15E-2</v>
      </c>
      <c r="N146">
        <f t="shared" si="20"/>
        <v>-3.85E-2</v>
      </c>
    </row>
    <row r="147" spans="1:14" x14ac:dyDescent="0.3">
      <c r="A147" s="1">
        <v>2</v>
      </c>
      <c r="B147" t="s">
        <v>259</v>
      </c>
      <c r="C147" t="s">
        <v>260</v>
      </c>
      <c r="D147" t="s">
        <v>261</v>
      </c>
      <c r="E147" t="s">
        <v>262</v>
      </c>
      <c r="F147" t="s">
        <v>263</v>
      </c>
      <c r="G147" t="s">
        <v>264</v>
      </c>
      <c r="I147" t="str">
        <f t="shared" si="15"/>
        <v>N/A</v>
      </c>
      <c r="J147">
        <f t="shared" si="16"/>
        <v>262649999.99999997</v>
      </c>
      <c r="K147">
        <f t="shared" si="17"/>
        <v>400200000</v>
      </c>
      <c r="L147">
        <f t="shared" si="18"/>
        <v>526659999.99999994</v>
      </c>
      <c r="M147">
        <f t="shared" si="19"/>
        <v>555280000</v>
      </c>
      <c r="N147">
        <f t="shared" si="20"/>
        <v>534440000.00000006</v>
      </c>
    </row>
    <row r="148" spans="1:14" x14ac:dyDescent="0.3">
      <c r="A148" s="1">
        <v>3</v>
      </c>
      <c r="B148" t="s">
        <v>265</v>
      </c>
      <c r="C148" t="s">
        <v>266</v>
      </c>
      <c r="D148" t="s">
        <v>267</v>
      </c>
      <c r="E148" t="s">
        <v>268</v>
      </c>
      <c r="F148" t="s">
        <v>269</v>
      </c>
      <c r="G148" t="s">
        <v>270</v>
      </c>
      <c r="I148" t="str">
        <f t="shared" si="15"/>
        <v>N/A</v>
      </c>
      <c r="J148">
        <f t="shared" si="16"/>
        <v>211870000</v>
      </c>
      <c r="K148">
        <f t="shared" si="17"/>
        <v>330230000</v>
      </c>
      <c r="L148">
        <f t="shared" si="18"/>
        <v>439980000</v>
      </c>
      <c r="M148">
        <f t="shared" si="19"/>
        <v>457850000</v>
      </c>
      <c r="N148">
        <f t="shared" si="20"/>
        <v>430980000</v>
      </c>
    </row>
    <row r="149" spans="1:14" x14ac:dyDescent="0.3">
      <c r="A149" s="1">
        <v>4</v>
      </c>
      <c r="B149" t="s">
        <v>271</v>
      </c>
      <c r="C149" t="s">
        <v>272</v>
      </c>
      <c r="D149" t="s">
        <v>273</v>
      </c>
      <c r="E149" t="s">
        <v>274</v>
      </c>
      <c r="F149" t="s">
        <v>275</v>
      </c>
      <c r="G149" t="s">
        <v>276</v>
      </c>
      <c r="I149" t="str">
        <f t="shared" si="15"/>
        <v>pos_trend</v>
      </c>
      <c r="J149">
        <f t="shared" si="16"/>
        <v>50780000</v>
      </c>
      <c r="K149">
        <f t="shared" si="17"/>
        <v>69970000</v>
      </c>
      <c r="L149">
        <f t="shared" si="18"/>
        <v>86680000</v>
      </c>
      <c r="M149">
        <f t="shared" si="19"/>
        <v>97430000</v>
      </c>
      <c r="N149">
        <f t="shared" si="20"/>
        <v>103450000</v>
      </c>
    </row>
    <row r="150" spans="1:14" x14ac:dyDescent="0.3">
      <c r="A150" s="1">
        <v>5</v>
      </c>
      <c r="B150" t="s">
        <v>277</v>
      </c>
      <c r="C150" t="s">
        <v>278</v>
      </c>
      <c r="D150" t="s">
        <v>279</v>
      </c>
      <c r="E150" t="s">
        <v>280</v>
      </c>
      <c r="F150" t="s">
        <v>281</v>
      </c>
      <c r="G150" t="s">
        <v>282</v>
      </c>
      <c r="I150" t="str">
        <f t="shared" si="15"/>
        <v>pos_trend</v>
      </c>
      <c r="J150">
        <f t="shared" si="16"/>
        <v>13280000</v>
      </c>
      <c r="K150">
        <f t="shared" si="17"/>
        <v>18750000</v>
      </c>
      <c r="L150">
        <f t="shared" si="18"/>
        <v>20510000</v>
      </c>
      <c r="M150">
        <f t="shared" si="19"/>
        <v>21660000</v>
      </c>
      <c r="N150">
        <f t="shared" si="20"/>
        <v>22580000</v>
      </c>
    </row>
    <row r="151" spans="1:14" x14ac:dyDescent="0.3">
      <c r="A151" s="1">
        <v>6</v>
      </c>
      <c r="B151" t="s">
        <v>283</v>
      </c>
      <c r="C151" t="s">
        <v>284</v>
      </c>
      <c r="D151" t="s">
        <v>285</v>
      </c>
      <c r="E151" t="s">
        <v>286</v>
      </c>
      <c r="F151" t="s">
        <v>287</v>
      </c>
      <c r="G151" t="s">
        <v>288</v>
      </c>
      <c r="I151" t="str">
        <f t="shared" si="15"/>
        <v>pos_trend</v>
      </c>
      <c r="J151">
        <f t="shared" si="16"/>
        <v>37500000</v>
      </c>
      <c r="K151">
        <f t="shared" si="17"/>
        <v>51220000</v>
      </c>
      <c r="L151">
        <f t="shared" si="18"/>
        <v>66180000.000000007</v>
      </c>
      <c r="M151">
        <f t="shared" si="19"/>
        <v>75780000</v>
      </c>
      <c r="N151">
        <f t="shared" si="20"/>
        <v>80870000</v>
      </c>
    </row>
    <row r="152" spans="1:14" x14ac:dyDescent="0.3">
      <c r="A152" s="1">
        <v>7</v>
      </c>
      <c r="B152" t="s">
        <v>289</v>
      </c>
      <c r="C152" t="s">
        <v>254</v>
      </c>
      <c r="D152" t="s">
        <v>290</v>
      </c>
      <c r="E152" t="s">
        <v>291</v>
      </c>
      <c r="F152" t="s">
        <v>292</v>
      </c>
      <c r="G152" t="s">
        <v>293</v>
      </c>
      <c r="I152" t="str">
        <f t="shared" si="15"/>
        <v>neg_trend</v>
      </c>
      <c r="J152" t="str">
        <f t="shared" si="16"/>
        <v>N/A</v>
      </c>
      <c r="K152">
        <f t="shared" si="17"/>
        <v>0.52369999999999994</v>
      </c>
      <c r="L152">
        <f t="shared" si="18"/>
        <v>0.316</v>
      </c>
      <c r="M152">
        <f t="shared" si="19"/>
        <v>5.4300000000000001E-2</v>
      </c>
      <c r="N152">
        <f t="shared" si="20"/>
        <v>-3.7499999999999999E-2</v>
      </c>
    </row>
    <row r="153" spans="1:14" x14ac:dyDescent="0.3">
      <c r="A153" s="1">
        <v>8</v>
      </c>
      <c r="B153" t="s">
        <v>294</v>
      </c>
      <c r="C153" t="s">
        <v>295</v>
      </c>
      <c r="D153" t="s">
        <v>296</v>
      </c>
      <c r="E153" t="s">
        <v>297</v>
      </c>
      <c r="F153" t="s">
        <v>298</v>
      </c>
      <c r="G153" t="s">
        <v>299</v>
      </c>
      <c r="I153" t="str">
        <f t="shared" si="15"/>
        <v>N/A</v>
      </c>
      <c r="J153">
        <f t="shared" si="16"/>
        <v>403930000</v>
      </c>
      <c r="K153">
        <f t="shared" si="17"/>
        <v>464730000</v>
      </c>
      <c r="L153">
        <f t="shared" si="18"/>
        <v>507390000</v>
      </c>
      <c r="M153">
        <f t="shared" si="19"/>
        <v>490700000</v>
      </c>
      <c r="N153">
        <f t="shared" si="20"/>
        <v>471270000</v>
      </c>
    </row>
    <row r="154" spans="1:14" x14ac:dyDescent="0.3">
      <c r="A154" s="1">
        <v>9</v>
      </c>
      <c r="B154" t="s">
        <v>300</v>
      </c>
      <c r="C154" t="s">
        <v>254</v>
      </c>
      <c r="D154" t="s">
        <v>301</v>
      </c>
      <c r="E154" t="s">
        <v>302</v>
      </c>
      <c r="F154" t="s">
        <v>303</v>
      </c>
      <c r="G154" t="s">
        <v>304</v>
      </c>
      <c r="I154" t="str">
        <f t="shared" si="15"/>
        <v>neg_trend</v>
      </c>
      <c r="J154" t="str">
        <f t="shared" si="16"/>
        <v>N/A</v>
      </c>
      <c r="K154">
        <f t="shared" si="17"/>
        <v>0.15050000000000002</v>
      </c>
      <c r="L154">
        <f t="shared" si="18"/>
        <v>9.1799999999999993E-2</v>
      </c>
      <c r="M154">
        <f t="shared" si="19"/>
        <v>-3.2899999999999999E-2</v>
      </c>
      <c r="N154">
        <f t="shared" si="20"/>
        <v>-3.9600000000000003E-2</v>
      </c>
    </row>
    <row r="155" spans="1:14" x14ac:dyDescent="0.3">
      <c r="A155" s="1">
        <v>10</v>
      </c>
      <c r="B155" t="s">
        <v>305</v>
      </c>
      <c r="C155" t="s">
        <v>254</v>
      </c>
      <c r="D155" t="s">
        <v>254</v>
      </c>
      <c r="E155" t="s">
        <v>254</v>
      </c>
      <c r="F155" t="s">
        <v>254</v>
      </c>
      <c r="G155" t="s">
        <v>306</v>
      </c>
      <c r="I155" t="str">
        <f t="shared" si="15"/>
        <v>N/A</v>
      </c>
      <c r="J155" t="str">
        <f t="shared" si="16"/>
        <v>N/A</v>
      </c>
      <c r="K155" t="str">
        <f t="shared" si="17"/>
        <v>N/A</v>
      </c>
      <c r="L155" t="str">
        <f t="shared" si="18"/>
        <v>N/A</v>
      </c>
      <c r="M155" t="str">
        <f t="shared" si="19"/>
        <v>N/A</v>
      </c>
      <c r="N155">
        <f t="shared" si="20"/>
        <v>0.46860000000000002</v>
      </c>
    </row>
    <row r="156" spans="1:14" x14ac:dyDescent="0.3">
      <c r="I156" t="str">
        <f t="shared" si="15"/>
        <v>N/A</v>
      </c>
      <c r="J156" t="str">
        <f t="shared" si="16"/>
        <v>N/A</v>
      </c>
      <c r="K156" t="str">
        <f t="shared" si="17"/>
        <v>N/A</v>
      </c>
      <c r="L156" t="str">
        <f t="shared" si="18"/>
        <v>N/A</v>
      </c>
      <c r="M156" t="str">
        <f t="shared" si="19"/>
        <v>N/A</v>
      </c>
      <c r="N156" t="str">
        <f t="shared" si="20"/>
        <v>N/A</v>
      </c>
    </row>
    <row r="157" spans="1:14" x14ac:dyDescent="0.3">
      <c r="B157" s="1" t="s">
        <v>307</v>
      </c>
      <c r="C157" s="1" t="s">
        <v>242</v>
      </c>
      <c r="D157" s="1" t="s">
        <v>243</v>
      </c>
      <c r="E157" s="1" t="s">
        <v>244</v>
      </c>
      <c r="F157" s="1" t="s">
        <v>245</v>
      </c>
      <c r="G157" s="1" t="s">
        <v>246</v>
      </c>
      <c r="H157" s="1" t="s">
        <v>247</v>
      </c>
      <c r="I157" t="str">
        <f t="shared" si="15"/>
        <v>pos_trend</v>
      </c>
      <c r="J157">
        <f t="shared" si="16"/>
        <v>2012</v>
      </c>
      <c r="K157">
        <f t="shared" si="17"/>
        <v>2013</v>
      </c>
      <c r="L157">
        <f t="shared" si="18"/>
        <v>2014</v>
      </c>
      <c r="M157">
        <f t="shared" si="19"/>
        <v>2015</v>
      </c>
      <c r="N157">
        <f t="shared" si="20"/>
        <v>2016</v>
      </c>
    </row>
    <row r="158" spans="1:14" x14ac:dyDescent="0.3">
      <c r="A158" s="1">
        <v>0</v>
      </c>
      <c r="B158" t="s">
        <v>308</v>
      </c>
      <c r="C158" t="s">
        <v>309</v>
      </c>
      <c r="D158" t="s">
        <v>310</v>
      </c>
      <c r="E158" t="s">
        <v>311</v>
      </c>
      <c r="F158" t="s">
        <v>312</v>
      </c>
      <c r="G158" t="s">
        <v>313</v>
      </c>
      <c r="I158" t="str">
        <f t="shared" si="15"/>
        <v>pos_trend</v>
      </c>
      <c r="J158">
        <f t="shared" si="16"/>
        <v>278860000</v>
      </c>
      <c r="K158">
        <f t="shared" si="17"/>
        <v>298290000</v>
      </c>
      <c r="L158">
        <f t="shared" si="18"/>
        <v>324180000</v>
      </c>
      <c r="M158">
        <f t="shared" si="19"/>
        <v>360510000</v>
      </c>
      <c r="N158">
        <f t="shared" si="20"/>
        <v>396560000</v>
      </c>
    </row>
    <row r="159" spans="1:14" x14ac:dyDescent="0.3">
      <c r="A159" s="1">
        <v>1</v>
      </c>
      <c r="B159" t="s">
        <v>314</v>
      </c>
      <c r="C159" t="s">
        <v>315</v>
      </c>
      <c r="D159" t="s">
        <v>316</v>
      </c>
      <c r="E159" t="s">
        <v>317</v>
      </c>
      <c r="F159" t="s">
        <v>318</v>
      </c>
      <c r="G159" t="s">
        <v>319</v>
      </c>
      <c r="I159" t="str">
        <f t="shared" si="15"/>
        <v>pos_trend</v>
      </c>
      <c r="J159">
        <f t="shared" si="16"/>
        <v>133759999.99999999</v>
      </c>
      <c r="K159">
        <f t="shared" si="17"/>
        <v>142560000</v>
      </c>
      <c r="L159">
        <f t="shared" si="18"/>
        <v>144210000</v>
      </c>
      <c r="M159">
        <f t="shared" si="19"/>
        <v>145920000</v>
      </c>
      <c r="N159">
        <f t="shared" si="20"/>
        <v>169900000</v>
      </c>
    </row>
    <row r="160" spans="1:14" x14ac:dyDescent="0.3">
      <c r="A160" s="1">
        <v>2</v>
      </c>
      <c r="B160" t="s">
        <v>320</v>
      </c>
      <c r="C160" t="s">
        <v>321</v>
      </c>
      <c r="D160" t="s">
        <v>322</v>
      </c>
      <c r="E160" t="s">
        <v>323</v>
      </c>
      <c r="F160" t="s">
        <v>324</v>
      </c>
      <c r="G160" t="s">
        <v>325</v>
      </c>
      <c r="I160" t="str">
        <f t="shared" si="15"/>
        <v>pos_trend</v>
      </c>
      <c r="J160">
        <f t="shared" si="16"/>
        <v>145100000</v>
      </c>
      <c r="K160">
        <f t="shared" si="17"/>
        <v>155740000</v>
      </c>
      <c r="L160">
        <f t="shared" si="18"/>
        <v>179980000</v>
      </c>
      <c r="M160">
        <f t="shared" si="19"/>
        <v>214590000</v>
      </c>
      <c r="N160">
        <f t="shared" si="20"/>
        <v>226660000</v>
      </c>
    </row>
    <row r="161" spans="1:14" x14ac:dyDescent="0.3">
      <c r="A161" s="1">
        <v>3</v>
      </c>
      <c r="B161" t="s">
        <v>326</v>
      </c>
      <c r="C161" t="s">
        <v>254</v>
      </c>
      <c r="D161" t="s">
        <v>327</v>
      </c>
      <c r="E161" t="s">
        <v>328</v>
      </c>
      <c r="F161" t="s">
        <v>329</v>
      </c>
      <c r="G161" t="s">
        <v>330</v>
      </c>
      <c r="I161" t="str">
        <f t="shared" si="15"/>
        <v>N/A</v>
      </c>
      <c r="J161" t="str">
        <f t="shared" si="16"/>
        <v>N/A</v>
      </c>
      <c r="K161">
        <f t="shared" si="17"/>
        <v>6.9699999999999998E-2</v>
      </c>
      <c r="L161">
        <f t="shared" si="18"/>
        <v>8.6800000000000002E-2</v>
      </c>
      <c r="M161">
        <f t="shared" si="19"/>
        <v>0.11210000000000001</v>
      </c>
      <c r="N161">
        <f t="shared" si="20"/>
        <v>0.1</v>
      </c>
    </row>
    <row r="162" spans="1:14" x14ac:dyDescent="0.3">
      <c r="A162" s="1">
        <v>4</v>
      </c>
      <c r="B162" t="s">
        <v>331</v>
      </c>
      <c r="C162" t="s">
        <v>254</v>
      </c>
      <c r="D162" t="s">
        <v>254</v>
      </c>
      <c r="E162" t="s">
        <v>254</v>
      </c>
      <c r="F162" t="s">
        <v>254</v>
      </c>
      <c r="G162" t="s">
        <v>254</v>
      </c>
      <c r="I162" t="str">
        <f t="shared" si="15"/>
        <v>N/A</v>
      </c>
      <c r="J162" t="str">
        <f t="shared" si="16"/>
        <v>N/A</v>
      </c>
      <c r="K162" t="str">
        <f t="shared" si="17"/>
        <v>N/A</v>
      </c>
      <c r="L162" t="str">
        <f t="shared" si="18"/>
        <v>N/A</v>
      </c>
      <c r="M162" t="str">
        <f t="shared" si="19"/>
        <v>N/A</v>
      </c>
      <c r="N162" t="str">
        <f t="shared" si="20"/>
        <v>N/A</v>
      </c>
    </row>
    <row r="163" spans="1:14" x14ac:dyDescent="0.3">
      <c r="A163" s="1">
        <v>5</v>
      </c>
      <c r="B163" t="s">
        <v>332</v>
      </c>
      <c r="C163" t="s">
        <v>333</v>
      </c>
      <c r="D163" t="s">
        <v>334</v>
      </c>
      <c r="E163" t="s">
        <v>335</v>
      </c>
      <c r="F163" t="s">
        <v>336</v>
      </c>
      <c r="G163" t="s">
        <v>337</v>
      </c>
      <c r="I163" t="str">
        <f t="shared" si="15"/>
        <v>N/A</v>
      </c>
      <c r="J163">
        <f t="shared" si="16"/>
        <v>49100000</v>
      </c>
      <c r="K163">
        <f t="shared" si="17"/>
        <v>43390000</v>
      </c>
      <c r="L163">
        <f t="shared" si="18"/>
        <v>45040000</v>
      </c>
      <c r="M163">
        <f t="shared" si="19"/>
        <v>2240000</v>
      </c>
      <c r="N163">
        <f t="shared" si="20"/>
        <v>5040000</v>
      </c>
    </row>
    <row r="164" spans="1:14" x14ac:dyDescent="0.3">
      <c r="A164" s="1">
        <v>6</v>
      </c>
      <c r="B164" t="s">
        <v>338</v>
      </c>
      <c r="C164" t="s">
        <v>339</v>
      </c>
      <c r="D164" t="s">
        <v>340</v>
      </c>
      <c r="E164" t="s">
        <v>341</v>
      </c>
      <c r="F164" t="s">
        <v>342</v>
      </c>
      <c r="G164" t="s">
        <v>343</v>
      </c>
      <c r="I164" t="str">
        <f t="shared" si="15"/>
        <v>N/A</v>
      </c>
      <c r="J164">
        <f t="shared" si="16"/>
        <v>75970000</v>
      </c>
      <c r="K164">
        <f t="shared" si="17"/>
        <v>123050000</v>
      </c>
      <c r="L164">
        <f t="shared" si="18"/>
        <v>138170000</v>
      </c>
      <c r="M164">
        <f t="shared" si="19"/>
        <v>-2240000</v>
      </c>
      <c r="N164">
        <f t="shared" si="20"/>
        <v>69670000</v>
      </c>
    </row>
    <row r="165" spans="1:14" x14ac:dyDescent="0.3">
      <c r="A165" s="1">
        <v>7</v>
      </c>
      <c r="B165" t="s">
        <v>344</v>
      </c>
      <c r="C165" t="s">
        <v>345</v>
      </c>
      <c r="D165" t="s">
        <v>346</v>
      </c>
      <c r="E165" t="s">
        <v>347</v>
      </c>
      <c r="F165" t="s">
        <v>348</v>
      </c>
      <c r="G165" t="s">
        <v>349</v>
      </c>
      <c r="I165" t="str">
        <f t="shared" si="15"/>
        <v>N/A</v>
      </c>
      <c r="J165">
        <f t="shared" si="16"/>
        <v>-1200000</v>
      </c>
      <c r="K165">
        <f t="shared" si="17"/>
        <v>-3330000</v>
      </c>
      <c r="L165">
        <f t="shared" si="18"/>
        <v>-240000</v>
      </c>
      <c r="M165">
        <f t="shared" si="19"/>
        <v>26410000</v>
      </c>
      <c r="N165">
        <f t="shared" si="20"/>
        <v>155570000</v>
      </c>
    </row>
    <row r="166" spans="1:14" x14ac:dyDescent="0.3">
      <c r="A166" s="1">
        <v>8</v>
      </c>
      <c r="B166" t="s">
        <v>350</v>
      </c>
      <c r="C166" t="s">
        <v>351</v>
      </c>
      <c r="D166" t="s">
        <v>352</v>
      </c>
      <c r="E166" t="s">
        <v>353</v>
      </c>
      <c r="F166" t="s">
        <v>354</v>
      </c>
      <c r="G166" t="s">
        <v>355</v>
      </c>
      <c r="I166" t="str">
        <f t="shared" si="15"/>
        <v>N/A</v>
      </c>
      <c r="J166">
        <f t="shared" si="16"/>
        <v>914000</v>
      </c>
      <c r="K166">
        <f t="shared" si="17"/>
        <v>659000</v>
      </c>
      <c r="L166">
        <f t="shared" si="18"/>
        <v>575000</v>
      </c>
      <c r="M166">
        <f t="shared" si="19"/>
        <v>386000</v>
      </c>
      <c r="N166">
        <f t="shared" si="20"/>
        <v>530000</v>
      </c>
    </row>
    <row r="167" spans="1:14" x14ac:dyDescent="0.3">
      <c r="A167" s="1">
        <v>9</v>
      </c>
      <c r="B167" t="s">
        <v>356</v>
      </c>
      <c r="C167" t="s">
        <v>254</v>
      </c>
      <c r="D167" t="s">
        <v>254</v>
      </c>
      <c r="E167" t="s">
        <v>254</v>
      </c>
      <c r="F167" t="s">
        <v>254</v>
      </c>
      <c r="G167" t="s">
        <v>254</v>
      </c>
      <c r="I167" t="str">
        <f t="shared" si="15"/>
        <v>N/A</v>
      </c>
      <c r="J167" t="str">
        <f t="shared" si="16"/>
        <v>N/A</v>
      </c>
      <c r="K167" t="str">
        <f t="shared" si="17"/>
        <v>N/A</v>
      </c>
      <c r="L167" t="str">
        <f t="shared" si="18"/>
        <v>N/A</v>
      </c>
      <c r="M167" t="str">
        <f t="shared" si="19"/>
        <v>N/A</v>
      </c>
      <c r="N167" t="str">
        <f t="shared" si="20"/>
        <v>N/A</v>
      </c>
    </row>
    <row r="168" spans="1:14" x14ac:dyDescent="0.3">
      <c r="A168" s="1">
        <v>10</v>
      </c>
      <c r="B168" t="s">
        <v>357</v>
      </c>
      <c r="C168" t="s">
        <v>358</v>
      </c>
      <c r="D168" t="s">
        <v>359</v>
      </c>
      <c r="E168" t="s">
        <v>360</v>
      </c>
      <c r="F168" t="s">
        <v>361</v>
      </c>
      <c r="G168" t="s">
        <v>362</v>
      </c>
      <c r="I168" t="str">
        <f t="shared" si="15"/>
        <v>N/A</v>
      </c>
      <c r="J168">
        <f t="shared" si="16"/>
        <v>10420000</v>
      </c>
      <c r="K168">
        <f t="shared" si="17"/>
        <v>27220000</v>
      </c>
      <c r="L168">
        <f t="shared" si="18"/>
        <v>39740000</v>
      </c>
      <c r="M168">
        <f t="shared" si="19"/>
        <v>41370000</v>
      </c>
      <c r="N168">
        <f t="shared" si="20"/>
        <v>40180000</v>
      </c>
    </row>
    <row r="169" spans="1:14" x14ac:dyDescent="0.3">
      <c r="A169" s="1">
        <v>11</v>
      </c>
      <c r="B169" t="s">
        <v>363</v>
      </c>
      <c r="C169" t="s">
        <v>254</v>
      </c>
      <c r="D169" t="s">
        <v>364</v>
      </c>
      <c r="E169" t="s">
        <v>365</v>
      </c>
      <c r="F169" t="s">
        <v>366</v>
      </c>
      <c r="G169" t="s">
        <v>367</v>
      </c>
      <c r="I169" t="str">
        <f t="shared" si="15"/>
        <v>neg_trend</v>
      </c>
      <c r="J169" t="str">
        <f t="shared" si="16"/>
        <v>N/A</v>
      </c>
      <c r="K169">
        <f t="shared" si="17"/>
        <v>1.6131</v>
      </c>
      <c r="L169">
        <f t="shared" si="18"/>
        <v>0.45979999999999999</v>
      </c>
      <c r="M169">
        <f t="shared" si="19"/>
        <v>4.1100000000000005E-2</v>
      </c>
      <c r="N169">
        <f t="shared" si="20"/>
        <v>-2.8700000000000003E-2</v>
      </c>
    </row>
    <row r="170" spans="1:14" x14ac:dyDescent="0.3">
      <c r="A170" s="1">
        <v>12</v>
      </c>
      <c r="B170" t="s">
        <v>368</v>
      </c>
      <c r="C170" t="s">
        <v>358</v>
      </c>
      <c r="D170" t="s">
        <v>359</v>
      </c>
      <c r="E170" t="s">
        <v>360</v>
      </c>
      <c r="F170" t="s">
        <v>361</v>
      </c>
      <c r="G170" t="s">
        <v>362</v>
      </c>
      <c r="I170" t="str">
        <f t="shared" si="15"/>
        <v>N/A</v>
      </c>
      <c r="J170">
        <f t="shared" si="16"/>
        <v>10420000</v>
      </c>
      <c r="K170">
        <f t="shared" si="17"/>
        <v>27220000</v>
      </c>
      <c r="L170">
        <f t="shared" si="18"/>
        <v>39740000</v>
      </c>
      <c r="M170">
        <f t="shared" si="19"/>
        <v>41370000</v>
      </c>
      <c r="N170">
        <f t="shared" si="20"/>
        <v>40180000</v>
      </c>
    </row>
    <row r="171" spans="1:14" x14ac:dyDescent="0.3">
      <c r="A171" s="1">
        <v>13</v>
      </c>
      <c r="B171" t="s">
        <v>369</v>
      </c>
      <c r="C171" t="s">
        <v>254</v>
      </c>
      <c r="D171" t="s">
        <v>254</v>
      </c>
      <c r="E171" t="s">
        <v>254</v>
      </c>
      <c r="F171" t="s">
        <v>254</v>
      </c>
      <c r="G171" t="s">
        <v>254</v>
      </c>
      <c r="I171" t="str">
        <f t="shared" si="15"/>
        <v>N/A</v>
      </c>
      <c r="J171" t="str">
        <f t="shared" si="16"/>
        <v>N/A</v>
      </c>
      <c r="K171" t="str">
        <f t="shared" si="17"/>
        <v>N/A</v>
      </c>
      <c r="L171" t="str">
        <f t="shared" si="18"/>
        <v>N/A</v>
      </c>
      <c r="M171" t="str">
        <f t="shared" si="19"/>
        <v>N/A</v>
      </c>
      <c r="N171" t="str">
        <f t="shared" si="20"/>
        <v>N/A</v>
      </c>
    </row>
    <row r="172" spans="1:14" x14ac:dyDescent="0.3">
      <c r="A172" s="1">
        <v>14</v>
      </c>
      <c r="B172" t="s">
        <v>370</v>
      </c>
      <c r="C172" t="s">
        <v>371</v>
      </c>
      <c r="D172" t="s">
        <v>372</v>
      </c>
      <c r="E172" t="s">
        <v>373</v>
      </c>
      <c r="F172" t="s">
        <v>374</v>
      </c>
      <c r="G172" t="s">
        <v>375</v>
      </c>
      <c r="I172" t="str">
        <f t="shared" si="15"/>
        <v>pos_trend</v>
      </c>
      <c r="J172">
        <f t="shared" si="16"/>
        <v>65269999.999999993</v>
      </c>
      <c r="K172">
        <f t="shared" si="17"/>
        <v>93160000</v>
      </c>
      <c r="L172">
        <f t="shared" si="18"/>
        <v>98770000</v>
      </c>
      <c r="M172">
        <f t="shared" si="19"/>
        <v>113370000</v>
      </c>
      <c r="N172">
        <f t="shared" si="20"/>
        <v>185580000</v>
      </c>
    </row>
    <row r="173" spans="1:14" x14ac:dyDescent="0.3">
      <c r="A173" s="1">
        <v>15</v>
      </c>
      <c r="B173" t="s">
        <v>376</v>
      </c>
      <c r="C173" t="s">
        <v>254</v>
      </c>
      <c r="D173" t="s">
        <v>377</v>
      </c>
      <c r="E173" t="s">
        <v>378</v>
      </c>
      <c r="F173" t="s">
        <v>379</v>
      </c>
      <c r="G173" t="s">
        <v>380</v>
      </c>
      <c r="I173" t="str">
        <f t="shared" si="15"/>
        <v>N/A</v>
      </c>
      <c r="J173" t="str">
        <f t="shared" si="16"/>
        <v>N/A</v>
      </c>
      <c r="K173">
        <f t="shared" si="17"/>
        <v>0.42729999999999996</v>
      </c>
      <c r="L173">
        <f t="shared" si="18"/>
        <v>6.0199999999999997E-2</v>
      </c>
      <c r="M173">
        <f t="shared" si="19"/>
        <v>0.1479</v>
      </c>
      <c r="N173">
        <f t="shared" si="20"/>
        <v>0.63690000000000002</v>
      </c>
    </row>
    <row r="174" spans="1:14" x14ac:dyDescent="0.3">
      <c r="A174" s="1">
        <v>16</v>
      </c>
      <c r="B174" t="s">
        <v>381</v>
      </c>
      <c r="C174" t="s">
        <v>254</v>
      </c>
      <c r="D174" t="s">
        <v>254</v>
      </c>
      <c r="E174" t="s">
        <v>254</v>
      </c>
      <c r="F174" t="s">
        <v>254</v>
      </c>
      <c r="G174" t="s">
        <v>382</v>
      </c>
      <c r="I174" t="str">
        <f t="shared" si="15"/>
        <v>N/A</v>
      </c>
      <c r="J174" t="str">
        <f t="shared" si="16"/>
        <v>N/A</v>
      </c>
      <c r="K174" t="str">
        <f t="shared" si="17"/>
        <v>N/A</v>
      </c>
      <c r="L174" t="str">
        <f t="shared" si="18"/>
        <v>N/A</v>
      </c>
      <c r="M174" t="str">
        <f t="shared" si="19"/>
        <v>N/A</v>
      </c>
      <c r="N174">
        <f t="shared" si="20"/>
        <v>0.1845</v>
      </c>
    </row>
    <row r="175" spans="1:14" x14ac:dyDescent="0.3">
      <c r="A175" s="1">
        <v>17</v>
      </c>
      <c r="B175" t="s">
        <v>383</v>
      </c>
      <c r="C175" t="s">
        <v>384</v>
      </c>
      <c r="D175" t="s">
        <v>385</v>
      </c>
      <c r="E175" t="s">
        <v>386</v>
      </c>
      <c r="F175" t="s">
        <v>387</v>
      </c>
      <c r="G175" t="s">
        <v>388</v>
      </c>
      <c r="I175" t="str">
        <f t="shared" si="15"/>
        <v>N/A</v>
      </c>
      <c r="J175">
        <f t="shared" si="16"/>
        <v>16420000.000000002</v>
      </c>
      <c r="K175">
        <f t="shared" si="17"/>
        <v>29290000</v>
      </c>
      <c r="L175">
        <f t="shared" si="18"/>
        <v>31210000</v>
      </c>
      <c r="M175">
        <f t="shared" si="19"/>
        <v>27940000</v>
      </c>
      <c r="N175">
        <f t="shared" si="20"/>
        <v>56050000</v>
      </c>
    </row>
    <row r="176" spans="1:14" x14ac:dyDescent="0.3">
      <c r="A176" s="1">
        <v>18</v>
      </c>
      <c r="B176" t="s">
        <v>389</v>
      </c>
      <c r="C176" t="s">
        <v>390</v>
      </c>
      <c r="D176" t="s">
        <v>391</v>
      </c>
      <c r="E176" t="s">
        <v>392</v>
      </c>
      <c r="F176" t="s">
        <v>393</v>
      </c>
      <c r="G176" t="s">
        <v>394</v>
      </c>
      <c r="I176" t="str">
        <f t="shared" si="15"/>
        <v>N/A</v>
      </c>
      <c r="J176">
        <f t="shared" si="16"/>
        <v>2390000</v>
      </c>
      <c r="K176">
        <f t="shared" si="17"/>
        <v>10000000</v>
      </c>
      <c r="L176">
        <f t="shared" si="18"/>
        <v>9440000</v>
      </c>
      <c r="M176">
        <f t="shared" si="19"/>
        <v>-6510000</v>
      </c>
      <c r="N176">
        <f t="shared" si="20"/>
        <v>26670000</v>
      </c>
    </row>
    <row r="177" spans="1:14" x14ac:dyDescent="0.3">
      <c r="A177" s="1">
        <v>19</v>
      </c>
      <c r="B177" t="s">
        <v>395</v>
      </c>
      <c r="C177" t="s">
        <v>396</v>
      </c>
      <c r="D177" t="s">
        <v>397</v>
      </c>
      <c r="E177" t="s">
        <v>398</v>
      </c>
      <c r="F177" t="s">
        <v>399</v>
      </c>
      <c r="G177" t="s">
        <v>400</v>
      </c>
      <c r="I177" t="str">
        <f t="shared" si="15"/>
        <v>N/A</v>
      </c>
      <c r="J177">
        <f t="shared" si="16"/>
        <v>9260000</v>
      </c>
      <c r="K177">
        <f t="shared" si="17"/>
        <v>9720000</v>
      </c>
      <c r="L177">
        <f t="shared" si="18"/>
        <v>13340000</v>
      </c>
      <c r="M177">
        <f t="shared" si="19"/>
        <v>15120000</v>
      </c>
      <c r="N177">
        <f t="shared" si="20"/>
        <v>11670000</v>
      </c>
    </row>
    <row r="178" spans="1:14" x14ac:dyDescent="0.3">
      <c r="A178" s="1">
        <v>20</v>
      </c>
      <c r="B178" t="s">
        <v>401</v>
      </c>
      <c r="C178" t="s">
        <v>402</v>
      </c>
      <c r="D178" t="s">
        <v>403</v>
      </c>
      <c r="E178" t="s">
        <v>404</v>
      </c>
      <c r="F178" t="s">
        <v>405</v>
      </c>
      <c r="G178" t="s">
        <v>406</v>
      </c>
      <c r="I178" t="str">
        <f t="shared" si="15"/>
        <v>N/A</v>
      </c>
      <c r="J178">
        <f t="shared" si="16"/>
        <v>-86000</v>
      </c>
      <c r="K178">
        <f t="shared" si="17"/>
        <v>7800000</v>
      </c>
      <c r="L178">
        <f t="shared" si="18"/>
        <v>4620000</v>
      </c>
      <c r="M178">
        <f t="shared" si="19"/>
        <v>13930000</v>
      </c>
      <c r="N178">
        <f t="shared" si="20"/>
        <v>16530000.000000002</v>
      </c>
    </row>
    <row r="179" spans="1:14" x14ac:dyDescent="0.3">
      <c r="A179" s="1">
        <v>21</v>
      </c>
      <c r="B179" t="s">
        <v>407</v>
      </c>
      <c r="C179" t="s">
        <v>408</v>
      </c>
      <c r="D179" t="s">
        <v>409</v>
      </c>
      <c r="E179" t="s">
        <v>410</v>
      </c>
      <c r="F179" t="s">
        <v>411</v>
      </c>
      <c r="G179" t="s">
        <v>412</v>
      </c>
      <c r="I179" t="str">
        <f t="shared" si="15"/>
        <v>N/A</v>
      </c>
      <c r="J179">
        <f t="shared" si="16"/>
        <v>4860000</v>
      </c>
      <c r="K179">
        <f t="shared" si="17"/>
        <v>1770000</v>
      </c>
      <c r="L179">
        <f t="shared" si="18"/>
        <v>3810000</v>
      </c>
      <c r="M179">
        <f t="shared" si="19"/>
        <v>5400000</v>
      </c>
      <c r="N179">
        <f t="shared" si="20"/>
        <v>1170000</v>
      </c>
    </row>
    <row r="180" spans="1:14" x14ac:dyDescent="0.3">
      <c r="A180" s="1">
        <v>22</v>
      </c>
      <c r="B180" t="s">
        <v>413</v>
      </c>
      <c r="C180" t="s">
        <v>254</v>
      </c>
      <c r="D180" t="s">
        <v>254</v>
      </c>
      <c r="E180" t="s">
        <v>254</v>
      </c>
      <c r="F180" t="s">
        <v>254</v>
      </c>
      <c r="G180" t="s">
        <v>254</v>
      </c>
      <c r="I180" t="str">
        <f t="shared" si="15"/>
        <v>N/A</v>
      </c>
      <c r="J180" t="str">
        <f t="shared" si="16"/>
        <v>N/A</v>
      </c>
      <c r="K180" t="str">
        <f t="shared" si="17"/>
        <v>N/A</v>
      </c>
      <c r="L180" t="str">
        <f t="shared" si="18"/>
        <v>N/A</v>
      </c>
      <c r="M180" t="str">
        <f t="shared" si="19"/>
        <v>N/A</v>
      </c>
      <c r="N180" t="str">
        <f t="shared" si="20"/>
        <v>N/A</v>
      </c>
    </row>
    <row r="181" spans="1:14" x14ac:dyDescent="0.3">
      <c r="A181" s="1">
        <v>23</v>
      </c>
      <c r="B181" t="s">
        <v>414</v>
      </c>
      <c r="C181" t="s">
        <v>254</v>
      </c>
      <c r="D181" t="s">
        <v>254</v>
      </c>
      <c r="E181" t="s">
        <v>254</v>
      </c>
      <c r="F181" t="s">
        <v>254</v>
      </c>
      <c r="G181" t="s">
        <v>254</v>
      </c>
      <c r="I181" t="str">
        <f t="shared" si="15"/>
        <v>N/A</v>
      </c>
      <c r="J181" t="str">
        <f t="shared" si="16"/>
        <v>N/A</v>
      </c>
      <c r="K181" t="str">
        <f t="shared" si="17"/>
        <v>N/A</v>
      </c>
      <c r="L181" t="str">
        <f t="shared" si="18"/>
        <v>N/A</v>
      </c>
      <c r="M181" t="str">
        <f t="shared" si="19"/>
        <v>N/A</v>
      </c>
      <c r="N181" t="str">
        <f t="shared" si="20"/>
        <v>N/A</v>
      </c>
    </row>
    <row r="182" spans="1:14" x14ac:dyDescent="0.3">
      <c r="A182" s="1">
        <v>24</v>
      </c>
      <c r="B182" t="s">
        <v>415</v>
      </c>
      <c r="C182" t="s">
        <v>254</v>
      </c>
      <c r="D182" t="s">
        <v>254</v>
      </c>
      <c r="E182" t="s">
        <v>254</v>
      </c>
      <c r="F182" t="s">
        <v>254</v>
      </c>
      <c r="G182" t="s">
        <v>254</v>
      </c>
      <c r="I182" t="str">
        <f t="shared" si="15"/>
        <v>N/A</v>
      </c>
      <c r="J182" t="str">
        <f t="shared" si="16"/>
        <v>N/A</v>
      </c>
      <c r="K182" t="str">
        <f t="shared" si="17"/>
        <v>N/A</v>
      </c>
      <c r="L182" t="str">
        <f t="shared" si="18"/>
        <v>N/A</v>
      </c>
      <c r="M182" t="str">
        <f t="shared" si="19"/>
        <v>N/A</v>
      </c>
      <c r="N182" t="str">
        <f t="shared" si="20"/>
        <v>N/A</v>
      </c>
    </row>
    <row r="183" spans="1:14" x14ac:dyDescent="0.3">
      <c r="A183" s="1">
        <v>25</v>
      </c>
      <c r="B183" t="s">
        <v>416</v>
      </c>
      <c r="C183" t="s">
        <v>417</v>
      </c>
      <c r="D183" t="s">
        <v>418</v>
      </c>
      <c r="E183" t="s">
        <v>419</v>
      </c>
      <c r="F183" t="s">
        <v>420</v>
      </c>
      <c r="G183" t="s">
        <v>421</v>
      </c>
      <c r="I183" t="str">
        <f t="shared" si="15"/>
        <v>pos_trend</v>
      </c>
      <c r="J183">
        <f t="shared" si="16"/>
        <v>48850000</v>
      </c>
      <c r="K183">
        <f t="shared" si="17"/>
        <v>63870000</v>
      </c>
      <c r="L183">
        <f t="shared" si="18"/>
        <v>67560000</v>
      </c>
      <c r="M183">
        <f t="shared" si="19"/>
        <v>85440000</v>
      </c>
      <c r="N183">
        <f t="shared" si="20"/>
        <v>129539999.99999999</v>
      </c>
    </row>
    <row r="184" spans="1:14" x14ac:dyDescent="0.3">
      <c r="A184" s="1">
        <v>26</v>
      </c>
      <c r="B184" t="s">
        <v>422</v>
      </c>
      <c r="C184" t="s">
        <v>254</v>
      </c>
      <c r="D184" t="s">
        <v>254</v>
      </c>
      <c r="E184" t="s">
        <v>254</v>
      </c>
      <c r="F184" t="s">
        <v>254</v>
      </c>
      <c r="G184" t="s">
        <v>254</v>
      </c>
      <c r="I184" t="str">
        <f t="shared" si="15"/>
        <v>N/A</v>
      </c>
      <c r="J184" t="str">
        <f t="shared" si="16"/>
        <v>N/A</v>
      </c>
      <c r="K184" t="str">
        <f t="shared" si="17"/>
        <v>N/A</v>
      </c>
      <c r="L184" t="str">
        <f t="shared" si="18"/>
        <v>N/A</v>
      </c>
      <c r="M184" t="str">
        <f t="shared" si="19"/>
        <v>N/A</v>
      </c>
      <c r="N184" t="str">
        <f t="shared" si="20"/>
        <v>N/A</v>
      </c>
    </row>
    <row r="185" spans="1:14" x14ac:dyDescent="0.3">
      <c r="A185" s="1">
        <v>27</v>
      </c>
      <c r="B185" t="s">
        <v>423</v>
      </c>
      <c r="C185" t="s">
        <v>417</v>
      </c>
      <c r="D185" t="s">
        <v>418</v>
      </c>
      <c r="E185" t="s">
        <v>419</v>
      </c>
      <c r="F185" t="s">
        <v>420</v>
      </c>
      <c r="G185" t="s">
        <v>421</v>
      </c>
      <c r="I185" t="str">
        <f t="shared" si="15"/>
        <v>pos_trend</v>
      </c>
      <c r="J185">
        <f t="shared" si="16"/>
        <v>48850000</v>
      </c>
      <c r="K185">
        <f t="shared" si="17"/>
        <v>63870000</v>
      </c>
      <c r="L185">
        <f t="shared" si="18"/>
        <v>67560000</v>
      </c>
      <c r="M185">
        <f t="shared" si="19"/>
        <v>85440000</v>
      </c>
      <c r="N185">
        <f t="shared" si="20"/>
        <v>129539999.99999999</v>
      </c>
    </row>
    <row r="186" spans="1:14" x14ac:dyDescent="0.3">
      <c r="A186" s="1">
        <v>28</v>
      </c>
      <c r="B186" t="s">
        <v>424</v>
      </c>
      <c r="C186" t="s">
        <v>254</v>
      </c>
      <c r="D186" t="s">
        <v>425</v>
      </c>
      <c r="E186" t="s">
        <v>426</v>
      </c>
      <c r="F186" t="s">
        <v>427</v>
      </c>
      <c r="G186" t="s">
        <v>428</v>
      </c>
      <c r="I186" t="str">
        <f t="shared" si="15"/>
        <v>N/A</v>
      </c>
      <c r="J186" t="str">
        <f t="shared" si="16"/>
        <v>N/A</v>
      </c>
      <c r="K186">
        <f t="shared" si="17"/>
        <v>0.3075</v>
      </c>
      <c r="L186">
        <f t="shared" si="18"/>
        <v>5.7800000000000004E-2</v>
      </c>
      <c r="M186">
        <f t="shared" si="19"/>
        <v>0.2646</v>
      </c>
      <c r="N186">
        <f t="shared" si="20"/>
        <v>0.51619999999999999</v>
      </c>
    </row>
    <row r="187" spans="1:14" x14ac:dyDescent="0.3">
      <c r="A187" s="1">
        <v>29</v>
      </c>
      <c r="B187" t="s">
        <v>429</v>
      </c>
      <c r="C187" t="s">
        <v>254</v>
      </c>
      <c r="D187" t="s">
        <v>254</v>
      </c>
      <c r="E187" t="s">
        <v>254</v>
      </c>
      <c r="F187" t="s">
        <v>254</v>
      </c>
      <c r="G187" t="s">
        <v>430</v>
      </c>
      <c r="I187" t="str">
        <f t="shared" si="15"/>
        <v>N/A</v>
      </c>
      <c r="J187" t="str">
        <f t="shared" si="16"/>
        <v>N/A</v>
      </c>
      <c r="K187" t="str">
        <f t="shared" si="17"/>
        <v>N/A</v>
      </c>
      <c r="L187" t="str">
        <f t="shared" si="18"/>
        <v>N/A</v>
      </c>
      <c r="M187" t="str">
        <f t="shared" si="19"/>
        <v>N/A</v>
      </c>
      <c r="N187">
        <f t="shared" si="20"/>
        <v>0.1288</v>
      </c>
    </row>
    <row r="188" spans="1:14" x14ac:dyDescent="0.3">
      <c r="A188" s="1">
        <v>30</v>
      </c>
      <c r="B188" t="s">
        <v>431</v>
      </c>
      <c r="C188" t="s">
        <v>254</v>
      </c>
      <c r="D188" t="s">
        <v>254</v>
      </c>
      <c r="E188" t="s">
        <v>254</v>
      </c>
      <c r="F188" t="s">
        <v>254</v>
      </c>
      <c r="G188" t="s">
        <v>254</v>
      </c>
      <c r="I188" t="str">
        <f t="shared" ref="I188:I251" si="21">IF(AND(K188&gt; J188, L188&gt; K188, M188&gt; L188, N188&gt; M188), "pos_trend", IF(AND(K188&lt; J188, L188&lt; K188, M188&lt; L188, N188&lt; M188), "neg_trend", "N/A"))</f>
        <v>N/A</v>
      </c>
      <c r="J188" t="str">
        <f t="shared" ref="J188:J251" si="22">IFERROR(IF(TRIM(C188)="-", "N/A", IF(RIGHT(C188,1)=")",IF(RIGHT(C188,2)="T)",-1000000000000*VALUE(MID(C188,2,LEN(C188)-3)),IF(RIGHT(C188,2)="M)",-1000000*VALUE(MID(C188,2,LEN(C188)-3)),IF(RIGHT(C188,2)="B)",-1000000000*VALUE(MID(C188,2,LEN(C188)-3)),IF(RIGHT(C188,2)="k)",-1000*VALUE(MID(C188,2,LEN(C188)-3)),VALUE(SUBSTITUTE(C188,",","")))))),IF(RIGHT(C188,1)="T",1000000000000*VALUE(LEFT(C188,LEN(C188)-1)),IF(RIGHT(C188,1)="M",1000000*VALUE(LEFT(C188,LEN(C188)-1)),IF(RIGHT(C188,1)="B",1000000000*VALUE(LEFT(C188,LEN(C188)-1)),IF(RIGHT(C188,1)="%",0.01*VALUE(LEFT(C188,LEN(C188)-1)),IF(RIGHT(C188,1)="k",1000*VALUE(LEFT(C188,LEN(C188)-1)),VALUE(SUBSTITUTE(C188,",",""))))))))),"N/A")</f>
        <v>N/A</v>
      </c>
      <c r="K188" t="str">
        <f t="shared" ref="K188:K251" si="23">IFERROR(IF(TRIM(D188)="-", "N/A", IF(RIGHT(D188,1)=")",IF(RIGHT(D188,2)="T)",-1000000000000*VALUE(MID(D188,2,LEN(D188)-3)),IF(RIGHT(D188,2)="M)",-1000000*VALUE(MID(D188,2,LEN(D188)-3)),IF(RIGHT(D188,2)="B)",-1000000000*VALUE(MID(D188,2,LEN(D188)-3)),IF(RIGHT(D188,2)="k)",-1000*VALUE(MID(D188,2,LEN(D188)-3)),VALUE(SUBSTITUTE(D188,",","")))))),IF(RIGHT(D188,1)="T",1000000000000*VALUE(LEFT(D188,LEN(D188)-1)),IF(RIGHT(D188,1)="M",1000000*VALUE(LEFT(D188,LEN(D188)-1)),IF(RIGHT(D188,1)="B",1000000000*VALUE(LEFT(D188,LEN(D188)-1)),IF(RIGHT(D188,1)="%",0.01*VALUE(LEFT(D188,LEN(D188)-1)),IF(RIGHT(D188,1)="k",1000*VALUE(LEFT(D188,LEN(D188)-1)),VALUE(SUBSTITUTE(D188,",",""))))))))),"N/A")</f>
        <v>N/A</v>
      </c>
      <c r="L188" t="str">
        <f t="shared" ref="L188:L251" si="24">IFERROR(IF(TRIM(E188)="-", "N/A", IF(RIGHT(E188,1)=")",IF(RIGHT(E188,2)="T)",-1000000000000*VALUE(MID(E188,2,LEN(E188)-3)),IF(RIGHT(E188,2)="M)",-1000000*VALUE(MID(E188,2,LEN(E188)-3)),IF(RIGHT(E188,2)="B)",-1000000000*VALUE(MID(E188,2,LEN(E188)-3)),IF(RIGHT(E188,2)="k)",-1000*VALUE(MID(E188,2,LEN(E188)-3)),VALUE(SUBSTITUTE(E188,",","")))))),IF(RIGHT(E188,1)="T",1000000000000*VALUE(LEFT(E188,LEN(E188)-1)),IF(RIGHT(E188,1)="M",1000000*VALUE(LEFT(E188,LEN(E188)-1)),IF(RIGHT(E188,1)="B",1000000000*VALUE(LEFT(E188,LEN(E188)-1)),IF(RIGHT(E188,1)="%",0.01*VALUE(LEFT(E188,LEN(E188)-1)),IF(RIGHT(E188,1)="k",1000*VALUE(LEFT(E188,LEN(E188)-1)),VALUE(SUBSTITUTE(E188,",",""))))))))),"N/A")</f>
        <v>N/A</v>
      </c>
      <c r="M188" t="str">
        <f t="shared" ref="M188:M251" si="25">IFERROR(IF(TRIM(F188)="-", "N/A", IF(RIGHT(F188,1)=")",IF(RIGHT(F188,2)="T)",-1000000000000*VALUE(MID(F188,2,LEN(F188)-3)),IF(RIGHT(F188,2)="M)",-1000000*VALUE(MID(F188,2,LEN(F188)-3)),IF(RIGHT(F188,2)="B)",-1000000000*VALUE(MID(F188,2,LEN(F188)-3)),IF(RIGHT(F188,2)="k)",-1000*VALUE(MID(F188,2,LEN(F188)-3)),VALUE(SUBSTITUTE(F188,",","")))))),IF(RIGHT(F188,1)="T",1000000000000*VALUE(LEFT(F188,LEN(F188)-1)),IF(RIGHT(F188,1)="M",1000000*VALUE(LEFT(F188,LEN(F188)-1)),IF(RIGHT(F188,1)="B",1000000000*VALUE(LEFT(F188,LEN(F188)-1)),IF(RIGHT(F188,1)="%",0.01*VALUE(LEFT(F188,LEN(F188)-1)),IF(RIGHT(F188,1)="k",1000*VALUE(LEFT(F188,LEN(F188)-1)),VALUE(SUBSTITUTE(F188,",",""))))))))),"N/A")</f>
        <v>N/A</v>
      </c>
      <c r="N188" t="str">
        <f t="shared" ref="N188:N251" si="26">IFERROR(IF(TRIM(G188)="-", "N/A", IF(RIGHT(G188,1)=")",IF(RIGHT(G188,2)="T)",-1000000000000*VALUE(MID(G188,2,LEN(G188)-3)),IF(RIGHT(G188,2)="M)",-1000000*VALUE(MID(G188,2,LEN(G188)-3)),IF(RIGHT(G188,2)="B)",-1000000000*VALUE(MID(G188,2,LEN(G188)-3)),IF(RIGHT(G188,2)="k)",-1000*VALUE(MID(G188,2,LEN(G188)-3)),VALUE(SUBSTITUTE(G188,",","")))))),IF(RIGHT(G188,1)="T",1000000000000*VALUE(LEFT(G188,LEN(G188)-1)),IF(RIGHT(G188,1)="M",1000000*VALUE(LEFT(G188,LEN(G188)-1)),IF(RIGHT(G188,1)="B",1000000000*VALUE(LEFT(G188,LEN(G188)-1)),IF(RIGHT(G188,1)="%",0.01*VALUE(LEFT(G188,LEN(G188)-1)),IF(RIGHT(G188,1)="k",1000*VALUE(LEFT(G188,LEN(G188)-1)),VALUE(SUBSTITUTE(G188,",",""))))))))),"N/A")</f>
        <v>N/A</v>
      </c>
    </row>
    <row r="189" spans="1:14" x14ac:dyDescent="0.3">
      <c r="A189" s="1">
        <v>31</v>
      </c>
      <c r="B189" t="s">
        <v>432</v>
      </c>
      <c r="C189" t="s">
        <v>254</v>
      </c>
      <c r="D189" t="s">
        <v>254</v>
      </c>
      <c r="E189" t="s">
        <v>254</v>
      </c>
      <c r="F189" t="s">
        <v>254</v>
      </c>
      <c r="G189" t="s">
        <v>254</v>
      </c>
      <c r="I189" t="str">
        <f t="shared" si="21"/>
        <v>N/A</v>
      </c>
      <c r="J189" t="str">
        <f t="shared" si="22"/>
        <v>N/A</v>
      </c>
      <c r="K189" t="str">
        <f t="shared" si="23"/>
        <v>N/A</v>
      </c>
      <c r="L189" t="str">
        <f t="shared" si="24"/>
        <v>N/A</v>
      </c>
      <c r="M189" t="str">
        <f t="shared" si="25"/>
        <v>N/A</v>
      </c>
      <c r="N189" t="str">
        <f t="shared" si="26"/>
        <v>N/A</v>
      </c>
    </row>
    <row r="190" spans="1:14" x14ac:dyDescent="0.3">
      <c r="A190" s="1">
        <v>32</v>
      </c>
      <c r="B190" t="s">
        <v>433</v>
      </c>
      <c r="C190" t="s">
        <v>254</v>
      </c>
      <c r="D190" t="s">
        <v>254</v>
      </c>
      <c r="E190" t="s">
        <v>254</v>
      </c>
      <c r="F190" t="s">
        <v>254</v>
      </c>
      <c r="G190" t="s">
        <v>254</v>
      </c>
      <c r="I190" t="str">
        <f t="shared" si="21"/>
        <v>N/A</v>
      </c>
      <c r="J190" t="str">
        <f t="shared" si="22"/>
        <v>N/A</v>
      </c>
      <c r="K190" t="str">
        <f t="shared" si="23"/>
        <v>N/A</v>
      </c>
      <c r="L190" t="str">
        <f t="shared" si="24"/>
        <v>N/A</v>
      </c>
      <c r="M190" t="str">
        <f t="shared" si="25"/>
        <v>N/A</v>
      </c>
      <c r="N190" t="str">
        <f t="shared" si="26"/>
        <v>N/A</v>
      </c>
    </row>
    <row r="191" spans="1:14" x14ac:dyDescent="0.3">
      <c r="A191" s="1">
        <v>33</v>
      </c>
      <c r="B191" t="s">
        <v>434</v>
      </c>
      <c r="C191" t="s">
        <v>254</v>
      </c>
      <c r="D191" t="s">
        <v>254</v>
      </c>
      <c r="E191" t="s">
        <v>254</v>
      </c>
      <c r="F191" t="s">
        <v>254</v>
      </c>
      <c r="G191" t="s">
        <v>254</v>
      </c>
      <c r="I191" t="str">
        <f t="shared" si="21"/>
        <v>N/A</v>
      </c>
      <c r="J191" t="str">
        <f t="shared" si="22"/>
        <v>N/A</v>
      </c>
      <c r="K191" t="str">
        <f t="shared" si="23"/>
        <v>N/A</v>
      </c>
      <c r="L191" t="str">
        <f t="shared" si="24"/>
        <v>N/A</v>
      </c>
      <c r="M191" t="str">
        <f t="shared" si="25"/>
        <v>N/A</v>
      </c>
      <c r="N191" t="str">
        <f t="shared" si="26"/>
        <v>N/A</v>
      </c>
    </row>
    <row r="192" spans="1:14" x14ac:dyDescent="0.3">
      <c r="A192" s="1">
        <v>34</v>
      </c>
      <c r="B192" t="s">
        <v>435</v>
      </c>
      <c r="C192" t="s">
        <v>417</v>
      </c>
      <c r="D192" t="s">
        <v>418</v>
      </c>
      <c r="E192" t="s">
        <v>419</v>
      </c>
      <c r="F192" t="s">
        <v>420</v>
      </c>
      <c r="G192" t="s">
        <v>421</v>
      </c>
      <c r="I192" t="str">
        <f t="shared" si="21"/>
        <v>pos_trend</v>
      </c>
      <c r="J192">
        <f t="shared" si="22"/>
        <v>48850000</v>
      </c>
      <c r="K192">
        <f t="shared" si="23"/>
        <v>63870000</v>
      </c>
      <c r="L192">
        <f t="shared" si="24"/>
        <v>67560000</v>
      </c>
      <c r="M192">
        <f t="shared" si="25"/>
        <v>85440000</v>
      </c>
      <c r="N192">
        <f t="shared" si="26"/>
        <v>129539999.99999999</v>
      </c>
    </row>
    <row r="193" spans="1:14" x14ac:dyDescent="0.3">
      <c r="A193" s="1">
        <v>35</v>
      </c>
      <c r="B193" t="s">
        <v>436</v>
      </c>
      <c r="C193" t="s">
        <v>254</v>
      </c>
      <c r="D193" t="s">
        <v>254</v>
      </c>
      <c r="E193" t="s">
        <v>254</v>
      </c>
      <c r="F193" t="s">
        <v>254</v>
      </c>
      <c r="G193" t="s">
        <v>254</v>
      </c>
      <c r="I193" t="str">
        <f t="shared" si="21"/>
        <v>N/A</v>
      </c>
      <c r="J193" t="str">
        <f t="shared" si="22"/>
        <v>N/A</v>
      </c>
      <c r="K193" t="str">
        <f t="shared" si="23"/>
        <v>N/A</v>
      </c>
      <c r="L193" t="str">
        <f t="shared" si="24"/>
        <v>N/A</v>
      </c>
      <c r="M193" t="str">
        <f t="shared" si="25"/>
        <v>N/A</v>
      </c>
      <c r="N193" t="str">
        <f t="shared" si="26"/>
        <v>N/A</v>
      </c>
    </row>
    <row r="194" spans="1:14" x14ac:dyDescent="0.3">
      <c r="A194" s="1">
        <v>36</v>
      </c>
      <c r="B194" t="s">
        <v>437</v>
      </c>
      <c r="C194" t="s">
        <v>417</v>
      </c>
      <c r="D194" t="s">
        <v>418</v>
      </c>
      <c r="E194" t="s">
        <v>419</v>
      </c>
      <c r="F194" t="s">
        <v>420</v>
      </c>
      <c r="G194" t="s">
        <v>421</v>
      </c>
      <c r="I194" t="str">
        <f t="shared" si="21"/>
        <v>pos_trend</v>
      </c>
      <c r="J194">
        <f t="shared" si="22"/>
        <v>48850000</v>
      </c>
      <c r="K194">
        <f t="shared" si="23"/>
        <v>63870000</v>
      </c>
      <c r="L194">
        <f t="shared" si="24"/>
        <v>67560000</v>
      </c>
      <c r="M194">
        <f t="shared" si="25"/>
        <v>85440000</v>
      </c>
      <c r="N194">
        <f t="shared" si="26"/>
        <v>129539999.99999999</v>
      </c>
    </row>
    <row r="195" spans="1:14" x14ac:dyDescent="0.3">
      <c r="A195" s="1">
        <v>37</v>
      </c>
      <c r="B195" t="s">
        <v>438</v>
      </c>
      <c r="C195" t="s">
        <v>439</v>
      </c>
      <c r="D195" t="s">
        <v>440</v>
      </c>
      <c r="E195" t="s">
        <v>441</v>
      </c>
      <c r="F195" t="s">
        <v>442</v>
      </c>
      <c r="G195" t="s">
        <v>443</v>
      </c>
      <c r="I195" t="str">
        <f t="shared" si="21"/>
        <v>pos_trend</v>
      </c>
      <c r="J195">
        <f t="shared" si="22"/>
        <v>0.42</v>
      </c>
      <c r="K195">
        <f t="shared" si="23"/>
        <v>0.54</v>
      </c>
      <c r="L195">
        <f t="shared" si="24"/>
        <v>0.59</v>
      </c>
      <c r="M195">
        <f t="shared" si="25"/>
        <v>0.73</v>
      </c>
      <c r="N195">
        <f t="shared" si="26"/>
        <v>1.1000000000000001</v>
      </c>
    </row>
    <row r="196" spans="1:14" x14ac:dyDescent="0.3">
      <c r="A196" s="1">
        <v>38</v>
      </c>
      <c r="B196" t="s">
        <v>444</v>
      </c>
      <c r="C196" t="s">
        <v>254</v>
      </c>
      <c r="D196" t="s">
        <v>445</v>
      </c>
      <c r="E196" t="s">
        <v>446</v>
      </c>
      <c r="F196" t="s">
        <v>447</v>
      </c>
      <c r="G196" t="s">
        <v>448</v>
      </c>
      <c r="I196" t="str">
        <f t="shared" si="21"/>
        <v>N/A</v>
      </c>
      <c r="J196" t="str">
        <f t="shared" si="22"/>
        <v>N/A</v>
      </c>
      <c r="K196">
        <f t="shared" si="23"/>
        <v>0.29360000000000003</v>
      </c>
      <c r="L196">
        <f t="shared" si="24"/>
        <v>8.5999999999999993E-2</v>
      </c>
      <c r="M196">
        <f t="shared" si="25"/>
        <v>0.23730000000000001</v>
      </c>
      <c r="N196">
        <f t="shared" si="26"/>
        <v>0.50680000000000003</v>
      </c>
    </row>
    <row r="197" spans="1:14" x14ac:dyDescent="0.3">
      <c r="A197" s="1">
        <v>39</v>
      </c>
      <c r="B197" t="s">
        <v>449</v>
      </c>
      <c r="C197" t="s">
        <v>450</v>
      </c>
      <c r="D197" t="s">
        <v>451</v>
      </c>
      <c r="E197" t="s">
        <v>452</v>
      </c>
      <c r="F197" t="s">
        <v>453</v>
      </c>
      <c r="G197" t="s">
        <v>454</v>
      </c>
      <c r="I197" t="str">
        <f t="shared" si="21"/>
        <v>N/A</v>
      </c>
      <c r="J197">
        <f t="shared" si="22"/>
        <v>116090000</v>
      </c>
      <c r="K197">
        <f t="shared" si="23"/>
        <v>117880000</v>
      </c>
      <c r="L197">
        <f t="shared" si="24"/>
        <v>114800000</v>
      </c>
      <c r="M197">
        <f t="shared" si="25"/>
        <v>117470000</v>
      </c>
      <c r="N197">
        <f t="shared" si="26"/>
        <v>117530000</v>
      </c>
    </row>
    <row r="198" spans="1:14" x14ac:dyDescent="0.3">
      <c r="A198" s="1">
        <v>40</v>
      </c>
      <c r="B198" t="s">
        <v>455</v>
      </c>
      <c r="C198" t="s">
        <v>456</v>
      </c>
      <c r="D198" t="s">
        <v>457</v>
      </c>
      <c r="E198" t="s">
        <v>458</v>
      </c>
      <c r="F198" t="s">
        <v>459</v>
      </c>
      <c r="G198" t="s">
        <v>460</v>
      </c>
      <c r="I198" t="str">
        <f t="shared" si="21"/>
        <v>pos_trend</v>
      </c>
      <c r="J198">
        <f t="shared" si="22"/>
        <v>0.41</v>
      </c>
      <c r="K198">
        <f t="shared" si="23"/>
        <v>0.53</v>
      </c>
      <c r="L198">
        <f t="shared" si="24"/>
        <v>0.57999999999999996</v>
      </c>
      <c r="M198">
        <f t="shared" si="25"/>
        <v>0.72</v>
      </c>
      <c r="N198">
        <f t="shared" si="26"/>
        <v>1.0900000000000001</v>
      </c>
    </row>
    <row r="199" spans="1:14" x14ac:dyDescent="0.3">
      <c r="A199" s="1">
        <v>41</v>
      </c>
      <c r="B199" t="s">
        <v>461</v>
      </c>
      <c r="C199" t="s">
        <v>254</v>
      </c>
      <c r="D199" t="s">
        <v>462</v>
      </c>
      <c r="E199" t="s">
        <v>463</v>
      </c>
      <c r="F199" t="s">
        <v>464</v>
      </c>
      <c r="G199" t="s">
        <v>465</v>
      </c>
      <c r="I199" t="str">
        <f t="shared" si="21"/>
        <v>N/A</v>
      </c>
      <c r="J199" t="str">
        <f t="shared" si="22"/>
        <v>N/A</v>
      </c>
      <c r="K199">
        <f t="shared" si="23"/>
        <v>0.31130000000000002</v>
      </c>
      <c r="L199">
        <f t="shared" si="24"/>
        <v>8.7599999999999997E-2</v>
      </c>
      <c r="M199">
        <f t="shared" si="25"/>
        <v>0.2414</v>
      </c>
      <c r="N199">
        <f t="shared" si="26"/>
        <v>0.51390000000000002</v>
      </c>
    </row>
    <row r="200" spans="1:14" x14ac:dyDescent="0.3">
      <c r="A200" s="1">
        <v>42</v>
      </c>
      <c r="B200" t="s">
        <v>466</v>
      </c>
      <c r="C200" t="s">
        <v>467</v>
      </c>
      <c r="D200" t="s">
        <v>468</v>
      </c>
      <c r="E200" t="s">
        <v>469</v>
      </c>
      <c r="F200" t="s">
        <v>470</v>
      </c>
      <c r="G200" t="s">
        <v>471</v>
      </c>
      <c r="I200" t="str">
        <f t="shared" si="21"/>
        <v>N/A</v>
      </c>
      <c r="J200">
        <f t="shared" si="22"/>
        <v>119710000</v>
      </c>
      <c r="K200">
        <f t="shared" si="23"/>
        <v>120050000</v>
      </c>
      <c r="L200">
        <f t="shared" si="24"/>
        <v>116770000</v>
      </c>
      <c r="M200">
        <f t="shared" si="25"/>
        <v>118920000</v>
      </c>
      <c r="N200">
        <f t="shared" si="26"/>
        <v>118850000</v>
      </c>
    </row>
    <row r="201" spans="1:14" x14ac:dyDescent="0.3">
      <c r="A201" s="1">
        <v>43</v>
      </c>
      <c r="B201" t="s">
        <v>153</v>
      </c>
      <c r="C201" t="s">
        <v>472</v>
      </c>
      <c r="D201" t="s">
        <v>473</v>
      </c>
      <c r="E201" t="s">
        <v>474</v>
      </c>
      <c r="F201" t="s">
        <v>475</v>
      </c>
      <c r="G201" t="s">
        <v>476</v>
      </c>
      <c r="I201" t="str">
        <f t="shared" si="21"/>
        <v>N/A</v>
      </c>
      <c r="J201">
        <f t="shared" si="22"/>
        <v>175850000</v>
      </c>
      <c r="K201">
        <f t="shared" si="23"/>
        <v>236410000</v>
      </c>
      <c r="L201">
        <f t="shared" si="24"/>
        <v>269890000</v>
      </c>
      <c r="M201">
        <f t="shared" si="25"/>
        <v>227620000</v>
      </c>
      <c r="N201">
        <f t="shared" si="26"/>
        <v>178160000</v>
      </c>
    </row>
    <row r="202" spans="1:14" x14ac:dyDescent="0.3">
      <c r="A202" s="1">
        <v>44</v>
      </c>
      <c r="B202" t="s">
        <v>477</v>
      </c>
      <c r="C202" t="s">
        <v>254</v>
      </c>
      <c r="D202" t="s">
        <v>478</v>
      </c>
      <c r="E202" t="s">
        <v>479</v>
      </c>
      <c r="F202" t="s">
        <v>480</v>
      </c>
      <c r="G202" t="s">
        <v>481</v>
      </c>
      <c r="I202" t="str">
        <f t="shared" si="21"/>
        <v>neg_trend</v>
      </c>
      <c r="J202" t="str">
        <f t="shared" si="22"/>
        <v>N/A</v>
      </c>
      <c r="K202">
        <f t="shared" si="23"/>
        <v>0.34439999999999998</v>
      </c>
      <c r="L202">
        <f t="shared" si="24"/>
        <v>0.1416</v>
      </c>
      <c r="M202">
        <f t="shared" si="25"/>
        <v>-0.15660000000000002</v>
      </c>
      <c r="N202">
        <f t="shared" si="26"/>
        <v>-0.21730000000000002</v>
      </c>
    </row>
    <row r="203" spans="1:14" x14ac:dyDescent="0.3">
      <c r="A203" s="1">
        <v>45</v>
      </c>
      <c r="B203" t="s">
        <v>482</v>
      </c>
      <c r="C203" t="s">
        <v>254</v>
      </c>
      <c r="D203" t="s">
        <v>254</v>
      </c>
      <c r="E203" t="s">
        <v>254</v>
      </c>
      <c r="F203" t="s">
        <v>254</v>
      </c>
      <c r="G203" t="s">
        <v>483</v>
      </c>
      <c r="I203" t="str">
        <f t="shared" si="21"/>
        <v>N/A</v>
      </c>
      <c r="J203" t="str">
        <f t="shared" si="22"/>
        <v>N/A</v>
      </c>
      <c r="K203" t="str">
        <f t="shared" si="23"/>
        <v>N/A</v>
      </c>
      <c r="L203" t="str">
        <f t="shared" si="24"/>
        <v>N/A</v>
      </c>
      <c r="M203" t="str">
        <f t="shared" si="25"/>
        <v>N/A</v>
      </c>
      <c r="N203">
        <f t="shared" si="26"/>
        <v>0.1772</v>
      </c>
    </row>
    <row r="204" spans="1:14" x14ac:dyDescent="0.3">
      <c r="I204" t="str">
        <f t="shared" si="21"/>
        <v>N/A</v>
      </c>
      <c r="J204" t="str">
        <f t="shared" si="22"/>
        <v>N/A</v>
      </c>
      <c r="K204" t="str">
        <f t="shared" si="23"/>
        <v>N/A</v>
      </c>
      <c r="L204" t="str">
        <f t="shared" si="24"/>
        <v>N/A</v>
      </c>
      <c r="M204" t="str">
        <f t="shared" si="25"/>
        <v>N/A</v>
      </c>
      <c r="N204" t="str">
        <f t="shared" si="26"/>
        <v>N/A</v>
      </c>
    </row>
    <row r="205" spans="1:14" x14ac:dyDescent="0.3">
      <c r="B205" s="1" t="s">
        <v>241</v>
      </c>
      <c r="C205" s="1" t="s">
        <v>242</v>
      </c>
      <c r="D205" s="1" t="s">
        <v>243</v>
      </c>
      <c r="E205" s="1" t="s">
        <v>244</v>
      </c>
      <c r="F205" s="1" t="s">
        <v>245</v>
      </c>
      <c r="G205" s="1" t="s">
        <v>246</v>
      </c>
      <c r="H205" s="1" t="s">
        <v>247</v>
      </c>
      <c r="I205" t="str">
        <f t="shared" si="21"/>
        <v>pos_trend</v>
      </c>
      <c r="J205">
        <f t="shared" si="22"/>
        <v>2012</v>
      </c>
      <c r="K205">
        <f t="shared" si="23"/>
        <v>2013</v>
      </c>
      <c r="L205">
        <f t="shared" si="24"/>
        <v>2014</v>
      </c>
      <c r="M205">
        <f t="shared" si="25"/>
        <v>2015</v>
      </c>
      <c r="N205">
        <f t="shared" si="26"/>
        <v>2016</v>
      </c>
    </row>
    <row r="206" spans="1:14" x14ac:dyDescent="0.3">
      <c r="A206" s="1">
        <v>0</v>
      </c>
      <c r="B206" t="s">
        <v>484</v>
      </c>
      <c r="C206" t="s">
        <v>485</v>
      </c>
      <c r="D206" t="s">
        <v>486</v>
      </c>
      <c r="E206" t="s">
        <v>487</v>
      </c>
      <c r="F206" t="s">
        <v>488</v>
      </c>
      <c r="G206" t="s">
        <v>489</v>
      </c>
      <c r="I206" t="str">
        <f t="shared" si="21"/>
        <v>N/A</v>
      </c>
      <c r="J206">
        <f t="shared" si="22"/>
        <v>76330000</v>
      </c>
      <c r="K206">
        <f t="shared" si="23"/>
        <v>95060000</v>
      </c>
      <c r="L206">
        <f t="shared" si="24"/>
        <v>77300000</v>
      </c>
      <c r="M206">
        <f t="shared" si="25"/>
        <v>102240000</v>
      </c>
      <c r="N206">
        <f t="shared" si="26"/>
        <v>75750000</v>
      </c>
    </row>
    <row r="207" spans="1:14" x14ac:dyDescent="0.3">
      <c r="A207" s="1">
        <v>1</v>
      </c>
      <c r="B207" t="s">
        <v>490</v>
      </c>
      <c r="C207" t="s">
        <v>485</v>
      </c>
      <c r="D207" t="s">
        <v>486</v>
      </c>
      <c r="E207" t="s">
        <v>487</v>
      </c>
      <c r="F207" t="s">
        <v>488</v>
      </c>
      <c r="G207" t="s">
        <v>489</v>
      </c>
      <c r="I207" t="str">
        <f t="shared" si="21"/>
        <v>N/A</v>
      </c>
      <c r="J207">
        <f t="shared" si="22"/>
        <v>76330000</v>
      </c>
      <c r="K207">
        <f t="shared" si="23"/>
        <v>95060000</v>
      </c>
      <c r="L207">
        <f t="shared" si="24"/>
        <v>77300000</v>
      </c>
      <c r="M207">
        <f t="shared" si="25"/>
        <v>102240000</v>
      </c>
      <c r="N207">
        <f t="shared" si="26"/>
        <v>75750000</v>
      </c>
    </row>
    <row r="208" spans="1:14" x14ac:dyDescent="0.3">
      <c r="A208" s="1">
        <v>2</v>
      </c>
      <c r="B208" t="s">
        <v>491</v>
      </c>
      <c r="C208" t="s">
        <v>254</v>
      </c>
      <c r="D208" t="s">
        <v>254</v>
      </c>
      <c r="E208" t="s">
        <v>254</v>
      </c>
      <c r="F208" t="s">
        <v>254</v>
      </c>
      <c r="G208" t="s">
        <v>254</v>
      </c>
      <c r="I208" t="str">
        <f t="shared" si="21"/>
        <v>N/A</v>
      </c>
      <c r="J208" t="str">
        <f t="shared" si="22"/>
        <v>N/A</v>
      </c>
      <c r="K208" t="str">
        <f t="shared" si="23"/>
        <v>N/A</v>
      </c>
      <c r="L208" t="str">
        <f t="shared" si="24"/>
        <v>N/A</v>
      </c>
      <c r="M208" t="str">
        <f t="shared" si="25"/>
        <v>N/A</v>
      </c>
      <c r="N208" t="str">
        <f t="shared" si="26"/>
        <v>N/A</v>
      </c>
    </row>
    <row r="209" spans="1:14" x14ac:dyDescent="0.3">
      <c r="A209" s="1">
        <v>3</v>
      </c>
      <c r="B209" t="s">
        <v>492</v>
      </c>
      <c r="C209" t="s">
        <v>254</v>
      </c>
      <c r="D209" t="s">
        <v>493</v>
      </c>
      <c r="E209" t="s">
        <v>494</v>
      </c>
      <c r="F209" t="s">
        <v>495</v>
      </c>
      <c r="G209" t="s">
        <v>496</v>
      </c>
      <c r="I209" t="str">
        <f t="shared" si="21"/>
        <v>N/A</v>
      </c>
      <c r="J209" t="str">
        <f t="shared" si="22"/>
        <v>N/A</v>
      </c>
      <c r="K209">
        <f t="shared" si="23"/>
        <v>0.24540000000000001</v>
      </c>
      <c r="L209">
        <f t="shared" si="24"/>
        <v>-0.18679999999999999</v>
      </c>
      <c r="M209">
        <f t="shared" si="25"/>
        <v>0.3226</v>
      </c>
      <c r="N209">
        <f t="shared" si="26"/>
        <v>-0.2591</v>
      </c>
    </row>
    <row r="210" spans="1:14" x14ac:dyDescent="0.3">
      <c r="A210" s="1">
        <v>4</v>
      </c>
      <c r="B210" t="s">
        <v>497</v>
      </c>
      <c r="C210" t="s">
        <v>498</v>
      </c>
      <c r="D210" t="s">
        <v>499</v>
      </c>
      <c r="E210" t="s">
        <v>500</v>
      </c>
      <c r="F210" t="s">
        <v>501</v>
      </c>
      <c r="G210" t="s">
        <v>502</v>
      </c>
      <c r="I210" t="str">
        <f t="shared" si="21"/>
        <v>N/A</v>
      </c>
      <c r="J210">
        <f t="shared" si="22"/>
        <v>6.0999999999999999E-2</v>
      </c>
      <c r="K210">
        <f t="shared" si="23"/>
        <v>5.6500000000000002E-2</v>
      </c>
      <c r="L210">
        <f t="shared" si="24"/>
        <v>4.1799999999999997E-2</v>
      </c>
      <c r="M210">
        <f t="shared" si="25"/>
        <v>5.1700000000000003E-2</v>
      </c>
      <c r="N210">
        <f t="shared" si="26"/>
        <v>3.9800000000000002E-2</v>
      </c>
    </row>
    <row r="211" spans="1:14" x14ac:dyDescent="0.3">
      <c r="A211" s="1">
        <v>5</v>
      </c>
      <c r="B211" t="s">
        <v>503</v>
      </c>
      <c r="C211" t="s">
        <v>504</v>
      </c>
      <c r="D211" t="s">
        <v>505</v>
      </c>
      <c r="E211" t="s">
        <v>506</v>
      </c>
      <c r="F211" t="s">
        <v>507</v>
      </c>
      <c r="G211" t="s">
        <v>508</v>
      </c>
      <c r="I211" t="str">
        <f t="shared" si="21"/>
        <v>N/A</v>
      </c>
      <c r="J211">
        <f t="shared" si="22"/>
        <v>222890000</v>
      </c>
      <c r="K211">
        <f t="shared" si="23"/>
        <v>225950000</v>
      </c>
      <c r="L211">
        <f t="shared" si="24"/>
        <v>242920000</v>
      </c>
      <c r="M211">
        <f t="shared" si="25"/>
        <v>239130000</v>
      </c>
      <c r="N211">
        <f t="shared" si="26"/>
        <v>287100000</v>
      </c>
    </row>
    <row r="212" spans="1:14" x14ac:dyDescent="0.3">
      <c r="A212" s="1">
        <v>6</v>
      </c>
      <c r="B212" t="s">
        <v>509</v>
      </c>
      <c r="C212" t="s">
        <v>510</v>
      </c>
      <c r="D212" t="s">
        <v>511</v>
      </c>
      <c r="E212" t="s">
        <v>512</v>
      </c>
      <c r="F212" t="s">
        <v>513</v>
      </c>
      <c r="G212" t="s">
        <v>514</v>
      </c>
      <c r="I212" t="str">
        <f t="shared" si="21"/>
        <v>N/A</v>
      </c>
      <c r="J212">
        <f t="shared" si="22"/>
        <v>217320000</v>
      </c>
      <c r="K212">
        <f t="shared" si="23"/>
        <v>168640000</v>
      </c>
      <c r="L212">
        <f t="shared" si="24"/>
        <v>195590000</v>
      </c>
      <c r="M212">
        <f t="shared" si="25"/>
        <v>219120000</v>
      </c>
      <c r="N212">
        <f t="shared" si="26"/>
        <v>268160000.00000003</v>
      </c>
    </row>
    <row r="213" spans="1:14" x14ac:dyDescent="0.3">
      <c r="A213" s="1">
        <v>7</v>
      </c>
      <c r="B213" t="s">
        <v>515</v>
      </c>
      <c r="C213" t="s">
        <v>516</v>
      </c>
      <c r="D213" t="s">
        <v>517</v>
      </c>
      <c r="E213" t="s">
        <v>518</v>
      </c>
      <c r="F213" t="s">
        <v>519</v>
      </c>
      <c r="G213" t="s">
        <v>520</v>
      </c>
      <c r="I213" t="str">
        <f t="shared" si="21"/>
        <v>N/A</v>
      </c>
      <c r="J213">
        <f t="shared" si="22"/>
        <v>225440000</v>
      </c>
      <c r="K213">
        <f t="shared" si="23"/>
        <v>173100000</v>
      </c>
      <c r="L213">
        <f t="shared" si="24"/>
        <v>200390000</v>
      </c>
      <c r="M213">
        <f t="shared" si="25"/>
        <v>224160000</v>
      </c>
      <c r="N213">
        <f t="shared" si="26"/>
        <v>272040000</v>
      </c>
    </row>
    <row r="214" spans="1:14" x14ac:dyDescent="0.3">
      <c r="A214" s="1">
        <v>8</v>
      </c>
      <c r="B214" t="s">
        <v>521</v>
      </c>
      <c r="C214" t="s">
        <v>522</v>
      </c>
      <c r="D214" t="s">
        <v>523</v>
      </c>
      <c r="E214" t="s">
        <v>524</v>
      </c>
      <c r="F214" t="s">
        <v>525</v>
      </c>
      <c r="G214" t="s">
        <v>526</v>
      </c>
      <c r="I214" t="str">
        <f t="shared" si="21"/>
        <v>N/A</v>
      </c>
      <c r="J214">
        <f t="shared" si="22"/>
        <v>-8119999.9999999991</v>
      </c>
      <c r="K214">
        <f t="shared" si="23"/>
        <v>-4460000</v>
      </c>
      <c r="L214">
        <f t="shared" si="24"/>
        <v>-4810000</v>
      </c>
      <c r="M214">
        <f t="shared" si="25"/>
        <v>-5050000</v>
      </c>
      <c r="N214">
        <f t="shared" si="26"/>
        <v>-3870000</v>
      </c>
    </row>
    <row r="215" spans="1:14" x14ac:dyDescent="0.3">
      <c r="A215" s="1">
        <v>9</v>
      </c>
      <c r="B215" t="s">
        <v>527</v>
      </c>
      <c r="C215" t="s">
        <v>528</v>
      </c>
      <c r="D215" t="s">
        <v>529</v>
      </c>
      <c r="E215" t="s">
        <v>530</v>
      </c>
      <c r="F215" t="s">
        <v>531</v>
      </c>
      <c r="G215" t="s">
        <v>532</v>
      </c>
      <c r="I215" t="str">
        <f t="shared" si="21"/>
        <v>N/A</v>
      </c>
      <c r="J215">
        <f t="shared" si="22"/>
        <v>5570000</v>
      </c>
      <c r="K215">
        <f t="shared" si="23"/>
        <v>57310000</v>
      </c>
      <c r="L215">
        <f t="shared" si="24"/>
        <v>47330000</v>
      </c>
      <c r="M215">
        <f t="shared" si="25"/>
        <v>20010000</v>
      </c>
      <c r="N215">
        <f t="shared" si="26"/>
        <v>18940000</v>
      </c>
    </row>
    <row r="216" spans="1:14" x14ac:dyDescent="0.3">
      <c r="A216" s="1">
        <v>10</v>
      </c>
      <c r="B216" t="s">
        <v>533</v>
      </c>
      <c r="C216" t="s">
        <v>254</v>
      </c>
      <c r="D216" t="s">
        <v>534</v>
      </c>
      <c r="E216" t="s">
        <v>535</v>
      </c>
      <c r="F216" t="s">
        <v>536</v>
      </c>
      <c r="G216" t="s">
        <v>537</v>
      </c>
      <c r="I216" t="str">
        <f t="shared" si="21"/>
        <v>N/A</v>
      </c>
      <c r="J216" t="str">
        <f t="shared" si="22"/>
        <v>N/A</v>
      </c>
      <c r="K216">
        <f t="shared" si="23"/>
        <v>1.3700000000000002E-2</v>
      </c>
      <c r="L216">
        <f t="shared" si="24"/>
        <v>7.51E-2</v>
      </c>
      <c r="M216">
        <f t="shared" si="25"/>
        <v>-1.5600000000000001E-2</v>
      </c>
      <c r="N216">
        <f t="shared" si="26"/>
        <v>0.2006</v>
      </c>
    </row>
    <row r="217" spans="1:14" x14ac:dyDescent="0.3">
      <c r="A217" s="1">
        <v>11</v>
      </c>
      <c r="B217" t="s">
        <v>538</v>
      </c>
      <c r="C217" t="s">
        <v>539</v>
      </c>
      <c r="D217" t="s">
        <v>540</v>
      </c>
      <c r="E217" t="s">
        <v>541</v>
      </c>
      <c r="F217" t="s">
        <v>542</v>
      </c>
      <c r="G217" t="s">
        <v>543</v>
      </c>
      <c r="I217" t="str">
        <f t="shared" si="21"/>
        <v>N/A</v>
      </c>
      <c r="J217">
        <f t="shared" si="22"/>
        <v>2.99</v>
      </c>
      <c r="K217">
        <f t="shared" si="23"/>
        <v>3.83</v>
      </c>
      <c r="L217">
        <f t="shared" si="24"/>
        <v>4.26</v>
      </c>
      <c r="M217">
        <f t="shared" si="25"/>
        <v>4.37</v>
      </c>
      <c r="N217">
        <f t="shared" si="26"/>
        <v>3.5</v>
      </c>
    </row>
    <row r="218" spans="1:14" x14ac:dyDescent="0.3">
      <c r="A218" s="1">
        <v>12</v>
      </c>
      <c r="B218" t="s">
        <v>544</v>
      </c>
      <c r="C218" t="s">
        <v>254</v>
      </c>
      <c r="D218" t="s">
        <v>254</v>
      </c>
      <c r="E218" t="s">
        <v>254</v>
      </c>
      <c r="F218" t="s">
        <v>254</v>
      </c>
      <c r="G218" t="s">
        <v>254</v>
      </c>
      <c r="I218" t="str">
        <f t="shared" si="21"/>
        <v>N/A</v>
      </c>
      <c r="J218" t="str">
        <f t="shared" si="22"/>
        <v>N/A</v>
      </c>
      <c r="K218" t="str">
        <f t="shared" si="23"/>
        <v>N/A</v>
      </c>
      <c r="L218" t="str">
        <f t="shared" si="24"/>
        <v>N/A</v>
      </c>
      <c r="M218" t="str">
        <f t="shared" si="25"/>
        <v>N/A</v>
      </c>
      <c r="N218" t="str">
        <f t="shared" si="26"/>
        <v>N/A</v>
      </c>
    </row>
    <row r="219" spans="1:14" x14ac:dyDescent="0.3">
      <c r="A219" s="1">
        <v>13</v>
      </c>
      <c r="B219" t="s">
        <v>545</v>
      </c>
      <c r="C219" t="s">
        <v>254</v>
      </c>
      <c r="D219" t="s">
        <v>254</v>
      </c>
      <c r="E219" t="s">
        <v>254</v>
      </c>
      <c r="F219" t="s">
        <v>254</v>
      </c>
      <c r="G219" t="s">
        <v>254</v>
      </c>
      <c r="I219" t="str">
        <f t="shared" si="21"/>
        <v>N/A</v>
      </c>
      <c r="J219" t="str">
        <f t="shared" si="22"/>
        <v>N/A</v>
      </c>
      <c r="K219" t="str">
        <f t="shared" si="23"/>
        <v>N/A</v>
      </c>
      <c r="L219" t="str">
        <f t="shared" si="24"/>
        <v>N/A</v>
      </c>
      <c r="M219" t="str">
        <f t="shared" si="25"/>
        <v>N/A</v>
      </c>
      <c r="N219" t="str">
        <f t="shared" si="26"/>
        <v>N/A</v>
      </c>
    </row>
    <row r="220" spans="1:14" x14ac:dyDescent="0.3">
      <c r="A220" s="1">
        <v>14</v>
      </c>
      <c r="B220" t="s">
        <v>546</v>
      </c>
      <c r="C220" t="s">
        <v>254</v>
      </c>
      <c r="D220" t="s">
        <v>254</v>
      </c>
      <c r="E220" t="s">
        <v>254</v>
      </c>
      <c r="F220" t="s">
        <v>254</v>
      </c>
      <c r="G220" t="s">
        <v>254</v>
      </c>
      <c r="I220" t="str">
        <f t="shared" si="21"/>
        <v>N/A</v>
      </c>
      <c r="J220" t="str">
        <f t="shared" si="22"/>
        <v>N/A</v>
      </c>
      <c r="K220" t="str">
        <f t="shared" si="23"/>
        <v>N/A</v>
      </c>
      <c r="L220" t="str">
        <f t="shared" si="24"/>
        <v>N/A</v>
      </c>
      <c r="M220" t="str">
        <f t="shared" si="25"/>
        <v>N/A</v>
      </c>
      <c r="N220" t="str">
        <f t="shared" si="26"/>
        <v>N/A</v>
      </c>
    </row>
    <row r="221" spans="1:14" x14ac:dyDescent="0.3">
      <c r="A221" s="1">
        <v>15</v>
      </c>
      <c r="B221" t="s">
        <v>547</v>
      </c>
      <c r="C221" t="s">
        <v>254</v>
      </c>
      <c r="D221" t="s">
        <v>254</v>
      </c>
      <c r="E221" t="s">
        <v>254</v>
      </c>
      <c r="F221" t="s">
        <v>254</v>
      </c>
      <c r="G221" t="s">
        <v>254</v>
      </c>
      <c r="I221" t="str">
        <f t="shared" si="21"/>
        <v>N/A</v>
      </c>
      <c r="J221" t="str">
        <f t="shared" si="22"/>
        <v>N/A</v>
      </c>
      <c r="K221" t="str">
        <f t="shared" si="23"/>
        <v>N/A</v>
      </c>
      <c r="L221" t="str">
        <f t="shared" si="24"/>
        <v>N/A</v>
      </c>
      <c r="M221" t="str">
        <f t="shared" si="25"/>
        <v>N/A</v>
      </c>
      <c r="N221" t="str">
        <f t="shared" si="26"/>
        <v>N/A</v>
      </c>
    </row>
    <row r="222" spans="1:14" x14ac:dyDescent="0.3">
      <c r="A222" s="1">
        <v>16</v>
      </c>
      <c r="B222" t="s">
        <v>548</v>
      </c>
      <c r="C222" t="s">
        <v>254</v>
      </c>
      <c r="D222" t="s">
        <v>254</v>
      </c>
      <c r="E222" t="s">
        <v>254</v>
      </c>
      <c r="F222" t="s">
        <v>254</v>
      </c>
      <c r="G222" t="s">
        <v>254</v>
      </c>
      <c r="I222" t="str">
        <f t="shared" si="21"/>
        <v>N/A</v>
      </c>
      <c r="J222" t="str">
        <f t="shared" si="22"/>
        <v>N/A</v>
      </c>
      <c r="K222" t="str">
        <f t="shared" si="23"/>
        <v>N/A</v>
      </c>
      <c r="L222" t="str">
        <f t="shared" si="24"/>
        <v>N/A</v>
      </c>
      <c r="M222" t="str">
        <f t="shared" si="25"/>
        <v>N/A</v>
      </c>
      <c r="N222" t="str">
        <f t="shared" si="26"/>
        <v>N/A</v>
      </c>
    </row>
    <row r="223" spans="1:14" x14ac:dyDescent="0.3">
      <c r="A223" s="1">
        <v>17</v>
      </c>
      <c r="B223" t="s">
        <v>549</v>
      </c>
      <c r="C223" t="s">
        <v>550</v>
      </c>
      <c r="D223" t="s">
        <v>551</v>
      </c>
      <c r="E223" t="s">
        <v>552</v>
      </c>
      <c r="F223" t="s">
        <v>553</v>
      </c>
      <c r="G223" t="s">
        <v>554</v>
      </c>
      <c r="I223" t="str">
        <f t="shared" si="21"/>
        <v>N/A</v>
      </c>
      <c r="J223">
        <f t="shared" si="22"/>
        <v>56900000</v>
      </c>
      <c r="K223">
        <f t="shared" si="23"/>
        <v>110080000</v>
      </c>
      <c r="L223">
        <f t="shared" si="24"/>
        <v>91800000</v>
      </c>
      <c r="M223">
        <f t="shared" si="25"/>
        <v>41140000</v>
      </c>
      <c r="N223">
        <f t="shared" si="26"/>
        <v>45140000</v>
      </c>
    </row>
    <row r="224" spans="1:14" x14ac:dyDescent="0.3">
      <c r="A224" s="1">
        <v>18</v>
      </c>
      <c r="B224" t="s">
        <v>555</v>
      </c>
      <c r="C224" t="s">
        <v>556</v>
      </c>
      <c r="D224" t="s">
        <v>557</v>
      </c>
      <c r="E224" t="s">
        <v>558</v>
      </c>
      <c r="F224" t="s">
        <v>559</v>
      </c>
      <c r="G224" t="s">
        <v>560</v>
      </c>
      <c r="I224" t="str">
        <f t="shared" si="21"/>
        <v>N/A</v>
      </c>
      <c r="J224">
        <f t="shared" si="22"/>
        <v>40160000</v>
      </c>
      <c r="K224">
        <f t="shared" si="23"/>
        <v>87530000</v>
      </c>
      <c r="L224">
        <f t="shared" si="24"/>
        <v>67490000</v>
      </c>
      <c r="M224">
        <f t="shared" si="25"/>
        <v>13680000</v>
      </c>
      <c r="N224">
        <f t="shared" si="26"/>
        <v>19250000</v>
      </c>
    </row>
    <row r="225" spans="1:14" x14ac:dyDescent="0.3">
      <c r="A225" s="1">
        <v>19</v>
      </c>
      <c r="B225" t="s">
        <v>561</v>
      </c>
      <c r="C225" t="s">
        <v>562</v>
      </c>
      <c r="D225" t="s">
        <v>563</v>
      </c>
      <c r="E225" t="s">
        <v>564</v>
      </c>
      <c r="F225" t="s">
        <v>565</v>
      </c>
      <c r="G225" t="s">
        <v>566</v>
      </c>
      <c r="I225" t="str">
        <f t="shared" si="21"/>
        <v>N/A</v>
      </c>
      <c r="J225">
        <f t="shared" si="22"/>
        <v>356130000</v>
      </c>
      <c r="K225">
        <f t="shared" si="23"/>
        <v>431090000</v>
      </c>
      <c r="L225">
        <f t="shared" si="24"/>
        <v>412020000</v>
      </c>
      <c r="M225">
        <f t="shared" si="25"/>
        <v>382500000</v>
      </c>
      <c r="N225">
        <f t="shared" si="26"/>
        <v>407990000</v>
      </c>
    </row>
    <row r="226" spans="1:14" x14ac:dyDescent="0.3">
      <c r="I226" t="str">
        <f t="shared" si="21"/>
        <v>N/A</v>
      </c>
      <c r="J226" t="str">
        <f t="shared" si="22"/>
        <v>N/A</v>
      </c>
      <c r="K226" t="str">
        <f t="shared" si="23"/>
        <v>N/A</v>
      </c>
      <c r="L226" t="str">
        <f t="shared" si="24"/>
        <v>N/A</v>
      </c>
      <c r="M226" t="str">
        <f t="shared" si="25"/>
        <v>N/A</v>
      </c>
      <c r="N226" t="str">
        <f t="shared" si="26"/>
        <v>N/A</v>
      </c>
    </row>
    <row r="227" spans="1:14" x14ac:dyDescent="0.3">
      <c r="B227" s="1" t="s">
        <v>307</v>
      </c>
      <c r="C227" s="1" t="s">
        <v>242</v>
      </c>
      <c r="D227" s="1" t="s">
        <v>243</v>
      </c>
      <c r="E227" s="1" t="s">
        <v>244</v>
      </c>
      <c r="F227" s="1" t="s">
        <v>245</v>
      </c>
      <c r="G227" s="1" t="s">
        <v>246</v>
      </c>
      <c r="H227" s="1" t="s">
        <v>247</v>
      </c>
      <c r="I227" t="str">
        <f t="shared" si="21"/>
        <v>pos_trend</v>
      </c>
      <c r="J227">
        <f t="shared" si="22"/>
        <v>2012</v>
      </c>
      <c r="K227">
        <f t="shared" si="23"/>
        <v>2013</v>
      </c>
      <c r="L227">
        <f t="shared" si="24"/>
        <v>2014</v>
      </c>
      <c r="M227">
        <f t="shared" si="25"/>
        <v>2015</v>
      </c>
      <c r="N227">
        <f t="shared" si="26"/>
        <v>2016</v>
      </c>
    </row>
    <row r="228" spans="1:14" x14ac:dyDescent="0.3">
      <c r="A228" s="1">
        <v>0</v>
      </c>
      <c r="B228" t="s">
        <v>567</v>
      </c>
      <c r="C228" t="s">
        <v>568</v>
      </c>
      <c r="D228" t="s">
        <v>569</v>
      </c>
      <c r="E228" t="s">
        <v>570</v>
      </c>
      <c r="F228" t="s">
        <v>571</v>
      </c>
      <c r="G228" t="s">
        <v>572</v>
      </c>
      <c r="I228" t="str">
        <f t="shared" si="21"/>
        <v>pos_trend</v>
      </c>
      <c r="J228">
        <f t="shared" si="22"/>
        <v>41290000</v>
      </c>
      <c r="K228">
        <f t="shared" si="23"/>
        <v>57350000</v>
      </c>
      <c r="L228">
        <f t="shared" si="24"/>
        <v>60360000</v>
      </c>
      <c r="M228">
        <f t="shared" si="25"/>
        <v>60630000</v>
      </c>
      <c r="N228">
        <f t="shared" si="26"/>
        <v>78950000</v>
      </c>
    </row>
    <row r="229" spans="1:14" x14ac:dyDescent="0.3">
      <c r="A229" s="1">
        <v>1</v>
      </c>
      <c r="B229" t="s">
        <v>573</v>
      </c>
      <c r="C229" t="s">
        <v>574</v>
      </c>
      <c r="D229" t="s">
        <v>575</v>
      </c>
      <c r="E229" t="s">
        <v>576</v>
      </c>
      <c r="F229" t="s">
        <v>577</v>
      </c>
      <c r="G229" t="s">
        <v>578</v>
      </c>
      <c r="I229" t="str">
        <f t="shared" si="21"/>
        <v>pos_trend</v>
      </c>
      <c r="J229">
        <f t="shared" si="22"/>
        <v>86240000</v>
      </c>
      <c r="K229">
        <f t="shared" si="23"/>
        <v>105120000</v>
      </c>
      <c r="L229">
        <f t="shared" si="24"/>
        <v>120910000</v>
      </c>
      <c r="M229">
        <f t="shared" si="25"/>
        <v>135050000</v>
      </c>
      <c r="N229">
        <f t="shared" si="26"/>
        <v>162110000</v>
      </c>
    </row>
    <row r="230" spans="1:14" x14ac:dyDescent="0.3">
      <c r="A230" s="1">
        <v>2</v>
      </c>
      <c r="B230" t="s">
        <v>579</v>
      </c>
      <c r="C230" t="s">
        <v>580</v>
      </c>
      <c r="D230" t="s">
        <v>581</v>
      </c>
      <c r="E230" t="s">
        <v>582</v>
      </c>
      <c r="F230" t="s">
        <v>583</v>
      </c>
      <c r="G230" t="s">
        <v>584</v>
      </c>
      <c r="I230" t="str">
        <f t="shared" si="21"/>
        <v>pos_trend</v>
      </c>
      <c r="J230">
        <f t="shared" si="22"/>
        <v>5270000</v>
      </c>
      <c r="K230">
        <f t="shared" si="23"/>
        <v>5870000</v>
      </c>
      <c r="L230">
        <f t="shared" si="24"/>
        <v>8880000</v>
      </c>
      <c r="M230">
        <f t="shared" si="25"/>
        <v>10340000</v>
      </c>
      <c r="N230">
        <f t="shared" si="26"/>
        <v>10390000</v>
      </c>
    </row>
    <row r="231" spans="1:14" x14ac:dyDescent="0.3">
      <c r="A231" s="1">
        <v>3</v>
      </c>
      <c r="B231" t="s">
        <v>585</v>
      </c>
      <c r="C231" t="s">
        <v>586</v>
      </c>
      <c r="D231" t="s">
        <v>587</v>
      </c>
      <c r="E231" t="s">
        <v>588</v>
      </c>
      <c r="F231" t="s">
        <v>588</v>
      </c>
      <c r="G231" t="s">
        <v>588</v>
      </c>
      <c r="I231" t="str">
        <f t="shared" si="21"/>
        <v>N/A</v>
      </c>
      <c r="J231">
        <f t="shared" si="22"/>
        <v>10370000</v>
      </c>
      <c r="K231">
        <f t="shared" si="23"/>
        <v>1340000</v>
      </c>
      <c r="L231">
        <f t="shared" si="24"/>
        <v>1790000</v>
      </c>
      <c r="M231">
        <f t="shared" si="25"/>
        <v>1790000</v>
      </c>
      <c r="N231">
        <f t="shared" si="26"/>
        <v>1790000</v>
      </c>
    </row>
    <row r="232" spans="1:14" x14ac:dyDescent="0.3">
      <c r="A232" s="1">
        <v>4</v>
      </c>
      <c r="B232" t="s">
        <v>589</v>
      </c>
      <c r="C232" t="s">
        <v>254</v>
      </c>
      <c r="D232" t="s">
        <v>590</v>
      </c>
      <c r="E232" t="s">
        <v>254</v>
      </c>
      <c r="F232" t="s">
        <v>591</v>
      </c>
      <c r="G232" t="s">
        <v>592</v>
      </c>
      <c r="I232" t="str">
        <f t="shared" si="21"/>
        <v>N/A</v>
      </c>
      <c r="J232" t="str">
        <f t="shared" si="22"/>
        <v>N/A</v>
      </c>
      <c r="K232">
        <f t="shared" si="23"/>
        <v>72160000</v>
      </c>
      <c r="L232" t="str">
        <f t="shared" si="24"/>
        <v>N/A</v>
      </c>
      <c r="M232">
        <f t="shared" si="25"/>
        <v>92240000</v>
      </c>
      <c r="N232">
        <f t="shared" si="26"/>
        <v>105690000</v>
      </c>
    </row>
    <row r="233" spans="1:14" x14ac:dyDescent="0.3">
      <c r="A233" s="1">
        <v>5</v>
      </c>
      <c r="B233" t="s">
        <v>593</v>
      </c>
      <c r="C233" t="s">
        <v>594</v>
      </c>
      <c r="D233" t="s">
        <v>595</v>
      </c>
      <c r="E233" t="s">
        <v>596</v>
      </c>
      <c r="F233" t="s">
        <v>597</v>
      </c>
      <c r="G233" t="s">
        <v>598</v>
      </c>
      <c r="I233" t="str">
        <f t="shared" si="21"/>
        <v>N/A</v>
      </c>
      <c r="J233">
        <f t="shared" si="22"/>
        <v>13890000</v>
      </c>
      <c r="K233">
        <f t="shared" si="23"/>
        <v>25750000</v>
      </c>
      <c r="L233">
        <f t="shared" si="24"/>
        <v>110250000</v>
      </c>
      <c r="M233">
        <f t="shared" si="25"/>
        <v>30680000</v>
      </c>
      <c r="N233">
        <f t="shared" si="26"/>
        <v>44240000</v>
      </c>
    </row>
    <row r="234" spans="1:14" x14ac:dyDescent="0.3">
      <c r="A234" s="1">
        <v>6</v>
      </c>
      <c r="B234" t="s">
        <v>599</v>
      </c>
      <c r="C234" t="s">
        <v>600</v>
      </c>
      <c r="D234" t="s">
        <v>601</v>
      </c>
      <c r="E234" t="s">
        <v>602</v>
      </c>
      <c r="F234" t="s">
        <v>603</v>
      </c>
      <c r="G234" t="s">
        <v>604</v>
      </c>
      <c r="I234" t="str">
        <f t="shared" si="21"/>
        <v>pos_trend</v>
      </c>
      <c r="J234">
        <f t="shared" si="22"/>
        <v>44950000</v>
      </c>
      <c r="K234">
        <f t="shared" si="23"/>
        <v>47770000</v>
      </c>
      <c r="L234">
        <f t="shared" si="24"/>
        <v>60550000</v>
      </c>
      <c r="M234">
        <f t="shared" si="25"/>
        <v>74420000</v>
      </c>
      <c r="N234">
        <f t="shared" si="26"/>
        <v>83160000</v>
      </c>
    </row>
    <row r="235" spans="1:14" x14ac:dyDescent="0.3">
      <c r="A235" s="1">
        <v>7</v>
      </c>
      <c r="B235" t="s">
        <v>605</v>
      </c>
      <c r="C235" t="s">
        <v>254</v>
      </c>
      <c r="D235" t="s">
        <v>254</v>
      </c>
      <c r="E235" t="s">
        <v>254</v>
      </c>
      <c r="F235" t="s">
        <v>254</v>
      </c>
      <c r="G235" t="s">
        <v>254</v>
      </c>
      <c r="I235" t="str">
        <f t="shared" si="21"/>
        <v>N/A</v>
      </c>
      <c r="J235" t="str">
        <f t="shared" si="22"/>
        <v>N/A</v>
      </c>
      <c r="K235" t="str">
        <f t="shared" si="23"/>
        <v>N/A</v>
      </c>
      <c r="L235" t="str">
        <f t="shared" si="24"/>
        <v>N/A</v>
      </c>
      <c r="M235" t="str">
        <f t="shared" si="25"/>
        <v>N/A</v>
      </c>
      <c r="N235" t="str">
        <f t="shared" si="26"/>
        <v>N/A</v>
      </c>
    </row>
    <row r="236" spans="1:14" x14ac:dyDescent="0.3">
      <c r="A236" s="1">
        <v>8</v>
      </c>
      <c r="B236" t="s">
        <v>606</v>
      </c>
      <c r="C236" t="s">
        <v>254</v>
      </c>
      <c r="D236" t="s">
        <v>254</v>
      </c>
      <c r="E236" t="s">
        <v>254</v>
      </c>
      <c r="F236" t="s">
        <v>254</v>
      </c>
      <c r="G236" t="s">
        <v>254</v>
      </c>
      <c r="I236" t="str">
        <f t="shared" si="21"/>
        <v>N/A</v>
      </c>
      <c r="J236" t="str">
        <f t="shared" si="22"/>
        <v>N/A</v>
      </c>
      <c r="K236" t="str">
        <f t="shared" si="23"/>
        <v>N/A</v>
      </c>
      <c r="L236" t="str">
        <f t="shared" si="24"/>
        <v>N/A</v>
      </c>
      <c r="M236" t="str">
        <f t="shared" si="25"/>
        <v>N/A</v>
      </c>
      <c r="N236" t="str">
        <f t="shared" si="26"/>
        <v>N/A</v>
      </c>
    </row>
    <row r="237" spans="1:14" x14ac:dyDescent="0.3">
      <c r="A237" s="1">
        <v>9</v>
      </c>
      <c r="B237" t="s">
        <v>607</v>
      </c>
      <c r="C237" t="s">
        <v>254</v>
      </c>
      <c r="D237" t="s">
        <v>254</v>
      </c>
      <c r="E237" t="s">
        <v>254</v>
      </c>
      <c r="F237" t="s">
        <v>254</v>
      </c>
      <c r="G237" t="s">
        <v>254</v>
      </c>
      <c r="I237" t="str">
        <f t="shared" si="21"/>
        <v>N/A</v>
      </c>
      <c r="J237" t="str">
        <f t="shared" si="22"/>
        <v>N/A</v>
      </c>
      <c r="K237" t="str">
        <f t="shared" si="23"/>
        <v>N/A</v>
      </c>
      <c r="L237" t="str">
        <f t="shared" si="24"/>
        <v>N/A</v>
      </c>
      <c r="M237" t="str">
        <f t="shared" si="25"/>
        <v>N/A</v>
      </c>
      <c r="N237" t="str">
        <f t="shared" si="26"/>
        <v>N/A</v>
      </c>
    </row>
    <row r="238" spans="1:14" x14ac:dyDescent="0.3">
      <c r="A238" s="1">
        <v>10</v>
      </c>
      <c r="B238" t="s">
        <v>608</v>
      </c>
      <c r="C238" t="s">
        <v>609</v>
      </c>
      <c r="D238" t="s">
        <v>610</v>
      </c>
      <c r="E238" t="s">
        <v>611</v>
      </c>
      <c r="F238" t="s">
        <v>612</v>
      </c>
      <c r="G238" t="s">
        <v>613</v>
      </c>
      <c r="I238" t="str">
        <f t="shared" si="21"/>
        <v>N/A</v>
      </c>
      <c r="J238">
        <f t="shared" si="22"/>
        <v>758360000</v>
      </c>
      <c r="K238">
        <f t="shared" si="23"/>
        <v>1100000000</v>
      </c>
      <c r="L238">
        <f t="shared" si="24"/>
        <v>1250000000</v>
      </c>
      <c r="M238">
        <f t="shared" si="25"/>
        <v>1410000000</v>
      </c>
      <c r="N238">
        <f t="shared" si="26"/>
        <v>1300000000</v>
      </c>
    </row>
    <row r="239" spans="1:14" x14ac:dyDescent="0.3">
      <c r="A239" s="1">
        <v>11</v>
      </c>
      <c r="B239" t="s">
        <v>614</v>
      </c>
      <c r="C239" t="s">
        <v>615</v>
      </c>
      <c r="D239" t="s">
        <v>616</v>
      </c>
      <c r="E239" t="s">
        <v>617</v>
      </c>
      <c r="F239" t="s">
        <v>618</v>
      </c>
      <c r="G239" t="s">
        <v>619</v>
      </c>
      <c r="I239" t="str">
        <f t="shared" si="21"/>
        <v>N/A</v>
      </c>
      <c r="J239">
        <f t="shared" si="22"/>
        <v>501140000</v>
      </c>
      <c r="K239">
        <f t="shared" si="23"/>
        <v>669220000</v>
      </c>
      <c r="L239">
        <f t="shared" si="24"/>
        <v>781160000</v>
      </c>
      <c r="M239">
        <f t="shared" si="25"/>
        <v>913260000</v>
      </c>
      <c r="N239">
        <f t="shared" si="26"/>
        <v>909690000</v>
      </c>
    </row>
    <row r="240" spans="1:14" x14ac:dyDescent="0.3">
      <c r="A240" s="1">
        <v>12</v>
      </c>
      <c r="B240" t="s">
        <v>620</v>
      </c>
      <c r="C240" t="s">
        <v>621</v>
      </c>
      <c r="D240" t="s">
        <v>622</v>
      </c>
      <c r="E240" t="s">
        <v>623</v>
      </c>
      <c r="F240" t="s">
        <v>624</v>
      </c>
      <c r="G240" t="s">
        <v>625</v>
      </c>
      <c r="I240" t="str">
        <f t="shared" si="21"/>
        <v>N/A</v>
      </c>
      <c r="J240">
        <f t="shared" si="22"/>
        <v>257209999.99999997</v>
      </c>
      <c r="K240">
        <f t="shared" si="23"/>
        <v>429160000</v>
      </c>
      <c r="L240">
        <f t="shared" si="24"/>
        <v>470940000</v>
      </c>
      <c r="M240">
        <f t="shared" si="25"/>
        <v>494870000</v>
      </c>
      <c r="N240">
        <f t="shared" si="26"/>
        <v>389130000</v>
      </c>
    </row>
    <row r="241" spans="1:14" x14ac:dyDescent="0.3">
      <c r="A241" s="1">
        <v>13</v>
      </c>
      <c r="B241" t="s">
        <v>626</v>
      </c>
      <c r="C241" t="s">
        <v>627</v>
      </c>
      <c r="D241" t="s">
        <v>628</v>
      </c>
      <c r="E241" t="s">
        <v>629</v>
      </c>
      <c r="F241" t="s">
        <v>630</v>
      </c>
      <c r="G241" t="s">
        <v>631</v>
      </c>
      <c r="I241" t="str">
        <f t="shared" si="21"/>
        <v>N/A</v>
      </c>
      <c r="J241">
        <f t="shared" si="22"/>
        <v>31750000</v>
      </c>
      <c r="K241">
        <f t="shared" si="23"/>
        <v>46190000</v>
      </c>
      <c r="L241">
        <f t="shared" si="24"/>
        <v>76020000</v>
      </c>
      <c r="M241">
        <f t="shared" si="25"/>
        <v>33660000</v>
      </c>
      <c r="N241">
        <f t="shared" si="26"/>
        <v>39050000</v>
      </c>
    </row>
    <row r="242" spans="1:14" x14ac:dyDescent="0.3">
      <c r="A242" s="1">
        <v>14</v>
      </c>
      <c r="B242" t="s">
        <v>632</v>
      </c>
      <c r="C242" t="s">
        <v>627</v>
      </c>
      <c r="D242" t="s">
        <v>633</v>
      </c>
      <c r="E242" t="s">
        <v>634</v>
      </c>
      <c r="F242" t="s">
        <v>630</v>
      </c>
      <c r="G242" t="s">
        <v>631</v>
      </c>
      <c r="I242" t="str">
        <f t="shared" si="21"/>
        <v>N/A</v>
      </c>
      <c r="J242">
        <f t="shared" si="22"/>
        <v>31750000</v>
      </c>
      <c r="K242">
        <f t="shared" si="23"/>
        <v>40910000</v>
      </c>
      <c r="L242">
        <f t="shared" si="24"/>
        <v>69780000</v>
      </c>
      <c r="M242">
        <f t="shared" si="25"/>
        <v>33660000</v>
      </c>
      <c r="N242">
        <f t="shared" si="26"/>
        <v>39050000</v>
      </c>
    </row>
    <row r="243" spans="1:14" x14ac:dyDescent="0.3">
      <c r="A243" s="1">
        <v>15</v>
      </c>
      <c r="B243" t="s">
        <v>635</v>
      </c>
      <c r="C243" t="s">
        <v>611</v>
      </c>
      <c r="D243" t="s">
        <v>636</v>
      </c>
      <c r="E243" t="s">
        <v>637</v>
      </c>
      <c r="F243" t="s">
        <v>638</v>
      </c>
      <c r="G243" t="s">
        <v>639</v>
      </c>
      <c r="I243" t="str">
        <f t="shared" si="21"/>
        <v>N/A</v>
      </c>
      <c r="J243">
        <f t="shared" si="22"/>
        <v>1250000000</v>
      </c>
      <c r="K243">
        <f t="shared" si="23"/>
        <v>1680000000</v>
      </c>
      <c r="L243">
        <f t="shared" si="24"/>
        <v>1850000000</v>
      </c>
      <c r="M243">
        <f t="shared" si="25"/>
        <v>1980000000</v>
      </c>
      <c r="N243">
        <f t="shared" si="26"/>
        <v>1900000000</v>
      </c>
    </row>
    <row r="244" spans="1:14" x14ac:dyDescent="0.3">
      <c r="A244" s="1">
        <v>16</v>
      </c>
      <c r="B244" t="s">
        <v>640</v>
      </c>
      <c r="C244" t="s">
        <v>254</v>
      </c>
      <c r="D244" t="s">
        <v>641</v>
      </c>
      <c r="E244" t="s">
        <v>642</v>
      </c>
      <c r="F244" t="s">
        <v>643</v>
      </c>
      <c r="G244" t="s">
        <v>644</v>
      </c>
      <c r="I244" t="str">
        <f t="shared" si="21"/>
        <v>neg_trend</v>
      </c>
      <c r="J244" t="str">
        <f t="shared" si="22"/>
        <v>N/A</v>
      </c>
      <c r="K244">
        <f t="shared" si="23"/>
        <v>0.34450000000000003</v>
      </c>
      <c r="L244">
        <f t="shared" si="24"/>
        <v>0.10039999999999999</v>
      </c>
      <c r="M244">
        <f t="shared" si="25"/>
        <v>6.7599999999999993E-2</v>
      </c>
      <c r="N244">
        <f t="shared" si="26"/>
        <v>-3.7200000000000004E-2</v>
      </c>
    </row>
    <row r="245" spans="1:14" x14ac:dyDescent="0.3">
      <c r="I245" t="str">
        <f t="shared" si="21"/>
        <v>N/A</v>
      </c>
      <c r="J245" t="str">
        <f t="shared" si="22"/>
        <v>N/A</v>
      </c>
      <c r="K245" t="str">
        <f t="shared" si="23"/>
        <v>N/A</v>
      </c>
      <c r="L245" t="str">
        <f t="shared" si="24"/>
        <v>N/A</v>
      </c>
      <c r="M245" t="str">
        <f t="shared" si="25"/>
        <v>N/A</v>
      </c>
      <c r="N245" t="str">
        <f t="shared" si="26"/>
        <v>N/A</v>
      </c>
    </row>
    <row r="246" spans="1:14" x14ac:dyDescent="0.3">
      <c r="B246" s="1" t="s">
        <v>307</v>
      </c>
      <c r="C246" s="1" t="s">
        <v>242</v>
      </c>
      <c r="D246" s="1" t="s">
        <v>243</v>
      </c>
      <c r="E246" s="1" t="s">
        <v>244</v>
      </c>
      <c r="F246" s="1" t="s">
        <v>245</v>
      </c>
      <c r="G246" s="1" t="s">
        <v>246</v>
      </c>
      <c r="H246" s="1" t="s">
        <v>247</v>
      </c>
      <c r="I246" t="str">
        <f t="shared" si="21"/>
        <v>pos_trend</v>
      </c>
      <c r="J246">
        <f t="shared" si="22"/>
        <v>2012</v>
      </c>
      <c r="K246">
        <f t="shared" si="23"/>
        <v>2013</v>
      </c>
      <c r="L246">
        <f t="shared" si="24"/>
        <v>2014</v>
      </c>
      <c r="M246">
        <f t="shared" si="25"/>
        <v>2015</v>
      </c>
      <c r="N246">
        <f t="shared" si="26"/>
        <v>2016</v>
      </c>
    </row>
    <row r="247" spans="1:14" x14ac:dyDescent="0.3">
      <c r="A247" s="1">
        <v>0</v>
      </c>
      <c r="B247" t="s">
        <v>645</v>
      </c>
      <c r="C247" t="s">
        <v>646</v>
      </c>
      <c r="D247" t="s">
        <v>647</v>
      </c>
      <c r="E247" t="s">
        <v>648</v>
      </c>
      <c r="F247" t="s">
        <v>649</v>
      </c>
      <c r="G247" t="s">
        <v>650</v>
      </c>
      <c r="I247" t="str">
        <f t="shared" si="21"/>
        <v>N/A</v>
      </c>
      <c r="J247">
        <f t="shared" si="22"/>
        <v>17500000</v>
      </c>
      <c r="K247">
        <f t="shared" si="23"/>
        <v>50310000</v>
      </c>
      <c r="L247">
        <f t="shared" si="24"/>
        <v>94690000</v>
      </c>
      <c r="M247">
        <f t="shared" si="25"/>
        <v>105430000</v>
      </c>
      <c r="N247">
        <f t="shared" si="26"/>
        <v>99540000</v>
      </c>
    </row>
    <row r="248" spans="1:14" x14ac:dyDescent="0.3">
      <c r="A248" s="1">
        <v>1</v>
      </c>
      <c r="B248" t="s">
        <v>651</v>
      </c>
      <c r="C248" t="s">
        <v>254</v>
      </c>
      <c r="D248" t="s">
        <v>652</v>
      </c>
      <c r="E248" t="s">
        <v>254</v>
      </c>
      <c r="F248" t="s">
        <v>254</v>
      </c>
      <c r="G248" t="s">
        <v>254</v>
      </c>
      <c r="I248" t="str">
        <f t="shared" si="21"/>
        <v>N/A</v>
      </c>
      <c r="J248" t="str">
        <f t="shared" si="22"/>
        <v>N/A</v>
      </c>
      <c r="K248">
        <f t="shared" si="23"/>
        <v>3000000</v>
      </c>
      <c r="L248" t="str">
        <f t="shared" si="24"/>
        <v>N/A</v>
      </c>
      <c r="M248" t="str">
        <f t="shared" si="25"/>
        <v>N/A</v>
      </c>
      <c r="N248" t="str">
        <f t="shared" si="26"/>
        <v>N/A</v>
      </c>
    </row>
    <row r="249" spans="1:14" x14ac:dyDescent="0.3">
      <c r="A249" s="1">
        <v>2</v>
      </c>
      <c r="B249" t="s">
        <v>653</v>
      </c>
      <c r="C249" t="s">
        <v>646</v>
      </c>
      <c r="D249" t="s">
        <v>654</v>
      </c>
      <c r="E249" t="s">
        <v>648</v>
      </c>
      <c r="F249" t="s">
        <v>649</v>
      </c>
      <c r="G249" t="s">
        <v>650</v>
      </c>
      <c r="I249" t="str">
        <f t="shared" si="21"/>
        <v>N/A</v>
      </c>
      <c r="J249">
        <f t="shared" si="22"/>
        <v>17500000</v>
      </c>
      <c r="K249">
        <f t="shared" si="23"/>
        <v>47310000</v>
      </c>
      <c r="L249">
        <f t="shared" si="24"/>
        <v>94690000</v>
      </c>
      <c r="M249">
        <f t="shared" si="25"/>
        <v>105430000</v>
      </c>
      <c r="N249">
        <f t="shared" si="26"/>
        <v>99540000</v>
      </c>
    </row>
    <row r="250" spans="1:14" x14ac:dyDescent="0.3">
      <c r="A250" s="1">
        <v>3</v>
      </c>
      <c r="B250" t="s">
        <v>655</v>
      </c>
      <c r="C250" t="s">
        <v>656</v>
      </c>
      <c r="D250" t="s">
        <v>657</v>
      </c>
      <c r="E250" t="s">
        <v>658</v>
      </c>
      <c r="F250" t="s">
        <v>659</v>
      </c>
      <c r="G250" t="s">
        <v>660</v>
      </c>
      <c r="I250" t="str">
        <f t="shared" si="21"/>
        <v>N/A</v>
      </c>
      <c r="J250">
        <f t="shared" si="22"/>
        <v>33930000</v>
      </c>
      <c r="K250">
        <f t="shared" si="23"/>
        <v>43660000</v>
      </c>
      <c r="L250">
        <f t="shared" si="24"/>
        <v>50350000</v>
      </c>
      <c r="M250">
        <f t="shared" si="25"/>
        <v>55420000</v>
      </c>
      <c r="N250">
        <f t="shared" si="26"/>
        <v>42870000</v>
      </c>
    </row>
    <row r="251" spans="1:14" x14ac:dyDescent="0.3">
      <c r="A251" s="1">
        <v>4</v>
      </c>
      <c r="B251" t="s">
        <v>661</v>
      </c>
      <c r="C251" t="s">
        <v>254</v>
      </c>
      <c r="D251" t="s">
        <v>662</v>
      </c>
      <c r="E251" t="s">
        <v>663</v>
      </c>
      <c r="F251" t="s">
        <v>664</v>
      </c>
      <c r="G251" t="s">
        <v>665</v>
      </c>
      <c r="I251" t="str">
        <f t="shared" si="21"/>
        <v>neg_trend</v>
      </c>
      <c r="J251" t="str">
        <f t="shared" si="22"/>
        <v>N/A</v>
      </c>
      <c r="K251">
        <f t="shared" si="23"/>
        <v>0.28690000000000004</v>
      </c>
      <c r="L251">
        <f t="shared" si="24"/>
        <v>0.15329999999999999</v>
      </c>
      <c r="M251">
        <f t="shared" si="25"/>
        <v>0.10070000000000001</v>
      </c>
      <c r="N251">
        <f t="shared" si="26"/>
        <v>-0.22640000000000002</v>
      </c>
    </row>
    <row r="252" spans="1:14" x14ac:dyDescent="0.3">
      <c r="A252" s="1">
        <v>5</v>
      </c>
      <c r="B252" t="s">
        <v>666</v>
      </c>
      <c r="C252" t="s">
        <v>667</v>
      </c>
      <c r="D252" t="s">
        <v>668</v>
      </c>
      <c r="E252" t="s">
        <v>669</v>
      </c>
      <c r="F252" t="s">
        <v>670</v>
      </c>
      <c r="G252" t="s">
        <v>671</v>
      </c>
      <c r="I252" t="str">
        <f t="shared" ref="I252:I315" si="27">IF(AND(K252&gt; J252, L252&gt; K252, M252&gt; L252, N252&gt; M252), "pos_trend", IF(AND(K252&lt; J252, L252&lt; K252, M252&lt; L252, N252&lt; M252), "neg_trend", "N/A"))</f>
        <v>N/A</v>
      </c>
      <c r="J252">
        <f t="shared" ref="J252:J315" si="28">IFERROR(IF(TRIM(C252)="-", "N/A", IF(RIGHT(C252,1)=")",IF(RIGHT(C252,2)="T)",-1000000000000*VALUE(MID(C252,2,LEN(C252)-3)),IF(RIGHT(C252,2)="M)",-1000000*VALUE(MID(C252,2,LEN(C252)-3)),IF(RIGHT(C252,2)="B)",-1000000000*VALUE(MID(C252,2,LEN(C252)-3)),IF(RIGHT(C252,2)="k)",-1000*VALUE(MID(C252,2,LEN(C252)-3)),VALUE(SUBSTITUTE(C252,",","")))))),IF(RIGHT(C252,1)="T",1000000000000*VALUE(LEFT(C252,LEN(C252)-1)),IF(RIGHT(C252,1)="M",1000000*VALUE(LEFT(C252,LEN(C252)-1)),IF(RIGHT(C252,1)="B",1000000000*VALUE(LEFT(C252,LEN(C252)-1)),IF(RIGHT(C252,1)="%",0.01*VALUE(LEFT(C252,LEN(C252)-1)),IF(RIGHT(C252,1)="k",1000*VALUE(LEFT(C252,LEN(C252)-1)),VALUE(SUBSTITUTE(C252,",",""))))))))),"N/A")</f>
        <v>3720000</v>
      </c>
      <c r="K252">
        <f t="shared" ref="K252:K315" si="29">IFERROR(IF(TRIM(D252)="-", "N/A", IF(RIGHT(D252,1)=")",IF(RIGHT(D252,2)="T)",-1000000000000*VALUE(MID(D252,2,LEN(D252)-3)),IF(RIGHT(D252,2)="M)",-1000000*VALUE(MID(D252,2,LEN(D252)-3)),IF(RIGHT(D252,2)="B)",-1000000000*VALUE(MID(D252,2,LEN(D252)-3)),IF(RIGHT(D252,2)="k)",-1000*VALUE(MID(D252,2,LEN(D252)-3)),VALUE(SUBSTITUTE(D252,",","")))))),IF(RIGHT(D252,1)="T",1000000000000*VALUE(LEFT(D252,LEN(D252)-1)),IF(RIGHT(D252,1)="M",1000000*VALUE(LEFT(D252,LEN(D252)-1)),IF(RIGHT(D252,1)="B",1000000000*VALUE(LEFT(D252,LEN(D252)-1)),IF(RIGHT(D252,1)="%",0.01*VALUE(LEFT(D252,LEN(D252)-1)),IF(RIGHT(D252,1)="k",1000*VALUE(LEFT(D252,LEN(D252)-1)),VALUE(SUBSTITUTE(D252,",",""))))))))),"N/A")</f>
        <v>1950000</v>
      </c>
      <c r="L252">
        <f t="shared" ref="L252:L315" si="30">IFERROR(IF(TRIM(E252)="-", "N/A", IF(RIGHT(E252,1)=")",IF(RIGHT(E252,2)="T)",-1000000000000*VALUE(MID(E252,2,LEN(E252)-3)),IF(RIGHT(E252,2)="M)",-1000000*VALUE(MID(E252,2,LEN(E252)-3)),IF(RIGHT(E252,2)="B)",-1000000000*VALUE(MID(E252,2,LEN(E252)-3)),IF(RIGHT(E252,2)="k)",-1000*VALUE(MID(E252,2,LEN(E252)-3)),VALUE(SUBSTITUTE(E252,",","")))))),IF(RIGHT(E252,1)="T",1000000000000*VALUE(LEFT(E252,LEN(E252)-1)),IF(RIGHT(E252,1)="M",1000000*VALUE(LEFT(E252,LEN(E252)-1)),IF(RIGHT(E252,1)="B",1000000000*VALUE(LEFT(E252,LEN(E252)-1)),IF(RIGHT(E252,1)="%",0.01*VALUE(LEFT(E252,LEN(E252)-1)),IF(RIGHT(E252,1)="k",1000*VALUE(LEFT(E252,LEN(E252)-1)),VALUE(SUBSTITUTE(E252,",",""))))))))),"N/A")</f>
        <v>6500000</v>
      </c>
      <c r="M252">
        <f t="shared" ref="M252:M315" si="31">IFERROR(IF(TRIM(F252)="-", "N/A", IF(RIGHT(F252,1)=")",IF(RIGHT(F252,2)="T)",-1000000000000*VALUE(MID(F252,2,LEN(F252)-3)),IF(RIGHT(F252,2)="M)",-1000000*VALUE(MID(F252,2,LEN(F252)-3)),IF(RIGHT(F252,2)="B)",-1000000000*VALUE(MID(F252,2,LEN(F252)-3)),IF(RIGHT(F252,2)="k)",-1000*VALUE(MID(F252,2,LEN(F252)-3)),VALUE(SUBSTITUTE(F252,",","")))))),IF(RIGHT(F252,1)="T",1000000000000*VALUE(LEFT(F252,LEN(F252)-1)),IF(RIGHT(F252,1)="M",1000000*VALUE(LEFT(F252,LEN(F252)-1)),IF(RIGHT(F252,1)="B",1000000000*VALUE(LEFT(F252,LEN(F252)-1)),IF(RIGHT(F252,1)="%",0.01*VALUE(LEFT(F252,LEN(F252)-1)),IF(RIGHT(F252,1)="k",1000*VALUE(LEFT(F252,LEN(F252)-1)),VALUE(SUBSTITUTE(F252,",",""))))))))),"N/A")</f>
        <v>4730000</v>
      </c>
      <c r="N252">
        <f t="shared" ref="N252:N315" si="32">IFERROR(IF(TRIM(G252)="-", "N/A", IF(RIGHT(G252,1)=")",IF(RIGHT(G252,2)="T)",-1000000000000*VALUE(MID(G252,2,LEN(G252)-3)),IF(RIGHT(G252,2)="M)",-1000000*VALUE(MID(G252,2,LEN(G252)-3)),IF(RIGHT(G252,2)="B)",-1000000000*VALUE(MID(G252,2,LEN(G252)-3)),IF(RIGHT(G252,2)="k)",-1000*VALUE(MID(G252,2,LEN(G252)-3)),VALUE(SUBSTITUTE(G252,",","")))))),IF(RIGHT(G252,1)="T",1000000000000*VALUE(LEFT(G252,LEN(G252)-1)),IF(RIGHT(G252,1)="M",1000000*VALUE(LEFT(G252,LEN(G252)-1)),IF(RIGHT(G252,1)="B",1000000000*VALUE(LEFT(G252,LEN(G252)-1)),IF(RIGHT(G252,1)="%",0.01*VALUE(LEFT(G252,LEN(G252)-1)),IF(RIGHT(G252,1)="k",1000*VALUE(LEFT(G252,LEN(G252)-1)),VALUE(SUBSTITUTE(G252,",",""))))))))),"N/A")</f>
        <v>11330000</v>
      </c>
    </row>
    <row r="253" spans="1:14" x14ac:dyDescent="0.3">
      <c r="A253" s="1">
        <v>6</v>
      </c>
      <c r="B253" t="s">
        <v>672</v>
      </c>
      <c r="C253" t="s">
        <v>673</v>
      </c>
      <c r="D253" t="s">
        <v>674</v>
      </c>
      <c r="E253" t="s">
        <v>57</v>
      </c>
      <c r="F253" t="s">
        <v>675</v>
      </c>
      <c r="G253" t="s">
        <v>676</v>
      </c>
      <c r="I253" t="str">
        <f t="shared" si="27"/>
        <v>N/A</v>
      </c>
      <c r="J253">
        <f t="shared" si="28"/>
        <v>211460000</v>
      </c>
      <c r="K253">
        <f t="shared" si="29"/>
        <v>249680000</v>
      </c>
      <c r="L253">
        <f t="shared" si="30"/>
        <v>227270000</v>
      </c>
      <c r="M253">
        <f t="shared" si="31"/>
        <v>219270000</v>
      </c>
      <c r="N253">
        <f t="shared" si="32"/>
        <v>222620000</v>
      </c>
    </row>
    <row r="254" spans="1:14" x14ac:dyDescent="0.3">
      <c r="A254" s="1">
        <v>7</v>
      </c>
      <c r="B254" t="s">
        <v>677</v>
      </c>
      <c r="C254" t="s">
        <v>254</v>
      </c>
      <c r="D254" t="s">
        <v>254</v>
      </c>
      <c r="E254" t="s">
        <v>254</v>
      </c>
      <c r="F254" t="s">
        <v>254</v>
      </c>
      <c r="G254" t="s">
        <v>254</v>
      </c>
      <c r="I254" t="str">
        <f t="shared" si="27"/>
        <v>N/A</v>
      </c>
      <c r="J254" t="str">
        <f t="shared" si="28"/>
        <v>N/A</v>
      </c>
      <c r="K254" t="str">
        <f t="shared" si="29"/>
        <v>N/A</v>
      </c>
      <c r="L254" t="str">
        <f t="shared" si="30"/>
        <v>N/A</v>
      </c>
      <c r="M254" t="str">
        <f t="shared" si="31"/>
        <v>N/A</v>
      </c>
      <c r="N254" t="str">
        <f t="shared" si="32"/>
        <v>N/A</v>
      </c>
    </row>
    <row r="255" spans="1:14" x14ac:dyDescent="0.3">
      <c r="A255" s="1">
        <v>8</v>
      </c>
      <c r="B255" t="s">
        <v>678</v>
      </c>
      <c r="C255" t="s">
        <v>679</v>
      </c>
      <c r="D255" t="s">
        <v>680</v>
      </c>
      <c r="E255" t="s">
        <v>681</v>
      </c>
      <c r="F255" t="s">
        <v>386</v>
      </c>
      <c r="G255" t="s">
        <v>682</v>
      </c>
      <c r="I255" t="str">
        <f t="shared" si="27"/>
        <v>N/A</v>
      </c>
      <c r="J255">
        <f t="shared" si="28"/>
        <v>35190000</v>
      </c>
      <c r="K255">
        <f t="shared" si="29"/>
        <v>35620000</v>
      </c>
      <c r="L255">
        <f t="shared" si="30"/>
        <v>35300000</v>
      </c>
      <c r="M255">
        <f t="shared" si="31"/>
        <v>31210000</v>
      </c>
      <c r="N255">
        <f t="shared" si="32"/>
        <v>47800000</v>
      </c>
    </row>
    <row r="256" spans="1:14" x14ac:dyDescent="0.3">
      <c r="A256" s="1">
        <v>9</v>
      </c>
      <c r="B256" t="s">
        <v>683</v>
      </c>
      <c r="C256" t="s">
        <v>684</v>
      </c>
      <c r="D256" t="s">
        <v>685</v>
      </c>
      <c r="E256" t="s">
        <v>686</v>
      </c>
      <c r="F256" t="s">
        <v>687</v>
      </c>
      <c r="G256" t="s">
        <v>688</v>
      </c>
      <c r="I256" t="str">
        <f t="shared" si="27"/>
        <v>N/A</v>
      </c>
      <c r="J256">
        <f t="shared" si="28"/>
        <v>176260000</v>
      </c>
      <c r="K256">
        <f t="shared" si="29"/>
        <v>214060000</v>
      </c>
      <c r="L256">
        <f t="shared" si="30"/>
        <v>191970000</v>
      </c>
      <c r="M256">
        <f t="shared" si="31"/>
        <v>188060000</v>
      </c>
      <c r="N256">
        <f t="shared" si="32"/>
        <v>174820000</v>
      </c>
    </row>
    <row r="257" spans="1:14" x14ac:dyDescent="0.3">
      <c r="A257" s="1">
        <v>10</v>
      </c>
      <c r="B257" t="s">
        <v>689</v>
      </c>
      <c r="C257" t="s">
        <v>690</v>
      </c>
      <c r="D257" t="s">
        <v>691</v>
      </c>
      <c r="E257" t="s">
        <v>692</v>
      </c>
      <c r="F257" t="s">
        <v>693</v>
      </c>
      <c r="G257" t="s">
        <v>694</v>
      </c>
      <c r="I257" t="str">
        <f t="shared" si="27"/>
        <v>N/A</v>
      </c>
      <c r="J257">
        <f t="shared" si="28"/>
        <v>266600000.00000003</v>
      </c>
      <c r="K257">
        <f t="shared" si="29"/>
        <v>345600000</v>
      </c>
      <c r="L257">
        <f t="shared" si="30"/>
        <v>378820000</v>
      </c>
      <c r="M257">
        <f t="shared" si="31"/>
        <v>384860000</v>
      </c>
      <c r="N257">
        <f t="shared" si="32"/>
        <v>376370000</v>
      </c>
    </row>
    <row r="258" spans="1:14" x14ac:dyDescent="0.3">
      <c r="A258" s="1">
        <v>11</v>
      </c>
      <c r="B258" t="s">
        <v>695</v>
      </c>
      <c r="C258" t="s">
        <v>696</v>
      </c>
      <c r="D258" t="s">
        <v>697</v>
      </c>
      <c r="E258" t="s">
        <v>698</v>
      </c>
      <c r="F258" t="s">
        <v>699</v>
      </c>
      <c r="G258" t="s">
        <v>700</v>
      </c>
      <c r="I258" t="str">
        <f t="shared" si="27"/>
        <v>N/A</v>
      </c>
      <c r="J258">
        <f t="shared" si="28"/>
        <v>356750000</v>
      </c>
      <c r="K258">
        <f t="shared" si="29"/>
        <v>714370000</v>
      </c>
      <c r="L258">
        <f t="shared" si="30"/>
        <v>804580000</v>
      </c>
      <c r="M258">
        <f t="shared" si="31"/>
        <v>842950000</v>
      </c>
      <c r="N258">
        <f t="shared" si="32"/>
        <v>655300000</v>
      </c>
    </row>
    <row r="259" spans="1:14" x14ac:dyDescent="0.3">
      <c r="A259" s="1">
        <v>12</v>
      </c>
      <c r="B259" t="s">
        <v>701</v>
      </c>
      <c r="C259" t="s">
        <v>696</v>
      </c>
      <c r="D259" t="s">
        <v>697</v>
      </c>
      <c r="E259" t="s">
        <v>698</v>
      </c>
      <c r="F259" t="s">
        <v>702</v>
      </c>
      <c r="G259" t="s">
        <v>703</v>
      </c>
      <c r="I259" t="str">
        <f t="shared" si="27"/>
        <v>N/A</v>
      </c>
      <c r="J259">
        <f t="shared" si="28"/>
        <v>356750000</v>
      </c>
      <c r="K259">
        <f t="shared" si="29"/>
        <v>714370000</v>
      </c>
      <c r="L259">
        <f t="shared" si="30"/>
        <v>804580000</v>
      </c>
      <c r="M259">
        <f t="shared" si="31"/>
        <v>834450000</v>
      </c>
      <c r="N259">
        <f t="shared" si="32"/>
        <v>653600000</v>
      </c>
    </row>
    <row r="260" spans="1:14" x14ac:dyDescent="0.3">
      <c r="A260" s="1">
        <v>13</v>
      </c>
      <c r="B260" t="s">
        <v>704</v>
      </c>
      <c r="C260" t="s">
        <v>696</v>
      </c>
      <c r="D260" t="s">
        <v>697</v>
      </c>
      <c r="E260" t="s">
        <v>698</v>
      </c>
      <c r="F260" t="s">
        <v>702</v>
      </c>
      <c r="G260" t="s">
        <v>703</v>
      </c>
      <c r="I260" t="str">
        <f t="shared" si="27"/>
        <v>N/A</v>
      </c>
      <c r="J260">
        <f t="shared" si="28"/>
        <v>356750000</v>
      </c>
      <c r="K260">
        <f t="shared" si="29"/>
        <v>714370000</v>
      </c>
      <c r="L260">
        <f t="shared" si="30"/>
        <v>804580000</v>
      </c>
      <c r="M260">
        <f t="shared" si="31"/>
        <v>834450000</v>
      </c>
      <c r="N260">
        <f t="shared" si="32"/>
        <v>653600000</v>
      </c>
    </row>
    <row r="261" spans="1:14" x14ac:dyDescent="0.3">
      <c r="A261" s="1">
        <v>14</v>
      </c>
      <c r="B261" t="s">
        <v>705</v>
      </c>
      <c r="C261" t="s">
        <v>254</v>
      </c>
      <c r="D261" t="s">
        <v>254</v>
      </c>
      <c r="E261" t="s">
        <v>254</v>
      </c>
      <c r="F261" t="s">
        <v>254</v>
      </c>
      <c r="G261" t="s">
        <v>254</v>
      </c>
      <c r="I261" t="str">
        <f t="shared" si="27"/>
        <v>N/A</v>
      </c>
      <c r="J261" t="str">
        <f t="shared" si="28"/>
        <v>N/A</v>
      </c>
      <c r="K261" t="str">
        <f t="shared" si="29"/>
        <v>N/A</v>
      </c>
      <c r="L261" t="str">
        <f t="shared" si="30"/>
        <v>N/A</v>
      </c>
      <c r="M261" t="str">
        <f t="shared" si="31"/>
        <v>N/A</v>
      </c>
      <c r="N261" t="str">
        <f t="shared" si="32"/>
        <v>N/A</v>
      </c>
    </row>
    <row r="262" spans="1:14" x14ac:dyDescent="0.3">
      <c r="A262" s="1">
        <v>15</v>
      </c>
      <c r="B262" t="s">
        <v>706</v>
      </c>
      <c r="C262" t="s">
        <v>254</v>
      </c>
      <c r="D262" t="s">
        <v>254</v>
      </c>
      <c r="E262" t="s">
        <v>254</v>
      </c>
      <c r="F262" t="s">
        <v>707</v>
      </c>
      <c r="G262" t="s">
        <v>708</v>
      </c>
      <c r="I262" t="str">
        <f t="shared" si="27"/>
        <v>N/A</v>
      </c>
      <c r="J262" t="str">
        <f t="shared" si="28"/>
        <v>N/A</v>
      </c>
      <c r="K262" t="str">
        <f t="shared" si="29"/>
        <v>N/A</v>
      </c>
      <c r="L262" t="str">
        <f t="shared" si="30"/>
        <v>N/A</v>
      </c>
      <c r="M262">
        <f t="shared" si="31"/>
        <v>8500000</v>
      </c>
      <c r="N262">
        <f t="shared" si="32"/>
        <v>1700000</v>
      </c>
    </row>
    <row r="263" spans="1:14" x14ac:dyDescent="0.3">
      <c r="A263" s="1">
        <v>16</v>
      </c>
      <c r="B263" t="s">
        <v>709</v>
      </c>
      <c r="C263" t="s">
        <v>254</v>
      </c>
      <c r="D263" t="s">
        <v>710</v>
      </c>
      <c r="E263" t="s">
        <v>711</v>
      </c>
      <c r="F263" t="s">
        <v>712</v>
      </c>
      <c r="G263" t="s">
        <v>713</v>
      </c>
      <c r="I263" t="str">
        <f t="shared" si="27"/>
        <v>N/A</v>
      </c>
      <c r="J263" t="str">
        <f t="shared" si="28"/>
        <v>N/A</v>
      </c>
      <c r="K263">
        <f t="shared" si="29"/>
        <v>15000000</v>
      </c>
      <c r="L263">
        <f t="shared" si="30"/>
        <v>14800000</v>
      </c>
      <c r="M263">
        <f t="shared" si="31"/>
        <v>8199999.9999999991</v>
      </c>
      <c r="N263">
        <f t="shared" si="32"/>
        <v>17600000</v>
      </c>
    </row>
    <row r="264" spans="1:14" x14ac:dyDescent="0.3">
      <c r="A264" s="1">
        <v>17</v>
      </c>
      <c r="B264" t="s">
        <v>714</v>
      </c>
      <c r="C264" t="s">
        <v>715</v>
      </c>
      <c r="D264" t="s">
        <v>716</v>
      </c>
      <c r="E264" t="s">
        <v>717</v>
      </c>
      <c r="F264" t="s">
        <v>718</v>
      </c>
      <c r="G264" t="s">
        <v>719</v>
      </c>
      <c r="I264" t="str">
        <f t="shared" si="27"/>
        <v>N/A</v>
      </c>
      <c r="J264">
        <f t="shared" si="28"/>
        <v>-63370000</v>
      </c>
      <c r="K264">
        <f t="shared" si="29"/>
        <v>-37850000</v>
      </c>
      <c r="L264">
        <f t="shared" si="30"/>
        <v>-36970000</v>
      </c>
      <c r="M264">
        <f t="shared" si="31"/>
        <v>-62810000</v>
      </c>
      <c r="N264">
        <f t="shared" si="32"/>
        <v>-51130000</v>
      </c>
    </row>
    <row r="265" spans="1:14" x14ac:dyDescent="0.3">
      <c r="A265" s="1">
        <v>18</v>
      </c>
      <c r="B265" t="s">
        <v>720</v>
      </c>
      <c r="C265" t="s">
        <v>254</v>
      </c>
      <c r="D265" t="s">
        <v>721</v>
      </c>
      <c r="E265" t="s">
        <v>722</v>
      </c>
      <c r="F265" t="s">
        <v>723</v>
      </c>
      <c r="G265" t="s">
        <v>724</v>
      </c>
      <c r="I265" t="str">
        <f t="shared" si="27"/>
        <v>N/A</v>
      </c>
      <c r="J265" t="str">
        <f t="shared" si="28"/>
        <v>N/A</v>
      </c>
      <c r="K265">
        <f t="shared" si="29"/>
        <v>11000000</v>
      </c>
      <c r="L265">
        <f t="shared" si="30"/>
        <v>13220000</v>
      </c>
      <c r="M265">
        <f t="shared" si="31"/>
        <v>28070000</v>
      </c>
      <c r="N265">
        <f t="shared" si="32"/>
        <v>26350000</v>
      </c>
    </row>
    <row r="266" spans="1:14" x14ac:dyDescent="0.3">
      <c r="A266" s="1">
        <v>19</v>
      </c>
      <c r="B266" t="s">
        <v>725</v>
      </c>
      <c r="C266" t="s">
        <v>726</v>
      </c>
      <c r="D266" t="s">
        <v>417</v>
      </c>
      <c r="E266" t="s">
        <v>727</v>
      </c>
      <c r="F266" t="s">
        <v>728</v>
      </c>
      <c r="G266" t="s">
        <v>729</v>
      </c>
      <c r="I266" t="str">
        <f t="shared" si="27"/>
        <v>N/A</v>
      </c>
      <c r="J266">
        <f t="shared" si="28"/>
        <v>63370000</v>
      </c>
      <c r="K266">
        <f t="shared" si="29"/>
        <v>48850000</v>
      </c>
      <c r="L266">
        <f t="shared" si="30"/>
        <v>50190000</v>
      </c>
      <c r="M266">
        <f t="shared" si="31"/>
        <v>90870000</v>
      </c>
      <c r="N266">
        <f t="shared" si="32"/>
        <v>77480000</v>
      </c>
    </row>
    <row r="267" spans="1:14" x14ac:dyDescent="0.3">
      <c r="A267" s="1">
        <v>20</v>
      </c>
      <c r="B267" t="s">
        <v>730</v>
      </c>
      <c r="C267" t="s">
        <v>731</v>
      </c>
      <c r="D267" t="s">
        <v>732</v>
      </c>
      <c r="E267" t="s">
        <v>733</v>
      </c>
      <c r="F267" t="s">
        <v>529</v>
      </c>
      <c r="G267" t="s">
        <v>734</v>
      </c>
      <c r="I267" t="str">
        <f t="shared" si="27"/>
        <v>N/A</v>
      </c>
      <c r="J267">
        <f t="shared" si="28"/>
        <v>93180000</v>
      </c>
      <c r="K267">
        <f t="shared" si="29"/>
        <v>52190000</v>
      </c>
      <c r="L267">
        <f t="shared" si="30"/>
        <v>57880000</v>
      </c>
      <c r="M267">
        <f t="shared" si="31"/>
        <v>57310000</v>
      </c>
      <c r="N267">
        <f t="shared" si="32"/>
        <v>71770000</v>
      </c>
    </row>
    <row r="268" spans="1:14" x14ac:dyDescent="0.3">
      <c r="A268" s="1">
        <v>21</v>
      </c>
      <c r="B268" t="s">
        <v>735</v>
      </c>
      <c r="C268" t="s">
        <v>736</v>
      </c>
      <c r="D268" t="s">
        <v>737</v>
      </c>
      <c r="E268" t="s">
        <v>738</v>
      </c>
      <c r="F268" t="s">
        <v>739</v>
      </c>
      <c r="G268" t="s">
        <v>740</v>
      </c>
      <c r="I268" t="str">
        <f t="shared" si="27"/>
        <v>N/A</v>
      </c>
      <c r="J268">
        <f t="shared" si="28"/>
        <v>41660000</v>
      </c>
      <c r="K268">
        <f t="shared" si="29"/>
        <v>6530000</v>
      </c>
      <c r="L268">
        <f t="shared" si="30"/>
        <v>8660000</v>
      </c>
      <c r="M268">
        <f t="shared" si="31"/>
        <v>15230000</v>
      </c>
      <c r="N268">
        <f t="shared" si="32"/>
        <v>21910000</v>
      </c>
    </row>
    <row r="269" spans="1:14" x14ac:dyDescent="0.3">
      <c r="A269" s="1">
        <v>22</v>
      </c>
      <c r="B269" t="s">
        <v>741</v>
      </c>
      <c r="C269" t="s">
        <v>742</v>
      </c>
      <c r="D269" t="s">
        <v>743</v>
      </c>
      <c r="E269" t="s">
        <v>744</v>
      </c>
      <c r="F269" t="s">
        <v>745</v>
      </c>
      <c r="G269" t="s">
        <v>746</v>
      </c>
      <c r="I269" t="str">
        <f t="shared" si="27"/>
        <v>N/A</v>
      </c>
      <c r="J269">
        <f t="shared" si="28"/>
        <v>51520000</v>
      </c>
      <c r="K269">
        <f t="shared" si="29"/>
        <v>45660000</v>
      </c>
      <c r="L269">
        <f t="shared" si="30"/>
        <v>49220000</v>
      </c>
      <c r="M269">
        <f t="shared" si="31"/>
        <v>42080000</v>
      </c>
      <c r="N269">
        <f t="shared" si="32"/>
        <v>49860000</v>
      </c>
    </row>
    <row r="270" spans="1:14" x14ac:dyDescent="0.3">
      <c r="A270" s="1">
        <v>23</v>
      </c>
      <c r="B270" t="s">
        <v>747</v>
      </c>
      <c r="C270" t="s">
        <v>748</v>
      </c>
      <c r="D270" t="s">
        <v>749</v>
      </c>
      <c r="E270" t="s">
        <v>750</v>
      </c>
      <c r="F270" t="s">
        <v>751</v>
      </c>
      <c r="G270" t="s">
        <v>752</v>
      </c>
      <c r="I270" t="str">
        <f t="shared" si="27"/>
        <v>N/A</v>
      </c>
      <c r="J270">
        <f t="shared" si="28"/>
        <v>716530000</v>
      </c>
      <c r="K270">
        <f t="shared" si="29"/>
        <v>1140000000</v>
      </c>
      <c r="L270">
        <f t="shared" si="30"/>
        <v>1270000000</v>
      </c>
      <c r="M270">
        <f t="shared" si="31"/>
        <v>1320000000</v>
      </c>
      <c r="N270">
        <f t="shared" si="32"/>
        <v>1150000000</v>
      </c>
    </row>
    <row r="271" spans="1:14" x14ac:dyDescent="0.3">
      <c r="A271" s="1">
        <v>24</v>
      </c>
      <c r="B271" t="s">
        <v>753</v>
      </c>
      <c r="C271" t="s">
        <v>254</v>
      </c>
      <c r="D271" t="s">
        <v>254</v>
      </c>
      <c r="E271" t="s">
        <v>254</v>
      </c>
      <c r="F271" t="s">
        <v>254</v>
      </c>
      <c r="G271" t="s">
        <v>254</v>
      </c>
      <c r="I271" t="str">
        <f t="shared" si="27"/>
        <v>N/A</v>
      </c>
      <c r="J271" t="str">
        <f t="shared" si="28"/>
        <v>N/A</v>
      </c>
      <c r="K271" t="str">
        <f t="shared" si="29"/>
        <v>N/A</v>
      </c>
      <c r="L271" t="str">
        <f t="shared" si="30"/>
        <v>N/A</v>
      </c>
      <c r="M271" t="str">
        <f t="shared" si="31"/>
        <v>N/A</v>
      </c>
      <c r="N271" t="str">
        <f t="shared" si="32"/>
        <v>N/A</v>
      </c>
    </row>
    <row r="272" spans="1:14" x14ac:dyDescent="0.3">
      <c r="A272" s="1">
        <v>25</v>
      </c>
      <c r="B272" t="s">
        <v>754</v>
      </c>
      <c r="C272" t="s">
        <v>755</v>
      </c>
      <c r="D272" t="s">
        <v>756</v>
      </c>
      <c r="E272" t="s">
        <v>757</v>
      </c>
      <c r="F272" t="s">
        <v>758</v>
      </c>
      <c r="G272" t="s">
        <v>759</v>
      </c>
      <c r="I272" t="str">
        <f t="shared" si="27"/>
        <v>N/A</v>
      </c>
      <c r="J272">
        <f t="shared" si="28"/>
        <v>0.57279999999999998</v>
      </c>
      <c r="K272">
        <f t="shared" si="29"/>
        <v>0.67670000000000008</v>
      </c>
      <c r="L272">
        <f t="shared" si="30"/>
        <v>0.68579999999999997</v>
      </c>
      <c r="M272">
        <f t="shared" si="31"/>
        <v>0.66879999999999995</v>
      </c>
      <c r="N272">
        <f t="shared" si="32"/>
        <v>0.60320000000000007</v>
      </c>
    </row>
    <row r="273" spans="1:14" x14ac:dyDescent="0.3">
      <c r="A273" s="1">
        <v>26</v>
      </c>
      <c r="B273" t="s">
        <v>760</v>
      </c>
      <c r="C273" t="s">
        <v>254</v>
      </c>
      <c r="D273" t="s">
        <v>254</v>
      </c>
      <c r="E273" t="s">
        <v>254</v>
      </c>
      <c r="F273" t="s">
        <v>254</v>
      </c>
      <c r="G273" t="s">
        <v>254</v>
      </c>
      <c r="I273" t="str">
        <f t="shared" si="27"/>
        <v>N/A</v>
      </c>
      <c r="J273" t="str">
        <f t="shared" si="28"/>
        <v>N/A</v>
      </c>
      <c r="K273" t="str">
        <f t="shared" si="29"/>
        <v>N/A</v>
      </c>
      <c r="L273" t="str">
        <f t="shared" si="30"/>
        <v>N/A</v>
      </c>
      <c r="M273" t="str">
        <f t="shared" si="31"/>
        <v>N/A</v>
      </c>
      <c r="N273" t="str">
        <f t="shared" si="32"/>
        <v>N/A</v>
      </c>
    </row>
    <row r="274" spans="1:14" x14ac:dyDescent="0.3">
      <c r="A274" s="1">
        <v>27</v>
      </c>
      <c r="B274" t="s">
        <v>761</v>
      </c>
      <c r="C274" t="s">
        <v>254</v>
      </c>
      <c r="D274" t="s">
        <v>254</v>
      </c>
      <c r="E274" t="s">
        <v>254</v>
      </c>
      <c r="F274" t="s">
        <v>254</v>
      </c>
      <c r="G274" t="s">
        <v>254</v>
      </c>
      <c r="I274" t="str">
        <f t="shared" si="27"/>
        <v>N/A</v>
      </c>
      <c r="J274" t="str">
        <f t="shared" si="28"/>
        <v>N/A</v>
      </c>
      <c r="K274" t="str">
        <f t="shared" si="29"/>
        <v>N/A</v>
      </c>
      <c r="L274" t="str">
        <f t="shared" si="30"/>
        <v>N/A</v>
      </c>
      <c r="M274" t="str">
        <f t="shared" si="31"/>
        <v>N/A</v>
      </c>
      <c r="N274" t="str">
        <f t="shared" si="32"/>
        <v>N/A</v>
      </c>
    </row>
    <row r="275" spans="1:14" x14ac:dyDescent="0.3">
      <c r="A275" s="1">
        <v>28</v>
      </c>
      <c r="B275" t="s">
        <v>762</v>
      </c>
      <c r="C275" t="s">
        <v>254</v>
      </c>
      <c r="D275" t="s">
        <v>254</v>
      </c>
      <c r="E275" t="s">
        <v>254</v>
      </c>
      <c r="F275" t="s">
        <v>254</v>
      </c>
      <c r="G275" t="s">
        <v>254</v>
      </c>
      <c r="I275" t="str">
        <f t="shared" si="27"/>
        <v>N/A</v>
      </c>
      <c r="J275" t="str">
        <f t="shared" si="28"/>
        <v>N/A</v>
      </c>
      <c r="K275" t="str">
        <f t="shared" si="29"/>
        <v>N/A</v>
      </c>
      <c r="L275" t="str">
        <f t="shared" si="30"/>
        <v>N/A</v>
      </c>
      <c r="M275" t="str">
        <f t="shared" si="31"/>
        <v>N/A</v>
      </c>
      <c r="N275" t="str">
        <f t="shared" si="32"/>
        <v>N/A</v>
      </c>
    </row>
    <row r="276" spans="1:14" x14ac:dyDescent="0.3">
      <c r="A276" s="1">
        <v>29</v>
      </c>
      <c r="B276" t="s">
        <v>763</v>
      </c>
      <c r="C276" t="s">
        <v>764</v>
      </c>
      <c r="D276" t="s">
        <v>765</v>
      </c>
      <c r="E276" t="s">
        <v>766</v>
      </c>
      <c r="F276" t="s">
        <v>767</v>
      </c>
      <c r="G276" t="s">
        <v>768</v>
      </c>
      <c r="I276" t="str">
        <f t="shared" si="27"/>
        <v>pos_trend</v>
      </c>
      <c r="J276">
        <f t="shared" si="28"/>
        <v>534360000</v>
      </c>
      <c r="K276">
        <f t="shared" si="29"/>
        <v>543690000</v>
      </c>
      <c r="L276">
        <f t="shared" si="30"/>
        <v>581410000</v>
      </c>
      <c r="M276">
        <f t="shared" si="31"/>
        <v>654400000</v>
      </c>
      <c r="N276">
        <f t="shared" si="32"/>
        <v>754920000</v>
      </c>
    </row>
    <row r="277" spans="1:14" x14ac:dyDescent="0.3">
      <c r="A277" s="1">
        <v>30</v>
      </c>
      <c r="B277" t="s">
        <v>769</v>
      </c>
      <c r="C277" t="s">
        <v>770</v>
      </c>
      <c r="D277" t="s">
        <v>770</v>
      </c>
      <c r="E277" t="s">
        <v>771</v>
      </c>
      <c r="F277" t="s">
        <v>772</v>
      </c>
      <c r="G277" t="s">
        <v>772</v>
      </c>
      <c r="I277" t="str">
        <f t="shared" si="27"/>
        <v>N/A</v>
      </c>
      <c r="J277">
        <f t="shared" si="28"/>
        <v>232000</v>
      </c>
      <c r="K277">
        <f t="shared" si="29"/>
        <v>232000</v>
      </c>
      <c r="L277">
        <f t="shared" si="30"/>
        <v>698000</v>
      </c>
      <c r="M277">
        <f t="shared" si="31"/>
        <v>702000</v>
      </c>
      <c r="N277">
        <f t="shared" si="32"/>
        <v>702000</v>
      </c>
    </row>
    <row r="278" spans="1:14" x14ac:dyDescent="0.3">
      <c r="A278" s="1">
        <v>31</v>
      </c>
      <c r="B278" t="s">
        <v>773</v>
      </c>
      <c r="C278" t="s">
        <v>774</v>
      </c>
      <c r="D278" t="s">
        <v>775</v>
      </c>
      <c r="E278" t="s">
        <v>776</v>
      </c>
      <c r="F278" t="s">
        <v>777</v>
      </c>
      <c r="G278" t="s">
        <v>778</v>
      </c>
      <c r="I278" t="str">
        <f t="shared" si="27"/>
        <v>pos_trend</v>
      </c>
      <c r="J278">
        <f t="shared" si="28"/>
        <v>199990000</v>
      </c>
      <c r="K278">
        <f t="shared" si="29"/>
        <v>263860000</v>
      </c>
      <c r="L278">
        <f t="shared" si="30"/>
        <v>331420000</v>
      </c>
      <c r="M278">
        <f t="shared" si="31"/>
        <v>416850000</v>
      </c>
      <c r="N278">
        <f t="shared" si="32"/>
        <v>545730000</v>
      </c>
    </row>
    <row r="279" spans="1:14" x14ac:dyDescent="0.3">
      <c r="A279" s="1">
        <v>32</v>
      </c>
      <c r="B279" t="s">
        <v>779</v>
      </c>
      <c r="C279" t="s">
        <v>254</v>
      </c>
      <c r="D279" t="s">
        <v>254</v>
      </c>
      <c r="E279" t="s">
        <v>254</v>
      </c>
      <c r="F279" t="s">
        <v>254</v>
      </c>
      <c r="G279" t="s">
        <v>254</v>
      </c>
      <c r="I279" t="str">
        <f t="shared" si="27"/>
        <v>N/A</v>
      </c>
      <c r="J279" t="str">
        <f t="shared" si="28"/>
        <v>N/A</v>
      </c>
      <c r="K279" t="str">
        <f t="shared" si="29"/>
        <v>N/A</v>
      </c>
      <c r="L279" t="str">
        <f t="shared" si="30"/>
        <v>N/A</v>
      </c>
      <c r="M279" t="str">
        <f t="shared" si="31"/>
        <v>N/A</v>
      </c>
      <c r="N279" t="str">
        <f t="shared" si="32"/>
        <v>N/A</v>
      </c>
    </row>
    <row r="280" spans="1:14" x14ac:dyDescent="0.3">
      <c r="A280" s="1">
        <v>33</v>
      </c>
      <c r="B280" t="s">
        <v>780</v>
      </c>
      <c r="C280" t="s">
        <v>781</v>
      </c>
      <c r="D280" t="s">
        <v>782</v>
      </c>
      <c r="E280" t="s">
        <v>783</v>
      </c>
      <c r="F280" t="s">
        <v>784</v>
      </c>
      <c r="G280" t="s">
        <v>785</v>
      </c>
      <c r="I280" t="str">
        <f t="shared" si="27"/>
        <v>neg_trend</v>
      </c>
      <c r="J280">
        <f t="shared" si="28"/>
        <v>-14030000</v>
      </c>
      <c r="K280">
        <f t="shared" si="29"/>
        <v>-23320000</v>
      </c>
      <c r="L280">
        <f t="shared" si="30"/>
        <v>-42860000</v>
      </c>
      <c r="M280">
        <f t="shared" si="31"/>
        <v>-71580000</v>
      </c>
      <c r="N280">
        <f t="shared" si="32"/>
        <v>-94100000</v>
      </c>
    </row>
    <row r="281" spans="1:14" x14ac:dyDescent="0.3">
      <c r="A281" s="1">
        <v>34</v>
      </c>
      <c r="B281" t="s">
        <v>786</v>
      </c>
      <c r="C281" t="s">
        <v>254</v>
      </c>
      <c r="D281" t="s">
        <v>254</v>
      </c>
      <c r="E281" t="s">
        <v>787</v>
      </c>
      <c r="F281" t="s">
        <v>254</v>
      </c>
      <c r="G281" t="s">
        <v>254</v>
      </c>
      <c r="I281" t="str">
        <f t="shared" si="27"/>
        <v>N/A</v>
      </c>
      <c r="J281" t="str">
        <f t="shared" si="28"/>
        <v>N/A</v>
      </c>
      <c r="K281" t="str">
        <f t="shared" si="29"/>
        <v>N/A</v>
      </c>
      <c r="L281">
        <f t="shared" si="30"/>
        <v>22980000</v>
      </c>
      <c r="M281" t="str">
        <f t="shared" si="31"/>
        <v>N/A</v>
      </c>
      <c r="N281" t="str">
        <f t="shared" si="32"/>
        <v>N/A</v>
      </c>
    </row>
    <row r="282" spans="1:14" x14ac:dyDescent="0.3">
      <c r="A282" s="1">
        <v>35</v>
      </c>
      <c r="B282" t="s">
        <v>788</v>
      </c>
      <c r="C282" t="s">
        <v>254</v>
      </c>
      <c r="D282" t="s">
        <v>254</v>
      </c>
      <c r="E282" t="s">
        <v>254</v>
      </c>
      <c r="F282" t="s">
        <v>254</v>
      </c>
      <c r="G282" t="s">
        <v>254</v>
      </c>
      <c r="I282" t="str">
        <f t="shared" si="27"/>
        <v>N/A</v>
      </c>
      <c r="J282" t="str">
        <f t="shared" si="28"/>
        <v>N/A</v>
      </c>
      <c r="K282" t="str">
        <f t="shared" si="29"/>
        <v>N/A</v>
      </c>
      <c r="L282" t="str">
        <f t="shared" si="30"/>
        <v>N/A</v>
      </c>
      <c r="M282" t="str">
        <f t="shared" si="31"/>
        <v>N/A</v>
      </c>
      <c r="N282" t="str">
        <f t="shared" si="32"/>
        <v>N/A</v>
      </c>
    </row>
    <row r="283" spans="1:14" x14ac:dyDescent="0.3">
      <c r="A283" s="1">
        <v>36</v>
      </c>
      <c r="B283" t="s">
        <v>789</v>
      </c>
      <c r="C283" t="s">
        <v>790</v>
      </c>
      <c r="D283" t="s">
        <v>791</v>
      </c>
      <c r="E283" t="s">
        <v>792</v>
      </c>
      <c r="F283" t="s">
        <v>793</v>
      </c>
      <c r="G283" t="s">
        <v>794</v>
      </c>
      <c r="I283" t="str">
        <f t="shared" si="27"/>
        <v>N/A</v>
      </c>
      <c r="J283">
        <f t="shared" si="28"/>
        <v>-186780000</v>
      </c>
      <c r="K283">
        <f t="shared" si="29"/>
        <v>-240240000</v>
      </c>
      <c r="L283">
        <f t="shared" si="30"/>
        <v>-282540000</v>
      </c>
      <c r="M283">
        <f t="shared" si="31"/>
        <v>-252960000</v>
      </c>
      <c r="N283">
        <f t="shared" si="32"/>
        <v>-297760000</v>
      </c>
    </row>
    <row r="284" spans="1:14" x14ac:dyDescent="0.3">
      <c r="A284" s="1">
        <v>37</v>
      </c>
      <c r="B284" t="s">
        <v>795</v>
      </c>
      <c r="C284" t="s">
        <v>796</v>
      </c>
      <c r="D284" t="s">
        <v>797</v>
      </c>
      <c r="E284" t="s">
        <v>798</v>
      </c>
      <c r="F284" t="s">
        <v>799</v>
      </c>
      <c r="G284" t="s">
        <v>800</v>
      </c>
      <c r="I284" t="str">
        <f t="shared" si="27"/>
        <v>N/A</v>
      </c>
      <c r="J284">
        <f t="shared" si="28"/>
        <v>0.42720000000000002</v>
      </c>
      <c r="K284">
        <f t="shared" si="29"/>
        <v>0.32329999999999998</v>
      </c>
      <c r="L284">
        <f t="shared" si="30"/>
        <v>0.31420000000000003</v>
      </c>
      <c r="M284">
        <f t="shared" si="31"/>
        <v>0.33119999999999999</v>
      </c>
      <c r="N284">
        <f t="shared" si="32"/>
        <v>0.39679999999999999</v>
      </c>
    </row>
    <row r="285" spans="1:14" x14ac:dyDescent="0.3">
      <c r="A285" s="1">
        <v>38</v>
      </c>
      <c r="B285" t="s">
        <v>801</v>
      </c>
      <c r="C285" t="s">
        <v>764</v>
      </c>
      <c r="D285" t="s">
        <v>765</v>
      </c>
      <c r="E285" t="s">
        <v>766</v>
      </c>
      <c r="F285" t="s">
        <v>767</v>
      </c>
      <c r="G285" t="s">
        <v>768</v>
      </c>
      <c r="I285" t="str">
        <f t="shared" si="27"/>
        <v>pos_trend</v>
      </c>
      <c r="J285">
        <f t="shared" si="28"/>
        <v>534360000</v>
      </c>
      <c r="K285">
        <f t="shared" si="29"/>
        <v>543690000</v>
      </c>
      <c r="L285">
        <f t="shared" si="30"/>
        <v>581410000</v>
      </c>
      <c r="M285">
        <f t="shared" si="31"/>
        <v>654400000</v>
      </c>
      <c r="N285">
        <f t="shared" si="32"/>
        <v>754920000</v>
      </c>
    </row>
    <row r="286" spans="1:14" x14ac:dyDescent="0.3">
      <c r="A286" s="1">
        <v>39</v>
      </c>
      <c r="B286" t="s">
        <v>802</v>
      </c>
      <c r="C286" t="s">
        <v>796</v>
      </c>
      <c r="D286" t="s">
        <v>797</v>
      </c>
      <c r="E286" t="s">
        <v>798</v>
      </c>
      <c r="F286" t="s">
        <v>799</v>
      </c>
      <c r="G286" t="s">
        <v>800</v>
      </c>
      <c r="I286" t="str">
        <f t="shared" si="27"/>
        <v>N/A</v>
      </c>
      <c r="J286">
        <f t="shared" si="28"/>
        <v>0.42720000000000002</v>
      </c>
      <c r="K286">
        <f t="shared" si="29"/>
        <v>0.32329999999999998</v>
      </c>
      <c r="L286">
        <f t="shared" si="30"/>
        <v>0.31420000000000003</v>
      </c>
      <c r="M286">
        <f t="shared" si="31"/>
        <v>0.33119999999999999</v>
      </c>
      <c r="N286">
        <f t="shared" si="32"/>
        <v>0.39679999999999999</v>
      </c>
    </row>
    <row r="287" spans="1:14" x14ac:dyDescent="0.3">
      <c r="A287" s="1">
        <v>40</v>
      </c>
      <c r="B287" t="s">
        <v>803</v>
      </c>
      <c r="C287" t="s">
        <v>254</v>
      </c>
      <c r="D287" t="s">
        <v>254</v>
      </c>
      <c r="E287" t="s">
        <v>254</v>
      </c>
      <c r="F287" t="s">
        <v>254</v>
      </c>
      <c r="G287" t="s">
        <v>254</v>
      </c>
      <c r="I287" t="str">
        <f t="shared" si="27"/>
        <v>N/A</v>
      </c>
      <c r="J287" t="str">
        <f t="shared" si="28"/>
        <v>N/A</v>
      </c>
      <c r="K287" t="str">
        <f t="shared" si="29"/>
        <v>N/A</v>
      </c>
      <c r="L287" t="str">
        <f t="shared" si="30"/>
        <v>N/A</v>
      </c>
      <c r="M287" t="str">
        <f t="shared" si="31"/>
        <v>N/A</v>
      </c>
      <c r="N287" t="str">
        <f t="shared" si="32"/>
        <v>N/A</v>
      </c>
    </row>
    <row r="288" spans="1:14" x14ac:dyDescent="0.3">
      <c r="A288" s="1">
        <v>41</v>
      </c>
      <c r="B288" t="s">
        <v>804</v>
      </c>
      <c r="C288" t="s">
        <v>764</v>
      </c>
      <c r="D288" t="s">
        <v>765</v>
      </c>
      <c r="E288" t="s">
        <v>766</v>
      </c>
      <c r="F288" t="s">
        <v>767</v>
      </c>
      <c r="G288" t="s">
        <v>768</v>
      </c>
      <c r="I288" t="str">
        <f t="shared" si="27"/>
        <v>pos_trend</v>
      </c>
      <c r="J288">
        <f t="shared" si="28"/>
        <v>534360000</v>
      </c>
      <c r="K288">
        <f t="shared" si="29"/>
        <v>543690000</v>
      </c>
      <c r="L288">
        <f t="shared" si="30"/>
        <v>581410000</v>
      </c>
      <c r="M288">
        <f t="shared" si="31"/>
        <v>654400000</v>
      </c>
      <c r="N288">
        <f t="shared" si="32"/>
        <v>754920000</v>
      </c>
    </row>
    <row r="289" spans="1:14" x14ac:dyDescent="0.3">
      <c r="A289" s="1">
        <v>42</v>
      </c>
      <c r="B289" t="s">
        <v>805</v>
      </c>
      <c r="C289" t="s">
        <v>611</v>
      </c>
      <c r="D289" t="s">
        <v>636</v>
      </c>
      <c r="E289" t="s">
        <v>637</v>
      </c>
      <c r="F289" t="s">
        <v>638</v>
      </c>
      <c r="G289" t="s">
        <v>639</v>
      </c>
      <c r="I289" t="str">
        <f t="shared" si="27"/>
        <v>N/A</v>
      </c>
      <c r="J289">
        <f t="shared" si="28"/>
        <v>1250000000</v>
      </c>
      <c r="K289">
        <f t="shared" si="29"/>
        <v>1680000000</v>
      </c>
      <c r="L289">
        <f t="shared" si="30"/>
        <v>1850000000</v>
      </c>
      <c r="M289">
        <f t="shared" si="31"/>
        <v>1980000000</v>
      </c>
      <c r="N289">
        <f t="shared" si="32"/>
        <v>1900000000</v>
      </c>
    </row>
    <row r="290" spans="1:14" x14ac:dyDescent="0.3">
      <c r="I290" t="str">
        <f t="shared" si="27"/>
        <v>N/A</v>
      </c>
      <c r="J290" t="str">
        <f t="shared" si="28"/>
        <v>N/A</v>
      </c>
      <c r="K290" t="str">
        <f t="shared" si="29"/>
        <v>N/A</v>
      </c>
      <c r="L290" t="str">
        <f t="shared" si="30"/>
        <v>N/A</v>
      </c>
      <c r="M290" t="str">
        <f t="shared" si="31"/>
        <v>N/A</v>
      </c>
      <c r="N290" t="str">
        <f t="shared" si="32"/>
        <v>N/A</v>
      </c>
    </row>
    <row r="291" spans="1:14" x14ac:dyDescent="0.3">
      <c r="B291" s="1" t="s">
        <v>241</v>
      </c>
      <c r="C291" s="1" t="s">
        <v>242</v>
      </c>
      <c r="D291" s="1" t="s">
        <v>243</v>
      </c>
      <c r="E291" s="1" t="s">
        <v>244</v>
      </c>
      <c r="F291" s="1" t="s">
        <v>245</v>
      </c>
      <c r="G291" s="1" t="s">
        <v>246</v>
      </c>
      <c r="H291" s="1" t="s">
        <v>247</v>
      </c>
      <c r="I291" t="str">
        <f t="shared" si="27"/>
        <v>pos_trend</v>
      </c>
      <c r="J291">
        <f t="shared" si="28"/>
        <v>2012</v>
      </c>
      <c r="K291">
        <f t="shared" si="29"/>
        <v>2013</v>
      </c>
      <c r="L291">
        <f t="shared" si="30"/>
        <v>2014</v>
      </c>
      <c r="M291">
        <f t="shared" si="31"/>
        <v>2015</v>
      </c>
      <c r="N291">
        <f t="shared" si="32"/>
        <v>2016</v>
      </c>
    </row>
    <row r="292" spans="1:14" x14ac:dyDescent="0.3">
      <c r="A292" s="1">
        <v>0</v>
      </c>
      <c r="B292" t="s">
        <v>806</v>
      </c>
      <c r="C292" t="s">
        <v>417</v>
      </c>
      <c r="D292" t="s">
        <v>418</v>
      </c>
      <c r="E292" t="s">
        <v>419</v>
      </c>
      <c r="F292" t="s">
        <v>420</v>
      </c>
      <c r="G292" t="s">
        <v>421</v>
      </c>
      <c r="I292" t="str">
        <f t="shared" si="27"/>
        <v>pos_trend</v>
      </c>
      <c r="J292">
        <f t="shared" si="28"/>
        <v>48850000</v>
      </c>
      <c r="K292">
        <f t="shared" si="29"/>
        <v>63870000</v>
      </c>
      <c r="L292">
        <f t="shared" si="30"/>
        <v>67560000</v>
      </c>
      <c r="M292">
        <f t="shared" si="31"/>
        <v>85440000</v>
      </c>
      <c r="N292">
        <f t="shared" si="32"/>
        <v>129539999.99999999</v>
      </c>
    </row>
    <row r="293" spans="1:14" x14ac:dyDescent="0.3">
      <c r="A293" s="1">
        <v>1</v>
      </c>
      <c r="B293" t="s">
        <v>424</v>
      </c>
      <c r="C293" t="s">
        <v>254</v>
      </c>
      <c r="D293" t="s">
        <v>425</v>
      </c>
      <c r="E293" t="s">
        <v>426</v>
      </c>
      <c r="F293" t="s">
        <v>427</v>
      </c>
      <c r="G293" t="s">
        <v>428</v>
      </c>
      <c r="I293" t="str">
        <f t="shared" si="27"/>
        <v>N/A</v>
      </c>
      <c r="J293" t="str">
        <f t="shared" si="28"/>
        <v>N/A</v>
      </c>
      <c r="K293">
        <f t="shared" si="29"/>
        <v>0.3075</v>
      </c>
      <c r="L293">
        <f t="shared" si="30"/>
        <v>5.7800000000000004E-2</v>
      </c>
      <c r="M293">
        <f t="shared" si="31"/>
        <v>0.2646</v>
      </c>
      <c r="N293">
        <f t="shared" si="32"/>
        <v>0.51619999999999999</v>
      </c>
    </row>
    <row r="294" spans="1:14" x14ac:dyDescent="0.3">
      <c r="A294" s="1">
        <v>2</v>
      </c>
      <c r="B294" t="s">
        <v>807</v>
      </c>
      <c r="C294" t="s">
        <v>272</v>
      </c>
      <c r="D294" t="s">
        <v>273</v>
      </c>
      <c r="E294" t="s">
        <v>274</v>
      </c>
      <c r="F294" t="s">
        <v>275</v>
      </c>
      <c r="G294" t="s">
        <v>276</v>
      </c>
      <c r="I294" t="str">
        <f t="shared" si="27"/>
        <v>pos_trend</v>
      </c>
      <c r="J294">
        <f t="shared" si="28"/>
        <v>50780000</v>
      </c>
      <c r="K294">
        <f t="shared" si="29"/>
        <v>69970000</v>
      </c>
      <c r="L294">
        <f t="shared" si="30"/>
        <v>86680000</v>
      </c>
      <c r="M294">
        <f t="shared" si="31"/>
        <v>97430000</v>
      </c>
      <c r="N294">
        <f t="shared" si="32"/>
        <v>103450000</v>
      </c>
    </row>
    <row r="295" spans="1:14" x14ac:dyDescent="0.3">
      <c r="A295" s="1">
        <v>3</v>
      </c>
      <c r="B295" t="s">
        <v>808</v>
      </c>
      <c r="C295" t="s">
        <v>278</v>
      </c>
      <c r="D295" t="s">
        <v>279</v>
      </c>
      <c r="E295" t="s">
        <v>280</v>
      </c>
      <c r="F295" t="s">
        <v>281</v>
      </c>
      <c r="G295" t="s">
        <v>282</v>
      </c>
      <c r="I295" t="str">
        <f t="shared" si="27"/>
        <v>pos_trend</v>
      </c>
      <c r="J295">
        <f t="shared" si="28"/>
        <v>13280000</v>
      </c>
      <c r="K295">
        <f t="shared" si="29"/>
        <v>18750000</v>
      </c>
      <c r="L295">
        <f t="shared" si="30"/>
        <v>20510000</v>
      </c>
      <c r="M295">
        <f t="shared" si="31"/>
        <v>21660000</v>
      </c>
      <c r="N295">
        <f t="shared" si="32"/>
        <v>22580000</v>
      </c>
    </row>
    <row r="296" spans="1:14" x14ac:dyDescent="0.3">
      <c r="A296" s="1">
        <v>4</v>
      </c>
      <c r="B296" t="s">
        <v>809</v>
      </c>
      <c r="C296" t="s">
        <v>284</v>
      </c>
      <c r="D296" t="s">
        <v>285</v>
      </c>
      <c r="E296" t="s">
        <v>286</v>
      </c>
      <c r="F296" t="s">
        <v>287</v>
      </c>
      <c r="G296" t="s">
        <v>288</v>
      </c>
      <c r="I296" t="str">
        <f t="shared" si="27"/>
        <v>pos_trend</v>
      </c>
      <c r="J296">
        <f t="shared" si="28"/>
        <v>37500000</v>
      </c>
      <c r="K296">
        <f t="shared" si="29"/>
        <v>51220000</v>
      </c>
      <c r="L296">
        <f t="shared" si="30"/>
        <v>66180000.000000007</v>
      </c>
      <c r="M296">
        <f t="shared" si="31"/>
        <v>75780000</v>
      </c>
      <c r="N296">
        <f t="shared" si="32"/>
        <v>80870000</v>
      </c>
    </row>
    <row r="297" spans="1:14" x14ac:dyDescent="0.3">
      <c r="A297" s="1">
        <v>5</v>
      </c>
      <c r="B297" t="s">
        <v>810</v>
      </c>
      <c r="C297" t="s">
        <v>811</v>
      </c>
      <c r="D297" t="s">
        <v>812</v>
      </c>
      <c r="E297" t="s">
        <v>813</v>
      </c>
      <c r="F297" t="s">
        <v>814</v>
      </c>
      <c r="G297" t="s">
        <v>815</v>
      </c>
      <c r="I297" t="str">
        <f t="shared" si="27"/>
        <v>N/A</v>
      </c>
      <c r="J297">
        <f t="shared" si="28"/>
        <v>4780000</v>
      </c>
      <c r="K297">
        <f t="shared" si="29"/>
        <v>9570000</v>
      </c>
      <c r="L297">
        <f t="shared" si="30"/>
        <v>8440000</v>
      </c>
      <c r="M297">
        <f t="shared" si="31"/>
        <v>19330000</v>
      </c>
      <c r="N297">
        <f t="shared" si="32"/>
        <v>17700000</v>
      </c>
    </row>
    <row r="298" spans="1:14" x14ac:dyDescent="0.3">
      <c r="A298" s="1">
        <v>6</v>
      </c>
      <c r="B298" t="s">
        <v>714</v>
      </c>
      <c r="C298" t="s">
        <v>811</v>
      </c>
      <c r="D298" t="s">
        <v>812</v>
      </c>
      <c r="E298" t="s">
        <v>813</v>
      </c>
      <c r="F298" t="s">
        <v>814</v>
      </c>
      <c r="G298" t="s">
        <v>815</v>
      </c>
      <c r="I298" t="str">
        <f t="shared" si="27"/>
        <v>N/A</v>
      </c>
      <c r="J298">
        <f t="shared" si="28"/>
        <v>4780000</v>
      </c>
      <c r="K298">
        <f t="shared" si="29"/>
        <v>9570000</v>
      </c>
      <c r="L298">
        <f t="shared" si="30"/>
        <v>8440000</v>
      </c>
      <c r="M298">
        <f t="shared" si="31"/>
        <v>19330000</v>
      </c>
      <c r="N298">
        <f t="shared" si="32"/>
        <v>17700000</v>
      </c>
    </row>
    <row r="299" spans="1:14" x14ac:dyDescent="0.3">
      <c r="A299" s="1">
        <v>7</v>
      </c>
      <c r="B299" t="s">
        <v>816</v>
      </c>
      <c r="C299" t="s">
        <v>254</v>
      </c>
      <c r="D299" t="s">
        <v>254</v>
      </c>
      <c r="E299" t="s">
        <v>254</v>
      </c>
      <c r="F299" t="s">
        <v>254</v>
      </c>
      <c r="G299" t="s">
        <v>254</v>
      </c>
      <c r="I299" t="str">
        <f t="shared" si="27"/>
        <v>N/A</v>
      </c>
      <c r="J299" t="str">
        <f t="shared" si="28"/>
        <v>N/A</v>
      </c>
      <c r="K299" t="str">
        <f t="shared" si="29"/>
        <v>N/A</v>
      </c>
      <c r="L299" t="str">
        <f t="shared" si="30"/>
        <v>N/A</v>
      </c>
      <c r="M299" t="str">
        <f t="shared" si="31"/>
        <v>N/A</v>
      </c>
      <c r="N299" t="str">
        <f t="shared" si="32"/>
        <v>N/A</v>
      </c>
    </row>
    <row r="300" spans="1:14" x14ac:dyDescent="0.3">
      <c r="A300" s="1">
        <v>8</v>
      </c>
      <c r="B300" t="s">
        <v>817</v>
      </c>
      <c r="C300" t="s">
        <v>818</v>
      </c>
      <c r="D300" t="s">
        <v>819</v>
      </c>
      <c r="E300" t="s">
        <v>820</v>
      </c>
      <c r="F300" t="s">
        <v>821</v>
      </c>
      <c r="G300" t="s">
        <v>822</v>
      </c>
      <c r="I300" t="str">
        <f t="shared" si="27"/>
        <v>neg_trend</v>
      </c>
      <c r="J300">
        <f t="shared" si="28"/>
        <v>14240000</v>
      </c>
      <c r="K300">
        <f t="shared" si="29"/>
        <v>11410000</v>
      </c>
      <c r="L300">
        <f t="shared" si="30"/>
        <v>6970000</v>
      </c>
      <c r="M300">
        <f t="shared" si="31"/>
        <v>2880000</v>
      </c>
      <c r="N300">
        <f t="shared" si="32"/>
        <v>-101480000</v>
      </c>
    </row>
    <row r="301" spans="1:14" x14ac:dyDescent="0.3">
      <c r="A301" s="1">
        <v>9</v>
      </c>
      <c r="B301" t="s">
        <v>823</v>
      </c>
      <c r="C301" t="s">
        <v>824</v>
      </c>
      <c r="D301" t="s">
        <v>825</v>
      </c>
      <c r="E301" t="s">
        <v>826</v>
      </c>
      <c r="F301" t="s">
        <v>827</v>
      </c>
      <c r="G301" t="s">
        <v>828</v>
      </c>
      <c r="I301" t="str">
        <f t="shared" si="27"/>
        <v>N/A</v>
      </c>
      <c r="J301">
        <f t="shared" si="28"/>
        <v>118650000</v>
      </c>
      <c r="K301">
        <f t="shared" si="29"/>
        <v>154820000</v>
      </c>
      <c r="L301">
        <f t="shared" si="30"/>
        <v>169650000</v>
      </c>
      <c r="M301">
        <f t="shared" si="31"/>
        <v>205080000</v>
      </c>
      <c r="N301">
        <f t="shared" si="32"/>
        <v>149210000</v>
      </c>
    </row>
    <row r="302" spans="1:14" x14ac:dyDescent="0.3">
      <c r="A302" s="1">
        <v>10</v>
      </c>
      <c r="B302" t="s">
        <v>829</v>
      </c>
      <c r="C302" t="s">
        <v>254</v>
      </c>
      <c r="D302" t="s">
        <v>254</v>
      </c>
      <c r="E302" t="s">
        <v>254</v>
      </c>
      <c r="F302" t="s">
        <v>254</v>
      </c>
      <c r="G302" t="s">
        <v>254</v>
      </c>
      <c r="I302" t="str">
        <f t="shared" si="27"/>
        <v>N/A</v>
      </c>
      <c r="J302" t="str">
        <f t="shared" si="28"/>
        <v>N/A</v>
      </c>
      <c r="K302" t="str">
        <f t="shared" si="29"/>
        <v>N/A</v>
      </c>
      <c r="L302" t="str">
        <f t="shared" si="30"/>
        <v>N/A</v>
      </c>
      <c r="M302" t="str">
        <f t="shared" si="31"/>
        <v>N/A</v>
      </c>
      <c r="N302" t="str">
        <f t="shared" si="32"/>
        <v>N/A</v>
      </c>
    </row>
    <row r="303" spans="1:14" x14ac:dyDescent="0.3">
      <c r="A303" s="1">
        <v>11</v>
      </c>
      <c r="B303" t="s">
        <v>830</v>
      </c>
      <c r="C303" t="s">
        <v>831</v>
      </c>
      <c r="D303" t="s">
        <v>832</v>
      </c>
      <c r="E303" t="s">
        <v>833</v>
      </c>
      <c r="F303" t="s">
        <v>834</v>
      </c>
      <c r="G303" t="s">
        <v>835</v>
      </c>
      <c r="I303" t="str">
        <f t="shared" si="27"/>
        <v>N/A</v>
      </c>
      <c r="J303">
        <f t="shared" si="28"/>
        <v>-127910000</v>
      </c>
      <c r="K303">
        <f t="shared" si="29"/>
        <v>-16399999.999999998</v>
      </c>
      <c r="L303">
        <f t="shared" si="30"/>
        <v>-20620000</v>
      </c>
      <c r="M303">
        <f t="shared" si="31"/>
        <v>-17090000</v>
      </c>
      <c r="N303">
        <f t="shared" si="32"/>
        <v>-49380000</v>
      </c>
    </row>
    <row r="304" spans="1:14" x14ac:dyDescent="0.3">
      <c r="A304" s="1">
        <v>12</v>
      </c>
      <c r="B304" t="s">
        <v>836</v>
      </c>
      <c r="C304" t="s">
        <v>837</v>
      </c>
      <c r="D304" t="s">
        <v>838</v>
      </c>
      <c r="E304" t="s">
        <v>839</v>
      </c>
      <c r="F304" t="s">
        <v>840</v>
      </c>
      <c r="G304" t="s">
        <v>841</v>
      </c>
      <c r="I304" t="str">
        <f t="shared" si="27"/>
        <v>N/A</v>
      </c>
      <c r="J304">
        <f t="shared" si="28"/>
        <v>-61970000</v>
      </c>
      <c r="K304">
        <f t="shared" si="29"/>
        <v>22500000</v>
      </c>
      <c r="L304">
        <f t="shared" si="30"/>
        <v>-30640000</v>
      </c>
      <c r="M304">
        <f t="shared" si="31"/>
        <v>-11360000</v>
      </c>
      <c r="N304">
        <f t="shared" si="32"/>
        <v>-76460000</v>
      </c>
    </row>
    <row r="305" spans="1:14" x14ac:dyDescent="0.3">
      <c r="A305" s="1">
        <v>13</v>
      </c>
      <c r="B305" t="s">
        <v>655</v>
      </c>
      <c r="C305" t="s">
        <v>842</v>
      </c>
      <c r="D305" t="s">
        <v>843</v>
      </c>
      <c r="E305" t="s">
        <v>844</v>
      </c>
      <c r="F305" t="s">
        <v>845</v>
      </c>
      <c r="G305" t="s">
        <v>846</v>
      </c>
      <c r="I305" t="str">
        <f t="shared" si="27"/>
        <v>N/A</v>
      </c>
      <c r="J305">
        <f t="shared" si="28"/>
        <v>5980000</v>
      </c>
      <c r="K305">
        <f t="shared" si="29"/>
        <v>-13550000</v>
      </c>
      <c r="L305">
        <f t="shared" si="30"/>
        <v>-3420000</v>
      </c>
      <c r="M305">
        <f t="shared" si="31"/>
        <v>8560000</v>
      </c>
      <c r="N305">
        <f t="shared" si="32"/>
        <v>-13920000</v>
      </c>
    </row>
    <row r="306" spans="1:14" x14ac:dyDescent="0.3">
      <c r="A306" s="1">
        <v>14</v>
      </c>
      <c r="B306" t="s">
        <v>847</v>
      </c>
      <c r="C306" t="s">
        <v>848</v>
      </c>
      <c r="D306" t="s">
        <v>849</v>
      </c>
      <c r="E306" t="s">
        <v>850</v>
      </c>
      <c r="F306" t="s">
        <v>851</v>
      </c>
      <c r="G306" t="s">
        <v>852</v>
      </c>
      <c r="I306" t="str">
        <f t="shared" si="27"/>
        <v>N/A</v>
      </c>
      <c r="J306">
        <f t="shared" si="28"/>
        <v>-29580000</v>
      </c>
      <c r="K306">
        <f t="shared" si="29"/>
        <v>-10200000</v>
      </c>
      <c r="L306">
        <f t="shared" si="30"/>
        <v>8840000</v>
      </c>
      <c r="M306">
        <f t="shared" si="31"/>
        <v>-4050000</v>
      </c>
      <c r="N306">
        <f t="shared" si="32"/>
        <v>8430000</v>
      </c>
    </row>
    <row r="307" spans="1:14" x14ac:dyDescent="0.3">
      <c r="A307" s="1">
        <v>15</v>
      </c>
      <c r="B307" t="s">
        <v>853</v>
      </c>
      <c r="C307" t="s">
        <v>854</v>
      </c>
      <c r="D307" t="s">
        <v>855</v>
      </c>
      <c r="E307" t="s">
        <v>856</v>
      </c>
      <c r="F307" t="s">
        <v>857</v>
      </c>
      <c r="G307" t="s">
        <v>858</v>
      </c>
      <c r="I307" t="str">
        <f t="shared" si="27"/>
        <v>N/A</v>
      </c>
      <c r="J307">
        <f t="shared" si="28"/>
        <v>-9270000</v>
      </c>
      <c r="K307">
        <f t="shared" si="29"/>
        <v>138420000</v>
      </c>
      <c r="L307">
        <f t="shared" si="30"/>
        <v>149030000</v>
      </c>
      <c r="M307">
        <f t="shared" si="31"/>
        <v>187990000</v>
      </c>
      <c r="N307">
        <f t="shared" si="32"/>
        <v>99830000</v>
      </c>
    </row>
    <row r="308" spans="1:14" x14ac:dyDescent="0.3">
      <c r="A308" s="1">
        <v>16</v>
      </c>
      <c r="B308" t="s">
        <v>859</v>
      </c>
      <c r="C308" t="s">
        <v>254</v>
      </c>
      <c r="D308" t="s">
        <v>860</v>
      </c>
      <c r="E308" t="s">
        <v>861</v>
      </c>
      <c r="F308" t="s">
        <v>862</v>
      </c>
      <c r="G308" t="s">
        <v>863</v>
      </c>
      <c r="I308" t="str">
        <f t="shared" si="27"/>
        <v>N/A</v>
      </c>
      <c r="J308" t="str">
        <f t="shared" si="28"/>
        <v>N/A</v>
      </c>
      <c r="K308">
        <f t="shared" si="29"/>
        <v>15.9399</v>
      </c>
      <c r="L308">
        <f t="shared" si="30"/>
        <v>7.6600000000000001E-2</v>
      </c>
      <c r="M308">
        <f t="shared" si="31"/>
        <v>0.26150000000000001</v>
      </c>
      <c r="N308">
        <f t="shared" si="32"/>
        <v>-0.46899999999999997</v>
      </c>
    </row>
    <row r="309" spans="1:14" x14ac:dyDescent="0.3">
      <c r="A309" s="1">
        <v>17</v>
      </c>
      <c r="B309" t="s">
        <v>864</v>
      </c>
      <c r="C309" t="s">
        <v>865</v>
      </c>
      <c r="D309" t="s">
        <v>866</v>
      </c>
      <c r="E309" t="s">
        <v>867</v>
      </c>
      <c r="F309" t="s">
        <v>868</v>
      </c>
      <c r="G309" t="s">
        <v>869</v>
      </c>
      <c r="I309" t="str">
        <f t="shared" si="27"/>
        <v>N/A</v>
      </c>
      <c r="J309">
        <f t="shared" si="28"/>
        <v>-1.3899999999999999E-2</v>
      </c>
      <c r="K309">
        <f t="shared" si="29"/>
        <v>0.16</v>
      </c>
      <c r="L309">
        <f t="shared" si="30"/>
        <v>0.14410000000000001</v>
      </c>
      <c r="M309">
        <f t="shared" si="31"/>
        <v>0.1797</v>
      </c>
      <c r="N309">
        <f t="shared" si="32"/>
        <v>9.9299999999999999E-2</v>
      </c>
    </row>
    <row r="310" spans="1:14" x14ac:dyDescent="0.3">
      <c r="I310" t="str">
        <f t="shared" si="27"/>
        <v>N/A</v>
      </c>
      <c r="J310" t="str">
        <f t="shared" si="28"/>
        <v>N/A</v>
      </c>
      <c r="K310" t="str">
        <f t="shared" si="29"/>
        <v>N/A</v>
      </c>
      <c r="L310" t="str">
        <f t="shared" si="30"/>
        <v>N/A</v>
      </c>
      <c r="M310" t="str">
        <f t="shared" si="31"/>
        <v>N/A</v>
      </c>
      <c r="N310" t="str">
        <f t="shared" si="32"/>
        <v>N/A</v>
      </c>
    </row>
    <row r="311" spans="1:14" x14ac:dyDescent="0.3">
      <c r="B311" s="1" t="s">
        <v>307</v>
      </c>
      <c r="C311" s="1" t="s">
        <v>242</v>
      </c>
      <c r="D311" s="1" t="s">
        <v>243</v>
      </c>
      <c r="E311" s="1" t="s">
        <v>244</v>
      </c>
      <c r="F311" s="1" t="s">
        <v>245</v>
      </c>
      <c r="G311" s="1" t="s">
        <v>246</v>
      </c>
      <c r="H311" s="1" t="s">
        <v>247</v>
      </c>
      <c r="I311" t="str">
        <f t="shared" si="27"/>
        <v>pos_trend</v>
      </c>
      <c r="J311">
        <f t="shared" si="28"/>
        <v>2012</v>
      </c>
      <c r="K311">
        <f t="shared" si="29"/>
        <v>2013</v>
      </c>
      <c r="L311">
        <f t="shared" si="30"/>
        <v>2014</v>
      </c>
      <c r="M311">
        <f t="shared" si="31"/>
        <v>2015</v>
      </c>
      <c r="N311">
        <f t="shared" si="32"/>
        <v>2016</v>
      </c>
    </row>
    <row r="312" spans="1:14" x14ac:dyDescent="0.3">
      <c r="A312" s="1">
        <v>0</v>
      </c>
      <c r="B312" t="s">
        <v>870</v>
      </c>
      <c r="C312" t="s">
        <v>871</v>
      </c>
      <c r="D312" t="s">
        <v>872</v>
      </c>
      <c r="E312" t="s">
        <v>873</v>
      </c>
      <c r="F312" t="s">
        <v>874</v>
      </c>
      <c r="G312" t="s">
        <v>875</v>
      </c>
      <c r="I312" t="str">
        <f t="shared" si="27"/>
        <v>neg_trend</v>
      </c>
      <c r="J312">
        <f t="shared" si="28"/>
        <v>-16660000</v>
      </c>
      <c r="K312">
        <f t="shared" si="29"/>
        <v>-32600000</v>
      </c>
      <c r="L312">
        <f t="shared" si="30"/>
        <v>-34900000</v>
      </c>
      <c r="M312">
        <f t="shared" si="31"/>
        <v>-48910000</v>
      </c>
      <c r="N312">
        <f t="shared" si="32"/>
        <v>-63080000</v>
      </c>
    </row>
    <row r="313" spans="1:14" x14ac:dyDescent="0.3">
      <c r="A313" s="1">
        <v>1</v>
      </c>
      <c r="B313" t="s">
        <v>876</v>
      </c>
      <c r="C313" t="s">
        <v>877</v>
      </c>
      <c r="D313" t="s">
        <v>878</v>
      </c>
      <c r="E313" t="s">
        <v>879</v>
      </c>
      <c r="F313" t="s">
        <v>880</v>
      </c>
      <c r="G313" t="s">
        <v>881</v>
      </c>
      <c r="I313" t="str">
        <f t="shared" si="27"/>
        <v>N/A</v>
      </c>
      <c r="J313">
        <f t="shared" si="28"/>
        <v>-13050000</v>
      </c>
      <c r="K313">
        <f t="shared" si="29"/>
        <v>-21100000</v>
      </c>
      <c r="L313">
        <f t="shared" si="30"/>
        <v>-17630000</v>
      </c>
      <c r="M313">
        <f t="shared" si="31"/>
        <v>-27280000</v>
      </c>
      <c r="N313">
        <f t="shared" si="32"/>
        <v>-40810000</v>
      </c>
    </row>
    <row r="314" spans="1:14" x14ac:dyDescent="0.3">
      <c r="A314" s="1">
        <v>2</v>
      </c>
      <c r="B314" t="s">
        <v>882</v>
      </c>
      <c r="C314" t="s">
        <v>883</v>
      </c>
      <c r="D314" t="s">
        <v>884</v>
      </c>
      <c r="E314" t="s">
        <v>885</v>
      </c>
      <c r="F314" t="s">
        <v>886</v>
      </c>
      <c r="G314" t="s">
        <v>887</v>
      </c>
      <c r="I314" t="str">
        <f t="shared" si="27"/>
        <v>neg_trend</v>
      </c>
      <c r="J314">
        <f t="shared" si="28"/>
        <v>-3610000</v>
      </c>
      <c r="K314">
        <f t="shared" si="29"/>
        <v>-11500000</v>
      </c>
      <c r="L314">
        <f t="shared" si="30"/>
        <v>-17270000</v>
      </c>
      <c r="M314">
        <f t="shared" si="31"/>
        <v>-21620000</v>
      </c>
      <c r="N314">
        <f t="shared" si="32"/>
        <v>-22270000</v>
      </c>
    </row>
    <row r="315" spans="1:14" x14ac:dyDescent="0.3">
      <c r="A315" s="1">
        <v>3</v>
      </c>
      <c r="B315" t="s">
        <v>888</v>
      </c>
      <c r="C315" t="s">
        <v>254</v>
      </c>
      <c r="D315" t="s">
        <v>889</v>
      </c>
      <c r="E315" t="s">
        <v>890</v>
      </c>
      <c r="F315" t="s">
        <v>891</v>
      </c>
      <c r="G315" t="s">
        <v>892</v>
      </c>
      <c r="I315" t="str">
        <f t="shared" si="27"/>
        <v>N/A</v>
      </c>
      <c r="J315" t="str">
        <f t="shared" si="28"/>
        <v>N/A</v>
      </c>
      <c r="K315">
        <f t="shared" si="29"/>
        <v>-0.95660000000000001</v>
      </c>
      <c r="L315">
        <f t="shared" si="30"/>
        <v>-7.0499999999999993E-2</v>
      </c>
      <c r="M315">
        <f t="shared" si="31"/>
        <v>-0.40130000000000005</v>
      </c>
      <c r="N315">
        <f t="shared" si="32"/>
        <v>-0.2898</v>
      </c>
    </row>
    <row r="316" spans="1:14" x14ac:dyDescent="0.3">
      <c r="A316" s="1">
        <v>4</v>
      </c>
      <c r="B316" t="s">
        <v>893</v>
      </c>
      <c r="C316" t="s">
        <v>894</v>
      </c>
      <c r="D316" t="s">
        <v>895</v>
      </c>
      <c r="E316" t="s">
        <v>896</v>
      </c>
      <c r="F316" t="s">
        <v>897</v>
      </c>
      <c r="G316" t="s">
        <v>898</v>
      </c>
      <c r="I316" t="str">
        <f t="shared" ref="I316:I379" si="33">IF(AND(K316&gt; J316, L316&gt; K316, M316&gt; L316, N316&gt; M316), "pos_trend", IF(AND(K316&lt; J316, L316&lt; K316, M316&lt; L316, N316&lt; M316), "neg_trend", "N/A"))</f>
        <v>N/A</v>
      </c>
      <c r="J316">
        <f t="shared" ref="J316:J379" si="34">IFERROR(IF(TRIM(C316)="-", "N/A", IF(RIGHT(C316,1)=")",IF(RIGHT(C316,2)="T)",-1000000000000*VALUE(MID(C316,2,LEN(C316)-3)),IF(RIGHT(C316,2)="M)",-1000000*VALUE(MID(C316,2,LEN(C316)-3)),IF(RIGHT(C316,2)="B)",-1000000000*VALUE(MID(C316,2,LEN(C316)-3)),IF(RIGHT(C316,2)="k)",-1000*VALUE(MID(C316,2,LEN(C316)-3)),VALUE(SUBSTITUTE(C316,",","")))))),IF(RIGHT(C316,1)="T",1000000000000*VALUE(LEFT(C316,LEN(C316)-1)),IF(RIGHT(C316,1)="M",1000000*VALUE(LEFT(C316,LEN(C316)-1)),IF(RIGHT(C316,1)="B",1000000000*VALUE(LEFT(C316,LEN(C316)-1)),IF(RIGHT(C316,1)="%",0.01*VALUE(LEFT(C316,LEN(C316)-1)),IF(RIGHT(C316,1)="k",1000*VALUE(LEFT(C316,LEN(C316)-1)),VALUE(SUBSTITUTE(C316,",",""))))))))),"N/A")</f>
        <v>-2.5000000000000001E-2</v>
      </c>
      <c r="K316">
        <f t="shared" ref="K316:K379" si="35">IFERROR(IF(TRIM(D316)="-", "N/A", IF(RIGHT(D316,1)=")",IF(RIGHT(D316,2)="T)",-1000000000000*VALUE(MID(D316,2,LEN(D316)-3)),IF(RIGHT(D316,2)="M)",-1000000*VALUE(MID(D316,2,LEN(D316)-3)),IF(RIGHT(D316,2)="B)",-1000000000*VALUE(MID(D316,2,LEN(D316)-3)),IF(RIGHT(D316,2)="k)",-1000*VALUE(MID(D316,2,LEN(D316)-3)),VALUE(SUBSTITUTE(D316,",","")))))),IF(RIGHT(D316,1)="T",1000000000000*VALUE(LEFT(D316,LEN(D316)-1)),IF(RIGHT(D316,1)="M",1000000*VALUE(LEFT(D316,LEN(D316)-1)),IF(RIGHT(D316,1)="B",1000000000*VALUE(LEFT(D316,LEN(D316)-1)),IF(RIGHT(D316,1)="%",0.01*VALUE(LEFT(D316,LEN(D316)-1)),IF(RIGHT(D316,1)="k",1000*VALUE(LEFT(D316,LEN(D316)-1)),VALUE(SUBSTITUTE(D316,",",""))))))))),"N/A")</f>
        <v>-3.7700000000000004E-2</v>
      </c>
      <c r="L316">
        <f t="shared" ref="L316:L379" si="36">IFERROR(IF(TRIM(E316)="-", "N/A", IF(RIGHT(E316,1)=")",IF(RIGHT(E316,2)="T)",-1000000000000*VALUE(MID(E316,2,LEN(E316)-3)),IF(RIGHT(E316,2)="M)",-1000000*VALUE(MID(E316,2,LEN(E316)-3)),IF(RIGHT(E316,2)="B)",-1000000000*VALUE(MID(E316,2,LEN(E316)-3)),IF(RIGHT(E316,2)="k)",-1000*VALUE(MID(E316,2,LEN(E316)-3)),VALUE(SUBSTITUTE(E316,",","")))))),IF(RIGHT(E316,1)="T",1000000000000*VALUE(LEFT(E316,LEN(E316)-1)),IF(RIGHT(E316,1)="M",1000000*VALUE(LEFT(E316,LEN(E316)-1)),IF(RIGHT(E316,1)="B",1000000000*VALUE(LEFT(E316,LEN(E316)-1)),IF(RIGHT(E316,1)="%",0.01*VALUE(LEFT(E316,LEN(E316)-1)),IF(RIGHT(E316,1)="k",1000*VALUE(LEFT(E316,LEN(E316)-1)),VALUE(SUBSTITUTE(E316,",",""))))))))),"N/A")</f>
        <v>-3.3799999999999997E-2</v>
      </c>
      <c r="M316">
        <f t="shared" ref="M316:M379" si="37">IFERROR(IF(TRIM(F316)="-", "N/A", IF(RIGHT(F316,1)=")",IF(RIGHT(F316,2)="T)",-1000000000000*VALUE(MID(F316,2,LEN(F316)-3)),IF(RIGHT(F316,2)="M)",-1000000*VALUE(MID(F316,2,LEN(F316)-3)),IF(RIGHT(F316,2)="B)",-1000000000*VALUE(MID(F316,2,LEN(F316)-3)),IF(RIGHT(F316,2)="k)",-1000*VALUE(MID(F316,2,LEN(F316)-3)),VALUE(SUBSTITUTE(F316,",","")))))),IF(RIGHT(F316,1)="T",1000000000000*VALUE(LEFT(F316,LEN(F316)-1)),IF(RIGHT(F316,1)="M",1000000*VALUE(LEFT(F316,LEN(F316)-1)),IF(RIGHT(F316,1)="B",1000000000*VALUE(LEFT(F316,LEN(F316)-1)),IF(RIGHT(F316,1)="%",0.01*VALUE(LEFT(F316,LEN(F316)-1)),IF(RIGHT(F316,1)="k",1000*VALUE(LEFT(F316,LEN(F316)-1)),VALUE(SUBSTITUTE(F316,",",""))))))))),"N/A")</f>
        <v>-4.6800000000000001E-2</v>
      </c>
      <c r="N316">
        <f t="shared" ref="N316:N379" si="38">IFERROR(IF(TRIM(G316)="-", "N/A", IF(RIGHT(G316,1)=")",IF(RIGHT(G316,2)="T)",-1000000000000*VALUE(MID(G316,2,LEN(G316)-3)),IF(RIGHT(G316,2)="M)",-1000000*VALUE(MID(G316,2,LEN(G316)-3)),IF(RIGHT(G316,2)="B)",-1000000000*VALUE(MID(G316,2,LEN(G316)-3)),IF(RIGHT(G316,2)="k)",-1000*VALUE(MID(G316,2,LEN(G316)-3)),VALUE(SUBSTITUTE(G316,",","")))))),IF(RIGHT(G316,1)="T",1000000000000*VALUE(LEFT(G316,LEN(G316)-1)),IF(RIGHT(G316,1)="M",1000000*VALUE(LEFT(G316,LEN(G316)-1)),IF(RIGHT(G316,1)="B",1000000000*VALUE(LEFT(G316,LEN(G316)-1)),IF(RIGHT(G316,1)="%",0.01*VALUE(LEFT(G316,LEN(G316)-1)),IF(RIGHT(G316,1)="k",1000*VALUE(LEFT(G316,LEN(G316)-1)),VALUE(SUBSTITUTE(G316,",",""))))))))),"N/A")</f>
        <v>-6.2699999999999992E-2</v>
      </c>
    </row>
    <row r="317" spans="1:14" x14ac:dyDescent="0.3">
      <c r="A317" s="1">
        <v>5</v>
      </c>
      <c r="B317" t="s">
        <v>899</v>
      </c>
      <c r="C317" t="s">
        <v>900</v>
      </c>
      <c r="D317" t="s">
        <v>901</v>
      </c>
      <c r="E317" t="s">
        <v>902</v>
      </c>
      <c r="F317" t="s">
        <v>903</v>
      </c>
      <c r="G317" t="s">
        <v>254</v>
      </c>
      <c r="I317" t="str">
        <f t="shared" si="33"/>
        <v>N/A</v>
      </c>
      <c r="J317">
        <f t="shared" si="34"/>
        <v>-325230000</v>
      </c>
      <c r="K317">
        <f t="shared" si="35"/>
        <v>-378110000</v>
      </c>
      <c r="L317">
        <f t="shared" si="36"/>
        <v>-204290000</v>
      </c>
      <c r="M317">
        <f t="shared" si="37"/>
        <v>-179370000</v>
      </c>
      <c r="N317" t="str">
        <f t="shared" si="38"/>
        <v>N/A</v>
      </c>
    </row>
    <row r="318" spans="1:14" x14ac:dyDescent="0.3">
      <c r="A318" s="1">
        <v>6</v>
      </c>
      <c r="B318" t="s">
        <v>904</v>
      </c>
      <c r="C318" t="s">
        <v>254</v>
      </c>
      <c r="D318" t="s">
        <v>254</v>
      </c>
      <c r="E318" t="s">
        <v>254</v>
      </c>
      <c r="F318" t="s">
        <v>254</v>
      </c>
      <c r="G318" t="s">
        <v>905</v>
      </c>
      <c r="I318" t="str">
        <f t="shared" si="33"/>
        <v>N/A</v>
      </c>
      <c r="J318" t="str">
        <f t="shared" si="34"/>
        <v>N/A</v>
      </c>
      <c r="K318" t="str">
        <f t="shared" si="35"/>
        <v>N/A</v>
      </c>
      <c r="L318" t="str">
        <f t="shared" si="36"/>
        <v>N/A</v>
      </c>
      <c r="M318" t="str">
        <f t="shared" si="37"/>
        <v>N/A</v>
      </c>
      <c r="N318">
        <f t="shared" si="38"/>
        <v>199710000</v>
      </c>
    </row>
    <row r="319" spans="1:14" x14ac:dyDescent="0.3">
      <c r="A319" s="1">
        <v>7</v>
      </c>
      <c r="B319" t="s">
        <v>906</v>
      </c>
      <c r="C319" t="s">
        <v>254</v>
      </c>
      <c r="D319" t="s">
        <v>254</v>
      </c>
      <c r="E319" t="s">
        <v>254</v>
      </c>
      <c r="F319" t="s">
        <v>907</v>
      </c>
      <c r="G319" t="s">
        <v>254</v>
      </c>
      <c r="I319" t="str">
        <f t="shared" si="33"/>
        <v>N/A</v>
      </c>
      <c r="J319" t="str">
        <f t="shared" si="34"/>
        <v>N/A</v>
      </c>
      <c r="K319" t="str">
        <f t="shared" si="35"/>
        <v>N/A</v>
      </c>
      <c r="L319" t="str">
        <f t="shared" si="36"/>
        <v>N/A</v>
      </c>
      <c r="M319">
        <f t="shared" si="37"/>
        <v>35310000</v>
      </c>
      <c r="N319" t="str">
        <f t="shared" si="38"/>
        <v>N/A</v>
      </c>
    </row>
    <row r="320" spans="1:14" x14ac:dyDescent="0.3">
      <c r="A320" s="1">
        <v>8</v>
      </c>
      <c r="B320" t="s">
        <v>908</v>
      </c>
      <c r="C320" t="s">
        <v>254</v>
      </c>
      <c r="D320" t="s">
        <v>254</v>
      </c>
      <c r="E320" t="s">
        <v>254</v>
      </c>
      <c r="F320" t="s">
        <v>254</v>
      </c>
      <c r="G320" t="s">
        <v>254</v>
      </c>
      <c r="I320" t="str">
        <f t="shared" si="33"/>
        <v>N/A</v>
      </c>
      <c r="J320" t="str">
        <f t="shared" si="34"/>
        <v>N/A</v>
      </c>
      <c r="K320" t="str">
        <f t="shared" si="35"/>
        <v>N/A</v>
      </c>
      <c r="L320" t="str">
        <f t="shared" si="36"/>
        <v>N/A</v>
      </c>
      <c r="M320" t="str">
        <f t="shared" si="37"/>
        <v>N/A</v>
      </c>
      <c r="N320" t="str">
        <f t="shared" si="38"/>
        <v>N/A</v>
      </c>
    </row>
    <row r="321" spans="1:14" x14ac:dyDescent="0.3">
      <c r="A321" s="1">
        <v>9</v>
      </c>
      <c r="B321" t="s">
        <v>909</v>
      </c>
      <c r="C321" t="s">
        <v>254</v>
      </c>
      <c r="D321" t="s">
        <v>254</v>
      </c>
      <c r="E321" t="s">
        <v>254</v>
      </c>
      <c r="F321" t="s">
        <v>907</v>
      </c>
      <c r="G321" t="s">
        <v>254</v>
      </c>
      <c r="I321" t="str">
        <f t="shared" si="33"/>
        <v>N/A</v>
      </c>
      <c r="J321" t="str">
        <f t="shared" si="34"/>
        <v>N/A</v>
      </c>
      <c r="K321" t="str">
        <f t="shared" si="35"/>
        <v>N/A</v>
      </c>
      <c r="L321" t="str">
        <f t="shared" si="36"/>
        <v>N/A</v>
      </c>
      <c r="M321">
        <f t="shared" si="37"/>
        <v>35310000</v>
      </c>
      <c r="N321" t="str">
        <f t="shared" si="38"/>
        <v>N/A</v>
      </c>
    </row>
    <row r="322" spans="1:14" x14ac:dyDescent="0.3">
      <c r="A322" s="1">
        <v>10</v>
      </c>
      <c r="B322" t="s">
        <v>910</v>
      </c>
      <c r="C322" t="s">
        <v>911</v>
      </c>
      <c r="D322" t="s">
        <v>254</v>
      </c>
      <c r="E322" t="s">
        <v>912</v>
      </c>
      <c r="F322" t="s">
        <v>913</v>
      </c>
      <c r="G322" t="s">
        <v>913</v>
      </c>
      <c r="I322" t="str">
        <f t="shared" si="33"/>
        <v>N/A</v>
      </c>
      <c r="J322">
        <f t="shared" si="34"/>
        <v>-1050000</v>
      </c>
      <c r="K322" t="str">
        <f t="shared" si="35"/>
        <v>N/A</v>
      </c>
      <c r="L322">
        <f t="shared" si="36"/>
        <v>-1500000</v>
      </c>
      <c r="M322">
        <f t="shared" si="37"/>
        <v>-7000000</v>
      </c>
      <c r="N322">
        <f t="shared" si="38"/>
        <v>-7000000</v>
      </c>
    </row>
    <row r="323" spans="1:14" x14ac:dyDescent="0.3">
      <c r="A323" s="1">
        <v>11</v>
      </c>
      <c r="B323" t="s">
        <v>914</v>
      </c>
      <c r="C323" t="s">
        <v>254</v>
      </c>
      <c r="D323" t="s">
        <v>254</v>
      </c>
      <c r="E323" t="s">
        <v>254</v>
      </c>
      <c r="F323" t="s">
        <v>254</v>
      </c>
      <c r="G323" t="s">
        <v>254</v>
      </c>
      <c r="I323" t="str">
        <f t="shared" si="33"/>
        <v>N/A</v>
      </c>
      <c r="J323" t="str">
        <f t="shared" si="34"/>
        <v>N/A</v>
      </c>
      <c r="K323" t="str">
        <f t="shared" si="35"/>
        <v>N/A</v>
      </c>
      <c r="L323" t="str">
        <f t="shared" si="36"/>
        <v>N/A</v>
      </c>
      <c r="M323" t="str">
        <f t="shared" si="37"/>
        <v>N/A</v>
      </c>
      <c r="N323" t="str">
        <f t="shared" si="38"/>
        <v>N/A</v>
      </c>
    </row>
    <row r="324" spans="1:14" x14ac:dyDescent="0.3">
      <c r="A324" s="1">
        <v>12</v>
      </c>
      <c r="B324" t="s">
        <v>915</v>
      </c>
      <c r="C324" t="s">
        <v>916</v>
      </c>
      <c r="D324" t="s">
        <v>917</v>
      </c>
      <c r="E324" t="s">
        <v>918</v>
      </c>
      <c r="F324" t="s">
        <v>919</v>
      </c>
      <c r="G324" t="s">
        <v>920</v>
      </c>
      <c r="I324" t="str">
        <f t="shared" si="33"/>
        <v>N/A</v>
      </c>
      <c r="J324">
        <f t="shared" si="34"/>
        <v>-342940000</v>
      </c>
      <c r="K324">
        <f t="shared" si="35"/>
        <v>-410710000</v>
      </c>
      <c r="L324">
        <f t="shared" si="36"/>
        <v>-240690000</v>
      </c>
      <c r="M324">
        <f t="shared" si="37"/>
        <v>-199960000</v>
      </c>
      <c r="N324">
        <f t="shared" si="38"/>
        <v>129630000</v>
      </c>
    </row>
    <row r="325" spans="1:14" x14ac:dyDescent="0.3">
      <c r="A325" s="1">
        <v>13</v>
      </c>
      <c r="B325" t="s">
        <v>921</v>
      </c>
      <c r="C325" t="s">
        <v>254</v>
      </c>
      <c r="D325" t="s">
        <v>922</v>
      </c>
      <c r="E325" t="s">
        <v>923</v>
      </c>
      <c r="F325" t="s">
        <v>924</v>
      </c>
      <c r="G325" t="s">
        <v>925</v>
      </c>
      <c r="I325" t="str">
        <f t="shared" si="33"/>
        <v>N/A</v>
      </c>
      <c r="J325" t="str">
        <f t="shared" si="34"/>
        <v>N/A</v>
      </c>
      <c r="K325">
        <f t="shared" si="35"/>
        <v>-0.19760000000000003</v>
      </c>
      <c r="L325">
        <f t="shared" si="36"/>
        <v>0.41399999999999998</v>
      </c>
      <c r="M325">
        <f t="shared" si="37"/>
        <v>0.16920000000000002</v>
      </c>
      <c r="N325">
        <f t="shared" si="38"/>
        <v>1.6483000000000001</v>
      </c>
    </row>
    <row r="326" spans="1:14" x14ac:dyDescent="0.3">
      <c r="A326" s="1">
        <v>14</v>
      </c>
      <c r="B326" t="s">
        <v>926</v>
      </c>
      <c r="C326" t="s">
        <v>927</v>
      </c>
      <c r="D326" t="s">
        <v>928</v>
      </c>
      <c r="E326" t="s">
        <v>929</v>
      </c>
      <c r="F326" t="s">
        <v>930</v>
      </c>
      <c r="G326" t="s">
        <v>931</v>
      </c>
      <c r="I326" t="str">
        <f t="shared" si="33"/>
        <v>pos_trend</v>
      </c>
      <c r="J326">
        <f t="shared" si="34"/>
        <v>-0.51450000000000007</v>
      </c>
      <c r="K326">
        <f t="shared" si="35"/>
        <v>-0.47490000000000004</v>
      </c>
      <c r="L326">
        <f t="shared" si="36"/>
        <v>-0.23280000000000001</v>
      </c>
      <c r="M326">
        <f t="shared" si="37"/>
        <v>-0.19120000000000001</v>
      </c>
      <c r="N326">
        <f t="shared" si="38"/>
        <v>0.12890000000000001</v>
      </c>
    </row>
    <row r="327" spans="1:14" x14ac:dyDescent="0.3">
      <c r="I327" t="str">
        <f t="shared" si="33"/>
        <v>N/A</v>
      </c>
      <c r="J327" t="str">
        <f t="shared" si="34"/>
        <v>N/A</v>
      </c>
      <c r="K327" t="str">
        <f t="shared" si="35"/>
        <v>N/A</v>
      </c>
      <c r="L327" t="str">
        <f t="shared" si="36"/>
        <v>N/A</v>
      </c>
      <c r="M327" t="str">
        <f t="shared" si="37"/>
        <v>N/A</v>
      </c>
      <c r="N327" t="str">
        <f t="shared" si="38"/>
        <v>N/A</v>
      </c>
    </row>
    <row r="328" spans="1:14" x14ac:dyDescent="0.3">
      <c r="B328" s="1" t="s">
        <v>307</v>
      </c>
      <c r="C328" s="1" t="s">
        <v>242</v>
      </c>
      <c r="D328" s="1" t="s">
        <v>243</v>
      </c>
      <c r="E328" s="1" t="s">
        <v>244</v>
      </c>
      <c r="F328" s="1" t="s">
        <v>245</v>
      </c>
      <c r="G328" s="1" t="s">
        <v>246</v>
      </c>
      <c r="H328" s="1" t="s">
        <v>247</v>
      </c>
      <c r="I328" t="str">
        <f t="shared" si="33"/>
        <v>pos_trend</v>
      </c>
      <c r="J328">
        <f t="shared" si="34"/>
        <v>2012</v>
      </c>
      <c r="K328">
        <f t="shared" si="35"/>
        <v>2013</v>
      </c>
      <c r="L328">
        <f t="shared" si="36"/>
        <v>2014</v>
      </c>
      <c r="M328">
        <f t="shared" si="37"/>
        <v>2015</v>
      </c>
      <c r="N328">
        <f t="shared" si="38"/>
        <v>2016</v>
      </c>
    </row>
    <row r="329" spans="1:14" x14ac:dyDescent="0.3">
      <c r="A329" s="1">
        <v>0</v>
      </c>
      <c r="B329" t="s">
        <v>932</v>
      </c>
      <c r="C329" t="s">
        <v>254</v>
      </c>
      <c r="D329" t="s">
        <v>254</v>
      </c>
      <c r="E329" t="s">
        <v>254</v>
      </c>
      <c r="F329" t="s">
        <v>254</v>
      </c>
      <c r="G329" t="s">
        <v>254</v>
      </c>
      <c r="I329" t="str">
        <f t="shared" si="33"/>
        <v>N/A</v>
      </c>
      <c r="J329" t="str">
        <f t="shared" si="34"/>
        <v>N/A</v>
      </c>
      <c r="K329" t="str">
        <f t="shared" si="35"/>
        <v>N/A</v>
      </c>
      <c r="L329" t="str">
        <f t="shared" si="36"/>
        <v>N/A</v>
      </c>
      <c r="M329" t="str">
        <f t="shared" si="37"/>
        <v>N/A</v>
      </c>
      <c r="N329" t="str">
        <f t="shared" si="38"/>
        <v>N/A</v>
      </c>
    </row>
    <row r="330" spans="1:14" x14ac:dyDescent="0.3">
      <c r="A330" s="1">
        <v>1</v>
      </c>
      <c r="B330" t="s">
        <v>933</v>
      </c>
      <c r="C330" t="s">
        <v>254</v>
      </c>
      <c r="D330" t="s">
        <v>254</v>
      </c>
      <c r="E330" t="s">
        <v>254</v>
      </c>
      <c r="F330" t="s">
        <v>254</v>
      </c>
      <c r="G330" t="s">
        <v>254</v>
      </c>
      <c r="I330" t="str">
        <f t="shared" si="33"/>
        <v>N/A</v>
      </c>
      <c r="J330" t="str">
        <f t="shared" si="34"/>
        <v>N/A</v>
      </c>
      <c r="K330" t="str">
        <f t="shared" si="35"/>
        <v>N/A</v>
      </c>
      <c r="L330" t="str">
        <f t="shared" si="36"/>
        <v>N/A</v>
      </c>
      <c r="M330" t="str">
        <f t="shared" si="37"/>
        <v>N/A</v>
      </c>
      <c r="N330" t="str">
        <f t="shared" si="38"/>
        <v>N/A</v>
      </c>
    </row>
    <row r="331" spans="1:14" x14ac:dyDescent="0.3">
      <c r="A331" s="1">
        <v>2</v>
      </c>
      <c r="B331" t="s">
        <v>436</v>
      </c>
      <c r="C331" t="s">
        <v>254</v>
      </c>
      <c r="D331" t="s">
        <v>254</v>
      </c>
      <c r="E331" t="s">
        <v>254</v>
      </c>
      <c r="F331" t="s">
        <v>254</v>
      </c>
      <c r="G331" t="s">
        <v>254</v>
      </c>
      <c r="I331" t="str">
        <f t="shared" si="33"/>
        <v>N/A</v>
      </c>
      <c r="J331" t="str">
        <f t="shared" si="34"/>
        <v>N/A</v>
      </c>
      <c r="K331" t="str">
        <f t="shared" si="35"/>
        <v>N/A</v>
      </c>
      <c r="L331" t="str">
        <f t="shared" si="36"/>
        <v>N/A</v>
      </c>
      <c r="M331" t="str">
        <f t="shared" si="37"/>
        <v>N/A</v>
      </c>
      <c r="N331" t="str">
        <f t="shared" si="38"/>
        <v>N/A</v>
      </c>
    </row>
    <row r="332" spans="1:14" x14ac:dyDescent="0.3">
      <c r="A332" s="1">
        <v>3</v>
      </c>
      <c r="B332" t="s">
        <v>934</v>
      </c>
      <c r="C332" t="s">
        <v>935</v>
      </c>
      <c r="D332" t="s">
        <v>936</v>
      </c>
      <c r="E332" t="s">
        <v>937</v>
      </c>
      <c r="F332" t="s">
        <v>938</v>
      </c>
      <c r="G332" t="s">
        <v>939</v>
      </c>
      <c r="I332" t="str">
        <f t="shared" si="33"/>
        <v>N/A</v>
      </c>
      <c r="J332">
        <f t="shared" si="34"/>
        <v>-31090000</v>
      </c>
      <c r="K332">
        <f t="shared" si="35"/>
        <v>-65390000</v>
      </c>
      <c r="L332">
        <f t="shared" si="36"/>
        <v>-55880000</v>
      </c>
      <c r="M332">
        <f t="shared" si="37"/>
        <v>10630000</v>
      </c>
      <c r="N332">
        <f t="shared" si="38"/>
        <v>-50750000</v>
      </c>
    </row>
    <row r="333" spans="1:14" x14ac:dyDescent="0.3">
      <c r="A333" s="1">
        <v>4</v>
      </c>
      <c r="B333" t="s">
        <v>940</v>
      </c>
      <c r="C333" t="s">
        <v>941</v>
      </c>
      <c r="D333" t="s">
        <v>942</v>
      </c>
      <c r="E333" t="s">
        <v>943</v>
      </c>
      <c r="F333" t="s">
        <v>944</v>
      </c>
      <c r="G333" t="s">
        <v>945</v>
      </c>
      <c r="I333" t="str">
        <f t="shared" si="33"/>
        <v>N/A</v>
      </c>
      <c r="J333">
        <f t="shared" si="34"/>
        <v>-61110000</v>
      </c>
      <c r="K333">
        <f t="shared" si="35"/>
        <v>-87130000</v>
      </c>
      <c r="L333">
        <f t="shared" si="36"/>
        <v>-75120000</v>
      </c>
      <c r="M333">
        <f t="shared" si="37"/>
        <v>-4650000</v>
      </c>
      <c r="N333">
        <f t="shared" si="38"/>
        <v>-63060000</v>
      </c>
    </row>
    <row r="334" spans="1:14" x14ac:dyDescent="0.3">
      <c r="A334" s="1">
        <v>5</v>
      </c>
      <c r="B334" t="s">
        <v>946</v>
      </c>
      <c r="C334" t="s">
        <v>947</v>
      </c>
      <c r="D334" t="s">
        <v>948</v>
      </c>
      <c r="E334" t="s">
        <v>949</v>
      </c>
      <c r="F334" t="s">
        <v>950</v>
      </c>
      <c r="G334" t="s">
        <v>951</v>
      </c>
      <c r="I334" t="str">
        <f t="shared" si="33"/>
        <v>neg_trend</v>
      </c>
      <c r="J334">
        <f t="shared" si="34"/>
        <v>30020000</v>
      </c>
      <c r="K334">
        <f t="shared" si="35"/>
        <v>21750000</v>
      </c>
      <c r="L334">
        <f t="shared" si="36"/>
        <v>19240000</v>
      </c>
      <c r="M334">
        <f t="shared" si="37"/>
        <v>15280000</v>
      </c>
      <c r="N334">
        <f t="shared" si="38"/>
        <v>12310000</v>
      </c>
    </row>
    <row r="335" spans="1:14" x14ac:dyDescent="0.3">
      <c r="A335" s="1">
        <v>6</v>
      </c>
      <c r="B335" t="s">
        <v>952</v>
      </c>
      <c r="C335" t="s">
        <v>953</v>
      </c>
      <c r="D335" t="s">
        <v>954</v>
      </c>
      <c r="E335" t="s">
        <v>955</v>
      </c>
      <c r="F335" t="s">
        <v>956</v>
      </c>
      <c r="G335" t="s">
        <v>957</v>
      </c>
      <c r="I335" t="str">
        <f t="shared" si="33"/>
        <v>N/A</v>
      </c>
      <c r="J335">
        <f t="shared" si="34"/>
        <v>1430000</v>
      </c>
      <c r="K335">
        <f t="shared" si="35"/>
        <v>2190000</v>
      </c>
      <c r="L335">
        <f t="shared" si="36"/>
        <v>2780000</v>
      </c>
      <c r="M335">
        <f t="shared" si="37"/>
        <v>3100000</v>
      </c>
      <c r="N335">
        <f t="shared" si="38"/>
        <v>2990000</v>
      </c>
    </row>
    <row r="336" spans="1:14" x14ac:dyDescent="0.3">
      <c r="A336" s="1">
        <v>7</v>
      </c>
      <c r="B336" t="s">
        <v>958</v>
      </c>
      <c r="C336" t="s">
        <v>959</v>
      </c>
      <c r="D336" t="s">
        <v>960</v>
      </c>
      <c r="E336" t="s">
        <v>961</v>
      </c>
      <c r="F336" t="s">
        <v>962</v>
      </c>
      <c r="G336" t="s">
        <v>963</v>
      </c>
      <c r="I336" t="str">
        <f t="shared" si="33"/>
        <v>neg_trend</v>
      </c>
      <c r="J336">
        <f t="shared" si="34"/>
        <v>28600000</v>
      </c>
      <c r="K336">
        <f t="shared" si="35"/>
        <v>19560000</v>
      </c>
      <c r="L336">
        <f t="shared" si="36"/>
        <v>16460000</v>
      </c>
      <c r="M336">
        <f t="shared" si="37"/>
        <v>12180000</v>
      </c>
      <c r="N336">
        <f t="shared" si="38"/>
        <v>9330000</v>
      </c>
    </row>
    <row r="337" spans="1:14" x14ac:dyDescent="0.3">
      <c r="A337" s="1">
        <v>8</v>
      </c>
      <c r="B337" t="s">
        <v>964</v>
      </c>
      <c r="C337" t="s">
        <v>965</v>
      </c>
      <c r="D337" t="s">
        <v>966</v>
      </c>
      <c r="E337" t="s">
        <v>967</v>
      </c>
      <c r="F337" t="s">
        <v>968</v>
      </c>
      <c r="G337" t="s">
        <v>969</v>
      </c>
      <c r="I337" t="str">
        <f t="shared" si="33"/>
        <v>N/A</v>
      </c>
      <c r="J337">
        <f t="shared" si="34"/>
        <v>291040000</v>
      </c>
      <c r="K337">
        <f t="shared" si="35"/>
        <v>350070000</v>
      </c>
      <c r="L337">
        <f t="shared" si="36"/>
        <v>123550000</v>
      </c>
      <c r="M337">
        <f t="shared" si="37"/>
        <v>34010000</v>
      </c>
      <c r="N337">
        <f t="shared" si="38"/>
        <v>-200320000</v>
      </c>
    </row>
    <row r="338" spans="1:14" x14ac:dyDescent="0.3">
      <c r="A338" s="1">
        <v>9</v>
      </c>
      <c r="B338" t="s">
        <v>970</v>
      </c>
      <c r="C338" t="s">
        <v>254</v>
      </c>
      <c r="D338" t="s">
        <v>254</v>
      </c>
      <c r="E338" t="s">
        <v>254</v>
      </c>
      <c r="F338" t="s">
        <v>254</v>
      </c>
      <c r="G338" t="s">
        <v>254</v>
      </c>
      <c r="I338" t="str">
        <f t="shared" si="33"/>
        <v>N/A</v>
      </c>
      <c r="J338" t="str">
        <f t="shared" si="34"/>
        <v>N/A</v>
      </c>
      <c r="K338" t="str">
        <f t="shared" si="35"/>
        <v>N/A</v>
      </c>
      <c r="L338" t="str">
        <f t="shared" si="36"/>
        <v>N/A</v>
      </c>
      <c r="M338" t="str">
        <f t="shared" si="37"/>
        <v>N/A</v>
      </c>
      <c r="N338" t="str">
        <f t="shared" si="38"/>
        <v>N/A</v>
      </c>
    </row>
    <row r="339" spans="1:14" x14ac:dyDescent="0.3">
      <c r="A339" s="1">
        <v>10</v>
      </c>
      <c r="B339" t="s">
        <v>971</v>
      </c>
      <c r="C339" t="s">
        <v>965</v>
      </c>
      <c r="D339" t="s">
        <v>966</v>
      </c>
      <c r="E339" t="s">
        <v>967</v>
      </c>
      <c r="F339" t="s">
        <v>968</v>
      </c>
      <c r="G339" t="s">
        <v>969</v>
      </c>
      <c r="I339" t="str">
        <f t="shared" si="33"/>
        <v>N/A</v>
      </c>
      <c r="J339">
        <f t="shared" si="34"/>
        <v>291040000</v>
      </c>
      <c r="K339">
        <f t="shared" si="35"/>
        <v>350070000</v>
      </c>
      <c r="L339">
        <f t="shared" si="36"/>
        <v>123550000</v>
      </c>
      <c r="M339">
        <f t="shared" si="37"/>
        <v>34010000</v>
      </c>
      <c r="N339">
        <f t="shared" si="38"/>
        <v>-200320000</v>
      </c>
    </row>
    <row r="340" spans="1:14" x14ac:dyDescent="0.3">
      <c r="A340" s="1">
        <v>11</v>
      </c>
      <c r="B340" t="s">
        <v>972</v>
      </c>
      <c r="C340" t="s">
        <v>973</v>
      </c>
      <c r="D340" t="s">
        <v>974</v>
      </c>
      <c r="E340" t="s">
        <v>975</v>
      </c>
      <c r="F340" t="s">
        <v>976</v>
      </c>
      <c r="G340" t="s">
        <v>977</v>
      </c>
      <c r="I340" t="str">
        <f t="shared" si="33"/>
        <v>N/A</v>
      </c>
      <c r="J340">
        <f t="shared" si="34"/>
        <v>317910000</v>
      </c>
      <c r="K340">
        <f t="shared" si="35"/>
        <v>622960000</v>
      </c>
      <c r="L340">
        <f t="shared" si="36"/>
        <v>314840000</v>
      </c>
      <c r="M340">
        <f t="shared" si="37"/>
        <v>298000000</v>
      </c>
      <c r="N340">
        <f t="shared" si="38"/>
        <v>75350000</v>
      </c>
    </row>
    <row r="341" spans="1:14" x14ac:dyDescent="0.3">
      <c r="A341" s="1">
        <v>12</v>
      </c>
      <c r="B341" t="s">
        <v>978</v>
      </c>
      <c r="C341" t="s">
        <v>979</v>
      </c>
      <c r="D341" t="s">
        <v>980</v>
      </c>
      <c r="E341" t="s">
        <v>981</v>
      </c>
      <c r="F341" t="s">
        <v>982</v>
      </c>
      <c r="G341" t="s">
        <v>983</v>
      </c>
      <c r="I341" t="str">
        <f t="shared" si="33"/>
        <v>N/A</v>
      </c>
      <c r="J341">
        <f t="shared" si="34"/>
        <v>-26870000</v>
      </c>
      <c r="K341">
        <f t="shared" si="35"/>
        <v>-272890000</v>
      </c>
      <c r="L341">
        <f t="shared" si="36"/>
        <v>-191290000</v>
      </c>
      <c r="M341">
        <f t="shared" si="37"/>
        <v>-263990000</v>
      </c>
      <c r="N341">
        <f t="shared" si="38"/>
        <v>-275670000</v>
      </c>
    </row>
    <row r="342" spans="1:14" x14ac:dyDescent="0.3">
      <c r="A342" s="1">
        <v>13</v>
      </c>
      <c r="B342" t="s">
        <v>817</v>
      </c>
      <c r="C342" t="s">
        <v>984</v>
      </c>
      <c r="D342" t="s">
        <v>985</v>
      </c>
      <c r="E342" t="s">
        <v>358</v>
      </c>
      <c r="F342" t="s">
        <v>254</v>
      </c>
      <c r="G342" t="s">
        <v>254</v>
      </c>
      <c r="I342" t="str">
        <f t="shared" si="33"/>
        <v>N/A</v>
      </c>
      <c r="J342">
        <f t="shared" si="34"/>
        <v>-26050000</v>
      </c>
      <c r="K342">
        <f t="shared" si="35"/>
        <v>6960000</v>
      </c>
      <c r="L342">
        <f t="shared" si="36"/>
        <v>10420000</v>
      </c>
      <c r="M342" t="str">
        <f t="shared" si="37"/>
        <v>N/A</v>
      </c>
      <c r="N342" t="str">
        <f t="shared" si="38"/>
        <v>N/A</v>
      </c>
    </row>
    <row r="343" spans="1:14" x14ac:dyDescent="0.3">
      <c r="A343" s="1">
        <v>14</v>
      </c>
      <c r="B343" t="s">
        <v>910</v>
      </c>
      <c r="C343" t="s">
        <v>986</v>
      </c>
      <c r="D343" t="s">
        <v>254</v>
      </c>
      <c r="E343" t="s">
        <v>987</v>
      </c>
      <c r="F343" t="s">
        <v>254</v>
      </c>
      <c r="G343" t="s">
        <v>254</v>
      </c>
      <c r="I343" t="str">
        <f t="shared" si="33"/>
        <v>N/A</v>
      </c>
      <c r="J343">
        <f t="shared" si="34"/>
        <v>-29600000</v>
      </c>
      <c r="K343" t="str">
        <f t="shared" si="35"/>
        <v>N/A</v>
      </c>
      <c r="L343">
        <f t="shared" si="36"/>
        <v>-1390000</v>
      </c>
      <c r="M343" t="str">
        <f t="shared" si="37"/>
        <v>N/A</v>
      </c>
      <c r="N343" t="str">
        <f t="shared" si="38"/>
        <v>N/A</v>
      </c>
    </row>
    <row r="344" spans="1:14" x14ac:dyDescent="0.3">
      <c r="A344" s="1">
        <v>15</v>
      </c>
      <c r="B344" t="s">
        <v>914</v>
      </c>
      <c r="C344" t="s">
        <v>988</v>
      </c>
      <c r="D344" t="s">
        <v>985</v>
      </c>
      <c r="E344" t="s">
        <v>989</v>
      </c>
      <c r="F344" t="s">
        <v>254</v>
      </c>
      <c r="G344" t="s">
        <v>254</v>
      </c>
      <c r="I344" t="str">
        <f t="shared" si="33"/>
        <v>N/A</v>
      </c>
      <c r="J344">
        <f t="shared" si="34"/>
        <v>3540000</v>
      </c>
      <c r="K344">
        <f t="shared" si="35"/>
        <v>6960000</v>
      </c>
      <c r="L344">
        <f t="shared" si="36"/>
        <v>11810000</v>
      </c>
      <c r="M344" t="str">
        <f t="shared" si="37"/>
        <v>N/A</v>
      </c>
      <c r="N344" t="str">
        <f t="shared" si="38"/>
        <v>N/A</v>
      </c>
    </row>
    <row r="345" spans="1:14" x14ac:dyDescent="0.3">
      <c r="A345" s="1">
        <v>16</v>
      </c>
      <c r="B345" t="s">
        <v>990</v>
      </c>
      <c r="C345" t="s">
        <v>991</v>
      </c>
      <c r="D345" t="s">
        <v>992</v>
      </c>
      <c r="E345" t="s">
        <v>993</v>
      </c>
      <c r="F345" t="s">
        <v>994</v>
      </c>
      <c r="G345" t="s">
        <v>995</v>
      </c>
      <c r="I345" t="str">
        <f t="shared" si="33"/>
        <v>N/A</v>
      </c>
      <c r="J345">
        <f t="shared" si="34"/>
        <v>233900000</v>
      </c>
      <c r="K345">
        <f t="shared" si="35"/>
        <v>291640000</v>
      </c>
      <c r="L345">
        <f t="shared" si="36"/>
        <v>78080000</v>
      </c>
      <c r="M345">
        <f t="shared" si="37"/>
        <v>44640000</v>
      </c>
      <c r="N345">
        <f t="shared" si="38"/>
        <v>-251080000</v>
      </c>
    </row>
    <row r="346" spans="1:14" x14ac:dyDescent="0.3">
      <c r="A346" s="1">
        <v>17</v>
      </c>
      <c r="B346" t="s">
        <v>996</v>
      </c>
      <c r="C346" t="s">
        <v>254</v>
      </c>
      <c r="D346" t="s">
        <v>997</v>
      </c>
      <c r="E346" t="s">
        <v>998</v>
      </c>
      <c r="F346" t="s">
        <v>999</v>
      </c>
      <c r="G346" t="s">
        <v>1000</v>
      </c>
      <c r="I346" t="str">
        <f t="shared" si="33"/>
        <v>N/A</v>
      </c>
      <c r="J346" t="str">
        <f t="shared" si="34"/>
        <v>N/A</v>
      </c>
      <c r="K346">
        <f t="shared" si="35"/>
        <v>0.24690000000000001</v>
      </c>
      <c r="L346">
        <f t="shared" si="36"/>
        <v>-0.73230000000000006</v>
      </c>
      <c r="M346">
        <f t="shared" si="37"/>
        <v>-0.42830000000000001</v>
      </c>
      <c r="N346">
        <f t="shared" si="38"/>
        <v>-6.6245000000000003</v>
      </c>
    </row>
    <row r="347" spans="1:14" x14ac:dyDescent="0.3">
      <c r="A347" s="1">
        <v>18</v>
      </c>
      <c r="B347" t="s">
        <v>1001</v>
      </c>
      <c r="C347" t="s">
        <v>1002</v>
      </c>
      <c r="D347" t="s">
        <v>1003</v>
      </c>
      <c r="E347" t="s">
        <v>1004</v>
      </c>
      <c r="F347" t="s">
        <v>1005</v>
      </c>
      <c r="G347" t="s">
        <v>1006</v>
      </c>
      <c r="I347" t="str">
        <f t="shared" si="33"/>
        <v>neg_trend</v>
      </c>
      <c r="J347">
        <f t="shared" si="34"/>
        <v>0.35090000000000005</v>
      </c>
      <c r="K347">
        <f t="shared" si="35"/>
        <v>0.3372</v>
      </c>
      <c r="L347">
        <f t="shared" si="36"/>
        <v>7.5499999999999998E-2</v>
      </c>
      <c r="M347">
        <f t="shared" si="37"/>
        <v>4.2699999999999995E-2</v>
      </c>
      <c r="N347">
        <f t="shared" si="38"/>
        <v>-0.24970000000000001</v>
      </c>
    </row>
    <row r="348" spans="1:14" x14ac:dyDescent="0.3">
      <c r="A348" s="1">
        <v>19</v>
      </c>
      <c r="B348" t="s">
        <v>1007</v>
      </c>
      <c r="C348" t="s">
        <v>1008</v>
      </c>
      <c r="D348" t="s">
        <v>1009</v>
      </c>
      <c r="E348" t="s">
        <v>1010</v>
      </c>
      <c r="F348" t="s">
        <v>1011</v>
      </c>
      <c r="G348" t="s">
        <v>1012</v>
      </c>
      <c r="I348" t="str">
        <f t="shared" si="33"/>
        <v>N/A</v>
      </c>
      <c r="J348">
        <f t="shared" si="34"/>
        <v>-2470000</v>
      </c>
      <c r="K348">
        <f t="shared" si="35"/>
        <v>-614000</v>
      </c>
      <c r="L348">
        <f t="shared" si="36"/>
        <v>-4179999.9999999995</v>
      </c>
      <c r="M348">
        <f t="shared" si="37"/>
        <v>-7740000</v>
      </c>
      <c r="N348">
        <f t="shared" si="38"/>
        <v>-4870000</v>
      </c>
    </row>
    <row r="349" spans="1:14" x14ac:dyDescent="0.3">
      <c r="A349" s="1">
        <v>20</v>
      </c>
      <c r="B349" t="s">
        <v>1013</v>
      </c>
      <c r="C349" t="s">
        <v>1014</v>
      </c>
      <c r="D349" t="s">
        <v>1014</v>
      </c>
      <c r="E349" t="s">
        <v>1014</v>
      </c>
      <c r="F349" t="s">
        <v>1014</v>
      </c>
      <c r="G349" t="s">
        <v>1014</v>
      </c>
      <c r="I349" t="str">
        <f t="shared" si="33"/>
        <v>N/A</v>
      </c>
      <c r="J349">
        <f t="shared" si="34"/>
        <v>0</v>
      </c>
      <c r="K349">
        <f t="shared" si="35"/>
        <v>0</v>
      </c>
      <c r="L349">
        <f t="shared" si="36"/>
        <v>0</v>
      </c>
      <c r="M349">
        <f t="shared" si="37"/>
        <v>0</v>
      </c>
      <c r="N349">
        <f t="shared" si="38"/>
        <v>0</v>
      </c>
    </row>
    <row r="350" spans="1:14" x14ac:dyDescent="0.3">
      <c r="A350" s="1">
        <v>21</v>
      </c>
      <c r="B350" t="s">
        <v>1015</v>
      </c>
      <c r="C350" t="s">
        <v>1016</v>
      </c>
      <c r="D350" t="s">
        <v>1017</v>
      </c>
      <c r="E350" t="s">
        <v>1018</v>
      </c>
      <c r="F350" t="s">
        <v>1019</v>
      </c>
      <c r="G350" t="s">
        <v>1020</v>
      </c>
      <c r="I350" t="str">
        <f t="shared" si="33"/>
        <v>N/A</v>
      </c>
      <c r="J350">
        <f t="shared" si="34"/>
        <v>-120770000</v>
      </c>
      <c r="K350">
        <f t="shared" si="35"/>
        <v>18730000</v>
      </c>
      <c r="L350">
        <f t="shared" si="36"/>
        <v>-17760000</v>
      </c>
      <c r="M350">
        <f t="shared" si="37"/>
        <v>24940000</v>
      </c>
      <c r="N350">
        <f t="shared" si="38"/>
        <v>-26490000</v>
      </c>
    </row>
    <row r="351" spans="1:14" x14ac:dyDescent="0.3">
      <c r="A351" s="1">
        <v>22</v>
      </c>
      <c r="B351" t="s">
        <v>1021</v>
      </c>
      <c r="C351" t="s">
        <v>1022</v>
      </c>
      <c r="D351" t="s">
        <v>1023</v>
      </c>
      <c r="E351" t="s">
        <v>1024</v>
      </c>
      <c r="F351" t="s">
        <v>1025</v>
      </c>
      <c r="G351" t="s">
        <v>1026</v>
      </c>
      <c r="I351" t="str">
        <f t="shared" si="33"/>
        <v>N/A</v>
      </c>
      <c r="J351">
        <f t="shared" si="34"/>
        <v>-22320000</v>
      </c>
      <c r="K351">
        <f t="shared" si="35"/>
        <v>117310000</v>
      </c>
      <c r="L351">
        <f t="shared" si="36"/>
        <v>131400000</v>
      </c>
      <c r="M351">
        <f t="shared" si="37"/>
        <v>160710000</v>
      </c>
      <c r="N351">
        <f t="shared" si="38"/>
        <v>59020000</v>
      </c>
    </row>
    <row r="352" spans="1:14" x14ac:dyDescent="0.3">
      <c r="A352" s="1">
        <v>23</v>
      </c>
      <c r="B352" t="s">
        <v>1027</v>
      </c>
      <c r="C352" t="s">
        <v>254</v>
      </c>
      <c r="D352" t="s">
        <v>1028</v>
      </c>
      <c r="E352" t="s">
        <v>1029</v>
      </c>
      <c r="F352" t="s">
        <v>1030</v>
      </c>
      <c r="G352" t="s">
        <v>1031</v>
      </c>
      <c r="I352" t="str">
        <f t="shared" si="33"/>
        <v>N/A</v>
      </c>
      <c r="J352" t="str">
        <f t="shared" si="34"/>
        <v>N/A</v>
      </c>
      <c r="K352">
        <f t="shared" si="35"/>
        <v>6.2572000000000001</v>
      </c>
      <c r="L352">
        <f t="shared" si="36"/>
        <v>0.1201</v>
      </c>
      <c r="M352">
        <f t="shared" si="37"/>
        <v>0.22309999999999999</v>
      </c>
      <c r="N352">
        <f t="shared" si="38"/>
        <v>-0.63280000000000003</v>
      </c>
    </row>
    <row r="353" spans="1:14" x14ac:dyDescent="0.3">
      <c r="A353" s="1">
        <v>24</v>
      </c>
      <c r="B353" t="s">
        <v>1032</v>
      </c>
      <c r="C353" t="s">
        <v>254</v>
      </c>
      <c r="D353" t="s">
        <v>254</v>
      </c>
      <c r="E353" t="s">
        <v>254</v>
      </c>
      <c r="F353" t="s">
        <v>254</v>
      </c>
      <c r="G353" t="s">
        <v>1033</v>
      </c>
      <c r="I353" t="str">
        <f t="shared" si="33"/>
        <v>N/A</v>
      </c>
      <c r="J353" t="str">
        <f t="shared" si="34"/>
        <v>N/A</v>
      </c>
      <c r="K353" t="str">
        <f t="shared" si="35"/>
        <v>N/A</v>
      </c>
      <c r="L353" t="str">
        <f t="shared" si="36"/>
        <v>N/A</v>
      </c>
      <c r="M353" t="str">
        <f t="shared" si="37"/>
        <v>N/A</v>
      </c>
      <c r="N353">
        <f t="shared" si="38"/>
        <v>2.7400000000000004E-2</v>
      </c>
    </row>
    <row r="354" spans="1:14" x14ac:dyDescent="0.3">
      <c r="I354" t="str">
        <f t="shared" si="33"/>
        <v>N/A</v>
      </c>
      <c r="J354" t="str">
        <f t="shared" si="34"/>
        <v>N/A</v>
      </c>
      <c r="K354" t="str">
        <f t="shared" si="35"/>
        <v>N/A</v>
      </c>
      <c r="L354" t="str">
        <f t="shared" si="36"/>
        <v>N/A</v>
      </c>
      <c r="M354" t="str">
        <f t="shared" si="37"/>
        <v>N/A</v>
      </c>
      <c r="N354" t="str">
        <f t="shared" si="38"/>
        <v>N/A</v>
      </c>
    </row>
    <row r="355" spans="1:14" x14ac:dyDescent="0.3">
      <c r="A355" s="1">
        <v>0</v>
      </c>
      <c r="B355" t="s">
        <v>1034</v>
      </c>
      <c r="C355" t="s">
        <v>1035</v>
      </c>
      <c r="I355" t="str">
        <f t="shared" si="33"/>
        <v>N/A</v>
      </c>
      <c r="J355" t="str">
        <f t="shared" si="34"/>
        <v>N/A</v>
      </c>
      <c r="K355" t="str">
        <f t="shared" si="35"/>
        <v>N/A</v>
      </c>
      <c r="L355" t="str">
        <f t="shared" si="36"/>
        <v>N/A</v>
      </c>
      <c r="M355" t="str">
        <f t="shared" si="37"/>
        <v>N/A</v>
      </c>
      <c r="N355" t="str">
        <f t="shared" si="38"/>
        <v>N/A</v>
      </c>
    </row>
    <row r="356" spans="1:14" x14ac:dyDescent="0.3">
      <c r="A356" s="1">
        <v>1</v>
      </c>
      <c r="B356" t="s">
        <v>1036</v>
      </c>
      <c r="C356" t="s">
        <v>1037</v>
      </c>
      <c r="I356" t="str">
        <f t="shared" si="33"/>
        <v>N/A</v>
      </c>
      <c r="J356" t="str">
        <f t="shared" si="34"/>
        <v>N/A</v>
      </c>
      <c r="K356" t="str">
        <f t="shared" si="35"/>
        <v>N/A</v>
      </c>
      <c r="L356" t="str">
        <f t="shared" si="36"/>
        <v>N/A</v>
      </c>
      <c r="M356" t="str">
        <f t="shared" si="37"/>
        <v>N/A</v>
      </c>
      <c r="N356" t="str">
        <f t="shared" si="38"/>
        <v>N/A</v>
      </c>
    </row>
    <row r="357" spans="1:14" x14ac:dyDescent="0.3">
      <c r="A357" s="1">
        <v>2</v>
      </c>
      <c r="B357" t="s">
        <v>1038</v>
      </c>
      <c r="C357" t="s">
        <v>1039</v>
      </c>
      <c r="I357" t="str">
        <f t="shared" si="33"/>
        <v>N/A</v>
      </c>
      <c r="J357" t="str">
        <f t="shared" si="34"/>
        <v>N/A</v>
      </c>
      <c r="K357" t="str">
        <f t="shared" si="35"/>
        <v>N/A</v>
      </c>
      <c r="L357" t="str">
        <f t="shared" si="36"/>
        <v>N/A</v>
      </c>
      <c r="M357" t="str">
        <f t="shared" si="37"/>
        <v>N/A</v>
      </c>
      <c r="N357" t="str">
        <f t="shared" si="38"/>
        <v>N/A</v>
      </c>
    </row>
    <row r="358" spans="1:14" x14ac:dyDescent="0.3">
      <c r="A358" s="1">
        <v>3</v>
      </c>
      <c r="B358" t="s">
        <v>1040</v>
      </c>
      <c r="C358" t="s">
        <v>1041</v>
      </c>
      <c r="I358" t="str">
        <f t="shared" si="33"/>
        <v>N/A</v>
      </c>
      <c r="J358" t="str">
        <f t="shared" si="34"/>
        <v>N/A</v>
      </c>
      <c r="K358" t="str">
        <f t="shared" si="35"/>
        <v>N/A</v>
      </c>
      <c r="L358" t="str">
        <f t="shared" si="36"/>
        <v>N/A</v>
      </c>
      <c r="M358" t="str">
        <f t="shared" si="37"/>
        <v>N/A</v>
      </c>
      <c r="N358" t="str">
        <f t="shared" si="38"/>
        <v>N/A</v>
      </c>
    </row>
    <row r="359" spans="1:14" x14ac:dyDescent="0.3">
      <c r="A359" s="1">
        <v>4</v>
      </c>
      <c r="B359" t="s">
        <v>1042</v>
      </c>
      <c r="C359" t="s">
        <v>1043</v>
      </c>
      <c r="I359" t="str">
        <f t="shared" si="33"/>
        <v>N/A</v>
      </c>
      <c r="J359" t="str">
        <f t="shared" si="34"/>
        <v>N/A</v>
      </c>
      <c r="K359" t="str">
        <f t="shared" si="35"/>
        <v>N/A</v>
      </c>
      <c r="L359" t="str">
        <f t="shared" si="36"/>
        <v>N/A</v>
      </c>
      <c r="M359" t="str">
        <f t="shared" si="37"/>
        <v>N/A</v>
      </c>
      <c r="N359" t="str">
        <f t="shared" si="38"/>
        <v>N/A</v>
      </c>
    </row>
    <row r="360" spans="1:14" x14ac:dyDescent="0.3">
      <c r="A360" s="1">
        <v>5</v>
      </c>
      <c r="B360" t="s">
        <v>1044</v>
      </c>
      <c r="C360" t="s">
        <v>1045</v>
      </c>
      <c r="I360" t="str">
        <f t="shared" si="33"/>
        <v>N/A</v>
      </c>
      <c r="J360" t="str">
        <f t="shared" si="34"/>
        <v>N/A</v>
      </c>
      <c r="K360" t="str">
        <f t="shared" si="35"/>
        <v>N/A</v>
      </c>
      <c r="L360" t="str">
        <f t="shared" si="36"/>
        <v>N/A</v>
      </c>
      <c r="M360" t="str">
        <f t="shared" si="37"/>
        <v>N/A</v>
      </c>
      <c r="N360" t="str">
        <f t="shared" si="38"/>
        <v>N/A</v>
      </c>
    </row>
    <row r="361" spans="1:14" x14ac:dyDescent="0.3">
      <c r="I361" t="str">
        <f t="shared" si="33"/>
        <v>N/A</v>
      </c>
      <c r="J361" t="str">
        <f t="shared" si="34"/>
        <v>N/A</v>
      </c>
      <c r="K361" t="str">
        <f t="shared" si="35"/>
        <v>N/A</v>
      </c>
      <c r="L361" t="str">
        <f t="shared" si="36"/>
        <v>N/A</v>
      </c>
      <c r="M361" t="str">
        <f t="shared" si="37"/>
        <v>N/A</v>
      </c>
      <c r="N361" t="str">
        <f t="shared" si="38"/>
        <v>N/A</v>
      </c>
    </row>
    <row r="362" spans="1:14" x14ac:dyDescent="0.3">
      <c r="I362" t="str">
        <f t="shared" si="33"/>
        <v>N/A</v>
      </c>
      <c r="J362" t="str">
        <f t="shared" si="34"/>
        <v>N/A</v>
      </c>
      <c r="K362" t="str">
        <f t="shared" si="35"/>
        <v>N/A</v>
      </c>
      <c r="L362" t="str">
        <f t="shared" si="36"/>
        <v>N/A</v>
      </c>
      <c r="M362" t="str">
        <f t="shared" si="37"/>
        <v>N/A</v>
      </c>
      <c r="N362" t="str">
        <f t="shared" si="38"/>
        <v>N/A</v>
      </c>
    </row>
    <row r="363" spans="1:14" x14ac:dyDescent="0.3">
      <c r="A363" s="1">
        <v>0</v>
      </c>
      <c r="B363" t="s">
        <v>121</v>
      </c>
      <c r="C363" t="s">
        <v>1046</v>
      </c>
      <c r="I363" t="str">
        <f t="shared" si="33"/>
        <v>N/A</v>
      </c>
      <c r="J363">
        <f t="shared" si="34"/>
        <v>9810000000</v>
      </c>
      <c r="K363" t="str">
        <f t="shared" si="35"/>
        <v>N/A</v>
      </c>
      <c r="L363" t="str">
        <f t="shared" si="36"/>
        <v>N/A</v>
      </c>
      <c r="M363" t="str">
        <f t="shared" si="37"/>
        <v>N/A</v>
      </c>
      <c r="N363" t="str">
        <f t="shared" si="38"/>
        <v>N/A</v>
      </c>
    </row>
    <row r="364" spans="1:14" x14ac:dyDescent="0.3">
      <c r="A364" s="1">
        <v>1</v>
      </c>
      <c r="B364" t="s">
        <v>122</v>
      </c>
      <c r="I364" t="str">
        <f t="shared" si="33"/>
        <v>N/A</v>
      </c>
      <c r="J364" t="str">
        <f t="shared" si="34"/>
        <v>N/A</v>
      </c>
      <c r="K364" t="str">
        <f t="shared" si="35"/>
        <v>N/A</v>
      </c>
      <c r="L364" t="str">
        <f t="shared" si="36"/>
        <v>N/A</v>
      </c>
      <c r="M364" t="str">
        <f t="shared" si="37"/>
        <v>N/A</v>
      </c>
      <c r="N364" t="str">
        <f t="shared" si="38"/>
        <v>N/A</v>
      </c>
    </row>
    <row r="365" spans="1:14" x14ac:dyDescent="0.3">
      <c r="A365" s="1">
        <v>2</v>
      </c>
      <c r="B365" t="s">
        <v>123</v>
      </c>
      <c r="C365" t="s">
        <v>1047</v>
      </c>
      <c r="I365" t="str">
        <f t="shared" si="33"/>
        <v>N/A</v>
      </c>
      <c r="J365">
        <f t="shared" si="34"/>
        <v>45.08</v>
      </c>
      <c r="K365" t="str">
        <f t="shared" si="35"/>
        <v>N/A</v>
      </c>
      <c r="L365" t="str">
        <f t="shared" si="36"/>
        <v>N/A</v>
      </c>
      <c r="M365" t="str">
        <f t="shared" si="37"/>
        <v>N/A</v>
      </c>
      <c r="N365" t="str">
        <f t="shared" si="38"/>
        <v>N/A</v>
      </c>
    </row>
    <row r="366" spans="1:14" x14ac:dyDescent="0.3">
      <c r="A366" s="1">
        <v>3</v>
      </c>
      <c r="B366" t="s">
        <v>124</v>
      </c>
      <c r="C366" t="s">
        <v>1048</v>
      </c>
      <c r="I366" t="str">
        <f t="shared" si="33"/>
        <v>N/A</v>
      </c>
      <c r="J366">
        <f t="shared" si="34"/>
        <v>23.38</v>
      </c>
      <c r="K366" t="str">
        <f t="shared" si="35"/>
        <v>N/A</v>
      </c>
      <c r="L366" t="str">
        <f t="shared" si="36"/>
        <v>N/A</v>
      </c>
      <c r="M366" t="str">
        <f t="shared" si="37"/>
        <v>N/A</v>
      </c>
      <c r="N366" t="str">
        <f t="shared" si="38"/>
        <v>N/A</v>
      </c>
    </row>
    <row r="367" spans="1:14" x14ac:dyDescent="0.3">
      <c r="A367" s="1">
        <v>4</v>
      </c>
      <c r="B367" t="s">
        <v>126</v>
      </c>
      <c r="C367" t="s">
        <v>1049</v>
      </c>
      <c r="I367" t="str">
        <f t="shared" si="33"/>
        <v>N/A</v>
      </c>
      <c r="J367">
        <f t="shared" si="34"/>
        <v>2.41</v>
      </c>
      <c r="K367" t="str">
        <f t="shared" si="35"/>
        <v>N/A</v>
      </c>
      <c r="L367" t="str">
        <f t="shared" si="36"/>
        <v>N/A</v>
      </c>
      <c r="M367" t="str">
        <f t="shared" si="37"/>
        <v>N/A</v>
      </c>
      <c r="N367" t="str">
        <f t="shared" si="38"/>
        <v>N/A</v>
      </c>
    </row>
    <row r="368" spans="1:14" x14ac:dyDescent="0.3">
      <c r="A368" s="1">
        <v>5</v>
      </c>
      <c r="B368" t="s">
        <v>128</v>
      </c>
      <c r="C368" t="s">
        <v>1050</v>
      </c>
      <c r="I368" t="str">
        <f t="shared" si="33"/>
        <v>N/A</v>
      </c>
      <c r="J368">
        <f t="shared" si="34"/>
        <v>5.31</v>
      </c>
      <c r="K368" t="str">
        <f t="shared" si="35"/>
        <v>N/A</v>
      </c>
      <c r="L368" t="str">
        <f t="shared" si="36"/>
        <v>N/A</v>
      </c>
      <c r="M368" t="str">
        <f t="shared" si="37"/>
        <v>N/A</v>
      </c>
      <c r="N368" t="str">
        <f t="shared" si="38"/>
        <v>N/A</v>
      </c>
    </row>
    <row r="369" spans="1:14" x14ac:dyDescent="0.3">
      <c r="A369" s="1">
        <v>6</v>
      </c>
      <c r="B369" t="s">
        <v>130</v>
      </c>
      <c r="C369" t="s">
        <v>1051</v>
      </c>
      <c r="I369" t="str">
        <f t="shared" si="33"/>
        <v>N/A</v>
      </c>
      <c r="J369">
        <f t="shared" si="34"/>
        <v>11.67</v>
      </c>
      <c r="K369" t="str">
        <f t="shared" si="35"/>
        <v>N/A</v>
      </c>
      <c r="L369" t="str">
        <f t="shared" si="36"/>
        <v>N/A</v>
      </c>
      <c r="M369" t="str">
        <f t="shared" si="37"/>
        <v>N/A</v>
      </c>
      <c r="N369" t="str">
        <f t="shared" si="38"/>
        <v>N/A</v>
      </c>
    </row>
    <row r="370" spans="1:14" x14ac:dyDescent="0.3">
      <c r="A370" s="1">
        <v>7</v>
      </c>
      <c r="B370" t="s">
        <v>132</v>
      </c>
      <c r="I370" t="str">
        <f t="shared" si="33"/>
        <v>N/A</v>
      </c>
      <c r="J370" t="str">
        <f t="shared" si="34"/>
        <v>N/A</v>
      </c>
      <c r="K370" t="str">
        <f t="shared" si="35"/>
        <v>N/A</v>
      </c>
      <c r="L370" t="str">
        <f t="shared" si="36"/>
        <v>N/A</v>
      </c>
      <c r="M370" t="str">
        <f t="shared" si="37"/>
        <v>N/A</v>
      </c>
      <c r="N370" t="str">
        <f t="shared" si="38"/>
        <v>N/A</v>
      </c>
    </row>
    <row r="371" spans="1:14" x14ac:dyDescent="0.3">
      <c r="A371" s="1">
        <v>8</v>
      </c>
      <c r="B371" t="s">
        <v>133</v>
      </c>
      <c r="I371" t="str">
        <f t="shared" si="33"/>
        <v>N/A</v>
      </c>
      <c r="J371" t="str">
        <f t="shared" si="34"/>
        <v>N/A</v>
      </c>
      <c r="K371" t="str">
        <f t="shared" si="35"/>
        <v>N/A</v>
      </c>
      <c r="L371" t="str">
        <f t="shared" si="36"/>
        <v>N/A</v>
      </c>
      <c r="M371" t="str">
        <f t="shared" si="37"/>
        <v>N/A</v>
      </c>
      <c r="N371" t="str">
        <f t="shared" si="38"/>
        <v>N/A</v>
      </c>
    </row>
    <row r="372" spans="1:14" x14ac:dyDescent="0.3">
      <c r="I372" t="str">
        <f t="shared" si="33"/>
        <v>N/A</v>
      </c>
      <c r="J372" t="str">
        <f t="shared" si="34"/>
        <v>N/A</v>
      </c>
      <c r="K372" t="str">
        <f t="shared" si="35"/>
        <v>N/A</v>
      </c>
      <c r="L372" t="str">
        <f t="shared" si="36"/>
        <v>N/A</v>
      </c>
      <c r="M372" t="str">
        <f t="shared" si="37"/>
        <v>N/A</v>
      </c>
      <c r="N372" t="str">
        <f t="shared" si="38"/>
        <v>N/A</v>
      </c>
    </row>
    <row r="373" spans="1:14" x14ac:dyDescent="0.3">
      <c r="I373" t="str">
        <f t="shared" si="33"/>
        <v>N/A</v>
      </c>
      <c r="J373" t="str">
        <f t="shared" si="34"/>
        <v>N/A</v>
      </c>
      <c r="K373" t="str">
        <f t="shared" si="35"/>
        <v>N/A</v>
      </c>
      <c r="L373" t="str">
        <f t="shared" si="36"/>
        <v>N/A</v>
      </c>
      <c r="M373" t="str">
        <f t="shared" si="37"/>
        <v>N/A</v>
      </c>
      <c r="N373" t="str">
        <f t="shared" si="38"/>
        <v>N/A</v>
      </c>
    </row>
    <row r="374" spans="1:14" x14ac:dyDescent="0.3">
      <c r="A374" s="1">
        <v>0</v>
      </c>
      <c r="B374" t="s">
        <v>121</v>
      </c>
      <c r="C374" t="s">
        <v>1052</v>
      </c>
      <c r="I374" t="str">
        <f t="shared" si="33"/>
        <v>N/A</v>
      </c>
      <c r="J374">
        <f t="shared" si="34"/>
        <v>2770000000</v>
      </c>
      <c r="K374" t="str">
        <f t="shared" si="35"/>
        <v>N/A</v>
      </c>
      <c r="L374" t="str">
        <f t="shared" si="36"/>
        <v>N/A</v>
      </c>
      <c r="M374" t="str">
        <f t="shared" si="37"/>
        <v>N/A</v>
      </c>
      <c r="N374" t="str">
        <f t="shared" si="38"/>
        <v>N/A</v>
      </c>
    </row>
    <row r="375" spans="1:14" x14ac:dyDescent="0.3">
      <c r="A375" s="1">
        <v>1</v>
      </c>
      <c r="B375" t="s">
        <v>122</v>
      </c>
      <c r="I375" t="str">
        <f t="shared" si="33"/>
        <v>N/A</v>
      </c>
      <c r="J375" t="str">
        <f t="shared" si="34"/>
        <v>N/A</v>
      </c>
      <c r="K375" t="str">
        <f t="shared" si="35"/>
        <v>N/A</v>
      </c>
      <c r="L375" t="str">
        <f t="shared" si="36"/>
        <v>N/A</v>
      </c>
      <c r="M375" t="str">
        <f t="shared" si="37"/>
        <v>N/A</v>
      </c>
      <c r="N375" t="str">
        <f t="shared" si="38"/>
        <v>N/A</v>
      </c>
    </row>
    <row r="376" spans="1:14" x14ac:dyDescent="0.3">
      <c r="A376" s="1">
        <v>2</v>
      </c>
      <c r="B376" t="s">
        <v>123</v>
      </c>
      <c r="C376" t="s">
        <v>1053</v>
      </c>
      <c r="I376" t="str">
        <f t="shared" si="33"/>
        <v>N/A</v>
      </c>
      <c r="J376">
        <f t="shared" si="34"/>
        <v>6105</v>
      </c>
      <c r="K376" t="str">
        <f t="shared" si="35"/>
        <v>N/A</v>
      </c>
      <c r="L376" t="str">
        <f t="shared" si="36"/>
        <v>N/A</v>
      </c>
      <c r="M376" t="str">
        <f t="shared" si="37"/>
        <v>N/A</v>
      </c>
      <c r="N376" t="str">
        <f t="shared" si="38"/>
        <v>N/A</v>
      </c>
    </row>
    <row r="377" spans="1:14" x14ac:dyDescent="0.3">
      <c r="A377" s="1">
        <v>3</v>
      </c>
      <c r="B377" t="s">
        <v>124</v>
      </c>
      <c r="C377" t="s">
        <v>1054</v>
      </c>
      <c r="I377" t="str">
        <f t="shared" si="33"/>
        <v>N/A</v>
      </c>
      <c r="J377">
        <f t="shared" si="34"/>
        <v>42.99</v>
      </c>
      <c r="K377" t="str">
        <f t="shared" si="35"/>
        <v>N/A</v>
      </c>
      <c r="L377" t="str">
        <f t="shared" si="36"/>
        <v>N/A</v>
      </c>
      <c r="M377" t="str">
        <f t="shared" si="37"/>
        <v>N/A</v>
      </c>
      <c r="N377" t="str">
        <f t="shared" si="38"/>
        <v>N/A</v>
      </c>
    </row>
    <row r="378" spans="1:14" x14ac:dyDescent="0.3">
      <c r="A378" s="1">
        <v>4</v>
      </c>
      <c r="B378" t="s">
        <v>126</v>
      </c>
      <c r="C378" t="s">
        <v>1055</v>
      </c>
      <c r="I378" t="str">
        <f t="shared" si="33"/>
        <v>N/A</v>
      </c>
      <c r="J378">
        <f t="shared" si="34"/>
        <v>2.52</v>
      </c>
      <c r="K378" t="str">
        <f t="shared" si="35"/>
        <v>N/A</v>
      </c>
      <c r="L378" t="str">
        <f t="shared" si="36"/>
        <v>N/A</v>
      </c>
      <c r="M378" t="str">
        <f t="shared" si="37"/>
        <v>N/A</v>
      </c>
      <c r="N378" t="str">
        <f t="shared" si="38"/>
        <v>N/A</v>
      </c>
    </row>
    <row r="379" spans="1:14" x14ac:dyDescent="0.3">
      <c r="A379" s="1">
        <v>5</v>
      </c>
      <c r="B379" t="s">
        <v>128</v>
      </c>
      <c r="C379" t="s">
        <v>541</v>
      </c>
      <c r="I379" t="str">
        <f t="shared" si="33"/>
        <v>N/A</v>
      </c>
      <c r="J379">
        <f t="shared" si="34"/>
        <v>4.26</v>
      </c>
      <c r="K379" t="str">
        <f t="shared" si="35"/>
        <v>N/A</v>
      </c>
      <c r="L379" t="str">
        <f t="shared" si="36"/>
        <v>N/A</v>
      </c>
      <c r="M379" t="str">
        <f t="shared" si="37"/>
        <v>N/A</v>
      </c>
      <c r="N379" t="str">
        <f t="shared" si="38"/>
        <v>N/A</v>
      </c>
    </row>
    <row r="380" spans="1:14" x14ac:dyDescent="0.3">
      <c r="A380" s="1">
        <v>6</v>
      </c>
      <c r="B380" t="s">
        <v>130</v>
      </c>
      <c r="C380" t="s">
        <v>1056</v>
      </c>
      <c r="I380" t="str">
        <f t="shared" ref="I380:I443" si="39">IF(AND(K380&gt; J380, L380&gt; K380, M380&gt; L380, N380&gt; M380), "pos_trend", IF(AND(K380&lt; J380, L380&lt; K380, M380&lt; L380, N380&lt; M380), "neg_trend", "N/A"))</f>
        <v>N/A</v>
      </c>
      <c r="J380">
        <f t="shared" ref="J380:J399" si="40">IFERROR(IF(TRIM(C380)="-", "N/A", IF(RIGHT(C380,1)=")",IF(RIGHT(C380,2)="T)",-1000000000000*VALUE(MID(C380,2,LEN(C380)-3)),IF(RIGHT(C380,2)="M)",-1000000*VALUE(MID(C380,2,LEN(C380)-3)),IF(RIGHT(C380,2)="B)",-1000000000*VALUE(MID(C380,2,LEN(C380)-3)),IF(RIGHT(C380,2)="k)",-1000*VALUE(MID(C380,2,LEN(C380)-3)),VALUE(SUBSTITUTE(C380,",","")))))),IF(RIGHT(C380,1)="T",1000000000000*VALUE(LEFT(C380,LEN(C380)-1)),IF(RIGHT(C380,1)="M",1000000*VALUE(LEFT(C380,LEN(C380)-1)),IF(RIGHT(C380,1)="B",1000000000*VALUE(LEFT(C380,LEN(C380)-1)),IF(RIGHT(C380,1)="%",0.01*VALUE(LEFT(C380,LEN(C380)-1)),IF(RIGHT(C380,1)="k",1000*VALUE(LEFT(C380,LEN(C380)-1)),VALUE(SUBSTITUTE(C380,",",""))))))))),"N/A")</f>
        <v>6.18</v>
      </c>
      <c r="K380" t="str">
        <f t="shared" ref="K380:K399" si="41">IFERROR(IF(TRIM(D380)="-", "N/A", IF(RIGHT(D380,1)=")",IF(RIGHT(D380,2)="T)",-1000000000000*VALUE(MID(D380,2,LEN(D380)-3)),IF(RIGHT(D380,2)="M)",-1000000*VALUE(MID(D380,2,LEN(D380)-3)),IF(RIGHT(D380,2)="B)",-1000000000*VALUE(MID(D380,2,LEN(D380)-3)),IF(RIGHT(D380,2)="k)",-1000*VALUE(MID(D380,2,LEN(D380)-3)),VALUE(SUBSTITUTE(D380,",","")))))),IF(RIGHT(D380,1)="T",1000000000000*VALUE(LEFT(D380,LEN(D380)-1)),IF(RIGHT(D380,1)="M",1000000*VALUE(LEFT(D380,LEN(D380)-1)),IF(RIGHT(D380,1)="B",1000000000*VALUE(LEFT(D380,LEN(D380)-1)),IF(RIGHT(D380,1)="%",0.01*VALUE(LEFT(D380,LEN(D380)-1)),IF(RIGHT(D380,1)="k",1000*VALUE(LEFT(D380,LEN(D380)-1)),VALUE(SUBSTITUTE(D380,",",""))))))))),"N/A")</f>
        <v>N/A</v>
      </c>
      <c r="L380" t="str">
        <f t="shared" ref="L380:L399" si="42">IFERROR(IF(TRIM(E380)="-", "N/A", IF(RIGHT(E380,1)=")",IF(RIGHT(E380,2)="T)",-1000000000000*VALUE(MID(E380,2,LEN(E380)-3)),IF(RIGHT(E380,2)="M)",-1000000*VALUE(MID(E380,2,LEN(E380)-3)),IF(RIGHT(E380,2)="B)",-1000000000*VALUE(MID(E380,2,LEN(E380)-3)),IF(RIGHT(E380,2)="k)",-1000*VALUE(MID(E380,2,LEN(E380)-3)),VALUE(SUBSTITUTE(E380,",","")))))),IF(RIGHT(E380,1)="T",1000000000000*VALUE(LEFT(E380,LEN(E380)-1)),IF(RIGHT(E380,1)="M",1000000*VALUE(LEFT(E380,LEN(E380)-1)),IF(RIGHT(E380,1)="B",1000000000*VALUE(LEFT(E380,LEN(E380)-1)),IF(RIGHT(E380,1)="%",0.01*VALUE(LEFT(E380,LEN(E380)-1)),IF(RIGHT(E380,1)="k",1000*VALUE(LEFT(E380,LEN(E380)-1)),VALUE(SUBSTITUTE(E380,",",""))))))))),"N/A")</f>
        <v>N/A</v>
      </c>
      <c r="M380" t="str">
        <f t="shared" ref="M380:M399" si="43">IFERROR(IF(TRIM(F380)="-", "N/A", IF(RIGHT(F380,1)=")",IF(RIGHT(F380,2)="T)",-1000000000000*VALUE(MID(F380,2,LEN(F380)-3)),IF(RIGHT(F380,2)="M)",-1000000*VALUE(MID(F380,2,LEN(F380)-3)),IF(RIGHT(F380,2)="B)",-1000000000*VALUE(MID(F380,2,LEN(F380)-3)),IF(RIGHT(F380,2)="k)",-1000*VALUE(MID(F380,2,LEN(F380)-3)),VALUE(SUBSTITUTE(F380,",","")))))),IF(RIGHT(F380,1)="T",1000000000000*VALUE(LEFT(F380,LEN(F380)-1)),IF(RIGHT(F380,1)="M",1000000*VALUE(LEFT(F380,LEN(F380)-1)),IF(RIGHT(F380,1)="B",1000000000*VALUE(LEFT(F380,LEN(F380)-1)),IF(RIGHT(F380,1)="%",0.01*VALUE(LEFT(F380,LEN(F380)-1)),IF(RIGHT(F380,1)="k",1000*VALUE(LEFT(F380,LEN(F380)-1)),VALUE(SUBSTITUTE(F380,",",""))))))))),"N/A")</f>
        <v>N/A</v>
      </c>
      <c r="N380" t="str">
        <f t="shared" ref="N380:N399" si="44">IFERROR(IF(TRIM(G380)="-", "N/A", IF(RIGHT(G380,1)=")",IF(RIGHT(G380,2)="T)",-1000000000000*VALUE(MID(G380,2,LEN(G380)-3)),IF(RIGHT(G380,2)="M)",-1000000*VALUE(MID(G380,2,LEN(G380)-3)),IF(RIGHT(G380,2)="B)",-1000000000*VALUE(MID(G380,2,LEN(G380)-3)),IF(RIGHT(G380,2)="k)",-1000*VALUE(MID(G380,2,LEN(G380)-3)),VALUE(SUBSTITUTE(G380,",","")))))),IF(RIGHT(G380,1)="T",1000000000000*VALUE(LEFT(G380,LEN(G380)-1)),IF(RIGHT(G380,1)="M",1000000*VALUE(LEFT(G380,LEN(G380)-1)),IF(RIGHT(G380,1)="B",1000000000*VALUE(LEFT(G380,LEN(G380)-1)),IF(RIGHT(G380,1)="%",0.01*VALUE(LEFT(G380,LEN(G380)-1)),IF(RIGHT(G380,1)="k",1000*VALUE(LEFT(G380,LEN(G380)-1)),VALUE(SUBSTITUTE(G380,",",""))))))))),"N/A")</f>
        <v>N/A</v>
      </c>
    </row>
    <row r="381" spans="1:14" x14ac:dyDescent="0.3">
      <c r="A381" s="1">
        <v>7</v>
      </c>
      <c r="B381" t="s">
        <v>132</v>
      </c>
      <c r="I381" t="str">
        <f t="shared" si="39"/>
        <v>N/A</v>
      </c>
      <c r="J381" t="str">
        <f t="shared" si="40"/>
        <v>N/A</v>
      </c>
      <c r="K381" t="str">
        <f t="shared" si="41"/>
        <v>N/A</v>
      </c>
      <c r="L381" t="str">
        <f t="shared" si="42"/>
        <v>N/A</v>
      </c>
      <c r="M381" t="str">
        <f t="shared" si="43"/>
        <v>N/A</v>
      </c>
      <c r="N381" t="str">
        <f t="shared" si="44"/>
        <v>N/A</v>
      </c>
    </row>
    <row r="382" spans="1:14" x14ac:dyDescent="0.3">
      <c r="A382" s="1">
        <v>8</v>
      </c>
      <c r="B382" t="s">
        <v>133</v>
      </c>
      <c r="I382" t="str">
        <f t="shared" si="39"/>
        <v>N/A</v>
      </c>
      <c r="J382" t="str">
        <f t="shared" si="40"/>
        <v>N/A</v>
      </c>
      <c r="K382" t="str">
        <f t="shared" si="41"/>
        <v>N/A</v>
      </c>
      <c r="L382" t="str">
        <f t="shared" si="42"/>
        <v>N/A</v>
      </c>
      <c r="M382" t="str">
        <f t="shared" si="43"/>
        <v>N/A</v>
      </c>
      <c r="N382" t="str">
        <f t="shared" si="44"/>
        <v>N/A</v>
      </c>
    </row>
    <row r="383" spans="1:14" x14ac:dyDescent="0.3">
      <c r="I383" t="str">
        <f t="shared" si="39"/>
        <v>N/A</v>
      </c>
      <c r="J383" t="str">
        <f t="shared" si="40"/>
        <v>N/A</v>
      </c>
      <c r="K383" t="str">
        <f t="shared" si="41"/>
        <v>N/A</v>
      </c>
      <c r="L383" t="str">
        <f t="shared" si="42"/>
        <v>N/A</v>
      </c>
      <c r="M383" t="str">
        <f t="shared" si="43"/>
        <v>N/A</v>
      </c>
      <c r="N383" t="str">
        <f t="shared" si="44"/>
        <v>N/A</v>
      </c>
    </row>
    <row r="384" spans="1:14" x14ac:dyDescent="0.3">
      <c r="I384" t="str">
        <f t="shared" si="39"/>
        <v>N/A</v>
      </c>
      <c r="J384" t="str">
        <f t="shared" si="40"/>
        <v>N/A</v>
      </c>
      <c r="K384" t="str">
        <f t="shared" si="41"/>
        <v>N/A</v>
      </c>
      <c r="L384" t="str">
        <f t="shared" si="42"/>
        <v>N/A</v>
      </c>
      <c r="M384" t="str">
        <f t="shared" si="43"/>
        <v>N/A</v>
      </c>
      <c r="N384" t="str">
        <f t="shared" si="44"/>
        <v>N/A</v>
      </c>
    </row>
    <row r="385" spans="1:14" x14ac:dyDescent="0.3">
      <c r="A385" s="1">
        <v>0</v>
      </c>
      <c r="B385" t="s">
        <v>121</v>
      </c>
      <c r="C385" t="s">
        <v>752</v>
      </c>
      <c r="I385" t="str">
        <f t="shared" si="39"/>
        <v>N/A</v>
      </c>
      <c r="J385">
        <f t="shared" si="40"/>
        <v>1150000000</v>
      </c>
      <c r="K385" t="str">
        <f t="shared" si="41"/>
        <v>N/A</v>
      </c>
      <c r="L385" t="str">
        <f t="shared" si="42"/>
        <v>N/A</v>
      </c>
      <c r="M385" t="str">
        <f t="shared" si="43"/>
        <v>N/A</v>
      </c>
      <c r="N385" t="str">
        <f t="shared" si="44"/>
        <v>N/A</v>
      </c>
    </row>
    <row r="386" spans="1:14" x14ac:dyDescent="0.3">
      <c r="A386" s="1">
        <v>1</v>
      </c>
      <c r="B386" t="s">
        <v>122</v>
      </c>
      <c r="I386" t="str">
        <f t="shared" si="39"/>
        <v>N/A</v>
      </c>
      <c r="J386" t="str">
        <f t="shared" si="40"/>
        <v>N/A</v>
      </c>
      <c r="K386" t="str">
        <f t="shared" si="41"/>
        <v>N/A</v>
      </c>
      <c r="L386" t="str">
        <f t="shared" si="42"/>
        <v>N/A</v>
      </c>
      <c r="M386" t="str">
        <f t="shared" si="43"/>
        <v>N/A</v>
      </c>
      <c r="N386" t="str">
        <f t="shared" si="44"/>
        <v>N/A</v>
      </c>
    </row>
    <row r="387" spans="1:14" x14ac:dyDescent="0.3">
      <c r="A387" s="1">
        <v>2</v>
      </c>
      <c r="B387" t="s">
        <v>123</v>
      </c>
      <c r="C387" t="s">
        <v>1057</v>
      </c>
      <c r="I387" t="str">
        <f t="shared" si="39"/>
        <v>N/A</v>
      </c>
      <c r="J387">
        <f t="shared" si="40"/>
        <v>-32.25</v>
      </c>
      <c r="K387" t="str">
        <f t="shared" si="41"/>
        <v>N/A</v>
      </c>
      <c r="L387" t="str">
        <f t="shared" si="42"/>
        <v>N/A</v>
      </c>
      <c r="M387" t="str">
        <f t="shared" si="43"/>
        <v>N/A</v>
      </c>
      <c r="N387" t="str">
        <f t="shared" si="44"/>
        <v>N/A</v>
      </c>
    </row>
    <row r="388" spans="1:14" x14ac:dyDescent="0.3">
      <c r="A388" s="1">
        <v>3</v>
      </c>
      <c r="B388" t="s">
        <v>124</v>
      </c>
      <c r="C388" t="s">
        <v>1058</v>
      </c>
      <c r="I388" t="str">
        <f t="shared" si="39"/>
        <v>N/A</v>
      </c>
      <c r="J388">
        <f t="shared" si="40"/>
        <v>26.9</v>
      </c>
      <c r="K388" t="str">
        <f t="shared" si="41"/>
        <v>N/A</v>
      </c>
      <c r="L388" t="str">
        <f t="shared" si="42"/>
        <v>N/A</v>
      </c>
      <c r="M388" t="str">
        <f t="shared" si="43"/>
        <v>N/A</v>
      </c>
      <c r="N388" t="str">
        <f t="shared" si="44"/>
        <v>N/A</v>
      </c>
    </row>
    <row r="389" spans="1:14" x14ac:dyDescent="0.3">
      <c r="A389" s="1">
        <v>4</v>
      </c>
      <c r="B389" t="s">
        <v>126</v>
      </c>
      <c r="C389" t="s">
        <v>1059</v>
      </c>
      <c r="I389" t="str">
        <f t="shared" si="39"/>
        <v>N/A</v>
      </c>
      <c r="J389">
        <f t="shared" si="40"/>
        <v>1.48</v>
      </c>
      <c r="K389" t="str">
        <f t="shared" si="41"/>
        <v>N/A</v>
      </c>
      <c r="L389" t="str">
        <f t="shared" si="42"/>
        <v>N/A</v>
      </c>
      <c r="M389" t="str">
        <f t="shared" si="43"/>
        <v>N/A</v>
      </c>
      <c r="N389" t="str">
        <f t="shared" si="44"/>
        <v>N/A</v>
      </c>
    </row>
    <row r="390" spans="1:14" x14ac:dyDescent="0.3">
      <c r="A390" s="1">
        <v>5</v>
      </c>
      <c r="B390" t="s">
        <v>128</v>
      </c>
      <c r="C390" t="s">
        <v>1060</v>
      </c>
      <c r="I390" t="str">
        <f t="shared" si="39"/>
        <v>N/A</v>
      </c>
      <c r="J390">
        <f t="shared" si="40"/>
        <v>3.36</v>
      </c>
      <c r="K390" t="str">
        <f t="shared" si="41"/>
        <v>N/A</v>
      </c>
      <c r="L390" t="str">
        <f t="shared" si="42"/>
        <v>N/A</v>
      </c>
      <c r="M390" t="str">
        <f t="shared" si="43"/>
        <v>N/A</v>
      </c>
      <c r="N390" t="str">
        <f t="shared" si="44"/>
        <v>N/A</v>
      </c>
    </row>
    <row r="391" spans="1:14" x14ac:dyDescent="0.3">
      <c r="A391" s="1">
        <v>6</v>
      </c>
      <c r="B391" t="s">
        <v>130</v>
      </c>
      <c r="C391" t="s">
        <v>1061</v>
      </c>
      <c r="I391" t="str">
        <f t="shared" si="39"/>
        <v>N/A</v>
      </c>
      <c r="J391">
        <f t="shared" si="40"/>
        <v>3.98</v>
      </c>
      <c r="K391" t="str">
        <f t="shared" si="41"/>
        <v>N/A</v>
      </c>
      <c r="L391" t="str">
        <f t="shared" si="42"/>
        <v>N/A</v>
      </c>
      <c r="M391" t="str">
        <f t="shared" si="43"/>
        <v>N/A</v>
      </c>
      <c r="N391" t="str">
        <f t="shared" si="44"/>
        <v>N/A</v>
      </c>
    </row>
    <row r="392" spans="1:14" x14ac:dyDescent="0.3">
      <c r="A392" s="1">
        <v>7</v>
      </c>
      <c r="B392" t="s">
        <v>132</v>
      </c>
      <c r="I392" t="str">
        <f t="shared" si="39"/>
        <v>N/A</v>
      </c>
      <c r="J392" t="str">
        <f t="shared" si="40"/>
        <v>N/A</v>
      </c>
      <c r="K392" t="str">
        <f t="shared" si="41"/>
        <v>N/A</v>
      </c>
      <c r="L392" t="str">
        <f t="shared" si="42"/>
        <v>N/A</v>
      </c>
      <c r="M392" t="str">
        <f t="shared" si="43"/>
        <v>N/A</v>
      </c>
      <c r="N392" t="str">
        <f t="shared" si="44"/>
        <v>N/A</v>
      </c>
    </row>
    <row r="393" spans="1:14" x14ac:dyDescent="0.3">
      <c r="A393" s="1">
        <v>8</v>
      </c>
      <c r="B393" t="s">
        <v>133</v>
      </c>
      <c r="I393" t="str">
        <f t="shared" si="39"/>
        <v>N/A</v>
      </c>
      <c r="J393" t="str">
        <f t="shared" si="40"/>
        <v>N/A</v>
      </c>
      <c r="K393" t="str">
        <f t="shared" si="41"/>
        <v>N/A</v>
      </c>
      <c r="L393" t="str">
        <f t="shared" si="42"/>
        <v>N/A</v>
      </c>
      <c r="M393" t="str">
        <f t="shared" si="43"/>
        <v>N/A</v>
      </c>
      <c r="N393" t="str">
        <f t="shared" si="44"/>
        <v>N/A</v>
      </c>
    </row>
    <row r="394" spans="1:14" x14ac:dyDescent="0.3">
      <c r="I394" t="str">
        <f t="shared" si="39"/>
        <v>N/A</v>
      </c>
      <c r="J394" t="str">
        <f t="shared" si="40"/>
        <v>N/A</v>
      </c>
      <c r="K394" t="str">
        <f t="shared" si="41"/>
        <v>N/A</v>
      </c>
      <c r="L394" t="str">
        <f t="shared" si="42"/>
        <v>N/A</v>
      </c>
      <c r="M394" t="str">
        <f t="shared" si="43"/>
        <v>N/A</v>
      </c>
      <c r="N394" t="str">
        <f t="shared" si="44"/>
        <v>N/A</v>
      </c>
    </row>
    <row r="395" spans="1:14" x14ac:dyDescent="0.3">
      <c r="I395" t="str">
        <f t="shared" si="39"/>
        <v>N/A</v>
      </c>
      <c r="J395" t="str">
        <f t="shared" si="40"/>
        <v>N/A</v>
      </c>
      <c r="K395" t="str">
        <f t="shared" si="41"/>
        <v>N/A</v>
      </c>
      <c r="L395" t="str">
        <f t="shared" si="42"/>
        <v>N/A</v>
      </c>
      <c r="M395" t="str">
        <f t="shared" si="43"/>
        <v>N/A</v>
      </c>
      <c r="N395" t="str">
        <f t="shared" si="44"/>
        <v>N/A</v>
      </c>
    </row>
    <row r="396" spans="1:14" x14ac:dyDescent="0.3">
      <c r="A396" s="1">
        <v>0</v>
      </c>
      <c r="B396" t="s">
        <v>121</v>
      </c>
      <c r="C396" t="s">
        <v>1062</v>
      </c>
      <c r="I396" t="str">
        <f t="shared" si="39"/>
        <v>N/A</v>
      </c>
      <c r="J396">
        <f t="shared" si="40"/>
        <v>4460000000</v>
      </c>
      <c r="K396" t="str">
        <f t="shared" si="41"/>
        <v>N/A</v>
      </c>
      <c r="L396" t="str">
        <f t="shared" si="42"/>
        <v>N/A</v>
      </c>
      <c r="M396" t="str">
        <f t="shared" si="43"/>
        <v>N/A</v>
      </c>
      <c r="N396" t="str">
        <f t="shared" si="44"/>
        <v>N/A</v>
      </c>
    </row>
    <row r="397" spans="1:14" x14ac:dyDescent="0.3">
      <c r="A397" s="1">
        <v>1</v>
      </c>
      <c r="B397" t="s">
        <v>122</v>
      </c>
      <c r="I397" t="str">
        <f t="shared" si="39"/>
        <v>N/A</v>
      </c>
      <c r="J397" t="str">
        <f t="shared" si="40"/>
        <v>N/A</v>
      </c>
      <c r="K397" t="str">
        <f t="shared" si="41"/>
        <v>N/A</v>
      </c>
      <c r="L397" t="str">
        <f t="shared" si="42"/>
        <v>N/A</v>
      </c>
      <c r="M397" t="str">
        <f t="shared" si="43"/>
        <v>N/A</v>
      </c>
      <c r="N397" t="str">
        <f t="shared" si="44"/>
        <v>N/A</v>
      </c>
    </row>
    <row r="398" spans="1:14" x14ac:dyDescent="0.3">
      <c r="A398" s="1">
        <v>2</v>
      </c>
      <c r="B398" t="s">
        <v>123</v>
      </c>
      <c r="C398" t="s">
        <v>1063</v>
      </c>
      <c r="I398" t="str">
        <f t="shared" si="39"/>
        <v>N/A</v>
      </c>
      <c r="J398">
        <f t="shared" si="40"/>
        <v>35.82</v>
      </c>
      <c r="K398" t="str">
        <f t="shared" si="41"/>
        <v>N/A</v>
      </c>
      <c r="L398" t="str">
        <f t="shared" si="42"/>
        <v>N/A</v>
      </c>
      <c r="M398" t="str">
        <f t="shared" si="43"/>
        <v>N/A</v>
      </c>
      <c r="N398" t="str">
        <f t="shared" si="44"/>
        <v>N/A</v>
      </c>
    </row>
    <row r="399" spans="1:14" x14ac:dyDescent="0.3">
      <c r="A399" s="1">
        <v>3</v>
      </c>
      <c r="B399" t="s">
        <v>124</v>
      </c>
      <c r="C399" t="s">
        <v>1064</v>
      </c>
      <c r="I399" t="str">
        <f t="shared" si="39"/>
        <v>N/A</v>
      </c>
      <c r="J399">
        <f t="shared" si="40"/>
        <v>24.25</v>
      </c>
      <c r="K399" t="str">
        <f t="shared" si="41"/>
        <v>N/A</v>
      </c>
      <c r="L399" t="str">
        <f t="shared" si="42"/>
        <v>N/A</v>
      </c>
      <c r="M399" t="str">
        <f t="shared" si="43"/>
        <v>N/A</v>
      </c>
      <c r="N399" t="str">
        <f t="shared" si="44"/>
        <v>N/A</v>
      </c>
    </row>
    <row r="400" spans="1:14" x14ac:dyDescent="0.3">
      <c r="A400" s="1">
        <v>4</v>
      </c>
      <c r="B400" t="s">
        <v>126</v>
      </c>
      <c r="C400" t="s">
        <v>1065</v>
      </c>
    </row>
    <row r="401" spans="1:3" x14ac:dyDescent="0.3">
      <c r="A401" s="1">
        <v>5</v>
      </c>
      <c r="B401" t="s">
        <v>128</v>
      </c>
      <c r="C401" t="s">
        <v>1066</v>
      </c>
    </row>
    <row r="402" spans="1:3" x14ac:dyDescent="0.3">
      <c r="A402" s="1">
        <v>6</v>
      </c>
      <c r="B402" t="s">
        <v>130</v>
      </c>
      <c r="C402" t="s">
        <v>1067</v>
      </c>
    </row>
    <row r="403" spans="1:3" x14ac:dyDescent="0.3">
      <c r="A403" s="1">
        <v>7</v>
      </c>
      <c r="B403" t="s">
        <v>132</v>
      </c>
    </row>
    <row r="404" spans="1:3" x14ac:dyDescent="0.3">
      <c r="A404" s="1">
        <v>8</v>
      </c>
      <c r="B404" t="s">
        <v>133</v>
      </c>
    </row>
    <row r="450" spans="2:40" x14ac:dyDescent="0.3">
      <c r="B450" t="str">
        <f>"ROIC Super Tree"</f>
        <v>ROIC Super Tree</v>
      </c>
    </row>
    <row r="452" spans="2:40" x14ac:dyDescent="0.3">
      <c r="AK452" t="str">
        <f>"Change in Gross Margin / Sales"</f>
        <v>Change in Gross Margin / Sales</v>
      </c>
    </row>
    <row r="453" spans="2:40" x14ac:dyDescent="0.3">
      <c r="X453" t="str">
        <f>"Gross Margin"</f>
        <v>Gross Margin</v>
      </c>
      <c r="AK453" t="str">
        <f>K476</f>
        <v>12-13</v>
      </c>
      <c r="AL453" t="str">
        <f>L476</f>
        <v>13-14</v>
      </c>
      <c r="AM453" t="str">
        <f>M476</f>
        <v>14-15</v>
      </c>
      <c r="AN453" t="str">
        <f>N476</f>
        <v>15-16</v>
      </c>
    </row>
    <row r="454" spans="2:40" x14ac:dyDescent="0.3">
      <c r="X454" t="str">
        <f>D476</f>
        <v>2012</v>
      </c>
      <c r="Y454" t="str">
        <f>E476</f>
        <v>2013</v>
      </c>
      <c r="Z454" t="str">
        <f>F476</f>
        <v>2014</v>
      </c>
      <c r="AA454" t="str">
        <f>G476</f>
        <v>2015</v>
      </c>
      <c r="AB454" t="str">
        <f>H476</f>
        <v>2016</v>
      </c>
      <c r="AK454">
        <f ca="1">Y455-X455</f>
        <v>-6.8670179768092532E-2</v>
      </c>
      <c r="AL454">
        <f ca="1">Z455-Y455</f>
        <v>-4.4691946337427457E-2</v>
      </c>
      <c r="AM454">
        <f ca="1">AA455-Z455</f>
        <v>-2.5278317152103547E-2</v>
      </c>
      <c r="AN454">
        <f ca="1">AB455-AA455</f>
        <v>-7.2937293729369301E-4</v>
      </c>
    </row>
    <row r="455" spans="2:40" x14ac:dyDescent="0.3">
      <c r="X455">
        <f ca="1">IFERROR((INDIRECT("J" &amp; MATCH("Gross Income",B145:B403,0) +144))/(INDIRECT("J" &amp; MATCH("Sales/Revenue",B145:B403,0) +144)), IFERROR((1 - (INDIRECT("J" &amp; MATCH("Cost of Goods Sold*",B145:B403,0) +144))/(INDIRECT("J" &amp; MATCH("Sales/Revenue",B145:B403,0) +144))),(INDIRECT("J" &amp; MATCH("Operating Income",B145:B403,0) +144))/(INDIRECT("J" &amp; MATCH("Sales/Revenue",B145:B403,0) +144))))</f>
        <v>0.60597377659095686</v>
      </c>
      <c r="Y455">
        <f ca="1">IFERROR((INDIRECT("K" &amp; MATCH("Gross Income",B145:B403,0) +144))/(INDIRECT("K" &amp; MATCH("Sales/Revenue",B145:B403,0) +144)), IFERROR((1 - (INDIRECT("K" &amp; MATCH("Cost of Goods Sold*",B145:B403,0) +144))/(INDIRECT("K" &amp; MATCH("Sales/Revenue",B145:B403,0) +144))),(INDIRECT("K" &amp; MATCH("Operating Income",B145:B403,0) +144))/(INDIRECT("K" &amp; MATCH("Sales/Revenue",B145:B403,0) +144))))</f>
        <v>0.53730359682286433</v>
      </c>
      <c r="Z455">
        <f ca="1">IFERROR((INDIRECT("L" &amp; MATCH("Gross Income",B145:B403,0) +144))/(INDIRECT("L" &amp; MATCH("Sales/Revenue",B145:B403,0) +144)), IFERROR((1 - (INDIRECT("L" &amp; MATCH("Cost of Goods Sold*",B145:B403,0) +144))/(INDIRECT("L" &amp; MATCH("Sales/Revenue",B145:B403,0) +144))),(INDIRECT("L" &amp; MATCH("Operating Income",B145:B403,0) +144))/(INDIRECT("L" &amp; MATCH("Sales/Revenue",B145:B403,0) +144))))</f>
        <v>0.49261165048543687</v>
      </c>
      <c r="AA455">
        <f ca="1">IFERROR((INDIRECT("M" &amp; MATCH("Gross Income",B145:B403,0) +144))/(INDIRECT("M" &amp; MATCH("Sales/Revenue",B145:B403,0) +144)), IFERROR((1 - (INDIRECT("M" &amp; MATCH("Cost of Goods Sold*",B145:B403,0) +144))/(INDIRECT("M" &amp; MATCH("Sales/Revenue",B145:B403,0) +144))),(INDIRECT("M" &amp; MATCH("Operating Income",B145:B403,0) +144))/(INDIRECT("M" &amp; MATCH("Sales/Revenue",B145:B403,0) +144))))</f>
        <v>0.46733333333333332</v>
      </c>
      <c r="AB455">
        <f ca="1">IFERROR((INDIRECT("N" &amp; MATCH("Gross Income",B145:B403,0) +144))/(INDIRECT("N" &amp; MATCH("Sales/Revenue",B145:B403,0) +144)), IFERROR((1 - (INDIRECT("N" &amp; MATCH("Cost of Goods Sold*",B145:B403,0) +144))/(INDIRECT("N" &amp; MATCH("Sales/Revenue",B145:B403,0) +144))),(INDIRECT("N" &amp; MATCH("Operating Income",B145:B403,0) +144))/(INDIRECT("N" &amp; MATCH("Sales/Revenue",B145:B403,0) +144))))</f>
        <v>0.46660396039603963</v>
      </c>
    </row>
    <row r="460" spans="2:40" x14ac:dyDescent="0.3">
      <c r="Q460" t="str">
        <f>"Operating Margin"</f>
        <v>Operating Margin</v>
      </c>
    </row>
    <row r="461" spans="2:40" x14ac:dyDescent="0.3">
      <c r="Q461" t="str">
        <f>D476</f>
        <v>2012</v>
      </c>
      <c r="R461" t="str">
        <f>E476</f>
        <v>2013</v>
      </c>
      <c r="S461" t="str">
        <f>F476</f>
        <v>2014</v>
      </c>
      <c r="T461" t="str">
        <f>G476</f>
        <v>2015</v>
      </c>
      <c r="U461" t="str">
        <f>H476</f>
        <v>2016</v>
      </c>
      <c r="X461" t="str">
        <f>"SGA / Sales"</f>
        <v>SGA / Sales</v>
      </c>
      <c r="AE461" t="str">
        <f>"Change in Operating Margin"</f>
        <v>Change in Operating Margin</v>
      </c>
      <c r="AK461" t="str">
        <f>"Change in SGA / Sales"</f>
        <v>Change in SGA / Sales</v>
      </c>
    </row>
    <row r="462" spans="2:40" x14ac:dyDescent="0.3">
      <c r="Q462">
        <f ca="1">X455-X463-X471</f>
        <v>0.11144948843349638</v>
      </c>
      <c r="R462">
        <f ca="1">Y455-Y463-Y471</f>
        <v>0.111535037517487</v>
      </c>
      <c r="S462">
        <f ca="1">Z455-Z463-Z471</f>
        <v>9.3718446601941716E-2</v>
      </c>
      <c r="T462">
        <f ca="1">AA455-AA463-AA471</f>
        <v>3.1200000000000019E-2</v>
      </c>
      <c r="U462">
        <f ca="1">AB455-AB463-AB471</f>
        <v>-2.8455445544554439E-2</v>
      </c>
      <c r="X462" t="str">
        <f>D476</f>
        <v>2012</v>
      </c>
      <c r="Y462" t="str">
        <f>E476</f>
        <v>2013</v>
      </c>
      <c r="Z462" t="str">
        <f>F476</f>
        <v>2014</v>
      </c>
      <c r="AA462" t="str">
        <f>G476</f>
        <v>2015</v>
      </c>
      <c r="AB462" t="str">
        <f>H476</f>
        <v>2016</v>
      </c>
      <c r="AE462" t="str">
        <f>K476</f>
        <v>12-13</v>
      </c>
      <c r="AF462" t="str">
        <f>L476</f>
        <v>13-14</v>
      </c>
      <c r="AG462" t="str">
        <f>M476</f>
        <v>14-15</v>
      </c>
      <c r="AH462" t="str">
        <f>N476</f>
        <v>15-16</v>
      </c>
      <c r="AK462" t="str">
        <f>K476</f>
        <v>12-13</v>
      </c>
      <c r="AL462" t="str">
        <f>L476</f>
        <v>13-14</v>
      </c>
      <c r="AM462" t="str">
        <f>M476</f>
        <v>14-15</v>
      </c>
      <c r="AN462" t="str">
        <f>N476</f>
        <v>15-16</v>
      </c>
    </row>
    <row r="463" spans="2:40" x14ac:dyDescent="0.3">
      <c r="X463">
        <f ca="1">(INDIRECT("J" &amp; MATCH("SG&amp;A Expense",B145:B403,0) +144))/(INDIRECT("J" &amp; MATCH("Sales/Revenue",B145:B403,0) +144))</f>
        <v>0.41834438477002012</v>
      </c>
      <c r="Y463">
        <f ca="1">(INDIRECT("K" &amp; MATCH("SG&amp;A Expense",B145:B403,0) +144))/(INDIRECT("K" &amp; MATCH("Sales/Revenue",B145:B403,0) +144))</f>
        <v>0.34487183933959975</v>
      </c>
      <c r="Z463">
        <f ca="1">(INDIRECT("L" &amp; MATCH("SG&amp;A Expense",B145:B403,0) +144))/(INDIRECT("L" &amp; MATCH("Sales/Revenue",B145:B403,0) +144))</f>
        <v>0.3147378640776699</v>
      </c>
      <c r="AA463">
        <f ca="1">(INDIRECT("M" &amp; MATCH("SG&amp;A Expense",B145:B403,0) +144))/(INDIRECT("M" &amp; MATCH("Sales/Revenue",B145:B403,0) +144))</f>
        <v>0.34334285714285712</v>
      </c>
      <c r="AB463">
        <f ca="1">(INDIRECT("N" &amp; MATCH("SG&amp;A Expense",B145:B403,0) +144))/(INDIRECT("N" &amp; MATCH("Sales/Revenue",B145:B403,0) +144))</f>
        <v>0.39263366336633665</v>
      </c>
      <c r="AE463">
        <f ca="1">R462-Q462</f>
        <v>8.554908399062422E-5</v>
      </c>
      <c r="AF463">
        <f ca="1">S462-R462</f>
        <v>-1.7816590915545286E-2</v>
      </c>
      <c r="AG463">
        <f ca="1">T462-S462</f>
        <v>-6.2518446601941696E-2</v>
      </c>
      <c r="AH463">
        <f ca="1">U462-T462</f>
        <v>-5.9655445544554458E-2</v>
      </c>
      <c r="AK463">
        <f ca="1">Y463-X463</f>
        <v>-7.3472545430420366E-2</v>
      </c>
      <c r="AL463">
        <f ca="1">Z463-Y463</f>
        <v>-3.0133975261929846E-2</v>
      </c>
      <c r="AM463">
        <f ca="1">AA463-Z463</f>
        <v>2.8604993065187212E-2</v>
      </c>
      <c r="AN463">
        <f ca="1">AB463-AA463</f>
        <v>4.9290806223479533E-2</v>
      </c>
    </row>
    <row r="465" spans="4:40" x14ac:dyDescent="0.3">
      <c r="J465" t="str">
        <f>"EOY Pretax ROIC"</f>
        <v>EOY Pretax ROIC</v>
      </c>
    </row>
    <row r="466" spans="4:40" x14ac:dyDescent="0.3">
      <c r="J466" t="str">
        <f>D476</f>
        <v>2012</v>
      </c>
      <c r="K466" t="str">
        <f>E476</f>
        <v>2013</v>
      </c>
      <c r="L466" t="str">
        <f>F476</f>
        <v>2014</v>
      </c>
      <c r="M466" t="str">
        <f>G476</f>
        <v>2015</v>
      </c>
      <c r="N466" t="str">
        <f>H476</f>
        <v>2016</v>
      </c>
    </row>
    <row r="467" spans="4:40" x14ac:dyDescent="0.3">
      <c r="J467">
        <f ca="1">Q462*(1/Q490)</f>
        <v>8.3548887739265415E-2</v>
      </c>
      <c r="K467">
        <f ca="1">R462*(1/R490)</f>
        <v>7.7620610859000377E-2</v>
      </c>
      <c r="L467">
        <f ca="1">S462*(1/S490)</f>
        <v>7.1846437821905959E-2</v>
      </c>
      <c r="M467">
        <f ca="1">T462*(1/T490)</f>
        <v>2.231197259359656E-2</v>
      </c>
      <c r="N467">
        <f ca="1">U462*(1/U490)</f>
        <v>-2.0374742125523714E-2</v>
      </c>
    </row>
    <row r="469" spans="4:40" x14ac:dyDescent="0.3">
      <c r="X469" t="str">
        <f>"Depreciation / Sales"</f>
        <v>Depreciation / Sales</v>
      </c>
    </row>
    <row r="470" spans="4:40" x14ac:dyDescent="0.3">
      <c r="Q470" t="str">
        <f>"Change in EOY Pretax ROIC"</f>
        <v>Change in EOY Pretax ROIC</v>
      </c>
      <c r="X470" t="str">
        <f>D476</f>
        <v>2012</v>
      </c>
      <c r="Y470" t="str">
        <f>E476</f>
        <v>2013</v>
      </c>
      <c r="Z470" t="str">
        <f>F476</f>
        <v>2014</v>
      </c>
      <c r="AA470" t="str">
        <f>G476</f>
        <v>2015</v>
      </c>
      <c r="AB470" t="str">
        <f>H476</f>
        <v>2016</v>
      </c>
    </row>
    <row r="471" spans="4:40" x14ac:dyDescent="0.3">
      <c r="Q471" t="str">
        <f>K476</f>
        <v>12-13</v>
      </c>
      <c r="R471" t="str">
        <f>L476</f>
        <v>13-14</v>
      </c>
      <c r="S471" t="str">
        <f>M476</f>
        <v>14-15</v>
      </c>
      <c r="T471" t="str">
        <f>N476</f>
        <v>15-16</v>
      </c>
      <c r="X471">
        <f ca="1">(INDIRECT("J" &amp; MATCH("Depreciation &amp; Amortization Expense",B145:B403,0) +144))/(INDIRECT("J" &amp; MATCH("Sales/Revenue",B145:B403,0) +144))</f>
        <v>7.6179903387440365E-2</v>
      </c>
      <c r="Y471">
        <f ca="1">(INDIRECT("K" &amp; MATCH("Depreciation &amp; Amortization Expense",B145:B403,0) +144))/(INDIRECT("K" &amp; MATCH("Sales/Revenue",B145:B403,0) +144))</f>
        <v>8.0896719965777575E-2</v>
      </c>
      <c r="Z471">
        <f ca="1">(INDIRECT("L" &amp; MATCH("Depreciation &amp; Amortization Expense",B145:B403,0) +144))/(INDIRECT("L" &amp; MATCH("Sales/Revenue",B145:B403,0) +144))</f>
        <v>8.4155339805825249E-2</v>
      </c>
      <c r="AA471">
        <f ca="1">(INDIRECT("M" &amp; MATCH("Depreciation &amp; Amortization Expense",B145:B403,0) +144))/(INDIRECT("M" &amp; MATCH("Sales/Revenue",B145:B403,0) +144))</f>
        <v>9.2790476190476187E-2</v>
      </c>
      <c r="AB471">
        <f ca="1">(INDIRECT("N" &amp; MATCH("Depreciation &amp; Amortization Expense",B145:B403,0) +144))/(INDIRECT("N" &amp; MATCH("Sales/Revenue",B145:B403,0) +144))</f>
        <v>0.10242574257425742</v>
      </c>
    </row>
    <row r="472" spans="4:40" x14ac:dyDescent="0.3">
      <c r="Q472">
        <f ca="1">K467-J467</f>
        <v>-5.9282768802650376E-3</v>
      </c>
      <c r="R472">
        <f ca="1">L467-K467</f>
        <v>-5.7741730370944183E-3</v>
      </c>
      <c r="S472">
        <f ca="1">M467-L467</f>
        <v>-4.9534465228309399E-2</v>
      </c>
      <c r="T472">
        <f ca="1">N467-M467</f>
        <v>-4.2686714719120278E-2</v>
      </c>
      <c r="AK472" t="str">
        <f>"Change in Depreciation / Sales"</f>
        <v>Change in Depreciation / Sales</v>
      </c>
    </row>
    <row r="473" spans="4:40" x14ac:dyDescent="0.3">
      <c r="AK473" t="str">
        <f>K476</f>
        <v>12-13</v>
      </c>
      <c r="AL473" t="str">
        <f>L476</f>
        <v>13-14</v>
      </c>
      <c r="AM473" t="str">
        <f>M476</f>
        <v>14-15</v>
      </c>
      <c r="AN473" t="str">
        <f>N476</f>
        <v>15-16</v>
      </c>
    </row>
    <row r="474" spans="4:40" x14ac:dyDescent="0.3">
      <c r="AK474">
        <f ca="1">Y471-X471</f>
        <v>4.7168165783372101E-3</v>
      </c>
      <c r="AL474">
        <f ca="1">Z471-Y471</f>
        <v>3.2586198400476746E-3</v>
      </c>
      <c r="AM474">
        <f ca="1">AA471-Z471</f>
        <v>8.6351363846509377E-3</v>
      </c>
      <c r="AN474">
        <f ca="1">AB471-AA471</f>
        <v>9.6352663837812325E-3</v>
      </c>
    </row>
    <row r="475" spans="4:40" x14ac:dyDescent="0.3">
      <c r="D475" t="str">
        <f>"EOY ROIC"</f>
        <v>EOY ROIC</v>
      </c>
      <c r="K475" t="str">
        <f>"Change in EOY ROIC"</f>
        <v>Change in EOY ROIC</v>
      </c>
    </row>
    <row r="476" spans="4:40" x14ac:dyDescent="0.3">
      <c r="D476" t="str">
        <f>C144</f>
        <v>2012</v>
      </c>
      <c r="E476" t="str">
        <f>D144</f>
        <v>2013</v>
      </c>
      <c r="F476" t="str">
        <f>E144</f>
        <v>2014</v>
      </c>
      <c r="G476" t="str">
        <f>F144</f>
        <v>2015</v>
      </c>
      <c r="H476" t="str">
        <f>G144</f>
        <v>2016</v>
      </c>
      <c r="K476" t="str">
        <f>RIGHT(D476,2) &amp; "-" &amp; RIGHT(E476,2)</f>
        <v>12-13</v>
      </c>
      <c r="L476" t="str">
        <f>RIGHT(E476,2) &amp; "-" &amp; RIGHT(F476,2)</f>
        <v>13-14</v>
      </c>
      <c r="M476" t="str">
        <f>RIGHT(F476,2) &amp; "-" &amp; RIGHT(G476,2)</f>
        <v>14-15</v>
      </c>
      <c r="N476" t="str">
        <f>RIGHT(G476,2) &amp; "-" &amp; RIGHT(H476,2)</f>
        <v>15-16</v>
      </c>
    </row>
    <row r="477" spans="4:40" x14ac:dyDescent="0.3">
      <c r="D477">
        <f ca="1">J467*(1-J487)</f>
        <v>6.253046064138372E-2</v>
      </c>
      <c r="E477">
        <f ca="1">K467*(1-K487)</f>
        <v>5.3216277539333987E-2</v>
      </c>
      <c r="F477">
        <f ca="1">L467*(1-L487)</f>
        <v>4.9143923653416688E-2</v>
      </c>
      <c r="G477">
        <f ca="1">M467*(1-M487)</f>
        <v>1.6813194131348276E-2</v>
      </c>
      <c r="H477">
        <f ca="1">N467*(1-N487)</f>
        <v>-1.422103862226041E-2</v>
      </c>
      <c r="K477">
        <f ca="1">E477-D477</f>
        <v>-9.3141831020497334E-3</v>
      </c>
      <c r="L477">
        <f ca="1">F477-E477</f>
        <v>-4.0723538859172986E-3</v>
      </c>
      <c r="M477">
        <f ca="1">G477-F477</f>
        <v>-3.2330729522068412E-2</v>
      </c>
      <c r="N477">
        <f ca="1">H477-G477</f>
        <v>-3.1034232753608684E-2</v>
      </c>
    </row>
    <row r="479" spans="4:40" x14ac:dyDescent="0.3">
      <c r="Q479" t="str">
        <f>"Change in Cash Tax Rate"</f>
        <v>Change in Cash Tax Rate</v>
      </c>
    </row>
    <row r="480" spans="4:40" x14ac:dyDescent="0.3">
      <c r="Q480" t="str">
        <f>K476</f>
        <v>12-13</v>
      </c>
      <c r="R480" t="str">
        <f>L476</f>
        <v>13-14</v>
      </c>
      <c r="S480" t="str">
        <f>M476</f>
        <v>14-15</v>
      </c>
      <c r="T480" t="str">
        <f>N476</f>
        <v>15-16</v>
      </c>
    </row>
    <row r="481" spans="10:40" x14ac:dyDescent="0.3">
      <c r="Q481">
        <f ca="1">K487-J487</f>
        <v>6.2834924296032768E-2</v>
      </c>
      <c r="R481">
        <f ca="1">L487-K487</f>
        <v>1.5813114446376342E-3</v>
      </c>
      <c r="S481">
        <f ca="1">M487-L487</f>
        <v>-6.9536957572764374E-2</v>
      </c>
      <c r="T481">
        <f ca="1">N487-M487</f>
        <v>5.5576402351256188E-2</v>
      </c>
      <c r="X481" t="str">
        <f>"Op WC / Sales"</f>
        <v>Op WC / Sales</v>
      </c>
    </row>
    <row r="482" spans="10:40" x14ac:dyDescent="0.3">
      <c r="X482" t="str">
        <f>D476</f>
        <v>2012</v>
      </c>
      <c r="Y482" t="str">
        <f>E476</f>
        <v>2013</v>
      </c>
      <c r="Z482" t="str">
        <f>F476</f>
        <v>2014</v>
      </c>
      <c r="AA482" t="str">
        <f>G476</f>
        <v>2015</v>
      </c>
      <c r="AB482" t="str">
        <f>H476</f>
        <v>2016</v>
      </c>
      <c r="AK482" t="str">
        <f>"Change in Op WC / Sales"</f>
        <v>Change in Op WC / Sales</v>
      </c>
    </row>
    <row r="483" spans="10:40" x14ac:dyDescent="0.3">
      <c r="X483">
        <f ca="1">(INDIRECT("J" &amp; MATCH("Total Current Assets",B145:B403,0) +144) - INDIRECT("J" &amp; MATCH("Total Current Liabilities",B145:B403,0) +144))/(INDIRECT("J" &amp; MATCH("Sales/Revenue",B145:B403,0) +144))</f>
        <v>0.13431246061988053</v>
      </c>
      <c r="Y483">
        <f ca="1">(INDIRECT("K" &amp; MATCH("Total Current Assets",B145:B403,0) +144) - INDIRECT("K" &amp; MATCH("Total Current Liabilities",B145:B403,0) +144))/(INDIRECT("K" &amp; MATCH("Sales/Revenue",B145:B403,0) +144))</f>
        <v>9.8840368584740962E-2</v>
      </c>
      <c r="Z483">
        <f ca="1">(INDIRECT("L" &amp; MATCH("Total Current Assets",B145:B403,0) +144) - INDIRECT("L" &amp; MATCH("Total Current Liabilities",B145:B403,0) +144))/(INDIRECT("L" &amp; MATCH("Sales/Revenue",B145:B403,0) +144))</f>
        <v>3.2233009708737867E-2</v>
      </c>
      <c r="AA483">
        <f ca="1">(INDIRECT("M" &amp; MATCH("Total Current Assets",B145:B403,0) +144) - INDIRECT("M" &amp; MATCH("Total Current Liabilities",B145:B403,0) +144))/(INDIRECT("M" &amp; MATCH("Sales/Revenue",B145:B403,0) +144))</f>
        <v>-2.2476190476190478E-3</v>
      </c>
      <c r="AB483">
        <f ca="1">(INDIRECT("N" &amp; MATCH("Total Current Assets",B145:B403,0) +144) - INDIRECT("N" &amp; MATCH("Total Current Liabilities",B145:B403,0) +144))/(INDIRECT("N" &amp; MATCH("Sales/Revenue",B145:B403,0) +144))</f>
        <v>3.1306930693069307E-2</v>
      </c>
      <c r="AK483" t="str">
        <f>K476</f>
        <v>12-13</v>
      </c>
      <c r="AL483" t="str">
        <f>L476</f>
        <v>13-14</v>
      </c>
      <c r="AM483" t="str">
        <f>M476</f>
        <v>14-15</v>
      </c>
      <c r="AN483" t="str">
        <f>N476</f>
        <v>15-16</v>
      </c>
    </row>
    <row r="484" spans="10:40" x14ac:dyDescent="0.3">
      <c r="AK484">
        <f ca="1">Y483-X483</f>
        <v>-3.5472092035139569E-2</v>
      </c>
      <c r="AL484">
        <f ca="1">Z483-Y483</f>
        <v>-6.6607358876003095E-2</v>
      </c>
      <c r="AM484">
        <f ca="1">AA483-Z483</f>
        <v>-3.4480628756356914E-2</v>
      </c>
      <c r="AN484">
        <f ca="1">AB483-AA483</f>
        <v>3.3554549740688354E-2</v>
      </c>
    </row>
    <row r="485" spans="10:40" x14ac:dyDescent="0.3">
      <c r="J485" t="str">
        <f>"Cash Tax Rate"</f>
        <v>Cash Tax Rate</v>
      </c>
    </row>
    <row r="486" spans="10:40" x14ac:dyDescent="0.3">
      <c r="J486" t="str">
        <f>D476</f>
        <v>2012</v>
      </c>
      <c r="K486" t="str">
        <f>E476</f>
        <v>2013</v>
      </c>
      <c r="L486" t="str">
        <f>F476</f>
        <v>2014</v>
      </c>
      <c r="M486" t="str">
        <f>G476</f>
        <v>2015</v>
      </c>
      <c r="N486" t="str">
        <f>H476</f>
        <v>2016</v>
      </c>
    </row>
    <row r="487" spans="10:40" x14ac:dyDescent="0.3">
      <c r="J487">
        <f ca="1">(INDIRECT("J" &amp; MATCH("Income Tax",B145:B403,0) +144))/(INDIRECT("J" &amp; MATCH("Pretax Income",B145:B403,0) +144))</f>
        <v>0.25157039987743224</v>
      </c>
      <c r="K487">
        <f ca="1">(INDIRECT("K" &amp; MATCH("Income Tax",B145:B403,0) +144))/(INDIRECT("K" &amp; MATCH("Pretax Income",B145:B403,0) +144))</f>
        <v>0.31440532417346501</v>
      </c>
      <c r="L487">
        <f ca="1">(INDIRECT("L" &amp; MATCH("Income Tax",B145:B403,0) +144))/(INDIRECT("L" &amp; MATCH("Pretax Income",B145:B403,0) +144))</f>
        <v>0.31598663561810264</v>
      </c>
      <c r="M487">
        <f ca="1">(INDIRECT("M" &amp; MATCH("Income Tax",B145:B403,0) +144))/(INDIRECT("M" &amp; MATCH("Pretax Income",B145:B403,0) +144))</f>
        <v>0.24644967804533827</v>
      </c>
      <c r="N487">
        <f ca="1">(INDIRECT("N" &amp; MATCH("Income Tax",B145:B403,0) +144))/(INDIRECT("N" &amp; MATCH("Pretax Income",B145:B403,0) +144))</f>
        <v>0.30202608039659445</v>
      </c>
    </row>
    <row r="488" spans="10:40" x14ac:dyDescent="0.3">
      <c r="Q488" t="str">
        <f>"Invested Capital / Sales"</f>
        <v>Invested Capital / Sales</v>
      </c>
    </row>
    <row r="489" spans="10:40" x14ac:dyDescent="0.3">
      <c r="Q489" t="str">
        <f>D476</f>
        <v>2012</v>
      </c>
      <c r="R489" t="str">
        <f>E476</f>
        <v>2013</v>
      </c>
      <c r="S489" t="str">
        <f>F476</f>
        <v>2014</v>
      </c>
      <c r="T489" t="str">
        <f>G476</f>
        <v>2015</v>
      </c>
      <c r="U489" t="str">
        <f>H476</f>
        <v>2016</v>
      </c>
      <c r="X489" t="str">
        <f>"PPE / Sales"</f>
        <v>PPE / Sales</v>
      </c>
    </row>
    <row r="490" spans="10:40" x14ac:dyDescent="0.3">
      <c r="Q490">
        <f ca="1">SUM(X483,X491,X499)</f>
        <v>1.3339434126436436</v>
      </c>
      <c r="R490">
        <f ca="1">SUM(Y483,Y491,Y499)</f>
        <v>1.4369255315459055</v>
      </c>
      <c r="S490">
        <f ca="1">SUM(Z483,Z491,Z499)</f>
        <v>1.3044271844660194</v>
      </c>
      <c r="T490">
        <f ca="1">SUM(AA483,AA491,AA499)</f>
        <v>1.3983523809523808</v>
      </c>
      <c r="U490">
        <f ca="1">SUM(AB483,AB491,AB499)</f>
        <v>1.3966039603960396</v>
      </c>
      <c r="X490" t="str">
        <f>D476</f>
        <v>2012</v>
      </c>
      <c r="Y490" t="str">
        <f>E476</f>
        <v>2013</v>
      </c>
      <c r="Z490" t="str">
        <f>F476</f>
        <v>2014</v>
      </c>
      <c r="AA490" t="str">
        <f>G476</f>
        <v>2015</v>
      </c>
      <c r="AB490" t="str">
        <f>H476</f>
        <v>2016</v>
      </c>
      <c r="AE490" t="str">
        <f>"Change in Invested Capital / Sales"</f>
        <v>Change in Invested Capital / Sales</v>
      </c>
      <c r="AK490" t="str">
        <f>"Change in PPE / Sales"</f>
        <v>Change in PPE / Sales</v>
      </c>
    </row>
    <row r="491" spans="10:40" x14ac:dyDescent="0.3">
      <c r="X491">
        <f ca="1">(INDIRECT("J" &amp; MATCH("Net Property, Plant &amp; Equipment",B145:B403,0) +144))/(INDIRECT("J" &amp; MATCH("Sales/Revenue",B145:B403,0) +144))</f>
        <v>6.1943052596837592E-2</v>
      </c>
      <c r="Y491">
        <f ca="1">(INDIRECT("K" &amp; MATCH("Net Property, Plant &amp; Equipment",B145:B403,0) +144))/(INDIRECT("K" &amp; MATCH("Sales/Revenue",B145:B403,0) +144))</f>
        <v>6.6305943833605038E-2</v>
      </c>
      <c r="Z491">
        <f ca="1">(INDIRECT("L" &amp; MATCH("Net Property, Plant &amp; Equipment",B145:B403,0) +144))/(INDIRECT("L" &amp; MATCH("Sales/Revenue",B145:B403,0) +144))</f>
        <v>5.8601941747572814E-2</v>
      </c>
      <c r="AA491">
        <f ca="1">(INDIRECT("M" &amp; MATCH("Net Property, Plant &amp; Equipment",B145:B403,0) +144))/(INDIRECT("M" &amp; MATCH("Sales/Revenue",B145:B403,0) +144))</f>
        <v>5.7742857142857144E-2</v>
      </c>
      <c r="AB491">
        <f ca="1">(INDIRECT("N" &amp; MATCH("Net Property, Plant &amp; Equipment",B145:B403,0) +144))/(INDIRECT("N" &amp; MATCH("Sales/Revenue",B145:B403,0) +144))</f>
        <v>7.8168316831683168E-2</v>
      </c>
      <c r="AE491" t="str">
        <f>K476</f>
        <v>12-13</v>
      </c>
      <c r="AF491" t="str">
        <f>L476</f>
        <v>13-14</v>
      </c>
      <c r="AG491" t="str">
        <f>M476</f>
        <v>14-15</v>
      </c>
      <c r="AH491" t="str">
        <f>N476</f>
        <v>15-16</v>
      </c>
      <c r="AK491" t="str">
        <f>K476</f>
        <v>12-13</v>
      </c>
      <c r="AL491" t="str">
        <f>L476</f>
        <v>13-14</v>
      </c>
      <c r="AM491" t="str">
        <f>M476</f>
        <v>14-15</v>
      </c>
      <c r="AN491" t="str">
        <f>N476</f>
        <v>15-16</v>
      </c>
    </row>
    <row r="492" spans="10:40" x14ac:dyDescent="0.3">
      <c r="AE492">
        <f ca="1">R490-Q490</f>
        <v>0.10298211890226194</v>
      </c>
      <c r="AF492">
        <f ca="1">S490-R490</f>
        <v>-0.13249834707988617</v>
      </c>
      <c r="AG492">
        <f ca="1">T490-S490</f>
        <v>9.392519648636144E-2</v>
      </c>
      <c r="AH492">
        <f ca="1">U490-T490</f>
        <v>-1.7484205563411681E-3</v>
      </c>
      <c r="AK492">
        <f ca="1">Y491-X491</f>
        <v>4.3628912367674466E-3</v>
      </c>
      <c r="AL492">
        <f ca="1">Z491-Y491</f>
        <v>-7.7040020860322245E-3</v>
      </c>
      <c r="AM492">
        <f ca="1">AA491-Z491</f>
        <v>-8.5908460471566944E-4</v>
      </c>
      <c r="AN492">
        <f ca="1">AB491-AA491</f>
        <v>2.0425459688826024E-2</v>
      </c>
    </row>
    <row r="497" spans="3:40" x14ac:dyDescent="0.3">
      <c r="X497" t="str">
        <f>"Intangibles / Sales"</f>
        <v>Intangibles / Sales</v>
      </c>
    </row>
    <row r="498" spans="3:40" x14ac:dyDescent="0.3">
      <c r="X498" t="str">
        <f>D476</f>
        <v>2012</v>
      </c>
      <c r="Y498" t="str">
        <f>E476</f>
        <v>2013</v>
      </c>
      <c r="Z498" t="str">
        <f>F476</f>
        <v>2014</v>
      </c>
      <c r="AA498" t="str">
        <f>G476</f>
        <v>2015</v>
      </c>
      <c r="AB498" t="str">
        <f>H476</f>
        <v>2016</v>
      </c>
      <c r="AK498" t="str">
        <f>"Change in Intagibles / Sales"</f>
        <v>Change in Intagibles / Sales</v>
      </c>
    </row>
    <row r="499" spans="3:40" x14ac:dyDescent="0.3">
      <c r="X499">
        <f ca="1">(INDIRECT("J" &amp; MATCH("Intangible Assets",B145:B403,0) +144))/(INDIRECT("J" &amp; MATCH("Sales/Revenue",B145:B403,0) +144))</f>
        <v>1.1376878994269255</v>
      </c>
      <c r="Y499">
        <f ca="1">(INDIRECT("K" &amp; MATCH("Intangible Assets",B145:B403,0) +144))/(INDIRECT("K" &amp; MATCH("Sales/Revenue",B145:B403,0) +144))</f>
        <v>1.2717792191275594</v>
      </c>
      <c r="Z499">
        <f ca="1">(INDIRECT("L" &amp; MATCH("Intangible Assets",B145:B403,0) +144))/(INDIRECT("L" &amp; MATCH("Sales/Revenue",B145:B403,0) +144))</f>
        <v>1.2135922330097086</v>
      </c>
      <c r="AA499">
        <f ca="1">(INDIRECT("M" &amp; MATCH("Intangible Assets",B145:B403,0) +144))/(INDIRECT("M" &amp; MATCH("Sales/Revenue",B145:B403,0) +144))</f>
        <v>1.3428571428571427</v>
      </c>
      <c r="AB499">
        <f ca="1">(INDIRECT("N" &amp; MATCH("Intangible Assets",B145:B403,0) +144))/(INDIRECT("N" &amp; MATCH("Sales/Revenue",B145:B403,0) +144))</f>
        <v>1.2871287128712872</v>
      </c>
      <c r="AK499" t="str">
        <f>K476</f>
        <v>12-13</v>
      </c>
      <c r="AL499" t="str">
        <f>L476</f>
        <v>13-14</v>
      </c>
      <c r="AM499" t="str">
        <f>M476</f>
        <v>14-15</v>
      </c>
      <c r="AN499" t="str">
        <f>N476</f>
        <v>15-16</v>
      </c>
    </row>
    <row r="500" spans="3:40" x14ac:dyDescent="0.3">
      <c r="C500" t="s">
        <v>1068</v>
      </c>
      <c r="AK500">
        <f ca="1">Y499-X499</f>
        <v>0.13409131970063393</v>
      </c>
      <c r="AL500">
        <f ca="1">Z499-Y499</f>
        <v>-5.8186986117850781E-2</v>
      </c>
      <c r="AM500">
        <f ca="1">AA499-Z499</f>
        <v>0.12926490984743411</v>
      </c>
      <c r="AN500">
        <f ca="1">AB499-AA499</f>
        <v>-5.5728429985855588E-2</v>
      </c>
    </row>
    <row r="501" spans="3:40" x14ac:dyDescent="0.3">
      <c r="C501" t="s">
        <v>1069</v>
      </c>
    </row>
    <row r="502" spans="3:40" x14ac:dyDescent="0.3">
      <c r="C502" t="s">
        <v>1070</v>
      </c>
    </row>
    <row r="503" spans="3:40" x14ac:dyDescent="0.3">
      <c r="C503" t="s">
        <v>1071</v>
      </c>
    </row>
    <row r="504" spans="3:40" x14ac:dyDescent="0.3">
      <c r="C504" t="s">
        <v>1072</v>
      </c>
    </row>
    <row r="505" spans="3:40" x14ac:dyDescent="0.3">
      <c r="C505" t="s">
        <v>1073</v>
      </c>
    </row>
    <row r="506" spans="3:40" x14ac:dyDescent="0.3">
      <c r="C506" t="s">
        <v>1071</v>
      </c>
    </row>
    <row r="507" spans="3:40" x14ac:dyDescent="0.3">
      <c r="C507" t="s">
        <v>1074</v>
      </c>
    </row>
    <row r="508" spans="3:40" x14ac:dyDescent="0.3">
      <c r="C508" t="s">
        <v>1075</v>
      </c>
    </row>
    <row r="509" spans="3:40" x14ac:dyDescent="0.3">
      <c r="C509" t="s">
        <v>1071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09"/>
  <sheetViews>
    <sheetView topLeftCell="B1" workbookViewId="0"/>
  </sheetViews>
  <sheetFormatPr defaultRowHeight="14.4" x14ac:dyDescent="0.3"/>
  <cols>
    <col min="1" max="1" width="0" hidden="1" customWidth="1"/>
    <col min="2" max="7" width="20.6640625" customWidth="1"/>
  </cols>
  <sheetData>
    <row r="1" spans="1:16" x14ac:dyDescent="0.3">
      <c r="B1" t="s">
        <v>0</v>
      </c>
      <c r="C1" t="s">
        <v>1076</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AGCO</v>
      </c>
    </row>
    <row r="2" spans="1:16" x14ac:dyDescent="0.3">
      <c r="B2" t="s">
        <v>2</v>
      </c>
      <c r="C2" t="s">
        <v>1077</v>
      </c>
      <c r="K2" t="str">
        <f>LEFT(C1,FIND("(",C1) - 2)</f>
        <v>AGCO Corporation</v>
      </c>
    </row>
    <row r="3" spans="1:16" x14ac:dyDescent="0.3">
      <c r="J3">
        <f ca="1">RANDBETWEEN(1,6)</f>
        <v>4</v>
      </c>
      <c r="K3" t="str">
        <f>" is scheduled to report earnings "&amp;IFERROR("between "&amp;LEFT(C20,FIND("-",C20)-2)&amp;" and "&amp;RIGHT(C20,FIND("-",C20)-2),"on "&amp;C20)</f>
        <v xml:space="preserve"> is scheduled to report earnings on Jul 27, 2017</v>
      </c>
      <c r="L3" t="str">
        <f>" is slated to report earnings "&amp;IFERROR("between "&amp;LEFT(C20,FIND("-",C20)-2)&amp;" and "&amp;RIGHT(C20,FIND("-",C20)-2),"on "&amp;C20)</f>
        <v xml:space="preserve"> is slated to report earnings on Jul 27, 2017</v>
      </c>
      <c r="M3" t="str">
        <f>" will report earnings "&amp;IFERROR("between "&amp;LEFT(C20,FIND("-",C20)-2)&amp;" and "&amp;RIGHT(C20,FIND("-",C20)-2),"on "&amp;C20)</f>
        <v xml:space="preserve"> will report earnings on Jul 27, 2017</v>
      </c>
      <c r="N3" t="str">
        <f>" reports earnings "&amp;IFERROR("between "&amp;LEFT(C20,FIND("-",C20)-2)&amp;" and "&amp;RIGHT(C20,FIND("-",C20)-2),"on "&amp;C20)</f>
        <v xml:space="preserve"> reports earnings on Jul 27, 2017</v>
      </c>
      <c r="O3" t="str">
        <f>" plans to report earnings "&amp;IFERROR("between "&amp;LEFT(C20,FIND("-",C20)-2)&amp;" and "&amp;RIGHT(C20,FIND("-",C20)-2),"on "&amp;C20)</f>
        <v xml:space="preserve"> plans to report earnings on Jul 27, 2017</v>
      </c>
      <c r="P3" t="str">
        <f>" is going to report earnings "&amp;IFERROR("between "&amp;LEFT(C20,FIND("-",C20)-2)&amp;" and "&amp;RIGHT(C20,FIND("-",C20)-2),"on "&amp;C20)</f>
        <v xml:space="preserve"> is going to report earnings on Jul 27, 2017</v>
      </c>
    </row>
    <row r="4" spans="1:16" x14ac:dyDescent="0.3">
      <c r="B4" t="s">
        <v>4</v>
      </c>
      <c r="J4">
        <f ca="1">RANDBETWEEN(1,2)</f>
        <v>2</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$71.74, down .11% after opening at the same price as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$71.74, down .11% after opening at yesterday's closing price</v>
      </c>
    </row>
    <row r="5" spans="1:16" x14ac:dyDescent="0.3">
      <c r="J5">
        <f ca="1">RANDBETWEEN(1,2)</f>
        <v>2</v>
      </c>
      <c r="K5" t="str">
        <f>"The one year target estimate for " &amp; D1 &amp; " is " &amp; TEXT(C23,"$####.00")</f>
        <v>The one year target estimate for AGCO is $66.69</v>
      </c>
      <c r="L5" t="str">
        <f>D1 &amp; " is expected to be trading at " &amp; TEXT(C23, "$####.00") &amp; ", based on target estimates"</f>
        <v>AGCO is expected to be trading at $66.69, based on target estimates</v>
      </c>
    </row>
    <row r="6" spans="1:16" x14ac:dyDescent="0.3">
      <c r="K6" t="str">
        <f>" which would be " &amp; IF(OR(LEFT(ABS((C23-C2)/C2*100),1)="8",LEFT(ABS((C23-C2)/C2*100),2)="18"), "an ", "a ")  &amp;TEXT(ABS((C23-C2)/C2),"####.00%")&amp;IF((C23-C2)&gt;0," increase over"," decrease from")&amp;" the current price"</f>
        <v xml:space="preserve"> which would be a 7.04% decrease from the current price</v>
      </c>
    </row>
    <row r="7" spans="1:16" x14ac:dyDescent="0.3">
      <c r="A7" s="1">
        <v>0</v>
      </c>
      <c r="B7" t="s">
        <v>5</v>
      </c>
      <c r="C7" t="s">
        <v>1078</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decrease by 34.29% from last quarter based on the average of 16 analyst estimates (Yahoo Finance)</v>
      </c>
    </row>
    <row r="8" spans="1:16" x14ac:dyDescent="0.3">
      <c r="A8" s="1">
        <v>1</v>
      </c>
      <c r="B8" t="s">
        <v>7</v>
      </c>
      <c r="C8" t="s">
        <v>1078</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in the high end of its 52-week range</v>
      </c>
    </row>
    <row r="9" spans="1:16" x14ac:dyDescent="0.3">
      <c r="A9" s="1">
        <v>2</v>
      </c>
      <c r="B9" t="s">
        <v>9</v>
      </c>
      <c r="C9" t="s">
        <v>1079</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4 times, and a negative earnings surprise 0 times</v>
      </c>
    </row>
    <row r="10" spans="1:16" x14ac:dyDescent="0.3">
      <c r="A10" s="1">
        <v>3</v>
      </c>
      <c r="B10" t="s">
        <v>11</v>
      </c>
      <c r="C10" t="s">
        <v>1080</v>
      </c>
      <c r="K10" t="str">
        <f>IF(F48=F52,"",IF(F48&gt;F52, "EPS estimates have increased by " &amp; TEXT(F48-F52,"$0.00") &amp; " in the 2 months leading up to the earnings report", "EPS estimates have decreased by " &amp; TEXT(ABS(F48-F52),"$0.00") &amp; " in the 2 months leading up to the earnings report"))</f>
        <v>EPS estimates have increased by $0.35 in the 2 months leading up to the earnings report</v>
      </c>
    </row>
    <row r="11" spans="1:16" x14ac:dyDescent="0.3">
      <c r="A11" s="1">
        <v>4</v>
      </c>
      <c r="B11" t="s">
        <v>13</v>
      </c>
      <c r="C11" t="s">
        <v>1081</v>
      </c>
      <c r="K11" t="str">
        <f>IF(B145="Interest Income",U42, K42)</f>
        <v>No positive trends</v>
      </c>
    </row>
    <row r="12" spans="1:16" x14ac:dyDescent="0.3">
      <c r="A12" s="1">
        <v>5</v>
      </c>
      <c r="B12" t="s">
        <v>15</v>
      </c>
      <c r="C12" t="s">
        <v>1082</v>
      </c>
      <c r="D12" t="str">
        <f>LEFT(C12,FIND("-",C12)-2)</f>
        <v>46.22</v>
      </c>
      <c r="E12" t="str">
        <f>TRIM(RIGHT(C12,FIND("-",C12)-1))</f>
        <v>72.00</v>
      </c>
      <c r="K12" t="e">
        <f ca="1">D78</f>
        <v>#VALUE!</v>
      </c>
    </row>
    <row r="13" spans="1:16" x14ac:dyDescent="0.3">
      <c r="A13" s="1">
        <v>6</v>
      </c>
      <c r="B13" t="s">
        <v>17</v>
      </c>
      <c r="C13" t="s">
        <v>1083</v>
      </c>
      <c r="K13" t="e">
        <f ca="1">D89</f>
        <v>#VALUE!</v>
      </c>
    </row>
    <row r="14" spans="1:16" x14ac:dyDescent="0.3">
      <c r="A14" s="1">
        <v>7</v>
      </c>
      <c r="B14" t="s">
        <v>19</v>
      </c>
      <c r="C14" t="s">
        <v>1084</v>
      </c>
    </row>
    <row r="16" spans="1:16" x14ac:dyDescent="0.3">
      <c r="A16" s="1">
        <v>0</v>
      </c>
      <c r="B16" t="s">
        <v>21</v>
      </c>
      <c r="C16" t="s">
        <v>1085</v>
      </c>
    </row>
    <row r="17" spans="1:23" x14ac:dyDescent="0.3">
      <c r="A17" s="1">
        <v>1</v>
      </c>
      <c r="B17" t="s">
        <v>23</v>
      </c>
      <c r="C17" t="s">
        <v>1086</v>
      </c>
      <c r="K17" t="str">
        <f ca="1">K2 &amp; IF(J3=1, K3,IF(J3=2,L3,IF(J3=3,M3,IF(J3=4,N3,IF(J3=5,O3,IF(J3=6,P3)))))) &amp; ". " &amp; IF(J4=1,K4,IF(J4=2,L4)) &amp; ". " &amp; IF(J5=1,K5,IF(J5=2,L5)) &amp; K6 &amp; ". " &amp; K7 &amp; ". " &amp; K8 &amp; ". " &amp; K9 &amp; "."</f>
        <v>AGCO Corporation reports earnings on Jul 27, 2017. The current stock price is $71.74, down .11% after opening at yesterday's closing price. AGCO is expected to be trading at $66.69, based on target estimates which would be a 7.04% decrease from the current price. Earnings are expected to decrease by 34.29% from last quarter based on the average of 16 analyst estimates (Yahoo Finance). The stock is trading in the high end of its 52-week range. Over the last 4 quarters, there have been positive earnings surprises 4 times, and a negative earnings surprise 0 times.</v>
      </c>
    </row>
    <row r="18" spans="1:23" x14ac:dyDescent="0.3">
      <c r="A18" s="1">
        <v>2</v>
      </c>
      <c r="B18" t="s">
        <v>25</v>
      </c>
      <c r="C18" t="s">
        <v>1087</v>
      </c>
    </row>
    <row r="19" spans="1:23" x14ac:dyDescent="0.3">
      <c r="A19" s="1">
        <v>3</v>
      </c>
      <c r="B19" t="s">
        <v>27</v>
      </c>
      <c r="C19" t="s">
        <v>1088</v>
      </c>
    </row>
    <row r="20" spans="1:23" x14ac:dyDescent="0.3">
      <c r="A20" s="1">
        <v>4</v>
      </c>
      <c r="B20" t="s">
        <v>29</v>
      </c>
      <c r="C20" t="s">
        <v>30</v>
      </c>
    </row>
    <row r="21" spans="1:23" x14ac:dyDescent="0.3">
      <c r="A21" s="1">
        <v>5</v>
      </c>
      <c r="B21" t="s">
        <v>31</v>
      </c>
      <c r="C21" t="s">
        <v>1089</v>
      </c>
    </row>
    <row r="22" spans="1:23" x14ac:dyDescent="0.3">
      <c r="A22" s="1">
        <v>6</v>
      </c>
      <c r="B22" t="s">
        <v>33</v>
      </c>
      <c r="C22" t="s">
        <v>1090</v>
      </c>
      <c r="J22">
        <f>IF(K22 &lt;&gt; "",1, 0)</f>
        <v>0</v>
      </c>
      <c r="K22" t="str">
        <f>IF(I145="pos_trend","Revenue","")</f>
        <v/>
      </c>
      <c r="L22" t="str">
        <f t="shared" ref="L22:L38" si="0">IF(EXACT(K22,UPPER(K22)),K22,LOWER(K22))</f>
        <v/>
      </c>
      <c r="M22" t="str">
        <f>L22</f>
        <v/>
      </c>
      <c r="T22">
        <f>IF(U22 &lt;&gt; "",1, 0)</f>
        <v>0</v>
      </c>
      <c r="U22" t="str">
        <f>IF(AND(B145 = "Interest Income",I145="pos_trend"), "Interest Income","")</f>
        <v/>
      </c>
      <c r="V22" t="str">
        <f t="shared" ref="V22:V38" si="1">IF(EXACT(U22,UPPER(U22)),U22,LOWER(U22))</f>
        <v/>
      </c>
      <c r="W22" t="str">
        <f>V22</f>
        <v/>
      </c>
    </row>
    <row r="23" spans="1:23" x14ac:dyDescent="0.3">
      <c r="A23" s="1">
        <v>7</v>
      </c>
      <c r="B23" t="s">
        <v>34</v>
      </c>
      <c r="C23" t="s">
        <v>1091</v>
      </c>
      <c r="J23">
        <f>IF(K23 &lt;&gt; "",2, 0)</f>
        <v>0</v>
      </c>
      <c r="K23" t="str">
        <f>IF(I146="pos_trend",B146,"")</f>
        <v/>
      </c>
      <c r="L23" t="str">
        <f t="shared" si="0"/>
        <v/>
      </c>
      <c r="M23" t="str">
        <f t="shared" ref="M23:M39" si="2">IF(L23&lt;&gt;"", M22 &amp; ", " &amp; L23,M22)</f>
        <v/>
      </c>
      <c r="T23">
        <f>IF(U23 &lt;&gt; "",2, 0)</f>
        <v>0</v>
      </c>
      <c r="U23" t="str">
        <f>IF(I151="pos_trend",B151,"")</f>
        <v/>
      </c>
      <c r="V23" t="str">
        <f t="shared" si="1"/>
        <v/>
      </c>
      <c r="W23" t="str">
        <f t="shared" ref="W23:W39" si="3">IF(V23&lt;&gt;"", W22 &amp; ", " &amp; V23,W22)</f>
        <v/>
      </c>
    </row>
    <row r="24" spans="1:23" x14ac:dyDescent="0.3">
      <c r="J24">
        <f>IF(K24 &lt;&gt; "",3, 0)</f>
        <v>0</v>
      </c>
      <c r="K24" t="str">
        <f>IF(I153="pos_trend",B153,"")</f>
        <v/>
      </c>
      <c r="L24" t="str">
        <f t="shared" si="0"/>
        <v/>
      </c>
      <c r="M24" t="str">
        <f t="shared" si="2"/>
        <v/>
      </c>
      <c r="T24">
        <f>IF(U24 &lt;&gt; "",3, 0)</f>
        <v>0</v>
      </c>
      <c r="U24" t="str">
        <f>IF(I161="pos_trend",B161,"")</f>
        <v/>
      </c>
      <c r="V24" t="str">
        <f t="shared" si="1"/>
        <v/>
      </c>
      <c r="W24" t="str">
        <f t="shared" si="3"/>
        <v/>
      </c>
    </row>
    <row r="25" spans="1:23" x14ac:dyDescent="0.3">
      <c r="J25">
        <f>IF(K25 &lt;&gt; "",4, 0)</f>
        <v>0</v>
      </c>
      <c r="K25" t="str">
        <f>IF(I154="pos_trend",B154,"")</f>
        <v/>
      </c>
      <c r="L25" t="str">
        <f t="shared" si="0"/>
        <v/>
      </c>
      <c r="M25" t="str">
        <f t="shared" si="2"/>
        <v/>
      </c>
      <c r="T25">
        <f>IF(U25 &lt;&gt; "",4, 0)</f>
        <v>0</v>
      </c>
      <c r="U25" t="str">
        <f>IF(I162="pos_trend",B162,"")</f>
        <v/>
      </c>
      <c r="V25" t="str">
        <f t="shared" si="1"/>
        <v/>
      </c>
      <c r="W25" t="str">
        <f t="shared" si="3"/>
        <v/>
      </c>
    </row>
    <row r="26" spans="1:23" x14ac:dyDescent="0.3">
      <c r="B26" s="1" t="s">
        <v>36</v>
      </c>
      <c r="C26" s="1" t="s">
        <v>37</v>
      </c>
      <c r="D26" s="1" t="s">
        <v>38</v>
      </c>
      <c r="E26" s="1" t="s">
        <v>39</v>
      </c>
      <c r="F26" s="1" t="s">
        <v>40</v>
      </c>
      <c r="J26">
        <f>IF(K26 &lt;&gt; "",5, 0)</f>
        <v>0</v>
      </c>
      <c r="K26" t="str">
        <f>IF(I155="pos_trend",B155,"")</f>
        <v/>
      </c>
      <c r="L26" t="str">
        <f t="shared" si="0"/>
        <v/>
      </c>
      <c r="M26" t="str">
        <f t="shared" si="2"/>
        <v/>
      </c>
      <c r="T26">
        <f>IF(U26 &lt;&gt; "",5, 0)</f>
        <v>0</v>
      </c>
      <c r="U26" t="str">
        <f>IF(I167="pos_trend",B167,"")</f>
        <v/>
      </c>
      <c r="V26" t="str">
        <f t="shared" si="1"/>
        <v/>
      </c>
      <c r="W26" t="str">
        <f t="shared" si="3"/>
        <v/>
      </c>
    </row>
    <row r="27" spans="1:23" x14ac:dyDescent="0.3">
      <c r="A27" s="1">
        <v>0</v>
      </c>
      <c r="B27" t="s">
        <v>41</v>
      </c>
      <c r="C27">
        <v>16</v>
      </c>
      <c r="D27">
        <v>16</v>
      </c>
      <c r="E27">
        <v>17</v>
      </c>
      <c r="F27">
        <v>17</v>
      </c>
      <c r="J27">
        <f>IF(K27 &lt;&gt; "",6, 0)</f>
        <v>0</v>
      </c>
      <c r="K27" t="str">
        <f>IF(I172="pos_trend",B172,"")</f>
        <v/>
      </c>
      <c r="L27" t="str">
        <f t="shared" si="0"/>
        <v/>
      </c>
      <c r="M27" t="str">
        <f t="shared" si="2"/>
        <v/>
      </c>
      <c r="T27">
        <f>IF(U27 &lt;&gt; "",6, 0)</f>
        <v>0</v>
      </c>
      <c r="U27" t="str">
        <f>IF(I170="pos_trend",B170,"")</f>
        <v/>
      </c>
      <c r="V27" t="str">
        <f t="shared" si="1"/>
        <v/>
      </c>
      <c r="W27" t="str">
        <f t="shared" si="3"/>
        <v/>
      </c>
    </row>
    <row r="28" spans="1:23" x14ac:dyDescent="0.3">
      <c r="A28" s="1">
        <v>1</v>
      </c>
      <c r="B28" t="s">
        <v>42</v>
      </c>
      <c r="C28">
        <v>1.05</v>
      </c>
      <c r="D28">
        <v>0.69</v>
      </c>
      <c r="E28">
        <v>2.8</v>
      </c>
      <c r="F28">
        <v>3.52</v>
      </c>
      <c r="J28">
        <f>IF(K28 &lt;&gt; "",7, 0)</f>
        <v>0</v>
      </c>
      <c r="K28" t="str">
        <f>IF(I173="pos_trend",B173,"")</f>
        <v/>
      </c>
      <c r="L28" t="str">
        <f t="shared" si="0"/>
        <v/>
      </c>
      <c r="M28" t="str">
        <f t="shared" si="2"/>
        <v/>
      </c>
      <c r="T28">
        <f>IF(U28 &lt;&gt; "",7, 0)</f>
        <v>0</v>
      </c>
      <c r="U28" t="str">
        <f>IF(I171="pos_trend",B171,"")</f>
        <v/>
      </c>
      <c r="V28" t="str">
        <f t="shared" si="1"/>
        <v/>
      </c>
      <c r="W28" t="str">
        <f t="shared" si="3"/>
        <v/>
      </c>
    </row>
    <row r="29" spans="1:23" x14ac:dyDescent="0.3">
      <c r="A29" s="1">
        <v>2</v>
      </c>
      <c r="B29" t="s">
        <v>43</v>
      </c>
      <c r="C29">
        <v>0.99</v>
      </c>
      <c r="D29">
        <v>0.55000000000000004</v>
      </c>
      <c r="E29">
        <v>2.67</v>
      </c>
      <c r="F29">
        <v>3.16</v>
      </c>
      <c r="J29">
        <f>IF(K29 &lt;&gt; "",8, 0)</f>
        <v>0</v>
      </c>
      <c r="K29" t="str">
        <f>IF(I174="pos_trend",B174,"")</f>
        <v/>
      </c>
      <c r="L29" t="str">
        <f t="shared" si="0"/>
        <v/>
      </c>
      <c r="M29" t="str">
        <f t="shared" si="2"/>
        <v/>
      </c>
      <c r="T29">
        <f>IF(U29 &lt;&gt; "",8, 0)</f>
        <v>0</v>
      </c>
      <c r="U29" t="str">
        <f>IF(I172="pos_trend",B172,"")</f>
        <v/>
      </c>
      <c r="V29" t="str">
        <f t="shared" si="1"/>
        <v/>
      </c>
      <c r="W29" t="str">
        <f t="shared" si="3"/>
        <v/>
      </c>
    </row>
    <row r="30" spans="1:23" x14ac:dyDescent="0.3">
      <c r="A30" s="1">
        <v>3</v>
      </c>
      <c r="B30" t="s">
        <v>44</v>
      </c>
      <c r="C30">
        <v>1.1499999999999999</v>
      </c>
      <c r="D30">
        <v>0.78</v>
      </c>
      <c r="E30">
        <v>3</v>
      </c>
      <c r="F30">
        <v>4</v>
      </c>
      <c r="J30">
        <f>IF(K30 &lt;&gt; "",9, 0)</f>
        <v>0</v>
      </c>
      <c r="K30" t="str">
        <f>IF(I185="pos_trend",B185,"")</f>
        <v/>
      </c>
      <c r="L30" t="str">
        <f t="shared" si="0"/>
        <v/>
      </c>
      <c r="M30" t="str">
        <f t="shared" si="2"/>
        <v/>
      </c>
      <c r="T30">
        <f>IF(U30 &lt;&gt; "",9, 0)</f>
        <v>0</v>
      </c>
      <c r="U30" t="str">
        <f>IF(I178="pos_trend",B178,"")</f>
        <v/>
      </c>
      <c r="V30" t="str">
        <f t="shared" si="1"/>
        <v/>
      </c>
      <c r="W30" t="str">
        <f t="shared" si="3"/>
        <v/>
      </c>
    </row>
    <row r="31" spans="1:23" x14ac:dyDescent="0.3">
      <c r="A31" s="1">
        <v>4</v>
      </c>
      <c r="B31" t="s">
        <v>45</v>
      </c>
      <c r="C31">
        <v>1.02</v>
      </c>
      <c r="D31">
        <v>0.51</v>
      </c>
      <c r="E31">
        <v>2.4700000000000002</v>
      </c>
      <c r="F31">
        <v>2.8</v>
      </c>
      <c r="J31">
        <f>IF(K31 &lt;&gt; "",10, 0)</f>
        <v>0</v>
      </c>
      <c r="K31" t="str">
        <f>IF(I186="pos_trend",B186,"")</f>
        <v/>
      </c>
      <c r="L31" t="str">
        <f t="shared" si="0"/>
        <v/>
      </c>
      <c r="M31" t="str">
        <f t="shared" si="2"/>
        <v/>
      </c>
      <c r="T31">
        <f>IF(U31 &lt;&gt; "",10, 0)</f>
        <v>0</v>
      </c>
      <c r="U31" t="str">
        <f>IF(I199="pos_trend",B199,"")</f>
        <v/>
      </c>
      <c r="V31" t="str">
        <f t="shared" si="1"/>
        <v/>
      </c>
      <c r="W31" t="str">
        <f t="shared" si="3"/>
        <v/>
      </c>
    </row>
    <row r="32" spans="1:23" x14ac:dyDescent="0.3">
      <c r="J32">
        <f>IF(K32 &lt;&gt; "",11, 0)</f>
        <v>0</v>
      </c>
      <c r="K32" t="str">
        <f>IF(I187="pos_trend",B187,"")</f>
        <v/>
      </c>
      <c r="L32" t="str">
        <f t="shared" si="0"/>
        <v/>
      </c>
      <c r="M32" t="str">
        <f t="shared" si="2"/>
        <v/>
      </c>
      <c r="T32">
        <f>IF(U32 &lt;&gt; "",11, 0)</f>
        <v>0</v>
      </c>
      <c r="U32" t="str">
        <f>IF(I209="pos_trend",B209,"")</f>
        <v/>
      </c>
      <c r="V32" t="str">
        <f t="shared" si="1"/>
        <v/>
      </c>
      <c r="W32" t="str">
        <f t="shared" si="3"/>
        <v/>
      </c>
    </row>
    <row r="33" spans="1:23" x14ac:dyDescent="0.3">
      <c r="B33" s="1" t="s">
        <v>46</v>
      </c>
      <c r="C33" s="1" t="s">
        <v>37</v>
      </c>
      <c r="D33" s="1" t="s">
        <v>38</v>
      </c>
      <c r="E33" s="1" t="s">
        <v>39</v>
      </c>
      <c r="F33" s="1" t="s">
        <v>40</v>
      </c>
      <c r="J33">
        <f>IF(K33 &lt;&gt; "",12, 0)</f>
        <v>0</v>
      </c>
      <c r="K33" t="str">
        <f>IF(I195="pos_trend",B195,"")</f>
        <v/>
      </c>
      <c r="L33" t="str">
        <f t="shared" si="0"/>
        <v/>
      </c>
      <c r="M33" t="str">
        <f t="shared" si="2"/>
        <v/>
      </c>
      <c r="T33">
        <f>IF(U33 &lt;&gt; "",12, 0)</f>
        <v>0</v>
      </c>
      <c r="U33" t="str">
        <f>IF(I231="pos_trend",B231,"")</f>
        <v/>
      </c>
      <c r="V33" t="str">
        <f t="shared" si="1"/>
        <v/>
      </c>
      <c r="W33" t="str">
        <f t="shared" si="3"/>
        <v/>
      </c>
    </row>
    <row r="34" spans="1:23" x14ac:dyDescent="0.3">
      <c r="A34" s="1">
        <v>0</v>
      </c>
      <c r="B34" t="s">
        <v>41</v>
      </c>
      <c r="C34" t="s">
        <v>1092</v>
      </c>
      <c r="D34" t="s">
        <v>1092</v>
      </c>
      <c r="E34" t="s">
        <v>1093</v>
      </c>
      <c r="F34" t="s">
        <v>1094</v>
      </c>
      <c r="J34">
        <f>IF(K34 &lt;&gt; "",13, 0)</f>
        <v>0</v>
      </c>
      <c r="K34" t="str">
        <f>IF(I196="pos_trend",B196,"")</f>
        <v/>
      </c>
      <c r="L34" t="str">
        <f t="shared" si="0"/>
        <v/>
      </c>
      <c r="M34" t="str">
        <f t="shared" si="2"/>
        <v/>
      </c>
      <c r="T34">
        <f>IF(U34 &lt;&gt; "",13, 0)</f>
        <v>0</v>
      </c>
      <c r="U34" t="str">
        <f>IF(I251="pos_trend",B251,"")</f>
        <v/>
      </c>
      <c r="V34" t="str">
        <f t="shared" si="1"/>
        <v/>
      </c>
      <c r="W34" t="str">
        <f t="shared" si="3"/>
        <v/>
      </c>
    </row>
    <row r="35" spans="1:23" x14ac:dyDescent="0.3">
      <c r="A35" s="1">
        <v>1</v>
      </c>
      <c r="B35" t="s">
        <v>42</v>
      </c>
      <c r="C35" t="s">
        <v>1095</v>
      </c>
      <c r="D35" t="s">
        <v>637</v>
      </c>
      <c r="E35" t="s">
        <v>1096</v>
      </c>
      <c r="F35" t="s">
        <v>1097</v>
      </c>
      <c r="J35">
        <f>IF(K35 &lt;&gt; "",14, 0)</f>
        <v>0</v>
      </c>
      <c r="K35" t="str">
        <f>IF(I201="pos_trend",B201,"")</f>
        <v/>
      </c>
      <c r="L35" t="str">
        <f t="shared" si="0"/>
        <v/>
      </c>
      <c r="M35" t="str">
        <f t="shared" si="2"/>
        <v/>
      </c>
      <c r="T35">
        <f>IF(U35 &lt;&gt; "",14, 0)</f>
        <v>0</v>
      </c>
      <c r="U35" t="str">
        <f>IF(I279="pos_trend",B279,"")</f>
        <v/>
      </c>
      <c r="V35" t="str">
        <f t="shared" si="1"/>
        <v/>
      </c>
      <c r="W35" t="str">
        <f t="shared" si="3"/>
        <v/>
      </c>
    </row>
    <row r="36" spans="1:23" x14ac:dyDescent="0.3">
      <c r="A36" s="1">
        <v>2</v>
      </c>
      <c r="B36" t="s">
        <v>43</v>
      </c>
      <c r="C36" t="s">
        <v>1098</v>
      </c>
      <c r="D36" t="s">
        <v>1099</v>
      </c>
      <c r="E36" t="s">
        <v>1100</v>
      </c>
      <c r="F36" t="s">
        <v>1101</v>
      </c>
      <c r="J36">
        <f>IF(K36 &lt;&gt; "",15, 0)</f>
        <v>0</v>
      </c>
      <c r="K36" t="str">
        <f>IF(I202="pos_trend",B202,"")</f>
        <v/>
      </c>
      <c r="L36" t="str">
        <f t="shared" si="0"/>
        <v/>
      </c>
      <c r="M36" t="str">
        <f t="shared" si="2"/>
        <v/>
      </c>
      <c r="T36">
        <f>IF(U36 &lt;&gt; "",15, 0)</f>
        <v>0</v>
      </c>
      <c r="U36" t="str">
        <f>IF(I336="pos_trend",B336,"")</f>
        <v/>
      </c>
      <c r="V36" t="str">
        <f t="shared" si="1"/>
        <v/>
      </c>
      <c r="W36" t="str">
        <f t="shared" si="3"/>
        <v/>
      </c>
    </row>
    <row r="37" spans="1:23" x14ac:dyDescent="0.3">
      <c r="A37" s="1">
        <v>3</v>
      </c>
      <c r="B37" t="s">
        <v>44</v>
      </c>
      <c r="C37" t="s">
        <v>1102</v>
      </c>
      <c r="D37" t="s">
        <v>1103</v>
      </c>
      <c r="E37" t="s">
        <v>1104</v>
      </c>
      <c r="F37" t="s">
        <v>1105</v>
      </c>
      <c r="J37">
        <f>IF(K37 &lt;&gt; "",16, 0)</f>
        <v>0</v>
      </c>
      <c r="K37" t="str">
        <f>IF(I203="pos_trend",B203,"")</f>
        <v/>
      </c>
      <c r="L37" t="str">
        <f t="shared" si="0"/>
        <v/>
      </c>
      <c r="M37" t="str">
        <f t="shared" si="2"/>
        <v/>
      </c>
      <c r="T37">
        <f>IF(U37 &lt;&gt; "",16, 0)</f>
        <v>0</v>
      </c>
      <c r="U37" t="str">
        <f>IF(I235="pos_trend",B235,"")</f>
        <v/>
      </c>
      <c r="V37" t="str">
        <f t="shared" si="1"/>
        <v/>
      </c>
      <c r="W37" t="str">
        <f t="shared" si="3"/>
        <v/>
      </c>
    </row>
    <row r="38" spans="1:23" x14ac:dyDescent="0.3">
      <c r="A38" s="1">
        <v>4</v>
      </c>
      <c r="B38" t="s">
        <v>60</v>
      </c>
      <c r="C38" t="s">
        <v>1106</v>
      </c>
      <c r="D38" t="s">
        <v>1107</v>
      </c>
      <c r="E38" t="s">
        <v>1108</v>
      </c>
      <c r="F38" t="s">
        <v>1096</v>
      </c>
      <c r="J38">
        <f>IF(K38 &lt;&gt; "",17, 0)</f>
        <v>0</v>
      </c>
      <c r="K38" t="str">
        <f>IF(I351="pos_trend",B351,"")</f>
        <v/>
      </c>
      <c r="L38" t="str">
        <f t="shared" si="0"/>
        <v/>
      </c>
      <c r="M38" t="str">
        <f t="shared" si="2"/>
        <v/>
      </c>
      <c r="T38">
        <f>IF(U38 &lt;&gt; "",17, 0)</f>
        <v>0</v>
      </c>
      <c r="U38" t="str">
        <f>IF(I236="pos_trend",B236,"")</f>
        <v/>
      </c>
      <c r="V38" t="str">
        <f t="shared" si="1"/>
        <v/>
      </c>
      <c r="W38" t="str">
        <f t="shared" si="3"/>
        <v/>
      </c>
    </row>
    <row r="39" spans="1:23" x14ac:dyDescent="0.3">
      <c r="A39" s="1">
        <v>5</v>
      </c>
      <c r="B39" t="s">
        <v>63</v>
      </c>
      <c r="C39" t="s">
        <v>1109</v>
      </c>
      <c r="D39" t="s">
        <v>1110</v>
      </c>
      <c r="E39" t="s">
        <v>1111</v>
      </c>
      <c r="F39" t="s">
        <v>1112</v>
      </c>
      <c r="K39" t="str">
        <f>IF(I352="pos_trend",B352,"")</f>
        <v/>
      </c>
      <c r="M39" t="str">
        <f t="shared" si="2"/>
        <v/>
      </c>
      <c r="W39" t="str">
        <f t="shared" si="3"/>
        <v/>
      </c>
    </row>
    <row r="40" spans="1:23" x14ac:dyDescent="0.3">
      <c r="J40">
        <f>MAX(J22:J39)</f>
        <v>0</v>
      </c>
      <c r="K40" t="str">
        <f>VLOOKUP(J40,J22:K39,2,FALSE)</f>
        <v/>
      </c>
      <c r="M40" t="str">
        <f>IF(IFERROR(FIND(",",M39),TRUE)=TRUE,M39,IF(NOT(EXACT(K40,UPPER(K40))),SUBSTITUTE(M39,LOWER(K40),"and "&amp;LOWER(K40)),SUBSTITUTE(M39,K40,"and "&amp;K40)))</f>
        <v/>
      </c>
      <c r="T40">
        <f>MAX(T22:T39)</f>
        <v>0</v>
      </c>
      <c r="U40" t="str">
        <f>VLOOKUP(T40,T22:U39,2,FALSE)</f>
        <v/>
      </c>
      <c r="W40" t="str">
        <f>IF(IFERROR(FIND(",",W39),TRUE)=TRUE,W39,IF(NOT(EXACT(U40,UPPER(U40))),SUBSTITUTE(W39,LOWER(U40),"and "&amp;LOWER(U40)),SUBSTITUTE(W39,U40,"and "&amp;U40)))</f>
        <v/>
      </c>
    </row>
    <row r="41" spans="1:23" x14ac:dyDescent="0.3">
      <c r="B41" s="1" t="s">
        <v>68</v>
      </c>
      <c r="C41" s="1" t="s">
        <v>69</v>
      </c>
      <c r="D41" s="1" t="s">
        <v>70</v>
      </c>
      <c r="E41" s="1" t="s">
        <v>71</v>
      </c>
      <c r="F41" s="1" t="s">
        <v>72</v>
      </c>
    </row>
    <row r="42" spans="1:23" x14ac:dyDescent="0.3">
      <c r="A42" s="1">
        <v>0</v>
      </c>
      <c r="B42" t="s">
        <v>73</v>
      </c>
      <c r="C42" t="s">
        <v>1113</v>
      </c>
      <c r="D42" t="s">
        <v>1114</v>
      </c>
      <c r="E42" t="s">
        <v>1115</v>
      </c>
      <c r="F42" t="s">
        <v>84</v>
      </c>
      <c r="K42" t="str">
        <f>SUBSTITUTE(IF(M40&lt;&gt;"", D1 &amp; " has managed to increase " &amp; M40 &amp; " each year since " &amp; C144, "No positive trends")," , "," ")</f>
        <v>No positive trends</v>
      </c>
      <c r="U42" t="str">
        <f>SUBSTITUTE(IF(W40&lt;&gt;"", D1 &amp; " has managed to increase " &amp; W40 &amp; " each year since " &amp; C144, "No positive trends")," , "," ")</f>
        <v>No positive trends</v>
      </c>
    </row>
    <row r="43" spans="1:23" x14ac:dyDescent="0.3">
      <c r="A43" s="1">
        <v>1</v>
      </c>
      <c r="B43" t="s">
        <v>78</v>
      </c>
      <c r="C43" t="s">
        <v>1116</v>
      </c>
      <c r="D43" t="s">
        <v>1117</v>
      </c>
      <c r="E43" t="s">
        <v>1118</v>
      </c>
      <c r="F43" t="s">
        <v>1119</v>
      </c>
    </row>
    <row r="44" spans="1:23" x14ac:dyDescent="0.3">
      <c r="A44" s="1">
        <v>2</v>
      </c>
      <c r="B44" t="s">
        <v>82</v>
      </c>
      <c r="C44" t="s">
        <v>86</v>
      </c>
      <c r="D44" t="s">
        <v>1120</v>
      </c>
      <c r="E44" t="s">
        <v>75</v>
      </c>
      <c r="F44" t="s">
        <v>1120</v>
      </c>
    </row>
    <row r="45" spans="1:23" x14ac:dyDescent="0.3">
      <c r="A45" s="1">
        <v>3</v>
      </c>
      <c r="B45" t="s">
        <v>87</v>
      </c>
      <c r="C45" t="s">
        <v>1121</v>
      </c>
      <c r="D45" t="s">
        <v>1122</v>
      </c>
      <c r="E45" t="s">
        <v>1123</v>
      </c>
      <c r="F45" t="s">
        <v>1124</v>
      </c>
    </row>
    <row r="47" spans="1:23" x14ac:dyDescent="0.3">
      <c r="B47" s="1" t="s">
        <v>92</v>
      </c>
      <c r="C47" s="1" t="s">
        <v>37</v>
      </c>
      <c r="D47" s="1" t="s">
        <v>38</v>
      </c>
      <c r="E47" s="1" t="s">
        <v>39</v>
      </c>
      <c r="F47" s="1" t="s">
        <v>40</v>
      </c>
    </row>
    <row r="48" spans="1:23" x14ac:dyDescent="0.3">
      <c r="A48" s="1">
        <v>0</v>
      </c>
      <c r="B48" t="s">
        <v>93</v>
      </c>
      <c r="C48">
        <v>1.05</v>
      </c>
      <c r="D48">
        <v>0.69</v>
      </c>
      <c r="E48">
        <v>2.8</v>
      </c>
      <c r="F48">
        <v>3.52</v>
      </c>
    </row>
    <row r="49" spans="1:14" x14ac:dyDescent="0.3">
      <c r="A49" s="1">
        <v>1</v>
      </c>
      <c r="B49" t="s">
        <v>94</v>
      </c>
      <c r="C49">
        <v>1.04</v>
      </c>
      <c r="D49">
        <v>0.69</v>
      </c>
      <c r="E49">
        <v>2.79</v>
      </c>
      <c r="F49">
        <v>3.52</v>
      </c>
    </row>
    <row r="50" spans="1:14" x14ac:dyDescent="0.3">
      <c r="A50" s="1">
        <v>2</v>
      </c>
      <c r="B50" t="s">
        <v>95</v>
      </c>
      <c r="C50">
        <v>1.04</v>
      </c>
      <c r="D50">
        <v>0.68</v>
      </c>
      <c r="E50">
        <v>2.77</v>
      </c>
      <c r="F50">
        <v>3.44</v>
      </c>
    </row>
    <row r="51" spans="1:14" x14ac:dyDescent="0.3">
      <c r="A51" s="1">
        <v>3</v>
      </c>
      <c r="B51" t="s">
        <v>96</v>
      </c>
      <c r="C51">
        <v>1.03</v>
      </c>
      <c r="D51">
        <v>0.68</v>
      </c>
      <c r="E51">
        <v>2.75</v>
      </c>
      <c r="F51">
        <v>3.38</v>
      </c>
    </row>
    <row r="52" spans="1:14" x14ac:dyDescent="0.3">
      <c r="A52" s="1">
        <v>4</v>
      </c>
      <c r="B52" t="s">
        <v>97</v>
      </c>
      <c r="C52">
        <v>1.01</v>
      </c>
      <c r="D52">
        <v>0.66</v>
      </c>
      <c r="E52">
        <v>2.5</v>
      </c>
      <c r="F52">
        <v>3.17</v>
      </c>
    </row>
    <row r="54" spans="1:14" x14ac:dyDescent="0.3">
      <c r="B54" s="1" t="s">
        <v>98</v>
      </c>
      <c r="C54" s="1" t="s">
        <v>37</v>
      </c>
      <c r="D54" s="1" t="s">
        <v>38</v>
      </c>
      <c r="E54" s="1" t="s">
        <v>39</v>
      </c>
      <c r="F54" s="1" t="s">
        <v>40</v>
      </c>
    </row>
    <row r="55" spans="1:14" x14ac:dyDescent="0.3">
      <c r="A55" s="1">
        <v>0</v>
      </c>
      <c r="B55" t="s">
        <v>99</v>
      </c>
      <c r="C55">
        <v>1</v>
      </c>
      <c r="E55">
        <v>1</v>
      </c>
      <c r="F55">
        <v>1</v>
      </c>
    </row>
    <row r="56" spans="1:14" x14ac:dyDescent="0.3">
      <c r="A56" s="1">
        <v>1</v>
      </c>
      <c r="B56" t="s">
        <v>100</v>
      </c>
      <c r="C56">
        <v>2</v>
      </c>
      <c r="D56">
        <v>2</v>
      </c>
      <c r="E56">
        <v>4</v>
      </c>
      <c r="F56">
        <v>3</v>
      </c>
    </row>
    <row r="57" spans="1:14" x14ac:dyDescent="0.3">
      <c r="A57" s="1">
        <v>2</v>
      </c>
      <c r="B57" t="s">
        <v>101</v>
      </c>
    </row>
    <row r="58" spans="1:14" x14ac:dyDescent="0.3">
      <c r="A58" s="1">
        <v>3</v>
      </c>
      <c r="B58" t="s">
        <v>102</v>
      </c>
    </row>
    <row r="60" spans="1:14" x14ac:dyDescent="0.3">
      <c r="B60" s="1" t="s">
        <v>103</v>
      </c>
      <c r="C60" s="1" t="s">
        <v>1125</v>
      </c>
      <c r="D60" s="1" t="s">
        <v>105</v>
      </c>
      <c r="E60" s="1" t="s">
        <v>106</v>
      </c>
      <c r="F60" s="1" t="s">
        <v>107</v>
      </c>
      <c r="I60" t="str">
        <f t="shared" ref="I60:I123" si="4">IF(AND(K60&gt; J60, L60&gt; K60, M60&gt; L60, N60&gt; M60), "pos_trend", IF(AND(K60&lt; J60, L60&lt; K60, M60&lt; L60, N60&lt; M60), "neg_trend", "N/A"))</f>
        <v>N/A</v>
      </c>
      <c r="J60" t="str">
        <f t="shared" ref="J60:J123" si="5">IFERROR(IF(TRIM(C60)="-", "N/A", IF(RIGHT(C60,1)=")",IF(RIGHT(C60,2)="T)",-1000000000000*VALUE(MID(C60,2,LEN(C60)-3)),IF(RIGHT(C60,2)="M)",-1000000*VALUE(MID(C60,2,LEN(C60)-3)),IF(RIGHT(C60,2)="B)",-1000000000*VALUE(MID(C60,2,LEN(C60)-3)),IF(RIGHT(C60,2)="k)",-1000*VALUE(MID(C60,2,LEN(C60)-3)),VALUE(SUBSTITUTE(C60,",","")))))),IF(RIGHT(C60,1)="T",1000000000000*VALUE(LEFT(C60,LEN(C60)-1)),IF(RIGHT(C60,1)="M",1000000*VALUE(LEFT(C60,LEN(C60)-1)),IF(RIGHT(C60,1)="B",1000000000*VALUE(LEFT(C60,LEN(C60)-1)),IF(RIGHT(C60,1)="%",0.01*VALUE(LEFT(C60,LEN(C60)-1)),IF(RIGHT(C60,1)="k",1000*VALUE(LEFT(C60,LEN(C60)-1)),VALUE(SUBSTITUTE(C60,",",""))))))))),"N/A")</f>
        <v>N/A</v>
      </c>
      <c r="K60" t="str">
        <f t="shared" ref="K60:K123" si="6">IFERROR(IF(TRIM(D60)="-", "N/A", IF(RIGHT(D60,1)=")",IF(RIGHT(D60,2)="T)",-1000000000000*VALUE(MID(D60,2,LEN(D60)-3)),IF(RIGHT(D60,2)="M)",-1000000*VALUE(MID(D60,2,LEN(D60)-3)),IF(RIGHT(D60,2)="B)",-1000000000*VALUE(MID(D60,2,LEN(D60)-3)),IF(RIGHT(D60,2)="k)",-1000*VALUE(MID(D60,2,LEN(D60)-3)),VALUE(SUBSTITUTE(D60,",","")))))),IF(RIGHT(D60,1)="T",1000000000000*VALUE(LEFT(D60,LEN(D60)-1)),IF(RIGHT(D60,1)="M",1000000*VALUE(LEFT(D60,LEN(D60)-1)),IF(RIGHT(D60,1)="B",1000000000*VALUE(LEFT(D60,LEN(D60)-1)),IF(RIGHT(D60,1)="%",0.01*VALUE(LEFT(D60,LEN(D60)-1)),IF(RIGHT(D60,1)="k",1000*VALUE(LEFT(D60,LEN(D60)-1)),VALUE(SUBSTITUTE(D60,",",""))))))))),"N/A")</f>
        <v>N/A</v>
      </c>
      <c r="L60" t="str">
        <f t="shared" ref="L60:L123" si="7">IFERROR(IF(TRIM(E60)="-", "N/A", IF(RIGHT(E60,1)=")",IF(RIGHT(E60,2)="T)",-1000000000000*VALUE(MID(E60,2,LEN(E60)-3)),IF(RIGHT(E60,2)="M)",-1000000*VALUE(MID(E60,2,LEN(E60)-3)),IF(RIGHT(E60,2)="B)",-1000000000*VALUE(MID(E60,2,LEN(E60)-3)),IF(RIGHT(E60,2)="k)",-1000*VALUE(MID(E60,2,LEN(E60)-3)),VALUE(SUBSTITUTE(E60,",","")))))),IF(RIGHT(E60,1)="T",1000000000000*VALUE(LEFT(E60,LEN(E60)-1)),IF(RIGHT(E60,1)="M",1000000*VALUE(LEFT(E60,LEN(E60)-1)),IF(RIGHT(E60,1)="B",1000000000*VALUE(LEFT(E60,LEN(E60)-1)),IF(RIGHT(E60,1)="%",0.01*VALUE(LEFT(E60,LEN(E60)-1)),IF(RIGHT(E60,1)="k",1000*VALUE(LEFT(E60,LEN(E60)-1)),VALUE(SUBSTITUTE(E60,",",""))))))))),"N/A")</f>
        <v>N/A</v>
      </c>
      <c r="M60" t="str">
        <f t="shared" ref="M60:M123" si="8">IFERROR(IF(TRIM(F60)="-", "N/A", IF(RIGHT(F60,1)=")",IF(RIGHT(F60,2)="T)",-1000000000000*VALUE(MID(F60,2,LEN(F60)-3)),IF(RIGHT(F60,2)="M)",-1000000*VALUE(MID(F60,2,LEN(F60)-3)),IF(RIGHT(F60,2)="B)",-1000000000*VALUE(MID(F60,2,LEN(F60)-3)),IF(RIGHT(F60,2)="k)",-1000*VALUE(MID(F60,2,LEN(F60)-3)),VALUE(SUBSTITUTE(F60,",","")))))),IF(RIGHT(F60,1)="T",1000000000000*VALUE(LEFT(F60,LEN(F60)-1)),IF(RIGHT(F60,1)="M",1000000*VALUE(LEFT(F60,LEN(F60)-1)),IF(RIGHT(F60,1)="B",1000000000*VALUE(LEFT(F60,LEN(F60)-1)),IF(RIGHT(F60,1)="%",0.01*VALUE(LEFT(F60,LEN(F60)-1)),IF(RIGHT(F60,1)="k",1000*VALUE(LEFT(F60,LEN(F60)-1)),VALUE(SUBSTITUTE(F60,",",""))))))))),"N/A")</f>
        <v>N/A</v>
      </c>
      <c r="N60" t="str">
        <f t="shared" ref="N60:N123" si="9">IFERROR(IF(TRIM(G60)="-", "N/A", IF(RIGHT(G60,1)=")",IF(RIGHT(G60,2)="T)",-1000000000000*VALUE(MID(G60,2,LEN(G60)-3)),IF(RIGHT(G60,2)="M)",-1000000*VALUE(MID(G60,2,LEN(G60)-3)),IF(RIGHT(G60,2)="B)",-1000000000*VALUE(MID(G60,2,LEN(G60)-3)),IF(RIGHT(G60,2)="k)",-1000*VALUE(MID(G60,2,LEN(G60)-3)),VALUE(SUBSTITUTE(G60,",","")))))),IF(RIGHT(G60,1)="T",1000000000000*VALUE(LEFT(G60,LEN(G60)-1)),IF(RIGHT(G60,1)="M",1000000*VALUE(LEFT(G60,LEN(G60)-1)),IF(RIGHT(G60,1)="B",1000000000*VALUE(LEFT(G60,LEN(G60)-1)),IF(RIGHT(G60,1)="%",0.01*VALUE(LEFT(G60,LEN(G60)-1)),IF(RIGHT(G60,1)="k",1000*VALUE(LEFT(G60,LEN(G60)-1)),VALUE(SUBSTITUTE(G60,",",""))))))))),"N/A")</f>
        <v>N/A</v>
      </c>
    </row>
    <row r="61" spans="1:14" x14ac:dyDescent="0.3">
      <c r="A61" s="1">
        <v>0</v>
      </c>
      <c r="B61" t="s">
        <v>108</v>
      </c>
      <c r="C61" t="s">
        <v>1126</v>
      </c>
      <c r="F61">
        <v>0.19</v>
      </c>
      <c r="I61" t="str">
        <f t="shared" si="4"/>
        <v>N/A</v>
      </c>
      <c r="J61">
        <f t="shared" si="5"/>
        <v>2.8999999999999998E-2</v>
      </c>
      <c r="K61" t="str">
        <f t="shared" si="6"/>
        <v>N/A</v>
      </c>
      <c r="L61" t="str">
        <f t="shared" si="7"/>
        <v>N/A</v>
      </c>
      <c r="M61">
        <f t="shared" si="8"/>
        <v>0.19</v>
      </c>
      <c r="N61" t="str">
        <f t="shared" si="9"/>
        <v>N/A</v>
      </c>
    </row>
    <row r="62" spans="1:14" x14ac:dyDescent="0.3">
      <c r="A62" s="1">
        <v>1</v>
      </c>
      <c r="B62" t="s">
        <v>110</v>
      </c>
      <c r="C62" t="s">
        <v>1127</v>
      </c>
      <c r="F62">
        <v>0.22</v>
      </c>
      <c r="I62" t="str">
        <f t="shared" si="4"/>
        <v>N/A</v>
      </c>
      <c r="J62">
        <f t="shared" si="5"/>
        <v>0.35299999999999998</v>
      </c>
      <c r="K62" t="str">
        <f t="shared" si="6"/>
        <v>N/A</v>
      </c>
      <c r="L62" t="str">
        <f t="shared" si="7"/>
        <v>N/A</v>
      </c>
      <c r="M62">
        <f t="shared" si="8"/>
        <v>0.22</v>
      </c>
      <c r="N62" t="str">
        <f t="shared" si="9"/>
        <v>N/A</v>
      </c>
    </row>
    <row r="63" spans="1:14" x14ac:dyDescent="0.3">
      <c r="A63" s="1">
        <v>2</v>
      </c>
      <c r="B63" t="s">
        <v>112</v>
      </c>
      <c r="C63" t="s">
        <v>1128</v>
      </c>
      <c r="F63">
        <v>0.08</v>
      </c>
      <c r="I63" t="str">
        <f t="shared" si="4"/>
        <v>N/A</v>
      </c>
      <c r="J63">
        <f t="shared" si="5"/>
        <v>0.13400000000000001</v>
      </c>
      <c r="K63" t="str">
        <f t="shared" si="6"/>
        <v>N/A</v>
      </c>
      <c r="L63" t="str">
        <f t="shared" si="7"/>
        <v>N/A</v>
      </c>
      <c r="M63">
        <f t="shared" si="8"/>
        <v>0.08</v>
      </c>
      <c r="N63" t="str">
        <f t="shared" si="9"/>
        <v>N/A</v>
      </c>
    </row>
    <row r="64" spans="1:14" x14ac:dyDescent="0.3">
      <c r="A64" s="1">
        <v>3</v>
      </c>
      <c r="B64" t="s">
        <v>114</v>
      </c>
      <c r="C64" t="s">
        <v>1129</v>
      </c>
      <c r="F64">
        <v>0.12</v>
      </c>
      <c r="I64" t="str">
        <f t="shared" si="4"/>
        <v>N/A</v>
      </c>
      <c r="J64">
        <f t="shared" si="5"/>
        <v>0.25700000000000001</v>
      </c>
      <c r="K64" t="str">
        <f t="shared" si="6"/>
        <v>N/A</v>
      </c>
      <c r="L64" t="str">
        <f t="shared" si="7"/>
        <v>N/A</v>
      </c>
      <c r="M64">
        <f t="shared" si="8"/>
        <v>0.12</v>
      </c>
      <c r="N64" t="str">
        <f t="shared" si="9"/>
        <v>N/A</v>
      </c>
    </row>
    <row r="65" spans="1:14" x14ac:dyDescent="0.3">
      <c r="A65" s="1">
        <v>4</v>
      </c>
      <c r="B65" t="s">
        <v>116</v>
      </c>
      <c r="C65" t="s">
        <v>1130</v>
      </c>
      <c r="F65">
        <v>0.08</v>
      </c>
      <c r="I65" t="str">
        <f t="shared" si="4"/>
        <v>N/A</v>
      </c>
      <c r="J65">
        <f t="shared" si="5"/>
        <v>0.215</v>
      </c>
      <c r="K65" t="str">
        <f t="shared" si="6"/>
        <v>N/A</v>
      </c>
      <c r="L65" t="str">
        <f t="shared" si="7"/>
        <v>N/A</v>
      </c>
      <c r="M65">
        <f t="shared" si="8"/>
        <v>0.08</v>
      </c>
      <c r="N65" t="str">
        <f t="shared" si="9"/>
        <v>N/A</v>
      </c>
    </row>
    <row r="66" spans="1:14" x14ac:dyDescent="0.3">
      <c r="A66" s="1">
        <v>5</v>
      </c>
      <c r="B66" t="s">
        <v>118</v>
      </c>
      <c r="C66" t="s">
        <v>1131</v>
      </c>
      <c r="I66" t="str">
        <f t="shared" si="4"/>
        <v>N/A</v>
      </c>
      <c r="J66">
        <f t="shared" si="5"/>
        <v>-0.21059999999999998</v>
      </c>
      <c r="K66" t="str">
        <f t="shared" si="6"/>
        <v>N/A</v>
      </c>
      <c r="L66" t="str">
        <f t="shared" si="7"/>
        <v>N/A</v>
      </c>
      <c r="M66" t="str">
        <f t="shared" si="8"/>
        <v>N/A</v>
      </c>
      <c r="N66" t="str">
        <f t="shared" si="9"/>
        <v>N/A</v>
      </c>
    </row>
    <row r="67" spans="1:14" x14ac:dyDescent="0.3">
      <c r="D67" t="s">
        <v>120</v>
      </c>
      <c r="E67" t="str">
        <f>C1</f>
        <v>AGCO Corporation (AGCO)</v>
      </c>
      <c r="I67" t="str">
        <f t="shared" si="4"/>
        <v>N/A</v>
      </c>
      <c r="J67" t="str">
        <f t="shared" si="5"/>
        <v>N/A</v>
      </c>
      <c r="K67" t="str">
        <f t="shared" si="6"/>
        <v>N/A</v>
      </c>
      <c r="L67" t="str">
        <f t="shared" si="7"/>
        <v>N/A</v>
      </c>
      <c r="M67" t="str">
        <f t="shared" si="8"/>
        <v>N/A</v>
      </c>
      <c r="N67" t="str">
        <f t="shared" si="9"/>
        <v>N/A</v>
      </c>
    </row>
    <row r="68" spans="1:14" x14ac:dyDescent="0.3">
      <c r="A68" s="1">
        <v>0</v>
      </c>
      <c r="B68" t="s">
        <v>121</v>
      </c>
      <c r="C68" t="s">
        <v>1085</v>
      </c>
      <c r="D68">
        <f ca="1">AVERAGE(VALUE(INDIRECT("J"&amp;(MATCH(B68,B69:B500,0)+68))),VALUE(INDIRECT("J"&amp;(MATCH(B68,B69:B500,0)+79))),VALUE(INDIRECT("J"&amp;(MATCH(B68,B69:B500,0)+90))),VALUE(INDIRECT("J"&amp;(MATCH(B68,B69:B500,0)+101))))</f>
        <v>26517757500</v>
      </c>
      <c r="E68" t="str">
        <f t="shared" ref="E68:E76" ca="1" si="10">IF(AND(C68&lt;&gt;"",D68&lt;&gt;0),IF(VALUE(J68)&gt;VALUE(K68),"above average","below average"),"no data")</f>
        <v>below average</v>
      </c>
      <c r="I68" t="str">
        <f t="shared" ca="1" si="4"/>
        <v>N/A</v>
      </c>
      <c r="J68">
        <f t="shared" si="5"/>
        <v>5700000000</v>
      </c>
      <c r="K68">
        <f t="shared" ca="1" si="6"/>
        <v>26517757500</v>
      </c>
      <c r="L68" t="str">
        <f t="shared" ca="1" si="7"/>
        <v>N/A</v>
      </c>
      <c r="M68" t="str">
        <f t="shared" si="8"/>
        <v>N/A</v>
      </c>
      <c r="N68" t="str">
        <f t="shared" si="9"/>
        <v>N/A</v>
      </c>
    </row>
    <row r="69" spans="1:14" x14ac:dyDescent="0.3">
      <c r="A69" s="1">
        <v>1</v>
      </c>
      <c r="B69" t="s">
        <v>122</v>
      </c>
      <c r="D69" t="e">
        <f ca="1">AVERAGE(VALUE(INDIRECT("J"&amp;(MATCH(B69,B70:B501,0)+69))),VALUE(INDIRECT("J"&amp;(MATCH(B69,B70:B501,0)+80))),VALUE(INDIRECT("J"&amp;(MATCH(B69,B70:B501,0)+91))),VALUE(INDIRECT("J"&amp;(MATCH(B69,B70:B501,0)+102))))</f>
        <v>#VALUE!</v>
      </c>
      <c r="E69" t="e">
        <f t="shared" ca="1" si="10"/>
        <v>#VALUE!</v>
      </c>
      <c r="I69" t="str">
        <f t="shared" ca="1" si="4"/>
        <v>N/A</v>
      </c>
      <c r="J69" t="str">
        <f t="shared" si="5"/>
        <v>N/A</v>
      </c>
      <c r="K69" t="str">
        <f t="shared" ca="1" si="6"/>
        <v>N/A</v>
      </c>
      <c r="L69" t="str">
        <f t="shared" ca="1" si="7"/>
        <v>N/A</v>
      </c>
      <c r="M69" t="str">
        <f t="shared" si="8"/>
        <v>N/A</v>
      </c>
      <c r="N69" t="str">
        <f t="shared" si="9"/>
        <v>N/A</v>
      </c>
    </row>
    <row r="70" spans="1:14" x14ac:dyDescent="0.3">
      <c r="A70" s="1">
        <v>2</v>
      </c>
      <c r="B70" t="s">
        <v>123</v>
      </c>
      <c r="C70" t="s">
        <v>1087</v>
      </c>
      <c r="D70">
        <f ca="1">AVERAGE(VALUE(INDIRECT("J"&amp;(MATCH(B70,B71:B502,0)+70))),VALUE(INDIRECT("J"&amp;(MATCH(B70,B71:B502,0)+81))),VALUE(INDIRECT("J"&amp;(MATCH(B70,B71:B502,0)+92))),VALUE(INDIRECT("J"&amp;(MATCH(B70,B71:B502,0)+103))))</f>
        <v>-86.74499999999999</v>
      </c>
      <c r="E70" t="str">
        <f t="shared" ca="1" si="10"/>
        <v>above average</v>
      </c>
      <c r="F70" t="str">
        <f t="shared" ref="F70:F76" ca="1" si="11">IF(E70="above average",LOWER(TRIM(IF(ISNUMBER(VALUE(RIGHT(B70,1))),REPLACE(B70,LEN(B70),1,""),B70))),"")</f>
        <v>trailing p/e</v>
      </c>
      <c r="G70" t="str">
        <f ca="1">IFERROR(LEFT(F70,FIND("(",F70) - 2),F70)</f>
        <v>trailing p/e</v>
      </c>
      <c r="I70" t="str">
        <f t="shared" ca="1" si="4"/>
        <v>N/A</v>
      </c>
      <c r="J70">
        <f t="shared" si="5"/>
        <v>40.74</v>
      </c>
      <c r="K70">
        <f t="shared" ca="1" si="6"/>
        <v>-86.745000000000005</v>
      </c>
      <c r="L70" t="str">
        <f t="shared" ca="1" si="7"/>
        <v>N/A</v>
      </c>
      <c r="M70" t="str">
        <f t="shared" ca="1" si="8"/>
        <v>N/A</v>
      </c>
      <c r="N70" t="str">
        <f t="shared" ca="1" si="9"/>
        <v>N/A</v>
      </c>
    </row>
    <row r="71" spans="1:14" x14ac:dyDescent="0.3">
      <c r="A71" s="1">
        <v>3</v>
      </c>
      <c r="B71" t="s">
        <v>124</v>
      </c>
      <c r="C71" t="s">
        <v>1132</v>
      </c>
      <c r="D71">
        <f ca="1">AVERAGE(VALUE(INDIRECT("J"&amp;(MATCH(B71,B72:B503,0)+71))),VALUE(INDIRECT("J"&amp;(MATCH(B71,B72:B503,0)+82))),VALUE(INDIRECT("J"&amp;(MATCH(B71,B72:B503,0)+93))),VALUE(INDIRECT("J"&amp;(MATCH(B71,B72:B503,0)+104))))</f>
        <v>22.2225</v>
      </c>
      <c r="E71" t="str">
        <f t="shared" ca="1" si="10"/>
        <v>below average</v>
      </c>
      <c r="F71" t="str">
        <f t="shared" ca="1" si="11"/>
        <v/>
      </c>
      <c r="G71" t="str">
        <f t="shared" ref="G71:G76" ca="1" si="12">IF(F71&lt;&gt;"", G70 &amp; ", " &amp; IFERROR(LEFT(F71,FIND("(",F71) - 2),F71),G70)</f>
        <v>trailing p/e</v>
      </c>
      <c r="I71" t="str">
        <f t="shared" ca="1" si="4"/>
        <v>N/A</v>
      </c>
      <c r="J71">
        <f t="shared" si="5"/>
        <v>20.38</v>
      </c>
      <c r="K71">
        <f t="shared" ca="1" si="6"/>
        <v>22.2225</v>
      </c>
      <c r="L71" t="str">
        <f t="shared" ca="1" si="7"/>
        <v>N/A</v>
      </c>
      <c r="M71" t="str">
        <f t="shared" ca="1" si="8"/>
        <v>N/A</v>
      </c>
      <c r="N71" t="str">
        <f t="shared" ca="1" si="9"/>
        <v>N/A</v>
      </c>
    </row>
    <row r="72" spans="1:14" x14ac:dyDescent="0.3">
      <c r="A72" s="1">
        <v>4</v>
      </c>
      <c r="B72" t="s">
        <v>126</v>
      </c>
      <c r="C72" t="s">
        <v>1133</v>
      </c>
      <c r="D72">
        <f ca="1">AVERAGE(VALUE(INDIRECT("J"&amp;(MATCH(B72,B73:B504,0)+72))),VALUE(INDIRECT("J"&amp;(MATCH(B72,B73:B504,0)+83))),VALUE(INDIRECT("J"&amp;(MATCH(B72,B73:B504,0)+94))),VALUE(INDIRECT("J"&amp;(MATCH(B72,B73:B504,0)+105))))</f>
        <v>1.9175</v>
      </c>
      <c r="E72" t="str">
        <f t="shared" ca="1" si="10"/>
        <v>below average</v>
      </c>
      <c r="F72" t="str">
        <f t="shared" ca="1" si="11"/>
        <v/>
      </c>
      <c r="G72" t="str">
        <f t="shared" ca="1" si="12"/>
        <v>trailing p/e</v>
      </c>
      <c r="I72" t="str">
        <f t="shared" ca="1" si="4"/>
        <v>N/A</v>
      </c>
      <c r="J72">
        <f t="shared" si="5"/>
        <v>1.19</v>
      </c>
      <c r="K72">
        <f t="shared" ca="1" si="6"/>
        <v>1.9175</v>
      </c>
      <c r="L72" t="str">
        <f t="shared" ca="1" si="7"/>
        <v>N/A</v>
      </c>
      <c r="M72" t="str">
        <f t="shared" ca="1" si="8"/>
        <v>N/A</v>
      </c>
      <c r="N72" t="str">
        <f t="shared" ca="1" si="9"/>
        <v>N/A</v>
      </c>
    </row>
    <row r="73" spans="1:14" x14ac:dyDescent="0.3">
      <c r="A73" s="1">
        <v>5</v>
      </c>
      <c r="B73" t="s">
        <v>128</v>
      </c>
      <c r="C73" t="s">
        <v>1134</v>
      </c>
      <c r="D73">
        <f ca="1">AVERAGE(VALUE(INDIRECT("J"&amp;(MATCH(B73,B74:B505,0)+73))),VALUE(INDIRECT("J"&amp;(MATCH(B73,B74:B505,0)+84))),VALUE(INDIRECT("J"&amp;(MATCH(B73,B74:B505,0)+95))),VALUE(INDIRECT("J"&amp;(MATCH(B73,B74:B505,0)+106))))</f>
        <v>1.165</v>
      </c>
      <c r="E73" t="str">
        <f t="shared" ca="1" si="10"/>
        <v>below average</v>
      </c>
      <c r="F73" t="str">
        <f t="shared" ca="1" si="11"/>
        <v/>
      </c>
      <c r="G73" t="str">
        <f t="shared" ca="1" si="12"/>
        <v>trailing p/e</v>
      </c>
      <c r="I73" t="str">
        <f t="shared" ca="1" si="4"/>
        <v>N/A</v>
      </c>
      <c r="J73">
        <f t="shared" si="5"/>
        <v>0.76</v>
      </c>
      <c r="K73">
        <f t="shared" ca="1" si="6"/>
        <v>1.165</v>
      </c>
      <c r="L73" t="str">
        <f t="shared" ca="1" si="7"/>
        <v>N/A</v>
      </c>
      <c r="M73" t="str">
        <f t="shared" ca="1" si="8"/>
        <v>N/A</v>
      </c>
      <c r="N73" t="str">
        <f t="shared" ca="1" si="9"/>
        <v>N/A</v>
      </c>
    </row>
    <row r="74" spans="1:14" x14ac:dyDescent="0.3">
      <c r="A74" s="1">
        <v>6</v>
      </c>
      <c r="B74" t="s">
        <v>130</v>
      </c>
      <c r="C74" t="s">
        <v>1135</v>
      </c>
      <c r="D74">
        <f ca="1">AVERAGE(VALUE(INDIRECT("J"&amp;(MATCH(B74,B75:B506,0)+74))),VALUE(INDIRECT("J"&amp;(MATCH(B74,B75:B506,0)+85))),VALUE(INDIRECT("J"&amp;(MATCH(B74,B75:B506,0)+96))),VALUE(INDIRECT("J"&amp;(MATCH(B74,B75:B506,0)+107))))</f>
        <v>2.9124999999999996</v>
      </c>
      <c r="E74" t="str">
        <f t="shared" ca="1" si="10"/>
        <v>below average</v>
      </c>
      <c r="F74" t="str">
        <f t="shared" ca="1" si="11"/>
        <v/>
      </c>
      <c r="G74" t="str">
        <f t="shared" ca="1" si="12"/>
        <v>trailing p/e</v>
      </c>
      <c r="I74" t="str">
        <f t="shared" ca="1" si="4"/>
        <v>N/A</v>
      </c>
      <c r="J74">
        <f t="shared" si="5"/>
        <v>2.0299999999999998</v>
      </c>
      <c r="K74">
        <f t="shared" ca="1" si="6"/>
        <v>2.9125000000000001</v>
      </c>
      <c r="L74" t="str">
        <f t="shared" ca="1" si="7"/>
        <v>N/A</v>
      </c>
      <c r="M74" t="str">
        <f t="shared" ca="1" si="8"/>
        <v>N/A</v>
      </c>
      <c r="N74" t="str">
        <f t="shared" ca="1" si="9"/>
        <v>N/A</v>
      </c>
    </row>
    <row r="75" spans="1:14" x14ac:dyDescent="0.3">
      <c r="A75" s="1">
        <v>7</v>
      </c>
      <c r="B75" t="s">
        <v>132</v>
      </c>
      <c r="D75" t="e">
        <f ca="1">AVERAGE(VALUE(INDIRECT("J"&amp;(MATCH(B75,B76:B507,0)+75))),VALUE(INDIRECT("J"&amp;(MATCH(B75,B76:B507,0)+86))),VALUE(INDIRECT("J"&amp;(MATCH(B75,B76:B507,0)+97))),VALUE(INDIRECT("J"&amp;(MATCH(B75,B76:B507,0)+108))))</f>
        <v>#VALUE!</v>
      </c>
      <c r="E75" t="e">
        <f t="shared" ca="1" si="10"/>
        <v>#VALUE!</v>
      </c>
      <c r="F75" t="e">
        <f t="shared" ca="1" si="11"/>
        <v>#VALUE!</v>
      </c>
      <c r="G75" t="e">
        <f t="shared" ca="1" si="12"/>
        <v>#VALUE!</v>
      </c>
      <c r="I75" t="str">
        <f t="shared" ca="1" si="4"/>
        <v>N/A</v>
      </c>
      <c r="J75" t="str">
        <f t="shared" si="5"/>
        <v>N/A</v>
      </c>
      <c r="K75" t="str">
        <f t="shared" ca="1" si="6"/>
        <v>N/A</v>
      </c>
      <c r="L75" t="str">
        <f t="shared" ca="1" si="7"/>
        <v>N/A</v>
      </c>
      <c r="M75" t="str">
        <f t="shared" ca="1" si="8"/>
        <v>N/A</v>
      </c>
      <c r="N75" t="str">
        <f t="shared" ca="1" si="9"/>
        <v>N/A</v>
      </c>
    </row>
    <row r="76" spans="1:14" x14ac:dyDescent="0.3">
      <c r="A76" s="1">
        <v>8</v>
      </c>
      <c r="B76" t="s">
        <v>133</v>
      </c>
      <c r="D76" t="e">
        <f ca="1">AVERAGE(VALUE(INDIRECT("J"&amp;(MATCH(B76,B77:B508,0)+76))),VALUE(INDIRECT("J"&amp;(MATCH(B76,B77:B508,0)+87))),VALUE(INDIRECT("J"&amp;(MATCH(B76,B77:B508,0)+98))),VALUE(INDIRECT("J"&amp;(MATCH(B76,B77:B508,0)+109))))</f>
        <v>#VALUE!</v>
      </c>
      <c r="E76" t="e">
        <f t="shared" ca="1" si="10"/>
        <v>#VALUE!</v>
      </c>
      <c r="F76" t="e">
        <f t="shared" ca="1" si="11"/>
        <v>#VALUE!</v>
      </c>
      <c r="G76" t="e">
        <f t="shared" ca="1" si="12"/>
        <v>#VALUE!</v>
      </c>
      <c r="I76" t="str">
        <f t="shared" ca="1" si="4"/>
        <v>N/A</v>
      </c>
      <c r="J76" t="str">
        <f t="shared" si="5"/>
        <v>N/A</v>
      </c>
      <c r="K76" t="str">
        <f t="shared" ca="1" si="6"/>
        <v>N/A</v>
      </c>
      <c r="L76" t="str">
        <f t="shared" ca="1" si="7"/>
        <v>N/A</v>
      </c>
      <c r="M76" t="str">
        <f t="shared" ca="1" si="8"/>
        <v>N/A</v>
      </c>
      <c r="N76" t="str">
        <f t="shared" ca="1" si="9"/>
        <v>N/A</v>
      </c>
    </row>
    <row r="77" spans="1:14" x14ac:dyDescent="0.3">
      <c r="F77" t="e">
        <f ca="1">IF(F76="",IF(F75="",IF(F74="",IF(F73="",IF(F72="",IF(F71="",IFERROR(LEFT(F70,FIND("(",F70) - 2),F70),IFERROR(LEFT(F71,FIND("(",F71) - 2),F71)),IFERROR(LEFT(F72,FIND("(",F72) - 2),F72)),IFERROR(LEFT(F73,FIND("(",F73) - 2),F73)),IFERROR(LEFT(F74,FIND("(",F74) - 2),F74)),IFERROR(LEFT(F75,FIND("(",F75) - 2),F75)),IFERROR(LEFT(F76,FIND("(",F76) - 2),F76))</f>
        <v>#VALUE!</v>
      </c>
      <c r="G77" t="e">
        <f ca="1">TRIM(IF(LEFT(G76,1)=",",REPLACE(G76,1,1,""),SUBSTITUTE(G76,F77, "and " &amp; F77)))</f>
        <v>#VALUE!</v>
      </c>
      <c r="I77" t="str">
        <f t="shared" ca="1" si="4"/>
        <v>N/A</v>
      </c>
      <c r="J77" t="str">
        <f t="shared" si="5"/>
        <v>N/A</v>
      </c>
      <c r="K77" t="str">
        <f t="shared" si="6"/>
        <v>N/A</v>
      </c>
      <c r="L77" t="str">
        <f t="shared" si="7"/>
        <v>N/A</v>
      </c>
      <c r="M77" t="str">
        <f t="shared" ca="1" si="8"/>
        <v>N/A</v>
      </c>
      <c r="N77" t="str">
        <f t="shared" ca="1" si="9"/>
        <v>N/A</v>
      </c>
    </row>
    <row r="78" spans="1:14" x14ac:dyDescent="0.3">
      <c r="A78" s="1">
        <v>0</v>
      </c>
      <c r="B78" t="s">
        <v>134</v>
      </c>
      <c r="C78" t="s">
        <v>135</v>
      </c>
      <c r="D78" t="e">
        <f ca="1">IF(COUNTIF(E70:E76,"=above average")&gt;0,"There are some indications that "&amp;D1&amp;" may be overvalued. The company has a higher " &amp; G77 &amp; " than the comparable average", "Inconclusive")</f>
        <v>#VALUE!</v>
      </c>
      <c r="I78" t="str">
        <f t="shared" ca="1" si="4"/>
        <v>N/A</v>
      </c>
      <c r="J78" t="str">
        <f t="shared" si="5"/>
        <v>N/A</v>
      </c>
      <c r="K78" t="str">
        <f t="shared" ca="1" si="6"/>
        <v>N/A</v>
      </c>
      <c r="L78" t="str">
        <f t="shared" si="7"/>
        <v>N/A</v>
      </c>
      <c r="M78" t="str">
        <f t="shared" si="8"/>
        <v>N/A</v>
      </c>
      <c r="N78" t="str">
        <f t="shared" si="9"/>
        <v>N/A</v>
      </c>
    </row>
    <row r="79" spans="1:14" x14ac:dyDescent="0.3">
      <c r="A79" s="1">
        <v>1</v>
      </c>
      <c r="B79" t="s">
        <v>136</v>
      </c>
      <c r="C79" t="s">
        <v>137</v>
      </c>
      <c r="I79" t="str">
        <f t="shared" si="4"/>
        <v>N/A</v>
      </c>
      <c r="J79" t="str">
        <f t="shared" si="5"/>
        <v>N/A</v>
      </c>
      <c r="K79" t="str">
        <f t="shared" si="6"/>
        <v>N/A</v>
      </c>
      <c r="L79" t="str">
        <f t="shared" si="7"/>
        <v>N/A</v>
      </c>
      <c r="M79" t="str">
        <f t="shared" si="8"/>
        <v>N/A</v>
      </c>
      <c r="N79" t="str">
        <f t="shared" si="9"/>
        <v>N/A</v>
      </c>
    </row>
    <row r="80" spans="1:14" x14ac:dyDescent="0.3">
      <c r="I80" t="str">
        <f t="shared" si="4"/>
        <v>N/A</v>
      </c>
      <c r="J80" t="str">
        <f t="shared" si="5"/>
        <v>N/A</v>
      </c>
      <c r="K80" t="str">
        <f t="shared" si="6"/>
        <v>N/A</v>
      </c>
      <c r="L80" t="str">
        <f t="shared" si="7"/>
        <v>N/A</v>
      </c>
      <c r="M80" t="str">
        <f t="shared" si="8"/>
        <v>N/A</v>
      </c>
      <c r="N80" t="str">
        <f t="shared" si="9"/>
        <v>N/A</v>
      </c>
    </row>
    <row r="81" spans="1:14" x14ac:dyDescent="0.3">
      <c r="A81" s="1">
        <v>0</v>
      </c>
      <c r="B81" t="s">
        <v>138</v>
      </c>
      <c r="C81" t="s">
        <v>1136</v>
      </c>
      <c r="F81" t="str">
        <f t="shared" ref="F81:F87" ca="1" si="13">IF(E70="below average",LOWER(TRIM(IF(ISNUMBER(VALUE(RIGHT(B70,1))),REPLACE(B70,LEN(B70),1,""),B70))),"")</f>
        <v/>
      </c>
      <c r="G81" t="str">
        <f ca="1">IFERROR(LEFT(F81,FIND("(",F81) - 2),F81)</f>
        <v/>
      </c>
      <c r="I81" t="str">
        <f t="shared" ca="1" si="4"/>
        <v>N/A</v>
      </c>
      <c r="J81">
        <f t="shared" si="5"/>
        <v>1.9E-2</v>
      </c>
      <c r="K81" t="str">
        <f t="shared" si="6"/>
        <v>N/A</v>
      </c>
      <c r="L81" t="str">
        <f t="shared" si="7"/>
        <v>N/A</v>
      </c>
      <c r="M81" t="str">
        <f t="shared" ca="1" si="8"/>
        <v>N/A</v>
      </c>
      <c r="N81" t="str">
        <f t="shared" ca="1" si="9"/>
        <v>N/A</v>
      </c>
    </row>
    <row r="82" spans="1:14" x14ac:dyDescent="0.3">
      <c r="A82" s="1">
        <v>1</v>
      </c>
      <c r="B82" t="s">
        <v>140</v>
      </c>
      <c r="C82" t="s">
        <v>1137</v>
      </c>
      <c r="F82" t="str">
        <f t="shared" ca="1" si="13"/>
        <v>forward p/e</v>
      </c>
      <c r="G82" t="str">
        <f t="shared" ref="G82:G87" ca="1" si="14">IF(F82&lt;&gt;"", G81 &amp; ", " &amp; IFERROR(LEFT(F82,FIND("(",F82) - 2),F82),G81)</f>
        <v>, forward p/e</v>
      </c>
      <c r="I82" t="str">
        <f t="shared" ca="1" si="4"/>
        <v>N/A</v>
      </c>
      <c r="J82">
        <f t="shared" si="5"/>
        <v>4.0099999999999997E-2</v>
      </c>
      <c r="K82" t="str">
        <f t="shared" si="6"/>
        <v>N/A</v>
      </c>
      <c r="L82" t="str">
        <f t="shared" si="7"/>
        <v>N/A</v>
      </c>
      <c r="M82" t="str">
        <f t="shared" ca="1" si="8"/>
        <v>N/A</v>
      </c>
      <c r="N82" t="str">
        <f t="shared" ca="1" si="9"/>
        <v>N/A</v>
      </c>
    </row>
    <row r="83" spans="1:14" x14ac:dyDescent="0.3">
      <c r="F83" t="str">
        <f t="shared" ca="1" si="13"/>
        <v>peg ratio (5 yr expected)</v>
      </c>
      <c r="G83" t="str">
        <f t="shared" ca="1" si="14"/>
        <v>, forward p/e, peg ratio</v>
      </c>
      <c r="I83" t="str">
        <f t="shared" ca="1" si="4"/>
        <v>N/A</v>
      </c>
      <c r="J83" t="str">
        <f t="shared" si="5"/>
        <v>N/A</v>
      </c>
      <c r="K83" t="str">
        <f t="shared" si="6"/>
        <v>N/A</v>
      </c>
      <c r="L83" t="str">
        <f t="shared" si="7"/>
        <v>N/A</v>
      </c>
      <c r="M83" t="str">
        <f t="shared" ca="1" si="8"/>
        <v>N/A</v>
      </c>
      <c r="N83" t="str">
        <f t="shared" ca="1" si="9"/>
        <v>N/A</v>
      </c>
    </row>
    <row r="84" spans="1:14" x14ac:dyDescent="0.3">
      <c r="A84" s="1">
        <v>0</v>
      </c>
      <c r="B84" t="s">
        <v>142</v>
      </c>
      <c r="C84" t="s">
        <v>1138</v>
      </c>
      <c r="F84" t="str">
        <f t="shared" ca="1" si="13"/>
        <v>price/sales (ttm)</v>
      </c>
      <c r="G84" t="str">
        <f t="shared" ca="1" si="14"/>
        <v>, forward p/e, peg ratio, price/sales</v>
      </c>
      <c r="I84" t="str">
        <f t="shared" ca="1" si="4"/>
        <v>N/A</v>
      </c>
      <c r="J84">
        <f t="shared" si="5"/>
        <v>2.6099999999999998E-2</v>
      </c>
      <c r="K84" t="str">
        <f t="shared" si="6"/>
        <v>N/A</v>
      </c>
      <c r="L84" t="str">
        <f t="shared" si="7"/>
        <v>N/A</v>
      </c>
      <c r="M84" t="str">
        <f t="shared" ca="1" si="8"/>
        <v>N/A</v>
      </c>
      <c r="N84" t="str">
        <f t="shared" ca="1" si="9"/>
        <v>N/A</v>
      </c>
    </row>
    <row r="85" spans="1:14" x14ac:dyDescent="0.3">
      <c r="A85" s="1">
        <v>1</v>
      </c>
      <c r="B85" t="s">
        <v>144</v>
      </c>
      <c r="C85" t="s">
        <v>1139</v>
      </c>
      <c r="F85" t="str">
        <f t="shared" ca="1" si="13"/>
        <v>price/book (mrq)</v>
      </c>
      <c r="G85" t="str">
        <f t="shared" ca="1" si="14"/>
        <v>, forward p/e, peg ratio, price/sales, price/book</v>
      </c>
      <c r="I85" t="str">
        <f t="shared" ca="1" si="4"/>
        <v>N/A</v>
      </c>
      <c r="J85">
        <f t="shared" si="5"/>
        <v>4.8800000000000003E-2</v>
      </c>
      <c r="K85" t="str">
        <f t="shared" si="6"/>
        <v>N/A</v>
      </c>
      <c r="L85" t="str">
        <f t="shared" si="7"/>
        <v>N/A</v>
      </c>
      <c r="M85" t="str">
        <f t="shared" ca="1" si="8"/>
        <v>N/A</v>
      </c>
      <c r="N85" t="str">
        <f t="shared" ca="1" si="9"/>
        <v>N/A</v>
      </c>
    </row>
    <row r="86" spans="1:14" x14ac:dyDescent="0.3">
      <c r="F86" t="e">
        <f t="shared" ca="1" si="13"/>
        <v>#VALUE!</v>
      </c>
      <c r="G86" t="e">
        <f t="shared" ca="1" si="14"/>
        <v>#VALUE!</v>
      </c>
      <c r="I86" t="str">
        <f t="shared" ca="1" si="4"/>
        <v>N/A</v>
      </c>
      <c r="J86" t="str">
        <f t="shared" si="5"/>
        <v>N/A</v>
      </c>
      <c r="K86" t="str">
        <f t="shared" si="6"/>
        <v>N/A</v>
      </c>
      <c r="L86" t="str">
        <f t="shared" si="7"/>
        <v>N/A</v>
      </c>
      <c r="M86" t="str">
        <f t="shared" ca="1" si="8"/>
        <v>N/A</v>
      </c>
      <c r="N86" t="str">
        <f t="shared" ca="1" si="9"/>
        <v>N/A</v>
      </c>
    </row>
    <row r="87" spans="1:14" x14ac:dyDescent="0.3">
      <c r="A87" s="1">
        <v>0</v>
      </c>
      <c r="B87" t="s">
        <v>146</v>
      </c>
      <c r="C87" t="s">
        <v>1140</v>
      </c>
      <c r="F87" t="e">
        <f t="shared" ca="1" si="13"/>
        <v>#VALUE!</v>
      </c>
      <c r="G87" t="e">
        <f t="shared" ca="1" si="14"/>
        <v>#VALUE!</v>
      </c>
      <c r="I87" t="str">
        <f t="shared" ca="1" si="4"/>
        <v>N/A</v>
      </c>
      <c r="J87">
        <f t="shared" si="5"/>
        <v>7480000000</v>
      </c>
      <c r="K87" t="str">
        <f t="shared" si="6"/>
        <v>N/A</v>
      </c>
      <c r="L87" t="str">
        <f t="shared" si="7"/>
        <v>N/A</v>
      </c>
      <c r="M87" t="str">
        <f t="shared" ca="1" si="8"/>
        <v>N/A</v>
      </c>
      <c r="N87" t="str">
        <f t="shared" ca="1" si="9"/>
        <v>N/A</v>
      </c>
    </row>
    <row r="88" spans="1:14" x14ac:dyDescent="0.3">
      <c r="A88" s="1">
        <v>1</v>
      </c>
      <c r="B88" t="s">
        <v>147</v>
      </c>
      <c r="C88" t="s">
        <v>1141</v>
      </c>
      <c r="F88" t="e">
        <f ca="1">IF(F87="",IF(F86="",IF(F85="",IF(F84="",IF(F83="",IF(F82="",IFERROR(LEFT(F81,FIND("(",F81) - 2),F81),IFERROR(LEFT(F82,FIND("(",F82) - 2),F82)),IFERROR(LEFT(F83,FIND("(",F83) - 2),F83)),IFERROR(LEFT(F84,FIND("(",F84) - 2),F84)),IFERROR(LEFT(F85,FIND("(",F85) - 2),F85)),IFERROR(LEFT(F86,FIND("(",F86) - 2),F86)),IFERROR(LEFT(F87,FIND("(",F87) - 2),F87))</f>
        <v>#VALUE!</v>
      </c>
      <c r="G88" t="e">
        <f ca="1">TRIM(IF(LEFT(G87,1)=",",REPLACE(G87,1,1,""),SUBSTITUTE(G87,F88, "and " &amp; F88)))</f>
        <v>#VALUE!</v>
      </c>
      <c r="I88" t="str">
        <f t="shared" ca="1" si="4"/>
        <v>N/A</v>
      </c>
      <c r="J88">
        <f t="shared" si="5"/>
        <v>92.88</v>
      </c>
      <c r="K88" t="str">
        <f t="shared" si="6"/>
        <v>N/A</v>
      </c>
      <c r="L88" t="str">
        <f t="shared" si="7"/>
        <v>N/A</v>
      </c>
      <c r="M88" t="str">
        <f t="shared" ca="1" si="8"/>
        <v>N/A</v>
      </c>
      <c r="N88" t="str">
        <f t="shared" ca="1" si="9"/>
        <v>N/A</v>
      </c>
    </row>
    <row r="89" spans="1:14" x14ac:dyDescent="0.3">
      <c r="A89" s="1">
        <v>2</v>
      </c>
      <c r="B89" t="s">
        <v>149</v>
      </c>
      <c r="C89" t="s">
        <v>1142</v>
      </c>
      <c r="D89" t="e">
        <f ca="1">IF(COUNTIF(E70:E76,"=below average")&gt;0,"There are some indications that "&amp;D1&amp;" may be undervalued. The company has a lower " &amp; G88 &amp; " than the comparable average", "Inconclusive")</f>
        <v>#VALUE!</v>
      </c>
      <c r="I89" t="str">
        <f t="shared" ca="1" si="4"/>
        <v>N/A</v>
      </c>
      <c r="J89">
        <f t="shared" si="5"/>
        <v>4.4000000000000004E-2</v>
      </c>
      <c r="K89" t="str">
        <f t="shared" ca="1" si="6"/>
        <v>N/A</v>
      </c>
      <c r="L89" t="str">
        <f t="shared" si="7"/>
        <v>N/A</v>
      </c>
      <c r="M89" t="str">
        <f t="shared" si="8"/>
        <v>N/A</v>
      </c>
      <c r="N89" t="str">
        <f t="shared" si="9"/>
        <v>N/A</v>
      </c>
    </row>
    <row r="90" spans="1:14" x14ac:dyDescent="0.3">
      <c r="A90" s="1">
        <v>3</v>
      </c>
      <c r="B90" t="s">
        <v>151</v>
      </c>
      <c r="C90" t="s">
        <v>1143</v>
      </c>
      <c r="I90" t="str">
        <f t="shared" si="4"/>
        <v>N/A</v>
      </c>
      <c r="J90">
        <f t="shared" si="5"/>
        <v>1520000000</v>
      </c>
      <c r="K90" t="str">
        <f t="shared" si="6"/>
        <v>N/A</v>
      </c>
      <c r="L90" t="str">
        <f t="shared" si="7"/>
        <v>N/A</v>
      </c>
      <c r="M90" t="str">
        <f t="shared" si="8"/>
        <v>N/A</v>
      </c>
      <c r="N90" t="str">
        <f t="shared" si="9"/>
        <v>N/A</v>
      </c>
    </row>
    <row r="91" spans="1:14" x14ac:dyDescent="0.3">
      <c r="A91" s="1">
        <v>4</v>
      </c>
      <c r="B91" t="s">
        <v>153</v>
      </c>
      <c r="C91" t="s">
        <v>1144</v>
      </c>
      <c r="I91" t="str">
        <f t="shared" si="4"/>
        <v>N/A</v>
      </c>
      <c r="J91">
        <f t="shared" si="5"/>
        <v>575500000</v>
      </c>
      <c r="K91" t="str">
        <f t="shared" si="6"/>
        <v>N/A</v>
      </c>
      <c r="L91" t="str">
        <f t="shared" si="7"/>
        <v>N/A</v>
      </c>
      <c r="M91" t="str">
        <f t="shared" si="8"/>
        <v>N/A</v>
      </c>
      <c r="N91" t="str">
        <f t="shared" si="9"/>
        <v>N/A</v>
      </c>
    </row>
    <row r="92" spans="1:14" x14ac:dyDescent="0.3">
      <c r="A92" s="1">
        <v>5</v>
      </c>
      <c r="B92" t="s">
        <v>155</v>
      </c>
      <c r="C92" t="s">
        <v>1145</v>
      </c>
      <c r="I92" t="str">
        <f t="shared" si="4"/>
        <v>N/A</v>
      </c>
      <c r="J92">
        <f t="shared" si="5"/>
        <v>142200000</v>
      </c>
      <c r="K92" t="str">
        <f t="shared" si="6"/>
        <v>N/A</v>
      </c>
      <c r="L92" t="str">
        <f t="shared" si="7"/>
        <v>N/A</v>
      </c>
      <c r="M92" t="str">
        <f t="shared" si="8"/>
        <v>N/A</v>
      </c>
      <c r="N92" t="str">
        <f t="shared" si="9"/>
        <v>N/A</v>
      </c>
    </row>
    <row r="93" spans="1:14" x14ac:dyDescent="0.3">
      <c r="A93" s="1">
        <v>6</v>
      </c>
      <c r="B93" t="s">
        <v>157</v>
      </c>
      <c r="C93" t="s">
        <v>1088</v>
      </c>
      <c r="I93" t="str">
        <f t="shared" si="4"/>
        <v>N/A</v>
      </c>
      <c r="J93">
        <f t="shared" si="5"/>
        <v>1.76</v>
      </c>
      <c r="K93" t="str">
        <f t="shared" si="6"/>
        <v>N/A</v>
      </c>
      <c r="L93" t="str">
        <f t="shared" si="7"/>
        <v>N/A</v>
      </c>
      <c r="M93" t="str">
        <f t="shared" si="8"/>
        <v>N/A</v>
      </c>
      <c r="N93" t="str">
        <f t="shared" si="9"/>
        <v>N/A</v>
      </c>
    </row>
    <row r="94" spans="1:14" x14ac:dyDescent="0.3">
      <c r="A94" s="1">
        <v>7</v>
      </c>
      <c r="B94" t="s">
        <v>158</v>
      </c>
      <c r="I94" t="str">
        <f t="shared" si="4"/>
        <v>N/A</v>
      </c>
      <c r="J94" t="str">
        <f t="shared" si="5"/>
        <v>N/A</v>
      </c>
      <c r="K94" t="str">
        <f t="shared" si="6"/>
        <v>N/A</v>
      </c>
      <c r="L94" t="str">
        <f t="shared" si="7"/>
        <v>N/A</v>
      </c>
      <c r="M94" t="str">
        <f t="shared" si="8"/>
        <v>N/A</v>
      </c>
      <c r="N94" t="str">
        <f t="shared" si="9"/>
        <v>N/A</v>
      </c>
    </row>
    <row r="95" spans="1:14" x14ac:dyDescent="0.3">
      <c r="I95" t="str">
        <f t="shared" si="4"/>
        <v>N/A</v>
      </c>
      <c r="J95" t="str">
        <f t="shared" si="5"/>
        <v>N/A</v>
      </c>
      <c r="K95" t="str">
        <f t="shared" si="6"/>
        <v>N/A</v>
      </c>
      <c r="L95" t="str">
        <f t="shared" si="7"/>
        <v>N/A</v>
      </c>
      <c r="M95" t="str">
        <f t="shared" si="8"/>
        <v>N/A</v>
      </c>
      <c r="N95" t="str">
        <f t="shared" si="9"/>
        <v>N/A</v>
      </c>
    </row>
    <row r="96" spans="1:14" x14ac:dyDescent="0.3">
      <c r="A96" s="1">
        <v>0</v>
      </c>
      <c r="B96" t="s">
        <v>159</v>
      </c>
      <c r="C96" t="s">
        <v>1146</v>
      </c>
      <c r="I96" t="str">
        <f t="shared" si="4"/>
        <v>N/A</v>
      </c>
      <c r="J96">
        <f t="shared" si="5"/>
        <v>289900000</v>
      </c>
      <c r="K96" t="str">
        <f t="shared" si="6"/>
        <v>N/A</v>
      </c>
      <c r="L96" t="str">
        <f t="shared" si="7"/>
        <v>N/A</v>
      </c>
      <c r="M96" t="str">
        <f t="shared" si="8"/>
        <v>N/A</v>
      </c>
      <c r="N96" t="str">
        <f t="shared" si="9"/>
        <v>N/A</v>
      </c>
    </row>
    <row r="97" spans="1:14" x14ac:dyDescent="0.3">
      <c r="A97" s="1">
        <v>1</v>
      </c>
      <c r="B97" t="s">
        <v>161</v>
      </c>
      <c r="C97" t="s">
        <v>1147</v>
      </c>
      <c r="I97" t="str">
        <f t="shared" si="4"/>
        <v>N/A</v>
      </c>
      <c r="J97">
        <f t="shared" si="5"/>
        <v>3.65</v>
      </c>
      <c r="K97" t="str">
        <f t="shared" si="6"/>
        <v>N/A</v>
      </c>
      <c r="L97" t="str">
        <f t="shared" si="7"/>
        <v>N/A</v>
      </c>
      <c r="M97" t="str">
        <f t="shared" si="8"/>
        <v>N/A</v>
      </c>
      <c r="N97" t="str">
        <f t="shared" si="9"/>
        <v>N/A</v>
      </c>
    </row>
    <row r="98" spans="1:14" x14ac:dyDescent="0.3">
      <c r="A98" s="1">
        <v>2</v>
      </c>
      <c r="B98" t="s">
        <v>163</v>
      </c>
      <c r="C98" t="s">
        <v>1148</v>
      </c>
      <c r="I98" t="str">
        <f t="shared" si="4"/>
        <v>N/A</v>
      </c>
      <c r="J98">
        <f t="shared" si="5"/>
        <v>1890000000</v>
      </c>
      <c r="K98" t="str">
        <f t="shared" si="6"/>
        <v>N/A</v>
      </c>
      <c r="L98" t="str">
        <f t="shared" si="7"/>
        <v>N/A</v>
      </c>
      <c r="M98" t="str">
        <f t="shared" si="8"/>
        <v>N/A</v>
      </c>
      <c r="N98" t="str">
        <f t="shared" si="9"/>
        <v>N/A</v>
      </c>
    </row>
    <row r="99" spans="1:14" x14ac:dyDescent="0.3">
      <c r="A99" s="1">
        <v>3</v>
      </c>
      <c r="B99" t="s">
        <v>165</v>
      </c>
      <c r="C99" t="s">
        <v>1149</v>
      </c>
      <c r="I99" t="str">
        <f t="shared" si="4"/>
        <v>N/A</v>
      </c>
      <c r="J99">
        <f t="shared" si="5"/>
        <v>65.88</v>
      </c>
      <c r="K99" t="str">
        <f t="shared" si="6"/>
        <v>N/A</v>
      </c>
      <c r="L99" t="str">
        <f t="shared" si="7"/>
        <v>N/A</v>
      </c>
      <c r="M99" t="str">
        <f t="shared" si="8"/>
        <v>N/A</v>
      </c>
      <c r="N99" t="str">
        <f t="shared" si="9"/>
        <v>N/A</v>
      </c>
    </row>
    <row r="100" spans="1:14" x14ac:dyDescent="0.3">
      <c r="A100" s="1">
        <v>4</v>
      </c>
      <c r="B100" t="s">
        <v>167</v>
      </c>
      <c r="C100" t="s">
        <v>1150</v>
      </c>
      <c r="I100" t="str">
        <f t="shared" si="4"/>
        <v>N/A</v>
      </c>
      <c r="J100">
        <f t="shared" si="5"/>
        <v>1.55</v>
      </c>
      <c r="K100" t="str">
        <f t="shared" si="6"/>
        <v>N/A</v>
      </c>
      <c r="L100" t="str">
        <f t="shared" si="7"/>
        <v>N/A</v>
      </c>
      <c r="M100" t="str">
        <f t="shared" si="8"/>
        <v>N/A</v>
      </c>
      <c r="N100" t="str">
        <f t="shared" si="9"/>
        <v>N/A</v>
      </c>
    </row>
    <row r="101" spans="1:14" x14ac:dyDescent="0.3">
      <c r="A101" s="1">
        <v>5</v>
      </c>
      <c r="B101" t="s">
        <v>169</v>
      </c>
      <c r="C101" t="s">
        <v>1151</v>
      </c>
      <c r="I101" t="str">
        <f t="shared" si="4"/>
        <v>N/A</v>
      </c>
      <c r="J101">
        <f t="shared" si="5"/>
        <v>35.369999999999997</v>
      </c>
      <c r="K101" t="str">
        <f t="shared" si="6"/>
        <v>N/A</v>
      </c>
      <c r="L101" t="str">
        <f t="shared" si="7"/>
        <v>N/A</v>
      </c>
      <c r="M101" t="str">
        <f t="shared" si="8"/>
        <v>N/A</v>
      </c>
      <c r="N101" t="str">
        <f t="shared" si="9"/>
        <v>N/A</v>
      </c>
    </row>
    <row r="102" spans="1:14" x14ac:dyDescent="0.3">
      <c r="I102" t="str">
        <f t="shared" si="4"/>
        <v>N/A</v>
      </c>
      <c r="J102" t="str">
        <f t="shared" si="5"/>
        <v>N/A</v>
      </c>
      <c r="K102" t="str">
        <f t="shared" si="6"/>
        <v>N/A</v>
      </c>
      <c r="L102" t="str">
        <f t="shared" si="7"/>
        <v>N/A</v>
      </c>
      <c r="M102" t="str">
        <f t="shared" si="8"/>
        <v>N/A</v>
      </c>
      <c r="N102" t="str">
        <f t="shared" si="9"/>
        <v>N/A</v>
      </c>
    </row>
    <row r="103" spans="1:14" x14ac:dyDescent="0.3">
      <c r="A103" s="1">
        <v>0</v>
      </c>
      <c r="B103" t="s">
        <v>171</v>
      </c>
      <c r="C103" t="s">
        <v>1152</v>
      </c>
      <c r="I103" t="str">
        <f t="shared" si="4"/>
        <v>N/A</v>
      </c>
      <c r="J103">
        <f t="shared" si="5"/>
        <v>466300000</v>
      </c>
      <c r="K103" t="str">
        <f t="shared" si="6"/>
        <v>N/A</v>
      </c>
      <c r="L103" t="str">
        <f t="shared" si="7"/>
        <v>N/A</v>
      </c>
      <c r="M103" t="str">
        <f t="shared" si="8"/>
        <v>N/A</v>
      </c>
      <c r="N103" t="str">
        <f t="shared" si="9"/>
        <v>N/A</v>
      </c>
    </row>
    <row r="104" spans="1:14" x14ac:dyDescent="0.3">
      <c r="A104" s="1">
        <v>1</v>
      </c>
      <c r="B104" t="s">
        <v>173</v>
      </c>
      <c r="C104" t="s">
        <v>1153</v>
      </c>
      <c r="I104" t="str">
        <f t="shared" si="4"/>
        <v>N/A</v>
      </c>
      <c r="J104">
        <f t="shared" si="5"/>
        <v>235010000</v>
      </c>
      <c r="K104" t="str">
        <f t="shared" si="6"/>
        <v>N/A</v>
      </c>
      <c r="L104" t="str">
        <f t="shared" si="7"/>
        <v>N/A</v>
      </c>
      <c r="M104" t="str">
        <f t="shared" si="8"/>
        <v>N/A</v>
      </c>
      <c r="N104" t="str">
        <f t="shared" si="9"/>
        <v>N/A</v>
      </c>
    </row>
    <row r="105" spans="1:14" x14ac:dyDescent="0.3">
      <c r="I105" t="str">
        <f t="shared" si="4"/>
        <v>N/A</v>
      </c>
      <c r="J105" t="str">
        <f t="shared" si="5"/>
        <v>N/A</v>
      </c>
      <c r="K105" t="str">
        <f t="shared" si="6"/>
        <v>N/A</v>
      </c>
      <c r="L105" t="str">
        <f t="shared" si="7"/>
        <v>N/A</v>
      </c>
      <c r="M105" t="str">
        <f t="shared" si="8"/>
        <v>N/A</v>
      </c>
      <c r="N105" t="str">
        <f t="shared" si="9"/>
        <v>N/A</v>
      </c>
    </row>
    <row r="106" spans="1:14" x14ac:dyDescent="0.3">
      <c r="A106" s="1">
        <v>0</v>
      </c>
      <c r="B106" t="s">
        <v>23</v>
      </c>
      <c r="C106" t="s">
        <v>1086</v>
      </c>
      <c r="I106" t="str">
        <f t="shared" si="4"/>
        <v>N/A</v>
      </c>
      <c r="J106">
        <f t="shared" si="5"/>
        <v>0.69</v>
      </c>
      <c r="K106" t="str">
        <f t="shared" si="6"/>
        <v>N/A</v>
      </c>
      <c r="L106" t="str">
        <f t="shared" si="7"/>
        <v>N/A</v>
      </c>
      <c r="M106" t="str">
        <f t="shared" si="8"/>
        <v>N/A</v>
      </c>
      <c r="N106" t="str">
        <f t="shared" si="9"/>
        <v>N/A</v>
      </c>
    </row>
    <row r="107" spans="1:14" x14ac:dyDescent="0.3">
      <c r="A107" s="1">
        <v>1</v>
      </c>
      <c r="B107" t="s">
        <v>175</v>
      </c>
      <c r="C107" t="s">
        <v>1154</v>
      </c>
      <c r="I107" t="str">
        <f t="shared" si="4"/>
        <v>N/A</v>
      </c>
      <c r="J107">
        <f t="shared" si="5"/>
        <v>0.51970000000000005</v>
      </c>
      <c r="K107" t="str">
        <f t="shared" si="6"/>
        <v>N/A</v>
      </c>
      <c r="L107" t="str">
        <f t="shared" si="7"/>
        <v>N/A</v>
      </c>
      <c r="M107" t="str">
        <f t="shared" si="8"/>
        <v>N/A</v>
      </c>
      <c r="N107" t="str">
        <f t="shared" si="9"/>
        <v>N/A</v>
      </c>
    </row>
    <row r="108" spans="1:14" x14ac:dyDescent="0.3">
      <c r="A108" s="1">
        <v>2</v>
      </c>
      <c r="B108" t="s">
        <v>177</v>
      </c>
      <c r="C108" t="s">
        <v>178</v>
      </c>
      <c r="I108" t="str">
        <f t="shared" si="4"/>
        <v>N/A</v>
      </c>
      <c r="J108">
        <f t="shared" si="5"/>
        <v>0.14019999999999999</v>
      </c>
      <c r="K108" t="str">
        <f t="shared" si="6"/>
        <v>N/A</v>
      </c>
      <c r="L108" t="str">
        <f t="shared" si="7"/>
        <v>N/A</v>
      </c>
      <c r="M108" t="str">
        <f t="shared" si="8"/>
        <v>N/A</v>
      </c>
      <c r="N108" t="str">
        <f t="shared" si="9"/>
        <v>N/A</v>
      </c>
    </row>
    <row r="109" spans="1:14" x14ac:dyDescent="0.3">
      <c r="A109" s="1">
        <v>3</v>
      </c>
      <c r="B109" t="s">
        <v>179</v>
      </c>
      <c r="C109" t="s">
        <v>1155</v>
      </c>
      <c r="I109" t="str">
        <f t="shared" si="4"/>
        <v>N/A</v>
      </c>
      <c r="J109">
        <f t="shared" si="5"/>
        <v>72</v>
      </c>
      <c r="K109" t="str">
        <f t="shared" si="6"/>
        <v>N/A</v>
      </c>
      <c r="L109" t="str">
        <f t="shared" si="7"/>
        <v>N/A</v>
      </c>
      <c r="M109" t="str">
        <f t="shared" si="8"/>
        <v>N/A</v>
      </c>
      <c r="N109" t="str">
        <f t="shared" si="9"/>
        <v>N/A</v>
      </c>
    </row>
    <row r="110" spans="1:14" x14ac:dyDescent="0.3">
      <c r="A110" s="1">
        <v>4</v>
      </c>
      <c r="B110" t="s">
        <v>181</v>
      </c>
      <c r="C110" t="s">
        <v>1156</v>
      </c>
      <c r="I110" t="str">
        <f t="shared" si="4"/>
        <v>N/A</v>
      </c>
      <c r="J110">
        <f t="shared" si="5"/>
        <v>46.22</v>
      </c>
      <c r="K110" t="str">
        <f t="shared" si="6"/>
        <v>N/A</v>
      </c>
      <c r="L110" t="str">
        <f t="shared" si="7"/>
        <v>N/A</v>
      </c>
      <c r="M110" t="str">
        <f t="shared" si="8"/>
        <v>N/A</v>
      </c>
      <c r="N110" t="str">
        <f t="shared" si="9"/>
        <v>N/A</v>
      </c>
    </row>
    <row r="111" spans="1:14" x14ac:dyDescent="0.3">
      <c r="A111" s="1">
        <v>5</v>
      </c>
      <c r="B111" t="s">
        <v>183</v>
      </c>
      <c r="C111" t="s">
        <v>1157</v>
      </c>
      <c r="I111" t="str">
        <f t="shared" si="4"/>
        <v>N/A</v>
      </c>
      <c r="J111">
        <f t="shared" si="5"/>
        <v>67.959999999999994</v>
      </c>
      <c r="K111" t="str">
        <f t="shared" si="6"/>
        <v>N/A</v>
      </c>
      <c r="L111" t="str">
        <f t="shared" si="7"/>
        <v>N/A</v>
      </c>
      <c r="M111" t="str">
        <f t="shared" si="8"/>
        <v>N/A</v>
      </c>
      <c r="N111" t="str">
        <f t="shared" si="9"/>
        <v>N/A</v>
      </c>
    </row>
    <row r="112" spans="1:14" x14ac:dyDescent="0.3">
      <c r="A112" s="1">
        <v>6</v>
      </c>
      <c r="B112" t="s">
        <v>185</v>
      </c>
      <c r="C112" t="s">
        <v>1158</v>
      </c>
      <c r="I112" t="str">
        <f t="shared" si="4"/>
        <v>N/A</v>
      </c>
      <c r="J112">
        <f t="shared" si="5"/>
        <v>63.5</v>
      </c>
      <c r="K112" t="str">
        <f t="shared" si="6"/>
        <v>N/A</v>
      </c>
      <c r="L112" t="str">
        <f t="shared" si="7"/>
        <v>N/A</v>
      </c>
      <c r="M112" t="str">
        <f t="shared" si="8"/>
        <v>N/A</v>
      </c>
      <c r="N112" t="str">
        <f t="shared" si="9"/>
        <v>N/A</v>
      </c>
    </row>
    <row r="113" spans="1:14" x14ac:dyDescent="0.3">
      <c r="I113" t="str">
        <f t="shared" si="4"/>
        <v>N/A</v>
      </c>
      <c r="J113" t="str">
        <f t="shared" si="5"/>
        <v>N/A</v>
      </c>
      <c r="K113" t="str">
        <f t="shared" si="6"/>
        <v>N/A</v>
      </c>
      <c r="L113" t="str">
        <f t="shared" si="7"/>
        <v>N/A</v>
      </c>
      <c r="M113" t="str">
        <f t="shared" si="8"/>
        <v>N/A</v>
      </c>
      <c r="N113" t="str">
        <f t="shared" si="9"/>
        <v>N/A</v>
      </c>
    </row>
    <row r="114" spans="1:14" x14ac:dyDescent="0.3">
      <c r="A114" s="1">
        <v>0</v>
      </c>
      <c r="B114" t="s">
        <v>187</v>
      </c>
      <c r="C114" t="s">
        <v>1159</v>
      </c>
      <c r="I114" t="str">
        <f t="shared" si="4"/>
        <v>N/A</v>
      </c>
      <c r="J114">
        <f t="shared" si="5"/>
        <v>646880</v>
      </c>
      <c r="K114" t="str">
        <f t="shared" si="6"/>
        <v>N/A</v>
      </c>
      <c r="L114" t="str">
        <f t="shared" si="7"/>
        <v>N/A</v>
      </c>
      <c r="M114" t="str">
        <f t="shared" si="8"/>
        <v>N/A</v>
      </c>
      <c r="N114" t="str">
        <f t="shared" si="9"/>
        <v>N/A</v>
      </c>
    </row>
    <row r="115" spans="1:14" x14ac:dyDescent="0.3">
      <c r="A115" s="1">
        <v>1</v>
      </c>
      <c r="B115" t="s">
        <v>189</v>
      </c>
      <c r="C115" t="s">
        <v>1160</v>
      </c>
      <c r="I115" t="str">
        <f t="shared" si="4"/>
        <v>N/A</v>
      </c>
      <c r="J115">
        <f t="shared" si="5"/>
        <v>485280</v>
      </c>
      <c r="K115" t="str">
        <f t="shared" si="6"/>
        <v>N/A</v>
      </c>
      <c r="L115" t="str">
        <f t="shared" si="7"/>
        <v>N/A</v>
      </c>
      <c r="M115" t="str">
        <f t="shared" si="8"/>
        <v>N/A</v>
      </c>
      <c r="N115" t="str">
        <f t="shared" si="9"/>
        <v>N/A</v>
      </c>
    </row>
    <row r="116" spans="1:14" x14ac:dyDescent="0.3">
      <c r="A116" s="1">
        <v>2</v>
      </c>
      <c r="B116" t="s">
        <v>191</v>
      </c>
      <c r="C116" t="s">
        <v>1161</v>
      </c>
      <c r="I116" t="str">
        <f t="shared" si="4"/>
        <v>N/A</v>
      </c>
      <c r="J116">
        <f t="shared" si="5"/>
        <v>79490000</v>
      </c>
      <c r="K116" t="str">
        <f t="shared" si="6"/>
        <v>N/A</v>
      </c>
      <c r="L116" t="str">
        <f t="shared" si="7"/>
        <v>N/A</v>
      </c>
      <c r="M116" t="str">
        <f t="shared" si="8"/>
        <v>N/A</v>
      </c>
      <c r="N116" t="str">
        <f t="shared" si="9"/>
        <v>N/A</v>
      </c>
    </row>
    <row r="117" spans="1:14" x14ac:dyDescent="0.3">
      <c r="A117" s="1">
        <v>3</v>
      </c>
      <c r="B117" t="s">
        <v>193</v>
      </c>
      <c r="C117" t="s">
        <v>1162</v>
      </c>
      <c r="I117" t="str">
        <f t="shared" si="4"/>
        <v>N/A</v>
      </c>
      <c r="J117">
        <f t="shared" si="5"/>
        <v>66290000.000000007</v>
      </c>
      <c r="K117" t="str">
        <f t="shared" si="6"/>
        <v>N/A</v>
      </c>
      <c r="L117" t="str">
        <f t="shared" si="7"/>
        <v>N/A</v>
      </c>
      <c r="M117" t="str">
        <f t="shared" si="8"/>
        <v>N/A</v>
      </c>
      <c r="N117" t="str">
        <f t="shared" si="9"/>
        <v>N/A</v>
      </c>
    </row>
    <row r="118" spans="1:14" x14ac:dyDescent="0.3">
      <c r="A118" s="1">
        <v>4</v>
      </c>
      <c r="B118" t="s">
        <v>195</v>
      </c>
      <c r="C118" t="s">
        <v>1163</v>
      </c>
      <c r="I118" t="str">
        <f t="shared" si="4"/>
        <v>N/A</v>
      </c>
      <c r="J118">
        <f t="shared" si="5"/>
        <v>0.219</v>
      </c>
      <c r="K118" t="str">
        <f t="shared" si="6"/>
        <v>N/A</v>
      </c>
      <c r="L118" t="str">
        <f t="shared" si="7"/>
        <v>N/A</v>
      </c>
      <c r="M118" t="str">
        <f t="shared" si="8"/>
        <v>N/A</v>
      </c>
      <c r="N118" t="str">
        <f t="shared" si="9"/>
        <v>N/A</v>
      </c>
    </row>
    <row r="119" spans="1:14" x14ac:dyDescent="0.3">
      <c r="A119" s="1">
        <v>5</v>
      </c>
      <c r="B119" t="s">
        <v>197</v>
      </c>
      <c r="C119" t="s">
        <v>1164</v>
      </c>
      <c r="I119" t="str">
        <f t="shared" si="4"/>
        <v>N/A</v>
      </c>
      <c r="J119">
        <f t="shared" si="5"/>
        <v>0.96700000000000008</v>
      </c>
      <c r="K119" t="str">
        <f t="shared" si="6"/>
        <v>N/A</v>
      </c>
      <c r="L119" t="str">
        <f t="shared" si="7"/>
        <v>N/A</v>
      </c>
      <c r="M119" t="str">
        <f t="shared" si="8"/>
        <v>N/A</v>
      </c>
      <c r="N119" t="str">
        <f t="shared" si="9"/>
        <v>N/A</v>
      </c>
    </row>
    <row r="120" spans="1:14" x14ac:dyDescent="0.3">
      <c r="A120" s="1">
        <v>6</v>
      </c>
      <c r="B120" t="s">
        <v>199</v>
      </c>
      <c r="C120" t="s">
        <v>1165</v>
      </c>
      <c r="I120" t="str">
        <f t="shared" si="4"/>
        <v>N/A</v>
      </c>
      <c r="J120">
        <f t="shared" si="5"/>
        <v>3230000</v>
      </c>
      <c r="K120" t="str">
        <f t="shared" si="6"/>
        <v>N/A</v>
      </c>
      <c r="L120" t="str">
        <f t="shared" si="7"/>
        <v>N/A</v>
      </c>
      <c r="M120" t="str">
        <f t="shared" si="8"/>
        <v>N/A</v>
      </c>
      <c r="N120" t="str">
        <f t="shared" si="9"/>
        <v>N/A</v>
      </c>
    </row>
    <row r="121" spans="1:14" x14ac:dyDescent="0.3">
      <c r="A121" s="1">
        <v>7</v>
      </c>
      <c r="B121" t="s">
        <v>201</v>
      </c>
      <c r="C121" t="s">
        <v>1166</v>
      </c>
      <c r="I121" t="str">
        <f t="shared" si="4"/>
        <v>N/A</v>
      </c>
      <c r="J121">
        <f t="shared" si="5"/>
        <v>6.23</v>
      </c>
      <c r="K121" t="str">
        <f t="shared" si="6"/>
        <v>N/A</v>
      </c>
      <c r="L121" t="str">
        <f t="shared" si="7"/>
        <v>N/A</v>
      </c>
      <c r="M121" t="str">
        <f t="shared" si="8"/>
        <v>N/A</v>
      </c>
      <c r="N121" t="str">
        <f t="shared" si="9"/>
        <v>N/A</v>
      </c>
    </row>
    <row r="122" spans="1:14" x14ac:dyDescent="0.3">
      <c r="A122" s="1">
        <v>8</v>
      </c>
      <c r="B122" t="s">
        <v>203</v>
      </c>
      <c r="C122" t="s">
        <v>1167</v>
      </c>
      <c r="I122" t="str">
        <f t="shared" si="4"/>
        <v>N/A</v>
      </c>
      <c r="J122">
        <f t="shared" si="5"/>
        <v>4.87E-2</v>
      </c>
      <c r="K122" t="str">
        <f t="shared" si="6"/>
        <v>N/A</v>
      </c>
      <c r="L122" t="str">
        <f t="shared" si="7"/>
        <v>N/A</v>
      </c>
      <c r="M122" t="str">
        <f t="shared" si="8"/>
        <v>N/A</v>
      </c>
      <c r="N122" t="str">
        <f t="shared" si="9"/>
        <v>N/A</v>
      </c>
    </row>
    <row r="123" spans="1:14" x14ac:dyDescent="0.3">
      <c r="A123" s="1">
        <v>9</v>
      </c>
      <c r="B123" t="s">
        <v>205</v>
      </c>
      <c r="C123" t="s">
        <v>1168</v>
      </c>
      <c r="I123" t="str">
        <f t="shared" si="4"/>
        <v>N/A</v>
      </c>
      <c r="J123">
        <f t="shared" si="5"/>
        <v>3040000</v>
      </c>
      <c r="K123" t="str">
        <f t="shared" si="6"/>
        <v>N/A</v>
      </c>
      <c r="L123" t="str">
        <f t="shared" si="7"/>
        <v>N/A</v>
      </c>
      <c r="M123" t="str">
        <f t="shared" si="8"/>
        <v>N/A</v>
      </c>
      <c r="N123" t="str">
        <f t="shared" si="9"/>
        <v>N/A</v>
      </c>
    </row>
    <row r="124" spans="1:14" x14ac:dyDescent="0.3">
      <c r="I124" t="str">
        <f t="shared" ref="I124:I187" si="15">IF(AND(K124&gt; J124, L124&gt; K124, M124&gt; L124, N124&gt; M124), "pos_trend", IF(AND(K124&lt; J124, L124&lt; K124, M124&lt; L124, N124&lt; M124), "neg_trend", "N/A"))</f>
        <v>N/A</v>
      </c>
      <c r="J124" t="str">
        <f t="shared" ref="J124:J187" si="16">IFERROR(IF(TRIM(C124)="-", "N/A", IF(RIGHT(C124,1)=")",IF(RIGHT(C124,2)="T)",-1000000000000*VALUE(MID(C124,2,LEN(C124)-3)),IF(RIGHT(C124,2)="M)",-1000000*VALUE(MID(C124,2,LEN(C124)-3)),IF(RIGHT(C124,2)="B)",-1000000000*VALUE(MID(C124,2,LEN(C124)-3)),IF(RIGHT(C124,2)="k)",-1000*VALUE(MID(C124,2,LEN(C124)-3)),VALUE(SUBSTITUTE(C124,",","")))))),IF(RIGHT(C124,1)="T",1000000000000*VALUE(LEFT(C124,LEN(C124)-1)),IF(RIGHT(C124,1)="M",1000000*VALUE(LEFT(C124,LEN(C124)-1)),IF(RIGHT(C124,1)="B",1000000000*VALUE(LEFT(C124,LEN(C124)-1)),IF(RIGHT(C124,1)="%",0.01*VALUE(LEFT(C124,LEN(C124)-1)),IF(RIGHT(C124,1)="k",1000*VALUE(LEFT(C124,LEN(C124)-1)),VALUE(SUBSTITUTE(C124,",",""))))))))),"N/A")</f>
        <v>N/A</v>
      </c>
      <c r="K124" t="str">
        <f t="shared" ref="K124:K187" si="17">IFERROR(IF(TRIM(D124)="-", "N/A", IF(RIGHT(D124,1)=")",IF(RIGHT(D124,2)="T)",-1000000000000*VALUE(MID(D124,2,LEN(D124)-3)),IF(RIGHT(D124,2)="M)",-1000000*VALUE(MID(D124,2,LEN(D124)-3)),IF(RIGHT(D124,2)="B)",-1000000000*VALUE(MID(D124,2,LEN(D124)-3)),IF(RIGHT(D124,2)="k)",-1000*VALUE(MID(D124,2,LEN(D124)-3)),VALUE(SUBSTITUTE(D124,",","")))))),IF(RIGHT(D124,1)="T",1000000000000*VALUE(LEFT(D124,LEN(D124)-1)),IF(RIGHT(D124,1)="M",1000000*VALUE(LEFT(D124,LEN(D124)-1)),IF(RIGHT(D124,1)="B",1000000000*VALUE(LEFT(D124,LEN(D124)-1)),IF(RIGHT(D124,1)="%",0.01*VALUE(LEFT(D124,LEN(D124)-1)),IF(RIGHT(D124,1)="k",1000*VALUE(LEFT(D124,LEN(D124)-1)),VALUE(SUBSTITUTE(D124,",",""))))))))),"N/A")</f>
        <v>N/A</v>
      </c>
      <c r="L124" t="str">
        <f t="shared" ref="L124:L187" si="18">IFERROR(IF(TRIM(E124)="-", "N/A", IF(RIGHT(E124,1)=")",IF(RIGHT(E124,2)="T)",-1000000000000*VALUE(MID(E124,2,LEN(E124)-3)),IF(RIGHT(E124,2)="M)",-1000000*VALUE(MID(E124,2,LEN(E124)-3)),IF(RIGHT(E124,2)="B)",-1000000000*VALUE(MID(E124,2,LEN(E124)-3)),IF(RIGHT(E124,2)="k)",-1000*VALUE(MID(E124,2,LEN(E124)-3)),VALUE(SUBSTITUTE(E124,",","")))))),IF(RIGHT(E124,1)="T",1000000000000*VALUE(LEFT(E124,LEN(E124)-1)),IF(RIGHT(E124,1)="M",1000000*VALUE(LEFT(E124,LEN(E124)-1)),IF(RIGHT(E124,1)="B",1000000000*VALUE(LEFT(E124,LEN(E124)-1)),IF(RIGHT(E124,1)="%",0.01*VALUE(LEFT(E124,LEN(E124)-1)),IF(RIGHT(E124,1)="k",1000*VALUE(LEFT(E124,LEN(E124)-1)),VALUE(SUBSTITUTE(E124,",",""))))))))),"N/A")</f>
        <v>N/A</v>
      </c>
      <c r="M124" t="str">
        <f t="shared" ref="M124:M187" si="19">IFERROR(IF(TRIM(F124)="-", "N/A", IF(RIGHT(F124,1)=")",IF(RIGHT(F124,2)="T)",-1000000000000*VALUE(MID(F124,2,LEN(F124)-3)),IF(RIGHT(F124,2)="M)",-1000000*VALUE(MID(F124,2,LEN(F124)-3)),IF(RIGHT(F124,2)="B)",-1000000000*VALUE(MID(F124,2,LEN(F124)-3)),IF(RIGHT(F124,2)="k)",-1000*VALUE(MID(F124,2,LEN(F124)-3)),VALUE(SUBSTITUTE(F124,",","")))))),IF(RIGHT(F124,1)="T",1000000000000*VALUE(LEFT(F124,LEN(F124)-1)),IF(RIGHT(F124,1)="M",1000000*VALUE(LEFT(F124,LEN(F124)-1)),IF(RIGHT(F124,1)="B",1000000000*VALUE(LEFT(F124,LEN(F124)-1)),IF(RIGHT(F124,1)="%",0.01*VALUE(LEFT(F124,LEN(F124)-1)),IF(RIGHT(F124,1)="k",1000*VALUE(LEFT(F124,LEN(F124)-1)),VALUE(SUBSTITUTE(F124,",",""))))))))),"N/A")</f>
        <v>N/A</v>
      </c>
      <c r="N124" t="str">
        <f t="shared" ref="N124:N187" si="20">IFERROR(IF(TRIM(G124)="-", "N/A", IF(RIGHT(G124,1)=")",IF(RIGHT(G124,2)="T)",-1000000000000*VALUE(MID(G124,2,LEN(G124)-3)),IF(RIGHT(G124,2)="M)",-1000000*VALUE(MID(G124,2,LEN(G124)-3)),IF(RIGHT(G124,2)="B)",-1000000000*VALUE(MID(G124,2,LEN(G124)-3)),IF(RIGHT(G124,2)="k)",-1000*VALUE(MID(G124,2,LEN(G124)-3)),VALUE(SUBSTITUTE(G124,",","")))))),IF(RIGHT(G124,1)="T",1000000000000*VALUE(LEFT(G124,LEN(G124)-1)),IF(RIGHT(G124,1)="M",1000000*VALUE(LEFT(G124,LEN(G124)-1)),IF(RIGHT(G124,1)="B",1000000000*VALUE(LEFT(G124,LEN(G124)-1)),IF(RIGHT(G124,1)="%",0.01*VALUE(LEFT(G124,LEN(G124)-1)),IF(RIGHT(G124,1)="k",1000*VALUE(LEFT(G124,LEN(G124)-1)),VALUE(SUBSTITUTE(G124,",",""))))))))),"N/A")</f>
        <v>N/A</v>
      </c>
    </row>
    <row r="125" spans="1:14" x14ac:dyDescent="0.3">
      <c r="A125" s="1">
        <v>0</v>
      </c>
      <c r="B125" t="s">
        <v>207</v>
      </c>
      <c r="C125" t="s">
        <v>1169</v>
      </c>
      <c r="I125" t="str">
        <f t="shared" si="15"/>
        <v>N/A</v>
      </c>
      <c r="J125">
        <f t="shared" si="16"/>
        <v>0.56000000000000005</v>
      </c>
      <c r="K125" t="str">
        <f t="shared" si="17"/>
        <v>N/A</v>
      </c>
      <c r="L125" t="str">
        <f t="shared" si="18"/>
        <v>N/A</v>
      </c>
      <c r="M125" t="str">
        <f t="shared" si="19"/>
        <v>N/A</v>
      </c>
      <c r="N125" t="str">
        <f t="shared" si="20"/>
        <v>N/A</v>
      </c>
    </row>
    <row r="126" spans="1:14" x14ac:dyDescent="0.3">
      <c r="A126" s="1">
        <v>1</v>
      </c>
      <c r="B126" t="s">
        <v>208</v>
      </c>
      <c r="C126" t="s">
        <v>1170</v>
      </c>
      <c r="I126" t="str">
        <f t="shared" si="15"/>
        <v>N/A</v>
      </c>
      <c r="J126">
        <f t="shared" si="16"/>
        <v>7.8000000000000005E-3</v>
      </c>
      <c r="K126" t="str">
        <f t="shared" si="17"/>
        <v>N/A</v>
      </c>
      <c r="L126" t="str">
        <f t="shared" si="18"/>
        <v>N/A</v>
      </c>
      <c r="M126" t="str">
        <f t="shared" si="19"/>
        <v>N/A</v>
      </c>
      <c r="N126" t="str">
        <f t="shared" si="20"/>
        <v>N/A</v>
      </c>
    </row>
    <row r="127" spans="1:14" x14ac:dyDescent="0.3">
      <c r="A127" s="1">
        <v>2</v>
      </c>
      <c r="B127" t="s">
        <v>209</v>
      </c>
      <c r="C127" t="s">
        <v>457</v>
      </c>
      <c r="I127" t="str">
        <f t="shared" si="15"/>
        <v>N/A</v>
      </c>
      <c r="J127">
        <f t="shared" si="16"/>
        <v>0.53</v>
      </c>
      <c r="K127" t="str">
        <f t="shared" si="17"/>
        <v>N/A</v>
      </c>
      <c r="L127" t="str">
        <f t="shared" si="18"/>
        <v>N/A</v>
      </c>
      <c r="M127" t="str">
        <f t="shared" si="19"/>
        <v>N/A</v>
      </c>
      <c r="N127" t="str">
        <f t="shared" si="20"/>
        <v>N/A</v>
      </c>
    </row>
    <row r="128" spans="1:14" x14ac:dyDescent="0.3">
      <c r="A128" s="1">
        <v>3</v>
      </c>
      <c r="B128" t="s">
        <v>210</v>
      </c>
      <c r="C128" t="s">
        <v>1171</v>
      </c>
      <c r="I128" t="str">
        <f t="shared" si="15"/>
        <v>N/A</v>
      </c>
      <c r="J128">
        <f t="shared" si="16"/>
        <v>7.4000000000000003E-3</v>
      </c>
      <c r="K128" t="str">
        <f t="shared" si="17"/>
        <v>N/A</v>
      </c>
      <c r="L128" t="str">
        <f t="shared" si="18"/>
        <v>N/A</v>
      </c>
      <c r="M128" t="str">
        <f t="shared" si="19"/>
        <v>N/A</v>
      </c>
      <c r="N128" t="str">
        <f t="shared" si="20"/>
        <v>N/A</v>
      </c>
    </row>
    <row r="129" spans="1:14" x14ac:dyDescent="0.3">
      <c r="A129" s="1">
        <v>4</v>
      </c>
      <c r="B129" t="s">
        <v>211</v>
      </c>
      <c r="I129" t="str">
        <f t="shared" si="15"/>
        <v>N/A</v>
      </c>
      <c r="J129" t="str">
        <f t="shared" si="16"/>
        <v>N/A</v>
      </c>
      <c r="K129" t="str">
        <f t="shared" si="17"/>
        <v>N/A</v>
      </c>
      <c r="L129" t="str">
        <f t="shared" si="18"/>
        <v>N/A</v>
      </c>
      <c r="M129" t="str">
        <f t="shared" si="19"/>
        <v>N/A</v>
      </c>
      <c r="N129" t="str">
        <f t="shared" si="20"/>
        <v>N/A</v>
      </c>
    </row>
    <row r="130" spans="1:14" x14ac:dyDescent="0.3">
      <c r="A130" s="1">
        <v>5</v>
      </c>
      <c r="B130" t="s">
        <v>212</v>
      </c>
      <c r="C130" t="s">
        <v>1172</v>
      </c>
      <c r="I130" t="str">
        <f t="shared" si="15"/>
        <v>N/A</v>
      </c>
      <c r="J130">
        <f t="shared" si="16"/>
        <v>0.30460000000000004</v>
      </c>
      <c r="K130" t="str">
        <f t="shared" si="17"/>
        <v>N/A</v>
      </c>
      <c r="L130" t="str">
        <f t="shared" si="18"/>
        <v>N/A</v>
      </c>
      <c r="M130" t="str">
        <f t="shared" si="19"/>
        <v>N/A</v>
      </c>
      <c r="N130" t="str">
        <f t="shared" si="20"/>
        <v>N/A</v>
      </c>
    </row>
    <row r="131" spans="1:14" x14ac:dyDescent="0.3">
      <c r="A131" s="1">
        <v>6</v>
      </c>
      <c r="B131" t="s">
        <v>213</v>
      </c>
      <c r="C131" t="s">
        <v>1173</v>
      </c>
      <c r="I131" t="str">
        <f t="shared" si="15"/>
        <v>N/A</v>
      </c>
      <c r="J131" t="str">
        <f t="shared" si="16"/>
        <v>N/A</v>
      </c>
      <c r="K131" t="str">
        <f t="shared" si="17"/>
        <v>N/A</v>
      </c>
      <c r="L131" t="str">
        <f t="shared" si="18"/>
        <v>N/A</v>
      </c>
      <c r="M131" t="str">
        <f t="shared" si="19"/>
        <v>N/A</v>
      </c>
      <c r="N131" t="str">
        <f t="shared" si="20"/>
        <v>N/A</v>
      </c>
    </row>
    <row r="132" spans="1:14" x14ac:dyDescent="0.3">
      <c r="A132" s="1">
        <v>7</v>
      </c>
      <c r="B132" t="s">
        <v>214</v>
      </c>
      <c r="C132" t="s">
        <v>1174</v>
      </c>
      <c r="I132" t="str">
        <f t="shared" si="15"/>
        <v>N/A</v>
      </c>
      <c r="J132" t="str">
        <f t="shared" si="16"/>
        <v>N/A</v>
      </c>
      <c r="K132" t="str">
        <f t="shared" si="17"/>
        <v>N/A</v>
      </c>
      <c r="L132" t="str">
        <f t="shared" si="18"/>
        <v>N/A</v>
      </c>
      <c r="M132" t="str">
        <f t="shared" si="19"/>
        <v>N/A</v>
      </c>
      <c r="N132" t="str">
        <f t="shared" si="20"/>
        <v>N/A</v>
      </c>
    </row>
    <row r="133" spans="1:14" x14ac:dyDescent="0.3">
      <c r="A133" s="1">
        <v>8</v>
      </c>
      <c r="B133" t="s">
        <v>215</v>
      </c>
      <c r="C133" t="s">
        <v>1175</v>
      </c>
      <c r="I133" t="str">
        <f t="shared" si="15"/>
        <v>N/A</v>
      </c>
      <c r="J133">
        <f t="shared" si="16"/>
        <v>42767</v>
      </c>
      <c r="K133" t="str">
        <f t="shared" si="17"/>
        <v>N/A</v>
      </c>
      <c r="L133" t="str">
        <f t="shared" si="18"/>
        <v>N/A</v>
      </c>
      <c r="M133" t="str">
        <f t="shared" si="19"/>
        <v>N/A</v>
      </c>
      <c r="N133" t="str">
        <f t="shared" si="20"/>
        <v>N/A</v>
      </c>
    </row>
    <row r="134" spans="1:14" x14ac:dyDescent="0.3">
      <c r="A134" s="1">
        <v>9</v>
      </c>
      <c r="B134" t="s">
        <v>217</v>
      </c>
      <c r="C134" t="s">
        <v>1176</v>
      </c>
      <c r="I134" t="str">
        <f t="shared" si="15"/>
        <v>N/A</v>
      </c>
      <c r="J134" t="str">
        <f t="shared" si="16"/>
        <v>N/A</v>
      </c>
      <c r="K134" t="str">
        <f t="shared" si="17"/>
        <v>N/A</v>
      </c>
      <c r="L134" t="str">
        <f t="shared" si="18"/>
        <v>N/A</v>
      </c>
      <c r="M134" t="str">
        <f t="shared" si="19"/>
        <v>N/A</v>
      </c>
      <c r="N134" t="str">
        <f t="shared" si="20"/>
        <v>N/A</v>
      </c>
    </row>
    <row r="135" spans="1:14" x14ac:dyDescent="0.3">
      <c r="I135" t="str">
        <f t="shared" si="15"/>
        <v>N/A</v>
      </c>
      <c r="J135" t="str">
        <f t="shared" si="16"/>
        <v>N/A</v>
      </c>
      <c r="K135" t="str">
        <f t="shared" si="17"/>
        <v>N/A</v>
      </c>
      <c r="L135" t="str">
        <f t="shared" si="18"/>
        <v>N/A</v>
      </c>
      <c r="M135" t="str">
        <f t="shared" si="19"/>
        <v>N/A</v>
      </c>
      <c r="N135" t="str">
        <f t="shared" si="20"/>
        <v>N/A</v>
      </c>
    </row>
    <row r="136" spans="1:14" x14ac:dyDescent="0.3">
      <c r="I136" t="str">
        <f t="shared" si="15"/>
        <v>N/A</v>
      </c>
      <c r="J136" t="str">
        <f t="shared" si="16"/>
        <v>N/A</v>
      </c>
      <c r="K136" t="str">
        <f t="shared" si="17"/>
        <v>N/A</v>
      </c>
      <c r="L136" t="str">
        <f t="shared" si="18"/>
        <v>N/A</v>
      </c>
      <c r="M136" t="str">
        <f t="shared" si="19"/>
        <v>N/A</v>
      </c>
      <c r="N136" t="str">
        <f t="shared" si="20"/>
        <v>N/A</v>
      </c>
    </row>
    <row r="137" spans="1:14" x14ac:dyDescent="0.3">
      <c r="B137" s="1" t="s">
        <v>219</v>
      </c>
      <c r="C137" s="1" t="s">
        <v>220</v>
      </c>
      <c r="D137" s="1" t="s">
        <v>221</v>
      </c>
      <c r="E137" s="1" t="s">
        <v>222</v>
      </c>
      <c r="F137" s="1" t="s">
        <v>223</v>
      </c>
      <c r="I137" t="str">
        <f t="shared" si="15"/>
        <v>N/A</v>
      </c>
      <c r="J137" t="str">
        <f t="shared" si="16"/>
        <v>N/A</v>
      </c>
      <c r="K137" t="str">
        <f t="shared" si="17"/>
        <v>N/A</v>
      </c>
      <c r="L137" t="str">
        <f t="shared" si="18"/>
        <v>N/A</v>
      </c>
      <c r="M137" t="str">
        <f t="shared" si="19"/>
        <v>N/A</v>
      </c>
      <c r="N137" t="str">
        <f t="shared" si="20"/>
        <v>N/A</v>
      </c>
    </row>
    <row r="138" spans="1:14" x14ac:dyDescent="0.3">
      <c r="A138" s="1">
        <v>0</v>
      </c>
      <c r="B138" t="s">
        <v>1177</v>
      </c>
      <c r="C138" t="s">
        <v>1178</v>
      </c>
      <c r="D138" t="s">
        <v>1179</v>
      </c>
      <c r="E138" t="s">
        <v>1180</v>
      </c>
      <c r="F138">
        <v>64</v>
      </c>
      <c r="I138" t="str">
        <f t="shared" si="15"/>
        <v>N/A</v>
      </c>
      <c r="J138" t="str">
        <f t="shared" si="16"/>
        <v>N/A</v>
      </c>
      <c r="K138">
        <f t="shared" si="17"/>
        <v>3730000</v>
      </c>
      <c r="L138">
        <f t="shared" si="18"/>
        <v>1090000</v>
      </c>
      <c r="M138">
        <f t="shared" si="19"/>
        <v>64</v>
      </c>
      <c r="N138" t="str">
        <f t="shared" si="20"/>
        <v>N/A</v>
      </c>
    </row>
    <row r="139" spans="1:14" x14ac:dyDescent="0.3">
      <c r="A139" s="1">
        <v>1</v>
      </c>
      <c r="B139" t="s">
        <v>1181</v>
      </c>
      <c r="C139" t="s">
        <v>1182</v>
      </c>
      <c r="D139" t="s">
        <v>1183</v>
      </c>
      <c r="E139" t="s">
        <v>1184</v>
      </c>
      <c r="F139">
        <v>53</v>
      </c>
      <c r="I139" t="str">
        <f t="shared" si="15"/>
        <v>N/A</v>
      </c>
      <c r="J139" t="str">
        <f t="shared" si="16"/>
        <v>N/A</v>
      </c>
      <c r="K139">
        <f t="shared" si="17"/>
        <v>1220000</v>
      </c>
      <c r="L139">
        <f t="shared" si="18"/>
        <v>217880</v>
      </c>
      <c r="M139">
        <f t="shared" si="19"/>
        <v>53</v>
      </c>
      <c r="N139" t="str">
        <f t="shared" si="20"/>
        <v>N/A</v>
      </c>
    </row>
    <row r="140" spans="1:14" x14ac:dyDescent="0.3">
      <c r="A140" s="1">
        <v>2</v>
      </c>
      <c r="B140" t="s">
        <v>1185</v>
      </c>
      <c r="C140" t="s">
        <v>1186</v>
      </c>
      <c r="D140" t="s">
        <v>1183</v>
      </c>
      <c r="E140" t="s">
        <v>1187</v>
      </c>
      <c r="F140">
        <v>60</v>
      </c>
      <c r="I140" t="str">
        <f t="shared" si="15"/>
        <v>N/A</v>
      </c>
      <c r="J140" t="str">
        <f t="shared" si="16"/>
        <v>N/A</v>
      </c>
      <c r="K140">
        <f t="shared" si="17"/>
        <v>1220000</v>
      </c>
      <c r="L140">
        <f t="shared" si="18"/>
        <v>131200</v>
      </c>
      <c r="M140">
        <f t="shared" si="19"/>
        <v>60</v>
      </c>
      <c r="N140" t="str">
        <f t="shared" si="20"/>
        <v>N/A</v>
      </c>
    </row>
    <row r="141" spans="1:14" x14ac:dyDescent="0.3">
      <c r="A141" s="1">
        <v>3</v>
      </c>
      <c r="B141" t="s">
        <v>1188</v>
      </c>
      <c r="C141" t="s">
        <v>1189</v>
      </c>
      <c r="D141" t="s">
        <v>1190</v>
      </c>
      <c r="E141" t="s">
        <v>1191</v>
      </c>
      <c r="F141">
        <v>62</v>
      </c>
      <c r="I141" t="str">
        <f t="shared" si="15"/>
        <v>N/A</v>
      </c>
      <c r="J141" t="str">
        <f t="shared" si="16"/>
        <v>N/A</v>
      </c>
      <c r="K141">
        <f t="shared" si="17"/>
        <v>1270000</v>
      </c>
      <c r="L141">
        <f t="shared" si="18"/>
        <v>20750</v>
      </c>
      <c r="M141">
        <f t="shared" si="19"/>
        <v>62</v>
      </c>
      <c r="N141" t="str">
        <f t="shared" si="20"/>
        <v>N/A</v>
      </c>
    </row>
    <row r="142" spans="1:14" x14ac:dyDescent="0.3">
      <c r="A142" s="1">
        <v>4</v>
      </c>
      <c r="B142" t="s">
        <v>1192</v>
      </c>
      <c r="C142" t="s">
        <v>1193</v>
      </c>
      <c r="D142" t="s">
        <v>1194</v>
      </c>
      <c r="F142">
        <v>52</v>
      </c>
      <c r="I142" t="str">
        <f t="shared" si="15"/>
        <v>N/A</v>
      </c>
      <c r="J142" t="str">
        <f t="shared" si="16"/>
        <v>N/A</v>
      </c>
      <c r="K142">
        <f t="shared" si="17"/>
        <v>1450000</v>
      </c>
      <c r="L142" t="str">
        <f t="shared" si="18"/>
        <v>N/A</v>
      </c>
      <c r="M142">
        <f t="shared" si="19"/>
        <v>52</v>
      </c>
      <c r="N142" t="str">
        <f t="shared" si="20"/>
        <v>N/A</v>
      </c>
    </row>
    <row r="143" spans="1:14" x14ac:dyDescent="0.3">
      <c r="I143" t="str">
        <f t="shared" si="15"/>
        <v>N/A</v>
      </c>
      <c r="J143" t="str">
        <f t="shared" si="16"/>
        <v>N/A</v>
      </c>
      <c r="K143" t="str">
        <f t="shared" si="17"/>
        <v>N/A</v>
      </c>
      <c r="L143" t="str">
        <f t="shared" si="18"/>
        <v>N/A</v>
      </c>
      <c r="M143" t="str">
        <f t="shared" si="19"/>
        <v>N/A</v>
      </c>
      <c r="N143" t="str">
        <f t="shared" si="20"/>
        <v>N/A</v>
      </c>
    </row>
    <row r="144" spans="1:14" x14ac:dyDescent="0.3">
      <c r="B144" s="1" t="s">
        <v>241</v>
      </c>
      <c r="C144" s="1" t="s">
        <v>242</v>
      </c>
      <c r="D144" s="1" t="s">
        <v>243</v>
      </c>
      <c r="E144" s="1" t="s">
        <v>244</v>
      </c>
      <c r="F144" s="1" t="s">
        <v>245</v>
      </c>
      <c r="G144" s="1" t="s">
        <v>246</v>
      </c>
      <c r="H144" s="1" t="s">
        <v>247</v>
      </c>
      <c r="I144" t="str">
        <f t="shared" si="15"/>
        <v>pos_trend</v>
      </c>
      <c r="J144">
        <f t="shared" si="16"/>
        <v>2012</v>
      </c>
      <c r="K144">
        <f t="shared" si="17"/>
        <v>2013</v>
      </c>
      <c r="L144">
        <f t="shared" si="18"/>
        <v>2014</v>
      </c>
      <c r="M144">
        <f t="shared" si="19"/>
        <v>2015</v>
      </c>
      <c r="N144">
        <f t="shared" si="20"/>
        <v>2016</v>
      </c>
    </row>
    <row r="145" spans="1:14" x14ac:dyDescent="0.3">
      <c r="A145" s="1">
        <v>0</v>
      </c>
      <c r="B145" t="s">
        <v>248</v>
      </c>
      <c r="C145" t="s">
        <v>1195</v>
      </c>
      <c r="D145" t="s">
        <v>1196</v>
      </c>
      <c r="E145" t="s">
        <v>1197</v>
      </c>
      <c r="F145" t="s">
        <v>1198</v>
      </c>
      <c r="G145" t="s">
        <v>1108</v>
      </c>
      <c r="I145" t="str">
        <f t="shared" si="15"/>
        <v>N/A</v>
      </c>
      <c r="J145">
        <f t="shared" si="16"/>
        <v>9960000000</v>
      </c>
      <c r="K145">
        <f t="shared" si="17"/>
        <v>10790000000</v>
      </c>
      <c r="L145">
        <f t="shared" si="18"/>
        <v>9720000000</v>
      </c>
      <c r="M145">
        <f t="shared" si="19"/>
        <v>7470000000</v>
      </c>
      <c r="N145">
        <f t="shared" si="20"/>
        <v>7410000000</v>
      </c>
    </row>
    <row r="146" spans="1:14" x14ac:dyDescent="0.3">
      <c r="A146" s="1">
        <v>1</v>
      </c>
      <c r="B146" t="s">
        <v>253</v>
      </c>
      <c r="C146" t="s">
        <v>254</v>
      </c>
      <c r="D146" t="s">
        <v>1199</v>
      </c>
      <c r="E146" t="s">
        <v>1200</v>
      </c>
      <c r="F146" t="s">
        <v>1201</v>
      </c>
      <c r="G146" t="s">
        <v>1202</v>
      </c>
      <c r="I146" t="str">
        <f t="shared" si="15"/>
        <v>N/A</v>
      </c>
      <c r="J146" t="str">
        <f t="shared" si="16"/>
        <v>N/A</v>
      </c>
      <c r="K146">
        <f t="shared" si="17"/>
        <v>8.2799999999999999E-2</v>
      </c>
      <c r="L146">
        <f t="shared" si="18"/>
        <v>-9.8599999999999993E-2</v>
      </c>
      <c r="M146">
        <f t="shared" si="19"/>
        <v>-0.2321</v>
      </c>
      <c r="N146">
        <f t="shared" si="20"/>
        <v>-7.6E-3</v>
      </c>
    </row>
    <row r="147" spans="1:14" x14ac:dyDescent="0.3">
      <c r="A147" s="1">
        <v>2</v>
      </c>
      <c r="B147" t="s">
        <v>259</v>
      </c>
      <c r="C147" t="s">
        <v>1203</v>
      </c>
      <c r="D147" t="s">
        <v>1204</v>
      </c>
      <c r="E147" t="s">
        <v>1205</v>
      </c>
      <c r="F147" t="s">
        <v>1206</v>
      </c>
      <c r="G147" t="s">
        <v>1206</v>
      </c>
      <c r="I147" t="str">
        <f t="shared" si="15"/>
        <v>N/A</v>
      </c>
      <c r="J147">
        <f t="shared" si="16"/>
        <v>7890000000</v>
      </c>
      <c r="K147">
        <f t="shared" si="17"/>
        <v>8439999999.999999</v>
      </c>
      <c r="L147">
        <f t="shared" si="18"/>
        <v>7700000000</v>
      </c>
      <c r="M147">
        <f t="shared" si="19"/>
        <v>5950000000</v>
      </c>
      <c r="N147">
        <f t="shared" si="20"/>
        <v>5950000000</v>
      </c>
    </row>
    <row r="148" spans="1:14" x14ac:dyDescent="0.3">
      <c r="A148" s="1">
        <v>3</v>
      </c>
      <c r="B148" t="s">
        <v>265</v>
      </c>
      <c r="C148" t="s">
        <v>1207</v>
      </c>
      <c r="D148" t="s">
        <v>1208</v>
      </c>
      <c r="E148" t="s">
        <v>1209</v>
      </c>
      <c r="F148" t="s">
        <v>1210</v>
      </c>
      <c r="G148" t="s">
        <v>1211</v>
      </c>
      <c r="I148" t="str">
        <f t="shared" si="15"/>
        <v>N/A</v>
      </c>
      <c r="J148">
        <f t="shared" si="16"/>
        <v>7660000000</v>
      </c>
      <c r="K148">
        <f t="shared" si="17"/>
        <v>8180000000</v>
      </c>
      <c r="L148">
        <f t="shared" si="18"/>
        <v>7420000000</v>
      </c>
      <c r="M148">
        <f t="shared" si="19"/>
        <v>5690000000</v>
      </c>
      <c r="N148">
        <f t="shared" si="20"/>
        <v>5670000000</v>
      </c>
    </row>
    <row r="149" spans="1:14" x14ac:dyDescent="0.3">
      <c r="A149" s="1">
        <v>4</v>
      </c>
      <c r="B149" t="s">
        <v>271</v>
      </c>
      <c r="C149" t="s">
        <v>1212</v>
      </c>
      <c r="D149" t="s">
        <v>1213</v>
      </c>
      <c r="E149" t="s">
        <v>1214</v>
      </c>
      <c r="F149" t="s">
        <v>1215</v>
      </c>
      <c r="G149" t="s">
        <v>1216</v>
      </c>
      <c r="I149" t="str">
        <f t="shared" si="15"/>
        <v>N/A</v>
      </c>
      <c r="J149">
        <f t="shared" si="16"/>
        <v>229900000</v>
      </c>
      <c r="K149">
        <f t="shared" si="17"/>
        <v>259399999.99999997</v>
      </c>
      <c r="L149">
        <f t="shared" si="18"/>
        <v>280400000</v>
      </c>
      <c r="M149">
        <f t="shared" si="19"/>
        <v>260100000.00000003</v>
      </c>
      <c r="N149">
        <f t="shared" si="20"/>
        <v>274600000</v>
      </c>
    </row>
    <row r="150" spans="1:14" x14ac:dyDescent="0.3">
      <c r="A150" s="1">
        <v>5</v>
      </c>
      <c r="B150" t="s">
        <v>277</v>
      </c>
      <c r="C150" t="s">
        <v>1217</v>
      </c>
      <c r="D150" t="s">
        <v>1218</v>
      </c>
      <c r="E150" t="s">
        <v>1219</v>
      </c>
      <c r="F150" t="s">
        <v>1220</v>
      </c>
      <c r="G150" t="s">
        <v>1221</v>
      </c>
      <c r="I150" t="str">
        <f t="shared" si="15"/>
        <v>N/A</v>
      </c>
      <c r="J150">
        <f t="shared" si="16"/>
        <v>180600000</v>
      </c>
      <c r="K150">
        <f t="shared" si="17"/>
        <v>211600000</v>
      </c>
      <c r="L150">
        <f t="shared" si="18"/>
        <v>239400000</v>
      </c>
      <c r="M150">
        <f t="shared" si="19"/>
        <v>217400000</v>
      </c>
      <c r="N150">
        <f t="shared" si="20"/>
        <v>223400000</v>
      </c>
    </row>
    <row r="151" spans="1:14" x14ac:dyDescent="0.3">
      <c r="A151" s="1">
        <v>6</v>
      </c>
      <c r="B151" t="s">
        <v>283</v>
      </c>
      <c r="C151" t="s">
        <v>1222</v>
      </c>
      <c r="D151" t="s">
        <v>682</v>
      </c>
      <c r="E151" t="s">
        <v>1223</v>
      </c>
      <c r="F151" t="s">
        <v>1224</v>
      </c>
      <c r="G151" t="s">
        <v>1225</v>
      </c>
      <c r="I151" t="str">
        <f t="shared" si="15"/>
        <v>N/A</v>
      </c>
      <c r="J151">
        <f t="shared" si="16"/>
        <v>49300000</v>
      </c>
      <c r="K151">
        <f t="shared" si="17"/>
        <v>47800000</v>
      </c>
      <c r="L151">
        <f t="shared" si="18"/>
        <v>41000000</v>
      </c>
      <c r="M151">
        <f t="shared" si="19"/>
        <v>42700000</v>
      </c>
      <c r="N151">
        <f t="shared" si="20"/>
        <v>51200000</v>
      </c>
    </row>
    <row r="152" spans="1:14" x14ac:dyDescent="0.3">
      <c r="A152" s="1">
        <v>7</v>
      </c>
      <c r="B152" t="s">
        <v>289</v>
      </c>
      <c r="C152" t="s">
        <v>254</v>
      </c>
      <c r="D152" t="s">
        <v>1226</v>
      </c>
      <c r="E152" t="s">
        <v>1227</v>
      </c>
      <c r="F152" t="s">
        <v>1228</v>
      </c>
      <c r="G152" t="s">
        <v>1229</v>
      </c>
      <c r="I152" t="str">
        <f t="shared" si="15"/>
        <v>N/A</v>
      </c>
      <c r="J152" t="str">
        <f t="shared" si="16"/>
        <v>N/A</v>
      </c>
      <c r="K152">
        <f t="shared" si="17"/>
        <v>7.0400000000000004E-2</v>
      </c>
      <c r="L152">
        <f t="shared" si="18"/>
        <v>-8.8400000000000006E-2</v>
      </c>
      <c r="M152">
        <f t="shared" si="19"/>
        <v>-0.22739999999999999</v>
      </c>
      <c r="N152">
        <f t="shared" si="20"/>
        <v>1E-4</v>
      </c>
    </row>
    <row r="153" spans="1:14" x14ac:dyDescent="0.3">
      <c r="A153" s="1">
        <v>8</v>
      </c>
      <c r="B153" t="s">
        <v>294</v>
      </c>
      <c r="C153" t="s">
        <v>1230</v>
      </c>
      <c r="D153" t="s">
        <v>1231</v>
      </c>
      <c r="E153" t="s">
        <v>1232</v>
      </c>
      <c r="F153" t="s">
        <v>1143</v>
      </c>
      <c r="G153" t="s">
        <v>1233</v>
      </c>
      <c r="I153" t="str">
        <f t="shared" si="15"/>
        <v>N/A</v>
      </c>
      <c r="J153">
        <f t="shared" si="16"/>
        <v>2069999999.9999998</v>
      </c>
      <c r="K153">
        <f t="shared" si="17"/>
        <v>2340000000</v>
      </c>
      <c r="L153">
        <f t="shared" si="18"/>
        <v>2029999999.9999998</v>
      </c>
      <c r="M153">
        <f t="shared" si="19"/>
        <v>1520000000</v>
      </c>
      <c r="N153">
        <f t="shared" si="20"/>
        <v>1460000000</v>
      </c>
    </row>
    <row r="154" spans="1:14" x14ac:dyDescent="0.3">
      <c r="A154" s="1">
        <v>9</v>
      </c>
      <c r="B154" t="s">
        <v>300</v>
      </c>
      <c r="C154" t="s">
        <v>254</v>
      </c>
      <c r="D154" t="s">
        <v>1234</v>
      </c>
      <c r="E154" t="s">
        <v>1235</v>
      </c>
      <c r="F154" t="s">
        <v>1236</v>
      </c>
      <c r="G154" t="s">
        <v>1237</v>
      </c>
      <c r="I154" t="str">
        <f t="shared" si="15"/>
        <v>N/A</v>
      </c>
      <c r="J154" t="str">
        <f t="shared" si="16"/>
        <v>N/A</v>
      </c>
      <c r="K154">
        <f t="shared" si="17"/>
        <v>0.13</v>
      </c>
      <c r="L154">
        <f t="shared" si="18"/>
        <v>-0.13519999999999999</v>
      </c>
      <c r="M154">
        <f t="shared" si="19"/>
        <v>-0.24980000000000002</v>
      </c>
      <c r="N154">
        <f t="shared" si="20"/>
        <v>-3.7600000000000001E-2</v>
      </c>
    </row>
    <row r="155" spans="1:14" x14ac:dyDescent="0.3">
      <c r="A155" s="1">
        <v>10</v>
      </c>
      <c r="B155" t="s">
        <v>305</v>
      </c>
      <c r="C155" t="s">
        <v>254</v>
      </c>
      <c r="D155" t="s">
        <v>254</v>
      </c>
      <c r="E155" t="s">
        <v>254</v>
      </c>
      <c r="F155" t="s">
        <v>254</v>
      </c>
      <c r="G155" t="s">
        <v>1238</v>
      </c>
      <c r="I155" t="str">
        <f t="shared" si="15"/>
        <v>N/A</v>
      </c>
      <c r="J155" t="str">
        <f t="shared" si="16"/>
        <v>N/A</v>
      </c>
      <c r="K155" t="str">
        <f t="shared" si="17"/>
        <v>N/A</v>
      </c>
      <c r="L155" t="str">
        <f t="shared" si="18"/>
        <v>N/A</v>
      </c>
      <c r="M155" t="str">
        <f t="shared" si="19"/>
        <v>N/A</v>
      </c>
      <c r="N155">
        <f t="shared" si="20"/>
        <v>0.19750000000000001</v>
      </c>
    </row>
    <row r="156" spans="1:14" x14ac:dyDescent="0.3">
      <c r="I156" t="str">
        <f t="shared" si="15"/>
        <v>N/A</v>
      </c>
      <c r="J156" t="str">
        <f t="shared" si="16"/>
        <v>N/A</v>
      </c>
      <c r="K156" t="str">
        <f t="shared" si="17"/>
        <v>N/A</v>
      </c>
      <c r="L156" t="str">
        <f t="shared" si="18"/>
        <v>N/A</v>
      </c>
      <c r="M156" t="str">
        <f t="shared" si="19"/>
        <v>N/A</v>
      </c>
      <c r="N156" t="str">
        <f t="shared" si="20"/>
        <v>N/A</v>
      </c>
    </row>
    <row r="157" spans="1:14" x14ac:dyDescent="0.3">
      <c r="B157" s="1" t="s">
        <v>307</v>
      </c>
      <c r="C157" s="1" t="s">
        <v>242</v>
      </c>
      <c r="D157" s="1" t="s">
        <v>243</v>
      </c>
      <c r="E157" s="1" t="s">
        <v>244</v>
      </c>
      <c r="F157" s="1" t="s">
        <v>245</v>
      </c>
      <c r="G157" s="1" t="s">
        <v>246</v>
      </c>
      <c r="H157" s="1" t="s">
        <v>247</v>
      </c>
      <c r="I157" t="str">
        <f t="shared" si="15"/>
        <v>pos_trend</v>
      </c>
      <c r="J157">
        <f t="shared" si="16"/>
        <v>2012</v>
      </c>
      <c r="K157">
        <f t="shared" si="17"/>
        <v>2013</v>
      </c>
      <c r="L157">
        <f t="shared" si="18"/>
        <v>2014</v>
      </c>
      <c r="M157">
        <f t="shared" si="19"/>
        <v>2015</v>
      </c>
      <c r="N157">
        <f t="shared" si="20"/>
        <v>2016</v>
      </c>
    </row>
    <row r="158" spans="1:14" x14ac:dyDescent="0.3">
      <c r="A158" s="1">
        <v>0</v>
      </c>
      <c r="B158" t="s">
        <v>308</v>
      </c>
      <c r="C158" t="s">
        <v>1239</v>
      </c>
      <c r="D158" t="s">
        <v>1240</v>
      </c>
      <c r="E158" t="s">
        <v>1241</v>
      </c>
      <c r="F158" t="s">
        <v>1242</v>
      </c>
      <c r="G158" t="s">
        <v>1243</v>
      </c>
      <c r="I158" t="str">
        <f t="shared" si="15"/>
        <v>N/A</v>
      </c>
      <c r="J158">
        <f t="shared" si="16"/>
        <v>1360000000</v>
      </c>
      <c r="K158">
        <f t="shared" si="17"/>
        <v>1440000000</v>
      </c>
      <c r="L158">
        <f t="shared" si="18"/>
        <v>1330000000</v>
      </c>
      <c r="M158">
        <f t="shared" si="19"/>
        <v>1130000000</v>
      </c>
      <c r="N158">
        <f t="shared" si="20"/>
        <v>1160000000</v>
      </c>
    </row>
    <row r="159" spans="1:14" x14ac:dyDescent="0.3">
      <c r="A159" s="1">
        <v>1</v>
      </c>
      <c r="B159" t="s">
        <v>314</v>
      </c>
      <c r="C159" t="s">
        <v>1244</v>
      </c>
      <c r="D159" t="s">
        <v>1245</v>
      </c>
      <c r="E159" t="s">
        <v>1246</v>
      </c>
      <c r="F159" t="s">
        <v>1247</v>
      </c>
      <c r="G159" t="s">
        <v>1248</v>
      </c>
      <c r="I159" t="str">
        <f t="shared" si="15"/>
        <v>N/A</v>
      </c>
      <c r="J159">
        <f t="shared" si="16"/>
        <v>317100000</v>
      </c>
      <c r="K159">
        <f t="shared" si="17"/>
        <v>353400000</v>
      </c>
      <c r="L159">
        <f t="shared" si="18"/>
        <v>337000000</v>
      </c>
      <c r="M159">
        <f t="shared" si="19"/>
        <v>282200000</v>
      </c>
      <c r="N159">
        <f t="shared" si="20"/>
        <v>296100000</v>
      </c>
    </row>
    <row r="160" spans="1:14" x14ac:dyDescent="0.3">
      <c r="A160" s="1">
        <v>2</v>
      </c>
      <c r="B160" t="s">
        <v>320</v>
      </c>
      <c r="C160" t="s">
        <v>56</v>
      </c>
      <c r="D160" t="s">
        <v>1249</v>
      </c>
      <c r="E160" t="s">
        <v>1250</v>
      </c>
      <c r="F160" t="s">
        <v>1251</v>
      </c>
      <c r="G160" t="s">
        <v>1252</v>
      </c>
      <c r="I160" t="str">
        <f t="shared" si="15"/>
        <v>N/A</v>
      </c>
      <c r="J160">
        <f t="shared" si="16"/>
        <v>1040000000</v>
      </c>
      <c r="K160">
        <f t="shared" si="17"/>
        <v>1090000000</v>
      </c>
      <c r="L160">
        <f t="shared" si="18"/>
        <v>995400000</v>
      </c>
      <c r="M160">
        <f t="shared" si="19"/>
        <v>852300000</v>
      </c>
      <c r="N160">
        <f t="shared" si="20"/>
        <v>867900000</v>
      </c>
    </row>
    <row r="161" spans="1:14" x14ac:dyDescent="0.3">
      <c r="A161" s="1">
        <v>3</v>
      </c>
      <c r="B161" t="s">
        <v>326</v>
      </c>
      <c r="C161" t="s">
        <v>254</v>
      </c>
      <c r="D161" t="s">
        <v>1253</v>
      </c>
      <c r="E161" t="s">
        <v>1254</v>
      </c>
      <c r="F161" t="s">
        <v>1255</v>
      </c>
      <c r="G161" t="s">
        <v>64</v>
      </c>
      <c r="I161" t="str">
        <f t="shared" si="15"/>
        <v>N/A</v>
      </c>
      <c r="J161" t="str">
        <f t="shared" si="16"/>
        <v>N/A</v>
      </c>
      <c r="K161">
        <f t="shared" si="17"/>
        <v>6.1699999999999998E-2</v>
      </c>
      <c r="L161">
        <f t="shared" si="18"/>
        <v>-7.6100000000000001E-2</v>
      </c>
      <c r="M161">
        <f t="shared" si="19"/>
        <v>-0.14849999999999999</v>
      </c>
      <c r="N161">
        <f t="shared" si="20"/>
        <v>2.6000000000000002E-2</v>
      </c>
    </row>
    <row r="162" spans="1:14" x14ac:dyDescent="0.3">
      <c r="A162" s="1">
        <v>4</v>
      </c>
      <c r="B162" t="s">
        <v>331</v>
      </c>
      <c r="C162" t="s">
        <v>254</v>
      </c>
      <c r="D162" t="s">
        <v>254</v>
      </c>
      <c r="E162" t="s">
        <v>254</v>
      </c>
      <c r="F162" t="s">
        <v>254</v>
      </c>
      <c r="G162" t="s">
        <v>254</v>
      </c>
      <c r="I162" t="str">
        <f t="shared" si="15"/>
        <v>N/A</v>
      </c>
      <c r="J162" t="str">
        <f t="shared" si="16"/>
        <v>N/A</v>
      </c>
      <c r="K162" t="str">
        <f t="shared" si="17"/>
        <v>N/A</v>
      </c>
      <c r="L162" t="str">
        <f t="shared" si="18"/>
        <v>N/A</v>
      </c>
      <c r="M162" t="str">
        <f t="shared" si="19"/>
        <v>N/A</v>
      </c>
      <c r="N162" t="str">
        <f t="shared" si="20"/>
        <v>N/A</v>
      </c>
    </row>
    <row r="163" spans="1:14" x14ac:dyDescent="0.3">
      <c r="A163" s="1">
        <v>5</v>
      </c>
      <c r="B163" t="s">
        <v>332</v>
      </c>
      <c r="C163" t="s">
        <v>1256</v>
      </c>
      <c r="D163" t="s">
        <v>1257</v>
      </c>
      <c r="E163" t="s">
        <v>1258</v>
      </c>
      <c r="F163" t="s">
        <v>1259</v>
      </c>
      <c r="G163" t="s">
        <v>713</v>
      </c>
      <c r="I163" t="str">
        <f t="shared" si="15"/>
        <v>N/A</v>
      </c>
      <c r="J163">
        <f t="shared" si="16"/>
        <v>16900000</v>
      </c>
      <c r="K163">
        <f t="shared" si="17"/>
        <v>-9500000</v>
      </c>
      <c r="L163">
        <f t="shared" si="18"/>
        <v>48700000</v>
      </c>
      <c r="M163">
        <f t="shared" si="19"/>
        <v>89600000</v>
      </c>
      <c r="N163">
        <f t="shared" si="20"/>
        <v>17600000</v>
      </c>
    </row>
    <row r="164" spans="1:14" x14ac:dyDescent="0.3">
      <c r="A164" s="1">
        <v>6</v>
      </c>
      <c r="B164" t="s">
        <v>338</v>
      </c>
      <c r="C164" t="s">
        <v>1260</v>
      </c>
      <c r="D164" t="s">
        <v>1261</v>
      </c>
      <c r="E164" t="s">
        <v>1262</v>
      </c>
      <c r="F164" t="s">
        <v>1263</v>
      </c>
      <c r="G164" t="s">
        <v>1264</v>
      </c>
      <c r="I164" t="str">
        <f t="shared" si="15"/>
        <v>N/A</v>
      </c>
      <c r="J164">
        <f t="shared" si="16"/>
        <v>698700000</v>
      </c>
      <c r="K164">
        <f t="shared" si="17"/>
        <v>910900000</v>
      </c>
      <c r="L164">
        <f t="shared" si="18"/>
        <v>-48700000</v>
      </c>
      <c r="M164">
        <f t="shared" si="19"/>
        <v>-89600000</v>
      </c>
      <c r="N164">
        <f t="shared" si="20"/>
        <v>281700000</v>
      </c>
    </row>
    <row r="165" spans="1:14" x14ac:dyDescent="0.3">
      <c r="A165" s="1">
        <v>7</v>
      </c>
      <c r="B165" t="s">
        <v>344</v>
      </c>
      <c r="C165" t="s">
        <v>1265</v>
      </c>
      <c r="D165" t="s">
        <v>1266</v>
      </c>
      <c r="E165" t="s">
        <v>1267</v>
      </c>
      <c r="F165" t="s">
        <v>1268</v>
      </c>
      <c r="G165" t="s">
        <v>1269</v>
      </c>
      <c r="I165" t="str">
        <f t="shared" si="15"/>
        <v>N/A</v>
      </c>
      <c r="J165">
        <f t="shared" si="16"/>
        <v>-40300000</v>
      </c>
      <c r="K165">
        <f t="shared" si="17"/>
        <v>-50300000</v>
      </c>
      <c r="L165">
        <f t="shared" si="18"/>
        <v>-48200000</v>
      </c>
      <c r="M165">
        <f t="shared" si="19"/>
        <v>27900000</v>
      </c>
      <c r="N165">
        <f t="shared" si="20"/>
        <v>-26700000</v>
      </c>
    </row>
    <row r="166" spans="1:14" x14ac:dyDescent="0.3">
      <c r="A166" s="1">
        <v>8</v>
      </c>
      <c r="B166" t="s">
        <v>350</v>
      </c>
      <c r="C166" t="s">
        <v>1270</v>
      </c>
      <c r="D166" t="s">
        <v>1271</v>
      </c>
      <c r="E166" t="s">
        <v>1272</v>
      </c>
      <c r="F166" t="s">
        <v>1273</v>
      </c>
      <c r="G166" t="s">
        <v>1274</v>
      </c>
      <c r="I166" t="str">
        <f t="shared" si="15"/>
        <v>N/A</v>
      </c>
      <c r="J166">
        <f t="shared" si="16"/>
        <v>20100000</v>
      </c>
      <c r="K166">
        <f t="shared" si="17"/>
        <v>20800000</v>
      </c>
      <c r="L166">
        <f t="shared" si="18"/>
        <v>13500000</v>
      </c>
      <c r="M166">
        <f t="shared" si="19"/>
        <v>18700000</v>
      </c>
      <c r="N166">
        <f t="shared" si="20"/>
        <v>13300000</v>
      </c>
    </row>
    <row r="167" spans="1:14" x14ac:dyDescent="0.3">
      <c r="A167" s="1">
        <v>9</v>
      </c>
      <c r="B167" t="s">
        <v>356</v>
      </c>
      <c r="C167" t="s">
        <v>254</v>
      </c>
      <c r="D167" t="s">
        <v>254</v>
      </c>
      <c r="E167" t="s">
        <v>254</v>
      </c>
      <c r="F167" t="s">
        <v>254</v>
      </c>
      <c r="G167" t="s">
        <v>254</v>
      </c>
      <c r="I167" t="str">
        <f t="shared" si="15"/>
        <v>N/A</v>
      </c>
      <c r="J167" t="str">
        <f t="shared" si="16"/>
        <v>N/A</v>
      </c>
      <c r="K167" t="str">
        <f t="shared" si="17"/>
        <v>N/A</v>
      </c>
      <c r="L167" t="str">
        <f t="shared" si="18"/>
        <v>N/A</v>
      </c>
      <c r="M167" t="str">
        <f t="shared" si="19"/>
        <v>N/A</v>
      </c>
      <c r="N167" t="str">
        <f t="shared" si="20"/>
        <v>N/A</v>
      </c>
    </row>
    <row r="168" spans="1:14" x14ac:dyDescent="0.3">
      <c r="A168" s="1">
        <v>10</v>
      </c>
      <c r="B168" t="s">
        <v>357</v>
      </c>
      <c r="C168" t="s">
        <v>1275</v>
      </c>
      <c r="D168" t="s">
        <v>1276</v>
      </c>
      <c r="E168" t="s">
        <v>1277</v>
      </c>
      <c r="F168" t="s">
        <v>1278</v>
      </c>
      <c r="G168" t="s">
        <v>1279</v>
      </c>
      <c r="I168" t="str">
        <f t="shared" si="15"/>
        <v>N/A</v>
      </c>
      <c r="J168">
        <f t="shared" si="16"/>
        <v>77700000</v>
      </c>
      <c r="K168">
        <f t="shared" si="17"/>
        <v>78800000</v>
      </c>
      <c r="L168">
        <f t="shared" si="18"/>
        <v>71900000</v>
      </c>
      <c r="M168">
        <f t="shared" si="19"/>
        <v>63600000</v>
      </c>
      <c r="N168">
        <f t="shared" si="20"/>
        <v>63400000</v>
      </c>
    </row>
    <row r="169" spans="1:14" x14ac:dyDescent="0.3">
      <c r="A169" s="1">
        <v>11</v>
      </c>
      <c r="B169" t="s">
        <v>363</v>
      </c>
      <c r="C169" t="s">
        <v>254</v>
      </c>
      <c r="D169" t="s">
        <v>1280</v>
      </c>
      <c r="E169" t="s">
        <v>1281</v>
      </c>
      <c r="F169" t="s">
        <v>1282</v>
      </c>
      <c r="G169" t="s">
        <v>1283</v>
      </c>
      <c r="I169" t="str">
        <f t="shared" si="15"/>
        <v>N/A</v>
      </c>
      <c r="J169" t="str">
        <f t="shared" si="16"/>
        <v>N/A</v>
      </c>
      <c r="K169">
        <f t="shared" si="17"/>
        <v>1.4199999999999999E-2</v>
      </c>
      <c r="L169">
        <f t="shared" si="18"/>
        <v>-8.7599999999999997E-2</v>
      </c>
      <c r="M169">
        <f t="shared" si="19"/>
        <v>-0.11539999999999999</v>
      </c>
      <c r="N169">
        <f t="shared" si="20"/>
        <v>-3.0999999999999999E-3</v>
      </c>
    </row>
    <row r="170" spans="1:14" x14ac:dyDescent="0.3">
      <c r="A170" s="1">
        <v>12</v>
      </c>
      <c r="B170" t="s">
        <v>368</v>
      </c>
      <c r="C170" t="s">
        <v>1275</v>
      </c>
      <c r="D170" t="s">
        <v>1276</v>
      </c>
      <c r="E170" t="s">
        <v>1277</v>
      </c>
      <c r="F170" t="s">
        <v>1278</v>
      </c>
      <c r="G170" t="s">
        <v>1279</v>
      </c>
      <c r="I170" t="str">
        <f t="shared" si="15"/>
        <v>N/A</v>
      </c>
      <c r="J170">
        <f t="shared" si="16"/>
        <v>77700000</v>
      </c>
      <c r="K170">
        <f t="shared" si="17"/>
        <v>78800000</v>
      </c>
      <c r="L170">
        <f t="shared" si="18"/>
        <v>71900000</v>
      </c>
      <c r="M170">
        <f t="shared" si="19"/>
        <v>63600000</v>
      </c>
      <c r="N170">
        <f t="shared" si="20"/>
        <v>63400000</v>
      </c>
    </row>
    <row r="171" spans="1:14" x14ac:dyDescent="0.3">
      <c r="A171" s="1">
        <v>13</v>
      </c>
      <c r="B171" t="s">
        <v>369</v>
      </c>
      <c r="C171" t="s">
        <v>254</v>
      </c>
      <c r="D171" t="s">
        <v>254</v>
      </c>
      <c r="E171" t="s">
        <v>254</v>
      </c>
      <c r="F171" t="s">
        <v>254</v>
      </c>
      <c r="G171" t="s">
        <v>254</v>
      </c>
      <c r="I171" t="str">
        <f t="shared" si="15"/>
        <v>N/A</v>
      </c>
      <c r="J171" t="str">
        <f t="shared" si="16"/>
        <v>N/A</v>
      </c>
      <c r="K171" t="str">
        <f t="shared" si="17"/>
        <v>N/A</v>
      </c>
      <c r="L171" t="str">
        <f t="shared" si="18"/>
        <v>N/A</v>
      </c>
      <c r="M171" t="str">
        <f t="shared" si="19"/>
        <v>N/A</v>
      </c>
      <c r="N171" t="str">
        <f t="shared" si="20"/>
        <v>N/A</v>
      </c>
    </row>
    <row r="172" spans="1:14" x14ac:dyDescent="0.3">
      <c r="A172" s="1">
        <v>14</v>
      </c>
      <c r="B172" t="s">
        <v>370</v>
      </c>
      <c r="C172" t="s">
        <v>1284</v>
      </c>
      <c r="D172" t="s">
        <v>1285</v>
      </c>
      <c r="E172" t="s">
        <v>1286</v>
      </c>
      <c r="F172" t="s">
        <v>1287</v>
      </c>
      <c r="G172" t="s">
        <v>1288</v>
      </c>
      <c r="I172" t="str">
        <f t="shared" si="15"/>
        <v>N/A</v>
      </c>
      <c r="J172">
        <f t="shared" si="16"/>
        <v>600800000</v>
      </c>
      <c r="K172">
        <f t="shared" si="17"/>
        <v>802600000</v>
      </c>
      <c r="L172">
        <f t="shared" si="18"/>
        <v>539000000</v>
      </c>
      <c r="M172">
        <f t="shared" si="19"/>
        <v>279400000</v>
      </c>
      <c r="N172">
        <f t="shared" si="20"/>
        <v>204900000</v>
      </c>
    </row>
    <row r="173" spans="1:14" x14ac:dyDescent="0.3">
      <c r="A173" s="1">
        <v>15</v>
      </c>
      <c r="B173" t="s">
        <v>376</v>
      </c>
      <c r="C173" t="s">
        <v>254</v>
      </c>
      <c r="D173" t="s">
        <v>1289</v>
      </c>
      <c r="E173" t="s">
        <v>1290</v>
      </c>
      <c r="F173" t="s">
        <v>1291</v>
      </c>
      <c r="G173" t="s">
        <v>1292</v>
      </c>
      <c r="I173" t="str">
        <f t="shared" si="15"/>
        <v>N/A</v>
      </c>
      <c r="J173" t="str">
        <f t="shared" si="16"/>
        <v>N/A</v>
      </c>
      <c r="K173">
        <f t="shared" si="17"/>
        <v>0.33590000000000003</v>
      </c>
      <c r="L173">
        <f t="shared" si="18"/>
        <v>-0.32840000000000003</v>
      </c>
      <c r="M173">
        <f t="shared" si="19"/>
        <v>-0.48159999999999997</v>
      </c>
      <c r="N173">
        <f t="shared" si="20"/>
        <v>-0.2666</v>
      </c>
    </row>
    <row r="174" spans="1:14" x14ac:dyDescent="0.3">
      <c r="A174" s="1">
        <v>16</v>
      </c>
      <c r="B174" t="s">
        <v>381</v>
      </c>
      <c r="C174" t="s">
        <v>254</v>
      </c>
      <c r="D174" t="s">
        <v>254</v>
      </c>
      <c r="E174" t="s">
        <v>254</v>
      </c>
      <c r="F174" t="s">
        <v>254</v>
      </c>
      <c r="G174" t="s">
        <v>1293</v>
      </c>
      <c r="I174" t="str">
        <f t="shared" si="15"/>
        <v>N/A</v>
      </c>
      <c r="J174" t="str">
        <f t="shared" si="16"/>
        <v>N/A</v>
      </c>
      <c r="K174" t="str">
        <f t="shared" si="17"/>
        <v>N/A</v>
      </c>
      <c r="L174" t="str">
        <f t="shared" si="18"/>
        <v>N/A</v>
      </c>
      <c r="M174" t="str">
        <f t="shared" si="19"/>
        <v>N/A</v>
      </c>
      <c r="N174">
        <f t="shared" si="20"/>
        <v>2.76E-2</v>
      </c>
    </row>
    <row r="175" spans="1:14" x14ac:dyDescent="0.3">
      <c r="A175" s="1">
        <v>17</v>
      </c>
      <c r="B175" t="s">
        <v>383</v>
      </c>
      <c r="C175" t="s">
        <v>1294</v>
      </c>
      <c r="D175" t="s">
        <v>1295</v>
      </c>
      <c r="E175" t="s">
        <v>1296</v>
      </c>
      <c r="F175" t="s">
        <v>1297</v>
      </c>
      <c r="G175" t="s">
        <v>1298</v>
      </c>
      <c r="I175" t="str">
        <f t="shared" si="15"/>
        <v>N/A</v>
      </c>
      <c r="J175">
        <f t="shared" si="16"/>
        <v>137900000</v>
      </c>
      <c r="K175">
        <f t="shared" si="17"/>
        <v>258500000</v>
      </c>
      <c r="L175">
        <f t="shared" si="18"/>
        <v>187700000</v>
      </c>
      <c r="M175">
        <f t="shared" si="19"/>
        <v>72500000</v>
      </c>
      <c r="N175">
        <f t="shared" si="20"/>
        <v>92200000</v>
      </c>
    </row>
    <row r="176" spans="1:14" x14ac:dyDescent="0.3">
      <c r="A176" s="1">
        <v>18</v>
      </c>
      <c r="B176" t="s">
        <v>389</v>
      </c>
      <c r="C176" t="s">
        <v>1299</v>
      </c>
      <c r="D176" t="s">
        <v>1300</v>
      </c>
      <c r="E176" t="s">
        <v>1301</v>
      </c>
      <c r="F176" t="s">
        <v>1302</v>
      </c>
      <c r="G176" t="s">
        <v>1303</v>
      </c>
      <c r="I176" t="str">
        <f t="shared" si="15"/>
        <v>N/A</v>
      </c>
      <c r="J176">
        <f t="shared" si="16"/>
        <v>-5500000</v>
      </c>
      <c r="K176">
        <f t="shared" si="17"/>
        <v>19100000</v>
      </c>
      <c r="L176">
        <f t="shared" si="18"/>
        <v>15400000</v>
      </c>
      <c r="M176">
        <f t="shared" si="19"/>
        <v>1500000</v>
      </c>
      <c r="N176">
        <f t="shared" si="20"/>
        <v>-24100000</v>
      </c>
    </row>
    <row r="177" spans="1:14" x14ac:dyDescent="0.3">
      <c r="A177" s="1">
        <v>19</v>
      </c>
      <c r="B177" t="s">
        <v>395</v>
      </c>
      <c r="C177" t="s">
        <v>1304</v>
      </c>
      <c r="D177" t="s">
        <v>1305</v>
      </c>
      <c r="E177" t="s">
        <v>1306</v>
      </c>
      <c r="F177" t="s">
        <v>1307</v>
      </c>
      <c r="G177" t="s">
        <v>1308</v>
      </c>
      <c r="I177" t="str">
        <f t="shared" si="15"/>
        <v>N/A</v>
      </c>
      <c r="J177">
        <f t="shared" si="16"/>
        <v>179800000</v>
      </c>
      <c r="K177">
        <f t="shared" si="17"/>
        <v>217700000</v>
      </c>
      <c r="L177">
        <f t="shared" si="18"/>
        <v>168700000</v>
      </c>
      <c r="M177">
        <f t="shared" si="19"/>
        <v>97800000</v>
      </c>
      <c r="N177">
        <f t="shared" si="20"/>
        <v>114200000</v>
      </c>
    </row>
    <row r="178" spans="1:14" x14ac:dyDescent="0.3">
      <c r="A178" s="1">
        <v>20</v>
      </c>
      <c r="B178" t="s">
        <v>401</v>
      </c>
      <c r="C178" t="s">
        <v>1309</v>
      </c>
      <c r="D178" t="s">
        <v>1310</v>
      </c>
      <c r="E178" t="s">
        <v>1311</v>
      </c>
      <c r="F178" t="s">
        <v>1312</v>
      </c>
      <c r="G178" t="s">
        <v>1313</v>
      </c>
      <c r="I178" t="str">
        <f t="shared" si="15"/>
        <v>N/A</v>
      </c>
      <c r="J178">
        <f t="shared" si="16"/>
        <v>-27000000</v>
      </c>
      <c r="K178">
        <f t="shared" si="17"/>
        <v>30200000</v>
      </c>
      <c r="L178">
        <f t="shared" si="18"/>
        <v>-400000</v>
      </c>
      <c r="M178">
        <f t="shared" si="19"/>
        <v>-19000000</v>
      </c>
      <c r="N178">
        <f t="shared" si="20"/>
        <v>21900000</v>
      </c>
    </row>
    <row r="179" spans="1:14" x14ac:dyDescent="0.3">
      <c r="A179" s="1">
        <v>21</v>
      </c>
      <c r="B179" t="s">
        <v>407</v>
      </c>
      <c r="C179" t="s">
        <v>1314</v>
      </c>
      <c r="D179" t="s">
        <v>1315</v>
      </c>
      <c r="E179" t="s">
        <v>1316</v>
      </c>
      <c r="F179" t="s">
        <v>1317</v>
      </c>
      <c r="G179" t="s">
        <v>1318</v>
      </c>
      <c r="I179" t="str">
        <f t="shared" si="15"/>
        <v>N/A</v>
      </c>
      <c r="J179">
        <f t="shared" si="16"/>
        <v>-9400000</v>
      </c>
      <c r="K179">
        <f t="shared" si="17"/>
        <v>-8500000</v>
      </c>
      <c r="L179">
        <f t="shared" si="18"/>
        <v>4000000</v>
      </c>
      <c r="M179">
        <f t="shared" si="19"/>
        <v>-7800000</v>
      </c>
      <c r="N179">
        <f t="shared" si="20"/>
        <v>-19800000</v>
      </c>
    </row>
    <row r="180" spans="1:14" x14ac:dyDescent="0.3">
      <c r="A180" s="1">
        <v>22</v>
      </c>
      <c r="B180" t="s">
        <v>413</v>
      </c>
      <c r="C180" t="s">
        <v>254</v>
      </c>
      <c r="D180" t="s">
        <v>254</v>
      </c>
      <c r="E180" t="s">
        <v>254</v>
      </c>
      <c r="F180" t="s">
        <v>254</v>
      </c>
      <c r="G180" t="s">
        <v>254</v>
      </c>
      <c r="I180" t="str">
        <f t="shared" si="15"/>
        <v>N/A</v>
      </c>
      <c r="J180" t="str">
        <f t="shared" si="16"/>
        <v>N/A</v>
      </c>
      <c r="K180" t="str">
        <f t="shared" si="17"/>
        <v>N/A</v>
      </c>
      <c r="L180" t="str">
        <f t="shared" si="18"/>
        <v>N/A</v>
      </c>
      <c r="M180" t="str">
        <f t="shared" si="19"/>
        <v>N/A</v>
      </c>
      <c r="N180" t="str">
        <f t="shared" si="20"/>
        <v>N/A</v>
      </c>
    </row>
    <row r="181" spans="1:14" x14ac:dyDescent="0.3">
      <c r="A181" s="1">
        <v>23</v>
      </c>
      <c r="B181" t="s">
        <v>414</v>
      </c>
      <c r="C181" t="s">
        <v>1319</v>
      </c>
      <c r="D181" t="s">
        <v>1320</v>
      </c>
      <c r="E181" t="s">
        <v>1321</v>
      </c>
      <c r="F181" t="s">
        <v>1322</v>
      </c>
      <c r="G181" t="s">
        <v>1323</v>
      </c>
      <c r="I181" t="str">
        <f t="shared" si="15"/>
        <v>N/A</v>
      </c>
      <c r="J181">
        <f t="shared" si="16"/>
        <v>53500000</v>
      </c>
      <c r="K181">
        <f t="shared" si="17"/>
        <v>48200000</v>
      </c>
      <c r="L181">
        <f t="shared" si="18"/>
        <v>52900000</v>
      </c>
      <c r="M181">
        <f t="shared" si="19"/>
        <v>57100000</v>
      </c>
      <c r="N181">
        <f t="shared" si="20"/>
        <v>47500000</v>
      </c>
    </row>
    <row r="182" spans="1:14" x14ac:dyDescent="0.3">
      <c r="A182" s="1">
        <v>24</v>
      </c>
      <c r="B182" t="s">
        <v>415</v>
      </c>
      <c r="C182" t="s">
        <v>254</v>
      </c>
      <c r="D182" t="s">
        <v>254</v>
      </c>
      <c r="E182" t="s">
        <v>254</v>
      </c>
      <c r="F182" t="s">
        <v>254</v>
      </c>
      <c r="G182" t="s">
        <v>254</v>
      </c>
      <c r="I182" t="str">
        <f t="shared" si="15"/>
        <v>N/A</v>
      </c>
      <c r="J182" t="str">
        <f t="shared" si="16"/>
        <v>N/A</v>
      </c>
      <c r="K182" t="str">
        <f t="shared" si="17"/>
        <v>N/A</v>
      </c>
      <c r="L182" t="str">
        <f t="shared" si="18"/>
        <v>N/A</v>
      </c>
      <c r="M182" t="str">
        <f t="shared" si="19"/>
        <v>N/A</v>
      </c>
      <c r="N182" t="str">
        <f t="shared" si="20"/>
        <v>N/A</v>
      </c>
    </row>
    <row r="183" spans="1:14" x14ac:dyDescent="0.3">
      <c r="A183" s="1">
        <v>25</v>
      </c>
      <c r="B183" t="s">
        <v>416</v>
      </c>
      <c r="C183" t="s">
        <v>1324</v>
      </c>
      <c r="D183" t="s">
        <v>1325</v>
      </c>
      <c r="E183" t="s">
        <v>1326</v>
      </c>
      <c r="F183" t="s">
        <v>1327</v>
      </c>
      <c r="G183" t="s">
        <v>1328</v>
      </c>
      <c r="I183" t="str">
        <f t="shared" si="15"/>
        <v>N/A</v>
      </c>
      <c r="J183">
        <f t="shared" si="16"/>
        <v>516400000</v>
      </c>
      <c r="K183">
        <f t="shared" si="17"/>
        <v>592300000</v>
      </c>
      <c r="L183">
        <f t="shared" si="18"/>
        <v>404200000</v>
      </c>
      <c r="M183">
        <f t="shared" si="19"/>
        <v>264000000</v>
      </c>
      <c r="N183">
        <f t="shared" si="20"/>
        <v>160200000</v>
      </c>
    </row>
    <row r="184" spans="1:14" x14ac:dyDescent="0.3">
      <c r="A184" s="1">
        <v>26</v>
      </c>
      <c r="B184" t="s">
        <v>422</v>
      </c>
      <c r="C184" t="s">
        <v>1329</v>
      </c>
      <c r="D184" t="s">
        <v>1330</v>
      </c>
      <c r="E184" t="s">
        <v>1331</v>
      </c>
      <c r="F184" t="s">
        <v>1332</v>
      </c>
      <c r="G184" t="s">
        <v>1333</v>
      </c>
      <c r="I184" t="str">
        <f t="shared" si="15"/>
        <v>N/A</v>
      </c>
      <c r="J184">
        <f t="shared" si="16"/>
        <v>-5700000</v>
      </c>
      <c r="K184">
        <f t="shared" si="17"/>
        <v>-4900000</v>
      </c>
      <c r="L184">
        <f t="shared" si="18"/>
        <v>-6200000</v>
      </c>
      <c r="M184">
        <f t="shared" si="19"/>
        <v>-2400000</v>
      </c>
      <c r="N184">
        <f t="shared" si="20"/>
        <v>100000</v>
      </c>
    </row>
    <row r="185" spans="1:14" x14ac:dyDescent="0.3">
      <c r="A185" s="1">
        <v>27</v>
      </c>
      <c r="B185" t="s">
        <v>423</v>
      </c>
      <c r="C185" t="s">
        <v>1334</v>
      </c>
      <c r="D185" t="s">
        <v>1335</v>
      </c>
      <c r="E185" t="s">
        <v>1336</v>
      </c>
      <c r="F185" t="s">
        <v>1337</v>
      </c>
      <c r="G185" t="s">
        <v>1338</v>
      </c>
      <c r="I185" t="str">
        <f t="shared" si="15"/>
        <v>N/A</v>
      </c>
      <c r="J185">
        <f t="shared" si="16"/>
        <v>522100000</v>
      </c>
      <c r="K185">
        <f t="shared" si="17"/>
        <v>597200000</v>
      </c>
      <c r="L185">
        <f t="shared" si="18"/>
        <v>410400000</v>
      </c>
      <c r="M185">
        <f t="shared" si="19"/>
        <v>266399999.99999997</v>
      </c>
      <c r="N185">
        <f t="shared" si="20"/>
        <v>160100000</v>
      </c>
    </row>
    <row r="186" spans="1:14" x14ac:dyDescent="0.3">
      <c r="A186" s="1">
        <v>28</v>
      </c>
      <c r="B186" t="s">
        <v>424</v>
      </c>
      <c r="C186" t="s">
        <v>254</v>
      </c>
      <c r="D186" t="s">
        <v>1339</v>
      </c>
      <c r="E186" t="s">
        <v>1340</v>
      </c>
      <c r="F186" t="s">
        <v>1341</v>
      </c>
      <c r="G186" t="s">
        <v>1342</v>
      </c>
      <c r="I186" t="str">
        <f t="shared" si="15"/>
        <v>neg_trend</v>
      </c>
      <c r="J186" t="str">
        <f t="shared" si="16"/>
        <v>N/A</v>
      </c>
      <c r="K186">
        <f t="shared" si="17"/>
        <v>0.14380000000000001</v>
      </c>
      <c r="L186">
        <f t="shared" si="18"/>
        <v>-0.31280000000000002</v>
      </c>
      <c r="M186">
        <f t="shared" si="19"/>
        <v>-0.35090000000000005</v>
      </c>
      <c r="N186">
        <f t="shared" si="20"/>
        <v>-0.39900000000000002</v>
      </c>
    </row>
    <row r="187" spans="1:14" x14ac:dyDescent="0.3">
      <c r="A187" s="1">
        <v>29</v>
      </c>
      <c r="B187" t="s">
        <v>429</v>
      </c>
      <c r="C187" t="s">
        <v>254</v>
      </c>
      <c r="D187" t="s">
        <v>254</v>
      </c>
      <c r="E187" t="s">
        <v>254</v>
      </c>
      <c r="F187" t="s">
        <v>254</v>
      </c>
      <c r="G187" t="s">
        <v>1343</v>
      </c>
      <c r="I187" t="str">
        <f t="shared" si="15"/>
        <v>N/A</v>
      </c>
      <c r="J187" t="str">
        <f t="shared" si="16"/>
        <v>N/A</v>
      </c>
      <c r="K187" t="str">
        <f t="shared" si="17"/>
        <v>N/A</v>
      </c>
      <c r="L187" t="str">
        <f t="shared" si="18"/>
        <v>N/A</v>
      </c>
      <c r="M187" t="str">
        <f t="shared" si="19"/>
        <v>N/A</v>
      </c>
      <c r="N187">
        <f t="shared" si="20"/>
        <v>2.1600000000000001E-2</v>
      </c>
    </row>
    <row r="188" spans="1:14" x14ac:dyDescent="0.3">
      <c r="A188" s="1">
        <v>30</v>
      </c>
      <c r="B188" t="s">
        <v>431</v>
      </c>
      <c r="C188" t="s">
        <v>254</v>
      </c>
      <c r="D188" t="s">
        <v>254</v>
      </c>
      <c r="E188" t="s">
        <v>254</v>
      </c>
      <c r="F188" t="s">
        <v>254</v>
      </c>
      <c r="G188" t="s">
        <v>254</v>
      </c>
      <c r="I188" t="str">
        <f t="shared" ref="I188:I251" si="21">IF(AND(K188&gt; J188, L188&gt; K188, M188&gt; L188, N188&gt; M188), "pos_trend", IF(AND(K188&lt; J188, L188&lt; K188, M188&lt; L188, N188&lt; M188), "neg_trend", "N/A"))</f>
        <v>N/A</v>
      </c>
      <c r="J188" t="str">
        <f t="shared" ref="J188:J251" si="22">IFERROR(IF(TRIM(C188)="-", "N/A", IF(RIGHT(C188,1)=")",IF(RIGHT(C188,2)="T)",-1000000000000*VALUE(MID(C188,2,LEN(C188)-3)),IF(RIGHT(C188,2)="M)",-1000000*VALUE(MID(C188,2,LEN(C188)-3)),IF(RIGHT(C188,2)="B)",-1000000000*VALUE(MID(C188,2,LEN(C188)-3)),IF(RIGHT(C188,2)="k)",-1000*VALUE(MID(C188,2,LEN(C188)-3)),VALUE(SUBSTITUTE(C188,",","")))))),IF(RIGHT(C188,1)="T",1000000000000*VALUE(LEFT(C188,LEN(C188)-1)),IF(RIGHT(C188,1)="M",1000000*VALUE(LEFT(C188,LEN(C188)-1)),IF(RIGHT(C188,1)="B",1000000000*VALUE(LEFT(C188,LEN(C188)-1)),IF(RIGHT(C188,1)="%",0.01*VALUE(LEFT(C188,LEN(C188)-1)),IF(RIGHT(C188,1)="k",1000*VALUE(LEFT(C188,LEN(C188)-1)),VALUE(SUBSTITUTE(C188,",",""))))))))),"N/A")</f>
        <v>N/A</v>
      </c>
      <c r="K188" t="str">
        <f t="shared" ref="K188:K251" si="23">IFERROR(IF(TRIM(D188)="-", "N/A", IF(RIGHT(D188,1)=")",IF(RIGHT(D188,2)="T)",-1000000000000*VALUE(MID(D188,2,LEN(D188)-3)),IF(RIGHT(D188,2)="M)",-1000000*VALUE(MID(D188,2,LEN(D188)-3)),IF(RIGHT(D188,2)="B)",-1000000000*VALUE(MID(D188,2,LEN(D188)-3)),IF(RIGHT(D188,2)="k)",-1000*VALUE(MID(D188,2,LEN(D188)-3)),VALUE(SUBSTITUTE(D188,",","")))))),IF(RIGHT(D188,1)="T",1000000000000*VALUE(LEFT(D188,LEN(D188)-1)),IF(RIGHT(D188,1)="M",1000000*VALUE(LEFT(D188,LEN(D188)-1)),IF(RIGHT(D188,1)="B",1000000000*VALUE(LEFT(D188,LEN(D188)-1)),IF(RIGHT(D188,1)="%",0.01*VALUE(LEFT(D188,LEN(D188)-1)),IF(RIGHT(D188,1)="k",1000*VALUE(LEFT(D188,LEN(D188)-1)),VALUE(SUBSTITUTE(D188,",",""))))))))),"N/A")</f>
        <v>N/A</v>
      </c>
      <c r="L188" t="str">
        <f t="shared" ref="L188:L251" si="24">IFERROR(IF(TRIM(E188)="-", "N/A", IF(RIGHT(E188,1)=")",IF(RIGHT(E188,2)="T)",-1000000000000*VALUE(MID(E188,2,LEN(E188)-3)),IF(RIGHT(E188,2)="M)",-1000000*VALUE(MID(E188,2,LEN(E188)-3)),IF(RIGHT(E188,2)="B)",-1000000000*VALUE(MID(E188,2,LEN(E188)-3)),IF(RIGHT(E188,2)="k)",-1000*VALUE(MID(E188,2,LEN(E188)-3)),VALUE(SUBSTITUTE(E188,",","")))))),IF(RIGHT(E188,1)="T",1000000000000*VALUE(LEFT(E188,LEN(E188)-1)),IF(RIGHT(E188,1)="M",1000000*VALUE(LEFT(E188,LEN(E188)-1)),IF(RIGHT(E188,1)="B",1000000000*VALUE(LEFT(E188,LEN(E188)-1)),IF(RIGHT(E188,1)="%",0.01*VALUE(LEFT(E188,LEN(E188)-1)),IF(RIGHT(E188,1)="k",1000*VALUE(LEFT(E188,LEN(E188)-1)),VALUE(SUBSTITUTE(E188,",",""))))))))),"N/A")</f>
        <v>N/A</v>
      </c>
      <c r="M188" t="str">
        <f t="shared" ref="M188:M251" si="25">IFERROR(IF(TRIM(F188)="-", "N/A", IF(RIGHT(F188,1)=")",IF(RIGHT(F188,2)="T)",-1000000000000*VALUE(MID(F188,2,LEN(F188)-3)),IF(RIGHT(F188,2)="M)",-1000000*VALUE(MID(F188,2,LEN(F188)-3)),IF(RIGHT(F188,2)="B)",-1000000000*VALUE(MID(F188,2,LEN(F188)-3)),IF(RIGHT(F188,2)="k)",-1000*VALUE(MID(F188,2,LEN(F188)-3)),VALUE(SUBSTITUTE(F188,",","")))))),IF(RIGHT(F188,1)="T",1000000000000*VALUE(LEFT(F188,LEN(F188)-1)),IF(RIGHT(F188,1)="M",1000000*VALUE(LEFT(F188,LEN(F188)-1)),IF(RIGHT(F188,1)="B",1000000000*VALUE(LEFT(F188,LEN(F188)-1)),IF(RIGHT(F188,1)="%",0.01*VALUE(LEFT(F188,LEN(F188)-1)),IF(RIGHT(F188,1)="k",1000*VALUE(LEFT(F188,LEN(F188)-1)),VALUE(SUBSTITUTE(F188,",",""))))))))),"N/A")</f>
        <v>N/A</v>
      </c>
      <c r="N188" t="str">
        <f t="shared" ref="N188:N251" si="26">IFERROR(IF(TRIM(G188)="-", "N/A", IF(RIGHT(G188,1)=")",IF(RIGHT(G188,2)="T)",-1000000000000*VALUE(MID(G188,2,LEN(G188)-3)),IF(RIGHT(G188,2)="M)",-1000000*VALUE(MID(G188,2,LEN(G188)-3)),IF(RIGHT(G188,2)="B)",-1000000000*VALUE(MID(G188,2,LEN(G188)-3)),IF(RIGHT(G188,2)="k)",-1000*VALUE(MID(G188,2,LEN(G188)-3)),VALUE(SUBSTITUTE(G188,",","")))))),IF(RIGHT(G188,1)="T",1000000000000*VALUE(LEFT(G188,LEN(G188)-1)),IF(RIGHT(G188,1)="M",1000000*VALUE(LEFT(G188,LEN(G188)-1)),IF(RIGHT(G188,1)="B",1000000000*VALUE(LEFT(G188,LEN(G188)-1)),IF(RIGHT(G188,1)="%",0.01*VALUE(LEFT(G188,LEN(G188)-1)),IF(RIGHT(G188,1)="k",1000*VALUE(LEFT(G188,LEN(G188)-1)),VALUE(SUBSTITUTE(G188,",",""))))))))),"N/A")</f>
        <v>N/A</v>
      </c>
    </row>
    <row r="189" spans="1:14" x14ac:dyDescent="0.3">
      <c r="A189" s="1">
        <v>31</v>
      </c>
      <c r="B189" t="s">
        <v>432</v>
      </c>
      <c r="C189" t="s">
        <v>254</v>
      </c>
      <c r="D189" t="s">
        <v>254</v>
      </c>
      <c r="E189" t="s">
        <v>254</v>
      </c>
      <c r="F189" t="s">
        <v>254</v>
      </c>
      <c r="G189" t="s">
        <v>254</v>
      </c>
      <c r="I189" t="str">
        <f t="shared" si="21"/>
        <v>N/A</v>
      </c>
      <c r="J189" t="str">
        <f t="shared" si="22"/>
        <v>N/A</v>
      </c>
      <c r="K189" t="str">
        <f t="shared" si="23"/>
        <v>N/A</v>
      </c>
      <c r="L189" t="str">
        <f t="shared" si="24"/>
        <v>N/A</v>
      </c>
      <c r="M189" t="str">
        <f t="shared" si="25"/>
        <v>N/A</v>
      </c>
      <c r="N189" t="str">
        <f t="shared" si="26"/>
        <v>N/A</v>
      </c>
    </row>
    <row r="190" spans="1:14" x14ac:dyDescent="0.3">
      <c r="A190" s="1">
        <v>32</v>
      </c>
      <c r="B190" t="s">
        <v>433</v>
      </c>
      <c r="C190" t="s">
        <v>254</v>
      </c>
      <c r="D190" t="s">
        <v>254</v>
      </c>
      <c r="E190" t="s">
        <v>254</v>
      </c>
      <c r="F190" t="s">
        <v>254</v>
      </c>
      <c r="G190" t="s">
        <v>254</v>
      </c>
      <c r="I190" t="str">
        <f t="shared" si="21"/>
        <v>N/A</v>
      </c>
      <c r="J190" t="str">
        <f t="shared" si="22"/>
        <v>N/A</v>
      </c>
      <c r="K190" t="str">
        <f t="shared" si="23"/>
        <v>N/A</v>
      </c>
      <c r="L190" t="str">
        <f t="shared" si="24"/>
        <v>N/A</v>
      </c>
      <c r="M190" t="str">
        <f t="shared" si="25"/>
        <v>N/A</v>
      </c>
      <c r="N190" t="str">
        <f t="shared" si="26"/>
        <v>N/A</v>
      </c>
    </row>
    <row r="191" spans="1:14" x14ac:dyDescent="0.3">
      <c r="A191" s="1">
        <v>33</v>
      </c>
      <c r="B191" t="s">
        <v>434</v>
      </c>
      <c r="C191" t="s">
        <v>254</v>
      </c>
      <c r="D191" t="s">
        <v>254</v>
      </c>
      <c r="E191" t="s">
        <v>254</v>
      </c>
      <c r="F191" t="s">
        <v>254</v>
      </c>
      <c r="G191" t="s">
        <v>254</v>
      </c>
      <c r="I191" t="str">
        <f t="shared" si="21"/>
        <v>N/A</v>
      </c>
      <c r="J191" t="str">
        <f t="shared" si="22"/>
        <v>N/A</v>
      </c>
      <c r="K191" t="str">
        <f t="shared" si="23"/>
        <v>N/A</v>
      </c>
      <c r="L191" t="str">
        <f t="shared" si="24"/>
        <v>N/A</v>
      </c>
      <c r="M191" t="str">
        <f t="shared" si="25"/>
        <v>N/A</v>
      </c>
      <c r="N191" t="str">
        <f t="shared" si="26"/>
        <v>N/A</v>
      </c>
    </row>
    <row r="192" spans="1:14" x14ac:dyDescent="0.3">
      <c r="A192" s="1">
        <v>34</v>
      </c>
      <c r="B192" t="s">
        <v>435</v>
      </c>
      <c r="C192" t="s">
        <v>1334</v>
      </c>
      <c r="D192" t="s">
        <v>1335</v>
      </c>
      <c r="E192" t="s">
        <v>1336</v>
      </c>
      <c r="F192" t="s">
        <v>1337</v>
      </c>
      <c r="G192" t="s">
        <v>1338</v>
      </c>
      <c r="I192" t="str">
        <f t="shared" si="21"/>
        <v>N/A</v>
      </c>
      <c r="J192">
        <f t="shared" si="22"/>
        <v>522100000</v>
      </c>
      <c r="K192">
        <f t="shared" si="23"/>
        <v>597200000</v>
      </c>
      <c r="L192">
        <f t="shared" si="24"/>
        <v>410400000</v>
      </c>
      <c r="M192">
        <f t="shared" si="25"/>
        <v>266399999.99999997</v>
      </c>
      <c r="N192">
        <f t="shared" si="26"/>
        <v>160100000</v>
      </c>
    </row>
    <row r="193" spans="1:14" x14ac:dyDescent="0.3">
      <c r="A193" s="1">
        <v>35</v>
      </c>
      <c r="B193" t="s">
        <v>436</v>
      </c>
      <c r="C193" t="s">
        <v>254</v>
      </c>
      <c r="D193" t="s">
        <v>254</v>
      </c>
      <c r="E193" t="s">
        <v>254</v>
      </c>
      <c r="F193" t="s">
        <v>254</v>
      </c>
      <c r="G193" t="s">
        <v>254</v>
      </c>
      <c r="I193" t="str">
        <f t="shared" si="21"/>
        <v>N/A</v>
      </c>
      <c r="J193" t="str">
        <f t="shared" si="22"/>
        <v>N/A</v>
      </c>
      <c r="K193" t="str">
        <f t="shared" si="23"/>
        <v>N/A</v>
      </c>
      <c r="L193" t="str">
        <f t="shared" si="24"/>
        <v>N/A</v>
      </c>
      <c r="M193" t="str">
        <f t="shared" si="25"/>
        <v>N/A</v>
      </c>
      <c r="N193" t="str">
        <f t="shared" si="26"/>
        <v>N/A</v>
      </c>
    </row>
    <row r="194" spans="1:14" x14ac:dyDescent="0.3">
      <c r="A194" s="1">
        <v>36</v>
      </c>
      <c r="B194" t="s">
        <v>437</v>
      </c>
      <c r="C194" t="s">
        <v>1334</v>
      </c>
      <c r="D194" t="s">
        <v>1335</v>
      </c>
      <c r="E194" t="s">
        <v>1336</v>
      </c>
      <c r="F194" t="s">
        <v>1337</v>
      </c>
      <c r="G194" t="s">
        <v>1338</v>
      </c>
      <c r="I194" t="str">
        <f t="shared" si="21"/>
        <v>N/A</v>
      </c>
      <c r="J194">
        <f t="shared" si="22"/>
        <v>522100000</v>
      </c>
      <c r="K194">
        <f t="shared" si="23"/>
        <v>597200000</v>
      </c>
      <c r="L194">
        <f t="shared" si="24"/>
        <v>410400000</v>
      </c>
      <c r="M194">
        <f t="shared" si="25"/>
        <v>266399999.99999997</v>
      </c>
      <c r="N194">
        <f t="shared" si="26"/>
        <v>160100000</v>
      </c>
    </row>
    <row r="195" spans="1:14" x14ac:dyDescent="0.3">
      <c r="A195" s="1">
        <v>37</v>
      </c>
      <c r="B195" t="s">
        <v>438</v>
      </c>
      <c r="C195" t="s">
        <v>1344</v>
      </c>
      <c r="D195" t="s">
        <v>1345</v>
      </c>
      <c r="E195" t="s">
        <v>1346</v>
      </c>
      <c r="F195" t="s">
        <v>1347</v>
      </c>
      <c r="G195" t="s">
        <v>1348</v>
      </c>
      <c r="I195" t="str">
        <f t="shared" si="21"/>
        <v>N/A</v>
      </c>
      <c r="J195">
        <f t="shared" si="22"/>
        <v>5.38</v>
      </c>
      <c r="K195">
        <f t="shared" si="23"/>
        <v>6.14</v>
      </c>
      <c r="L195">
        <f t="shared" si="24"/>
        <v>4.3899999999999997</v>
      </c>
      <c r="M195">
        <f t="shared" si="25"/>
        <v>3.06</v>
      </c>
      <c r="N195">
        <f t="shared" si="26"/>
        <v>1.97</v>
      </c>
    </row>
    <row r="196" spans="1:14" x14ac:dyDescent="0.3">
      <c r="A196" s="1">
        <v>38</v>
      </c>
      <c r="B196" t="s">
        <v>444</v>
      </c>
      <c r="C196" t="s">
        <v>254</v>
      </c>
      <c r="D196" t="s">
        <v>1349</v>
      </c>
      <c r="E196" t="s">
        <v>1350</v>
      </c>
      <c r="F196" t="s">
        <v>1351</v>
      </c>
      <c r="G196" t="s">
        <v>1352</v>
      </c>
      <c r="I196" t="str">
        <f t="shared" si="21"/>
        <v>neg_trend</v>
      </c>
      <c r="J196" t="str">
        <f t="shared" si="22"/>
        <v>N/A</v>
      </c>
      <c r="K196">
        <f t="shared" si="23"/>
        <v>0.14130000000000001</v>
      </c>
      <c r="L196">
        <f t="shared" si="24"/>
        <v>-0.28500000000000003</v>
      </c>
      <c r="M196">
        <f t="shared" si="25"/>
        <v>-0.30299999999999999</v>
      </c>
      <c r="N196">
        <f t="shared" si="26"/>
        <v>-0.35619999999999996</v>
      </c>
    </row>
    <row r="197" spans="1:14" x14ac:dyDescent="0.3">
      <c r="A197" s="1">
        <v>39</v>
      </c>
      <c r="B197" t="s">
        <v>449</v>
      </c>
      <c r="C197" t="s">
        <v>1353</v>
      </c>
      <c r="D197" t="s">
        <v>1354</v>
      </c>
      <c r="E197" t="s">
        <v>1355</v>
      </c>
      <c r="F197" t="s">
        <v>1356</v>
      </c>
      <c r="G197" t="s">
        <v>1357</v>
      </c>
      <c r="I197" t="str">
        <f t="shared" si="21"/>
        <v>N/A</v>
      </c>
      <c r="J197">
        <f t="shared" si="22"/>
        <v>97100000</v>
      </c>
      <c r="K197">
        <f t="shared" si="23"/>
        <v>97300000</v>
      </c>
      <c r="L197">
        <f t="shared" si="24"/>
        <v>93400000</v>
      </c>
      <c r="M197">
        <f t="shared" si="25"/>
        <v>87000000</v>
      </c>
      <c r="N197">
        <f t="shared" si="26"/>
        <v>81400000</v>
      </c>
    </row>
    <row r="198" spans="1:14" x14ac:dyDescent="0.3">
      <c r="A198" s="1">
        <v>40</v>
      </c>
      <c r="B198" t="s">
        <v>455</v>
      </c>
      <c r="C198" t="s">
        <v>1358</v>
      </c>
      <c r="D198" t="s">
        <v>1359</v>
      </c>
      <c r="E198" t="s">
        <v>1360</v>
      </c>
      <c r="F198" t="s">
        <v>1347</v>
      </c>
      <c r="G198" t="s">
        <v>1361</v>
      </c>
      <c r="I198" t="str">
        <f t="shared" si="21"/>
        <v>N/A</v>
      </c>
      <c r="J198">
        <f t="shared" si="22"/>
        <v>5.3</v>
      </c>
      <c r="K198">
        <f t="shared" si="23"/>
        <v>6.01</v>
      </c>
      <c r="L198">
        <f t="shared" si="24"/>
        <v>4.3600000000000003</v>
      </c>
      <c r="M198">
        <f t="shared" si="25"/>
        <v>3.06</v>
      </c>
      <c r="N198">
        <f t="shared" si="26"/>
        <v>1.96</v>
      </c>
    </row>
    <row r="199" spans="1:14" x14ac:dyDescent="0.3">
      <c r="A199" s="1">
        <v>41</v>
      </c>
      <c r="B199" t="s">
        <v>461</v>
      </c>
      <c r="C199" t="s">
        <v>254</v>
      </c>
      <c r="D199" t="s">
        <v>1128</v>
      </c>
      <c r="E199" t="s">
        <v>1362</v>
      </c>
      <c r="F199" t="s">
        <v>1363</v>
      </c>
      <c r="G199" t="s">
        <v>1364</v>
      </c>
      <c r="I199" t="str">
        <f t="shared" si="21"/>
        <v>neg_trend</v>
      </c>
      <c r="J199" t="str">
        <f t="shared" si="22"/>
        <v>N/A</v>
      </c>
      <c r="K199">
        <f t="shared" si="23"/>
        <v>0.13400000000000001</v>
      </c>
      <c r="L199">
        <f t="shared" si="24"/>
        <v>-0.27450000000000002</v>
      </c>
      <c r="M199">
        <f t="shared" si="25"/>
        <v>-0.29820000000000002</v>
      </c>
      <c r="N199">
        <f t="shared" si="26"/>
        <v>-0.35950000000000004</v>
      </c>
    </row>
    <row r="200" spans="1:14" x14ac:dyDescent="0.3">
      <c r="A200" s="1">
        <v>42</v>
      </c>
      <c r="B200" t="s">
        <v>466</v>
      </c>
      <c r="C200" t="s">
        <v>1365</v>
      </c>
      <c r="D200" t="s">
        <v>1366</v>
      </c>
      <c r="E200" t="s">
        <v>1367</v>
      </c>
      <c r="F200" t="s">
        <v>1368</v>
      </c>
      <c r="G200" t="s">
        <v>1369</v>
      </c>
      <c r="I200" t="str">
        <f t="shared" si="21"/>
        <v>N/A</v>
      </c>
      <c r="J200">
        <f t="shared" si="22"/>
        <v>98600000</v>
      </c>
      <c r="K200">
        <f t="shared" si="23"/>
        <v>99400000</v>
      </c>
      <c r="L200">
        <f t="shared" si="24"/>
        <v>94200000</v>
      </c>
      <c r="M200">
        <f t="shared" si="25"/>
        <v>87100000</v>
      </c>
      <c r="N200">
        <f t="shared" si="26"/>
        <v>81700000</v>
      </c>
    </row>
    <row r="201" spans="1:14" x14ac:dyDescent="0.3">
      <c r="A201" s="1">
        <v>43</v>
      </c>
      <c r="B201" t="s">
        <v>153</v>
      </c>
      <c r="C201" t="s">
        <v>1370</v>
      </c>
      <c r="D201" t="s">
        <v>1243</v>
      </c>
      <c r="E201" t="s">
        <v>1371</v>
      </c>
      <c r="F201" t="s">
        <v>1372</v>
      </c>
      <c r="G201" t="s">
        <v>1373</v>
      </c>
      <c r="I201" t="str">
        <f t="shared" si="21"/>
        <v>N/A</v>
      </c>
      <c r="J201">
        <f t="shared" si="22"/>
        <v>945500000</v>
      </c>
      <c r="K201">
        <f t="shared" si="23"/>
        <v>1160000000</v>
      </c>
      <c r="L201">
        <f t="shared" si="24"/>
        <v>974700000</v>
      </c>
      <c r="M201">
        <f t="shared" si="25"/>
        <v>646100000</v>
      </c>
      <c r="N201">
        <f t="shared" si="26"/>
        <v>573900000</v>
      </c>
    </row>
    <row r="202" spans="1:14" x14ac:dyDescent="0.3">
      <c r="A202" s="1">
        <v>44</v>
      </c>
      <c r="B202" t="s">
        <v>477</v>
      </c>
      <c r="C202" t="s">
        <v>254</v>
      </c>
      <c r="D202" t="s">
        <v>1374</v>
      </c>
      <c r="E202" t="s">
        <v>1375</v>
      </c>
      <c r="F202" t="s">
        <v>1376</v>
      </c>
      <c r="G202" t="s">
        <v>1377</v>
      </c>
      <c r="I202" t="str">
        <f t="shared" si="21"/>
        <v>N/A</v>
      </c>
      <c r="J202" t="str">
        <f t="shared" si="22"/>
        <v>N/A</v>
      </c>
      <c r="K202">
        <f t="shared" si="23"/>
        <v>0.22770000000000001</v>
      </c>
      <c r="L202">
        <f t="shared" si="24"/>
        <v>-0.16030000000000003</v>
      </c>
      <c r="M202">
        <f t="shared" si="25"/>
        <v>-0.33710000000000001</v>
      </c>
      <c r="N202">
        <f t="shared" si="26"/>
        <v>-0.11170000000000001</v>
      </c>
    </row>
    <row r="203" spans="1:14" x14ac:dyDescent="0.3">
      <c r="A203" s="1">
        <v>45</v>
      </c>
      <c r="B203" t="s">
        <v>482</v>
      </c>
      <c r="C203" t="s">
        <v>254</v>
      </c>
      <c r="D203" t="s">
        <v>254</v>
      </c>
      <c r="E203" t="s">
        <v>254</v>
      </c>
      <c r="F203" t="s">
        <v>254</v>
      </c>
      <c r="G203" t="s">
        <v>1378</v>
      </c>
      <c r="I203" t="str">
        <f t="shared" si="21"/>
        <v>N/A</v>
      </c>
      <c r="J203" t="str">
        <f t="shared" si="22"/>
        <v>N/A</v>
      </c>
      <c r="K203" t="str">
        <f t="shared" si="23"/>
        <v>N/A</v>
      </c>
      <c r="L203" t="str">
        <f t="shared" si="24"/>
        <v>N/A</v>
      </c>
      <c r="M203" t="str">
        <f t="shared" si="25"/>
        <v>N/A</v>
      </c>
      <c r="N203">
        <f t="shared" si="26"/>
        <v>7.740000000000001E-2</v>
      </c>
    </row>
    <row r="204" spans="1:14" x14ac:dyDescent="0.3">
      <c r="I204" t="str">
        <f t="shared" si="21"/>
        <v>N/A</v>
      </c>
      <c r="J204" t="str">
        <f t="shared" si="22"/>
        <v>N/A</v>
      </c>
      <c r="K204" t="str">
        <f t="shared" si="23"/>
        <v>N/A</v>
      </c>
      <c r="L204" t="str">
        <f t="shared" si="24"/>
        <v>N/A</v>
      </c>
      <c r="M204" t="str">
        <f t="shared" si="25"/>
        <v>N/A</v>
      </c>
      <c r="N204" t="str">
        <f t="shared" si="26"/>
        <v>N/A</v>
      </c>
    </row>
    <row r="205" spans="1:14" x14ac:dyDescent="0.3">
      <c r="B205" s="1" t="s">
        <v>241</v>
      </c>
      <c r="C205" s="1" t="s">
        <v>242</v>
      </c>
      <c r="D205" s="1" t="s">
        <v>243</v>
      </c>
      <c r="E205" s="1" t="s">
        <v>244</v>
      </c>
      <c r="F205" s="1" t="s">
        <v>245</v>
      </c>
      <c r="G205" s="1" t="s">
        <v>246</v>
      </c>
      <c r="H205" s="1" t="s">
        <v>247</v>
      </c>
      <c r="I205" t="str">
        <f t="shared" si="21"/>
        <v>pos_trend</v>
      </c>
      <c r="J205">
        <f t="shared" si="22"/>
        <v>2012</v>
      </c>
      <c r="K205">
        <f t="shared" si="23"/>
        <v>2013</v>
      </c>
      <c r="L205">
        <f t="shared" si="24"/>
        <v>2014</v>
      </c>
      <c r="M205">
        <f t="shared" si="25"/>
        <v>2015</v>
      </c>
      <c r="N205">
        <f t="shared" si="26"/>
        <v>2016</v>
      </c>
    </row>
    <row r="206" spans="1:14" x14ac:dyDescent="0.3">
      <c r="A206" s="1">
        <v>0</v>
      </c>
      <c r="B206" t="s">
        <v>484</v>
      </c>
      <c r="C206" t="s">
        <v>1379</v>
      </c>
      <c r="D206" t="s">
        <v>252</v>
      </c>
      <c r="E206" t="s">
        <v>1380</v>
      </c>
      <c r="F206" t="s">
        <v>1381</v>
      </c>
      <c r="G206" t="s">
        <v>1382</v>
      </c>
      <c r="I206" t="str">
        <f t="shared" si="21"/>
        <v>N/A</v>
      </c>
      <c r="J206">
        <f t="shared" si="22"/>
        <v>781300000</v>
      </c>
      <c r="K206">
        <f t="shared" si="23"/>
        <v>1050000000</v>
      </c>
      <c r="L206">
        <f t="shared" si="24"/>
        <v>363700000</v>
      </c>
      <c r="M206">
        <f t="shared" si="25"/>
        <v>426700000</v>
      </c>
      <c r="N206">
        <f t="shared" si="26"/>
        <v>429700000</v>
      </c>
    </row>
    <row r="207" spans="1:14" x14ac:dyDescent="0.3">
      <c r="A207" s="1">
        <v>1</v>
      </c>
      <c r="B207" t="s">
        <v>490</v>
      </c>
      <c r="C207" t="s">
        <v>1379</v>
      </c>
      <c r="D207" t="s">
        <v>252</v>
      </c>
      <c r="E207" t="s">
        <v>1380</v>
      </c>
      <c r="F207" t="s">
        <v>1381</v>
      </c>
      <c r="G207" t="s">
        <v>1382</v>
      </c>
      <c r="I207" t="str">
        <f t="shared" si="21"/>
        <v>N/A</v>
      </c>
      <c r="J207">
        <f t="shared" si="22"/>
        <v>781300000</v>
      </c>
      <c r="K207">
        <f t="shared" si="23"/>
        <v>1050000000</v>
      </c>
      <c r="L207">
        <f t="shared" si="24"/>
        <v>363700000</v>
      </c>
      <c r="M207">
        <f t="shared" si="25"/>
        <v>426700000</v>
      </c>
      <c r="N207">
        <f t="shared" si="26"/>
        <v>429700000</v>
      </c>
    </row>
    <row r="208" spans="1:14" x14ac:dyDescent="0.3">
      <c r="A208" s="1">
        <v>2</v>
      </c>
      <c r="B208" t="s">
        <v>491</v>
      </c>
      <c r="C208" t="s">
        <v>254</v>
      </c>
      <c r="D208" t="s">
        <v>254</v>
      </c>
      <c r="E208" t="s">
        <v>254</v>
      </c>
      <c r="F208" t="s">
        <v>254</v>
      </c>
      <c r="G208" t="s">
        <v>254</v>
      </c>
      <c r="I208" t="str">
        <f t="shared" si="21"/>
        <v>N/A</v>
      </c>
      <c r="J208" t="str">
        <f t="shared" si="22"/>
        <v>N/A</v>
      </c>
      <c r="K208" t="str">
        <f t="shared" si="23"/>
        <v>N/A</v>
      </c>
      <c r="L208" t="str">
        <f t="shared" si="24"/>
        <v>N/A</v>
      </c>
      <c r="M208" t="str">
        <f t="shared" si="25"/>
        <v>N/A</v>
      </c>
      <c r="N208" t="str">
        <f t="shared" si="26"/>
        <v>N/A</v>
      </c>
    </row>
    <row r="209" spans="1:14" x14ac:dyDescent="0.3">
      <c r="A209" s="1">
        <v>3</v>
      </c>
      <c r="B209" t="s">
        <v>492</v>
      </c>
      <c r="C209" t="s">
        <v>254</v>
      </c>
      <c r="D209" t="s">
        <v>1383</v>
      </c>
      <c r="E209" t="s">
        <v>1384</v>
      </c>
      <c r="F209" t="s">
        <v>1385</v>
      </c>
      <c r="G209" t="s">
        <v>1386</v>
      </c>
      <c r="I209" t="str">
        <f t="shared" si="21"/>
        <v>N/A</v>
      </c>
      <c r="J209" t="str">
        <f t="shared" si="22"/>
        <v>N/A</v>
      </c>
      <c r="K209">
        <f t="shared" si="23"/>
        <v>0.34029999999999999</v>
      </c>
      <c r="L209">
        <f t="shared" si="24"/>
        <v>-0.65269999999999995</v>
      </c>
      <c r="M209">
        <f t="shared" si="25"/>
        <v>0.17319999999999999</v>
      </c>
      <c r="N209">
        <f t="shared" si="26"/>
        <v>6.9999999999999993E-3</v>
      </c>
    </row>
    <row r="210" spans="1:14" x14ac:dyDescent="0.3">
      <c r="A210" s="1">
        <v>4</v>
      </c>
      <c r="B210" t="s">
        <v>497</v>
      </c>
      <c r="C210" t="s">
        <v>1387</v>
      </c>
      <c r="D210" t="s">
        <v>1388</v>
      </c>
      <c r="E210" t="s">
        <v>1389</v>
      </c>
      <c r="F210" t="s">
        <v>1390</v>
      </c>
      <c r="G210" t="s">
        <v>1391</v>
      </c>
      <c r="I210" t="str">
        <f t="shared" si="21"/>
        <v>N/A</v>
      </c>
      <c r="J210">
        <f t="shared" si="22"/>
        <v>0.1012</v>
      </c>
      <c r="K210">
        <f t="shared" si="23"/>
        <v>0.1241</v>
      </c>
      <c r="L210">
        <f t="shared" si="24"/>
        <v>4.9400000000000006E-2</v>
      </c>
      <c r="M210">
        <f t="shared" si="25"/>
        <v>6.5700000000000008E-2</v>
      </c>
      <c r="N210">
        <f t="shared" si="26"/>
        <v>5.9900000000000002E-2</v>
      </c>
    </row>
    <row r="211" spans="1:14" x14ac:dyDescent="0.3">
      <c r="A211" s="1">
        <v>5</v>
      </c>
      <c r="B211" t="s">
        <v>503</v>
      </c>
      <c r="C211" t="s">
        <v>1392</v>
      </c>
      <c r="D211" t="s">
        <v>1393</v>
      </c>
      <c r="E211" t="s">
        <v>1394</v>
      </c>
      <c r="F211" t="s">
        <v>1395</v>
      </c>
      <c r="G211" t="s">
        <v>1396</v>
      </c>
      <c r="I211" t="str">
        <f t="shared" si="21"/>
        <v>N/A</v>
      </c>
      <c r="J211">
        <f t="shared" si="22"/>
        <v>924600000</v>
      </c>
      <c r="K211">
        <f t="shared" si="23"/>
        <v>940600000</v>
      </c>
      <c r="L211">
        <f t="shared" si="24"/>
        <v>963800000</v>
      </c>
      <c r="M211">
        <f t="shared" si="25"/>
        <v>836800000</v>
      </c>
      <c r="N211">
        <f t="shared" si="26"/>
        <v>890400000</v>
      </c>
    </row>
    <row r="212" spans="1:14" x14ac:dyDescent="0.3">
      <c r="A212" s="1">
        <v>6</v>
      </c>
      <c r="B212" t="s">
        <v>509</v>
      </c>
      <c r="C212" t="s">
        <v>1392</v>
      </c>
      <c r="D212" t="s">
        <v>1393</v>
      </c>
      <c r="E212" t="s">
        <v>1394</v>
      </c>
      <c r="F212" t="s">
        <v>1395</v>
      </c>
      <c r="G212" t="s">
        <v>1396</v>
      </c>
      <c r="I212" t="str">
        <f t="shared" si="21"/>
        <v>N/A</v>
      </c>
      <c r="J212">
        <f t="shared" si="22"/>
        <v>924600000</v>
      </c>
      <c r="K212">
        <f t="shared" si="23"/>
        <v>940600000</v>
      </c>
      <c r="L212">
        <f t="shared" si="24"/>
        <v>963800000</v>
      </c>
      <c r="M212">
        <f t="shared" si="25"/>
        <v>836800000</v>
      </c>
      <c r="N212">
        <f t="shared" si="26"/>
        <v>890400000</v>
      </c>
    </row>
    <row r="213" spans="1:14" x14ac:dyDescent="0.3">
      <c r="A213" s="1">
        <v>7</v>
      </c>
      <c r="B213" t="s">
        <v>515</v>
      </c>
      <c r="C213" t="s">
        <v>1392</v>
      </c>
      <c r="D213" t="s">
        <v>1397</v>
      </c>
      <c r="E213" t="s">
        <v>1394</v>
      </c>
      <c r="F213" t="s">
        <v>1398</v>
      </c>
      <c r="G213" t="s">
        <v>1399</v>
      </c>
      <c r="I213" t="str">
        <f t="shared" si="21"/>
        <v>N/A</v>
      </c>
      <c r="J213">
        <f t="shared" si="22"/>
        <v>924600000</v>
      </c>
      <c r="K213">
        <f t="shared" si="23"/>
        <v>975500000</v>
      </c>
      <c r="L213">
        <f t="shared" si="24"/>
        <v>963800000</v>
      </c>
      <c r="M213">
        <f t="shared" si="25"/>
        <v>866100000</v>
      </c>
      <c r="N213">
        <f t="shared" si="26"/>
        <v>924100000</v>
      </c>
    </row>
    <row r="214" spans="1:14" x14ac:dyDescent="0.3">
      <c r="A214" s="1">
        <v>8</v>
      </c>
      <c r="B214" t="s">
        <v>521</v>
      </c>
      <c r="C214" t="s">
        <v>254</v>
      </c>
      <c r="D214" t="s">
        <v>873</v>
      </c>
      <c r="E214" t="s">
        <v>254</v>
      </c>
      <c r="F214" t="s">
        <v>1400</v>
      </c>
      <c r="G214" t="s">
        <v>1401</v>
      </c>
      <c r="I214" t="str">
        <f t="shared" si="21"/>
        <v>N/A</v>
      </c>
      <c r="J214" t="str">
        <f t="shared" si="22"/>
        <v>N/A</v>
      </c>
      <c r="K214">
        <f t="shared" si="23"/>
        <v>-34900000</v>
      </c>
      <c r="L214" t="str">
        <f t="shared" si="24"/>
        <v>N/A</v>
      </c>
      <c r="M214">
        <f t="shared" si="25"/>
        <v>-29300000</v>
      </c>
      <c r="N214">
        <f t="shared" si="26"/>
        <v>-33700000</v>
      </c>
    </row>
    <row r="215" spans="1:14" x14ac:dyDescent="0.3">
      <c r="A215" s="1">
        <v>9</v>
      </c>
      <c r="B215" t="s">
        <v>527</v>
      </c>
      <c r="C215" t="s">
        <v>254</v>
      </c>
      <c r="D215" t="s">
        <v>254</v>
      </c>
      <c r="E215" t="s">
        <v>254</v>
      </c>
      <c r="F215" t="s">
        <v>254</v>
      </c>
      <c r="G215" t="s">
        <v>254</v>
      </c>
      <c r="I215" t="str">
        <f t="shared" si="21"/>
        <v>N/A</v>
      </c>
      <c r="J215" t="str">
        <f t="shared" si="22"/>
        <v>N/A</v>
      </c>
      <c r="K215" t="str">
        <f t="shared" si="23"/>
        <v>N/A</v>
      </c>
      <c r="L215" t="str">
        <f t="shared" si="24"/>
        <v>N/A</v>
      </c>
      <c r="M215" t="str">
        <f t="shared" si="25"/>
        <v>N/A</v>
      </c>
      <c r="N215" t="str">
        <f t="shared" si="26"/>
        <v>N/A</v>
      </c>
    </row>
    <row r="216" spans="1:14" x14ac:dyDescent="0.3">
      <c r="A216" s="1">
        <v>10</v>
      </c>
      <c r="B216" t="s">
        <v>533</v>
      </c>
      <c r="C216" t="s">
        <v>254</v>
      </c>
      <c r="D216" t="s">
        <v>1402</v>
      </c>
      <c r="E216" t="s">
        <v>1403</v>
      </c>
      <c r="F216" t="s">
        <v>1404</v>
      </c>
      <c r="G216" t="s">
        <v>1405</v>
      </c>
      <c r="I216" t="str">
        <f t="shared" si="21"/>
        <v>N/A</v>
      </c>
      <c r="J216" t="str">
        <f t="shared" si="22"/>
        <v>N/A</v>
      </c>
      <c r="K216">
        <f t="shared" si="23"/>
        <v>1.7299999999999999E-2</v>
      </c>
      <c r="L216">
        <f t="shared" si="24"/>
        <v>2.4700000000000003E-2</v>
      </c>
      <c r="M216">
        <f t="shared" si="25"/>
        <v>-0.1318</v>
      </c>
      <c r="N216">
        <f t="shared" si="26"/>
        <v>6.4100000000000004E-2</v>
      </c>
    </row>
    <row r="217" spans="1:14" x14ac:dyDescent="0.3">
      <c r="A217" s="1">
        <v>11</v>
      </c>
      <c r="B217" t="s">
        <v>538</v>
      </c>
      <c r="C217" t="s">
        <v>1406</v>
      </c>
      <c r="D217" t="s">
        <v>1407</v>
      </c>
      <c r="E217" t="s">
        <v>1408</v>
      </c>
      <c r="F217" t="s">
        <v>1409</v>
      </c>
      <c r="G217" t="s">
        <v>1410</v>
      </c>
      <c r="I217" t="str">
        <f t="shared" si="21"/>
        <v>N/A</v>
      </c>
      <c r="J217">
        <f t="shared" si="22"/>
        <v>10.77</v>
      </c>
      <c r="K217">
        <f t="shared" si="23"/>
        <v>11.47</v>
      </c>
      <c r="L217">
        <f t="shared" si="24"/>
        <v>10.09</v>
      </c>
      <c r="M217">
        <f t="shared" si="25"/>
        <v>8.92</v>
      </c>
      <c r="N217">
        <f t="shared" si="26"/>
        <v>8.32</v>
      </c>
    </row>
    <row r="218" spans="1:14" x14ac:dyDescent="0.3">
      <c r="A218" s="1">
        <v>12</v>
      </c>
      <c r="B218" t="s">
        <v>544</v>
      </c>
      <c r="C218" t="s">
        <v>1411</v>
      </c>
      <c r="D218" t="s">
        <v>1098</v>
      </c>
      <c r="E218" t="s">
        <v>1412</v>
      </c>
      <c r="F218" t="s">
        <v>1413</v>
      </c>
      <c r="G218" t="s">
        <v>1414</v>
      </c>
      <c r="I218" t="str">
        <f t="shared" si="21"/>
        <v>N/A</v>
      </c>
      <c r="J218">
        <f t="shared" si="22"/>
        <v>1700000000</v>
      </c>
      <c r="K218">
        <f t="shared" si="23"/>
        <v>2020000000</v>
      </c>
      <c r="L218">
        <f t="shared" si="24"/>
        <v>1750000000</v>
      </c>
      <c r="M218">
        <f t="shared" si="25"/>
        <v>1420000000</v>
      </c>
      <c r="N218">
        <f t="shared" si="26"/>
        <v>1510000000</v>
      </c>
    </row>
    <row r="219" spans="1:14" x14ac:dyDescent="0.3">
      <c r="A219" s="1">
        <v>13</v>
      </c>
      <c r="B219" t="s">
        <v>545</v>
      </c>
      <c r="C219" t="s">
        <v>1415</v>
      </c>
      <c r="D219" t="s">
        <v>1416</v>
      </c>
      <c r="E219" t="s">
        <v>1417</v>
      </c>
      <c r="F219" t="s">
        <v>1418</v>
      </c>
      <c r="G219" t="s">
        <v>1419</v>
      </c>
      <c r="I219" t="str">
        <f t="shared" si="21"/>
        <v>N/A</v>
      </c>
      <c r="J219">
        <f t="shared" si="22"/>
        <v>598500000</v>
      </c>
      <c r="K219">
        <f t="shared" si="23"/>
        <v>775700000</v>
      </c>
      <c r="L219">
        <f t="shared" si="24"/>
        <v>616600000</v>
      </c>
      <c r="M219">
        <f t="shared" si="25"/>
        <v>523100000</v>
      </c>
      <c r="N219">
        <f t="shared" si="26"/>
        <v>589300000</v>
      </c>
    </row>
    <row r="220" spans="1:14" x14ac:dyDescent="0.3">
      <c r="A220" s="1">
        <v>14</v>
      </c>
      <c r="B220" t="s">
        <v>546</v>
      </c>
      <c r="C220" t="s">
        <v>1420</v>
      </c>
      <c r="D220" t="s">
        <v>1421</v>
      </c>
      <c r="E220" t="s">
        <v>1422</v>
      </c>
      <c r="F220" t="s">
        <v>1423</v>
      </c>
      <c r="G220" t="s">
        <v>1424</v>
      </c>
      <c r="I220" t="str">
        <f t="shared" si="21"/>
        <v>N/A</v>
      </c>
      <c r="J220">
        <f t="shared" si="22"/>
        <v>137500000</v>
      </c>
      <c r="K220">
        <f t="shared" si="23"/>
        <v>109000000</v>
      </c>
      <c r="L220">
        <f t="shared" si="24"/>
        <v>130500000</v>
      </c>
      <c r="M220">
        <f t="shared" si="25"/>
        <v>97500000</v>
      </c>
      <c r="N220">
        <f t="shared" si="26"/>
        <v>113800000</v>
      </c>
    </row>
    <row r="221" spans="1:14" x14ac:dyDescent="0.3">
      <c r="A221" s="1">
        <v>15</v>
      </c>
      <c r="B221" t="s">
        <v>547</v>
      </c>
      <c r="C221" t="s">
        <v>1425</v>
      </c>
      <c r="D221" t="s">
        <v>1242</v>
      </c>
      <c r="E221" t="s">
        <v>1426</v>
      </c>
      <c r="F221" t="s">
        <v>1427</v>
      </c>
      <c r="G221" t="s">
        <v>1428</v>
      </c>
      <c r="I221" t="str">
        <f t="shared" si="21"/>
        <v>N/A</v>
      </c>
      <c r="J221">
        <f t="shared" si="22"/>
        <v>967100000</v>
      </c>
      <c r="K221">
        <f t="shared" si="23"/>
        <v>1130000000</v>
      </c>
      <c r="L221">
        <f t="shared" si="24"/>
        <v>1000000000</v>
      </c>
      <c r="M221">
        <f t="shared" si="25"/>
        <v>802800000</v>
      </c>
      <c r="N221">
        <f t="shared" si="26"/>
        <v>811700000</v>
      </c>
    </row>
    <row r="222" spans="1:14" x14ac:dyDescent="0.3">
      <c r="A222" s="1">
        <v>16</v>
      </c>
      <c r="B222" t="s">
        <v>548</v>
      </c>
      <c r="C222" t="s">
        <v>254</v>
      </c>
      <c r="D222" t="s">
        <v>254</v>
      </c>
      <c r="E222" t="s">
        <v>254</v>
      </c>
      <c r="F222" t="s">
        <v>254</v>
      </c>
      <c r="G222" t="s">
        <v>254</v>
      </c>
      <c r="I222" t="str">
        <f t="shared" si="21"/>
        <v>N/A</v>
      </c>
      <c r="J222" t="str">
        <f t="shared" si="22"/>
        <v>N/A</v>
      </c>
      <c r="K222" t="str">
        <f t="shared" si="23"/>
        <v>N/A</v>
      </c>
      <c r="L222" t="str">
        <f t="shared" si="24"/>
        <v>N/A</v>
      </c>
      <c r="M222" t="str">
        <f t="shared" si="25"/>
        <v>N/A</v>
      </c>
      <c r="N222" t="str">
        <f t="shared" si="26"/>
        <v>N/A</v>
      </c>
    </row>
    <row r="223" spans="1:14" x14ac:dyDescent="0.3">
      <c r="A223" s="1">
        <v>17</v>
      </c>
      <c r="B223" t="s">
        <v>549</v>
      </c>
      <c r="C223" t="s">
        <v>1429</v>
      </c>
      <c r="D223" t="s">
        <v>1430</v>
      </c>
      <c r="E223" t="s">
        <v>1431</v>
      </c>
      <c r="F223" t="s">
        <v>1432</v>
      </c>
      <c r="G223" t="s">
        <v>1433</v>
      </c>
      <c r="I223" t="str">
        <f t="shared" si="21"/>
        <v>N/A</v>
      </c>
      <c r="J223">
        <f t="shared" si="22"/>
        <v>545700000</v>
      </c>
      <c r="K223">
        <f t="shared" si="23"/>
        <v>513200000.00000006</v>
      </c>
      <c r="L223">
        <f t="shared" si="24"/>
        <v>232500000</v>
      </c>
      <c r="M223">
        <f t="shared" si="25"/>
        <v>211400000</v>
      </c>
      <c r="N223">
        <f t="shared" si="26"/>
        <v>330800000</v>
      </c>
    </row>
    <row r="224" spans="1:14" x14ac:dyDescent="0.3">
      <c r="A224" s="1">
        <v>18</v>
      </c>
      <c r="B224" t="s">
        <v>555</v>
      </c>
      <c r="C224" t="s">
        <v>1429</v>
      </c>
      <c r="D224" t="s">
        <v>1430</v>
      </c>
      <c r="E224" t="s">
        <v>1431</v>
      </c>
      <c r="F224" t="s">
        <v>1432</v>
      </c>
      <c r="G224" t="s">
        <v>1433</v>
      </c>
      <c r="I224" t="str">
        <f t="shared" si="21"/>
        <v>N/A</v>
      </c>
      <c r="J224">
        <f t="shared" si="22"/>
        <v>545700000</v>
      </c>
      <c r="K224">
        <f t="shared" si="23"/>
        <v>513200000.00000006</v>
      </c>
      <c r="L224">
        <f t="shared" si="24"/>
        <v>232500000</v>
      </c>
      <c r="M224">
        <f t="shared" si="25"/>
        <v>211400000</v>
      </c>
      <c r="N224">
        <f t="shared" si="26"/>
        <v>330800000</v>
      </c>
    </row>
    <row r="225" spans="1:14" x14ac:dyDescent="0.3">
      <c r="A225" s="1">
        <v>19</v>
      </c>
      <c r="B225" t="s">
        <v>561</v>
      </c>
      <c r="C225" t="s">
        <v>1434</v>
      </c>
      <c r="D225" t="s">
        <v>1435</v>
      </c>
      <c r="E225" t="s">
        <v>1436</v>
      </c>
      <c r="F225" t="s">
        <v>1437</v>
      </c>
      <c r="G225" t="s">
        <v>1438</v>
      </c>
      <c r="I225" t="str">
        <f t="shared" si="21"/>
        <v>N/A</v>
      </c>
      <c r="J225">
        <f t="shared" si="22"/>
        <v>3950000000</v>
      </c>
      <c r="K225">
        <f t="shared" si="23"/>
        <v>4520000000</v>
      </c>
      <c r="L225">
        <f t="shared" si="24"/>
        <v>3310000000</v>
      </c>
      <c r="M225">
        <f t="shared" si="25"/>
        <v>2900000000</v>
      </c>
      <c r="N225">
        <f t="shared" si="26"/>
        <v>3170000000</v>
      </c>
    </row>
    <row r="226" spans="1:14" x14ac:dyDescent="0.3">
      <c r="I226" t="str">
        <f t="shared" si="21"/>
        <v>N/A</v>
      </c>
      <c r="J226" t="str">
        <f t="shared" si="22"/>
        <v>N/A</v>
      </c>
      <c r="K226" t="str">
        <f t="shared" si="23"/>
        <v>N/A</v>
      </c>
      <c r="L226" t="str">
        <f t="shared" si="24"/>
        <v>N/A</v>
      </c>
      <c r="M226" t="str">
        <f t="shared" si="25"/>
        <v>N/A</v>
      </c>
      <c r="N226" t="str">
        <f t="shared" si="26"/>
        <v>N/A</v>
      </c>
    </row>
    <row r="227" spans="1:14" x14ac:dyDescent="0.3">
      <c r="B227" s="1" t="s">
        <v>307</v>
      </c>
      <c r="C227" s="1" t="s">
        <v>242</v>
      </c>
      <c r="D227" s="1" t="s">
        <v>243</v>
      </c>
      <c r="E227" s="1" t="s">
        <v>244</v>
      </c>
      <c r="F227" s="1" t="s">
        <v>245</v>
      </c>
      <c r="G227" s="1" t="s">
        <v>246</v>
      </c>
      <c r="H227" s="1" t="s">
        <v>247</v>
      </c>
      <c r="I227" t="str">
        <f t="shared" si="21"/>
        <v>pos_trend</v>
      </c>
      <c r="J227">
        <f t="shared" si="22"/>
        <v>2012</v>
      </c>
      <c r="K227">
        <f t="shared" si="23"/>
        <v>2013</v>
      </c>
      <c r="L227">
        <f t="shared" si="24"/>
        <v>2014</v>
      </c>
      <c r="M227">
        <f t="shared" si="25"/>
        <v>2015</v>
      </c>
      <c r="N227">
        <f t="shared" si="26"/>
        <v>2016</v>
      </c>
    </row>
    <row r="228" spans="1:14" x14ac:dyDescent="0.3">
      <c r="A228" s="1">
        <v>0</v>
      </c>
      <c r="B228" t="s">
        <v>567</v>
      </c>
      <c r="C228" t="s">
        <v>612</v>
      </c>
      <c r="D228" t="s">
        <v>1439</v>
      </c>
      <c r="E228" t="s">
        <v>1440</v>
      </c>
      <c r="F228" t="s">
        <v>1441</v>
      </c>
      <c r="G228" t="s">
        <v>1239</v>
      </c>
      <c r="I228" t="str">
        <f t="shared" si="21"/>
        <v>N/A</v>
      </c>
      <c r="J228">
        <f t="shared" si="22"/>
        <v>1410000000</v>
      </c>
      <c r="K228">
        <f t="shared" si="23"/>
        <v>1600000000</v>
      </c>
      <c r="L228">
        <f t="shared" si="24"/>
        <v>1530000000</v>
      </c>
      <c r="M228">
        <f t="shared" si="25"/>
        <v>1350000000</v>
      </c>
      <c r="N228">
        <f t="shared" si="26"/>
        <v>1360000000</v>
      </c>
    </row>
    <row r="229" spans="1:14" x14ac:dyDescent="0.3">
      <c r="A229" s="1">
        <v>1</v>
      </c>
      <c r="B229" t="s">
        <v>573</v>
      </c>
      <c r="C229" t="s">
        <v>1442</v>
      </c>
      <c r="D229" t="s">
        <v>1443</v>
      </c>
      <c r="E229" t="s">
        <v>1444</v>
      </c>
      <c r="F229" t="s">
        <v>1445</v>
      </c>
      <c r="G229" t="s">
        <v>1446</v>
      </c>
      <c r="I229" t="str">
        <f t="shared" si="21"/>
        <v>N/A</v>
      </c>
      <c r="J229">
        <f t="shared" si="22"/>
        <v>2580000000</v>
      </c>
      <c r="K229">
        <f t="shared" si="23"/>
        <v>2960000000</v>
      </c>
      <c r="L229">
        <f t="shared" si="24"/>
        <v>2970000000</v>
      </c>
      <c r="M229">
        <f t="shared" si="25"/>
        <v>2830000000</v>
      </c>
      <c r="N229">
        <f t="shared" si="26"/>
        <v>3040000000</v>
      </c>
    </row>
    <row r="230" spans="1:14" x14ac:dyDescent="0.3">
      <c r="A230" s="1">
        <v>2</v>
      </c>
      <c r="B230" t="s">
        <v>579</v>
      </c>
      <c r="C230" t="s">
        <v>1447</v>
      </c>
      <c r="D230" t="s">
        <v>1448</v>
      </c>
      <c r="E230" t="s">
        <v>1449</v>
      </c>
      <c r="F230" t="s">
        <v>1450</v>
      </c>
      <c r="G230" t="s">
        <v>1451</v>
      </c>
      <c r="I230" t="str">
        <f t="shared" si="21"/>
        <v>N/A</v>
      </c>
      <c r="J230">
        <f t="shared" si="22"/>
        <v>618800000</v>
      </c>
      <c r="K230">
        <f t="shared" si="23"/>
        <v>714800000</v>
      </c>
      <c r="L230">
        <f t="shared" si="24"/>
        <v>688400000</v>
      </c>
      <c r="M230">
        <f t="shared" si="25"/>
        <v>637400000</v>
      </c>
      <c r="N230">
        <f t="shared" si="26"/>
        <v>681800000</v>
      </c>
    </row>
    <row r="231" spans="1:14" x14ac:dyDescent="0.3">
      <c r="A231" s="1">
        <v>3</v>
      </c>
      <c r="B231" t="s">
        <v>585</v>
      </c>
      <c r="C231" t="s">
        <v>1452</v>
      </c>
      <c r="D231" t="s">
        <v>1453</v>
      </c>
      <c r="E231" t="s">
        <v>1454</v>
      </c>
      <c r="F231" t="s">
        <v>1455</v>
      </c>
      <c r="G231" t="s">
        <v>1456</v>
      </c>
      <c r="I231" t="str">
        <f t="shared" si="21"/>
        <v>N/A</v>
      </c>
      <c r="J231">
        <f t="shared" si="22"/>
        <v>100100000</v>
      </c>
      <c r="K231">
        <f t="shared" si="23"/>
        <v>109300000</v>
      </c>
      <c r="L231">
        <f t="shared" si="24"/>
        <v>113600000</v>
      </c>
      <c r="M231">
        <f t="shared" si="25"/>
        <v>105700000</v>
      </c>
      <c r="N231">
        <f t="shared" si="26"/>
        <v>112100000</v>
      </c>
    </row>
    <row r="232" spans="1:14" x14ac:dyDescent="0.3">
      <c r="A232" s="1">
        <v>4</v>
      </c>
      <c r="B232" t="s">
        <v>589</v>
      </c>
      <c r="C232" t="s">
        <v>254</v>
      </c>
      <c r="D232" t="s">
        <v>254</v>
      </c>
      <c r="E232" t="s">
        <v>254</v>
      </c>
      <c r="F232" t="s">
        <v>254</v>
      </c>
      <c r="G232" t="s">
        <v>254</v>
      </c>
      <c r="I232" t="str">
        <f t="shared" si="21"/>
        <v>N/A</v>
      </c>
      <c r="J232" t="str">
        <f t="shared" si="22"/>
        <v>N/A</v>
      </c>
      <c r="K232" t="str">
        <f t="shared" si="23"/>
        <v>N/A</v>
      </c>
      <c r="L232" t="str">
        <f t="shared" si="24"/>
        <v>N/A</v>
      </c>
      <c r="M232" t="str">
        <f t="shared" si="25"/>
        <v>N/A</v>
      </c>
      <c r="N232" t="str">
        <f t="shared" si="26"/>
        <v>N/A</v>
      </c>
    </row>
    <row r="233" spans="1:14" x14ac:dyDescent="0.3">
      <c r="A233" s="1">
        <v>5</v>
      </c>
      <c r="B233" t="s">
        <v>593</v>
      </c>
      <c r="C233" t="s">
        <v>1457</v>
      </c>
      <c r="D233" t="s">
        <v>1458</v>
      </c>
      <c r="E233" t="s">
        <v>1459</v>
      </c>
      <c r="F233" t="s">
        <v>1460</v>
      </c>
      <c r="G233" t="s">
        <v>1461</v>
      </c>
      <c r="I233" t="str">
        <f t="shared" si="21"/>
        <v>N/A</v>
      </c>
      <c r="J233">
        <f t="shared" si="22"/>
        <v>244500000</v>
      </c>
      <c r="K233">
        <f t="shared" si="23"/>
        <v>288700000</v>
      </c>
      <c r="L233">
        <f t="shared" si="24"/>
        <v>127600000</v>
      </c>
      <c r="M233">
        <f t="shared" si="25"/>
        <v>120000000</v>
      </c>
      <c r="N233">
        <f t="shared" si="26"/>
        <v>126400000</v>
      </c>
    </row>
    <row r="234" spans="1:14" x14ac:dyDescent="0.3">
      <c r="A234" s="1">
        <v>6</v>
      </c>
      <c r="B234" t="s">
        <v>599</v>
      </c>
      <c r="C234" t="s">
        <v>1462</v>
      </c>
      <c r="D234" t="s">
        <v>1239</v>
      </c>
      <c r="E234" t="s">
        <v>1240</v>
      </c>
      <c r="F234" t="s">
        <v>1463</v>
      </c>
      <c r="G234" t="s">
        <v>636</v>
      </c>
      <c r="I234" t="str">
        <f t="shared" si="21"/>
        <v>pos_trend</v>
      </c>
      <c r="J234">
        <f t="shared" si="22"/>
        <v>1170000000</v>
      </c>
      <c r="K234">
        <f t="shared" si="23"/>
        <v>1360000000</v>
      </c>
      <c r="L234">
        <f t="shared" si="24"/>
        <v>1440000000</v>
      </c>
      <c r="M234">
        <f t="shared" si="25"/>
        <v>1480000000</v>
      </c>
      <c r="N234">
        <f t="shared" si="26"/>
        <v>1680000000</v>
      </c>
    </row>
    <row r="235" spans="1:14" x14ac:dyDescent="0.3">
      <c r="A235" s="1">
        <v>7</v>
      </c>
      <c r="B235" t="s">
        <v>605</v>
      </c>
      <c r="C235" t="s">
        <v>1464</v>
      </c>
      <c r="D235" t="s">
        <v>1465</v>
      </c>
      <c r="E235" t="s">
        <v>1466</v>
      </c>
      <c r="F235" t="s">
        <v>1467</v>
      </c>
      <c r="G235" t="s">
        <v>1468</v>
      </c>
      <c r="I235" t="str">
        <f t="shared" si="21"/>
        <v>N/A</v>
      </c>
      <c r="J235">
        <f t="shared" si="22"/>
        <v>390300000</v>
      </c>
      <c r="K235">
        <f t="shared" si="23"/>
        <v>416100000</v>
      </c>
      <c r="L235">
        <f t="shared" si="24"/>
        <v>424100000</v>
      </c>
      <c r="M235">
        <f t="shared" si="25"/>
        <v>392900000</v>
      </c>
      <c r="N235">
        <f t="shared" si="26"/>
        <v>414900000</v>
      </c>
    </row>
    <row r="236" spans="1:14" x14ac:dyDescent="0.3">
      <c r="A236" s="1">
        <v>8</v>
      </c>
      <c r="B236" t="s">
        <v>606</v>
      </c>
      <c r="C236" t="s">
        <v>254</v>
      </c>
      <c r="D236" t="s">
        <v>254</v>
      </c>
      <c r="E236" t="s">
        <v>254</v>
      </c>
      <c r="F236" t="s">
        <v>254</v>
      </c>
      <c r="G236" t="s">
        <v>254</v>
      </c>
      <c r="I236" t="str">
        <f t="shared" si="21"/>
        <v>N/A</v>
      </c>
      <c r="J236" t="str">
        <f t="shared" si="22"/>
        <v>N/A</v>
      </c>
      <c r="K236" t="str">
        <f t="shared" si="23"/>
        <v>N/A</v>
      </c>
      <c r="L236" t="str">
        <f t="shared" si="24"/>
        <v>N/A</v>
      </c>
      <c r="M236" t="str">
        <f t="shared" si="25"/>
        <v>N/A</v>
      </c>
      <c r="N236" t="str">
        <f t="shared" si="26"/>
        <v>N/A</v>
      </c>
    </row>
    <row r="237" spans="1:14" x14ac:dyDescent="0.3">
      <c r="A237" s="1">
        <v>9</v>
      </c>
      <c r="B237" t="s">
        <v>607</v>
      </c>
      <c r="C237" t="s">
        <v>254</v>
      </c>
      <c r="D237" t="s">
        <v>254</v>
      </c>
      <c r="E237" t="s">
        <v>254</v>
      </c>
      <c r="F237" t="s">
        <v>254</v>
      </c>
      <c r="G237" t="s">
        <v>254</v>
      </c>
      <c r="I237" t="str">
        <f t="shared" si="21"/>
        <v>N/A</v>
      </c>
      <c r="J237" t="str">
        <f t="shared" si="22"/>
        <v>N/A</v>
      </c>
      <c r="K237" t="str">
        <f t="shared" si="23"/>
        <v>N/A</v>
      </c>
      <c r="L237" t="str">
        <f t="shared" si="24"/>
        <v>N/A</v>
      </c>
      <c r="M237" t="str">
        <f t="shared" si="25"/>
        <v>N/A</v>
      </c>
      <c r="N237" t="str">
        <f t="shared" si="26"/>
        <v>N/A</v>
      </c>
    </row>
    <row r="238" spans="1:14" x14ac:dyDescent="0.3">
      <c r="A238" s="1">
        <v>10</v>
      </c>
      <c r="B238" t="s">
        <v>608</v>
      </c>
      <c r="C238" t="s">
        <v>1469</v>
      </c>
      <c r="D238" t="s">
        <v>1470</v>
      </c>
      <c r="E238" t="s">
        <v>1412</v>
      </c>
      <c r="F238" t="s">
        <v>1471</v>
      </c>
      <c r="G238" t="s">
        <v>638</v>
      </c>
      <c r="I238" t="str">
        <f t="shared" si="21"/>
        <v>N/A</v>
      </c>
      <c r="J238">
        <f t="shared" si="22"/>
        <v>1800000000</v>
      </c>
      <c r="K238">
        <f t="shared" si="23"/>
        <v>1740000000</v>
      </c>
      <c r="L238">
        <f t="shared" si="24"/>
        <v>1750000000</v>
      </c>
      <c r="M238">
        <f t="shared" si="25"/>
        <v>1620000000</v>
      </c>
      <c r="N238">
        <f t="shared" si="26"/>
        <v>1980000000</v>
      </c>
    </row>
    <row r="239" spans="1:14" x14ac:dyDescent="0.3">
      <c r="A239" s="1">
        <v>11</v>
      </c>
      <c r="B239" t="s">
        <v>614</v>
      </c>
      <c r="C239" t="s">
        <v>254</v>
      </c>
      <c r="D239" t="s">
        <v>1472</v>
      </c>
      <c r="E239" t="s">
        <v>1473</v>
      </c>
      <c r="F239" t="s">
        <v>1474</v>
      </c>
      <c r="G239" t="s">
        <v>1475</v>
      </c>
      <c r="I239" t="str">
        <f t="shared" si="21"/>
        <v>N/A</v>
      </c>
      <c r="J239" t="str">
        <f t="shared" si="22"/>
        <v>N/A</v>
      </c>
      <c r="K239">
        <f t="shared" si="23"/>
        <v>1180000000</v>
      </c>
      <c r="L239">
        <f t="shared" si="24"/>
        <v>1190000000</v>
      </c>
      <c r="M239">
        <f t="shared" si="25"/>
        <v>1110000000</v>
      </c>
      <c r="N239">
        <f t="shared" si="26"/>
        <v>1380000000</v>
      </c>
    </row>
    <row r="240" spans="1:14" x14ac:dyDescent="0.3">
      <c r="A240" s="1">
        <v>12</v>
      </c>
      <c r="B240" t="s">
        <v>620</v>
      </c>
      <c r="C240" t="s">
        <v>254</v>
      </c>
      <c r="D240" t="s">
        <v>1476</v>
      </c>
      <c r="E240" t="s">
        <v>1477</v>
      </c>
      <c r="F240" t="s">
        <v>1478</v>
      </c>
      <c r="G240" t="s">
        <v>1479</v>
      </c>
      <c r="I240" t="str">
        <f t="shared" si="21"/>
        <v>N/A</v>
      </c>
      <c r="J240" t="str">
        <f t="shared" si="22"/>
        <v>N/A</v>
      </c>
      <c r="K240">
        <f t="shared" si="23"/>
        <v>565600000</v>
      </c>
      <c r="L240">
        <f t="shared" si="24"/>
        <v>553800000</v>
      </c>
      <c r="M240">
        <f t="shared" si="25"/>
        <v>507700000</v>
      </c>
      <c r="N240">
        <f t="shared" si="26"/>
        <v>607300000</v>
      </c>
    </row>
    <row r="241" spans="1:14" x14ac:dyDescent="0.3">
      <c r="A241" s="1">
        <v>13</v>
      </c>
      <c r="B241" t="s">
        <v>626</v>
      </c>
      <c r="C241" t="s">
        <v>1480</v>
      </c>
      <c r="D241" t="s">
        <v>1481</v>
      </c>
      <c r="E241" t="s">
        <v>1482</v>
      </c>
      <c r="F241" t="s">
        <v>1483</v>
      </c>
      <c r="G241" t="s">
        <v>1484</v>
      </c>
      <c r="I241" t="str">
        <f t="shared" si="21"/>
        <v>N/A</v>
      </c>
      <c r="J241">
        <f t="shared" si="22"/>
        <v>131199999.99999999</v>
      </c>
      <c r="K241">
        <f t="shared" si="23"/>
        <v>134600000</v>
      </c>
      <c r="L241">
        <f t="shared" si="24"/>
        <v>141100000</v>
      </c>
      <c r="M241">
        <f t="shared" si="25"/>
        <v>136500000</v>
      </c>
      <c r="N241">
        <f t="shared" si="26"/>
        <v>143100000</v>
      </c>
    </row>
    <row r="242" spans="1:14" x14ac:dyDescent="0.3">
      <c r="A242" s="1">
        <v>14</v>
      </c>
      <c r="B242" t="s">
        <v>632</v>
      </c>
      <c r="C242" t="s">
        <v>1480</v>
      </c>
      <c r="D242" t="s">
        <v>1481</v>
      </c>
      <c r="E242" t="s">
        <v>1482</v>
      </c>
      <c r="F242" t="s">
        <v>1483</v>
      </c>
      <c r="G242" t="s">
        <v>1484</v>
      </c>
      <c r="I242" t="str">
        <f t="shared" si="21"/>
        <v>N/A</v>
      </c>
      <c r="J242">
        <f t="shared" si="22"/>
        <v>131199999.99999999</v>
      </c>
      <c r="K242">
        <f t="shared" si="23"/>
        <v>134600000</v>
      </c>
      <c r="L242">
        <f t="shared" si="24"/>
        <v>141100000</v>
      </c>
      <c r="M242">
        <f t="shared" si="25"/>
        <v>136500000</v>
      </c>
      <c r="N242">
        <f t="shared" si="26"/>
        <v>143100000</v>
      </c>
    </row>
    <row r="243" spans="1:14" x14ac:dyDescent="0.3">
      <c r="A243" s="1">
        <v>15</v>
      </c>
      <c r="B243" t="s">
        <v>635</v>
      </c>
      <c r="C243" t="s">
        <v>1485</v>
      </c>
      <c r="D243" t="s">
        <v>1204</v>
      </c>
      <c r="E243" t="s">
        <v>1486</v>
      </c>
      <c r="F243" t="s">
        <v>1487</v>
      </c>
      <c r="G243" t="s">
        <v>1488</v>
      </c>
      <c r="I243" t="str">
        <f t="shared" si="21"/>
        <v>N/A</v>
      </c>
      <c r="J243">
        <f t="shared" si="22"/>
        <v>7720000000</v>
      </c>
      <c r="K243">
        <f t="shared" si="23"/>
        <v>8439999999.999999</v>
      </c>
      <c r="L243">
        <f t="shared" si="24"/>
        <v>7370000000</v>
      </c>
      <c r="M243">
        <f t="shared" si="25"/>
        <v>6500000000</v>
      </c>
      <c r="N243">
        <f t="shared" si="26"/>
        <v>7170000000</v>
      </c>
    </row>
    <row r="244" spans="1:14" x14ac:dyDescent="0.3">
      <c r="A244" s="1">
        <v>16</v>
      </c>
      <c r="B244" t="s">
        <v>640</v>
      </c>
      <c r="C244" t="s">
        <v>254</v>
      </c>
      <c r="D244" t="s">
        <v>1489</v>
      </c>
      <c r="E244" t="s">
        <v>1490</v>
      </c>
      <c r="F244" t="s">
        <v>1491</v>
      </c>
      <c r="G244" t="s">
        <v>1492</v>
      </c>
      <c r="I244" t="str">
        <f t="shared" si="21"/>
        <v>N/A</v>
      </c>
      <c r="J244" t="str">
        <f t="shared" si="22"/>
        <v>N/A</v>
      </c>
      <c r="K244">
        <f t="shared" si="23"/>
        <v>9.2899999999999996E-2</v>
      </c>
      <c r="L244">
        <f t="shared" si="24"/>
        <v>-0.1268</v>
      </c>
      <c r="M244">
        <f t="shared" si="25"/>
        <v>-0.1182</v>
      </c>
      <c r="N244">
        <f t="shared" si="26"/>
        <v>0.1032</v>
      </c>
    </row>
    <row r="245" spans="1:14" x14ac:dyDescent="0.3">
      <c r="I245" t="str">
        <f t="shared" si="21"/>
        <v>N/A</v>
      </c>
      <c r="J245" t="str">
        <f t="shared" si="22"/>
        <v>N/A</v>
      </c>
      <c r="K245" t="str">
        <f t="shared" si="23"/>
        <v>N/A</v>
      </c>
      <c r="L245" t="str">
        <f t="shared" si="24"/>
        <v>N/A</v>
      </c>
      <c r="M245" t="str">
        <f t="shared" si="25"/>
        <v>N/A</v>
      </c>
      <c r="N245" t="str">
        <f t="shared" si="26"/>
        <v>N/A</v>
      </c>
    </row>
    <row r="246" spans="1:14" x14ac:dyDescent="0.3">
      <c r="B246" s="1" t="s">
        <v>307</v>
      </c>
      <c r="C246" s="1" t="s">
        <v>242</v>
      </c>
      <c r="D246" s="1" t="s">
        <v>243</v>
      </c>
      <c r="E246" s="1" t="s">
        <v>244</v>
      </c>
      <c r="F246" s="1" t="s">
        <v>245</v>
      </c>
      <c r="G246" s="1" t="s">
        <v>246</v>
      </c>
      <c r="H246" s="1" t="s">
        <v>247</v>
      </c>
      <c r="I246" t="str">
        <f t="shared" si="21"/>
        <v>pos_trend</v>
      </c>
      <c r="J246">
        <f t="shared" si="22"/>
        <v>2012</v>
      </c>
      <c r="K246">
        <f t="shared" si="23"/>
        <v>2013</v>
      </c>
      <c r="L246">
        <f t="shared" si="24"/>
        <v>2014</v>
      </c>
      <c r="M246">
        <f t="shared" si="25"/>
        <v>2015</v>
      </c>
      <c r="N246">
        <f t="shared" si="26"/>
        <v>2016</v>
      </c>
    </row>
    <row r="247" spans="1:14" x14ac:dyDescent="0.3">
      <c r="A247" s="1">
        <v>0</v>
      </c>
      <c r="B247" t="s">
        <v>645</v>
      </c>
      <c r="C247" t="s">
        <v>1493</v>
      </c>
      <c r="D247" t="s">
        <v>1494</v>
      </c>
      <c r="E247" t="s">
        <v>1495</v>
      </c>
      <c r="F247" t="s">
        <v>1496</v>
      </c>
      <c r="G247" t="s">
        <v>1497</v>
      </c>
      <c r="I247" t="str">
        <f t="shared" si="21"/>
        <v>N/A</v>
      </c>
      <c r="J247">
        <f t="shared" si="22"/>
        <v>251200000</v>
      </c>
      <c r="K247">
        <f t="shared" si="23"/>
        <v>311700000</v>
      </c>
      <c r="L247">
        <f t="shared" si="24"/>
        <v>94300000</v>
      </c>
      <c r="M247">
        <f t="shared" si="25"/>
        <v>306200000</v>
      </c>
      <c r="N247">
        <f t="shared" si="26"/>
        <v>85400000</v>
      </c>
    </row>
    <row r="248" spans="1:14" x14ac:dyDescent="0.3">
      <c r="A248" s="1">
        <v>1</v>
      </c>
      <c r="B248" t="s">
        <v>651</v>
      </c>
      <c r="C248" t="s">
        <v>254</v>
      </c>
      <c r="D248" t="s">
        <v>1498</v>
      </c>
      <c r="E248" t="s">
        <v>254</v>
      </c>
      <c r="F248" t="s">
        <v>1499</v>
      </c>
      <c r="G248" t="s">
        <v>254</v>
      </c>
      <c r="I248" t="str">
        <f t="shared" si="21"/>
        <v>N/A</v>
      </c>
      <c r="J248" t="str">
        <f t="shared" si="22"/>
        <v>N/A</v>
      </c>
      <c r="K248">
        <f t="shared" si="23"/>
        <v>201200000</v>
      </c>
      <c r="L248" t="str">
        <f t="shared" si="24"/>
        <v>N/A</v>
      </c>
      <c r="M248">
        <f t="shared" si="25"/>
        <v>217200000</v>
      </c>
      <c r="N248" t="str">
        <f t="shared" si="26"/>
        <v>N/A</v>
      </c>
    </row>
    <row r="249" spans="1:14" x14ac:dyDescent="0.3">
      <c r="A249" s="1">
        <v>2</v>
      </c>
      <c r="B249" t="s">
        <v>653</v>
      </c>
      <c r="C249" t="s">
        <v>1493</v>
      </c>
      <c r="D249" t="s">
        <v>1500</v>
      </c>
      <c r="E249" t="s">
        <v>1495</v>
      </c>
      <c r="F249" t="s">
        <v>1501</v>
      </c>
      <c r="G249" t="s">
        <v>1497</v>
      </c>
      <c r="I249" t="str">
        <f t="shared" si="21"/>
        <v>neg_trend</v>
      </c>
      <c r="J249">
        <f t="shared" si="22"/>
        <v>251200000</v>
      </c>
      <c r="K249">
        <f t="shared" si="23"/>
        <v>110500000</v>
      </c>
      <c r="L249">
        <f t="shared" si="24"/>
        <v>94300000</v>
      </c>
      <c r="M249">
        <f t="shared" si="25"/>
        <v>89000000</v>
      </c>
      <c r="N249">
        <f t="shared" si="26"/>
        <v>85400000</v>
      </c>
    </row>
    <row r="250" spans="1:14" x14ac:dyDescent="0.3">
      <c r="A250" s="1">
        <v>3</v>
      </c>
      <c r="B250" t="s">
        <v>655</v>
      </c>
      <c r="C250" t="s">
        <v>1502</v>
      </c>
      <c r="D250" t="s">
        <v>1503</v>
      </c>
      <c r="E250" t="s">
        <v>1504</v>
      </c>
      <c r="F250" t="s">
        <v>1505</v>
      </c>
      <c r="G250" t="s">
        <v>1506</v>
      </c>
      <c r="I250" t="str">
        <f t="shared" si="21"/>
        <v>N/A</v>
      </c>
      <c r="J250">
        <f t="shared" si="22"/>
        <v>888300000</v>
      </c>
      <c r="K250">
        <f t="shared" si="23"/>
        <v>960300000</v>
      </c>
      <c r="L250">
        <f t="shared" si="24"/>
        <v>670200000</v>
      </c>
      <c r="M250">
        <f t="shared" si="25"/>
        <v>625600000</v>
      </c>
      <c r="N250">
        <f t="shared" si="26"/>
        <v>722600000</v>
      </c>
    </row>
    <row r="251" spans="1:14" x14ac:dyDescent="0.3">
      <c r="A251" s="1">
        <v>4</v>
      </c>
      <c r="B251" t="s">
        <v>661</v>
      </c>
      <c r="C251" t="s">
        <v>254</v>
      </c>
      <c r="D251" t="s">
        <v>1507</v>
      </c>
      <c r="E251" t="s">
        <v>1508</v>
      </c>
      <c r="F251" t="s">
        <v>1509</v>
      </c>
      <c r="G251" t="s">
        <v>1510</v>
      </c>
      <c r="I251" t="str">
        <f t="shared" si="21"/>
        <v>N/A</v>
      </c>
      <c r="J251" t="str">
        <f t="shared" si="22"/>
        <v>N/A</v>
      </c>
      <c r="K251">
        <f t="shared" si="23"/>
        <v>8.1099999999999992E-2</v>
      </c>
      <c r="L251">
        <f t="shared" si="24"/>
        <v>-0.30210000000000004</v>
      </c>
      <c r="M251">
        <f t="shared" si="25"/>
        <v>-6.6500000000000004E-2</v>
      </c>
      <c r="N251">
        <f t="shared" si="26"/>
        <v>0.15509999999999999</v>
      </c>
    </row>
    <row r="252" spans="1:14" x14ac:dyDescent="0.3">
      <c r="A252" s="1">
        <v>5</v>
      </c>
      <c r="B252" t="s">
        <v>666</v>
      </c>
      <c r="C252" t="s">
        <v>254</v>
      </c>
      <c r="D252" t="s">
        <v>254</v>
      </c>
      <c r="E252" t="s">
        <v>254</v>
      </c>
      <c r="F252" t="s">
        <v>254</v>
      </c>
      <c r="G252" t="s">
        <v>254</v>
      </c>
      <c r="I252" t="str">
        <f t="shared" ref="I252:I315" si="27">IF(AND(K252&gt; J252, L252&gt; K252, M252&gt; L252, N252&gt; M252), "pos_trend", IF(AND(K252&lt; J252, L252&lt; K252, M252&lt; L252, N252&lt; M252), "neg_trend", "N/A"))</f>
        <v>N/A</v>
      </c>
      <c r="J252" t="str">
        <f t="shared" ref="J252:J315" si="28">IFERROR(IF(TRIM(C252)="-", "N/A", IF(RIGHT(C252,1)=")",IF(RIGHT(C252,2)="T)",-1000000000000*VALUE(MID(C252,2,LEN(C252)-3)),IF(RIGHT(C252,2)="M)",-1000000*VALUE(MID(C252,2,LEN(C252)-3)),IF(RIGHT(C252,2)="B)",-1000000000*VALUE(MID(C252,2,LEN(C252)-3)),IF(RIGHT(C252,2)="k)",-1000*VALUE(MID(C252,2,LEN(C252)-3)),VALUE(SUBSTITUTE(C252,",","")))))),IF(RIGHT(C252,1)="T",1000000000000*VALUE(LEFT(C252,LEN(C252)-1)),IF(RIGHT(C252,1)="M",1000000*VALUE(LEFT(C252,LEN(C252)-1)),IF(RIGHT(C252,1)="B",1000000000*VALUE(LEFT(C252,LEN(C252)-1)),IF(RIGHT(C252,1)="%",0.01*VALUE(LEFT(C252,LEN(C252)-1)),IF(RIGHT(C252,1)="k",1000*VALUE(LEFT(C252,LEN(C252)-1)),VALUE(SUBSTITUTE(C252,",",""))))))))),"N/A")</f>
        <v>N/A</v>
      </c>
      <c r="K252" t="str">
        <f t="shared" ref="K252:K315" si="29">IFERROR(IF(TRIM(D252)="-", "N/A", IF(RIGHT(D252,1)=")",IF(RIGHT(D252,2)="T)",-1000000000000*VALUE(MID(D252,2,LEN(D252)-3)),IF(RIGHT(D252,2)="M)",-1000000*VALUE(MID(D252,2,LEN(D252)-3)),IF(RIGHT(D252,2)="B)",-1000000000*VALUE(MID(D252,2,LEN(D252)-3)),IF(RIGHT(D252,2)="k)",-1000*VALUE(MID(D252,2,LEN(D252)-3)),VALUE(SUBSTITUTE(D252,",","")))))),IF(RIGHT(D252,1)="T",1000000000000*VALUE(LEFT(D252,LEN(D252)-1)),IF(RIGHT(D252,1)="M",1000000*VALUE(LEFT(D252,LEN(D252)-1)),IF(RIGHT(D252,1)="B",1000000000*VALUE(LEFT(D252,LEN(D252)-1)),IF(RIGHT(D252,1)="%",0.01*VALUE(LEFT(D252,LEN(D252)-1)),IF(RIGHT(D252,1)="k",1000*VALUE(LEFT(D252,LEN(D252)-1)),VALUE(SUBSTITUTE(D252,",",""))))))))),"N/A")</f>
        <v>N/A</v>
      </c>
      <c r="L252" t="str">
        <f t="shared" ref="L252:L315" si="30">IFERROR(IF(TRIM(E252)="-", "N/A", IF(RIGHT(E252,1)=")",IF(RIGHT(E252,2)="T)",-1000000000000*VALUE(MID(E252,2,LEN(E252)-3)),IF(RIGHT(E252,2)="M)",-1000000*VALUE(MID(E252,2,LEN(E252)-3)),IF(RIGHT(E252,2)="B)",-1000000000*VALUE(MID(E252,2,LEN(E252)-3)),IF(RIGHT(E252,2)="k)",-1000*VALUE(MID(E252,2,LEN(E252)-3)),VALUE(SUBSTITUTE(E252,",","")))))),IF(RIGHT(E252,1)="T",1000000000000*VALUE(LEFT(E252,LEN(E252)-1)),IF(RIGHT(E252,1)="M",1000000*VALUE(LEFT(E252,LEN(E252)-1)),IF(RIGHT(E252,1)="B",1000000000*VALUE(LEFT(E252,LEN(E252)-1)),IF(RIGHT(E252,1)="%",0.01*VALUE(LEFT(E252,LEN(E252)-1)),IF(RIGHT(E252,1)="k",1000*VALUE(LEFT(E252,LEN(E252)-1)),VALUE(SUBSTITUTE(E252,",",""))))))))),"N/A")</f>
        <v>N/A</v>
      </c>
      <c r="M252" t="str">
        <f t="shared" ref="M252:M315" si="31">IFERROR(IF(TRIM(F252)="-", "N/A", IF(RIGHT(F252,1)=")",IF(RIGHT(F252,2)="T)",-1000000000000*VALUE(MID(F252,2,LEN(F252)-3)),IF(RIGHT(F252,2)="M)",-1000000*VALUE(MID(F252,2,LEN(F252)-3)),IF(RIGHT(F252,2)="B)",-1000000000*VALUE(MID(F252,2,LEN(F252)-3)),IF(RIGHT(F252,2)="k)",-1000*VALUE(MID(F252,2,LEN(F252)-3)),VALUE(SUBSTITUTE(F252,",","")))))),IF(RIGHT(F252,1)="T",1000000000000*VALUE(LEFT(F252,LEN(F252)-1)),IF(RIGHT(F252,1)="M",1000000*VALUE(LEFT(F252,LEN(F252)-1)),IF(RIGHT(F252,1)="B",1000000000*VALUE(LEFT(F252,LEN(F252)-1)),IF(RIGHT(F252,1)="%",0.01*VALUE(LEFT(F252,LEN(F252)-1)),IF(RIGHT(F252,1)="k",1000*VALUE(LEFT(F252,LEN(F252)-1)),VALUE(SUBSTITUTE(F252,",",""))))))))),"N/A")</f>
        <v>N/A</v>
      </c>
      <c r="N252" t="str">
        <f t="shared" ref="N252:N315" si="32">IFERROR(IF(TRIM(G252)="-", "N/A", IF(RIGHT(G252,1)=")",IF(RIGHT(G252,2)="T)",-1000000000000*VALUE(MID(G252,2,LEN(G252)-3)),IF(RIGHT(G252,2)="M)",-1000000*VALUE(MID(G252,2,LEN(G252)-3)),IF(RIGHT(G252,2)="B)",-1000000000*VALUE(MID(G252,2,LEN(G252)-3)),IF(RIGHT(G252,2)="k)",-1000*VALUE(MID(G252,2,LEN(G252)-3)),VALUE(SUBSTITUTE(G252,",","")))))),IF(RIGHT(G252,1)="T",1000000000000*VALUE(LEFT(G252,LEN(G252)-1)),IF(RIGHT(G252,1)="M",1000000*VALUE(LEFT(G252,LEN(G252)-1)),IF(RIGHT(G252,1)="B",1000000000*VALUE(LEFT(G252,LEN(G252)-1)),IF(RIGHT(G252,1)="%",0.01*VALUE(LEFT(G252,LEN(G252)-1)),IF(RIGHT(G252,1)="k",1000*VALUE(LEFT(G252,LEN(G252)-1)),VALUE(SUBSTITUTE(G252,",",""))))))))),"N/A")</f>
        <v>N/A</v>
      </c>
    </row>
    <row r="253" spans="1:14" x14ac:dyDescent="0.3">
      <c r="A253" s="1">
        <v>6</v>
      </c>
      <c r="B253" t="s">
        <v>672</v>
      </c>
      <c r="C253" t="s">
        <v>1241</v>
      </c>
      <c r="D253" t="s">
        <v>1511</v>
      </c>
      <c r="E253" t="s">
        <v>1512</v>
      </c>
      <c r="F253" t="s">
        <v>611</v>
      </c>
      <c r="G253" t="s">
        <v>1513</v>
      </c>
      <c r="I253" t="str">
        <f t="shared" si="27"/>
        <v>N/A</v>
      </c>
      <c r="J253">
        <f t="shared" si="28"/>
        <v>1330000000</v>
      </c>
      <c r="K253">
        <f t="shared" si="29"/>
        <v>1540000000</v>
      </c>
      <c r="L253">
        <f t="shared" si="30"/>
        <v>1450000000</v>
      </c>
      <c r="M253">
        <f t="shared" si="31"/>
        <v>1250000000</v>
      </c>
      <c r="N253">
        <f t="shared" si="32"/>
        <v>1340000000</v>
      </c>
    </row>
    <row r="254" spans="1:14" x14ac:dyDescent="0.3">
      <c r="A254" s="1">
        <v>7</v>
      </c>
      <c r="B254" t="s">
        <v>677</v>
      </c>
      <c r="C254" t="s">
        <v>254</v>
      </c>
      <c r="D254" t="s">
        <v>254</v>
      </c>
      <c r="E254" t="s">
        <v>254</v>
      </c>
      <c r="F254" t="s">
        <v>254</v>
      </c>
      <c r="G254" t="s">
        <v>254</v>
      </c>
      <c r="I254" t="str">
        <f t="shared" si="27"/>
        <v>N/A</v>
      </c>
      <c r="J254" t="str">
        <f t="shared" si="28"/>
        <v>N/A</v>
      </c>
      <c r="K254" t="str">
        <f t="shared" si="29"/>
        <v>N/A</v>
      </c>
      <c r="L254" t="str">
        <f t="shared" si="30"/>
        <v>N/A</v>
      </c>
      <c r="M254" t="str">
        <f t="shared" si="31"/>
        <v>N/A</v>
      </c>
      <c r="N254" t="str">
        <f t="shared" si="32"/>
        <v>N/A</v>
      </c>
    </row>
    <row r="255" spans="1:14" x14ac:dyDescent="0.3">
      <c r="A255" s="1">
        <v>8</v>
      </c>
      <c r="B255" t="s">
        <v>678</v>
      </c>
      <c r="C255" t="s">
        <v>254</v>
      </c>
      <c r="D255" t="s">
        <v>1514</v>
      </c>
      <c r="E255" t="s">
        <v>1515</v>
      </c>
      <c r="F255" t="s">
        <v>1516</v>
      </c>
      <c r="G255" t="s">
        <v>1517</v>
      </c>
      <c r="I255" t="str">
        <f t="shared" si="27"/>
        <v>N/A</v>
      </c>
      <c r="J255" t="str">
        <f t="shared" si="28"/>
        <v>N/A</v>
      </c>
      <c r="K255">
        <f t="shared" si="29"/>
        <v>276900000</v>
      </c>
      <c r="L255">
        <f t="shared" si="30"/>
        <v>232800000</v>
      </c>
      <c r="M255">
        <f t="shared" si="31"/>
        <v>213700000</v>
      </c>
      <c r="N255">
        <f t="shared" si="32"/>
        <v>234000000</v>
      </c>
    </row>
    <row r="256" spans="1:14" x14ac:dyDescent="0.3">
      <c r="A256" s="1">
        <v>9</v>
      </c>
      <c r="B256" t="s">
        <v>683</v>
      </c>
      <c r="C256" t="s">
        <v>1241</v>
      </c>
      <c r="D256" t="s">
        <v>1518</v>
      </c>
      <c r="E256" t="s">
        <v>1519</v>
      </c>
      <c r="F256" t="s">
        <v>56</v>
      </c>
      <c r="G256" t="s">
        <v>610</v>
      </c>
      <c r="I256" t="str">
        <f t="shared" si="27"/>
        <v>N/A</v>
      </c>
      <c r="J256">
        <f t="shared" si="28"/>
        <v>1330000000</v>
      </c>
      <c r="K256">
        <f t="shared" si="29"/>
        <v>1260000000</v>
      </c>
      <c r="L256">
        <f t="shared" si="30"/>
        <v>1220000000</v>
      </c>
      <c r="M256">
        <f t="shared" si="31"/>
        <v>1040000000</v>
      </c>
      <c r="N256">
        <f t="shared" si="32"/>
        <v>1100000000</v>
      </c>
    </row>
    <row r="257" spans="1:14" x14ac:dyDescent="0.3">
      <c r="A257" s="1">
        <v>10</v>
      </c>
      <c r="B257" t="s">
        <v>689</v>
      </c>
      <c r="C257" t="s">
        <v>1520</v>
      </c>
      <c r="D257" t="s">
        <v>1521</v>
      </c>
      <c r="E257" t="s">
        <v>1522</v>
      </c>
      <c r="F257" t="s">
        <v>1523</v>
      </c>
      <c r="G257" t="s">
        <v>1524</v>
      </c>
      <c r="I257" t="str">
        <f t="shared" si="27"/>
        <v>N/A</v>
      </c>
      <c r="J257">
        <f t="shared" si="28"/>
        <v>2460000000</v>
      </c>
      <c r="K257">
        <f t="shared" si="29"/>
        <v>2810000000</v>
      </c>
      <c r="L257">
        <f t="shared" si="30"/>
        <v>2220000000</v>
      </c>
      <c r="M257">
        <f t="shared" si="31"/>
        <v>2190000000</v>
      </c>
      <c r="N257">
        <f t="shared" si="32"/>
        <v>2140000000.0000002</v>
      </c>
    </row>
    <row r="258" spans="1:14" x14ac:dyDescent="0.3">
      <c r="A258" s="1">
        <v>11</v>
      </c>
      <c r="B258" t="s">
        <v>695</v>
      </c>
      <c r="C258" t="s">
        <v>252</v>
      </c>
      <c r="D258" t="s">
        <v>1525</v>
      </c>
      <c r="E258" t="s">
        <v>1526</v>
      </c>
      <c r="F258" t="s">
        <v>1527</v>
      </c>
      <c r="G258" t="s">
        <v>1528</v>
      </c>
      <c r="I258" t="str">
        <f t="shared" si="27"/>
        <v>N/A</v>
      </c>
      <c r="J258">
        <f t="shared" si="28"/>
        <v>1050000000</v>
      </c>
      <c r="K258">
        <f t="shared" si="29"/>
        <v>938500000</v>
      </c>
      <c r="L258">
        <f t="shared" si="30"/>
        <v>997600000</v>
      </c>
      <c r="M258">
        <f t="shared" si="31"/>
        <v>925200000</v>
      </c>
      <c r="N258">
        <f t="shared" si="32"/>
        <v>1610000000</v>
      </c>
    </row>
    <row r="259" spans="1:14" x14ac:dyDescent="0.3">
      <c r="A259" s="1">
        <v>12</v>
      </c>
      <c r="B259" t="s">
        <v>701</v>
      </c>
      <c r="C259" t="s">
        <v>252</v>
      </c>
      <c r="D259" t="s">
        <v>1525</v>
      </c>
      <c r="E259" t="s">
        <v>1526</v>
      </c>
      <c r="F259" t="s">
        <v>1527</v>
      </c>
      <c r="G259" t="s">
        <v>1528</v>
      </c>
      <c r="I259" t="str">
        <f t="shared" si="27"/>
        <v>N/A</v>
      </c>
      <c r="J259">
        <f t="shared" si="28"/>
        <v>1050000000</v>
      </c>
      <c r="K259">
        <f t="shared" si="29"/>
        <v>938500000</v>
      </c>
      <c r="L259">
        <f t="shared" si="30"/>
        <v>997600000</v>
      </c>
      <c r="M259">
        <f t="shared" si="31"/>
        <v>925200000</v>
      </c>
      <c r="N259">
        <f t="shared" si="32"/>
        <v>1610000000</v>
      </c>
    </row>
    <row r="260" spans="1:14" x14ac:dyDescent="0.3">
      <c r="A260" s="1">
        <v>13</v>
      </c>
      <c r="B260" t="s">
        <v>704</v>
      </c>
      <c r="C260" t="s">
        <v>252</v>
      </c>
      <c r="D260" t="s">
        <v>1525</v>
      </c>
      <c r="E260" t="s">
        <v>1526</v>
      </c>
      <c r="F260" t="s">
        <v>1527</v>
      </c>
      <c r="G260" t="s">
        <v>1528</v>
      </c>
      <c r="I260" t="str">
        <f t="shared" si="27"/>
        <v>N/A</v>
      </c>
      <c r="J260">
        <f t="shared" si="28"/>
        <v>1050000000</v>
      </c>
      <c r="K260">
        <f t="shared" si="29"/>
        <v>938500000</v>
      </c>
      <c r="L260">
        <f t="shared" si="30"/>
        <v>997600000</v>
      </c>
      <c r="M260">
        <f t="shared" si="31"/>
        <v>925200000</v>
      </c>
      <c r="N260">
        <f t="shared" si="32"/>
        <v>1610000000</v>
      </c>
    </row>
    <row r="261" spans="1:14" x14ac:dyDescent="0.3">
      <c r="A261" s="1">
        <v>14</v>
      </c>
      <c r="B261" t="s">
        <v>705</v>
      </c>
      <c r="C261" t="s">
        <v>254</v>
      </c>
      <c r="D261" t="s">
        <v>254</v>
      </c>
      <c r="E261" t="s">
        <v>254</v>
      </c>
      <c r="F261" t="s">
        <v>254</v>
      </c>
      <c r="G261" t="s">
        <v>254</v>
      </c>
      <c r="I261" t="str">
        <f t="shared" si="27"/>
        <v>N/A</v>
      </c>
      <c r="J261" t="str">
        <f t="shared" si="28"/>
        <v>N/A</v>
      </c>
      <c r="K261" t="str">
        <f t="shared" si="29"/>
        <v>N/A</v>
      </c>
      <c r="L261" t="str">
        <f t="shared" si="30"/>
        <v>N/A</v>
      </c>
      <c r="M261" t="str">
        <f t="shared" si="31"/>
        <v>N/A</v>
      </c>
      <c r="N261" t="str">
        <f t="shared" si="32"/>
        <v>N/A</v>
      </c>
    </row>
    <row r="262" spans="1:14" x14ac:dyDescent="0.3">
      <c r="A262" s="1">
        <v>15</v>
      </c>
      <c r="B262" t="s">
        <v>706</v>
      </c>
      <c r="C262" t="s">
        <v>254</v>
      </c>
      <c r="D262" t="s">
        <v>254</v>
      </c>
      <c r="E262" t="s">
        <v>254</v>
      </c>
      <c r="F262" t="s">
        <v>254</v>
      </c>
      <c r="G262" t="s">
        <v>254</v>
      </c>
      <c r="I262" t="str">
        <f t="shared" si="27"/>
        <v>N/A</v>
      </c>
      <c r="J262" t="str">
        <f t="shared" si="28"/>
        <v>N/A</v>
      </c>
      <c r="K262" t="str">
        <f t="shared" si="29"/>
        <v>N/A</v>
      </c>
      <c r="L262" t="str">
        <f t="shared" si="30"/>
        <v>N/A</v>
      </c>
      <c r="M262" t="str">
        <f t="shared" si="31"/>
        <v>N/A</v>
      </c>
      <c r="N262" t="str">
        <f t="shared" si="32"/>
        <v>N/A</v>
      </c>
    </row>
    <row r="263" spans="1:14" x14ac:dyDescent="0.3">
      <c r="A263" s="1">
        <v>16</v>
      </c>
      <c r="B263" t="s">
        <v>709</v>
      </c>
      <c r="C263" t="s">
        <v>1529</v>
      </c>
      <c r="D263" t="s">
        <v>1530</v>
      </c>
      <c r="E263" t="s">
        <v>1531</v>
      </c>
      <c r="F263" t="s">
        <v>1532</v>
      </c>
      <c r="G263" t="s">
        <v>1533</v>
      </c>
      <c r="I263" t="str">
        <f t="shared" si="27"/>
        <v>N/A</v>
      </c>
      <c r="J263">
        <f t="shared" si="28"/>
        <v>331600000</v>
      </c>
      <c r="K263">
        <f t="shared" si="29"/>
        <v>246400000</v>
      </c>
      <c r="L263">
        <f t="shared" si="30"/>
        <v>307900000</v>
      </c>
      <c r="M263">
        <f t="shared" si="31"/>
        <v>269000000</v>
      </c>
      <c r="N263">
        <f t="shared" si="32"/>
        <v>302500000</v>
      </c>
    </row>
    <row r="264" spans="1:14" x14ac:dyDescent="0.3">
      <c r="A264" s="1">
        <v>17</v>
      </c>
      <c r="B264" t="s">
        <v>714</v>
      </c>
      <c r="C264" t="s">
        <v>1534</v>
      </c>
      <c r="D264" t="s">
        <v>1535</v>
      </c>
      <c r="E264" t="s">
        <v>1536</v>
      </c>
      <c r="F264" t="s">
        <v>1537</v>
      </c>
      <c r="G264" t="s">
        <v>1538</v>
      </c>
      <c r="I264" t="str">
        <f t="shared" si="27"/>
        <v>N/A</v>
      </c>
      <c r="J264">
        <f t="shared" si="28"/>
        <v>202700000</v>
      </c>
      <c r="K264">
        <f t="shared" si="29"/>
        <v>226800000</v>
      </c>
      <c r="L264">
        <f t="shared" si="30"/>
        <v>-4200000</v>
      </c>
      <c r="M264">
        <f t="shared" si="31"/>
        <v>-14300000</v>
      </c>
      <c r="N264">
        <f t="shared" si="32"/>
        <v>12700000</v>
      </c>
    </row>
    <row r="265" spans="1:14" x14ac:dyDescent="0.3">
      <c r="A265" s="1">
        <v>18</v>
      </c>
      <c r="B265" t="s">
        <v>720</v>
      </c>
      <c r="C265" t="s">
        <v>1539</v>
      </c>
      <c r="D265" t="s">
        <v>1493</v>
      </c>
      <c r="E265" t="s">
        <v>1540</v>
      </c>
      <c r="F265" t="s">
        <v>1541</v>
      </c>
      <c r="G265" t="s">
        <v>1542</v>
      </c>
      <c r="I265" t="str">
        <f t="shared" si="27"/>
        <v>N/A</v>
      </c>
      <c r="J265">
        <f t="shared" si="28"/>
        <v>242700000</v>
      </c>
      <c r="K265">
        <f t="shared" si="29"/>
        <v>251200000</v>
      </c>
      <c r="L265">
        <f t="shared" si="30"/>
        <v>211700000</v>
      </c>
      <c r="M265">
        <f t="shared" si="31"/>
        <v>86400000</v>
      </c>
      <c r="N265">
        <f t="shared" si="32"/>
        <v>112400000</v>
      </c>
    </row>
    <row r="266" spans="1:14" x14ac:dyDescent="0.3">
      <c r="A266" s="1">
        <v>19</v>
      </c>
      <c r="B266" t="s">
        <v>725</v>
      </c>
      <c r="C266" t="s">
        <v>1543</v>
      </c>
      <c r="D266" t="s">
        <v>1544</v>
      </c>
      <c r="E266" t="s">
        <v>1545</v>
      </c>
      <c r="F266" t="s">
        <v>1546</v>
      </c>
      <c r="G266" t="s">
        <v>1547</v>
      </c>
      <c r="I266" t="str">
        <f t="shared" si="27"/>
        <v>N/A</v>
      </c>
      <c r="J266">
        <f t="shared" si="28"/>
        <v>40000000</v>
      </c>
      <c r="K266">
        <f t="shared" si="29"/>
        <v>24400000</v>
      </c>
      <c r="L266">
        <f t="shared" si="30"/>
        <v>215900000</v>
      </c>
      <c r="M266">
        <f t="shared" si="31"/>
        <v>100700000</v>
      </c>
      <c r="N266">
        <f t="shared" si="32"/>
        <v>99700000</v>
      </c>
    </row>
    <row r="267" spans="1:14" x14ac:dyDescent="0.3">
      <c r="A267" s="1">
        <v>20</v>
      </c>
      <c r="B267" t="s">
        <v>730</v>
      </c>
      <c r="C267" t="s">
        <v>1548</v>
      </c>
      <c r="D267" t="s">
        <v>1549</v>
      </c>
      <c r="E267" t="s">
        <v>1550</v>
      </c>
      <c r="F267" t="s">
        <v>1551</v>
      </c>
      <c r="G267" t="s">
        <v>1552</v>
      </c>
      <c r="I267" t="str">
        <f t="shared" si="27"/>
        <v>N/A</v>
      </c>
      <c r="J267">
        <f t="shared" si="28"/>
        <v>149100000</v>
      </c>
      <c r="K267">
        <f t="shared" si="29"/>
        <v>145900000</v>
      </c>
      <c r="L267">
        <f t="shared" si="30"/>
        <v>137800000</v>
      </c>
      <c r="M267">
        <f t="shared" si="31"/>
        <v>148400000</v>
      </c>
      <c r="N267">
        <f t="shared" si="32"/>
        <v>161400000</v>
      </c>
    </row>
    <row r="268" spans="1:14" x14ac:dyDescent="0.3">
      <c r="A268" s="1">
        <v>21</v>
      </c>
      <c r="B268" t="s">
        <v>735</v>
      </c>
      <c r="C268" t="s">
        <v>1548</v>
      </c>
      <c r="D268" t="s">
        <v>1549</v>
      </c>
      <c r="E268" t="s">
        <v>1550</v>
      </c>
      <c r="F268" t="s">
        <v>1551</v>
      </c>
      <c r="G268" t="s">
        <v>1552</v>
      </c>
      <c r="I268" t="str">
        <f t="shared" si="27"/>
        <v>N/A</v>
      </c>
      <c r="J268">
        <f t="shared" si="28"/>
        <v>149100000</v>
      </c>
      <c r="K268">
        <f t="shared" si="29"/>
        <v>145900000</v>
      </c>
      <c r="L268">
        <f t="shared" si="30"/>
        <v>137800000</v>
      </c>
      <c r="M268">
        <f t="shared" si="31"/>
        <v>148400000</v>
      </c>
      <c r="N268">
        <f t="shared" si="32"/>
        <v>161400000</v>
      </c>
    </row>
    <row r="269" spans="1:14" x14ac:dyDescent="0.3">
      <c r="A269" s="1">
        <v>22</v>
      </c>
      <c r="B269" t="s">
        <v>741</v>
      </c>
      <c r="C269" t="s">
        <v>254</v>
      </c>
      <c r="D269" t="s">
        <v>254</v>
      </c>
      <c r="E269" t="s">
        <v>254</v>
      </c>
      <c r="F269" t="s">
        <v>254</v>
      </c>
      <c r="G269" t="s">
        <v>254</v>
      </c>
      <c r="I269" t="str">
        <f t="shared" si="27"/>
        <v>N/A</v>
      </c>
      <c r="J269" t="str">
        <f t="shared" si="28"/>
        <v>N/A</v>
      </c>
      <c r="K269" t="str">
        <f t="shared" si="29"/>
        <v>N/A</v>
      </c>
      <c r="L269" t="str">
        <f t="shared" si="30"/>
        <v>N/A</v>
      </c>
      <c r="M269" t="str">
        <f t="shared" si="31"/>
        <v>N/A</v>
      </c>
      <c r="N269" t="str">
        <f t="shared" si="32"/>
        <v>N/A</v>
      </c>
    </row>
    <row r="270" spans="1:14" x14ac:dyDescent="0.3">
      <c r="A270" s="1">
        <v>23</v>
      </c>
      <c r="B270" t="s">
        <v>747</v>
      </c>
      <c r="C270" t="s">
        <v>1553</v>
      </c>
      <c r="D270" t="s">
        <v>1554</v>
      </c>
      <c r="E270" t="s">
        <v>1555</v>
      </c>
      <c r="F270" t="s">
        <v>1556</v>
      </c>
      <c r="G270" t="s">
        <v>1557</v>
      </c>
      <c r="I270" t="str">
        <f t="shared" si="27"/>
        <v>N/A</v>
      </c>
      <c r="J270">
        <f t="shared" si="28"/>
        <v>4240000000</v>
      </c>
      <c r="K270">
        <f t="shared" si="29"/>
        <v>4390000000</v>
      </c>
      <c r="L270">
        <f t="shared" si="30"/>
        <v>3870000000</v>
      </c>
      <c r="M270">
        <f t="shared" si="31"/>
        <v>3610000000</v>
      </c>
      <c r="N270">
        <f t="shared" si="32"/>
        <v>4330000000</v>
      </c>
    </row>
    <row r="271" spans="1:14" x14ac:dyDescent="0.3">
      <c r="A271" s="1">
        <v>24</v>
      </c>
      <c r="B271" t="s">
        <v>753</v>
      </c>
      <c r="C271" t="s">
        <v>254</v>
      </c>
      <c r="D271" t="s">
        <v>254</v>
      </c>
      <c r="E271" t="s">
        <v>254</v>
      </c>
      <c r="F271" t="s">
        <v>254</v>
      </c>
      <c r="G271" t="s">
        <v>254</v>
      </c>
      <c r="I271" t="str">
        <f t="shared" si="27"/>
        <v>N/A</v>
      </c>
      <c r="J271" t="str">
        <f t="shared" si="28"/>
        <v>N/A</v>
      </c>
      <c r="K271" t="str">
        <f t="shared" si="29"/>
        <v>N/A</v>
      </c>
      <c r="L271" t="str">
        <f t="shared" si="30"/>
        <v>N/A</v>
      </c>
      <c r="M271" t="str">
        <f t="shared" si="31"/>
        <v>N/A</v>
      </c>
      <c r="N271" t="str">
        <f t="shared" si="32"/>
        <v>N/A</v>
      </c>
    </row>
    <row r="272" spans="1:14" x14ac:dyDescent="0.3">
      <c r="A272" s="1">
        <v>25</v>
      </c>
      <c r="B272" t="s">
        <v>754</v>
      </c>
      <c r="C272" t="s">
        <v>1558</v>
      </c>
      <c r="D272" t="s">
        <v>1559</v>
      </c>
      <c r="E272" t="s">
        <v>1560</v>
      </c>
      <c r="F272" t="s">
        <v>1561</v>
      </c>
      <c r="G272" t="s">
        <v>1562</v>
      </c>
      <c r="I272" t="str">
        <f t="shared" si="27"/>
        <v>N/A</v>
      </c>
      <c r="J272">
        <f t="shared" si="28"/>
        <v>0.54910000000000003</v>
      </c>
      <c r="K272">
        <f t="shared" si="29"/>
        <v>0.52070000000000005</v>
      </c>
      <c r="L272">
        <f t="shared" si="30"/>
        <v>0.52539999999999998</v>
      </c>
      <c r="M272">
        <f t="shared" si="31"/>
        <v>0.55630000000000002</v>
      </c>
      <c r="N272">
        <f t="shared" si="32"/>
        <v>0.60420000000000007</v>
      </c>
    </row>
    <row r="273" spans="1:14" x14ac:dyDescent="0.3">
      <c r="A273" s="1">
        <v>26</v>
      </c>
      <c r="B273" t="s">
        <v>760</v>
      </c>
      <c r="C273" t="s">
        <v>254</v>
      </c>
      <c r="D273" t="s">
        <v>254</v>
      </c>
      <c r="E273" t="s">
        <v>254</v>
      </c>
      <c r="F273" t="s">
        <v>254</v>
      </c>
      <c r="G273" t="s">
        <v>254</v>
      </c>
      <c r="I273" t="str">
        <f t="shared" si="27"/>
        <v>N/A</v>
      </c>
      <c r="J273" t="str">
        <f t="shared" si="28"/>
        <v>N/A</v>
      </c>
      <c r="K273" t="str">
        <f t="shared" si="29"/>
        <v>N/A</v>
      </c>
      <c r="L273" t="str">
        <f t="shared" si="30"/>
        <v>N/A</v>
      </c>
      <c r="M273" t="str">
        <f t="shared" si="31"/>
        <v>N/A</v>
      </c>
      <c r="N273" t="str">
        <f t="shared" si="32"/>
        <v>N/A</v>
      </c>
    </row>
    <row r="274" spans="1:14" x14ac:dyDescent="0.3">
      <c r="A274" s="1">
        <v>27</v>
      </c>
      <c r="B274" t="s">
        <v>761</v>
      </c>
      <c r="C274" t="s">
        <v>254</v>
      </c>
      <c r="D274" t="s">
        <v>254</v>
      </c>
      <c r="E274" t="s">
        <v>254</v>
      </c>
      <c r="F274" t="s">
        <v>254</v>
      </c>
      <c r="G274" t="s">
        <v>254</v>
      </c>
      <c r="I274" t="str">
        <f t="shared" si="27"/>
        <v>N/A</v>
      </c>
      <c r="J274" t="str">
        <f t="shared" si="28"/>
        <v>N/A</v>
      </c>
      <c r="K274" t="str">
        <f t="shared" si="29"/>
        <v>N/A</v>
      </c>
      <c r="L274" t="str">
        <f t="shared" si="30"/>
        <v>N/A</v>
      </c>
      <c r="M274" t="str">
        <f t="shared" si="31"/>
        <v>N/A</v>
      </c>
      <c r="N274" t="str">
        <f t="shared" si="32"/>
        <v>N/A</v>
      </c>
    </row>
    <row r="275" spans="1:14" x14ac:dyDescent="0.3">
      <c r="A275" s="1">
        <v>28</v>
      </c>
      <c r="B275" t="s">
        <v>762</v>
      </c>
      <c r="C275" t="s">
        <v>254</v>
      </c>
      <c r="D275" t="s">
        <v>254</v>
      </c>
      <c r="E275" t="s">
        <v>254</v>
      </c>
      <c r="F275" t="s">
        <v>254</v>
      </c>
      <c r="G275" t="s">
        <v>254</v>
      </c>
      <c r="I275" t="str">
        <f t="shared" si="27"/>
        <v>N/A</v>
      </c>
      <c r="J275" t="str">
        <f t="shared" si="28"/>
        <v>N/A</v>
      </c>
      <c r="K275" t="str">
        <f t="shared" si="29"/>
        <v>N/A</v>
      </c>
      <c r="L275" t="str">
        <f t="shared" si="30"/>
        <v>N/A</v>
      </c>
      <c r="M275" t="str">
        <f t="shared" si="31"/>
        <v>N/A</v>
      </c>
      <c r="N275" t="str">
        <f t="shared" si="32"/>
        <v>N/A</v>
      </c>
    </row>
    <row r="276" spans="1:14" x14ac:dyDescent="0.3">
      <c r="A276" s="1">
        <v>29</v>
      </c>
      <c r="B276" t="s">
        <v>763</v>
      </c>
      <c r="C276" t="s">
        <v>1563</v>
      </c>
      <c r="D276" t="s">
        <v>1564</v>
      </c>
      <c r="E276" t="s">
        <v>1563</v>
      </c>
      <c r="F276" t="s">
        <v>1565</v>
      </c>
      <c r="G276" t="s">
        <v>1566</v>
      </c>
      <c r="I276" t="str">
        <f t="shared" si="27"/>
        <v>N/A</v>
      </c>
      <c r="J276">
        <f t="shared" si="28"/>
        <v>3450000000</v>
      </c>
      <c r="K276">
        <f t="shared" si="29"/>
        <v>4010000000</v>
      </c>
      <c r="L276">
        <f t="shared" si="30"/>
        <v>3450000000</v>
      </c>
      <c r="M276">
        <f t="shared" si="31"/>
        <v>2840000000</v>
      </c>
      <c r="N276">
        <f t="shared" si="32"/>
        <v>2780000000</v>
      </c>
    </row>
    <row r="277" spans="1:14" x14ac:dyDescent="0.3">
      <c r="A277" s="1">
        <v>30</v>
      </c>
      <c r="B277" t="s">
        <v>769</v>
      </c>
      <c r="C277" t="s">
        <v>1567</v>
      </c>
      <c r="D277" t="s">
        <v>1567</v>
      </c>
      <c r="E277" t="s">
        <v>1568</v>
      </c>
      <c r="F277" t="s">
        <v>1569</v>
      </c>
      <c r="G277" t="s">
        <v>1569</v>
      </c>
      <c r="I277" t="str">
        <f t="shared" si="27"/>
        <v>N/A</v>
      </c>
      <c r="J277">
        <f t="shared" si="28"/>
        <v>1000000</v>
      </c>
      <c r="K277">
        <f t="shared" si="29"/>
        <v>1000000</v>
      </c>
      <c r="L277">
        <f t="shared" si="30"/>
        <v>900000</v>
      </c>
      <c r="M277">
        <f t="shared" si="31"/>
        <v>800000</v>
      </c>
      <c r="N277">
        <f t="shared" si="32"/>
        <v>800000</v>
      </c>
    </row>
    <row r="278" spans="1:14" x14ac:dyDescent="0.3">
      <c r="A278" s="1">
        <v>31</v>
      </c>
      <c r="B278" t="s">
        <v>773</v>
      </c>
      <c r="C278" t="s">
        <v>1565</v>
      </c>
      <c r="D278" t="s">
        <v>1570</v>
      </c>
      <c r="E278" t="s">
        <v>1571</v>
      </c>
      <c r="F278" t="s">
        <v>1572</v>
      </c>
      <c r="G278" t="s">
        <v>1573</v>
      </c>
      <c r="I278" t="str">
        <f t="shared" si="27"/>
        <v>pos_trend</v>
      </c>
      <c r="J278">
        <f t="shared" si="28"/>
        <v>2840000000</v>
      </c>
      <c r="K278">
        <f t="shared" si="29"/>
        <v>3400000000</v>
      </c>
      <c r="L278">
        <f t="shared" si="30"/>
        <v>3770000000</v>
      </c>
      <c r="M278">
        <f t="shared" si="31"/>
        <v>4000000000</v>
      </c>
      <c r="N278">
        <f t="shared" si="32"/>
        <v>4110000000.0000005</v>
      </c>
    </row>
    <row r="279" spans="1:14" x14ac:dyDescent="0.3">
      <c r="A279" s="1">
        <v>32</v>
      </c>
      <c r="B279" t="s">
        <v>779</v>
      </c>
      <c r="C279" t="s">
        <v>254</v>
      </c>
      <c r="D279" t="s">
        <v>254</v>
      </c>
      <c r="E279" t="s">
        <v>254</v>
      </c>
      <c r="F279" t="s">
        <v>254</v>
      </c>
      <c r="G279" t="s">
        <v>254</v>
      </c>
      <c r="I279" t="str">
        <f t="shared" si="27"/>
        <v>N/A</v>
      </c>
      <c r="J279" t="str">
        <f t="shared" si="28"/>
        <v>N/A</v>
      </c>
      <c r="K279" t="str">
        <f t="shared" si="29"/>
        <v>N/A</v>
      </c>
      <c r="L279" t="str">
        <f t="shared" si="30"/>
        <v>N/A</v>
      </c>
      <c r="M279" t="str">
        <f t="shared" si="31"/>
        <v>N/A</v>
      </c>
      <c r="N279" t="str">
        <f t="shared" si="32"/>
        <v>N/A</v>
      </c>
    </row>
    <row r="280" spans="1:14" x14ac:dyDescent="0.3">
      <c r="A280" s="1">
        <v>33</v>
      </c>
      <c r="B280" t="s">
        <v>780</v>
      </c>
      <c r="C280" t="s">
        <v>1574</v>
      </c>
      <c r="D280" t="s">
        <v>1575</v>
      </c>
      <c r="E280" t="s">
        <v>1576</v>
      </c>
      <c r="F280" t="s">
        <v>1577</v>
      </c>
      <c r="G280" t="s">
        <v>1578</v>
      </c>
      <c r="I280" t="str">
        <f t="shared" si="27"/>
        <v>N/A</v>
      </c>
      <c r="J280">
        <f t="shared" si="28"/>
        <v>-217200000</v>
      </c>
      <c r="K280">
        <f t="shared" si="29"/>
        <v>-304100000</v>
      </c>
      <c r="L280">
        <f t="shared" si="30"/>
        <v>-653100000</v>
      </c>
      <c r="M280">
        <f t="shared" si="31"/>
        <v>-1210000000</v>
      </c>
      <c r="N280">
        <f t="shared" si="32"/>
        <v>-1130000000</v>
      </c>
    </row>
    <row r="281" spans="1:14" x14ac:dyDescent="0.3">
      <c r="A281" s="1">
        <v>34</v>
      </c>
      <c r="B281" t="s">
        <v>786</v>
      </c>
      <c r="C281" t="s">
        <v>254</v>
      </c>
      <c r="D281" t="s">
        <v>254</v>
      </c>
      <c r="E281" t="s">
        <v>254</v>
      </c>
      <c r="F281" t="s">
        <v>254</v>
      </c>
      <c r="G281" t="s">
        <v>254</v>
      </c>
      <c r="I281" t="str">
        <f t="shared" si="27"/>
        <v>N/A</v>
      </c>
      <c r="J281" t="str">
        <f t="shared" si="28"/>
        <v>N/A</v>
      </c>
      <c r="K281" t="str">
        <f t="shared" si="29"/>
        <v>N/A</v>
      </c>
      <c r="L281" t="str">
        <f t="shared" si="30"/>
        <v>N/A</v>
      </c>
      <c r="M281" t="str">
        <f t="shared" si="31"/>
        <v>N/A</v>
      </c>
      <c r="N281" t="str">
        <f t="shared" si="32"/>
        <v>N/A</v>
      </c>
    </row>
    <row r="282" spans="1:14" x14ac:dyDescent="0.3">
      <c r="A282" s="1">
        <v>35</v>
      </c>
      <c r="B282" t="s">
        <v>788</v>
      </c>
      <c r="C282" t="s">
        <v>254</v>
      </c>
      <c r="D282" t="s">
        <v>254</v>
      </c>
      <c r="E282" t="s">
        <v>254</v>
      </c>
      <c r="F282" t="s">
        <v>254</v>
      </c>
      <c r="G282" t="s">
        <v>254</v>
      </c>
      <c r="I282" t="str">
        <f t="shared" si="27"/>
        <v>N/A</v>
      </c>
      <c r="J282" t="str">
        <f t="shared" si="28"/>
        <v>N/A</v>
      </c>
      <c r="K282" t="str">
        <f t="shared" si="29"/>
        <v>N/A</v>
      </c>
      <c r="L282" t="str">
        <f t="shared" si="30"/>
        <v>N/A</v>
      </c>
      <c r="M282" t="str">
        <f t="shared" si="31"/>
        <v>N/A</v>
      </c>
      <c r="N282" t="str">
        <f t="shared" si="32"/>
        <v>N/A</v>
      </c>
    </row>
    <row r="283" spans="1:14" x14ac:dyDescent="0.3">
      <c r="A283" s="1">
        <v>36</v>
      </c>
      <c r="B283" t="s">
        <v>789</v>
      </c>
      <c r="C283" t="s">
        <v>254</v>
      </c>
      <c r="D283" t="s">
        <v>254</v>
      </c>
      <c r="E283" t="s">
        <v>254</v>
      </c>
      <c r="F283" t="s">
        <v>254</v>
      </c>
      <c r="G283" t="s">
        <v>254</v>
      </c>
      <c r="I283" t="str">
        <f t="shared" si="27"/>
        <v>N/A</v>
      </c>
      <c r="J283" t="str">
        <f t="shared" si="28"/>
        <v>N/A</v>
      </c>
      <c r="K283" t="str">
        <f t="shared" si="29"/>
        <v>N/A</v>
      </c>
      <c r="L283" t="str">
        <f t="shared" si="30"/>
        <v>N/A</v>
      </c>
      <c r="M283" t="str">
        <f t="shared" si="31"/>
        <v>N/A</v>
      </c>
      <c r="N283" t="str">
        <f t="shared" si="32"/>
        <v>N/A</v>
      </c>
    </row>
    <row r="284" spans="1:14" x14ac:dyDescent="0.3">
      <c r="A284" s="1">
        <v>37</v>
      </c>
      <c r="B284" t="s">
        <v>795</v>
      </c>
      <c r="C284" t="s">
        <v>1579</v>
      </c>
      <c r="D284" t="s">
        <v>1580</v>
      </c>
      <c r="E284" t="s">
        <v>1581</v>
      </c>
      <c r="F284" t="s">
        <v>1582</v>
      </c>
      <c r="G284" t="s">
        <v>1583</v>
      </c>
      <c r="I284" t="str">
        <f t="shared" si="27"/>
        <v>N/A</v>
      </c>
      <c r="J284">
        <f t="shared" si="28"/>
        <v>0.4466</v>
      </c>
      <c r="K284">
        <f t="shared" si="29"/>
        <v>0.47520000000000007</v>
      </c>
      <c r="L284">
        <f t="shared" si="30"/>
        <v>0.46799999999999997</v>
      </c>
      <c r="M284">
        <f t="shared" si="31"/>
        <v>0.43680000000000002</v>
      </c>
      <c r="N284">
        <f t="shared" si="32"/>
        <v>0.38729999999999998</v>
      </c>
    </row>
    <row r="285" spans="1:14" x14ac:dyDescent="0.3">
      <c r="A285" s="1">
        <v>38</v>
      </c>
      <c r="B285" t="s">
        <v>801</v>
      </c>
      <c r="C285" t="s">
        <v>1563</v>
      </c>
      <c r="D285" t="s">
        <v>1564</v>
      </c>
      <c r="E285" t="s">
        <v>1563</v>
      </c>
      <c r="F285" t="s">
        <v>1565</v>
      </c>
      <c r="G285" t="s">
        <v>1566</v>
      </c>
      <c r="I285" t="str">
        <f t="shared" si="27"/>
        <v>N/A</v>
      </c>
      <c r="J285">
        <f t="shared" si="28"/>
        <v>3450000000</v>
      </c>
      <c r="K285">
        <f t="shared" si="29"/>
        <v>4010000000</v>
      </c>
      <c r="L285">
        <f t="shared" si="30"/>
        <v>3450000000</v>
      </c>
      <c r="M285">
        <f t="shared" si="31"/>
        <v>2840000000</v>
      </c>
      <c r="N285">
        <f t="shared" si="32"/>
        <v>2780000000</v>
      </c>
    </row>
    <row r="286" spans="1:14" x14ac:dyDescent="0.3">
      <c r="A286" s="1">
        <v>39</v>
      </c>
      <c r="B286" t="s">
        <v>802</v>
      </c>
      <c r="C286" t="s">
        <v>1579</v>
      </c>
      <c r="D286" t="s">
        <v>1580</v>
      </c>
      <c r="E286" t="s">
        <v>1581</v>
      </c>
      <c r="F286" t="s">
        <v>1582</v>
      </c>
      <c r="G286" t="s">
        <v>1583</v>
      </c>
      <c r="I286" t="str">
        <f t="shared" si="27"/>
        <v>N/A</v>
      </c>
      <c r="J286">
        <f t="shared" si="28"/>
        <v>0.4466</v>
      </c>
      <c r="K286">
        <f t="shared" si="29"/>
        <v>0.47520000000000007</v>
      </c>
      <c r="L286">
        <f t="shared" si="30"/>
        <v>0.46799999999999997</v>
      </c>
      <c r="M286">
        <f t="shared" si="31"/>
        <v>0.43680000000000002</v>
      </c>
      <c r="N286">
        <f t="shared" si="32"/>
        <v>0.38729999999999998</v>
      </c>
    </row>
    <row r="287" spans="1:14" x14ac:dyDescent="0.3">
      <c r="A287" s="1">
        <v>40</v>
      </c>
      <c r="B287" t="s">
        <v>803</v>
      </c>
      <c r="C287" t="s">
        <v>1584</v>
      </c>
      <c r="D287" t="s">
        <v>1585</v>
      </c>
      <c r="E287" t="s">
        <v>1586</v>
      </c>
      <c r="F287" t="s">
        <v>1587</v>
      </c>
      <c r="G287" t="s">
        <v>1588</v>
      </c>
      <c r="I287" t="str">
        <f t="shared" si="27"/>
        <v>N/A</v>
      </c>
      <c r="J287">
        <f t="shared" si="28"/>
        <v>33299999.999999996</v>
      </c>
      <c r="K287">
        <f t="shared" si="29"/>
        <v>34600000</v>
      </c>
      <c r="L287">
        <f t="shared" si="30"/>
        <v>48400000</v>
      </c>
      <c r="M287">
        <f t="shared" si="31"/>
        <v>45000000</v>
      </c>
      <c r="N287">
        <f t="shared" si="32"/>
        <v>61100000</v>
      </c>
    </row>
    <row r="288" spans="1:14" x14ac:dyDescent="0.3">
      <c r="A288" s="1">
        <v>41</v>
      </c>
      <c r="B288" t="s">
        <v>804</v>
      </c>
      <c r="C288" t="s">
        <v>1589</v>
      </c>
      <c r="D288" t="s">
        <v>1590</v>
      </c>
      <c r="E288" t="s">
        <v>1591</v>
      </c>
      <c r="F288" t="s">
        <v>1592</v>
      </c>
      <c r="G288" t="s">
        <v>1565</v>
      </c>
      <c r="I288" t="str">
        <f t="shared" si="27"/>
        <v>N/A</v>
      </c>
      <c r="J288">
        <f t="shared" si="28"/>
        <v>3480000000</v>
      </c>
      <c r="K288">
        <f t="shared" si="29"/>
        <v>4040000000</v>
      </c>
      <c r="L288">
        <f t="shared" si="30"/>
        <v>3500000000</v>
      </c>
      <c r="M288">
        <f t="shared" si="31"/>
        <v>2880000000</v>
      </c>
      <c r="N288">
        <f t="shared" si="32"/>
        <v>2840000000</v>
      </c>
    </row>
    <row r="289" spans="1:14" x14ac:dyDescent="0.3">
      <c r="A289" s="1">
        <v>42</v>
      </c>
      <c r="B289" t="s">
        <v>805</v>
      </c>
      <c r="C289" t="s">
        <v>1485</v>
      </c>
      <c r="D289" t="s">
        <v>1204</v>
      </c>
      <c r="E289" t="s">
        <v>1486</v>
      </c>
      <c r="F289" t="s">
        <v>1487</v>
      </c>
      <c r="G289" t="s">
        <v>1488</v>
      </c>
      <c r="I289" t="str">
        <f t="shared" si="27"/>
        <v>N/A</v>
      </c>
      <c r="J289">
        <f t="shared" si="28"/>
        <v>7720000000</v>
      </c>
      <c r="K289">
        <f t="shared" si="29"/>
        <v>8439999999.999999</v>
      </c>
      <c r="L289">
        <f t="shared" si="30"/>
        <v>7370000000</v>
      </c>
      <c r="M289">
        <f t="shared" si="31"/>
        <v>6500000000</v>
      </c>
      <c r="N289">
        <f t="shared" si="32"/>
        <v>7170000000</v>
      </c>
    </row>
    <row r="290" spans="1:14" x14ac:dyDescent="0.3">
      <c r="I290" t="str">
        <f t="shared" si="27"/>
        <v>N/A</v>
      </c>
      <c r="J290" t="str">
        <f t="shared" si="28"/>
        <v>N/A</v>
      </c>
      <c r="K290" t="str">
        <f t="shared" si="29"/>
        <v>N/A</v>
      </c>
      <c r="L290" t="str">
        <f t="shared" si="30"/>
        <v>N/A</v>
      </c>
      <c r="M290" t="str">
        <f t="shared" si="31"/>
        <v>N/A</v>
      </c>
      <c r="N290" t="str">
        <f t="shared" si="32"/>
        <v>N/A</v>
      </c>
    </row>
    <row r="291" spans="1:14" x14ac:dyDescent="0.3">
      <c r="B291" s="1" t="s">
        <v>241</v>
      </c>
      <c r="C291" s="1" t="s">
        <v>242</v>
      </c>
      <c r="D291" s="1" t="s">
        <v>243</v>
      </c>
      <c r="E291" s="1" t="s">
        <v>244</v>
      </c>
      <c r="F291" s="1" t="s">
        <v>245</v>
      </c>
      <c r="G291" s="1" t="s">
        <v>246</v>
      </c>
      <c r="H291" s="1" t="s">
        <v>247</v>
      </c>
      <c r="I291" t="str">
        <f t="shared" si="27"/>
        <v>pos_trend</v>
      </c>
      <c r="J291">
        <f t="shared" si="28"/>
        <v>2012</v>
      </c>
      <c r="K291">
        <f t="shared" si="29"/>
        <v>2013</v>
      </c>
      <c r="L291">
        <f t="shared" si="30"/>
        <v>2014</v>
      </c>
      <c r="M291">
        <f t="shared" si="31"/>
        <v>2015</v>
      </c>
      <c r="N291">
        <f t="shared" si="32"/>
        <v>2016</v>
      </c>
    </row>
    <row r="292" spans="1:14" x14ac:dyDescent="0.3">
      <c r="A292" s="1">
        <v>0</v>
      </c>
      <c r="B292" t="s">
        <v>806</v>
      </c>
      <c r="C292" t="s">
        <v>1593</v>
      </c>
      <c r="D292" t="s">
        <v>1325</v>
      </c>
      <c r="E292" t="s">
        <v>1326</v>
      </c>
      <c r="F292" t="s">
        <v>1327</v>
      </c>
      <c r="G292" t="s">
        <v>1328</v>
      </c>
      <c r="I292" t="str">
        <f t="shared" si="27"/>
        <v>N/A</v>
      </c>
      <c r="J292">
        <f t="shared" si="28"/>
        <v>527799999.99999994</v>
      </c>
      <c r="K292">
        <f t="shared" si="29"/>
        <v>592300000</v>
      </c>
      <c r="L292">
        <f t="shared" si="30"/>
        <v>404200000</v>
      </c>
      <c r="M292">
        <f t="shared" si="31"/>
        <v>264000000</v>
      </c>
      <c r="N292">
        <f t="shared" si="32"/>
        <v>160200000</v>
      </c>
    </row>
    <row r="293" spans="1:14" x14ac:dyDescent="0.3">
      <c r="A293" s="1">
        <v>1</v>
      </c>
      <c r="B293" t="s">
        <v>424</v>
      </c>
      <c r="C293" t="s">
        <v>254</v>
      </c>
      <c r="D293" t="s">
        <v>1594</v>
      </c>
      <c r="E293" t="s">
        <v>1595</v>
      </c>
      <c r="F293" t="s">
        <v>1596</v>
      </c>
      <c r="G293" t="s">
        <v>1597</v>
      </c>
      <c r="I293" t="str">
        <f t="shared" si="27"/>
        <v>neg_trend</v>
      </c>
      <c r="J293" t="str">
        <f t="shared" si="28"/>
        <v>N/A</v>
      </c>
      <c r="K293">
        <f t="shared" si="29"/>
        <v>0.1222</v>
      </c>
      <c r="L293">
        <f t="shared" si="30"/>
        <v>-0.31760000000000005</v>
      </c>
      <c r="M293">
        <f t="shared" si="31"/>
        <v>-0.34689999999999999</v>
      </c>
      <c r="N293">
        <f t="shared" si="32"/>
        <v>-0.39319999999999999</v>
      </c>
    </row>
    <row r="294" spans="1:14" x14ac:dyDescent="0.3">
      <c r="A294" s="1">
        <v>2</v>
      </c>
      <c r="B294" t="s">
        <v>807</v>
      </c>
      <c r="C294" t="s">
        <v>1212</v>
      </c>
      <c r="D294" t="s">
        <v>1213</v>
      </c>
      <c r="E294" t="s">
        <v>1214</v>
      </c>
      <c r="F294" t="s">
        <v>1215</v>
      </c>
      <c r="G294" t="s">
        <v>1216</v>
      </c>
      <c r="I294" t="str">
        <f t="shared" si="27"/>
        <v>N/A</v>
      </c>
      <c r="J294">
        <f t="shared" si="28"/>
        <v>229900000</v>
      </c>
      <c r="K294">
        <f t="shared" si="29"/>
        <v>259399999.99999997</v>
      </c>
      <c r="L294">
        <f t="shared" si="30"/>
        <v>280400000</v>
      </c>
      <c r="M294">
        <f t="shared" si="31"/>
        <v>260100000.00000003</v>
      </c>
      <c r="N294">
        <f t="shared" si="32"/>
        <v>274600000</v>
      </c>
    </row>
    <row r="295" spans="1:14" x14ac:dyDescent="0.3">
      <c r="A295" s="1">
        <v>3</v>
      </c>
      <c r="B295" t="s">
        <v>808</v>
      </c>
      <c r="C295" t="s">
        <v>1217</v>
      </c>
      <c r="D295" t="s">
        <v>1218</v>
      </c>
      <c r="E295" t="s">
        <v>1219</v>
      </c>
      <c r="F295" t="s">
        <v>1220</v>
      </c>
      <c r="G295" t="s">
        <v>1221</v>
      </c>
      <c r="I295" t="str">
        <f t="shared" si="27"/>
        <v>N/A</v>
      </c>
      <c r="J295">
        <f t="shared" si="28"/>
        <v>180600000</v>
      </c>
      <c r="K295">
        <f t="shared" si="29"/>
        <v>211600000</v>
      </c>
      <c r="L295">
        <f t="shared" si="30"/>
        <v>239400000</v>
      </c>
      <c r="M295">
        <f t="shared" si="31"/>
        <v>217400000</v>
      </c>
      <c r="N295">
        <f t="shared" si="32"/>
        <v>223400000</v>
      </c>
    </row>
    <row r="296" spans="1:14" x14ac:dyDescent="0.3">
      <c r="A296" s="1">
        <v>4</v>
      </c>
      <c r="B296" t="s">
        <v>809</v>
      </c>
      <c r="C296" t="s">
        <v>1222</v>
      </c>
      <c r="D296" t="s">
        <v>682</v>
      </c>
      <c r="E296" t="s">
        <v>1223</v>
      </c>
      <c r="F296" t="s">
        <v>1224</v>
      </c>
      <c r="G296" t="s">
        <v>1225</v>
      </c>
      <c r="I296" t="str">
        <f t="shared" si="27"/>
        <v>N/A</v>
      </c>
      <c r="J296">
        <f t="shared" si="28"/>
        <v>49300000</v>
      </c>
      <c r="K296">
        <f t="shared" si="29"/>
        <v>47800000</v>
      </c>
      <c r="L296">
        <f t="shared" si="30"/>
        <v>41000000</v>
      </c>
      <c r="M296">
        <f t="shared" si="31"/>
        <v>42700000</v>
      </c>
      <c r="N296">
        <f t="shared" si="32"/>
        <v>51200000</v>
      </c>
    </row>
    <row r="297" spans="1:14" x14ac:dyDescent="0.3">
      <c r="A297" s="1">
        <v>5</v>
      </c>
      <c r="B297" t="s">
        <v>810</v>
      </c>
      <c r="C297" t="s">
        <v>1598</v>
      </c>
      <c r="D297" t="s">
        <v>1599</v>
      </c>
      <c r="E297" t="s">
        <v>1600</v>
      </c>
      <c r="F297" t="s">
        <v>1601</v>
      </c>
      <c r="G297" t="s">
        <v>1602</v>
      </c>
      <c r="I297" t="str">
        <f t="shared" si="27"/>
        <v>N/A</v>
      </c>
      <c r="J297">
        <f t="shared" si="28"/>
        <v>-36400000</v>
      </c>
      <c r="K297">
        <f t="shared" si="29"/>
        <v>21700000</v>
      </c>
      <c r="L297">
        <f t="shared" si="30"/>
        <v>3600000</v>
      </c>
      <c r="M297">
        <f t="shared" si="31"/>
        <v>-26800000</v>
      </c>
      <c r="N297">
        <f t="shared" si="32"/>
        <v>2100000</v>
      </c>
    </row>
    <row r="298" spans="1:14" x14ac:dyDescent="0.3">
      <c r="A298" s="1">
        <v>6</v>
      </c>
      <c r="B298" t="s">
        <v>714</v>
      </c>
      <c r="C298" t="s">
        <v>1598</v>
      </c>
      <c r="D298" t="s">
        <v>1599</v>
      </c>
      <c r="E298" t="s">
        <v>1600</v>
      </c>
      <c r="F298" t="s">
        <v>1601</v>
      </c>
      <c r="G298" t="s">
        <v>1602</v>
      </c>
      <c r="I298" t="str">
        <f t="shared" si="27"/>
        <v>N/A</v>
      </c>
      <c r="J298">
        <f t="shared" si="28"/>
        <v>-36400000</v>
      </c>
      <c r="K298">
        <f t="shared" si="29"/>
        <v>21700000</v>
      </c>
      <c r="L298">
        <f t="shared" si="30"/>
        <v>3600000</v>
      </c>
      <c r="M298">
        <f t="shared" si="31"/>
        <v>-26800000</v>
      </c>
      <c r="N298">
        <f t="shared" si="32"/>
        <v>2100000</v>
      </c>
    </row>
    <row r="299" spans="1:14" x14ac:dyDescent="0.3">
      <c r="A299" s="1">
        <v>7</v>
      </c>
      <c r="B299" t="s">
        <v>816</v>
      </c>
      <c r="C299" t="s">
        <v>254</v>
      </c>
      <c r="D299" t="s">
        <v>254</v>
      </c>
      <c r="E299" t="s">
        <v>254</v>
      </c>
      <c r="F299" t="s">
        <v>254</v>
      </c>
      <c r="G299" t="s">
        <v>254</v>
      </c>
      <c r="I299" t="str">
        <f t="shared" si="27"/>
        <v>N/A</v>
      </c>
      <c r="J299" t="str">
        <f t="shared" si="28"/>
        <v>N/A</v>
      </c>
      <c r="K299" t="str">
        <f t="shared" si="29"/>
        <v>N/A</v>
      </c>
      <c r="L299" t="str">
        <f t="shared" si="30"/>
        <v>N/A</v>
      </c>
      <c r="M299" t="str">
        <f t="shared" si="31"/>
        <v>N/A</v>
      </c>
      <c r="N299" t="str">
        <f t="shared" si="32"/>
        <v>N/A</v>
      </c>
    </row>
    <row r="300" spans="1:14" x14ac:dyDescent="0.3">
      <c r="A300" s="1">
        <v>8</v>
      </c>
      <c r="B300" t="s">
        <v>817</v>
      </c>
      <c r="C300" t="s">
        <v>1603</v>
      </c>
      <c r="D300" t="s">
        <v>959</v>
      </c>
      <c r="E300" t="s">
        <v>1604</v>
      </c>
      <c r="F300" t="s">
        <v>1330</v>
      </c>
      <c r="G300" t="s">
        <v>1605</v>
      </c>
      <c r="I300" t="str">
        <f t="shared" si="27"/>
        <v>N/A</v>
      </c>
      <c r="J300">
        <f t="shared" si="28"/>
        <v>34900000</v>
      </c>
      <c r="K300">
        <f t="shared" si="29"/>
        <v>28600000</v>
      </c>
      <c r="L300">
        <f t="shared" si="30"/>
        <v>-31000000</v>
      </c>
      <c r="M300">
        <f t="shared" si="31"/>
        <v>-4900000</v>
      </c>
      <c r="N300">
        <f t="shared" si="32"/>
        <v>26300000</v>
      </c>
    </row>
    <row r="301" spans="1:14" x14ac:dyDescent="0.3">
      <c r="A301" s="1">
        <v>9</v>
      </c>
      <c r="B301" t="s">
        <v>823</v>
      </c>
      <c r="C301" t="s">
        <v>1606</v>
      </c>
      <c r="D301" t="s">
        <v>1607</v>
      </c>
      <c r="E301" t="s">
        <v>1608</v>
      </c>
      <c r="F301" t="s">
        <v>1609</v>
      </c>
      <c r="G301" t="s">
        <v>1610</v>
      </c>
      <c r="I301" t="str">
        <f t="shared" si="27"/>
        <v>N/A</v>
      </c>
      <c r="J301">
        <f t="shared" si="28"/>
        <v>756200000</v>
      </c>
      <c r="K301">
        <f t="shared" si="29"/>
        <v>902000000</v>
      </c>
      <c r="L301">
        <f t="shared" si="30"/>
        <v>657200000</v>
      </c>
      <c r="M301">
        <f t="shared" si="31"/>
        <v>492400000</v>
      </c>
      <c r="N301">
        <f t="shared" si="32"/>
        <v>463200000</v>
      </c>
    </row>
    <row r="302" spans="1:14" x14ac:dyDescent="0.3">
      <c r="A302" s="1">
        <v>10</v>
      </c>
      <c r="B302" t="s">
        <v>829</v>
      </c>
      <c r="C302" t="s">
        <v>254</v>
      </c>
      <c r="D302" t="s">
        <v>254</v>
      </c>
      <c r="E302" t="s">
        <v>254</v>
      </c>
      <c r="F302" t="s">
        <v>254</v>
      </c>
      <c r="G302" t="s">
        <v>254</v>
      </c>
      <c r="I302" t="str">
        <f t="shared" si="27"/>
        <v>N/A</v>
      </c>
      <c r="J302" t="str">
        <f t="shared" si="28"/>
        <v>N/A</v>
      </c>
      <c r="K302" t="str">
        <f t="shared" si="29"/>
        <v>N/A</v>
      </c>
      <c r="L302" t="str">
        <f t="shared" si="30"/>
        <v>N/A</v>
      </c>
      <c r="M302" t="str">
        <f t="shared" si="31"/>
        <v>N/A</v>
      </c>
      <c r="N302" t="str">
        <f t="shared" si="32"/>
        <v>N/A</v>
      </c>
    </row>
    <row r="303" spans="1:14" x14ac:dyDescent="0.3">
      <c r="A303" s="1">
        <v>11</v>
      </c>
      <c r="B303" t="s">
        <v>830</v>
      </c>
      <c r="C303" t="s">
        <v>1611</v>
      </c>
      <c r="D303" t="s">
        <v>1612</v>
      </c>
      <c r="E303" t="s">
        <v>1613</v>
      </c>
      <c r="F303" t="s">
        <v>1614</v>
      </c>
      <c r="G303" t="s">
        <v>1615</v>
      </c>
      <c r="I303" t="str">
        <f t="shared" si="27"/>
        <v>N/A</v>
      </c>
      <c r="J303">
        <f t="shared" si="28"/>
        <v>-89800000</v>
      </c>
      <c r="K303">
        <f t="shared" si="29"/>
        <v>-105000000</v>
      </c>
      <c r="L303">
        <f t="shared" si="30"/>
        <v>-218800000</v>
      </c>
      <c r="M303">
        <f t="shared" si="31"/>
        <v>31800000</v>
      </c>
      <c r="N303">
        <f t="shared" si="32"/>
        <v>-93700000</v>
      </c>
    </row>
    <row r="304" spans="1:14" x14ac:dyDescent="0.3">
      <c r="A304" s="1">
        <v>12</v>
      </c>
      <c r="B304" t="s">
        <v>836</v>
      </c>
      <c r="C304" t="s">
        <v>1616</v>
      </c>
      <c r="D304" t="s">
        <v>1617</v>
      </c>
      <c r="E304" t="s">
        <v>1618</v>
      </c>
      <c r="F304" t="s">
        <v>1619</v>
      </c>
      <c r="G304" t="s">
        <v>1620</v>
      </c>
      <c r="I304" t="str">
        <f t="shared" si="27"/>
        <v>N/A</v>
      </c>
      <c r="J304">
        <f t="shared" si="28"/>
        <v>40600000</v>
      </c>
      <c r="K304">
        <f t="shared" si="29"/>
        <v>-36200000</v>
      </c>
      <c r="L304">
        <f t="shared" si="30"/>
        <v>-103900000</v>
      </c>
      <c r="M304">
        <f t="shared" si="31"/>
        <v>3800000</v>
      </c>
      <c r="N304">
        <f t="shared" si="32"/>
        <v>-4500000</v>
      </c>
    </row>
    <row r="305" spans="1:14" x14ac:dyDescent="0.3">
      <c r="A305" s="1">
        <v>13</v>
      </c>
      <c r="B305" t="s">
        <v>655</v>
      </c>
      <c r="C305" t="s">
        <v>1621</v>
      </c>
      <c r="D305" t="s">
        <v>1622</v>
      </c>
      <c r="E305" t="s">
        <v>1623</v>
      </c>
      <c r="F305" t="s">
        <v>1624</v>
      </c>
      <c r="G305" t="s">
        <v>1625</v>
      </c>
      <c r="I305" t="str">
        <f t="shared" si="27"/>
        <v>N/A</v>
      </c>
      <c r="J305">
        <f t="shared" si="28"/>
        <v>-61700000</v>
      </c>
      <c r="K305">
        <f t="shared" si="29"/>
        <v>54700000</v>
      </c>
      <c r="L305">
        <f t="shared" si="30"/>
        <v>-219400000</v>
      </c>
      <c r="M305">
        <f t="shared" si="31"/>
        <v>37300000</v>
      </c>
      <c r="N305">
        <f t="shared" si="32"/>
        <v>62800000</v>
      </c>
    </row>
    <row r="306" spans="1:14" x14ac:dyDescent="0.3">
      <c r="A306" s="1">
        <v>14</v>
      </c>
      <c r="B306" t="s">
        <v>847</v>
      </c>
      <c r="C306" t="s">
        <v>1626</v>
      </c>
      <c r="D306" t="s">
        <v>1627</v>
      </c>
      <c r="E306" t="s">
        <v>1628</v>
      </c>
      <c r="F306" t="s">
        <v>1629</v>
      </c>
      <c r="G306" t="s">
        <v>1630</v>
      </c>
      <c r="I306" t="str">
        <f t="shared" si="27"/>
        <v>N/A</v>
      </c>
      <c r="J306">
        <f t="shared" si="28"/>
        <v>-62300000</v>
      </c>
      <c r="K306">
        <f t="shared" si="29"/>
        <v>110000000</v>
      </c>
      <c r="L306">
        <f t="shared" si="30"/>
        <v>64300000</v>
      </c>
      <c r="M306">
        <f t="shared" si="31"/>
        <v>-92100000</v>
      </c>
      <c r="N306">
        <f t="shared" si="32"/>
        <v>-165900000</v>
      </c>
    </row>
    <row r="307" spans="1:14" x14ac:dyDescent="0.3">
      <c r="A307" s="1">
        <v>15</v>
      </c>
      <c r="B307" t="s">
        <v>853</v>
      </c>
      <c r="C307" t="s">
        <v>1631</v>
      </c>
      <c r="D307" t="s">
        <v>1632</v>
      </c>
      <c r="E307" t="s">
        <v>1633</v>
      </c>
      <c r="F307" t="s">
        <v>1634</v>
      </c>
      <c r="G307" t="s">
        <v>1635</v>
      </c>
      <c r="I307" t="str">
        <f t="shared" si="27"/>
        <v>N/A</v>
      </c>
      <c r="J307">
        <f t="shared" si="28"/>
        <v>666400000</v>
      </c>
      <c r="K307">
        <f t="shared" si="29"/>
        <v>797000000</v>
      </c>
      <c r="L307">
        <f t="shared" si="30"/>
        <v>438400000</v>
      </c>
      <c r="M307">
        <f t="shared" si="31"/>
        <v>524200000.00000006</v>
      </c>
      <c r="N307">
        <f t="shared" si="32"/>
        <v>369500000</v>
      </c>
    </row>
    <row r="308" spans="1:14" x14ac:dyDescent="0.3">
      <c r="A308" s="1">
        <v>16</v>
      </c>
      <c r="B308" t="s">
        <v>859</v>
      </c>
      <c r="C308" t="s">
        <v>254</v>
      </c>
      <c r="D308" t="s">
        <v>1636</v>
      </c>
      <c r="E308" t="s">
        <v>1637</v>
      </c>
      <c r="F308" t="s">
        <v>1638</v>
      </c>
      <c r="G308" t="s">
        <v>1639</v>
      </c>
      <c r="I308" t="str">
        <f t="shared" si="27"/>
        <v>N/A</v>
      </c>
      <c r="J308" t="str">
        <f t="shared" si="28"/>
        <v>N/A</v>
      </c>
      <c r="K308">
        <f t="shared" si="29"/>
        <v>0.19600000000000001</v>
      </c>
      <c r="L308">
        <f t="shared" si="30"/>
        <v>-0.44990000000000002</v>
      </c>
      <c r="M308">
        <f t="shared" si="31"/>
        <v>0.19570000000000001</v>
      </c>
      <c r="N308">
        <f t="shared" si="32"/>
        <v>-0.29510000000000003</v>
      </c>
    </row>
    <row r="309" spans="1:14" x14ac:dyDescent="0.3">
      <c r="A309" s="1">
        <v>17</v>
      </c>
      <c r="B309" t="s">
        <v>864</v>
      </c>
      <c r="C309" t="s">
        <v>1640</v>
      </c>
      <c r="D309" t="s">
        <v>1641</v>
      </c>
      <c r="E309" t="s">
        <v>1642</v>
      </c>
      <c r="F309" t="s">
        <v>1643</v>
      </c>
      <c r="G309" t="s">
        <v>1644</v>
      </c>
      <c r="I309" t="str">
        <f t="shared" si="27"/>
        <v>N/A</v>
      </c>
      <c r="J309">
        <f t="shared" si="28"/>
        <v>6.6900000000000001E-2</v>
      </c>
      <c r="K309">
        <f t="shared" si="29"/>
        <v>7.3899999999999993E-2</v>
      </c>
      <c r="L309">
        <f t="shared" si="30"/>
        <v>4.5100000000000001E-2</v>
      </c>
      <c r="M309">
        <f t="shared" si="31"/>
        <v>7.0199999999999999E-2</v>
      </c>
      <c r="N309">
        <f t="shared" si="32"/>
        <v>4.99E-2</v>
      </c>
    </row>
    <row r="310" spans="1:14" x14ac:dyDescent="0.3">
      <c r="I310" t="str">
        <f t="shared" si="27"/>
        <v>N/A</v>
      </c>
      <c r="J310" t="str">
        <f t="shared" si="28"/>
        <v>N/A</v>
      </c>
      <c r="K310" t="str">
        <f t="shared" si="29"/>
        <v>N/A</v>
      </c>
      <c r="L310" t="str">
        <f t="shared" si="30"/>
        <v>N/A</v>
      </c>
      <c r="M310" t="str">
        <f t="shared" si="31"/>
        <v>N/A</v>
      </c>
      <c r="N310" t="str">
        <f t="shared" si="32"/>
        <v>N/A</v>
      </c>
    </row>
    <row r="311" spans="1:14" x14ac:dyDescent="0.3">
      <c r="B311" s="1" t="s">
        <v>307</v>
      </c>
      <c r="C311" s="1" t="s">
        <v>242</v>
      </c>
      <c r="D311" s="1" t="s">
        <v>243</v>
      </c>
      <c r="E311" s="1" t="s">
        <v>244</v>
      </c>
      <c r="F311" s="1" t="s">
        <v>245</v>
      </c>
      <c r="G311" s="1" t="s">
        <v>246</v>
      </c>
      <c r="H311" s="1" t="s">
        <v>247</v>
      </c>
      <c r="I311" t="str">
        <f t="shared" si="27"/>
        <v>pos_trend</v>
      </c>
      <c r="J311">
        <f t="shared" si="28"/>
        <v>2012</v>
      </c>
      <c r="K311">
        <f t="shared" si="29"/>
        <v>2013</v>
      </c>
      <c r="L311">
        <f t="shared" si="30"/>
        <v>2014</v>
      </c>
      <c r="M311">
        <f t="shared" si="31"/>
        <v>2015</v>
      </c>
      <c r="N311">
        <f t="shared" si="32"/>
        <v>2016</v>
      </c>
    </row>
    <row r="312" spans="1:14" x14ac:dyDescent="0.3">
      <c r="A312" s="1">
        <v>0</v>
      </c>
      <c r="B312" t="s">
        <v>870</v>
      </c>
      <c r="C312" t="s">
        <v>1645</v>
      </c>
      <c r="D312" t="s">
        <v>1646</v>
      </c>
      <c r="E312" t="s">
        <v>1647</v>
      </c>
      <c r="F312" t="s">
        <v>1648</v>
      </c>
      <c r="G312" t="s">
        <v>1649</v>
      </c>
      <c r="I312" t="str">
        <f t="shared" si="27"/>
        <v>N/A</v>
      </c>
      <c r="J312">
        <f t="shared" si="28"/>
        <v>-340500000</v>
      </c>
      <c r="K312">
        <f t="shared" si="29"/>
        <v>-391800000</v>
      </c>
      <c r="L312">
        <f t="shared" si="30"/>
        <v>-301500000</v>
      </c>
      <c r="M312">
        <f t="shared" si="31"/>
        <v>-211400000</v>
      </c>
      <c r="N312">
        <f t="shared" si="32"/>
        <v>-201000000</v>
      </c>
    </row>
    <row r="313" spans="1:14" x14ac:dyDescent="0.3">
      <c r="A313" s="1">
        <v>1</v>
      </c>
      <c r="B313" t="s">
        <v>876</v>
      </c>
      <c r="C313" t="s">
        <v>1645</v>
      </c>
      <c r="D313" t="s">
        <v>1646</v>
      </c>
      <c r="E313" t="s">
        <v>1647</v>
      </c>
      <c r="F313" t="s">
        <v>1648</v>
      </c>
      <c r="G313" t="s">
        <v>1649</v>
      </c>
      <c r="I313" t="str">
        <f t="shared" si="27"/>
        <v>N/A</v>
      </c>
      <c r="J313">
        <f t="shared" si="28"/>
        <v>-340500000</v>
      </c>
      <c r="K313">
        <f t="shared" si="29"/>
        <v>-391800000</v>
      </c>
      <c r="L313">
        <f t="shared" si="30"/>
        <v>-301500000</v>
      </c>
      <c r="M313">
        <f t="shared" si="31"/>
        <v>-211400000</v>
      </c>
      <c r="N313">
        <f t="shared" si="32"/>
        <v>-201000000</v>
      </c>
    </row>
    <row r="314" spans="1:14" x14ac:dyDescent="0.3">
      <c r="A314" s="1">
        <v>2</v>
      </c>
      <c r="B314" t="s">
        <v>882</v>
      </c>
      <c r="C314" t="s">
        <v>254</v>
      </c>
      <c r="D314" t="s">
        <v>254</v>
      </c>
      <c r="E314" t="s">
        <v>254</v>
      </c>
      <c r="F314" t="s">
        <v>254</v>
      </c>
      <c r="G314" t="s">
        <v>254</v>
      </c>
      <c r="I314" t="str">
        <f t="shared" si="27"/>
        <v>N/A</v>
      </c>
      <c r="J314" t="str">
        <f t="shared" si="28"/>
        <v>N/A</v>
      </c>
      <c r="K314" t="str">
        <f t="shared" si="29"/>
        <v>N/A</v>
      </c>
      <c r="L314" t="str">
        <f t="shared" si="30"/>
        <v>N/A</v>
      </c>
      <c r="M314" t="str">
        <f t="shared" si="31"/>
        <v>N/A</v>
      </c>
      <c r="N314" t="str">
        <f t="shared" si="32"/>
        <v>N/A</v>
      </c>
    </row>
    <row r="315" spans="1:14" x14ac:dyDescent="0.3">
      <c r="A315" s="1">
        <v>3</v>
      </c>
      <c r="B315" t="s">
        <v>888</v>
      </c>
      <c r="C315" t="s">
        <v>254</v>
      </c>
      <c r="D315" t="s">
        <v>1650</v>
      </c>
      <c r="E315" t="s">
        <v>1651</v>
      </c>
      <c r="F315" t="s">
        <v>1652</v>
      </c>
      <c r="G315" t="s">
        <v>1653</v>
      </c>
      <c r="I315" t="str">
        <f t="shared" si="27"/>
        <v>N/A</v>
      </c>
      <c r="J315" t="str">
        <f t="shared" si="28"/>
        <v>N/A</v>
      </c>
      <c r="K315">
        <f t="shared" si="29"/>
        <v>-0.1507</v>
      </c>
      <c r="L315">
        <f t="shared" si="30"/>
        <v>0.23050000000000001</v>
      </c>
      <c r="M315">
        <f t="shared" si="31"/>
        <v>0.29880000000000001</v>
      </c>
      <c r="N315">
        <f t="shared" si="32"/>
        <v>4.9200000000000001E-2</v>
      </c>
    </row>
    <row r="316" spans="1:14" x14ac:dyDescent="0.3">
      <c r="A316" s="1">
        <v>4</v>
      </c>
      <c r="B316" t="s">
        <v>893</v>
      </c>
      <c r="C316" t="s">
        <v>1654</v>
      </c>
      <c r="D316" t="s">
        <v>1655</v>
      </c>
      <c r="E316" t="s">
        <v>1656</v>
      </c>
      <c r="F316" t="s">
        <v>1657</v>
      </c>
      <c r="G316" t="s">
        <v>1658</v>
      </c>
      <c r="I316" t="str">
        <f t="shared" ref="I316:I379" si="33">IF(AND(K316&gt; J316, L316&gt; K316, M316&gt; L316, N316&gt; M316), "pos_trend", IF(AND(K316&lt; J316, L316&lt; K316, M316&lt; L316, N316&lt; M316), "neg_trend", "N/A"))</f>
        <v>N/A</v>
      </c>
      <c r="J316">
        <f t="shared" ref="J316:J379" si="34">IFERROR(IF(TRIM(C316)="-", "N/A", IF(RIGHT(C316,1)=")",IF(RIGHT(C316,2)="T)",-1000000000000*VALUE(MID(C316,2,LEN(C316)-3)),IF(RIGHT(C316,2)="M)",-1000000*VALUE(MID(C316,2,LEN(C316)-3)),IF(RIGHT(C316,2)="B)",-1000000000*VALUE(MID(C316,2,LEN(C316)-3)),IF(RIGHT(C316,2)="k)",-1000*VALUE(MID(C316,2,LEN(C316)-3)),VALUE(SUBSTITUTE(C316,",","")))))),IF(RIGHT(C316,1)="T",1000000000000*VALUE(LEFT(C316,LEN(C316)-1)),IF(RIGHT(C316,1)="M",1000000*VALUE(LEFT(C316,LEN(C316)-1)),IF(RIGHT(C316,1)="B",1000000000*VALUE(LEFT(C316,LEN(C316)-1)),IF(RIGHT(C316,1)="%",0.01*VALUE(LEFT(C316,LEN(C316)-1)),IF(RIGHT(C316,1)="k",1000*VALUE(LEFT(C316,LEN(C316)-1)),VALUE(SUBSTITUTE(C316,",",""))))))))),"N/A")</f>
        <v>-3.4200000000000001E-2</v>
      </c>
      <c r="K316">
        <f t="shared" ref="K316:K379" si="35">IFERROR(IF(TRIM(D316)="-", "N/A", IF(RIGHT(D316,1)=")",IF(RIGHT(D316,2)="T)",-1000000000000*VALUE(MID(D316,2,LEN(D316)-3)),IF(RIGHT(D316,2)="M)",-1000000*VALUE(MID(D316,2,LEN(D316)-3)),IF(RIGHT(D316,2)="B)",-1000000000*VALUE(MID(D316,2,LEN(D316)-3)),IF(RIGHT(D316,2)="k)",-1000*VALUE(MID(D316,2,LEN(D316)-3)),VALUE(SUBSTITUTE(D316,",","")))))),IF(RIGHT(D316,1)="T",1000000000000*VALUE(LEFT(D316,LEN(D316)-1)),IF(RIGHT(D316,1)="M",1000000*VALUE(LEFT(D316,LEN(D316)-1)),IF(RIGHT(D316,1)="B",1000000000*VALUE(LEFT(D316,LEN(D316)-1)),IF(RIGHT(D316,1)="%",0.01*VALUE(LEFT(D316,LEN(D316)-1)),IF(RIGHT(D316,1)="k",1000*VALUE(LEFT(D316,LEN(D316)-1)),VALUE(SUBSTITUTE(D316,",",""))))))))),"N/A")</f>
        <v>-3.6299999999999999E-2</v>
      </c>
      <c r="L316">
        <f t="shared" ref="L316:L379" si="36">IFERROR(IF(TRIM(E316)="-", "N/A", IF(RIGHT(E316,1)=")",IF(RIGHT(E316,2)="T)",-1000000000000*VALUE(MID(E316,2,LEN(E316)-3)),IF(RIGHT(E316,2)="M)",-1000000*VALUE(MID(E316,2,LEN(E316)-3)),IF(RIGHT(E316,2)="B)",-1000000000*VALUE(MID(E316,2,LEN(E316)-3)),IF(RIGHT(E316,2)="k)",-1000*VALUE(MID(E316,2,LEN(E316)-3)),VALUE(SUBSTITUTE(E316,",","")))))),IF(RIGHT(E316,1)="T",1000000000000*VALUE(LEFT(E316,LEN(E316)-1)),IF(RIGHT(E316,1)="M",1000000*VALUE(LEFT(E316,LEN(E316)-1)),IF(RIGHT(E316,1)="B",1000000000*VALUE(LEFT(E316,LEN(E316)-1)),IF(RIGHT(E316,1)="%",0.01*VALUE(LEFT(E316,LEN(E316)-1)),IF(RIGHT(E316,1)="k",1000*VALUE(LEFT(E316,LEN(E316)-1)),VALUE(SUBSTITUTE(E316,",",""))))))))),"N/A")</f>
        <v>-3.1000000000000003E-2</v>
      </c>
      <c r="M316">
        <f t="shared" ref="M316:M379" si="37">IFERROR(IF(TRIM(F316)="-", "N/A", IF(RIGHT(F316,1)=")",IF(RIGHT(F316,2)="T)",-1000000000000*VALUE(MID(F316,2,LEN(F316)-3)),IF(RIGHT(F316,2)="M)",-1000000*VALUE(MID(F316,2,LEN(F316)-3)),IF(RIGHT(F316,2)="B)",-1000000000*VALUE(MID(F316,2,LEN(F316)-3)),IF(RIGHT(F316,2)="k)",-1000*VALUE(MID(F316,2,LEN(F316)-3)),VALUE(SUBSTITUTE(F316,",","")))))),IF(RIGHT(F316,1)="T",1000000000000*VALUE(LEFT(F316,LEN(F316)-1)),IF(RIGHT(F316,1)="M",1000000*VALUE(LEFT(F316,LEN(F316)-1)),IF(RIGHT(F316,1)="B",1000000000*VALUE(LEFT(F316,LEN(F316)-1)),IF(RIGHT(F316,1)="%",0.01*VALUE(LEFT(F316,LEN(F316)-1)),IF(RIGHT(F316,1)="k",1000*VALUE(LEFT(F316,LEN(F316)-1)),VALUE(SUBSTITUTE(F316,",",""))))))))),"N/A")</f>
        <v>-2.8300000000000002E-2</v>
      </c>
      <c r="N316">
        <f t="shared" ref="N316:N379" si="38">IFERROR(IF(TRIM(G316)="-", "N/A", IF(RIGHT(G316,1)=")",IF(RIGHT(G316,2)="T)",-1000000000000*VALUE(MID(G316,2,LEN(G316)-3)),IF(RIGHT(G316,2)="M)",-1000000*VALUE(MID(G316,2,LEN(G316)-3)),IF(RIGHT(G316,2)="B)",-1000000000*VALUE(MID(G316,2,LEN(G316)-3)),IF(RIGHT(G316,2)="k)",-1000*VALUE(MID(G316,2,LEN(G316)-3)),VALUE(SUBSTITUTE(G316,",","")))))),IF(RIGHT(G316,1)="T",1000000000000*VALUE(LEFT(G316,LEN(G316)-1)),IF(RIGHT(G316,1)="M",1000000*VALUE(LEFT(G316,LEN(G316)-1)),IF(RIGHT(G316,1)="B",1000000000*VALUE(LEFT(G316,LEN(G316)-1)),IF(RIGHT(G316,1)="%",0.01*VALUE(LEFT(G316,LEN(G316)-1)),IF(RIGHT(G316,1)="k",1000*VALUE(LEFT(G316,LEN(G316)-1)),VALUE(SUBSTITUTE(G316,",",""))))))))),"N/A")</f>
        <v>-2.7099999999999999E-2</v>
      </c>
    </row>
    <row r="317" spans="1:14" x14ac:dyDescent="0.3">
      <c r="A317" s="1">
        <v>5</v>
      </c>
      <c r="B317" t="s">
        <v>899</v>
      </c>
      <c r="C317" t="s">
        <v>1659</v>
      </c>
      <c r="D317" t="s">
        <v>1257</v>
      </c>
      <c r="E317" t="s">
        <v>1660</v>
      </c>
      <c r="F317" t="s">
        <v>1661</v>
      </c>
      <c r="G317" t="s">
        <v>1662</v>
      </c>
      <c r="I317" t="str">
        <f t="shared" si="33"/>
        <v>N/A</v>
      </c>
      <c r="J317">
        <f t="shared" si="34"/>
        <v>-2900000</v>
      </c>
      <c r="K317">
        <f t="shared" si="35"/>
        <v>-9500000</v>
      </c>
      <c r="L317">
        <f t="shared" si="36"/>
        <v>-130300000.00000001</v>
      </c>
      <c r="M317">
        <f t="shared" si="37"/>
        <v>-25400000</v>
      </c>
      <c r="N317">
        <f t="shared" si="38"/>
        <v>-395600000</v>
      </c>
    </row>
    <row r="318" spans="1:14" x14ac:dyDescent="0.3">
      <c r="A318" s="1">
        <v>6</v>
      </c>
      <c r="B318" t="s">
        <v>904</v>
      </c>
      <c r="C318" t="s">
        <v>1568</v>
      </c>
      <c r="D318" t="s">
        <v>1663</v>
      </c>
      <c r="E318" t="s">
        <v>1664</v>
      </c>
      <c r="F318" t="s">
        <v>1302</v>
      </c>
      <c r="G318" t="s">
        <v>1664</v>
      </c>
      <c r="I318" t="str">
        <f t="shared" si="33"/>
        <v>N/A</v>
      </c>
      <c r="J318">
        <f t="shared" si="34"/>
        <v>900000</v>
      </c>
      <c r="K318">
        <f t="shared" si="35"/>
        <v>2600000</v>
      </c>
      <c r="L318">
        <f t="shared" si="36"/>
        <v>2800000</v>
      </c>
      <c r="M318">
        <f t="shared" si="37"/>
        <v>1500000</v>
      </c>
      <c r="N318">
        <f t="shared" si="38"/>
        <v>2800000</v>
      </c>
    </row>
    <row r="319" spans="1:14" x14ac:dyDescent="0.3">
      <c r="A319" s="1">
        <v>7</v>
      </c>
      <c r="B319" t="s">
        <v>906</v>
      </c>
      <c r="C319" t="s">
        <v>1665</v>
      </c>
      <c r="D319" t="s">
        <v>1666</v>
      </c>
      <c r="E319" t="s">
        <v>1667</v>
      </c>
      <c r="F319" t="s">
        <v>1668</v>
      </c>
      <c r="G319" t="s">
        <v>1620</v>
      </c>
      <c r="I319" t="str">
        <f t="shared" si="33"/>
        <v>N/A</v>
      </c>
      <c r="J319">
        <f t="shared" si="34"/>
        <v>-35900000</v>
      </c>
      <c r="K319">
        <f t="shared" si="35"/>
        <v>-10000000</v>
      </c>
      <c r="L319">
        <f t="shared" si="36"/>
        <v>-3900000</v>
      </c>
      <c r="M319">
        <f t="shared" si="37"/>
        <v>-3800000</v>
      </c>
      <c r="N319">
        <f t="shared" si="38"/>
        <v>-4500000</v>
      </c>
    </row>
    <row r="320" spans="1:14" x14ac:dyDescent="0.3">
      <c r="A320" s="1">
        <v>8</v>
      </c>
      <c r="B320" t="s">
        <v>908</v>
      </c>
      <c r="C320" t="s">
        <v>1665</v>
      </c>
      <c r="D320" t="s">
        <v>1666</v>
      </c>
      <c r="E320" t="s">
        <v>1667</v>
      </c>
      <c r="F320" t="s">
        <v>1668</v>
      </c>
      <c r="G320" t="s">
        <v>1620</v>
      </c>
      <c r="I320" t="str">
        <f t="shared" si="33"/>
        <v>N/A</v>
      </c>
      <c r="J320">
        <f t="shared" si="34"/>
        <v>-35900000</v>
      </c>
      <c r="K320">
        <f t="shared" si="35"/>
        <v>-10000000</v>
      </c>
      <c r="L320">
        <f t="shared" si="36"/>
        <v>-3900000</v>
      </c>
      <c r="M320">
        <f t="shared" si="37"/>
        <v>-3800000</v>
      </c>
      <c r="N320">
        <f t="shared" si="38"/>
        <v>-4500000</v>
      </c>
    </row>
    <row r="321" spans="1:14" x14ac:dyDescent="0.3">
      <c r="A321" s="1">
        <v>9</v>
      </c>
      <c r="B321" t="s">
        <v>909</v>
      </c>
      <c r="C321" t="s">
        <v>254</v>
      </c>
      <c r="D321" t="s">
        <v>254</v>
      </c>
      <c r="E321" t="s">
        <v>254</v>
      </c>
      <c r="F321" t="s">
        <v>254</v>
      </c>
      <c r="G321" t="s">
        <v>254</v>
      </c>
      <c r="I321" t="str">
        <f t="shared" si="33"/>
        <v>N/A</v>
      </c>
      <c r="J321" t="str">
        <f t="shared" si="34"/>
        <v>N/A</v>
      </c>
      <c r="K321" t="str">
        <f t="shared" si="35"/>
        <v>N/A</v>
      </c>
      <c r="L321" t="str">
        <f t="shared" si="36"/>
        <v>N/A</v>
      </c>
      <c r="M321" t="str">
        <f t="shared" si="37"/>
        <v>N/A</v>
      </c>
      <c r="N321" t="str">
        <f t="shared" si="38"/>
        <v>N/A</v>
      </c>
    </row>
    <row r="322" spans="1:14" x14ac:dyDescent="0.3">
      <c r="A322" s="1">
        <v>10</v>
      </c>
      <c r="B322" t="s">
        <v>910</v>
      </c>
      <c r="C322" t="s">
        <v>254</v>
      </c>
      <c r="D322" t="s">
        <v>254</v>
      </c>
      <c r="E322" t="s">
        <v>254</v>
      </c>
      <c r="F322" t="s">
        <v>1669</v>
      </c>
      <c r="G322" t="s">
        <v>254</v>
      </c>
      <c r="I322" t="str">
        <f t="shared" si="33"/>
        <v>N/A</v>
      </c>
      <c r="J322" t="str">
        <f t="shared" si="34"/>
        <v>N/A</v>
      </c>
      <c r="K322" t="str">
        <f t="shared" si="35"/>
        <v>N/A</v>
      </c>
      <c r="L322" t="str">
        <f t="shared" si="36"/>
        <v>N/A</v>
      </c>
      <c r="M322">
        <f t="shared" si="37"/>
        <v>-1700000</v>
      </c>
      <c r="N322" t="str">
        <f t="shared" si="38"/>
        <v>N/A</v>
      </c>
    </row>
    <row r="323" spans="1:14" x14ac:dyDescent="0.3">
      <c r="A323" s="1">
        <v>11</v>
      </c>
      <c r="B323" t="s">
        <v>914</v>
      </c>
      <c r="C323" t="s">
        <v>1670</v>
      </c>
      <c r="D323" t="s">
        <v>254</v>
      </c>
      <c r="E323" t="s">
        <v>254</v>
      </c>
      <c r="F323" t="s">
        <v>254</v>
      </c>
      <c r="G323" t="s">
        <v>1671</v>
      </c>
      <c r="I323" t="str">
        <f t="shared" si="33"/>
        <v>N/A</v>
      </c>
      <c r="J323">
        <f t="shared" si="34"/>
        <v>3700000</v>
      </c>
      <c r="K323" t="str">
        <f t="shared" si="35"/>
        <v>N/A</v>
      </c>
      <c r="L323" t="str">
        <f t="shared" si="36"/>
        <v>N/A</v>
      </c>
      <c r="M323" t="str">
        <f t="shared" si="37"/>
        <v>N/A</v>
      </c>
      <c r="N323">
        <f t="shared" si="38"/>
        <v>400000</v>
      </c>
    </row>
    <row r="324" spans="1:14" x14ac:dyDescent="0.3">
      <c r="A324" s="1">
        <v>12</v>
      </c>
      <c r="B324" t="s">
        <v>915</v>
      </c>
      <c r="C324" t="s">
        <v>1672</v>
      </c>
      <c r="D324" t="s">
        <v>1673</v>
      </c>
      <c r="E324" t="s">
        <v>1674</v>
      </c>
      <c r="F324" t="s">
        <v>1675</v>
      </c>
      <c r="G324" t="s">
        <v>1676</v>
      </c>
      <c r="I324" t="str">
        <f t="shared" si="33"/>
        <v>N/A</v>
      </c>
      <c r="J324">
        <f t="shared" si="34"/>
        <v>-374700000</v>
      </c>
      <c r="K324">
        <f t="shared" si="35"/>
        <v>-408700000</v>
      </c>
      <c r="L324">
        <f t="shared" si="36"/>
        <v>-432900000</v>
      </c>
      <c r="M324">
        <f t="shared" si="37"/>
        <v>-240800000</v>
      </c>
      <c r="N324">
        <f t="shared" si="38"/>
        <v>-597900000</v>
      </c>
    </row>
    <row r="325" spans="1:14" x14ac:dyDescent="0.3">
      <c r="A325" s="1">
        <v>13</v>
      </c>
      <c r="B325" t="s">
        <v>921</v>
      </c>
      <c r="C325" t="s">
        <v>254</v>
      </c>
      <c r="D325" t="s">
        <v>1677</v>
      </c>
      <c r="E325" t="s">
        <v>1678</v>
      </c>
      <c r="F325" t="s">
        <v>1679</v>
      </c>
      <c r="G325" t="s">
        <v>1680</v>
      </c>
      <c r="I325" t="str">
        <f t="shared" si="33"/>
        <v>N/A</v>
      </c>
      <c r="J325" t="str">
        <f t="shared" si="34"/>
        <v>N/A</v>
      </c>
      <c r="K325">
        <f t="shared" si="35"/>
        <v>-9.0700000000000003E-2</v>
      </c>
      <c r="L325">
        <f t="shared" si="36"/>
        <v>-5.9200000000000003E-2</v>
      </c>
      <c r="M325">
        <f t="shared" si="37"/>
        <v>0.44380000000000003</v>
      </c>
      <c r="N325">
        <f t="shared" si="38"/>
        <v>-1.4830000000000001</v>
      </c>
    </row>
    <row r="326" spans="1:14" x14ac:dyDescent="0.3">
      <c r="A326" s="1">
        <v>14</v>
      </c>
      <c r="B326" t="s">
        <v>926</v>
      </c>
      <c r="C326" t="s">
        <v>1237</v>
      </c>
      <c r="D326" t="s">
        <v>1681</v>
      </c>
      <c r="E326" t="s">
        <v>1682</v>
      </c>
      <c r="F326" t="s">
        <v>1683</v>
      </c>
      <c r="G326" t="s">
        <v>1684</v>
      </c>
      <c r="I326" t="str">
        <f t="shared" si="33"/>
        <v>N/A</v>
      </c>
      <c r="J326">
        <f t="shared" si="34"/>
        <v>-3.7600000000000001E-2</v>
      </c>
      <c r="K326">
        <f t="shared" si="35"/>
        <v>-3.7900000000000003E-2</v>
      </c>
      <c r="L326">
        <f t="shared" si="36"/>
        <v>-4.4500000000000005E-2</v>
      </c>
      <c r="M326">
        <f t="shared" si="37"/>
        <v>-3.2199999999999999E-2</v>
      </c>
      <c r="N326">
        <f t="shared" si="38"/>
        <v>-8.0700000000000008E-2</v>
      </c>
    </row>
    <row r="327" spans="1:14" x14ac:dyDescent="0.3">
      <c r="I327" t="str">
        <f t="shared" si="33"/>
        <v>N/A</v>
      </c>
      <c r="J327" t="str">
        <f t="shared" si="34"/>
        <v>N/A</v>
      </c>
      <c r="K327" t="str">
        <f t="shared" si="35"/>
        <v>N/A</v>
      </c>
      <c r="L327" t="str">
        <f t="shared" si="36"/>
        <v>N/A</v>
      </c>
      <c r="M327" t="str">
        <f t="shared" si="37"/>
        <v>N/A</v>
      </c>
      <c r="N327" t="str">
        <f t="shared" si="38"/>
        <v>N/A</v>
      </c>
    </row>
    <row r="328" spans="1:14" x14ac:dyDescent="0.3">
      <c r="B328" s="1" t="s">
        <v>307</v>
      </c>
      <c r="C328" s="1" t="s">
        <v>242</v>
      </c>
      <c r="D328" s="1" t="s">
        <v>243</v>
      </c>
      <c r="E328" s="1" t="s">
        <v>244</v>
      </c>
      <c r="F328" s="1" t="s">
        <v>245</v>
      </c>
      <c r="G328" s="1" t="s">
        <v>246</v>
      </c>
      <c r="H328" s="1" t="s">
        <v>247</v>
      </c>
      <c r="I328" t="str">
        <f t="shared" si="33"/>
        <v>pos_trend</v>
      </c>
      <c r="J328">
        <f t="shared" si="34"/>
        <v>2012</v>
      </c>
      <c r="K328">
        <f t="shared" si="35"/>
        <v>2013</v>
      </c>
      <c r="L328">
        <f t="shared" si="36"/>
        <v>2014</v>
      </c>
      <c r="M328">
        <f t="shared" si="37"/>
        <v>2015</v>
      </c>
      <c r="N328">
        <f t="shared" si="38"/>
        <v>2016</v>
      </c>
    </row>
    <row r="329" spans="1:14" x14ac:dyDescent="0.3">
      <c r="A329" s="1">
        <v>0</v>
      </c>
      <c r="B329" t="s">
        <v>932</v>
      </c>
      <c r="C329" t="s">
        <v>254</v>
      </c>
      <c r="D329" t="s">
        <v>1685</v>
      </c>
      <c r="E329" t="s">
        <v>1686</v>
      </c>
      <c r="F329" t="s">
        <v>1687</v>
      </c>
      <c r="G329" t="s">
        <v>1688</v>
      </c>
      <c r="I329" t="str">
        <f t="shared" si="33"/>
        <v>neg_trend</v>
      </c>
      <c r="J329" t="str">
        <f t="shared" si="34"/>
        <v>N/A</v>
      </c>
      <c r="K329">
        <f t="shared" si="35"/>
        <v>-38900000</v>
      </c>
      <c r="L329">
        <f t="shared" si="36"/>
        <v>-40800000</v>
      </c>
      <c r="M329">
        <f t="shared" si="37"/>
        <v>-42000000</v>
      </c>
      <c r="N329">
        <f t="shared" si="38"/>
        <v>-42500000</v>
      </c>
    </row>
    <row r="330" spans="1:14" x14ac:dyDescent="0.3">
      <c r="A330" s="1">
        <v>1</v>
      </c>
      <c r="B330" t="s">
        <v>933</v>
      </c>
      <c r="C330" t="s">
        <v>254</v>
      </c>
      <c r="D330" t="s">
        <v>1685</v>
      </c>
      <c r="E330" t="s">
        <v>1686</v>
      </c>
      <c r="F330" t="s">
        <v>1687</v>
      </c>
      <c r="G330" t="s">
        <v>1688</v>
      </c>
      <c r="I330" t="str">
        <f t="shared" si="33"/>
        <v>neg_trend</v>
      </c>
      <c r="J330" t="str">
        <f t="shared" si="34"/>
        <v>N/A</v>
      </c>
      <c r="K330">
        <f t="shared" si="35"/>
        <v>-38900000</v>
      </c>
      <c r="L330">
        <f t="shared" si="36"/>
        <v>-40800000</v>
      </c>
      <c r="M330">
        <f t="shared" si="37"/>
        <v>-42000000</v>
      </c>
      <c r="N330">
        <f t="shared" si="38"/>
        <v>-42500000</v>
      </c>
    </row>
    <row r="331" spans="1:14" x14ac:dyDescent="0.3">
      <c r="A331" s="1">
        <v>2</v>
      </c>
      <c r="B331" t="s">
        <v>436</v>
      </c>
      <c r="C331" t="s">
        <v>254</v>
      </c>
      <c r="D331" t="s">
        <v>254</v>
      </c>
      <c r="E331" t="s">
        <v>254</v>
      </c>
      <c r="F331" t="s">
        <v>254</v>
      </c>
      <c r="G331" t="s">
        <v>254</v>
      </c>
      <c r="I331" t="str">
        <f t="shared" si="33"/>
        <v>N/A</v>
      </c>
      <c r="J331" t="str">
        <f t="shared" si="34"/>
        <v>N/A</v>
      </c>
      <c r="K331" t="str">
        <f t="shared" si="35"/>
        <v>N/A</v>
      </c>
      <c r="L331" t="str">
        <f t="shared" si="36"/>
        <v>N/A</v>
      </c>
      <c r="M331" t="str">
        <f t="shared" si="37"/>
        <v>N/A</v>
      </c>
      <c r="N331" t="str">
        <f t="shared" si="38"/>
        <v>N/A</v>
      </c>
    </row>
    <row r="332" spans="1:14" x14ac:dyDescent="0.3">
      <c r="A332" s="1">
        <v>3</v>
      </c>
      <c r="B332" t="s">
        <v>934</v>
      </c>
      <c r="C332" t="s">
        <v>1689</v>
      </c>
      <c r="D332" t="s">
        <v>1690</v>
      </c>
      <c r="E332" t="s">
        <v>1691</v>
      </c>
      <c r="F332" t="s">
        <v>1692</v>
      </c>
      <c r="G332" t="s">
        <v>1693</v>
      </c>
      <c r="I332" t="str">
        <f t="shared" si="33"/>
        <v>N/A</v>
      </c>
      <c r="J332">
        <f t="shared" si="34"/>
        <v>-17600000</v>
      </c>
      <c r="K332">
        <f t="shared" si="35"/>
        <v>-1000000</v>
      </c>
      <c r="L332">
        <f t="shared" si="36"/>
        <v>-499700000</v>
      </c>
      <c r="M332">
        <f t="shared" si="37"/>
        <v>-287500000</v>
      </c>
      <c r="N332">
        <f t="shared" si="38"/>
        <v>-212500000</v>
      </c>
    </row>
    <row r="333" spans="1:14" x14ac:dyDescent="0.3">
      <c r="A333" s="1">
        <v>4</v>
      </c>
      <c r="B333" t="s">
        <v>940</v>
      </c>
      <c r="C333" t="s">
        <v>1689</v>
      </c>
      <c r="D333" t="s">
        <v>1690</v>
      </c>
      <c r="E333" t="s">
        <v>1691</v>
      </c>
      <c r="F333" t="s">
        <v>1692</v>
      </c>
      <c r="G333" t="s">
        <v>1693</v>
      </c>
      <c r="I333" t="str">
        <f t="shared" si="33"/>
        <v>N/A</v>
      </c>
      <c r="J333">
        <f t="shared" si="34"/>
        <v>-17600000</v>
      </c>
      <c r="K333">
        <f t="shared" si="35"/>
        <v>-1000000</v>
      </c>
      <c r="L333">
        <f t="shared" si="36"/>
        <v>-499700000</v>
      </c>
      <c r="M333">
        <f t="shared" si="37"/>
        <v>-287500000</v>
      </c>
      <c r="N333">
        <f t="shared" si="38"/>
        <v>-212500000</v>
      </c>
    </row>
    <row r="334" spans="1:14" x14ac:dyDescent="0.3">
      <c r="A334" s="1">
        <v>5</v>
      </c>
      <c r="B334" t="s">
        <v>946</v>
      </c>
      <c r="C334" t="s">
        <v>254</v>
      </c>
      <c r="D334" t="s">
        <v>254</v>
      </c>
      <c r="E334" t="s">
        <v>254</v>
      </c>
      <c r="F334" t="s">
        <v>254</v>
      </c>
      <c r="G334" t="s">
        <v>254</v>
      </c>
      <c r="I334" t="str">
        <f t="shared" si="33"/>
        <v>N/A</v>
      </c>
      <c r="J334" t="str">
        <f t="shared" si="34"/>
        <v>N/A</v>
      </c>
      <c r="K334" t="str">
        <f t="shared" si="35"/>
        <v>N/A</v>
      </c>
      <c r="L334" t="str">
        <f t="shared" si="36"/>
        <v>N/A</v>
      </c>
      <c r="M334" t="str">
        <f t="shared" si="37"/>
        <v>N/A</v>
      </c>
      <c r="N334" t="str">
        <f t="shared" si="38"/>
        <v>N/A</v>
      </c>
    </row>
    <row r="335" spans="1:14" x14ac:dyDescent="0.3">
      <c r="A335" s="1">
        <v>6</v>
      </c>
      <c r="B335" t="s">
        <v>952</v>
      </c>
      <c r="C335" t="s">
        <v>254</v>
      </c>
      <c r="D335" t="s">
        <v>254</v>
      </c>
      <c r="E335" t="s">
        <v>254</v>
      </c>
      <c r="F335" t="s">
        <v>254</v>
      </c>
      <c r="G335" t="s">
        <v>254</v>
      </c>
      <c r="I335" t="str">
        <f t="shared" si="33"/>
        <v>N/A</v>
      </c>
      <c r="J335" t="str">
        <f t="shared" si="34"/>
        <v>N/A</v>
      </c>
      <c r="K335" t="str">
        <f t="shared" si="35"/>
        <v>N/A</v>
      </c>
      <c r="L335" t="str">
        <f t="shared" si="36"/>
        <v>N/A</v>
      </c>
      <c r="M335" t="str">
        <f t="shared" si="37"/>
        <v>N/A</v>
      </c>
      <c r="N335" t="str">
        <f t="shared" si="38"/>
        <v>N/A</v>
      </c>
    </row>
    <row r="336" spans="1:14" x14ac:dyDescent="0.3">
      <c r="A336" s="1">
        <v>7</v>
      </c>
      <c r="B336" t="s">
        <v>958</v>
      </c>
      <c r="C336" t="s">
        <v>254</v>
      </c>
      <c r="D336" t="s">
        <v>254</v>
      </c>
      <c r="E336" t="s">
        <v>254</v>
      </c>
      <c r="F336" t="s">
        <v>254</v>
      </c>
      <c r="G336" t="s">
        <v>254</v>
      </c>
      <c r="I336" t="str">
        <f t="shared" si="33"/>
        <v>N/A</v>
      </c>
      <c r="J336" t="str">
        <f t="shared" si="34"/>
        <v>N/A</v>
      </c>
      <c r="K336" t="str">
        <f t="shared" si="35"/>
        <v>N/A</v>
      </c>
      <c r="L336" t="str">
        <f t="shared" si="36"/>
        <v>N/A</v>
      </c>
      <c r="M336" t="str">
        <f t="shared" si="37"/>
        <v>N/A</v>
      </c>
      <c r="N336" t="str">
        <f t="shared" si="38"/>
        <v>N/A</v>
      </c>
    </row>
    <row r="337" spans="1:14" x14ac:dyDescent="0.3">
      <c r="A337" s="1">
        <v>8</v>
      </c>
      <c r="B337" t="s">
        <v>964</v>
      </c>
      <c r="C337" t="s">
        <v>1694</v>
      </c>
      <c r="D337" t="s">
        <v>1695</v>
      </c>
      <c r="E337" t="s">
        <v>1696</v>
      </c>
      <c r="F337" t="s">
        <v>1697</v>
      </c>
      <c r="G337" t="s">
        <v>1698</v>
      </c>
      <c r="I337" t="str">
        <f t="shared" si="33"/>
        <v>N/A</v>
      </c>
      <c r="J337">
        <f t="shared" si="34"/>
        <v>-222700000</v>
      </c>
      <c r="K337">
        <f t="shared" si="35"/>
        <v>-58200000</v>
      </c>
      <c r="L337">
        <f t="shared" si="36"/>
        <v>-102000000</v>
      </c>
      <c r="M337">
        <f t="shared" si="37"/>
        <v>181700000</v>
      </c>
      <c r="N337">
        <f t="shared" si="38"/>
        <v>493000000</v>
      </c>
    </row>
    <row r="338" spans="1:14" x14ac:dyDescent="0.3">
      <c r="A338" s="1">
        <v>9</v>
      </c>
      <c r="B338" t="s">
        <v>970</v>
      </c>
      <c r="C338" t="s">
        <v>254</v>
      </c>
      <c r="D338" t="s">
        <v>254</v>
      </c>
      <c r="E338" t="s">
        <v>254</v>
      </c>
      <c r="F338" t="s">
        <v>254</v>
      </c>
      <c r="G338" t="s">
        <v>254</v>
      </c>
      <c r="I338" t="str">
        <f t="shared" si="33"/>
        <v>N/A</v>
      </c>
      <c r="J338" t="str">
        <f t="shared" si="34"/>
        <v>N/A</v>
      </c>
      <c r="K338" t="str">
        <f t="shared" si="35"/>
        <v>N/A</v>
      </c>
      <c r="L338" t="str">
        <f t="shared" si="36"/>
        <v>N/A</v>
      </c>
      <c r="M338" t="str">
        <f t="shared" si="37"/>
        <v>N/A</v>
      </c>
      <c r="N338" t="str">
        <f t="shared" si="38"/>
        <v>N/A</v>
      </c>
    </row>
    <row r="339" spans="1:14" x14ac:dyDescent="0.3">
      <c r="A339" s="1">
        <v>10</v>
      </c>
      <c r="B339" t="s">
        <v>971</v>
      </c>
      <c r="C339" t="s">
        <v>1694</v>
      </c>
      <c r="D339" t="s">
        <v>1695</v>
      </c>
      <c r="E339" t="s">
        <v>1696</v>
      </c>
      <c r="F339" t="s">
        <v>1697</v>
      </c>
      <c r="G339" t="s">
        <v>1698</v>
      </c>
      <c r="I339" t="str">
        <f t="shared" si="33"/>
        <v>N/A</v>
      </c>
      <c r="J339">
        <f t="shared" si="34"/>
        <v>-222700000</v>
      </c>
      <c r="K339">
        <f t="shared" si="35"/>
        <v>-58200000</v>
      </c>
      <c r="L339">
        <f t="shared" si="36"/>
        <v>-102000000</v>
      </c>
      <c r="M339">
        <f t="shared" si="37"/>
        <v>181700000</v>
      </c>
      <c r="N339">
        <f t="shared" si="38"/>
        <v>493000000</v>
      </c>
    </row>
    <row r="340" spans="1:14" x14ac:dyDescent="0.3">
      <c r="A340" s="1">
        <v>11</v>
      </c>
      <c r="B340" t="s">
        <v>972</v>
      </c>
      <c r="C340" t="s">
        <v>1699</v>
      </c>
      <c r="D340" t="s">
        <v>749</v>
      </c>
      <c r="E340" t="s">
        <v>1700</v>
      </c>
      <c r="F340" t="s">
        <v>1701</v>
      </c>
      <c r="G340" t="s">
        <v>1702</v>
      </c>
      <c r="I340" t="str">
        <f t="shared" si="33"/>
        <v>pos_trend</v>
      </c>
      <c r="J340">
        <f t="shared" si="34"/>
        <v>926100000</v>
      </c>
      <c r="K340">
        <f t="shared" si="35"/>
        <v>1140000000</v>
      </c>
      <c r="L340">
        <f t="shared" si="36"/>
        <v>1690000000</v>
      </c>
      <c r="M340">
        <f t="shared" si="37"/>
        <v>1950000000</v>
      </c>
      <c r="N340">
        <f t="shared" si="38"/>
        <v>3120000000</v>
      </c>
    </row>
    <row r="341" spans="1:14" x14ac:dyDescent="0.3">
      <c r="A341" s="1">
        <v>12</v>
      </c>
      <c r="B341" t="s">
        <v>978</v>
      </c>
      <c r="C341" t="s">
        <v>1703</v>
      </c>
      <c r="D341" t="s">
        <v>1704</v>
      </c>
      <c r="E341" t="s">
        <v>1705</v>
      </c>
      <c r="F341" t="s">
        <v>1706</v>
      </c>
      <c r="G341" t="s">
        <v>1707</v>
      </c>
      <c r="I341" t="str">
        <f t="shared" si="33"/>
        <v>N/A</v>
      </c>
      <c r="J341">
        <f t="shared" si="34"/>
        <v>-1150000000</v>
      </c>
      <c r="K341">
        <f t="shared" si="35"/>
        <v>-1190000000</v>
      </c>
      <c r="L341">
        <f t="shared" si="36"/>
        <v>-1790000000</v>
      </c>
      <c r="M341">
        <f t="shared" si="37"/>
        <v>-1770000000</v>
      </c>
      <c r="N341">
        <f t="shared" si="38"/>
        <v>-2620000000</v>
      </c>
    </row>
    <row r="342" spans="1:14" x14ac:dyDescent="0.3">
      <c r="A342" s="1">
        <v>13</v>
      </c>
      <c r="B342" t="s">
        <v>817</v>
      </c>
      <c r="C342" t="s">
        <v>1708</v>
      </c>
      <c r="D342" t="s">
        <v>1709</v>
      </c>
      <c r="E342" t="s">
        <v>1710</v>
      </c>
      <c r="F342" t="s">
        <v>1711</v>
      </c>
      <c r="G342" t="s">
        <v>1712</v>
      </c>
      <c r="I342" t="str">
        <f t="shared" si="33"/>
        <v>N/A</v>
      </c>
      <c r="J342">
        <f t="shared" si="34"/>
        <v>-1300000</v>
      </c>
      <c r="K342">
        <f t="shared" si="35"/>
        <v>-8700000</v>
      </c>
      <c r="L342">
        <f t="shared" si="36"/>
        <v>-19500000</v>
      </c>
      <c r="M342">
        <f t="shared" si="37"/>
        <v>-5600000</v>
      </c>
      <c r="N342">
        <f t="shared" si="38"/>
        <v>-2000000</v>
      </c>
    </row>
    <row r="343" spans="1:14" x14ac:dyDescent="0.3">
      <c r="A343" s="1">
        <v>14</v>
      </c>
      <c r="B343" t="s">
        <v>910</v>
      </c>
      <c r="C343" t="s">
        <v>1708</v>
      </c>
      <c r="D343" t="s">
        <v>1713</v>
      </c>
      <c r="E343" t="s">
        <v>1710</v>
      </c>
      <c r="F343" t="s">
        <v>1714</v>
      </c>
      <c r="G343" t="s">
        <v>1712</v>
      </c>
      <c r="I343" t="str">
        <f t="shared" si="33"/>
        <v>N/A</v>
      </c>
      <c r="J343">
        <f t="shared" si="34"/>
        <v>-1300000</v>
      </c>
      <c r="K343">
        <f t="shared" si="35"/>
        <v>-20100000</v>
      </c>
      <c r="L343">
        <f t="shared" si="36"/>
        <v>-19500000</v>
      </c>
      <c r="M343">
        <f t="shared" si="37"/>
        <v>-6300000</v>
      </c>
      <c r="N343">
        <f t="shared" si="38"/>
        <v>-2000000</v>
      </c>
    </row>
    <row r="344" spans="1:14" x14ac:dyDescent="0.3">
      <c r="A344" s="1">
        <v>15</v>
      </c>
      <c r="B344" t="s">
        <v>914</v>
      </c>
      <c r="C344" t="s">
        <v>254</v>
      </c>
      <c r="D344" t="s">
        <v>1715</v>
      </c>
      <c r="E344" t="s">
        <v>254</v>
      </c>
      <c r="F344" t="s">
        <v>1716</v>
      </c>
      <c r="G344" t="s">
        <v>254</v>
      </c>
      <c r="I344" t="str">
        <f t="shared" si="33"/>
        <v>N/A</v>
      </c>
      <c r="J344" t="str">
        <f t="shared" si="34"/>
        <v>N/A</v>
      </c>
      <c r="K344">
        <f t="shared" si="35"/>
        <v>11400000</v>
      </c>
      <c r="L344" t="str">
        <f t="shared" si="36"/>
        <v>N/A</v>
      </c>
      <c r="M344">
        <f t="shared" si="37"/>
        <v>700000</v>
      </c>
      <c r="N344" t="str">
        <f t="shared" si="38"/>
        <v>N/A</v>
      </c>
    </row>
    <row r="345" spans="1:14" x14ac:dyDescent="0.3">
      <c r="A345" s="1">
        <v>16</v>
      </c>
      <c r="B345" t="s">
        <v>990</v>
      </c>
      <c r="C345" t="s">
        <v>1717</v>
      </c>
      <c r="D345" t="s">
        <v>1718</v>
      </c>
      <c r="E345" t="s">
        <v>1719</v>
      </c>
      <c r="F345" t="s">
        <v>1720</v>
      </c>
      <c r="G345" t="s">
        <v>1721</v>
      </c>
      <c r="I345" t="str">
        <f t="shared" si="33"/>
        <v>N/A</v>
      </c>
      <c r="J345">
        <f t="shared" si="34"/>
        <v>-241600000</v>
      </c>
      <c r="K345">
        <f t="shared" si="35"/>
        <v>-106800000</v>
      </c>
      <c r="L345">
        <f t="shared" si="36"/>
        <v>-662000000</v>
      </c>
      <c r="M345">
        <f t="shared" si="37"/>
        <v>-153400000</v>
      </c>
      <c r="N345">
        <f t="shared" si="38"/>
        <v>236000000</v>
      </c>
    </row>
    <row r="346" spans="1:14" x14ac:dyDescent="0.3">
      <c r="A346" s="1">
        <v>17</v>
      </c>
      <c r="B346" t="s">
        <v>996</v>
      </c>
      <c r="C346" t="s">
        <v>254</v>
      </c>
      <c r="D346" t="s">
        <v>1722</v>
      </c>
      <c r="E346" t="s">
        <v>1723</v>
      </c>
      <c r="F346" t="s">
        <v>1724</v>
      </c>
      <c r="G346" t="s">
        <v>1725</v>
      </c>
      <c r="I346" t="str">
        <f t="shared" si="33"/>
        <v>N/A</v>
      </c>
      <c r="J346" t="str">
        <f t="shared" si="34"/>
        <v>N/A</v>
      </c>
      <c r="K346">
        <f t="shared" si="35"/>
        <v>0.55789999999999995</v>
      </c>
      <c r="L346">
        <f t="shared" si="36"/>
        <v>-5.1985000000000001</v>
      </c>
      <c r="M346">
        <f t="shared" si="37"/>
        <v>0.76829999999999998</v>
      </c>
      <c r="N346">
        <f t="shared" si="38"/>
        <v>2.5385</v>
      </c>
    </row>
    <row r="347" spans="1:14" x14ac:dyDescent="0.3">
      <c r="A347" s="1">
        <v>18</v>
      </c>
      <c r="B347" t="s">
        <v>1001</v>
      </c>
      <c r="C347" t="s">
        <v>1726</v>
      </c>
      <c r="D347" t="s">
        <v>1727</v>
      </c>
      <c r="E347" t="s">
        <v>1728</v>
      </c>
      <c r="F347" t="s">
        <v>1729</v>
      </c>
      <c r="G347" t="s">
        <v>1730</v>
      </c>
      <c r="I347" t="str">
        <f t="shared" si="33"/>
        <v>N/A</v>
      </c>
      <c r="J347">
        <f t="shared" si="34"/>
        <v>-2.4300000000000002E-2</v>
      </c>
      <c r="K347">
        <f t="shared" si="35"/>
        <v>-9.9000000000000008E-3</v>
      </c>
      <c r="L347">
        <f t="shared" si="36"/>
        <v>-6.8099999999999994E-2</v>
      </c>
      <c r="M347">
        <f t="shared" si="37"/>
        <v>-2.0499999999999997E-2</v>
      </c>
      <c r="N347">
        <f t="shared" si="38"/>
        <v>3.1800000000000002E-2</v>
      </c>
    </row>
    <row r="348" spans="1:14" x14ac:dyDescent="0.3">
      <c r="A348" s="1">
        <v>19</v>
      </c>
      <c r="B348" t="s">
        <v>1007</v>
      </c>
      <c r="C348" t="s">
        <v>1731</v>
      </c>
      <c r="D348" t="s">
        <v>1732</v>
      </c>
      <c r="E348" t="s">
        <v>1309</v>
      </c>
      <c r="F348" t="s">
        <v>1733</v>
      </c>
      <c r="G348" t="s">
        <v>1734</v>
      </c>
      <c r="I348" t="str">
        <f t="shared" si="33"/>
        <v>N/A</v>
      </c>
      <c r="J348">
        <f t="shared" si="34"/>
        <v>6800000</v>
      </c>
      <c r="K348">
        <f t="shared" si="35"/>
        <v>-15600000</v>
      </c>
      <c r="L348">
        <f t="shared" si="36"/>
        <v>-27000000</v>
      </c>
      <c r="M348">
        <f t="shared" si="37"/>
        <v>-67000000</v>
      </c>
      <c r="N348">
        <f t="shared" si="38"/>
        <v>-4600000</v>
      </c>
    </row>
    <row r="349" spans="1:14" x14ac:dyDescent="0.3">
      <c r="A349" s="1">
        <v>20</v>
      </c>
      <c r="B349" t="s">
        <v>1013</v>
      </c>
      <c r="C349" t="s">
        <v>1014</v>
      </c>
      <c r="D349" t="s">
        <v>1014</v>
      </c>
      <c r="E349" t="s">
        <v>1014</v>
      </c>
      <c r="F349" t="s">
        <v>1014</v>
      </c>
      <c r="G349" t="s">
        <v>1014</v>
      </c>
      <c r="I349" t="str">
        <f t="shared" si="33"/>
        <v>N/A</v>
      </c>
      <c r="J349">
        <f t="shared" si="34"/>
        <v>0</v>
      </c>
      <c r="K349">
        <f t="shared" si="35"/>
        <v>0</v>
      </c>
      <c r="L349">
        <f t="shared" si="36"/>
        <v>0</v>
      </c>
      <c r="M349">
        <f t="shared" si="37"/>
        <v>0</v>
      </c>
      <c r="N349">
        <f t="shared" si="38"/>
        <v>0</v>
      </c>
    </row>
    <row r="350" spans="1:14" x14ac:dyDescent="0.3">
      <c r="A350" s="1">
        <v>21</v>
      </c>
      <c r="B350" t="s">
        <v>1015</v>
      </c>
      <c r="C350" t="s">
        <v>550</v>
      </c>
      <c r="D350" t="s">
        <v>1735</v>
      </c>
      <c r="E350" t="s">
        <v>1736</v>
      </c>
      <c r="F350" t="s">
        <v>1737</v>
      </c>
      <c r="G350" t="s">
        <v>652</v>
      </c>
      <c r="I350" t="str">
        <f t="shared" si="33"/>
        <v>N/A</v>
      </c>
      <c r="J350">
        <f t="shared" si="34"/>
        <v>56900000</v>
      </c>
      <c r="K350">
        <f t="shared" si="35"/>
        <v>265899999.99999997</v>
      </c>
      <c r="L350">
        <f t="shared" si="36"/>
        <v>-683500000</v>
      </c>
      <c r="M350">
        <f t="shared" si="37"/>
        <v>63000000</v>
      </c>
      <c r="N350">
        <f t="shared" si="38"/>
        <v>3000000</v>
      </c>
    </row>
    <row r="351" spans="1:14" x14ac:dyDescent="0.3">
      <c r="A351" s="1">
        <v>22</v>
      </c>
      <c r="B351" t="s">
        <v>1021</v>
      </c>
      <c r="C351" t="s">
        <v>1738</v>
      </c>
      <c r="D351" t="s">
        <v>1739</v>
      </c>
      <c r="E351" t="s">
        <v>1740</v>
      </c>
      <c r="F351" t="s">
        <v>1741</v>
      </c>
      <c r="G351" t="s">
        <v>1742</v>
      </c>
      <c r="I351" t="str">
        <f t="shared" si="33"/>
        <v>N/A</v>
      </c>
      <c r="J351">
        <f t="shared" si="34"/>
        <v>325900000</v>
      </c>
      <c r="K351">
        <f t="shared" si="35"/>
        <v>405200000</v>
      </c>
      <c r="L351">
        <f t="shared" si="36"/>
        <v>136900000</v>
      </c>
      <c r="M351">
        <f t="shared" si="37"/>
        <v>312800000</v>
      </c>
      <c r="N351">
        <f t="shared" si="38"/>
        <v>168500000</v>
      </c>
    </row>
    <row r="352" spans="1:14" x14ac:dyDescent="0.3">
      <c r="A352" s="1">
        <v>23</v>
      </c>
      <c r="B352" t="s">
        <v>1027</v>
      </c>
      <c r="C352" t="s">
        <v>254</v>
      </c>
      <c r="D352" t="s">
        <v>1743</v>
      </c>
      <c r="E352" t="s">
        <v>1744</v>
      </c>
      <c r="F352" t="s">
        <v>1745</v>
      </c>
      <c r="G352" t="s">
        <v>1746</v>
      </c>
      <c r="I352" t="str">
        <f t="shared" si="33"/>
        <v>N/A</v>
      </c>
      <c r="J352" t="str">
        <f t="shared" si="34"/>
        <v>N/A</v>
      </c>
      <c r="K352">
        <f t="shared" si="35"/>
        <v>0.24329999999999999</v>
      </c>
      <c r="L352">
        <f t="shared" si="36"/>
        <v>-0.66209999999999991</v>
      </c>
      <c r="M352">
        <f t="shared" si="37"/>
        <v>1.2849000000000002</v>
      </c>
      <c r="N352">
        <f t="shared" si="38"/>
        <v>-0.46130000000000004</v>
      </c>
    </row>
    <row r="353" spans="1:14" x14ac:dyDescent="0.3">
      <c r="A353" s="1">
        <v>24</v>
      </c>
      <c r="B353" t="s">
        <v>1032</v>
      </c>
      <c r="C353" t="s">
        <v>254</v>
      </c>
      <c r="D353" t="s">
        <v>254</v>
      </c>
      <c r="E353" t="s">
        <v>254</v>
      </c>
      <c r="F353" t="s">
        <v>254</v>
      </c>
      <c r="G353" t="s">
        <v>1747</v>
      </c>
      <c r="I353" t="str">
        <f t="shared" si="33"/>
        <v>N/A</v>
      </c>
      <c r="J353" t="str">
        <f t="shared" si="34"/>
        <v>N/A</v>
      </c>
      <c r="K353" t="str">
        <f t="shared" si="35"/>
        <v>N/A</v>
      </c>
      <c r="L353" t="str">
        <f t="shared" si="36"/>
        <v>N/A</v>
      </c>
      <c r="M353" t="str">
        <f t="shared" si="37"/>
        <v>N/A</v>
      </c>
      <c r="N353">
        <f t="shared" si="38"/>
        <v>2.6700000000000002E-2</v>
      </c>
    </row>
    <row r="354" spans="1:14" x14ac:dyDescent="0.3">
      <c r="I354" t="str">
        <f t="shared" si="33"/>
        <v>N/A</v>
      </c>
      <c r="J354" t="str">
        <f t="shared" si="34"/>
        <v>N/A</v>
      </c>
      <c r="K354" t="str">
        <f t="shared" si="35"/>
        <v>N/A</v>
      </c>
      <c r="L354" t="str">
        <f t="shared" si="36"/>
        <v>N/A</v>
      </c>
      <c r="M354" t="str">
        <f t="shared" si="37"/>
        <v>N/A</v>
      </c>
      <c r="N354" t="str">
        <f t="shared" si="38"/>
        <v>N/A</v>
      </c>
    </row>
    <row r="355" spans="1:14" x14ac:dyDescent="0.3">
      <c r="A355" s="1">
        <v>0</v>
      </c>
      <c r="B355" t="s">
        <v>1748</v>
      </c>
      <c r="C355" t="s">
        <v>1749</v>
      </c>
      <c r="I355" t="str">
        <f t="shared" si="33"/>
        <v>N/A</v>
      </c>
      <c r="J355" t="str">
        <f t="shared" si="34"/>
        <v>N/A</v>
      </c>
      <c r="K355" t="str">
        <f t="shared" si="35"/>
        <v>N/A</v>
      </c>
      <c r="L355" t="str">
        <f t="shared" si="36"/>
        <v>N/A</v>
      </c>
      <c r="M355" t="str">
        <f t="shared" si="37"/>
        <v>N/A</v>
      </c>
      <c r="N355" t="str">
        <f t="shared" si="38"/>
        <v>N/A</v>
      </c>
    </row>
    <row r="356" spans="1:14" x14ac:dyDescent="0.3">
      <c r="A356" s="1">
        <v>1</v>
      </c>
      <c r="B356" t="s">
        <v>1750</v>
      </c>
      <c r="C356" t="s">
        <v>1751</v>
      </c>
      <c r="I356" t="str">
        <f t="shared" si="33"/>
        <v>N/A</v>
      </c>
      <c r="J356" t="str">
        <f t="shared" si="34"/>
        <v>N/A</v>
      </c>
      <c r="K356" t="str">
        <f t="shared" si="35"/>
        <v>N/A</v>
      </c>
      <c r="L356" t="str">
        <f t="shared" si="36"/>
        <v>N/A</v>
      </c>
      <c r="M356" t="str">
        <f t="shared" si="37"/>
        <v>N/A</v>
      </c>
      <c r="N356" t="str">
        <f t="shared" si="38"/>
        <v>N/A</v>
      </c>
    </row>
    <row r="357" spans="1:14" x14ac:dyDescent="0.3">
      <c r="A357" s="1">
        <v>2</v>
      </c>
      <c r="B357" t="s">
        <v>1752</v>
      </c>
      <c r="C357" t="s">
        <v>1753</v>
      </c>
      <c r="I357" t="str">
        <f t="shared" si="33"/>
        <v>N/A</v>
      </c>
      <c r="J357" t="str">
        <f t="shared" si="34"/>
        <v>N/A</v>
      </c>
      <c r="K357" t="str">
        <f t="shared" si="35"/>
        <v>N/A</v>
      </c>
      <c r="L357" t="str">
        <f t="shared" si="36"/>
        <v>N/A</v>
      </c>
      <c r="M357" t="str">
        <f t="shared" si="37"/>
        <v>N/A</v>
      </c>
      <c r="N357" t="str">
        <f t="shared" si="38"/>
        <v>N/A</v>
      </c>
    </row>
    <row r="358" spans="1:14" x14ac:dyDescent="0.3">
      <c r="A358" s="1">
        <v>3</v>
      </c>
      <c r="B358" t="s">
        <v>1754</v>
      </c>
      <c r="C358" t="s">
        <v>1755</v>
      </c>
      <c r="I358" t="str">
        <f t="shared" si="33"/>
        <v>N/A</v>
      </c>
      <c r="J358" t="str">
        <f t="shared" si="34"/>
        <v>N/A</v>
      </c>
      <c r="K358" t="str">
        <f t="shared" si="35"/>
        <v>N/A</v>
      </c>
      <c r="L358" t="str">
        <f t="shared" si="36"/>
        <v>N/A</v>
      </c>
      <c r="M358" t="str">
        <f t="shared" si="37"/>
        <v>N/A</v>
      </c>
      <c r="N358" t="str">
        <f t="shared" si="38"/>
        <v>N/A</v>
      </c>
    </row>
    <row r="359" spans="1:14" x14ac:dyDescent="0.3">
      <c r="A359" s="1">
        <v>4</v>
      </c>
      <c r="B359" t="s">
        <v>1756</v>
      </c>
      <c r="C359" t="s">
        <v>1757</v>
      </c>
      <c r="I359" t="str">
        <f t="shared" si="33"/>
        <v>N/A</v>
      </c>
      <c r="J359" t="str">
        <f t="shared" si="34"/>
        <v>N/A</v>
      </c>
      <c r="K359" t="str">
        <f t="shared" si="35"/>
        <v>N/A</v>
      </c>
      <c r="L359" t="str">
        <f t="shared" si="36"/>
        <v>N/A</v>
      </c>
      <c r="M359" t="str">
        <f t="shared" si="37"/>
        <v>N/A</v>
      </c>
      <c r="N359" t="str">
        <f t="shared" si="38"/>
        <v>N/A</v>
      </c>
    </row>
    <row r="360" spans="1:14" x14ac:dyDescent="0.3">
      <c r="A360" s="1">
        <v>5</v>
      </c>
      <c r="B360" t="s">
        <v>1758</v>
      </c>
      <c r="C360" t="s">
        <v>1759</v>
      </c>
      <c r="I360" t="str">
        <f t="shared" si="33"/>
        <v>N/A</v>
      </c>
      <c r="J360" t="str">
        <f t="shared" si="34"/>
        <v>N/A</v>
      </c>
      <c r="K360" t="str">
        <f t="shared" si="35"/>
        <v>N/A</v>
      </c>
      <c r="L360" t="str">
        <f t="shared" si="36"/>
        <v>N/A</v>
      </c>
      <c r="M360" t="str">
        <f t="shared" si="37"/>
        <v>N/A</v>
      </c>
      <c r="N360" t="str">
        <f t="shared" si="38"/>
        <v>N/A</v>
      </c>
    </row>
    <row r="361" spans="1:14" x14ac:dyDescent="0.3">
      <c r="I361" t="str">
        <f t="shared" si="33"/>
        <v>N/A</v>
      </c>
      <c r="J361" t="str">
        <f t="shared" si="34"/>
        <v>N/A</v>
      </c>
      <c r="K361" t="str">
        <f t="shared" si="35"/>
        <v>N/A</v>
      </c>
      <c r="L361" t="str">
        <f t="shared" si="36"/>
        <v>N/A</v>
      </c>
      <c r="M361" t="str">
        <f t="shared" si="37"/>
        <v>N/A</v>
      </c>
      <c r="N361" t="str">
        <f t="shared" si="38"/>
        <v>N/A</v>
      </c>
    </row>
    <row r="362" spans="1:14" x14ac:dyDescent="0.3">
      <c r="I362" t="str">
        <f t="shared" si="33"/>
        <v>N/A</v>
      </c>
      <c r="J362" t="str">
        <f t="shared" si="34"/>
        <v>N/A</v>
      </c>
      <c r="K362" t="str">
        <f t="shared" si="35"/>
        <v>N/A</v>
      </c>
      <c r="L362" t="str">
        <f t="shared" si="36"/>
        <v>N/A</v>
      </c>
      <c r="M362" t="str">
        <f t="shared" si="37"/>
        <v>N/A</v>
      </c>
      <c r="N362" t="str">
        <f t="shared" si="38"/>
        <v>N/A</v>
      </c>
    </row>
    <row r="363" spans="1:14" x14ac:dyDescent="0.3">
      <c r="A363" s="1">
        <v>0</v>
      </c>
      <c r="B363" t="s">
        <v>121</v>
      </c>
      <c r="C363" t="s">
        <v>1760</v>
      </c>
      <c r="I363" t="str">
        <f t="shared" si="33"/>
        <v>N/A</v>
      </c>
      <c r="J363">
        <f t="shared" si="34"/>
        <v>40280000000</v>
      </c>
      <c r="K363" t="str">
        <f t="shared" si="35"/>
        <v>N/A</v>
      </c>
      <c r="L363" t="str">
        <f t="shared" si="36"/>
        <v>N/A</v>
      </c>
      <c r="M363" t="str">
        <f t="shared" si="37"/>
        <v>N/A</v>
      </c>
      <c r="N363" t="str">
        <f t="shared" si="38"/>
        <v>N/A</v>
      </c>
    </row>
    <row r="364" spans="1:14" x14ac:dyDescent="0.3">
      <c r="A364" s="1">
        <v>1</v>
      </c>
      <c r="B364" t="s">
        <v>122</v>
      </c>
      <c r="I364" t="str">
        <f t="shared" si="33"/>
        <v>N/A</v>
      </c>
      <c r="J364" t="str">
        <f t="shared" si="34"/>
        <v>N/A</v>
      </c>
      <c r="K364" t="str">
        <f t="shared" si="35"/>
        <v>N/A</v>
      </c>
      <c r="L364" t="str">
        <f t="shared" si="36"/>
        <v>N/A</v>
      </c>
      <c r="M364" t="str">
        <f t="shared" si="37"/>
        <v>N/A</v>
      </c>
      <c r="N364" t="str">
        <f t="shared" si="38"/>
        <v>N/A</v>
      </c>
    </row>
    <row r="365" spans="1:14" x14ac:dyDescent="0.3">
      <c r="A365" s="1">
        <v>2</v>
      </c>
      <c r="B365" t="s">
        <v>123</v>
      </c>
      <c r="C365" t="s">
        <v>1761</v>
      </c>
      <c r="I365" t="str">
        <f t="shared" si="33"/>
        <v>N/A</v>
      </c>
      <c r="J365">
        <f t="shared" si="34"/>
        <v>22.78</v>
      </c>
      <c r="K365" t="str">
        <f t="shared" si="35"/>
        <v>N/A</v>
      </c>
      <c r="L365" t="str">
        <f t="shared" si="36"/>
        <v>N/A</v>
      </c>
      <c r="M365" t="str">
        <f t="shared" si="37"/>
        <v>N/A</v>
      </c>
      <c r="N365" t="str">
        <f t="shared" si="38"/>
        <v>N/A</v>
      </c>
    </row>
    <row r="366" spans="1:14" x14ac:dyDescent="0.3">
      <c r="A366" s="1">
        <v>3</v>
      </c>
      <c r="B366" t="s">
        <v>124</v>
      </c>
      <c r="C366" t="s">
        <v>1762</v>
      </c>
      <c r="I366" t="str">
        <f t="shared" si="33"/>
        <v>N/A</v>
      </c>
      <c r="J366">
        <f t="shared" si="34"/>
        <v>17.95</v>
      </c>
      <c r="K366" t="str">
        <f t="shared" si="35"/>
        <v>N/A</v>
      </c>
      <c r="L366" t="str">
        <f t="shared" si="36"/>
        <v>N/A</v>
      </c>
      <c r="M366" t="str">
        <f t="shared" si="37"/>
        <v>N/A</v>
      </c>
      <c r="N366" t="str">
        <f t="shared" si="38"/>
        <v>N/A</v>
      </c>
    </row>
    <row r="367" spans="1:14" x14ac:dyDescent="0.3">
      <c r="A367" s="1">
        <v>4</v>
      </c>
      <c r="B367" t="s">
        <v>126</v>
      </c>
      <c r="C367" t="s">
        <v>1763</v>
      </c>
      <c r="I367" t="str">
        <f t="shared" si="33"/>
        <v>N/A</v>
      </c>
      <c r="J367">
        <f t="shared" si="34"/>
        <v>0.75</v>
      </c>
      <c r="K367" t="str">
        <f t="shared" si="35"/>
        <v>N/A</v>
      </c>
      <c r="L367" t="str">
        <f t="shared" si="36"/>
        <v>N/A</v>
      </c>
      <c r="M367" t="str">
        <f t="shared" si="37"/>
        <v>N/A</v>
      </c>
      <c r="N367" t="str">
        <f t="shared" si="38"/>
        <v>N/A</v>
      </c>
    </row>
    <row r="368" spans="1:14" x14ac:dyDescent="0.3">
      <c r="A368" s="1">
        <v>5</v>
      </c>
      <c r="B368" t="s">
        <v>128</v>
      </c>
      <c r="C368" t="s">
        <v>1764</v>
      </c>
      <c r="I368" t="str">
        <f t="shared" si="33"/>
        <v>N/A</v>
      </c>
      <c r="J368">
        <f t="shared" si="34"/>
        <v>1.5</v>
      </c>
      <c r="K368" t="str">
        <f t="shared" si="35"/>
        <v>N/A</v>
      </c>
      <c r="L368" t="str">
        <f t="shared" si="36"/>
        <v>N/A</v>
      </c>
      <c r="M368" t="str">
        <f t="shared" si="37"/>
        <v>N/A</v>
      </c>
      <c r="N368" t="str">
        <f t="shared" si="38"/>
        <v>N/A</v>
      </c>
    </row>
    <row r="369" spans="1:14" x14ac:dyDescent="0.3">
      <c r="A369" s="1">
        <v>6</v>
      </c>
      <c r="B369" t="s">
        <v>130</v>
      </c>
      <c r="C369" t="s">
        <v>1765</v>
      </c>
      <c r="I369" t="str">
        <f t="shared" si="33"/>
        <v>N/A</v>
      </c>
      <c r="J369">
        <f t="shared" si="34"/>
        <v>5.27</v>
      </c>
      <c r="K369" t="str">
        <f t="shared" si="35"/>
        <v>N/A</v>
      </c>
      <c r="L369" t="str">
        <f t="shared" si="36"/>
        <v>N/A</v>
      </c>
      <c r="M369" t="str">
        <f t="shared" si="37"/>
        <v>N/A</v>
      </c>
      <c r="N369" t="str">
        <f t="shared" si="38"/>
        <v>N/A</v>
      </c>
    </row>
    <row r="370" spans="1:14" x14ac:dyDescent="0.3">
      <c r="A370" s="1">
        <v>7</v>
      </c>
      <c r="B370" t="s">
        <v>132</v>
      </c>
      <c r="I370" t="str">
        <f t="shared" si="33"/>
        <v>N/A</v>
      </c>
      <c r="J370" t="str">
        <f t="shared" si="34"/>
        <v>N/A</v>
      </c>
      <c r="K370" t="str">
        <f t="shared" si="35"/>
        <v>N/A</v>
      </c>
      <c r="L370" t="str">
        <f t="shared" si="36"/>
        <v>N/A</v>
      </c>
      <c r="M370" t="str">
        <f t="shared" si="37"/>
        <v>N/A</v>
      </c>
      <c r="N370" t="str">
        <f t="shared" si="38"/>
        <v>N/A</v>
      </c>
    </row>
    <row r="371" spans="1:14" x14ac:dyDescent="0.3">
      <c r="A371" s="1">
        <v>8</v>
      </c>
      <c r="B371" t="s">
        <v>133</v>
      </c>
      <c r="I371" t="str">
        <f t="shared" si="33"/>
        <v>N/A</v>
      </c>
      <c r="J371" t="str">
        <f t="shared" si="34"/>
        <v>N/A</v>
      </c>
      <c r="K371" t="str">
        <f t="shared" si="35"/>
        <v>N/A</v>
      </c>
      <c r="L371" t="str">
        <f t="shared" si="36"/>
        <v>N/A</v>
      </c>
      <c r="M371" t="str">
        <f t="shared" si="37"/>
        <v>N/A</v>
      </c>
      <c r="N371" t="str">
        <f t="shared" si="38"/>
        <v>N/A</v>
      </c>
    </row>
    <row r="372" spans="1:14" x14ac:dyDescent="0.3">
      <c r="I372" t="str">
        <f t="shared" si="33"/>
        <v>N/A</v>
      </c>
      <c r="J372" t="str">
        <f t="shared" si="34"/>
        <v>N/A</v>
      </c>
      <c r="K372" t="str">
        <f t="shared" si="35"/>
        <v>N/A</v>
      </c>
      <c r="L372" t="str">
        <f t="shared" si="36"/>
        <v>N/A</v>
      </c>
      <c r="M372" t="str">
        <f t="shared" si="37"/>
        <v>N/A</v>
      </c>
      <c r="N372" t="str">
        <f t="shared" si="38"/>
        <v>N/A</v>
      </c>
    </row>
    <row r="373" spans="1:14" x14ac:dyDescent="0.3">
      <c r="I373" t="str">
        <f t="shared" si="33"/>
        <v>N/A</v>
      </c>
      <c r="J373" t="str">
        <f t="shared" si="34"/>
        <v>N/A</v>
      </c>
      <c r="K373" t="str">
        <f t="shared" si="35"/>
        <v>N/A</v>
      </c>
      <c r="L373" t="str">
        <f t="shared" si="36"/>
        <v>N/A</v>
      </c>
      <c r="M373" t="str">
        <f t="shared" si="37"/>
        <v>N/A</v>
      </c>
      <c r="N373" t="str">
        <f t="shared" si="38"/>
        <v>N/A</v>
      </c>
    </row>
    <row r="374" spans="1:14" x14ac:dyDescent="0.3">
      <c r="A374" s="1">
        <v>0</v>
      </c>
      <c r="B374" t="s">
        <v>121</v>
      </c>
      <c r="C374" t="s">
        <v>1766</v>
      </c>
      <c r="I374" t="str">
        <f t="shared" si="33"/>
        <v>N/A</v>
      </c>
      <c r="J374">
        <f t="shared" si="34"/>
        <v>991030000</v>
      </c>
      <c r="K374" t="str">
        <f t="shared" si="35"/>
        <v>N/A</v>
      </c>
      <c r="L374" t="str">
        <f t="shared" si="36"/>
        <v>N/A</v>
      </c>
      <c r="M374" t="str">
        <f t="shared" si="37"/>
        <v>N/A</v>
      </c>
      <c r="N374" t="str">
        <f t="shared" si="38"/>
        <v>N/A</v>
      </c>
    </row>
    <row r="375" spans="1:14" x14ac:dyDescent="0.3">
      <c r="A375" s="1">
        <v>1</v>
      </c>
      <c r="B375" t="s">
        <v>122</v>
      </c>
      <c r="I375" t="str">
        <f t="shared" si="33"/>
        <v>N/A</v>
      </c>
      <c r="J375" t="str">
        <f t="shared" si="34"/>
        <v>N/A</v>
      </c>
      <c r="K375" t="str">
        <f t="shared" si="35"/>
        <v>N/A</v>
      </c>
      <c r="L375" t="str">
        <f t="shared" si="36"/>
        <v>N/A</v>
      </c>
      <c r="M375" t="str">
        <f t="shared" si="37"/>
        <v>N/A</v>
      </c>
      <c r="N375" t="str">
        <f t="shared" si="38"/>
        <v>N/A</v>
      </c>
    </row>
    <row r="376" spans="1:14" x14ac:dyDescent="0.3">
      <c r="A376" s="1">
        <v>2</v>
      </c>
      <c r="B376" t="s">
        <v>123</v>
      </c>
      <c r="C376" t="s">
        <v>1767</v>
      </c>
      <c r="I376" t="str">
        <f t="shared" si="33"/>
        <v>N/A</v>
      </c>
      <c r="J376">
        <f t="shared" si="34"/>
        <v>40.17</v>
      </c>
      <c r="K376" t="str">
        <f t="shared" si="35"/>
        <v>N/A</v>
      </c>
      <c r="L376" t="str">
        <f t="shared" si="36"/>
        <v>N/A</v>
      </c>
      <c r="M376" t="str">
        <f t="shared" si="37"/>
        <v>N/A</v>
      </c>
      <c r="N376" t="str">
        <f t="shared" si="38"/>
        <v>N/A</v>
      </c>
    </row>
    <row r="377" spans="1:14" x14ac:dyDescent="0.3">
      <c r="A377" s="1">
        <v>3</v>
      </c>
      <c r="B377" t="s">
        <v>124</v>
      </c>
      <c r="C377" t="s">
        <v>1768</v>
      </c>
      <c r="I377" t="str">
        <f t="shared" si="33"/>
        <v>N/A</v>
      </c>
      <c r="J377">
        <f t="shared" si="34"/>
        <v>30.3</v>
      </c>
      <c r="K377" t="str">
        <f t="shared" si="35"/>
        <v>N/A</v>
      </c>
      <c r="L377" t="str">
        <f t="shared" si="36"/>
        <v>N/A</v>
      </c>
      <c r="M377" t="str">
        <f t="shared" si="37"/>
        <v>N/A</v>
      </c>
      <c r="N377" t="str">
        <f t="shared" si="38"/>
        <v>N/A</v>
      </c>
    </row>
    <row r="378" spans="1:14" x14ac:dyDescent="0.3">
      <c r="A378" s="1">
        <v>4</v>
      </c>
      <c r="B378" t="s">
        <v>126</v>
      </c>
      <c r="C378" t="s">
        <v>1769</v>
      </c>
      <c r="I378" t="str">
        <f t="shared" si="33"/>
        <v>N/A</v>
      </c>
      <c r="J378">
        <f t="shared" si="34"/>
        <v>3.54</v>
      </c>
      <c r="K378" t="str">
        <f t="shared" si="35"/>
        <v>N/A</v>
      </c>
      <c r="L378" t="str">
        <f t="shared" si="36"/>
        <v>N/A</v>
      </c>
      <c r="M378" t="str">
        <f t="shared" si="37"/>
        <v>N/A</v>
      </c>
      <c r="N378" t="str">
        <f t="shared" si="38"/>
        <v>N/A</v>
      </c>
    </row>
    <row r="379" spans="1:14" x14ac:dyDescent="0.3">
      <c r="A379" s="1">
        <v>5</v>
      </c>
      <c r="B379" t="s">
        <v>128</v>
      </c>
      <c r="C379" t="s">
        <v>1770</v>
      </c>
      <c r="I379" t="str">
        <f t="shared" si="33"/>
        <v>N/A</v>
      </c>
      <c r="J379">
        <f t="shared" si="34"/>
        <v>1.91</v>
      </c>
      <c r="K379" t="str">
        <f t="shared" si="35"/>
        <v>N/A</v>
      </c>
      <c r="L379" t="str">
        <f t="shared" si="36"/>
        <v>N/A</v>
      </c>
      <c r="M379" t="str">
        <f t="shared" si="37"/>
        <v>N/A</v>
      </c>
      <c r="N379" t="str">
        <f t="shared" si="38"/>
        <v>N/A</v>
      </c>
    </row>
    <row r="380" spans="1:14" x14ac:dyDescent="0.3">
      <c r="A380" s="1">
        <v>6</v>
      </c>
      <c r="B380" t="s">
        <v>130</v>
      </c>
      <c r="C380" t="s">
        <v>1771</v>
      </c>
      <c r="I380" t="str">
        <f t="shared" ref="I380:I443" si="39">IF(AND(K380&gt; J380, L380&gt; K380, M380&gt; L380, N380&gt; M380), "pos_trend", IF(AND(K380&lt; J380, L380&lt; K380, M380&lt; L380, N380&lt; M380), "neg_trend", "N/A"))</f>
        <v>N/A</v>
      </c>
      <c r="J380">
        <f t="shared" ref="J380:J399" si="40">IFERROR(IF(TRIM(C380)="-", "N/A", IF(RIGHT(C380,1)=")",IF(RIGHT(C380,2)="T)",-1000000000000*VALUE(MID(C380,2,LEN(C380)-3)),IF(RIGHT(C380,2)="M)",-1000000*VALUE(MID(C380,2,LEN(C380)-3)),IF(RIGHT(C380,2)="B)",-1000000000*VALUE(MID(C380,2,LEN(C380)-3)),IF(RIGHT(C380,2)="k)",-1000*VALUE(MID(C380,2,LEN(C380)-3)),VALUE(SUBSTITUTE(C380,",","")))))),IF(RIGHT(C380,1)="T",1000000000000*VALUE(LEFT(C380,LEN(C380)-1)),IF(RIGHT(C380,1)="M",1000000*VALUE(LEFT(C380,LEN(C380)-1)),IF(RIGHT(C380,1)="B",1000000000*VALUE(LEFT(C380,LEN(C380)-1)),IF(RIGHT(C380,1)="%",0.01*VALUE(LEFT(C380,LEN(C380)-1)),IF(RIGHT(C380,1)="k",1000*VALUE(LEFT(C380,LEN(C380)-1)),VALUE(SUBSTITUTE(C380,",",""))))))))),"N/A")</f>
        <v>3.76</v>
      </c>
      <c r="K380" t="str">
        <f t="shared" ref="K380:K399" si="41">IFERROR(IF(TRIM(D380)="-", "N/A", IF(RIGHT(D380,1)=")",IF(RIGHT(D380,2)="T)",-1000000000000*VALUE(MID(D380,2,LEN(D380)-3)),IF(RIGHT(D380,2)="M)",-1000000*VALUE(MID(D380,2,LEN(D380)-3)),IF(RIGHT(D380,2)="B)",-1000000000*VALUE(MID(D380,2,LEN(D380)-3)),IF(RIGHT(D380,2)="k)",-1000*VALUE(MID(D380,2,LEN(D380)-3)),VALUE(SUBSTITUTE(D380,",","")))))),IF(RIGHT(D380,1)="T",1000000000000*VALUE(LEFT(D380,LEN(D380)-1)),IF(RIGHT(D380,1)="M",1000000*VALUE(LEFT(D380,LEN(D380)-1)),IF(RIGHT(D380,1)="B",1000000000*VALUE(LEFT(D380,LEN(D380)-1)),IF(RIGHT(D380,1)="%",0.01*VALUE(LEFT(D380,LEN(D380)-1)),IF(RIGHT(D380,1)="k",1000*VALUE(LEFT(D380,LEN(D380)-1)),VALUE(SUBSTITUTE(D380,",",""))))))))),"N/A")</f>
        <v>N/A</v>
      </c>
      <c r="L380" t="str">
        <f t="shared" ref="L380:L399" si="42">IFERROR(IF(TRIM(E380)="-", "N/A", IF(RIGHT(E380,1)=")",IF(RIGHT(E380,2)="T)",-1000000000000*VALUE(MID(E380,2,LEN(E380)-3)),IF(RIGHT(E380,2)="M)",-1000000*VALUE(MID(E380,2,LEN(E380)-3)),IF(RIGHT(E380,2)="B)",-1000000000*VALUE(MID(E380,2,LEN(E380)-3)),IF(RIGHT(E380,2)="k)",-1000*VALUE(MID(E380,2,LEN(E380)-3)),VALUE(SUBSTITUTE(E380,",","")))))),IF(RIGHT(E380,1)="T",1000000000000*VALUE(LEFT(E380,LEN(E380)-1)),IF(RIGHT(E380,1)="M",1000000*VALUE(LEFT(E380,LEN(E380)-1)),IF(RIGHT(E380,1)="B",1000000000*VALUE(LEFT(E380,LEN(E380)-1)),IF(RIGHT(E380,1)="%",0.01*VALUE(LEFT(E380,LEN(E380)-1)),IF(RIGHT(E380,1)="k",1000*VALUE(LEFT(E380,LEN(E380)-1)),VALUE(SUBSTITUTE(E380,",",""))))))))),"N/A")</f>
        <v>N/A</v>
      </c>
      <c r="M380" t="str">
        <f t="shared" ref="M380:M399" si="43">IFERROR(IF(TRIM(F380)="-", "N/A", IF(RIGHT(F380,1)=")",IF(RIGHT(F380,2)="T)",-1000000000000*VALUE(MID(F380,2,LEN(F380)-3)),IF(RIGHT(F380,2)="M)",-1000000*VALUE(MID(F380,2,LEN(F380)-3)),IF(RIGHT(F380,2)="B)",-1000000000*VALUE(MID(F380,2,LEN(F380)-3)),IF(RIGHT(F380,2)="k)",-1000*VALUE(MID(F380,2,LEN(F380)-3)),VALUE(SUBSTITUTE(F380,",","")))))),IF(RIGHT(F380,1)="T",1000000000000*VALUE(LEFT(F380,LEN(F380)-1)),IF(RIGHT(F380,1)="M",1000000*VALUE(LEFT(F380,LEN(F380)-1)),IF(RIGHT(F380,1)="B",1000000000*VALUE(LEFT(F380,LEN(F380)-1)),IF(RIGHT(F380,1)="%",0.01*VALUE(LEFT(F380,LEN(F380)-1)),IF(RIGHT(F380,1)="k",1000*VALUE(LEFT(F380,LEN(F380)-1)),VALUE(SUBSTITUTE(F380,",",""))))))))),"N/A")</f>
        <v>N/A</v>
      </c>
      <c r="N380" t="str">
        <f t="shared" ref="N380:N399" si="44">IFERROR(IF(TRIM(G380)="-", "N/A", IF(RIGHT(G380,1)=")",IF(RIGHT(G380,2)="T)",-1000000000000*VALUE(MID(G380,2,LEN(G380)-3)),IF(RIGHT(G380,2)="M)",-1000000*VALUE(MID(G380,2,LEN(G380)-3)),IF(RIGHT(G380,2)="B)",-1000000000*VALUE(MID(G380,2,LEN(G380)-3)),IF(RIGHT(G380,2)="k)",-1000*VALUE(MID(G380,2,LEN(G380)-3)),VALUE(SUBSTITUTE(G380,",","")))))),IF(RIGHT(G380,1)="T",1000000000000*VALUE(LEFT(G380,LEN(G380)-1)),IF(RIGHT(G380,1)="M",1000000*VALUE(LEFT(G380,LEN(G380)-1)),IF(RIGHT(G380,1)="B",1000000000*VALUE(LEFT(G380,LEN(G380)-1)),IF(RIGHT(G380,1)="%",0.01*VALUE(LEFT(G380,LEN(G380)-1)),IF(RIGHT(G380,1)="k",1000*VALUE(LEFT(G380,LEN(G380)-1)),VALUE(SUBSTITUTE(G380,",",""))))))))),"N/A")</f>
        <v>N/A</v>
      </c>
    </row>
    <row r="381" spans="1:14" x14ac:dyDescent="0.3">
      <c r="A381" s="1">
        <v>7</v>
      </c>
      <c r="B381" t="s">
        <v>132</v>
      </c>
      <c r="I381" t="str">
        <f t="shared" si="39"/>
        <v>N/A</v>
      </c>
      <c r="J381" t="str">
        <f t="shared" si="40"/>
        <v>N/A</v>
      </c>
      <c r="K381" t="str">
        <f t="shared" si="41"/>
        <v>N/A</v>
      </c>
      <c r="L381" t="str">
        <f t="shared" si="42"/>
        <v>N/A</v>
      </c>
      <c r="M381" t="str">
        <f t="shared" si="43"/>
        <v>N/A</v>
      </c>
      <c r="N381" t="str">
        <f t="shared" si="44"/>
        <v>N/A</v>
      </c>
    </row>
    <row r="382" spans="1:14" x14ac:dyDescent="0.3">
      <c r="A382" s="1">
        <v>8</v>
      </c>
      <c r="B382" t="s">
        <v>133</v>
      </c>
      <c r="I382" t="str">
        <f t="shared" si="39"/>
        <v>N/A</v>
      </c>
      <c r="J382" t="str">
        <f t="shared" si="40"/>
        <v>N/A</v>
      </c>
      <c r="K382" t="str">
        <f t="shared" si="41"/>
        <v>N/A</v>
      </c>
      <c r="L382" t="str">
        <f t="shared" si="42"/>
        <v>N/A</v>
      </c>
      <c r="M382" t="str">
        <f t="shared" si="43"/>
        <v>N/A</v>
      </c>
      <c r="N382" t="str">
        <f t="shared" si="44"/>
        <v>N/A</v>
      </c>
    </row>
    <row r="383" spans="1:14" x14ac:dyDescent="0.3">
      <c r="I383" t="str">
        <f t="shared" si="39"/>
        <v>N/A</v>
      </c>
      <c r="J383" t="str">
        <f t="shared" si="40"/>
        <v>N/A</v>
      </c>
      <c r="K383" t="str">
        <f t="shared" si="41"/>
        <v>N/A</v>
      </c>
      <c r="L383" t="str">
        <f t="shared" si="42"/>
        <v>N/A</v>
      </c>
      <c r="M383" t="str">
        <f t="shared" si="43"/>
        <v>N/A</v>
      </c>
      <c r="N383" t="str">
        <f t="shared" si="44"/>
        <v>N/A</v>
      </c>
    </row>
    <row r="384" spans="1:14" x14ac:dyDescent="0.3">
      <c r="I384" t="str">
        <f t="shared" si="39"/>
        <v>N/A</v>
      </c>
      <c r="J384" t="str">
        <f t="shared" si="40"/>
        <v>N/A</v>
      </c>
      <c r="K384" t="str">
        <f t="shared" si="41"/>
        <v>N/A</v>
      </c>
      <c r="L384" t="str">
        <f t="shared" si="42"/>
        <v>N/A</v>
      </c>
      <c r="M384" t="str">
        <f t="shared" si="43"/>
        <v>N/A</v>
      </c>
      <c r="N384" t="str">
        <f t="shared" si="44"/>
        <v>N/A</v>
      </c>
    </row>
    <row r="385" spans="1:14" x14ac:dyDescent="0.3">
      <c r="A385" s="1">
        <v>0</v>
      </c>
      <c r="B385" t="s">
        <v>121</v>
      </c>
      <c r="C385" t="s">
        <v>59</v>
      </c>
      <c r="I385" t="str">
        <f t="shared" si="39"/>
        <v>N/A</v>
      </c>
      <c r="J385">
        <f t="shared" si="40"/>
        <v>1070000000.0000001</v>
      </c>
      <c r="K385" t="str">
        <f t="shared" si="41"/>
        <v>N/A</v>
      </c>
      <c r="L385" t="str">
        <f t="shared" si="42"/>
        <v>N/A</v>
      </c>
      <c r="M385" t="str">
        <f t="shared" si="43"/>
        <v>N/A</v>
      </c>
      <c r="N385" t="str">
        <f t="shared" si="44"/>
        <v>N/A</v>
      </c>
    </row>
    <row r="386" spans="1:14" x14ac:dyDescent="0.3">
      <c r="A386" s="1">
        <v>1</v>
      </c>
      <c r="B386" t="s">
        <v>122</v>
      </c>
      <c r="I386" t="str">
        <f t="shared" si="39"/>
        <v>N/A</v>
      </c>
      <c r="J386" t="str">
        <f t="shared" si="40"/>
        <v>N/A</v>
      </c>
      <c r="K386" t="str">
        <f t="shared" si="41"/>
        <v>N/A</v>
      </c>
      <c r="L386" t="str">
        <f t="shared" si="42"/>
        <v>N/A</v>
      </c>
      <c r="M386" t="str">
        <f t="shared" si="43"/>
        <v>N/A</v>
      </c>
      <c r="N386" t="str">
        <f t="shared" si="44"/>
        <v>N/A</v>
      </c>
    </row>
    <row r="387" spans="1:14" x14ac:dyDescent="0.3">
      <c r="A387" s="1">
        <v>2</v>
      </c>
      <c r="B387" t="s">
        <v>123</v>
      </c>
      <c r="C387" t="s">
        <v>1772</v>
      </c>
      <c r="I387" t="str">
        <f t="shared" si="39"/>
        <v>N/A</v>
      </c>
      <c r="J387">
        <f t="shared" si="40"/>
        <v>24.53</v>
      </c>
      <c r="K387" t="str">
        <f t="shared" si="41"/>
        <v>N/A</v>
      </c>
      <c r="L387" t="str">
        <f t="shared" si="42"/>
        <v>N/A</v>
      </c>
      <c r="M387" t="str">
        <f t="shared" si="43"/>
        <v>N/A</v>
      </c>
      <c r="N387" t="str">
        <f t="shared" si="44"/>
        <v>N/A</v>
      </c>
    </row>
    <row r="388" spans="1:14" x14ac:dyDescent="0.3">
      <c r="A388" s="1">
        <v>3</v>
      </c>
      <c r="B388" t="s">
        <v>124</v>
      </c>
      <c r="C388" t="s">
        <v>1773</v>
      </c>
      <c r="I388" t="str">
        <f t="shared" si="39"/>
        <v>N/A</v>
      </c>
      <c r="J388">
        <f t="shared" si="40"/>
        <v>20.64</v>
      </c>
      <c r="K388" t="str">
        <f t="shared" si="41"/>
        <v>N/A</v>
      </c>
      <c r="L388" t="str">
        <f t="shared" si="42"/>
        <v>N/A</v>
      </c>
      <c r="M388" t="str">
        <f t="shared" si="43"/>
        <v>N/A</v>
      </c>
      <c r="N388" t="str">
        <f t="shared" si="44"/>
        <v>N/A</v>
      </c>
    </row>
    <row r="389" spans="1:14" x14ac:dyDescent="0.3">
      <c r="A389" s="1">
        <v>4</v>
      </c>
      <c r="B389" t="s">
        <v>126</v>
      </c>
      <c r="C389" t="s">
        <v>1774</v>
      </c>
      <c r="I389" t="str">
        <f t="shared" si="39"/>
        <v>N/A</v>
      </c>
      <c r="J389">
        <f t="shared" si="40"/>
        <v>3.38</v>
      </c>
      <c r="K389" t="str">
        <f t="shared" si="41"/>
        <v>N/A</v>
      </c>
      <c r="L389" t="str">
        <f t="shared" si="42"/>
        <v>N/A</v>
      </c>
      <c r="M389" t="str">
        <f t="shared" si="43"/>
        <v>N/A</v>
      </c>
      <c r="N389" t="str">
        <f t="shared" si="44"/>
        <v>N/A</v>
      </c>
    </row>
    <row r="390" spans="1:14" x14ac:dyDescent="0.3">
      <c r="A390" s="1">
        <v>5</v>
      </c>
      <c r="B390" t="s">
        <v>128</v>
      </c>
      <c r="C390" t="s">
        <v>1775</v>
      </c>
      <c r="I390" t="str">
        <f t="shared" si="39"/>
        <v>N/A</v>
      </c>
      <c r="J390">
        <f t="shared" si="40"/>
        <v>1.25</v>
      </c>
      <c r="K390" t="str">
        <f t="shared" si="41"/>
        <v>N/A</v>
      </c>
      <c r="L390" t="str">
        <f t="shared" si="42"/>
        <v>N/A</v>
      </c>
      <c r="M390" t="str">
        <f t="shared" si="43"/>
        <v>N/A</v>
      </c>
      <c r="N390" t="str">
        <f t="shared" si="44"/>
        <v>N/A</v>
      </c>
    </row>
    <row r="391" spans="1:14" x14ac:dyDescent="0.3">
      <c r="A391" s="1">
        <v>6</v>
      </c>
      <c r="B391" t="s">
        <v>130</v>
      </c>
      <c r="C391" t="s">
        <v>1776</v>
      </c>
      <c r="I391" t="str">
        <f t="shared" si="39"/>
        <v>N/A</v>
      </c>
      <c r="J391">
        <f t="shared" si="40"/>
        <v>2.62</v>
      </c>
      <c r="K391" t="str">
        <f t="shared" si="41"/>
        <v>N/A</v>
      </c>
      <c r="L391" t="str">
        <f t="shared" si="42"/>
        <v>N/A</v>
      </c>
      <c r="M391" t="str">
        <f t="shared" si="43"/>
        <v>N/A</v>
      </c>
      <c r="N391" t="str">
        <f t="shared" si="44"/>
        <v>N/A</v>
      </c>
    </row>
    <row r="392" spans="1:14" x14ac:dyDescent="0.3">
      <c r="A392" s="1">
        <v>7</v>
      </c>
      <c r="B392" t="s">
        <v>132</v>
      </c>
      <c r="I392" t="str">
        <f t="shared" si="39"/>
        <v>N/A</v>
      </c>
      <c r="J392" t="str">
        <f t="shared" si="40"/>
        <v>N/A</v>
      </c>
      <c r="K392" t="str">
        <f t="shared" si="41"/>
        <v>N/A</v>
      </c>
      <c r="L392" t="str">
        <f t="shared" si="42"/>
        <v>N/A</v>
      </c>
      <c r="M392" t="str">
        <f t="shared" si="43"/>
        <v>N/A</v>
      </c>
      <c r="N392" t="str">
        <f t="shared" si="44"/>
        <v>N/A</v>
      </c>
    </row>
    <row r="393" spans="1:14" x14ac:dyDescent="0.3">
      <c r="A393" s="1">
        <v>8</v>
      </c>
      <c r="B393" t="s">
        <v>133</v>
      </c>
      <c r="I393" t="str">
        <f t="shared" si="39"/>
        <v>N/A</v>
      </c>
      <c r="J393" t="str">
        <f t="shared" si="40"/>
        <v>N/A</v>
      </c>
      <c r="K393" t="str">
        <f t="shared" si="41"/>
        <v>N/A</v>
      </c>
      <c r="L393" t="str">
        <f t="shared" si="42"/>
        <v>N/A</v>
      </c>
      <c r="M393" t="str">
        <f t="shared" si="43"/>
        <v>N/A</v>
      </c>
      <c r="N393" t="str">
        <f t="shared" si="44"/>
        <v>N/A</v>
      </c>
    </row>
    <row r="394" spans="1:14" x14ac:dyDescent="0.3">
      <c r="I394" t="str">
        <f t="shared" si="39"/>
        <v>N/A</v>
      </c>
      <c r="J394" t="str">
        <f t="shared" si="40"/>
        <v>N/A</v>
      </c>
      <c r="K394" t="str">
        <f t="shared" si="41"/>
        <v>N/A</v>
      </c>
      <c r="L394" t="str">
        <f t="shared" si="42"/>
        <v>N/A</v>
      </c>
      <c r="M394" t="str">
        <f t="shared" si="43"/>
        <v>N/A</v>
      </c>
      <c r="N394" t="str">
        <f t="shared" si="44"/>
        <v>N/A</v>
      </c>
    </row>
    <row r="395" spans="1:14" x14ac:dyDescent="0.3">
      <c r="I395" t="str">
        <f t="shared" si="39"/>
        <v>N/A</v>
      </c>
      <c r="J395" t="str">
        <f t="shared" si="40"/>
        <v>N/A</v>
      </c>
      <c r="K395" t="str">
        <f t="shared" si="41"/>
        <v>N/A</v>
      </c>
      <c r="L395" t="str">
        <f t="shared" si="42"/>
        <v>N/A</v>
      </c>
      <c r="M395" t="str">
        <f t="shared" si="43"/>
        <v>N/A</v>
      </c>
      <c r="N395" t="str">
        <f t="shared" si="44"/>
        <v>N/A</v>
      </c>
    </row>
    <row r="396" spans="1:14" x14ac:dyDescent="0.3">
      <c r="A396" s="1">
        <v>0</v>
      </c>
      <c r="B396" t="s">
        <v>121</v>
      </c>
      <c r="C396" t="s">
        <v>1777</v>
      </c>
      <c r="I396" t="str">
        <f t="shared" si="39"/>
        <v>N/A</v>
      </c>
      <c r="J396">
        <f t="shared" si="40"/>
        <v>63730000000</v>
      </c>
      <c r="K396" t="str">
        <f t="shared" si="41"/>
        <v>N/A</v>
      </c>
      <c r="L396" t="str">
        <f t="shared" si="42"/>
        <v>N/A</v>
      </c>
      <c r="M396" t="str">
        <f t="shared" si="43"/>
        <v>N/A</v>
      </c>
      <c r="N396" t="str">
        <f t="shared" si="44"/>
        <v>N/A</v>
      </c>
    </row>
    <row r="397" spans="1:14" x14ac:dyDescent="0.3">
      <c r="A397" s="1">
        <v>1</v>
      </c>
      <c r="B397" t="s">
        <v>122</v>
      </c>
      <c r="I397" t="str">
        <f t="shared" si="39"/>
        <v>N/A</v>
      </c>
      <c r="J397" t="str">
        <f t="shared" si="40"/>
        <v>N/A</v>
      </c>
      <c r="K397" t="str">
        <f t="shared" si="41"/>
        <v>N/A</v>
      </c>
      <c r="L397" t="str">
        <f t="shared" si="42"/>
        <v>N/A</v>
      </c>
      <c r="M397" t="str">
        <f t="shared" si="43"/>
        <v>N/A</v>
      </c>
      <c r="N397" t="str">
        <f t="shared" si="44"/>
        <v>N/A</v>
      </c>
    </row>
    <row r="398" spans="1:14" x14ac:dyDescent="0.3">
      <c r="A398" s="1">
        <v>2</v>
      </c>
      <c r="B398" t="s">
        <v>123</v>
      </c>
      <c r="C398" t="s">
        <v>1778</v>
      </c>
      <c r="I398" t="str">
        <f t="shared" si="39"/>
        <v>N/A</v>
      </c>
      <c r="J398">
        <f t="shared" si="40"/>
        <v>-434.46</v>
      </c>
      <c r="K398" t="str">
        <f t="shared" si="41"/>
        <v>N/A</v>
      </c>
      <c r="L398" t="str">
        <f t="shared" si="42"/>
        <v>N/A</v>
      </c>
      <c r="M398" t="str">
        <f t="shared" si="43"/>
        <v>N/A</v>
      </c>
      <c r="N398" t="str">
        <f t="shared" si="44"/>
        <v>N/A</v>
      </c>
    </row>
    <row r="399" spans="1:14" x14ac:dyDescent="0.3">
      <c r="A399" s="1">
        <v>3</v>
      </c>
      <c r="B399" t="s">
        <v>124</v>
      </c>
      <c r="C399" t="s">
        <v>1779</v>
      </c>
      <c r="I399" t="str">
        <f t="shared" si="39"/>
        <v>N/A</v>
      </c>
      <c r="J399">
        <f t="shared" si="40"/>
        <v>20</v>
      </c>
      <c r="K399" t="str">
        <f t="shared" si="41"/>
        <v>N/A</v>
      </c>
      <c r="L399" t="str">
        <f t="shared" si="42"/>
        <v>N/A</v>
      </c>
      <c r="M399" t="str">
        <f t="shared" si="43"/>
        <v>N/A</v>
      </c>
      <c r="N399" t="str">
        <f t="shared" si="44"/>
        <v>N/A</v>
      </c>
    </row>
    <row r="400" spans="1:14" x14ac:dyDescent="0.3">
      <c r="A400" s="1">
        <v>4</v>
      </c>
      <c r="B400" t="s">
        <v>126</v>
      </c>
      <c r="C400" t="s">
        <v>1780</v>
      </c>
    </row>
    <row r="401" spans="1:3" x14ac:dyDescent="0.3">
      <c r="A401" s="1">
        <v>5</v>
      </c>
      <c r="B401" t="s">
        <v>128</v>
      </c>
      <c r="C401" t="s">
        <v>1781</v>
      </c>
    </row>
    <row r="402" spans="1:3" x14ac:dyDescent="0.3">
      <c r="A402" s="1">
        <v>6</v>
      </c>
      <c r="B402" t="s">
        <v>130</v>
      </c>
      <c r="C402" t="s">
        <v>1782</v>
      </c>
    </row>
    <row r="403" spans="1:3" x14ac:dyDescent="0.3">
      <c r="A403" s="1">
        <v>7</v>
      </c>
      <c r="B403" t="s">
        <v>132</v>
      </c>
    </row>
    <row r="404" spans="1:3" x14ac:dyDescent="0.3">
      <c r="A404" s="1">
        <v>8</v>
      </c>
      <c r="B404" t="s">
        <v>133</v>
      </c>
    </row>
    <row r="450" spans="2:40" x14ac:dyDescent="0.3">
      <c r="B450" t="str">
        <f>"ROIC Super Tree"</f>
        <v>ROIC Super Tree</v>
      </c>
    </row>
    <row r="452" spans="2:40" x14ac:dyDescent="0.3">
      <c r="AK452" t="str">
        <f>"Change in Gross Margin / Sales"</f>
        <v>Change in Gross Margin / Sales</v>
      </c>
    </row>
    <row r="453" spans="2:40" x14ac:dyDescent="0.3">
      <c r="X453" t="str">
        <f>"Gross Margin"</f>
        <v>Gross Margin</v>
      </c>
      <c r="AK453" t="str">
        <f>K476</f>
        <v>12-13</v>
      </c>
      <c r="AL453" t="str">
        <f>L476</f>
        <v>13-14</v>
      </c>
      <c r="AM453" t="str">
        <f>M476</f>
        <v>14-15</v>
      </c>
      <c r="AN453" t="str">
        <f>N476</f>
        <v>15-16</v>
      </c>
    </row>
    <row r="454" spans="2:40" x14ac:dyDescent="0.3">
      <c r="X454" t="str">
        <f>D476</f>
        <v>2012</v>
      </c>
      <c r="Y454" t="str">
        <f>E476</f>
        <v>2013</v>
      </c>
      <c r="Z454" t="str">
        <f>F476</f>
        <v>2014</v>
      </c>
      <c r="AA454" t="str">
        <f>G476</f>
        <v>2015</v>
      </c>
      <c r="AB454" t="str">
        <f>H476</f>
        <v>2016</v>
      </c>
      <c r="AK454">
        <f ca="1">Y455-X455</f>
        <v>9.0361445783132821E-3</v>
      </c>
      <c r="AL454">
        <f ca="1">Z455-Y455</f>
        <v>-8.0197332540037081E-3</v>
      </c>
      <c r="AM454">
        <f ca="1">AA455-Z455</f>
        <v>-5.3671476027566667E-3</v>
      </c>
      <c r="AN454">
        <f ca="1">AB455-AA455</f>
        <v>-6.4495498864554079E-3</v>
      </c>
    </row>
    <row r="455" spans="2:40" x14ac:dyDescent="0.3">
      <c r="X455">
        <f ca="1">IFERROR((INDIRECT("J" &amp; MATCH("Gross Income",B145:B403,0) +144))/(INDIRECT("J" &amp; MATCH("Sales/Revenue",B145:B403,0) +144)), IFERROR((1 - (INDIRECT("J" &amp; MATCH("Cost of Goods Sold*",B145:B403,0) +144))/(INDIRECT("J" &amp; MATCH("Sales/Revenue",B145:B403,0) +144))),(INDIRECT("J" &amp; MATCH("Operating Income",B145:B403,0) +144))/(INDIRECT("J" &amp; MATCH("Sales/Revenue",B145:B403,0) +144))))</f>
        <v>0.20783132530120479</v>
      </c>
      <c r="Y455">
        <f ca="1">IFERROR((INDIRECT("K" &amp; MATCH("Gross Income",B145:B403,0) +144))/(INDIRECT("K" &amp; MATCH("Sales/Revenue",B145:B403,0) +144)), IFERROR((1 - (INDIRECT("K" &amp; MATCH("Cost of Goods Sold*",B145:B403,0) +144))/(INDIRECT("K" &amp; MATCH("Sales/Revenue",B145:B403,0) +144))),(INDIRECT("K" &amp; MATCH("Operating Income",B145:B403,0) +144))/(INDIRECT("K" &amp; MATCH("Sales/Revenue",B145:B403,0) +144))))</f>
        <v>0.21686746987951808</v>
      </c>
      <c r="Z455">
        <f ca="1">IFERROR((INDIRECT("L" &amp; MATCH("Gross Income",B145:B403,0) +144))/(INDIRECT("L" &amp; MATCH("Sales/Revenue",B145:B403,0) +144)), IFERROR((1 - (INDIRECT("L" &amp; MATCH("Cost of Goods Sold*",B145:B403,0) +144))/(INDIRECT("L" &amp; MATCH("Sales/Revenue",B145:B403,0) +144))),(INDIRECT("L" &amp; MATCH("Operating Income",B145:B403,0) +144))/(INDIRECT("L" &amp; MATCH("Sales/Revenue",B145:B403,0) +144))))</f>
        <v>0.20884773662551437</v>
      </c>
      <c r="AA455">
        <f ca="1">IFERROR((INDIRECT("M" &amp; MATCH("Gross Income",B145:B403,0) +144))/(INDIRECT("M" &amp; MATCH("Sales/Revenue",B145:B403,0) +144)), IFERROR((1 - (INDIRECT("M" &amp; MATCH("Cost of Goods Sold*",B145:B403,0) +144))/(INDIRECT("M" &amp; MATCH("Sales/Revenue",B145:B403,0) +144))),(INDIRECT("M" &amp; MATCH("Operating Income",B145:B403,0) +144))/(INDIRECT("M" &amp; MATCH("Sales/Revenue",B145:B403,0) +144))))</f>
        <v>0.2034805890227577</v>
      </c>
      <c r="AB455">
        <f ca="1">IFERROR((INDIRECT("N" &amp; MATCH("Gross Income",B145:B403,0) +144))/(INDIRECT("N" &amp; MATCH("Sales/Revenue",B145:B403,0) +144)), IFERROR((1 - (INDIRECT("N" &amp; MATCH("Cost of Goods Sold*",B145:B403,0) +144))/(INDIRECT("N" &amp; MATCH("Sales/Revenue",B145:B403,0) +144))),(INDIRECT("N" &amp; MATCH("Operating Income",B145:B403,0) +144))/(INDIRECT("N" &amp; MATCH("Sales/Revenue",B145:B403,0) +144))))</f>
        <v>0.19703103913630229</v>
      </c>
    </row>
    <row r="460" spans="2:40" x14ac:dyDescent="0.3">
      <c r="Q460" t="str">
        <f>"Operating Margin"</f>
        <v>Operating Margin</v>
      </c>
    </row>
    <row r="461" spans="2:40" x14ac:dyDescent="0.3">
      <c r="Q461" t="str">
        <f>D476</f>
        <v>2012</v>
      </c>
      <c r="R461" t="str">
        <f>E476</f>
        <v>2013</v>
      </c>
      <c r="S461" t="str">
        <f>F476</f>
        <v>2014</v>
      </c>
      <c r="T461" t="str">
        <f>G476</f>
        <v>2015</v>
      </c>
      <c r="U461" t="str">
        <f>H476</f>
        <v>2016</v>
      </c>
      <c r="X461" t="str">
        <f>"SGA / Sales"</f>
        <v>SGA / Sales</v>
      </c>
      <c r="AE461" t="str">
        <f>"Change in Operating Margin"</f>
        <v>Change in Operating Margin</v>
      </c>
      <c r="AK461" t="str">
        <f>"Change in SGA / Sales"</f>
        <v>Change in SGA / Sales</v>
      </c>
    </row>
    <row r="462" spans="2:40" x14ac:dyDescent="0.3">
      <c r="Q462">
        <f ca="1">X455-X463-X471</f>
        <v>4.8202811244979889E-2</v>
      </c>
      <c r="R462">
        <f ca="1">Y455-Y463-Y471</f>
        <v>5.9369786839666358E-2</v>
      </c>
      <c r="S462">
        <f ca="1">Z455-Z463-Z471</f>
        <v>4.3168724279835369E-2</v>
      </c>
      <c r="T462">
        <f ca="1">AA455-AA463-AA471</f>
        <v>1.7389558232931736E-2</v>
      </c>
      <c r="U462">
        <f ca="1">AB455-AB463-AB471</f>
        <v>3.4278002699055232E-3</v>
      </c>
      <c r="X462" t="str">
        <f>D476</f>
        <v>2012</v>
      </c>
      <c r="Y462" t="str">
        <f>E476</f>
        <v>2013</v>
      </c>
      <c r="Z462" t="str">
        <f>F476</f>
        <v>2014</v>
      </c>
      <c r="AA462" t="str">
        <f>G476</f>
        <v>2015</v>
      </c>
      <c r="AB462" t="str">
        <f>H476</f>
        <v>2016</v>
      </c>
      <c r="AE462" t="str">
        <f>K476</f>
        <v>12-13</v>
      </c>
      <c r="AF462" t="str">
        <f>L476</f>
        <v>13-14</v>
      </c>
      <c r="AG462" t="str">
        <f>M476</f>
        <v>14-15</v>
      </c>
      <c r="AH462" t="str">
        <f>N476</f>
        <v>15-16</v>
      </c>
      <c r="AK462" t="str">
        <f>K476</f>
        <v>12-13</v>
      </c>
      <c r="AL462" t="str">
        <f>L476</f>
        <v>13-14</v>
      </c>
      <c r="AM462" t="str">
        <f>M476</f>
        <v>14-15</v>
      </c>
      <c r="AN462" t="str">
        <f>N476</f>
        <v>15-16</v>
      </c>
    </row>
    <row r="463" spans="2:40" x14ac:dyDescent="0.3">
      <c r="X463">
        <f ca="1">(INDIRECT("J" &amp; MATCH("SG&amp;A Expense",B145:B403,0) +144))/(INDIRECT("J" &amp; MATCH("Sales/Revenue",B145:B403,0) +144))</f>
        <v>0.13654618473895583</v>
      </c>
      <c r="Y463">
        <f ca="1">(INDIRECT("K" &amp; MATCH("SG&amp;A Expense",B145:B403,0) +144))/(INDIRECT("K" &amp; MATCH("Sales/Revenue",B145:B403,0) +144))</f>
        <v>0.1334569045412419</v>
      </c>
      <c r="Z463">
        <f ca="1">(INDIRECT("L" &amp; MATCH("SG&amp;A Expense",B145:B403,0) +144))/(INDIRECT("L" &amp; MATCH("Sales/Revenue",B145:B403,0) +144))</f>
        <v>0.1368312757201646</v>
      </c>
      <c r="AA463">
        <f ca="1">(INDIRECT("M" &amp; MATCH("SG&amp;A Expense",B145:B403,0) +144))/(INDIRECT("M" &amp; MATCH("Sales/Revenue",B145:B403,0) +144))</f>
        <v>0.15127175368139223</v>
      </c>
      <c r="AB463">
        <f ca="1">(INDIRECT("N" &amp; MATCH("SG&amp;A Expense",B145:B403,0) +144))/(INDIRECT("N" &amp; MATCH("Sales/Revenue",B145:B403,0) +144))</f>
        <v>0.15654520917678813</v>
      </c>
      <c r="AE463">
        <f ca="1">R462-Q462</f>
        <v>1.1166975594686469E-2</v>
      </c>
      <c r="AF463">
        <f ca="1">S462-R462</f>
        <v>-1.6201062559830989E-2</v>
      </c>
      <c r="AG463">
        <f ca="1">T462-S462</f>
        <v>-2.5779166046903633E-2</v>
      </c>
      <c r="AH463">
        <f ca="1">U462-T462</f>
        <v>-1.3961757963026213E-2</v>
      </c>
      <c r="AK463">
        <f ca="1">Y463-X463</f>
        <v>-3.0892801977139284E-3</v>
      </c>
      <c r="AL463">
        <f ca="1">Z463-Y463</f>
        <v>3.3743711789226971E-3</v>
      </c>
      <c r="AM463">
        <f ca="1">AA463-Z463</f>
        <v>1.4440477961227632E-2</v>
      </c>
      <c r="AN463">
        <f ca="1">AB463-AA463</f>
        <v>5.2734554953959012E-3</v>
      </c>
    </row>
    <row r="465" spans="4:40" x14ac:dyDescent="0.3">
      <c r="J465" t="str">
        <f>"EOY Pretax ROIC"</f>
        <v>EOY Pretax ROIC</v>
      </c>
    </row>
    <row r="466" spans="4:40" x14ac:dyDescent="0.3">
      <c r="J466" t="str">
        <f>D476</f>
        <v>2012</v>
      </c>
      <c r="K466" t="str">
        <f>E476</f>
        <v>2013</v>
      </c>
      <c r="L466" t="str">
        <f>F476</f>
        <v>2014</v>
      </c>
      <c r="M466" t="str">
        <f>G476</f>
        <v>2015</v>
      </c>
      <c r="N466" t="str">
        <f>H476</f>
        <v>2016</v>
      </c>
    </row>
    <row r="467" spans="4:40" x14ac:dyDescent="0.3">
      <c r="J467">
        <f ca="1">Q462*(1/Q490)</f>
        <v>0.10214893617021271</v>
      </c>
      <c r="K467">
        <f ca="1">R462*(1/R490)</f>
        <v>0.12685148514851485</v>
      </c>
      <c r="L467">
        <f ca="1">S462*(1/S490)</f>
        <v>9.6018306636155556E-2</v>
      </c>
      <c r="M467">
        <f ca="1">T462*(1/T490)</f>
        <v>3.5298913043478278E-2</v>
      </c>
      <c r="N467">
        <f ca="1">U462*(1/U490)</f>
        <v>5.8123569794050175E-3</v>
      </c>
    </row>
    <row r="469" spans="4:40" x14ac:dyDescent="0.3">
      <c r="X469" t="str">
        <f>"Depreciation / Sales"</f>
        <v>Depreciation / Sales</v>
      </c>
    </row>
    <row r="470" spans="4:40" x14ac:dyDescent="0.3">
      <c r="Q470" t="str">
        <f>"Change in EOY Pretax ROIC"</f>
        <v>Change in EOY Pretax ROIC</v>
      </c>
      <c r="X470" t="str">
        <f>D476</f>
        <v>2012</v>
      </c>
      <c r="Y470" t="str">
        <f>E476</f>
        <v>2013</v>
      </c>
      <c r="Z470" t="str">
        <f>F476</f>
        <v>2014</v>
      </c>
      <c r="AA470" t="str">
        <f>G476</f>
        <v>2015</v>
      </c>
      <c r="AB470" t="str">
        <f>H476</f>
        <v>2016</v>
      </c>
    </row>
    <row r="471" spans="4:40" x14ac:dyDescent="0.3">
      <c r="Q471" t="str">
        <f>K476</f>
        <v>12-13</v>
      </c>
      <c r="R471" t="str">
        <f>L476</f>
        <v>13-14</v>
      </c>
      <c r="S471" t="str">
        <f>M476</f>
        <v>14-15</v>
      </c>
      <c r="T471" t="str">
        <f>N476</f>
        <v>15-16</v>
      </c>
      <c r="X471">
        <f ca="1">(INDIRECT("J" &amp; MATCH("Depreciation &amp; Amortization Expense",B145:B403,0) +144))/(INDIRECT("J" &amp; MATCH("Sales/Revenue",B145:B403,0) +144))</f>
        <v>2.3082329317269078E-2</v>
      </c>
      <c r="Y471">
        <f ca="1">(INDIRECT("K" &amp; MATCH("Depreciation &amp; Amortization Expense",B145:B403,0) +144))/(INDIRECT("K" &amp; MATCH("Sales/Revenue",B145:B403,0) +144))</f>
        <v>2.4040778498609822E-2</v>
      </c>
      <c r="Z471">
        <f ca="1">(INDIRECT("L" &amp; MATCH("Depreciation &amp; Amortization Expense",B145:B403,0) +144))/(INDIRECT("L" &amp; MATCH("Sales/Revenue",B145:B403,0) +144))</f>
        <v>2.8847736625514403E-2</v>
      </c>
      <c r="AA471">
        <f ca="1">(INDIRECT("M" &amp; MATCH("Depreciation &amp; Amortization Expense",B145:B403,0) +144))/(INDIRECT("M" &amp; MATCH("Sales/Revenue",B145:B403,0) +144))</f>
        <v>3.4819277108433737E-2</v>
      </c>
      <c r="AB471">
        <f ca="1">(INDIRECT("N" &amp; MATCH("Depreciation &amp; Amortization Expense",B145:B403,0) +144))/(INDIRECT("N" &amp; MATCH("Sales/Revenue",B145:B403,0) +144))</f>
        <v>3.705802968960864E-2</v>
      </c>
    </row>
    <row r="472" spans="4:40" x14ac:dyDescent="0.3">
      <c r="Q472">
        <f ca="1">K467-J467</f>
        <v>2.4702548978302138E-2</v>
      </c>
      <c r="R472">
        <f ca="1">L467-K467</f>
        <v>-3.0833178512359297E-2</v>
      </c>
      <c r="S472">
        <f ca="1">M467-L467</f>
        <v>-6.0719393592677279E-2</v>
      </c>
      <c r="T472">
        <f ca="1">N467-M467</f>
        <v>-2.9486556064073261E-2</v>
      </c>
      <c r="AK472" t="str">
        <f>"Change in Depreciation / Sales"</f>
        <v>Change in Depreciation / Sales</v>
      </c>
    </row>
    <row r="473" spans="4:40" x14ac:dyDescent="0.3">
      <c r="AK473" t="str">
        <f>K476</f>
        <v>12-13</v>
      </c>
      <c r="AL473" t="str">
        <f>L476</f>
        <v>13-14</v>
      </c>
      <c r="AM473" t="str">
        <f>M476</f>
        <v>14-15</v>
      </c>
      <c r="AN473" t="str">
        <f>N476</f>
        <v>15-16</v>
      </c>
    </row>
    <row r="474" spans="4:40" x14ac:dyDescent="0.3">
      <c r="AK474">
        <f ca="1">Y471-X471</f>
        <v>9.5844918134074461E-4</v>
      </c>
      <c r="AL474">
        <f ca="1">Z471-Y471</f>
        <v>4.8069581269045807E-3</v>
      </c>
      <c r="AM474">
        <f ca="1">AA471-Z471</f>
        <v>5.9715404829193339E-3</v>
      </c>
      <c r="AN474">
        <f ca="1">AB471-AA471</f>
        <v>2.2387525811749034E-3</v>
      </c>
    </row>
    <row r="475" spans="4:40" x14ac:dyDescent="0.3">
      <c r="D475" t="str">
        <f>"EOY ROIC"</f>
        <v>EOY ROIC</v>
      </c>
      <c r="K475" t="str">
        <f>"Change in EOY ROIC"</f>
        <v>Change in EOY ROIC</v>
      </c>
    </row>
    <row r="476" spans="4:40" x14ac:dyDescent="0.3">
      <c r="D476" t="str">
        <f>C144</f>
        <v>2012</v>
      </c>
      <c r="E476" t="str">
        <f>D144</f>
        <v>2013</v>
      </c>
      <c r="F476" t="str">
        <f>E144</f>
        <v>2014</v>
      </c>
      <c r="G476" t="str">
        <f>F144</f>
        <v>2015</v>
      </c>
      <c r="H476" t="str">
        <f>G144</f>
        <v>2016</v>
      </c>
      <c r="K476" t="str">
        <f>RIGHT(D476,2) &amp; "-" &amp; RIGHT(E476,2)</f>
        <v>12-13</v>
      </c>
      <c r="L476" t="str">
        <f>RIGHT(E476,2) &amp; "-" &amp; RIGHT(F476,2)</f>
        <v>13-14</v>
      </c>
      <c r="M476" t="str">
        <f>RIGHT(F476,2) &amp; "-" &amp; RIGHT(G476,2)</f>
        <v>14-15</v>
      </c>
      <c r="N476" t="str">
        <f>RIGHT(G476,2) &amp; "-" &amp; RIGHT(H476,2)</f>
        <v>15-16</v>
      </c>
    </row>
    <row r="477" spans="4:40" x14ac:dyDescent="0.3">
      <c r="D477">
        <f ca="1">J467*(1-J487)</f>
        <v>7.870296696603106E-2</v>
      </c>
      <c r="E477">
        <f ca="1">K467*(1-K487)</f>
        <v>8.5995381347255095E-2</v>
      </c>
      <c r="F477">
        <f ca="1">L467*(1-L487)</f>
        <v>6.2581133805716976E-2</v>
      </c>
      <c r="G477">
        <f ca="1">M467*(1-M487)</f>
        <v>2.6139388363262905E-2</v>
      </c>
      <c r="H477">
        <f ca="1">N467*(1-N487)</f>
        <v>3.1969381726644486E-3</v>
      </c>
      <c r="K477">
        <f ca="1">E477-D477</f>
        <v>7.2924143812240355E-3</v>
      </c>
      <c r="L477">
        <f ca="1">F477-E477</f>
        <v>-2.3414247541538119E-2</v>
      </c>
      <c r="M477">
        <f ca="1">G477-F477</f>
        <v>-3.6441745442454071E-2</v>
      </c>
      <c r="N477">
        <f ca="1">H477-G477</f>
        <v>-2.2942450190598457E-2</v>
      </c>
    </row>
    <row r="479" spans="4:40" x14ac:dyDescent="0.3">
      <c r="Q479" t="str">
        <f>"Change in Cash Tax Rate"</f>
        <v>Change in Cash Tax Rate</v>
      </c>
    </row>
    <row r="480" spans="4:40" x14ac:dyDescent="0.3">
      <c r="Q480" t="str">
        <f>K476</f>
        <v>12-13</v>
      </c>
      <c r="R480" t="str">
        <f>L476</f>
        <v>13-14</v>
      </c>
      <c r="S480" t="str">
        <f>M476</f>
        <v>14-15</v>
      </c>
      <c r="T480" t="str">
        <f>N476</f>
        <v>15-16</v>
      </c>
    </row>
    <row r="481" spans="10:40" x14ac:dyDescent="0.3">
      <c r="Q481">
        <f ca="1">K487-J487</f>
        <v>9.2550948764053426E-2</v>
      </c>
      <c r="R481">
        <f ca="1">L487-K487</f>
        <v>2.6159231107435177E-2</v>
      </c>
      <c r="S481">
        <f ca="1">M487-L487</f>
        <v>-8.8752866930594698E-2</v>
      </c>
      <c r="T481">
        <f ca="1">N487-M487</f>
        <v>0.19049098797430036</v>
      </c>
      <c r="X481" t="str">
        <f>"Op WC / Sales"</f>
        <v>Op WC / Sales</v>
      </c>
    </row>
    <row r="482" spans="10:40" x14ac:dyDescent="0.3">
      <c r="X482" t="str">
        <f>D476</f>
        <v>2012</v>
      </c>
      <c r="Y482" t="str">
        <f>E476</f>
        <v>2013</v>
      </c>
      <c r="Z482" t="str">
        <f>F476</f>
        <v>2014</v>
      </c>
      <c r="AA482" t="str">
        <f>G476</f>
        <v>2015</v>
      </c>
      <c r="AB482" t="str">
        <f>H476</f>
        <v>2016</v>
      </c>
      <c r="AK482" t="str">
        <f>"Change in Op WC / Sales"</f>
        <v>Change in Op WC / Sales</v>
      </c>
    </row>
    <row r="483" spans="10:40" x14ac:dyDescent="0.3">
      <c r="X483">
        <f ca="1">(INDIRECT("J" &amp; MATCH("Total Current Assets",B145:B403,0) +144) - INDIRECT("J" &amp; MATCH("Total Current Liabilities",B145:B403,0) +144))/(INDIRECT("J" &amp; MATCH("Sales/Revenue",B145:B403,0) +144))</f>
        <v>0.14959839357429719</v>
      </c>
      <c r="Y483">
        <f ca="1">(INDIRECT("K" &amp; MATCH("Total Current Assets",B145:B403,0) +144) - INDIRECT("K" &amp; MATCH("Total Current Liabilities",B145:B403,0) +144))/(INDIRECT("K" &amp; MATCH("Sales/Revenue",B145:B403,0) +144))</f>
        <v>0.15848007414272475</v>
      </c>
      <c r="Z483">
        <f ca="1">(INDIRECT("L" &amp; MATCH("Total Current Assets",B145:B403,0) +144) - INDIRECT("L" &amp; MATCH("Total Current Liabilities",B145:B403,0) +144))/(INDIRECT("L" &amp; MATCH("Sales/Revenue",B145:B403,0) +144))</f>
        <v>0.11213991769547325</v>
      </c>
      <c r="AA483">
        <f ca="1">(INDIRECT("M" &amp; MATCH("Total Current Assets",B145:B403,0) +144) - INDIRECT("M" &amp; MATCH("Total Current Liabilities",B145:B403,0) +144))/(INDIRECT("M" &amp; MATCH("Sales/Revenue",B145:B403,0) +144))</f>
        <v>9.5046854082998664E-2</v>
      </c>
      <c r="AB483">
        <f ca="1">(INDIRECT("N" &amp; MATCH("Total Current Assets",B145:B403,0) +144) - INDIRECT("N" &amp; MATCH("Total Current Liabilities",B145:B403,0) +144))/(INDIRECT("N" &amp; MATCH("Sales/Revenue",B145:B403,0) +144))</f>
        <v>0.1390013495276653</v>
      </c>
      <c r="AK483" t="str">
        <f>K476</f>
        <v>12-13</v>
      </c>
      <c r="AL483" t="str">
        <f>L476</f>
        <v>13-14</v>
      </c>
      <c r="AM483" t="str">
        <f>M476</f>
        <v>14-15</v>
      </c>
      <c r="AN483" t="str">
        <f>N476</f>
        <v>15-16</v>
      </c>
    </row>
    <row r="484" spans="10:40" x14ac:dyDescent="0.3">
      <c r="AK484">
        <f ca="1">Y483-X483</f>
        <v>8.8816805684275579E-3</v>
      </c>
      <c r="AL484">
        <f ca="1">Z483-Y483</f>
        <v>-4.6340156447251493E-2</v>
      </c>
      <c r="AM484">
        <f ca="1">AA483-Z483</f>
        <v>-1.709306361247459E-2</v>
      </c>
      <c r="AN484">
        <f ca="1">AB483-AA483</f>
        <v>4.3954495444666633E-2</v>
      </c>
    </row>
    <row r="485" spans="10:40" x14ac:dyDescent="0.3">
      <c r="J485" t="str">
        <f>"Cash Tax Rate"</f>
        <v>Cash Tax Rate</v>
      </c>
    </row>
    <row r="486" spans="10:40" x14ac:dyDescent="0.3">
      <c r="J486" t="str">
        <f>D476</f>
        <v>2012</v>
      </c>
      <c r="K486" t="str">
        <f>E476</f>
        <v>2013</v>
      </c>
      <c r="L486" t="str">
        <f>F476</f>
        <v>2014</v>
      </c>
      <c r="M486" t="str">
        <f>G476</f>
        <v>2015</v>
      </c>
      <c r="N486" t="str">
        <f>H476</f>
        <v>2016</v>
      </c>
    </row>
    <row r="487" spans="10:40" x14ac:dyDescent="0.3">
      <c r="J487">
        <f ca="1">(INDIRECT("J" &amp; MATCH("Income Tax",B145:B403,0) +144))/(INDIRECT("J" &amp; MATCH("Pretax Income",B145:B403,0) +144))</f>
        <v>0.22952729693741677</v>
      </c>
      <c r="K487">
        <f ca="1">(INDIRECT("K" &amp; MATCH("Income Tax",B145:B403,0) +144))/(INDIRECT("K" &amp; MATCH("Pretax Income",B145:B403,0) +144))</f>
        <v>0.3220782457014702</v>
      </c>
      <c r="L487">
        <f ca="1">(INDIRECT("L" &amp; MATCH("Income Tax",B145:B403,0) +144))/(INDIRECT("L" &amp; MATCH("Pretax Income",B145:B403,0) +144))</f>
        <v>0.34823747680890538</v>
      </c>
      <c r="M487">
        <f ca="1">(INDIRECT("M" &amp; MATCH("Income Tax",B145:B403,0) +144))/(INDIRECT("M" &amp; MATCH("Pretax Income",B145:B403,0) +144))</f>
        <v>0.25948460987831068</v>
      </c>
      <c r="N487">
        <f ca="1">(INDIRECT("N" &amp; MATCH("Income Tax",B145:B403,0) +144))/(INDIRECT("N" &amp; MATCH("Pretax Income",B145:B403,0) +144))</f>
        <v>0.44997559785261104</v>
      </c>
    </row>
    <row r="488" spans="10:40" x14ac:dyDescent="0.3">
      <c r="Q488" t="str">
        <f>"Invested Capital / Sales"</f>
        <v>Invested Capital / Sales</v>
      </c>
    </row>
    <row r="489" spans="10:40" x14ac:dyDescent="0.3">
      <c r="Q489" t="str">
        <f>D476</f>
        <v>2012</v>
      </c>
      <c r="R489" t="str">
        <f>E476</f>
        <v>2013</v>
      </c>
      <c r="S489" t="str">
        <f>F476</f>
        <v>2014</v>
      </c>
      <c r="T489" t="str">
        <f>G476</f>
        <v>2015</v>
      </c>
      <c r="U489" t="str">
        <f>H476</f>
        <v>2016</v>
      </c>
      <c r="X489" t="str">
        <f>"PPE / Sales"</f>
        <v>PPE / Sales</v>
      </c>
    </row>
    <row r="490" spans="10:40" x14ac:dyDescent="0.3">
      <c r="Q490">
        <f ca="1">SUM(X483,X491,X499)</f>
        <v>0.4718875502008032</v>
      </c>
      <c r="R490">
        <f ca="1">SUM(Y483,Y491,Y499)</f>
        <v>0.46802594995366076</v>
      </c>
      <c r="S490">
        <f ca="1">SUM(Z483,Z491,Z499)</f>
        <v>0.44958847736625518</v>
      </c>
      <c r="T490">
        <f ca="1">SUM(AA483,AA491,AA499)</f>
        <v>0.49263721552878181</v>
      </c>
      <c r="U490">
        <f ca="1">SUM(AB483,AB491,AB499)</f>
        <v>0.58974358974358976</v>
      </c>
      <c r="X490" t="str">
        <f>D476</f>
        <v>2012</v>
      </c>
      <c r="Y490" t="str">
        <f>E476</f>
        <v>2013</v>
      </c>
      <c r="Z490" t="str">
        <f>F476</f>
        <v>2014</v>
      </c>
      <c r="AA490" t="str">
        <f>G476</f>
        <v>2015</v>
      </c>
      <c r="AB490" t="str">
        <f>H476</f>
        <v>2016</v>
      </c>
      <c r="AE490" t="str">
        <f>"Change in Invested Capital / Sales"</f>
        <v>Change in Invested Capital / Sales</v>
      </c>
      <c r="AK490" t="str">
        <f>"Change in PPE / Sales"</f>
        <v>Change in PPE / Sales</v>
      </c>
    </row>
    <row r="491" spans="10:40" x14ac:dyDescent="0.3">
      <c r="X491">
        <f ca="1">(INDIRECT("J" &amp; MATCH("Net Property, Plant &amp; Equipment",B145:B403,0) +144))/(INDIRECT("J" &amp; MATCH("Sales/Revenue",B145:B403,0) +144))</f>
        <v>0.14156626506024098</v>
      </c>
      <c r="Y491">
        <f ca="1">(INDIRECT("K" &amp; MATCH("Net Property, Plant &amp; Equipment",B145:B403,0) +144))/(INDIRECT("K" &amp; MATCH("Sales/Revenue",B145:B403,0) +144))</f>
        <v>0.14828544949026876</v>
      </c>
      <c r="Z491">
        <f ca="1">(INDIRECT("L" &amp; MATCH("Net Property, Plant &amp; Equipment",B145:B403,0) +144))/(INDIRECT("L" &amp; MATCH("Sales/Revenue",B145:B403,0) +144))</f>
        <v>0.15740740740740741</v>
      </c>
      <c r="AA491">
        <f ca="1">(INDIRECT("M" &amp; MATCH("Net Property, Plant &amp; Equipment",B145:B403,0) +144))/(INDIRECT("M" &amp; MATCH("Sales/Revenue",B145:B403,0) +144))</f>
        <v>0.18072289156626506</v>
      </c>
      <c r="AB491">
        <f ca="1">(INDIRECT("N" &amp; MATCH("Net Property, Plant &amp; Equipment",B145:B403,0) +144))/(INDIRECT("N" &amp; MATCH("Sales/Revenue",B145:B403,0) +144))</f>
        <v>0.18353576248313092</v>
      </c>
      <c r="AE491" t="str">
        <f>K476</f>
        <v>12-13</v>
      </c>
      <c r="AF491" t="str">
        <f>L476</f>
        <v>13-14</v>
      </c>
      <c r="AG491" t="str">
        <f>M476</f>
        <v>14-15</v>
      </c>
      <c r="AH491" t="str">
        <f>N476</f>
        <v>15-16</v>
      </c>
      <c r="AK491" t="str">
        <f>K476</f>
        <v>12-13</v>
      </c>
      <c r="AL491" t="str">
        <f>L476</f>
        <v>13-14</v>
      </c>
      <c r="AM491" t="str">
        <f>M476</f>
        <v>14-15</v>
      </c>
      <c r="AN491" t="str">
        <f>N476</f>
        <v>15-16</v>
      </c>
    </row>
    <row r="492" spans="10:40" x14ac:dyDescent="0.3">
      <c r="AE492">
        <f ca="1">R490-Q490</f>
        <v>-3.8616002471424382E-3</v>
      </c>
      <c r="AF492">
        <f ca="1">S490-R490</f>
        <v>-1.8437472587405579E-2</v>
      </c>
      <c r="AG492">
        <f ca="1">T490-S490</f>
        <v>4.3048738162526634E-2</v>
      </c>
      <c r="AH492">
        <f ca="1">U490-T490</f>
        <v>9.7106374214807945E-2</v>
      </c>
      <c r="AK492">
        <f ca="1">Y491-X491</f>
        <v>6.7191844300277803E-3</v>
      </c>
      <c r="AL492">
        <f ca="1">Z491-Y491</f>
        <v>9.1219579171386567E-3</v>
      </c>
      <c r="AM492">
        <f ca="1">AA491-Z491</f>
        <v>2.3315484158857647E-2</v>
      </c>
      <c r="AN492">
        <f ca="1">AB491-AA491</f>
        <v>2.8128709168658561E-3</v>
      </c>
    </row>
    <row r="497" spans="3:40" x14ac:dyDescent="0.3">
      <c r="X497" t="str">
        <f>"Intangibles / Sales"</f>
        <v>Intangibles / Sales</v>
      </c>
    </row>
    <row r="498" spans="3:40" x14ac:dyDescent="0.3">
      <c r="X498" t="str">
        <f>D476</f>
        <v>2012</v>
      </c>
      <c r="Y498" t="str">
        <f>E476</f>
        <v>2013</v>
      </c>
      <c r="Z498" t="str">
        <f>F476</f>
        <v>2014</v>
      </c>
      <c r="AA498" t="str">
        <f>G476</f>
        <v>2015</v>
      </c>
      <c r="AB498" t="str">
        <f>H476</f>
        <v>2016</v>
      </c>
      <c r="AK498" t="str">
        <f>"Change in Intagibles / Sales"</f>
        <v>Change in Intagibles / Sales</v>
      </c>
    </row>
    <row r="499" spans="3:40" x14ac:dyDescent="0.3">
      <c r="X499">
        <f ca="1">(INDIRECT("J" &amp; MATCH("Intangible Assets",B145:B403,0) +144))/(INDIRECT("J" &amp; MATCH("Sales/Revenue",B145:B403,0) +144))</f>
        <v>0.18072289156626506</v>
      </c>
      <c r="Y499">
        <f ca="1">(INDIRECT("K" &amp; MATCH("Intangible Assets",B145:B403,0) +144))/(INDIRECT("K" &amp; MATCH("Sales/Revenue",B145:B403,0) +144))</f>
        <v>0.16126042632066728</v>
      </c>
      <c r="Z499">
        <f ca="1">(INDIRECT("L" &amp; MATCH("Intangible Assets",B145:B403,0) +144))/(INDIRECT("L" &amp; MATCH("Sales/Revenue",B145:B403,0) +144))</f>
        <v>0.1800411522633745</v>
      </c>
      <c r="AA499">
        <f ca="1">(INDIRECT("M" &amp; MATCH("Intangible Assets",B145:B403,0) +144))/(INDIRECT("M" &amp; MATCH("Sales/Revenue",B145:B403,0) +144))</f>
        <v>0.21686746987951808</v>
      </c>
      <c r="AB499">
        <f ca="1">(INDIRECT("N" &amp; MATCH("Intangible Assets",B145:B403,0) +144))/(INDIRECT("N" &amp; MATCH("Sales/Revenue",B145:B403,0) +144))</f>
        <v>0.26720647773279355</v>
      </c>
      <c r="AK499" t="str">
        <f>K476</f>
        <v>12-13</v>
      </c>
      <c r="AL499" t="str">
        <f>L476</f>
        <v>13-14</v>
      </c>
      <c r="AM499" t="str">
        <f>M476</f>
        <v>14-15</v>
      </c>
      <c r="AN499" t="str">
        <f>N476</f>
        <v>15-16</v>
      </c>
    </row>
    <row r="500" spans="3:40" x14ac:dyDescent="0.3">
      <c r="C500" t="s">
        <v>1075</v>
      </c>
      <c r="AK500">
        <f ca="1">Y499-X499</f>
        <v>-1.9462465245597776E-2</v>
      </c>
      <c r="AL500">
        <f ca="1">Z499-Y499</f>
        <v>1.8780725942707216E-2</v>
      </c>
      <c r="AM500">
        <f ca="1">AA499-Z499</f>
        <v>3.6826317616143578E-2</v>
      </c>
      <c r="AN500">
        <f ca="1">AB499-AA499</f>
        <v>5.0339007853275469E-2</v>
      </c>
    </row>
    <row r="501" spans="3:40" x14ac:dyDescent="0.3">
      <c r="C501" t="s">
        <v>1071</v>
      </c>
    </row>
    <row r="502" spans="3:40" x14ac:dyDescent="0.3">
      <c r="C502" t="s">
        <v>1071</v>
      </c>
    </row>
    <row r="503" spans="3:40" x14ac:dyDescent="0.3">
      <c r="C503" t="s">
        <v>1783</v>
      </c>
    </row>
    <row r="504" spans="3:40" x14ac:dyDescent="0.3">
      <c r="C504" t="s">
        <v>1071</v>
      </c>
    </row>
    <row r="505" spans="3:40" x14ac:dyDescent="0.3">
      <c r="C505" t="s">
        <v>1074</v>
      </c>
    </row>
    <row r="506" spans="3:40" x14ac:dyDescent="0.3">
      <c r="C506" t="s">
        <v>1784</v>
      </c>
    </row>
    <row r="507" spans="3:40" x14ac:dyDescent="0.3">
      <c r="C507" t="s">
        <v>1074</v>
      </c>
    </row>
    <row r="508" spans="3:40" x14ac:dyDescent="0.3">
      <c r="C508" t="s">
        <v>1068</v>
      </c>
    </row>
    <row r="509" spans="3:40" x14ac:dyDescent="0.3">
      <c r="C509" t="s">
        <v>1785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09"/>
  <sheetViews>
    <sheetView topLeftCell="B1" workbookViewId="0"/>
  </sheetViews>
  <sheetFormatPr defaultRowHeight="14.4" x14ac:dyDescent="0.3"/>
  <cols>
    <col min="1" max="1" width="0" hidden="1" customWidth="1"/>
    <col min="2" max="7" width="20.6640625" customWidth="1"/>
  </cols>
  <sheetData>
    <row r="1" spans="1:16" x14ac:dyDescent="0.3">
      <c r="B1" t="s">
        <v>0</v>
      </c>
      <c r="C1" t="s">
        <v>1786</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ATN International</v>
      </c>
    </row>
    <row r="2" spans="1:16" x14ac:dyDescent="0.3">
      <c r="B2" t="s">
        <v>2</v>
      </c>
      <c r="C2" t="s">
        <v>1787</v>
      </c>
      <c r="K2" t="str">
        <f>LEFT(C1,FIND("(",C1) - 2)</f>
        <v>ATN International, Inc.</v>
      </c>
    </row>
    <row r="3" spans="1:16" x14ac:dyDescent="0.3">
      <c r="J3">
        <f ca="1">RANDBETWEEN(1,6)</f>
        <v>4</v>
      </c>
      <c r="K3" t="str">
        <f>" is scheduled to report earnings "&amp;IFERROR("between "&amp;LEFT(C20,FIND("-",C20)-2)&amp;" and "&amp;RIGHT(C20,FIND("-",C20)-2),"on "&amp;C20)</f>
        <v xml:space="preserve"> is scheduled to report earnings on Jul 27, 2017</v>
      </c>
      <c r="L3" t="str">
        <f>" is slated to report earnings "&amp;IFERROR("between "&amp;LEFT(C20,FIND("-",C20)-2)&amp;" and "&amp;RIGHT(C20,FIND("-",C20)-2),"on "&amp;C20)</f>
        <v xml:space="preserve"> is slated to report earnings on Jul 27, 2017</v>
      </c>
      <c r="M3" t="str">
        <f>" will report earnings "&amp;IFERROR("between "&amp;LEFT(C20,FIND("-",C20)-2)&amp;" and "&amp;RIGHT(C20,FIND("-",C20)-2),"on "&amp;C20)</f>
        <v xml:space="preserve"> will report earnings on Jul 27, 2017</v>
      </c>
      <c r="N3" t="str">
        <f>" reports earnings "&amp;IFERROR("between "&amp;LEFT(C20,FIND("-",C20)-2)&amp;" and "&amp;RIGHT(C20,FIND("-",C20)-2),"on "&amp;C20)</f>
        <v xml:space="preserve"> reports earnings on Jul 27, 2017</v>
      </c>
      <c r="O3" t="str">
        <f>" plans to report earnings "&amp;IFERROR("between "&amp;LEFT(C20,FIND("-",C20)-2)&amp;" and "&amp;RIGHT(C20,FIND("-",C20)-2),"on "&amp;C20)</f>
        <v xml:space="preserve"> plans to report earnings on Jul 27, 2017</v>
      </c>
      <c r="P3" t="str">
        <f>" is going to report earnings "&amp;IFERROR("between "&amp;LEFT(C20,FIND("-",C20)-2)&amp;" and "&amp;RIGHT(C20,FIND("-",C20)-2),"on "&amp;C20)</f>
        <v xml:space="preserve"> is going to report earnings on Jul 27, 2017</v>
      </c>
    </row>
    <row r="4" spans="1:16" x14ac:dyDescent="0.3">
      <c r="B4" t="s">
        <v>4</v>
      </c>
      <c r="J4">
        <f ca="1">RANDBETWEEN(1,2)</f>
        <v>2</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$65.41, down 1.64% after opening slightly below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$65.41, down 1.64% after opening a bit below yesterday's closing price</v>
      </c>
    </row>
    <row r="5" spans="1:16" x14ac:dyDescent="0.3">
      <c r="J5">
        <f ca="1">RANDBETWEEN(1,2)</f>
        <v>2</v>
      </c>
      <c r="K5" t="str">
        <f>"The one year target estimate for " &amp; D1 &amp; " is " &amp; TEXT(C23,"$####.00")</f>
        <v>The one year target estimate for ATN International is $79.50</v>
      </c>
      <c r="L5" t="str">
        <f>D1 &amp; " is expected to be trading at " &amp; TEXT(C23, "$####.00") &amp; ", based on target estimates"</f>
        <v>ATN International is expected to be trading at $79.50, based on target estimates</v>
      </c>
    </row>
    <row r="6" spans="1:16" x14ac:dyDescent="0.3">
      <c r="K6" t="str">
        <f>" which would be " &amp; IF(OR(LEFT(ABS((C23-C2)/C2*100),1)="8",LEFT(ABS((C23-C2)/C2*100),2)="18"), "an ", "a ")  &amp;TEXT(ABS((C23-C2)/C2),"####.00%")&amp;IF((C23-C2)&gt;0," increase over"," decrease from")&amp;" the current price"</f>
        <v xml:space="preserve"> which would be a 21.54% increase over the current price</v>
      </c>
    </row>
    <row r="7" spans="1:16" x14ac:dyDescent="0.3">
      <c r="A7" s="1">
        <v>0</v>
      </c>
      <c r="B7" t="s">
        <v>5</v>
      </c>
      <c r="C7" t="s">
        <v>1788</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increase by 25.% over last quarter based on the average of 2 analyst estimates (Yahoo Finance)</v>
      </c>
    </row>
    <row r="8" spans="1:16" x14ac:dyDescent="0.3">
      <c r="A8" s="1">
        <v>1</v>
      </c>
      <c r="B8" t="s">
        <v>7</v>
      </c>
      <c r="C8" t="s">
        <v>1789</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in the low end of its 52-week range</v>
      </c>
    </row>
    <row r="9" spans="1:16" x14ac:dyDescent="0.3">
      <c r="A9" s="1">
        <v>2</v>
      </c>
      <c r="B9" t="s">
        <v>9</v>
      </c>
      <c r="C9" t="s">
        <v>1790</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has been a, positive earnings surprise 1 time, and a negative earnings surprise 3 times</v>
      </c>
    </row>
    <row r="10" spans="1:16" x14ac:dyDescent="0.3">
      <c r="A10" s="1">
        <v>3</v>
      </c>
      <c r="B10" t="s">
        <v>11</v>
      </c>
      <c r="C10" t="s">
        <v>1791</v>
      </c>
      <c r="K10" t="str">
        <f>IF(F48=F52,"",IF(F48&gt;F52, "EPS estimates have increased by " &amp; TEXT(F48-F52,"$0.00") &amp; " in the 2 months leading up to the earnings report", "EPS estimates have decreased by " &amp; TEXT(ABS(F48-F52),"$0.00") &amp; " in the 2 months leading up to the earnings report"))</f>
        <v>EPS estimates have decreased by $0.51 in the 2 months leading up to the earnings report</v>
      </c>
    </row>
    <row r="11" spans="1:16" x14ac:dyDescent="0.3">
      <c r="A11" s="1">
        <v>4</v>
      </c>
      <c r="B11" t="s">
        <v>13</v>
      </c>
      <c r="C11" t="s">
        <v>1792</v>
      </c>
      <c r="K11" t="str">
        <f>IF(B145="Interest Income",U42, K42)</f>
        <v>No positive trends</v>
      </c>
    </row>
    <row r="12" spans="1:16" x14ac:dyDescent="0.3">
      <c r="A12" s="1">
        <v>5</v>
      </c>
      <c r="B12" t="s">
        <v>15</v>
      </c>
      <c r="C12" t="s">
        <v>1793</v>
      </c>
      <c r="D12" t="str">
        <f>LEFT(C12,FIND("-",C12)-2)</f>
        <v>60.99</v>
      </c>
      <c r="E12" t="str">
        <f>TRIM(RIGHT(C12,FIND("-",C12)-1))</f>
        <v>87.82</v>
      </c>
      <c r="K12" t="e">
        <f ca="1">D78</f>
        <v>#VALUE!</v>
      </c>
    </row>
    <row r="13" spans="1:16" x14ac:dyDescent="0.3">
      <c r="A13" s="1">
        <v>6</v>
      </c>
      <c r="B13" t="s">
        <v>17</v>
      </c>
      <c r="C13" t="s">
        <v>1794</v>
      </c>
      <c r="K13" t="e">
        <f ca="1">D89</f>
        <v>#VALUE!</v>
      </c>
    </row>
    <row r="14" spans="1:16" x14ac:dyDescent="0.3">
      <c r="A14" s="1">
        <v>7</v>
      </c>
      <c r="B14" t="s">
        <v>19</v>
      </c>
      <c r="C14" t="s">
        <v>1795</v>
      </c>
    </row>
    <row r="16" spans="1:16" x14ac:dyDescent="0.3">
      <c r="A16" s="1">
        <v>0</v>
      </c>
      <c r="B16" t="s">
        <v>21</v>
      </c>
      <c r="C16" t="s">
        <v>52</v>
      </c>
    </row>
    <row r="17" spans="1:23" x14ac:dyDescent="0.3">
      <c r="A17" s="1">
        <v>1</v>
      </c>
      <c r="B17" t="s">
        <v>23</v>
      </c>
      <c r="C17" t="s">
        <v>1796</v>
      </c>
      <c r="K17" t="str">
        <f ca="1">K2 &amp; IF(J3=1, K3,IF(J3=2,L3,IF(J3=3,M3,IF(J3=4,N3,IF(J3=5,O3,IF(J3=6,P3)))))) &amp; ". " &amp; IF(J4=1,K4,IF(J4=2,L4)) &amp; ". " &amp; IF(J5=1,K5,IF(J5=2,L5)) &amp; K6 &amp; ". " &amp; K7 &amp; ". " &amp; K8 &amp; ". " &amp; K9 &amp; "."</f>
        <v>ATN International, Inc. reports earnings on Jul 27, 2017. The current stock price is $65.41, down 1.64% after opening a bit below yesterday's closing price. ATN International is expected to be trading at $79.50, based on target estimates which would be a 21.54% increase over the current price. Earnings are expected to increase by 25.% over last quarter based on the average of 2 analyst estimates (Yahoo Finance). The stock is trading in the low end of its 52-week range. Over the last 4 quarters, there has been a, positive earnings surprise 1 time, and a negative earnings surprise 3 times.</v>
      </c>
    </row>
    <row r="18" spans="1:23" x14ac:dyDescent="0.3">
      <c r="A18" s="1">
        <v>2</v>
      </c>
      <c r="B18" t="s">
        <v>25</v>
      </c>
      <c r="C18" t="s">
        <v>1797</v>
      </c>
    </row>
    <row r="19" spans="1:23" x14ac:dyDescent="0.3">
      <c r="A19" s="1">
        <v>3</v>
      </c>
      <c r="B19" t="s">
        <v>27</v>
      </c>
      <c r="C19" t="s">
        <v>1798</v>
      </c>
    </row>
    <row r="20" spans="1:23" x14ac:dyDescent="0.3">
      <c r="A20" s="1">
        <v>4</v>
      </c>
      <c r="B20" t="s">
        <v>29</v>
      </c>
      <c r="C20" t="s">
        <v>30</v>
      </c>
    </row>
    <row r="21" spans="1:23" x14ac:dyDescent="0.3">
      <c r="A21" s="1">
        <v>5</v>
      </c>
      <c r="B21" t="s">
        <v>31</v>
      </c>
      <c r="C21" t="s">
        <v>1799</v>
      </c>
    </row>
    <row r="22" spans="1:23" x14ac:dyDescent="0.3">
      <c r="A22" s="1">
        <v>6</v>
      </c>
      <c r="B22" t="s">
        <v>33</v>
      </c>
      <c r="C22" t="s">
        <v>1800</v>
      </c>
      <c r="J22">
        <f>IF(K22 &lt;&gt; "",1, 0)</f>
        <v>0</v>
      </c>
      <c r="K22" t="str">
        <f>IF(I145="pos_trend","Revenue","")</f>
        <v/>
      </c>
      <c r="L22" t="str">
        <f t="shared" ref="L22:L38" si="0">IF(EXACT(K22,UPPER(K22)),K22,LOWER(K22))</f>
        <v/>
      </c>
      <c r="M22" t="str">
        <f>L22</f>
        <v/>
      </c>
      <c r="T22">
        <f>IF(U22 &lt;&gt; "",1, 0)</f>
        <v>0</v>
      </c>
      <c r="U22" t="str">
        <f>IF(AND(B145 = "Interest Income",I145="pos_trend"), "Interest Income","")</f>
        <v/>
      </c>
      <c r="V22" t="str">
        <f t="shared" ref="V22:V38" si="1">IF(EXACT(U22,UPPER(U22)),U22,LOWER(U22))</f>
        <v/>
      </c>
      <c r="W22" t="str">
        <f>V22</f>
        <v/>
      </c>
    </row>
    <row r="23" spans="1:23" x14ac:dyDescent="0.3">
      <c r="A23" s="1">
        <v>7</v>
      </c>
      <c r="B23" t="s">
        <v>34</v>
      </c>
      <c r="C23" t="s">
        <v>1801</v>
      </c>
      <c r="J23">
        <f>IF(K23 &lt;&gt; "",2, 0)</f>
        <v>0</v>
      </c>
      <c r="K23" t="str">
        <f>IF(I146="pos_trend",B146,"")</f>
        <v/>
      </c>
      <c r="L23" t="str">
        <f t="shared" si="0"/>
        <v/>
      </c>
      <c r="M23" t="str">
        <f t="shared" ref="M23:M39" si="2">IF(L23&lt;&gt;"", M22 &amp; ", " &amp; L23,M22)</f>
        <v/>
      </c>
      <c r="T23">
        <f>IF(U23 &lt;&gt; "",2, 0)</f>
        <v>0</v>
      </c>
      <c r="U23" t="str">
        <f>IF(I151="pos_trend",B151,"")</f>
        <v/>
      </c>
      <c r="V23" t="str">
        <f t="shared" si="1"/>
        <v/>
      </c>
      <c r="W23" t="str">
        <f t="shared" ref="W23:W39" si="3">IF(V23&lt;&gt;"", W22 &amp; ", " &amp; V23,W22)</f>
        <v/>
      </c>
    </row>
    <row r="24" spans="1:23" x14ac:dyDescent="0.3">
      <c r="J24">
        <f>IF(K24 &lt;&gt; "",3, 0)</f>
        <v>0</v>
      </c>
      <c r="K24" t="str">
        <f>IF(I153="pos_trend",B153,"")</f>
        <v/>
      </c>
      <c r="L24" t="str">
        <f t="shared" si="0"/>
        <v/>
      </c>
      <c r="M24" t="str">
        <f t="shared" si="2"/>
        <v/>
      </c>
      <c r="T24">
        <f>IF(U24 &lt;&gt; "",3, 0)</f>
        <v>0</v>
      </c>
      <c r="U24" t="str">
        <f>IF(I161="pos_trend",B161,"")</f>
        <v/>
      </c>
      <c r="V24" t="str">
        <f t="shared" si="1"/>
        <v/>
      </c>
      <c r="W24" t="str">
        <f t="shared" si="3"/>
        <v/>
      </c>
    </row>
    <row r="25" spans="1:23" x14ac:dyDescent="0.3">
      <c r="J25">
        <f>IF(K25 &lt;&gt; "",4, 0)</f>
        <v>0</v>
      </c>
      <c r="K25" t="str">
        <f>IF(I154="pos_trend",B154,"")</f>
        <v/>
      </c>
      <c r="L25" t="str">
        <f t="shared" si="0"/>
        <v/>
      </c>
      <c r="M25" t="str">
        <f t="shared" si="2"/>
        <v/>
      </c>
      <c r="T25">
        <f>IF(U25 &lt;&gt; "",4, 0)</f>
        <v>0</v>
      </c>
      <c r="U25" t="str">
        <f>IF(I162="pos_trend",B162,"")</f>
        <v/>
      </c>
      <c r="V25" t="str">
        <f t="shared" si="1"/>
        <v/>
      </c>
      <c r="W25" t="str">
        <f t="shared" si="3"/>
        <v/>
      </c>
    </row>
    <row r="26" spans="1:23" x14ac:dyDescent="0.3">
      <c r="B26" s="1" t="s">
        <v>36</v>
      </c>
      <c r="C26" s="1" t="s">
        <v>37</v>
      </c>
      <c r="D26" s="1" t="s">
        <v>38</v>
      </c>
      <c r="E26" s="1" t="s">
        <v>39</v>
      </c>
      <c r="F26" s="1" t="s">
        <v>40</v>
      </c>
      <c r="J26">
        <f>IF(K26 &lt;&gt; "",5, 0)</f>
        <v>0</v>
      </c>
      <c r="K26" t="str">
        <f>IF(I155="pos_trend",B155,"")</f>
        <v/>
      </c>
      <c r="L26" t="str">
        <f t="shared" si="0"/>
        <v/>
      </c>
      <c r="M26" t="str">
        <f t="shared" si="2"/>
        <v/>
      </c>
      <c r="T26">
        <f>IF(U26 &lt;&gt; "",5, 0)</f>
        <v>0</v>
      </c>
      <c r="U26" t="str">
        <f>IF(I167="pos_trend",B167,"")</f>
        <v/>
      </c>
      <c r="V26" t="str">
        <f t="shared" si="1"/>
        <v/>
      </c>
      <c r="W26" t="str">
        <f t="shared" si="3"/>
        <v/>
      </c>
    </row>
    <row r="27" spans="1:23" x14ac:dyDescent="0.3">
      <c r="A27" s="1">
        <v>0</v>
      </c>
      <c r="B27" t="s">
        <v>41</v>
      </c>
      <c r="C27">
        <v>2</v>
      </c>
      <c r="D27">
        <v>2</v>
      </c>
      <c r="E27">
        <v>2</v>
      </c>
      <c r="F27">
        <v>2</v>
      </c>
      <c r="J27">
        <f>IF(K27 &lt;&gt; "",6, 0)</f>
        <v>0</v>
      </c>
      <c r="K27" t="str">
        <f>IF(I172="pos_trend",B172,"")</f>
        <v/>
      </c>
      <c r="L27" t="str">
        <f t="shared" si="0"/>
        <v/>
      </c>
      <c r="M27" t="str">
        <f t="shared" si="2"/>
        <v/>
      </c>
      <c r="T27">
        <f>IF(U27 &lt;&gt; "",6, 0)</f>
        <v>0</v>
      </c>
      <c r="U27" t="str">
        <f>IF(I170="pos_trend",B170,"")</f>
        <v/>
      </c>
      <c r="V27" t="str">
        <f t="shared" si="1"/>
        <v/>
      </c>
      <c r="W27" t="str">
        <f t="shared" si="3"/>
        <v/>
      </c>
    </row>
    <row r="28" spans="1:23" x14ac:dyDescent="0.3">
      <c r="A28" s="1">
        <v>1</v>
      </c>
      <c r="B28" t="s">
        <v>42</v>
      </c>
      <c r="C28">
        <v>0.44</v>
      </c>
      <c r="D28">
        <v>0.55000000000000004</v>
      </c>
      <c r="E28">
        <v>0.73</v>
      </c>
      <c r="F28">
        <v>2.4900000000000002</v>
      </c>
      <c r="J28">
        <f>IF(K28 &lt;&gt; "",7, 0)</f>
        <v>0</v>
      </c>
      <c r="K28" t="str">
        <f>IF(I173="pos_trend",B173,"")</f>
        <v/>
      </c>
      <c r="L28" t="str">
        <f t="shared" si="0"/>
        <v/>
      </c>
      <c r="M28" t="str">
        <f t="shared" si="2"/>
        <v/>
      </c>
      <c r="T28">
        <f>IF(U28 &lt;&gt; "",7, 0)</f>
        <v>0</v>
      </c>
      <c r="U28" t="str">
        <f>IF(I171="pos_trend",B171,"")</f>
        <v/>
      </c>
      <c r="V28" t="str">
        <f t="shared" si="1"/>
        <v/>
      </c>
      <c r="W28" t="str">
        <f t="shared" si="3"/>
        <v/>
      </c>
    </row>
    <row r="29" spans="1:23" x14ac:dyDescent="0.3">
      <c r="A29" s="1">
        <v>2</v>
      </c>
      <c r="B29" t="s">
        <v>43</v>
      </c>
      <c r="C29">
        <v>0.41</v>
      </c>
      <c r="D29">
        <v>0.51</v>
      </c>
      <c r="E29">
        <v>-0.28999999999999998</v>
      </c>
      <c r="F29">
        <v>2.0699999999999998</v>
      </c>
      <c r="J29">
        <f>IF(K29 &lt;&gt; "",8, 0)</f>
        <v>0</v>
      </c>
      <c r="K29" t="str">
        <f>IF(I174="pos_trend",B174,"")</f>
        <v/>
      </c>
      <c r="L29" t="str">
        <f t="shared" si="0"/>
        <v/>
      </c>
      <c r="M29" t="str">
        <f t="shared" si="2"/>
        <v/>
      </c>
      <c r="T29">
        <f>IF(U29 &lt;&gt; "",8, 0)</f>
        <v>0</v>
      </c>
      <c r="U29" t="str">
        <f>IF(I172="pos_trend",B172,"")</f>
        <v/>
      </c>
      <c r="V29" t="str">
        <f t="shared" si="1"/>
        <v/>
      </c>
      <c r="W29" t="str">
        <f t="shared" si="3"/>
        <v/>
      </c>
    </row>
    <row r="30" spans="1:23" x14ac:dyDescent="0.3">
      <c r="A30" s="1">
        <v>3</v>
      </c>
      <c r="B30" t="s">
        <v>44</v>
      </c>
      <c r="C30">
        <v>0.46</v>
      </c>
      <c r="D30">
        <v>0.59</v>
      </c>
      <c r="E30">
        <v>1.74</v>
      </c>
      <c r="F30">
        <v>2.91</v>
      </c>
      <c r="J30">
        <f>IF(K30 &lt;&gt; "",9, 0)</f>
        <v>0</v>
      </c>
      <c r="K30" t="str">
        <f>IF(I185="pos_trend",B185,"")</f>
        <v/>
      </c>
      <c r="L30" t="str">
        <f t="shared" si="0"/>
        <v/>
      </c>
      <c r="M30" t="str">
        <f t="shared" si="2"/>
        <v/>
      </c>
      <c r="T30">
        <f>IF(U30 &lt;&gt; "",9, 0)</f>
        <v>0</v>
      </c>
      <c r="U30" t="str">
        <f>IF(I178="pos_trend",B178,"")</f>
        <v/>
      </c>
      <c r="V30" t="str">
        <f t="shared" si="1"/>
        <v/>
      </c>
      <c r="W30" t="str">
        <f t="shared" si="3"/>
        <v/>
      </c>
    </row>
    <row r="31" spans="1:23" x14ac:dyDescent="0.3">
      <c r="A31" s="1">
        <v>4</v>
      </c>
      <c r="B31" t="s">
        <v>45</v>
      </c>
      <c r="C31">
        <v>-0.19</v>
      </c>
      <c r="D31">
        <v>0.44</v>
      </c>
      <c r="E31">
        <v>0.77</v>
      </c>
      <c r="F31">
        <v>0.73</v>
      </c>
      <c r="J31">
        <f>IF(K31 &lt;&gt; "",10, 0)</f>
        <v>0</v>
      </c>
      <c r="K31" t="str">
        <f>IF(I186="pos_trend",B186,"")</f>
        <v/>
      </c>
      <c r="L31" t="str">
        <f t="shared" si="0"/>
        <v/>
      </c>
      <c r="M31" t="str">
        <f t="shared" si="2"/>
        <v/>
      </c>
      <c r="T31">
        <f>IF(U31 &lt;&gt; "",10, 0)</f>
        <v>0</v>
      </c>
      <c r="U31" t="str">
        <f>IF(I199="pos_trend",B199,"")</f>
        <v/>
      </c>
      <c r="V31" t="str">
        <f t="shared" si="1"/>
        <v/>
      </c>
      <c r="W31" t="str">
        <f t="shared" si="3"/>
        <v/>
      </c>
    </row>
    <row r="32" spans="1:23" x14ac:dyDescent="0.3">
      <c r="J32">
        <f>IF(K32 &lt;&gt; "",11, 0)</f>
        <v>0</v>
      </c>
      <c r="K32" t="str">
        <f>IF(I187="pos_trend",B187,"")</f>
        <v/>
      </c>
      <c r="L32" t="str">
        <f t="shared" si="0"/>
        <v/>
      </c>
      <c r="M32" t="str">
        <f t="shared" si="2"/>
        <v/>
      </c>
      <c r="T32">
        <f>IF(U32 &lt;&gt; "",11, 0)</f>
        <v>0</v>
      </c>
      <c r="U32" t="str">
        <f>IF(I209="pos_trend",B209,"")</f>
        <v/>
      </c>
      <c r="V32" t="str">
        <f t="shared" si="1"/>
        <v/>
      </c>
      <c r="W32" t="str">
        <f t="shared" si="3"/>
        <v/>
      </c>
    </row>
    <row r="33" spans="1:23" x14ac:dyDescent="0.3">
      <c r="B33" s="1" t="s">
        <v>46</v>
      </c>
      <c r="C33" s="1" t="s">
        <v>37</v>
      </c>
      <c r="D33" s="1" t="s">
        <v>38</v>
      </c>
      <c r="E33" s="1" t="s">
        <v>39</v>
      </c>
      <c r="F33" s="1" t="s">
        <v>40</v>
      </c>
      <c r="J33">
        <f>IF(K33 &lt;&gt; "",12, 0)</f>
        <v>0</v>
      </c>
      <c r="K33" t="str">
        <f>IF(I195="pos_trend",B195,"")</f>
        <v/>
      </c>
      <c r="L33" t="str">
        <f t="shared" si="0"/>
        <v/>
      </c>
      <c r="M33" t="str">
        <f t="shared" si="2"/>
        <v/>
      </c>
      <c r="T33">
        <f>IF(U33 &lt;&gt; "",12, 0)</f>
        <v>0</v>
      </c>
      <c r="U33" t="str">
        <f>IF(I231="pos_trend",B231,"")</f>
        <v/>
      </c>
      <c r="V33" t="str">
        <f t="shared" si="1"/>
        <v/>
      </c>
      <c r="W33" t="str">
        <f t="shared" si="3"/>
        <v/>
      </c>
    </row>
    <row r="34" spans="1:23" x14ac:dyDescent="0.3">
      <c r="A34" s="1">
        <v>0</v>
      </c>
      <c r="B34" t="s">
        <v>41</v>
      </c>
      <c r="C34" t="s">
        <v>1802</v>
      </c>
      <c r="D34" t="s">
        <v>1802</v>
      </c>
      <c r="E34" t="s">
        <v>1802</v>
      </c>
      <c r="F34" t="s">
        <v>1802</v>
      </c>
      <c r="J34">
        <f>IF(K34 &lt;&gt; "",13, 0)</f>
        <v>0</v>
      </c>
      <c r="K34" t="str">
        <f>IF(I196="pos_trend",B196,"")</f>
        <v/>
      </c>
      <c r="L34" t="str">
        <f t="shared" si="0"/>
        <v/>
      </c>
      <c r="M34" t="str">
        <f t="shared" si="2"/>
        <v/>
      </c>
      <c r="T34">
        <f>IF(U34 &lt;&gt; "",13, 0)</f>
        <v>0</v>
      </c>
      <c r="U34" t="str">
        <f>IF(I251="pos_trend",B251,"")</f>
        <v/>
      </c>
      <c r="V34" t="str">
        <f t="shared" si="1"/>
        <v/>
      </c>
      <c r="W34" t="str">
        <f t="shared" si="3"/>
        <v/>
      </c>
    </row>
    <row r="35" spans="1:23" x14ac:dyDescent="0.3">
      <c r="A35" s="1">
        <v>1</v>
      </c>
      <c r="B35" t="s">
        <v>42</v>
      </c>
      <c r="C35" t="s">
        <v>1803</v>
      </c>
      <c r="D35" t="s">
        <v>1804</v>
      </c>
      <c r="E35" t="s">
        <v>1805</v>
      </c>
      <c r="F35" t="s">
        <v>1806</v>
      </c>
      <c r="J35">
        <f>IF(K35 &lt;&gt; "",14, 0)</f>
        <v>0</v>
      </c>
      <c r="K35" t="str">
        <f>IF(I201="pos_trend",B201,"")</f>
        <v/>
      </c>
      <c r="L35" t="str">
        <f t="shared" si="0"/>
        <v/>
      </c>
      <c r="M35" t="str">
        <f t="shared" si="2"/>
        <v/>
      </c>
      <c r="T35">
        <f>IF(U35 &lt;&gt; "",14, 0)</f>
        <v>0</v>
      </c>
      <c r="U35" t="str">
        <f>IF(I279="pos_trend",B279,"")</f>
        <v/>
      </c>
      <c r="V35" t="str">
        <f t="shared" si="1"/>
        <v/>
      </c>
      <c r="W35" t="str">
        <f t="shared" si="3"/>
        <v/>
      </c>
    </row>
    <row r="36" spans="1:23" x14ac:dyDescent="0.3">
      <c r="A36" s="1">
        <v>2</v>
      </c>
      <c r="B36" t="s">
        <v>43</v>
      </c>
      <c r="C36" t="s">
        <v>1807</v>
      </c>
      <c r="D36" t="s">
        <v>1808</v>
      </c>
      <c r="E36" t="s">
        <v>1809</v>
      </c>
      <c r="F36" t="s">
        <v>1810</v>
      </c>
      <c r="J36">
        <f>IF(K36 &lt;&gt; "",15, 0)</f>
        <v>0</v>
      </c>
      <c r="K36" t="str">
        <f>IF(I202="pos_trend",B202,"")</f>
        <v/>
      </c>
      <c r="L36" t="str">
        <f t="shared" si="0"/>
        <v/>
      </c>
      <c r="M36" t="str">
        <f t="shared" si="2"/>
        <v/>
      </c>
      <c r="T36">
        <f>IF(U36 &lt;&gt; "",15, 0)</f>
        <v>0</v>
      </c>
      <c r="U36" t="str">
        <f>IF(I336="pos_trend",B336,"")</f>
        <v/>
      </c>
      <c r="V36" t="str">
        <f t="shared" si="1"/>
        <v/>
      </c>
      <c r="W36" t="str">
        <f t="shared" si="3"/>
        <v/>
      </c>
    </row>
    <row r="37" spans="1:23" x14ac:dyDescent="0.3">
      <c r="A37" s="1">
        <v>3</v>
      </c>
      <c r="B37" t="s">
        <v>44</v>
      </c>
      <c r="C37" t="s">
        <v>1811</v>
      </c>
      <c r="D37" t="s">
        <v>1812</v>
      </c>
      <c r="E37" t="s">
        <v>1813</v>
      </c>
      <c r="F37" t="s">
        <v>1814</v>
      </c>
      <c r="J37">
        <f>IF(K37 &lt;&gt; "",16, 0)</f>
        <v>0</v>
      </c>
      <c r="K37" t="str">
        <f>IF(I203="pos_trend",B203,"")</f>
        <v/>
      </c>
      <c r="L37" t="str">
        <f t="shared" si="0"/>
        <v/>
      </c>
      <c r="M37" t="str">
        <f t="shared" si="2"/>
        <v/>
      </c>
      <c r="T37">
        <f>IF(U37 &lt;&gt; "",16, 0)</f>
        <v>0</v>
      </c>
      <c r="U37" t="str">
        <f>IF(I235="pos_trend",B235,"")</f>
        <v/>
      </c>
      <c r="V37" t="str">
        <f t="shared" si="1"/>
        <v/>
      </c>
      <c r="W37" t="str">
        <f t="shared" si="3"/>
        <v/>
      </c>
    </row>
    <row r="38" spans="1:23" x14ac:dyDescent="0.3">
      <c r="A38" s="1">
        <v>4</v>
      </c>
      <c r="B38" t="s">
        <v>60</v>
      </c>
      <c r="C38" t="s">
        <v>1815</v>
      </c>
      <c r="D38" t="s">
        <v>1816</v>
      </c>
      <c r="E38" t="s">
        <v>1817</v>
      </c>
      <c r="F38" t="s">
        <v>1805</v>
      </c>
      <c r="J38">
        <f>IF(K38 &lt;&gt; "",17, 0)</f>
        <v>0</v>
      </c>
      <c r="K38" t="str">
        <f>IF(I351="pos_trend",B351,"")</f>
        <v/>
      </c>
      <c r="L38" t="str">
        <f t="shared" si="0"/>
        <v/>
      </c>
      <c r="M38" t="str">
        <f t="shared" si="2"/>
        <v/>
      </c>
      <c r="T38">
        <f>IF(U38 &lt;&gt; "",17, 0)</f>
        <v>0</v>
      </c>
      <c r="U38" t="str">
        <f>IF(I236="pos_trend",B236,"")</f>
        <v/>
      </c>
      <c r="V38" t="str">
        <f t="shared" si="1"/>
        <v/>
      </c>
      <c r="W38" t="str">
        <f t="shared" si="3"/>
        <v/>
      </c>
    </row>
    <row r="39" spans="1:23" x14ac:dyDescent="0.3">
      <c r="A39" s="1">
        <v>5</v>
      </c>
      <c r="B39" t="s">
        <v>63</v>
      </c>
      <c r="C39" t="s">
        <v>1818</v>
      </c>
      <c r="D39" t="s">
        <v>1819</v>
      </c>
      <c r="E39" t="s">
        <v>1820</v>
      </c>
      <c r="F39" t="s">
        <v>1136</v>
      </c>
      <c r="K39" t="str">
        <f>IF(I352="pos_trend",B352,"")</f>
        <v/>
      </c>
      <c r="M39" t="str">
        <f t="shared" si="2"/>
        <v/>
      </c>
      <c r="W39" t="str">
        <f t="shared" si="3"/>
        <v/>
      </c>
    </row>
    <row r="40" spans="1:23" x14ac:dyDescent="0.3">
      <c r="J40">
        <f>MAX(J22:J39)</f>
        <v>0</v>
      </c>
      <c r="K40" t="str">
        <f>VLOOKUP(J40,J22:K39,2,FALSE)</f>
        <v/>
      </c>
      <c r="M40" t="str">
        <f>IF(IFERROR(FIND(",",M39),TRUE)=TRUE,M39,IF(NOT(EXACT(K40,UPPER(K40))),SUBSTITUTE(M39,LOWER(K40),"and "&amp;LOWER(K40)),SUBSTITUTE(M39,K40,"and "&amp;K40)))</f>
        <v/>
      </c>
      <c r="T40">
        <f>MAX(T22:T39)</f>
        <v>0</v>
      </c>
      <c r="U40" t="str">
        <f>VLOOKUP(T40,T22:U39,2,FALSE)</f>
        <v/>
      </c>
      <c r="W40" t="str">
        <f>IF(IFERROR(FIND(",",W39),TRUE)=TRUE,W39,IF(NOT(EXACT(U40,UPPER(U40))),SUBSTITUTE(W39,LOWER(U40),"and "&amp;LOWER(U40)),SUBSTITUTE(W39,U40,"and "&amp;U40)))</f>
        <v/>
      </c>
    </row>
    <row r="41" spans="1:23" x14ac:dyDescent="0.3">
      <c r="B41" s="1" t="s">
        <v>68</v>
      </c>
      <c r="C41" s="1" t="s">
        <v>69</v>
      </c>
      <c r="D41" s="1" t="s">
        <v>70</v>
      </c>
      <c r="E41" s="1" t="s">
        <v>71</v>
      </c>
      <c r="F41" s="1" t="s">
        <v>72</v>
      </c>
    </row>
    <row r="42" spans="1:23" x14ac:dyDescent="0.3">
      <c r="A42" s="1">
        <v>0</v>
      </c>
      <c r="B42" t="s">
        <v>73</v>
      </c>
      <c r="C42" t="s">
        <v>1821</v>
      </c>
      <c r="D42" t="s">
        <v>1822</v>
      </c>
      <c r="E42" t="s">
        <v>1120</v>
      </c>
      <c r="F42" t="s">
        <v>1823</v>
      </c>
      <c r="K42" t="str">
        <f>SUBSTITUTE(IF(M40&lt;&gt;"", D1 &amp; " has managed to increase " &amp; M40 &amp; " each year since " &amp; C144, "No positive trends")," , "," ")</f>
        <v>No positive trends</v>
      </c>
      <c r="U42" t="str">
        <f>SUBSTITUTE(IF(W40&lt;&gt;"", D1 &amp; " has managed to increase " &amp; W40 &amp; " each year since " &amp; C144, "No positive trends")," , "," ")</f>
        <v>No positive trends</v>
      </c>
    </row>
    <row r="43" spans="1:23" x14ac:dyDescent="0.3">
      <c r="A43" s="1">
        <v>1</v>
      </c>
      <c r="B43" t="s">
        <v>78</v>
      </c>
      <c r="C43" t="s">
        <v>1824</v>
      </c>
      <c r="D43" t="s">
        <v>1825</v>
      </c>
      <c r="E43" t="s">
        <v>1826</v>
      </c>
      <c r="F43" t="s">
        <v>439</v>
      </c>
    </row>
    <row r="44" spans="1:23" x14ac:dyDescent="0.3">
      <c r="A44" s="1">
        <v>2</v>
      </c>
      <c r="B44" t="s">
        <v>82</v>
      </c>
      <c r="C44" t="s">
        <v>1827</v>
      </c>
      <c r="D44" t="s">
        <v>85</v>
      </c>
      <c r="E44" t="s">
        <v>1828</v>
      </c>
      <c r="F44" t="s">
        <v>1829</v>
      </c>
    </row>
    <row r="45" spans="1:23" x14ac:dyDescent="0.3">
      <c r="A45" s="1">
        <v>3</v>
      </c>
      <c r="B45" t="s">
        <v>87</v>
      </c>
      <c r="C45" t="s">
        <v>1830</v>
      </c>
      <c r="D45" t="s">
        <v>1831</v>
      </c>
      <c r="E45" t="s">
        <v>1832</v>
      </c>
      <c r="F45" t="s">
        <v>1833</v>
      </c>
    </row>
    <row r="47" spans="1:23" x14ac:dyDescent="0.3">
      <c r="B47" s="1" t="s">
        <v>92</v>
      </c>
      <c r="C47" s="1" t="s">
        <v>37</v>
      </c>
      <c r="D47" s="1" t="s">
        <v>38</v>
      </c>
      <c r="E47" s="1" t="s">
        <v>39</v>
      </c>
      <c r="F47" s="1" t="s">
        <v>40</v>
      </c>
    </row>
    <row r="48" spans="1:23" x14ac:dyDescent="0.3">
      <c r="A48" s="1">
        <v>0</v>
      </c>
      <c r="B48" t="s">
        <v>93</v>
      </c>
      <c r="C48">
        <v>0.44</v>
      </c>
      <c r="D48">
        <v>0.55000000000000004</v>
      </c>
      <c r="E48">
        <v>0.73</v>
      </c>
      <c r="F48">
        <v>2.4900000000000002</v>
      </c>
    </row>
    <row r="49" spans="1:14" x14ac:dyDescent="0.3">
      <c r="A49" s="1">
        <v>1</v>
      </c>
      <c r="B49" t="s">
        <v>94</v>
      </c>
      <c r="C49">
        <v>0.44</v>
      </c>
      <c r="D49">
        <v>0.55000000000000004</v>
      </c>
      <c r="E49">
        <v>0.73</v>
      </c>
      <c r="F49">
        <v>2.4900000000000002</v>
      </c>
    </row>
    <row r="50" spans="1:14" x14ac:dyDescent="0.3">
      <c r="A50" s="1">
        <v>2</v>
      </c>
      <c r="B50" t="s">
        <v>95</v>
      </c>
      <c r="C50">
        <v>0.44</v>
      </c>
      <c r="D50">
        <v>0.55000000000000004</v>
      </c>
      <c r="E50">
        <v>0.73</v>
      </c>
      <c r="F50">
        <v>2.4900000000000002</v>
      </c>
    </row>
    <row r="51" spans="1:14" x14ac:dyDescent="0.3">
      <c r="A51" s="1">
        <v>3</v>
      </c>
      <c r="B51" t="s">
        <v>96</v>
      </c>
      <c r="C51">
        <v>0.44</v>
      </c>
      <c r="D51">
        <v>0.55000000000000004</v>
      </c>
      <c r="E51">
        <v>0.73</v>
      </c>
      <c r="F51">
        <v>2.4900000000000002</v>
      </c>
    </row>
    <row r="52" spans="1:14" x14ac:dyDescent="0.3">
      <c r="A52" s="1">
        <v>4</v>
      </c>
      <c r="B52" t="s">
        <v>97</v>
      </c>
      <c r="C52">
        <v>0.48</v>
      </c>
      <c r="D52">
        <v>0.59</v>
      </c>
      <c r="E52">
        <v>1.94</v>
      </c>
      <c r="F52">
        <v>3</v>
      </c>
    </row>
    <row r="54" spans="1:14" x14ac:dyDescent="0.3">
      <c r="B54" s="1" t="s">
        <v>98</v>
      </c>
      <c r="C54" s="1" t="s">
        <v>37</v>
      </c>
      <c r="D54" s="1" t="s">
        <v>38</v>
      </c>
      <c r="E54" s="1" t="s">
        <v>39</v>
      </c>
      <c r="F54" s="1" t="s">
        <v>40</v>
      </c>
    </row>
    <row r="55" spans="1:14" x14ac:dyDescent="0.3">
      <c r="A55" s="1">
        <v>0</v>
      </c>
      <c r="B55" t="s">
        <v>99</v>
      </c>
    </row>
    <row r="56" spans="1:14" x14ac:dyDescent="0.3">
      <c r="A56" s="1">
        <v>1</v>
      </c>
      <c r="B56" t="s">
        <v>100</v>
      </c>
    </row>
    <row r="57" spans="1:14" x14ac:dyDescent="0.3">
      <c r="A57" s="1">
        <v>2</v>
      </c>
      <c r="B57" t="s">
        <v>101</v>
      </c>
    </row>
    <row r="58" spans="1:14" x14ac:dyDescent="0.3">
      <c r="A58" s="1">
        <v>3</v>
      </c>
      <c r="B58" t="s">
        <v>102</v>
      </c>
    </row>
    <row r="60" spans="1:14" x14ac:dyDescent="0.3">
      <c r="B60" s="1" t="s">
        <v>103</v>
      </c>
      <c r="C60" s="1" t="s">
        <v>1834</v>
      </c>
      <c r="D60" s="1" t="s">
        <v>105</v>
      </c>
      <c r="E60" s="1" t="s">
        <v>106</v>
      </c>
      <c r="F60" s="1" t="s">
        <v>107</v>
      </c>
      <c r="I60" t="str">
        <f t="shared" ref="I60:I123" si="4">IF(AND(K60&gt; J60, L60&gt; K60, M60&gt; L60, N60&gt; M60), "pos_trend", IF(AND(K60&lt; J60, L60&lt; K60, M60&lt; L60, N60&lt; M60), "neg_trend", "N/A"))</f>
        <v>N/A</v>
      </c>
      <c r="J60" t="str">
        <f t="shared" ref="J60:J123" si="5">IFERROR(IF(TRIM(C60)="-", "N/A", IF(RIGHT(C60,1)=")",IF(RIGHT(C60,2)="T)",-1000000000000*VALUE(MID(C60,2,LEN(C60)-3)),IF(RIGHT(C60,2)="M)",-1000000*VALUE(MID(C60,2,LEN(C60)-3)),IF(RIGHT(C60,2)="B)",-1000000000*VALUE(MID(C60,2,LEN(C60)-3)),IF(RIGHT(C60,2)="k)",-1000*VALUE(MID(C60,2,LEN(C60)-3)),VALUE(SUBSTITUTE(C60,",","")))))),IF(RIGHT(C60,1)="T",1000000000000*VALUE(LEFT(C60,LEN(C60)-1)),IF(RIGHT(C60,1)="M",1000000*VALUE(LEFT(C60,LEN(C60)-1)),IF(RIGHT(C60,1)="B",1000000000*VALUE(LEFT(C60,LEN(C60)-1)),IF(RIGHT(C60,1)="%",0.01*VALUE(LEFT(C60,LEN(C60)-1)),IF(RIGHT(C60,1)="k",1000*VALUE(LEFT(C60,LEN(C60)-1)),VALUE(SUBSTITUTE(C60,",",""))))))))),"N/A")</f>
        <v>N/A</v>
      </c>
      <c r="K60" t="str">
        <f t="shared" ref="K60:K123" si="6">IFERROR(IF(TRIM(D60)="-", "N/A", IF(RIGHT(D60,1)=")",IF(RIGHT(D60,2)="T)",-1000000000000*VALUE(MID(D60,2,LEN(D60)-3)),IF(RIGHT(D60,2)="M)",-1000000*VALUE(MID(D60,2,LEN(D60)-3)),IF(RIGHT(D60,2)="B)",-1000000000*VALUE(MID(D60,2,LEN(D60)-3)),IF(RIGHT(D60,2)="k)",-1000*VALUE(MID(D60,2,LEN(D60)-3)),VALUE(SUBSTITUTE(D60,",","")))))),IF(RIGHT(D60,1)="T",1000000000000*VALUE(LEFT(D60,LEN(D60)-1)),IF(RIGHT(D60,1)="M",1000000*VALUE(LEFT(D60,LEN(D60)-1)),IF(RIGHT(D60,1)="B",1000000000*VALUE(LEFT(D60,LEN(D60)-1)),IF(RIGHT(D60,1)="%",0.01*VALUE(LEFT(D60,LEN(D60)-1)),IF(RIGHT(D60,1)="k",1000*VALUE(LEFT(D60,LEN(D60)-1)),VALUE(SUBSTITUTE(D60,",",""))))))))),"N/A")</f>
        <v>N/A</v>
      </c>
      <c r="L60" t="str">
        <f t="shared" ref="L60:L123" si="7">IFERROR(IF(TRIM(E60)="-", "N/A", IF(RIGHT(E60,1)=")",IF(RIGHT(E60,2)="T)",-1000000000000*VALUE(MID(E60,2,LEN(E60)-3)),IF(RIGHT(E60,2)="M)",-1000000*VALUE(MID(E60,2,LEN(E60)-3)),IF(RIGHT(E60,2)="B)",-1000000000*VALUE(MID(E60,2,LEN(E60)-3)),IF(RIGHT(E60,2)="k)",-1000*VALUE(MID(E60,2,LEN(E60)-3)),VALUE(SUBSTITUTE(E60,",","")))))),IF(RIGHT(E60,1)="T",1000000000000*VALUE(LEFT(E60,LEN(E60)-1)),IF(RIGHT(E60,1)="M",1000000*VALUE(LEFT(E60,LEN(E60)-1)),IF(RIGHT(E60,1)="B",1000000000*VALUE(LEFT(E60,LEN(E60)-1)),IF(RIGHT(E60,1)="%",0.01*VALUE(LEFT(E60,LEN(E60)-1)),IF(RIGHT(E60,1)="k",1000*VALUE(LEFT(E60,LEN(E60)-1)),VALUE(SUBSTITUTE(E60,",",""))))))))),"N/A")</f>
        <v>N/A</v>
      </c>
      <c r="M60" t="str">
        <f t="shared" ref="M60:M123" si="8">IFERROR(IF(TRIM(F60)="-", "N/A", IF(RIGHT(F60,1)=")",IF(RIGHT(F60,2)="T)",-1000000000000*VALUE(MID(F60,2,LEN(F60)-3)),IF(RIGHT(F60,2)="M)",-1000000*VALUE(MID(F60,2,LEN(F60)-3)),IF(RIGHT(F60,2)="B)",-1000000000*VALUE(MID(F60,2,LEN(F60)-3)),IF(RIGHT(F60,2)="k)",-1000*VALUE(MID(F60,2,LEN(F60)-3)),VALUE(SUBSTITUTE(F60,",","")))))),IF(RIGHT(F60,1)="T",1000000000000*VALUE(LEFT(F60,LEN(F60)-1)),IF(RIGHT(F60,1)="M",1000000*VALUE(LEFT(F60,LEN(F60)-1)),IF(RIGHT(F60,1)="B",1000000000*VALUE(LEFT(F60,LEN(F60)-1)),IF(RIGHT(F60,1)="%",0.01*VALUE(LEFT(F60,LEN(F60)-1)),IF(RIGHT(F60,1)="k",1000*VALUE(LEFT(F60,LEN(F60)-1)),VALUE(SUBSTITUTE(F60,",",""))))))))),"N/A")</f>
        <v>N/A</v>
      </c>
      <c r="N60" t="str">
        <f t="shared" ref="N60:N123" si="9">IFERROR(IF(TRIM(G60)="-", "N/A", IF(RIGHT(G60,1)=")",IF(RIGHT(G60,2)="T)",-1000000000000*VALUE(MID(G60,2,LEN(G60)-3)),IF(RIGHT(G60,2)="M)",-1000000*VALUE(MID(G60,2,LEN(G60)-3)),IF(RIGHT(G60,2)="B)",-1000000000*VALUE(MID(G60,2,LEN(G60)-3)),IF(RIGHT(G60,2)="k)",-1000*VALUE(MID(G60,2,LEN(G60)-3)),VALUE(SUBSTITUTE(G60,",","")))))),IF(RIGHT(G60,1)="T",1000000000000*VALUE(LEFT(G60,LEN(G60)-1)),IF(RIGHT(G60,1)="M",1000000*VALUE(LEFT(G60,LEN(G60)-1)),IF(RIGHT(G60,1)="B",1000000000*VALUE(LEFT(G60,LEN(G60)-1)),IF(RIGHT(G60,1)="%",0.01*VALUE(LEFT(G60,LEN(G60)-1)),IF(RIGHT(G60,1)="k",1000*VALUE(LEFT(G60,LEN(G60)-1)),VALUE(SUBSTITUTE(G60,",",""))))))))),"N/A")</f>
        <v>N/A</v>
      </c>
    </row>
    <row r="61" spans="1:14" x14ac:dyDescent="0.3">
      <c r="A61" s="1">
        <v>0</v>
      </c>
      <c r="B61" t="s">
        <v>108</v>
      </c>
      <c r="C61" t="s">
        <v>1835</v>
      </c>
      <c r="F61">
        <v>0.19</v>
      </c>
      <c r="I61" t="str">
        <f t="shared" si="4"/>
        <v>N/A</v>
      </c>
      <c r="J61">
        <f t="shared" si="5"/>
        <v>3.3160000000000003</v>
      </c>
      <c r="K61" t="str">
        <f t="shared" si="6"/>
        <v>N/A</v>
      </c>
      <c r="L61" t="str">
        <f t="shared" si="7"/>
        <v>N/A</v>
      </c>
      <c r="M61">
        <f t="shared" si="8"/>
        <v>0.19</v>
      </c>
      <c r="N61" t="str">
        <f t="shared" si="9"/>
        <v>N/A</v>
      </c>
    </row>
    <row r="62" spans="1:14" x14ac:dyDescent="0.3">
      <c r="A62" s="1">
        <v>1</v>
      </c>
      <c r="B62" t="s">
        <v>110</v>
      </c>
      <c r="C62" t="s">
        <v>1836</v>
      </c>
      <c r="F62">
        <v>0.22</v>
      </c>
      <c r="I62" t="str">
        <f t="shared" si="4"/>
        <v>N/A</v>
      </c>
      <c r="J62">
        <f t="shared" si="5"/>
        <v>0.25</v>
      </c>
      <c r="K62" t="str">
        <f t="shared" si="6"/>
        <v>N/A</v>
      </c>
      <c r="L62" t="str">
        <f t="shared" si="7"/>
        <v>N/A</v>
      </c>
      <c r="M62">
        <f t="shared" si="8"/>
        <v>0.22</v>
      </c>
      <c r="N62" t="str">
        <f t="shared" si="9"/>
        <v>N/A</v>
      </c>
    </row>
    <row r="63" spans="1:14" x14ac:dyDescent="0.3">
      <c r="A63" s="1">
        <v>2</v>
      </c>
      <c r="B63" t="s">
        <v>112</v>
      </c>
      <c r="C63" t="s">
        <v>1837</v>
      </c>
      <c r="F63">
        <v>0.08</v>
      </c>
      <c r="I63" t="str">
        <f t="shared" si="4"/>
        <v>N/A</v>
      </c>
      <c r="J63">
        <f t="shared" si="5"/>
        <v>-5.2000000000000005E-2</v>
      </c>
      <c r="K63" t="str">
        <f t="shared" si="6"/>
        <v>N/A</v>
      </c>
      <c r="L63" t="str">
        <f t="shared" si="7"/>
        <v>N/A</v>
      </c>
      <c r="M63">
        <f t="shared" si="8"/>
        <v>0.08</v>
      </c>
      <c r="N63" t="str">
        <f t="shared" si="9"/>
        <v>N/A</v>
      </c>
    </row>
    <row r="64" spans="1:14" x14ac:dyDescent="0.3">
      <c r="A64" s="1">
        <v>3</v>
      </c>
      <c r="B64" t="s">
        <v>114</v>
      </c>
      <c r="C64" t="s">
        <v>1838</v>
      </c>
      <c r="F64">
        <v>0.12</v>
      </c>
      <c r="I64" t="str">
        <f t="shared" si="4"/>
        <v>N/A</v>
      </c>
      <c r="J64">
        <f t="shared" si="5"/>
        <v>2.411</v>
      </c>
      <c r="K64" t="str">
        <f t="shared" si="6"/>
        <v>N/A</v>
      </c>
      <c r="L64" t="str">
        <f t="shared" si="7"/>
        <v>N/A</v>
      </c>
      <c r="M64">
        <f t="shared" si="8"/>
        <v>0.12</v>
      </c>
      <c r="N64" t="str">
        <f t="shared" si="9"/>
        <v>N/A</v>
      </c>
    </row>
    <row r="65" spans="1:14" x14ac:dyDescent="0.3">
      <c r="A65" s="1">
        <v>4</v>
      </c>
      <c r="B65" t="s">
        <v>116</v>
      </c>
      <c r="C65" t="s">
        <v>1839</v>
      </c>
      <c r="F65">
        <v>0.08</v>
      </c>
      <c r="I65" t="str">
        <f t="shared" si="4"/>
        <v>N/A</v>
      </c>
      <c r="J65">
        <f t="shared" si="5"/>
        <v>0.03</v>
      </c>
      <c r="K65" t="str">
        <f t="shared" si="6"/>
        <v>N/A</v>
      </c>
      <c r="L65" t="str">
        <f t="shared" si="7"/>
        <v>N/A</v>
      </c>
      <c r="M65">
        <f t="shared" si="8"/>
        <v>0.08</v>
      </c>
      <c r="N65" t="str">
        <f t="shared" si="9"/>
        <v>N/A</v>
      </c>
    </row>
    <row r="66" spans="1:14" x14ac:dyDescent="0.3">
      <c r="A66" s="1">
        <v>5</v>
      </c>
      <c r="B66" t="s">
        <v>118</v>
      </c>
      <c r="C66" t="s">
        <v>1840</v>
      </c>
      <c r="I66" t="str">
        <f t="shared" si="4"/>
        <v>N/A</v>
      </c>
      <c r="J66">
        <f t="shared" si="5"/>
        <v>-0.16159999999999999</v>
      </c>
      <c r="K66" t="str">
        <f t="shared" si="6"/>
        <v>N/A</v>
      </c>
      <c r="L66" t="str">
        <f t="shared" si="7"/>
        <v>N/A</v>
      </c>
      <c r="M66" t="str">
        <f t="shared" si="8"/>
        <v>N/A</v>
      </c>
      <c r="N66" t="str">
        <f t="shared" si="9"/>
        <v>N/A</v>
      </c>
    </row>
    <row r="67" spans="1:14" x14ac:dyDescent="0.3">
      <c r="D67" t="s">
        <v>120</v>
      </c>
      <c r="E67" t="str">
        <f>C1</f>
        <v>ATN International, Inc. (ATNI)</v>
      </c>
      <c r="I67" t="str">
        <f t="shared" si="4"/>
        <v>N/A</v>
      </c>
      <c r="J67" t="str">
        <f t="shared" si="5"/>
        <v>N/A</v>
      </c>
      <c r="K67" t="str">
        <f t="shared" si="6"/>
        <v>N/A</v>
      </c>
      <c r="L67" t="str">
        <f t="shared" si="7"/>
        <v>N/A</v>
      </c>
      <c r="M67" t="str">
        <f t="shared" si="8"/>
        <v>N/A</v>
      </c>
      <c r="N67" t="str">
        <f t="shared" si="9"/>
        <v>N/A</v>
      </c>
    </row>
    <row r="68" spans="1:14" x14ac:dyDescent="0.3">
      <c r="A68" s="1">
        <v>0</v>
      </c>
      <c r="B68" t="s">
        <v>121</v>
      </c>
      <c r="C68" t="s">
        <v>52</v>
      </c>
      <c r="D68">
        <f ca="1">AVERAGE(VALUE(INDIRECT("J"&amp;(MATCH(B68,B69:B500,0)+68))),VALUE(INDIRECT("J"&amp;(MATCH(B68,B69:B500,0)+79))),VALUE(INDIRECT("J"&amp;(MATCH(B68,B69:B500,0)+90))),VALUE(INDIRECT("J"&amp;(MATCH(B68,B69:B500,0)+101))))</f>
        <v>1283607500</v>
      </c>
      <c r="E68" t="str">
        <f t="shared" ref="E68:E76" ca="1" si="10">IF(AND(C68&lt;&gt;"",D68&lt;&gt;0),IF(VALUE(J68)&gt;VALUE(K68),"above average","below average"),"no data")</f>
        <v>below average</v>
      </c>
      <c r="I68" t="str">
        <f t="shared" ca="1" si="4"/>
        <v>N/A</v>
      </c>
      <c r="J68">
        <f t="shared" si="5"/>
        <v>1060000000</v>
      </c>
      <c r="K68">
        <f t="shared" ca="1" si="6"/>
        <v>1283607500</v>
      </c>
      <c r="L68" t="str">
        <f t="shared" ca="1" si="7"/>
        <v>N/A</v>
      </c>
      <c r="M68" t="str">
        <f t="shared" si="8"/>
        <v>N/A</v>
      </c>
      <c r="N68" t="str">
        <f t="shared" si="9"/>
        <v>N/A</v>
      </c>
    </row>
    <row r="69" spans="1:14" x14ac:dyDescent="0.3">
      <c r="A69" s="1">
        <v>1</v>
      </c>
      <c r="B69" t="s">
        <v>122</v>
      </c>
      <c r="D69" t="e">
        <f ca="1">AVERAGE(VALUE(INDIRECT("J"&amp;(MATCH(B69,B70:B501,0)+69))),VALUE(INDIRECT("J"&amp;(MATCH(B69,B70:B501,0)+80))),VALUE(INDIRECT("J"&amp;(MATCH(B69,B70:B501,0)+91))),VALUE(INDIRECT("J"&amp;(MATCH(B69,B70:B501,0)+102))))</f>
        <v>#VALUE!</v>
      </c>
      <c r="E69" t="e">
        <f t="shared" ca="1" si="10"/>
        <v>#VALUE!</v>
      </c>
      <c r="I69" t="str">
        <f t="shared" ca="1" si="4"/>
        <v>N/A</v>
      </c>
      <c r="J69" t="str">
        <f t="shared" si="5"/>
        <v>N/A</v>
      </c>
      <c r="K69" t="str">
        <f t="shared" ca="1" si="6"/>
        <v>N/A</v>
      </c>
      <c r="L69" t="str">
        <f t="shared" ca="1" si="7"/>
        <v>N/A</v>
      </c>
      <c r="M69" t="str">
        <f t="shared" si="8"/>
        <v>N/A</v>
      </c>
      <c r="N69" t="str">
        <f t="shared" si="9"/>
        <v>N/A</v>
      </c>
    </row>
    <row r="70" spans="1:14" x14ac:dyDescent="0.3">
      <c r="A70" s="1">
        <v>2</v>
      </c>
      <c r="B70" t="s">
        <v>123</v>
      </c>
      <c r="C70" t="s">
        <v>1797</v>
      </c>
      <c r="D70">
        <f ca="1">AVERAGE(VALUE(INDIRECT("J"&amp;(MATCH(B70,B71:B502,0)+70))),VALUE(INDIRECT("J"&amp;(MATCH(B70,B71:B502,0)+81))),VALUE(INDIRECT("J"&amp;(MATCH(B70,B71:B502,0)+92))),VALUE(INDIRECT("J"&amp;(MATCH(B70,B71:B502,0)+103))))</f>
        <v>-6.2049999999999983</v>
      </c>
      <c r="E70" t="str">
        <f t="shared" ca="1" si="10"/>
        <v>above average</v>
      </c>
      <c r="F70" t="str">
        <f t="shared" ref="F70:F76" ca="1" si="11">IF(E70="above average",LOWER(TRIM(IF(ISNUMBER(VALUE(RIGHT(B70,1))),REPLACE(B70,LEN(B70),1,""),B70))),"")</f>
        <v>trailing p/e</v>
      </c>
      <c r="G70" t="str">
        <f ca="1">IFERROR(LEFT(F70,FIND("(",F70) - 2),F70)</f>
        <v>trailing p/e</v>
      </c>
      <c r="I70" t="str">
        <f t="shared" ca="1" si="4"/>
        <v>N/A</v>
      </c>
      <c r="J70">
        <f t="shared" si="5"/>
        <v>82.69</v>
      </c>
      <c r="K70">
        <f t="shared" ca="1" si="6"/>
        <v>-6.2050000000000001</v>
      </c>
      <c r="L70" t="str">
        <f t="shared" ca="1" si="7"/>
        <v>N/A</v>
      </c>
      <c r="M70" t="str">
        <f t="shared" ca="1" si="8"/>
        <v>N/A</v>
      </c>
      <c r="N70" t="str">
        <f t="shared" ca="1" si="9"/>
        <v>N/A</v>
      </c>
    </row>
    <row r="71" spans="1:14" x14ac:dyDescent="0.3">
      <c r="A71" s="1">
        <v>3</v>
      </c>
      <c r="B71" t="s">
        <v>124</v>
      </c>
      <c r="C71" t="s">
        <v>1841</v>
      </c>
      <c r="D71">
        <f ca="1">AVERAGE(VALUE(INDIRECT("J"&amp;(MATCH(B71,B72:B503,0)+71))),VALUE(INDIRECT("J"&amp;(MATCH(B71,B72:B503,0)+82))),VALUE(INDIRECT("J"&amp;(MATCH(B71,B72:B503,0)+93))),VALUE(INDIRECT("J"&amp;(MATCH(B71,B72:B503,0)+104))))</f>
        <v>80.605000000000004</v>
      </c>
      <c r="E71" t="str">
        <f t="shared" ca="1" si="10"/>
        <v>below average</v>
      </c>
      <c r="F71" t="str">
        <f t="shared" ca="1" si="11"/>
        <v/>
      </c>
      <c r="G71" t="str">
        <f t="shared" ref="G71:G76" ca="1" si="12">IF(F71&lt;&gt;"", G70 &amp; ", " &amp; IFERROR(LEFT(F71,FIND("(",F71) - 2),F71),G70)</f>
        <v>trailing p/e</v>
      </c>
      <c r="I71" t="str">
        <f t="shared" ca="1" si="4"/>
        <v>N/A</v>
      </c>
      <c r="J71">
        <f t="shared" si="5"/>
        <v>26.27</v>
      </c>
      <c r="K71">
        <f t="shared" ca="1" si="6"/>
        <v>80.605000000000004</v>
      </c>
      <c r="L71" t="str">
        <f t="shared" ca="1" si="7"/>
        <v>N/A</v>
      </c>
      <c r="M71" t="str">
        <f t="shared" ca="1" si="8"/>
        <v>N/A</v>
      </c>
      <c r="N71" t="str">
        <f t="shared" ca="1" si="9"/>
        <v>N/A</v>
      </c>
    </row>
    <row r="72" spans="1:14" x14ac:dyDescent="0.3">
      <c r="A72" s="1">
        <v>4</v>
      </c>
      <c r="B72" t="s">
        <v>126</v>
      </c>
      <c r="C72" t="s">
        <v>1842</v>
      </c>
      <c r="D72">
        <f ca="1">AVERAGE(VALUE(INDIRECT("J"&amp;(MATCH(B72,B73:B504,0)+72))),VALUE(INDIRECT("J"&amp;(MATCH(B72,B73:B504,0)+83))),VALUE(INDIRECT("J"&amp;(MATCH(B72,B73:B504,0)+94))),VALUE(INDIRECT("J"&amp;(MATCH(B72,B73:B504,0)+105))))</f>
        <v>4.0925000000000002</v>
      </c>
      <c r="E72" t="str">
        <f t="shared" ca="1" si="10"/>
        <v>above average</v>
      </c>
      <c r="F72" t="str">
        <f t="shared" ca="1" si="11"/>
        <v>peg ratio (5 yr expected)</v>
      </c>
      <c r="G72" t="str">
        <f t="shared" ca="1" si="12"/>
        <v>trailing p/e, peg ratio</v>
      </c>
      <c r="I72" t="str">
        <f t="shared" ca="1" si="4"/>
        <v>N/A</v>
      </c>
      <c r="J72">
        <f t="shared" si="5"/>
        <v>30.28</v>
      </c>
      <c r="K72">
        <f t="shared" ca="1" si="6"/>
        <v>4.0925000000000002</v>
      </c>
      <c r="L72" t="str">
        <f t="shared" ca="1" si="7"/>
        <v>N/A</v>
      </c>
      <c r="M72" t="str">
        <f t="shared" ca="1" si="8"/>
        <v>N/A</v>
      </c>
      <c r="N72" t="str">
        <f t="shared" ca="1" si="9"/>
        <v>N/A</v>
      </c>
    </row>
    <row r="73" spans="1:14" x14ac:dyDescent="0.3">
      <c r="A73" s="1">
        <v>5</v>
      </c>
      <c r="B73" t="s">
        <v>128</v>
      </c>
      <c r="C73" t="s">
        <v>1843</v>
      </c>
      <c r="D73">
        <f ca="1">AVERAGE(VALUE(INDIRECT("J"&amp;(MATCH(B73,B74:B505,0)+73))),VALUE(INDIRECT("J"&amp;(MATCH(B73,B74:B505,0)+84))),VALUE(INDIRECT("J"&amp;(MATCH(B73,B74:B505,0)+95))),VALUE(INDIRECT("J"&amp;(MATCH(B73,B74:B505,0)+106))))</f>
        <v>1.3725000000000001</v>
      </c>
      <c r="E73" t="str">
        <f t="shared" ca="1" si="10"/>
        <v>above average</v>
      </c>
      <c r="F73" t="str">
        <f t="shared" ca="1" si="11"/>
        <v>price/sales (ttm)</v>
      </c>
      <c r="G73" t="str">
        <f t="shared" ca="1" si="12"/>
        <v>trailing p/e, peg ratio, price/sales</v>
      </c>
      <c r="I73" t="str">
        <f t="shared" ca="1" si="4"/>
        <v>N/A</v>
      </c>
      <c r="J73">
        <f t="shared" si="5"/>
        <v>2.14</v>
      </c>
      <c r="K73">
        <f t="shared" ca="1" si="6"/>
        <v>1.3725000000000001</v>
      </c>
      <c r="L73" t="str">
        <f t="shared" ca="1" si="7"/>
        <v>N/A</v>
      </c>
      <c r="M73" t="str">
        <f t="shared" ca="1" si="8"/>
        <v>N/A</v>
      </c>
      <c r="N73" t="str">
        <f t="shared" ca="1" si="9"/>
        <v>N/A</v>
      </c>
    </row>
    <row r="74" spans="1:14" x14ac:dyDescent="0.3">
      <c r="A74" s="1">
        <v>6</v>
      </c>
      <c r="B74" t="s">
        <v>130</v>
      </c>
      <c r="C74" t="s">
        <v>1844</v>
      </c>
      <c r="D74" t="e">
        <f ca="1">AVERAGE(VALUE(INDIRECT("J"&amp;(MATCH(B74,B75:B506,0)+74))),VALUE(INDIRECT("J"&amp;(MATCH(B74,B75:B506,0)+85))),VALUE(INDIRECT("J"&amp;(MATCH(B74,B75:B506,0)+96))),VALUE(INDIRECT("J"&amp;(MATCH(B74,B75:B506,0)+107))))</f>
        <v>#VALUE!</v>
      </c>
      <c r="E74" t="e">
        <f t="shared" ca="1" si="10"/>
        <v>#VALUE!</v>
      </c>
      <c r="F74" t="e">
        <f t="shared" ca="1" si="11"/>
        <v>#VALUE!</v>
      </c>
      <c r="G74" t="e">
        <f t="shared" ca="1" si="12"/>
        <v>#VALUE!</v>
      </c>
      <c r="I74" t="str">
        <f t="shared" ca="1" si="4"/>
        <v>N/A</v>
      </c>
      <c r="J74">
        <f t="shared" si="5"/>
        <v>1.56</v>
      </c>
      <c r="K74" t="str">
        <f t="shared" ca="1" si="6"/>
        <v>N/A</v>
      </c>
      <c r="L74" t="str">
        <f t="shared" ca="1" si="7"/>
        <v>N/A</v>
      </c>
      <c r="M74" t="str">
        <f t="shared" ca="1" si="8"/>
        <v>N/A</v>
      </c>
      <c r="N74" t="str">
        <f t="shared" ca="1" si="9"/>
        <v>N/A</v>
      </c>
    </row>
    <row r="75" spans="1:14" x14ac:dyDescent="0.3">
      <c r="A75" s="1">
        <v>7</v>
      </c>
      <c r="B75" t="s">
        <v>132</v>
      </c>
      <c r="D75" t="e">
        <f ca="1">AVERAGE(VALUE(INDIRECT("J"&amp;(MATCH(B75,B76:B507,0)+75))),VALUE(INDIRECT("J"&amp;(MATCH(B75,B76:B507,0)+86))),VALUE(INDIRECT("J"&amp;(MATCH(B75,B76:B507,0)+97))),VALUE(INDIRECT("J"&amp;(MATCH(B75,B76:B507,0)+108))))</f>
        <v>#VALUE!</v>
      </c>
      <c r="E75" t="e">
        <f t="shared" ca="1" si="10"/>
        <v>#VALUE!</v>
      </c>
      <c r="F75" t="e">
        <f t="shared" ca="1" si="11"/>
        <v>#VALUE!</v>
      </c>
      <c r="G75" t="e">
        <f t="shared" ca="1" si="12"/>
        <v>#VALUE!</v>
      </c>
      <c r="I75" t="str">
        <f t="shared" ca="1" si="4"/>
        <v>N/A</v>
      </c>
      <c r="J75" t="str">
        <f t="shared" si="5"/>
        <v>N/A</v>
      </c>
      <c r="K75" t="str">
        <f t="shared" ca="1" si="6"/>
        <v>N/A</v>
      </c>
      <c r="L75" t="str">
        <f t="shared" ca="1" si="7"/>
        <v>N/A</v>
      </c>
      <c r="M75" t="str">
        <f t="shared" ca="1" si="8"/>
        <v>N/A</v>
      </c>
      <c r="N75" t="str">
        <f t="shared" ca="1" si="9"/>
        <v>N/A</v>
      </c>
    </row>
    <row r="76" spans="1:14" x14ac:dyDescent="0.3">
      <c r="A76" s="1">
        <v>8</v>
      </c>
      <c r="B76" t="s">
        <v>133</v>
      </c>
      <c r="D76" t="e">
        <f ca="1">AVERAGE(VALUE(INDIRECT("J"&amp;(MATCH(B76,B77:B508,0)+76))),VALUE(INDIRECT("J"&amp;(MATCH(B76,B77:B508,0)+87))),VALUE(INDIRECT("J"&amp;(MATCH(B76,B77:B508,0)+98))),VALUE(INDIRECT("J"&amp;(MATCH(B76,B77:B508,0)+109))))</f>
        <v>#VALUE!</v>
      </c>
      <c r="E76" t="e">
        <f t="shared" ca="1" si="10"/>
        <v>#VALUE!</v>
      </c>
      <c r="F76" t="e">
        <f t="shared" ca="1" si="11"/>
        <v>#VALUE!</v>
      </c>
      <c r="G76" t="e">
        <f t="shared" ca="1" si="12"/>
        <v>#VALUE!</v>
      </c>
      <c r="I76" t="str">
        <f t="shared" ca="1" si="4"/>
        <v>N/A</v>
      </c>
      <c r="J76" t="str">
        <f t="shared" si="5"/>
        <v>N/A</v>
      </c>
      <c r="K76" t="str">
        <f t="shared" ca="1" si="6"/>
        <v>N/A</v>
      </c>
      <c r="L76" t="str">
        <f t="shared" ca="1" si="7"/>
        <v>N/A</v>
      </c>
      <c r="M76" t="str">
        <f t="shared" ca="1" si="8"/>
        <v>N/A</v>
      </c>
      <c r="N76" t="str">
        <f t="shared" ca="1" si="9"/>
        <v>N/A</v>
      </c>
    </row>
    <row r="77" spans="1:14" x14ac:dyDescent="0.3">
      <c r="F77" t="e">
        <f ca="1">IF(F76="",IF(F75="",IF(F74="",IF(F73="",IF(F72="",IF(F71="",IFERROR(LEFT(F70,FIND("(",F70) - 2),F70),IFERROR(LEFT(F71,FIND("(",F71) - 2),F71)),IFERROR(LEFT(F72,FIND("(",F72) - 2),F72)),IFERROR(LEFT(F73,FIND("(",F73) - 2),F73)),IFERROR(LEFT(F74,FIND("(",F74) - 2),F74)),IFERROR(LEFT(F75,FIND("(",F75) - 2),F75)),IFERROR(LEFT(F76,FIND("(",F76) - 2),F76))</f>
        <v>#VALUE!</v>
      </c>
      <c r="G77" t="e">
        <f ca="1">TRIM(IF(LEFT(G76,1)=",",REPLACE(G76,1,1,""),SUBSTITUTE(G76,F77, "and " &amp; F77)))</f>
        <v>#VALUE!</v>
      </c>
      <c r="I77" t="str">
        <f t="shared" ca="1" si="4"/>
        <v>N/A</v>
      </c>
      <c r="J77" t="str">
        <f t="shared" si="5"/>
        <v>N/A</v>
      </c>
      <c r="K77" t="str">
        <f t="shared" si="6"/>
        <v>N/A</v>
      </c>
      <c r="L77" t="str">
        <f t="shared" si="7"/>
        <v>N/A</v>
      </c>
      <c r="M77" t="str">
        <f t="shared" ca="1" si="8"/>
        <v>N/A</v>
      </c>
      <c r="N77" t="str">
        <f t="shared" ca="1" si="9"/>
        <v>N/A</v>
      </c>
    </row>
    <row r="78" spans="1:14" x14ac:dyDescent="0.3">
      <c r="A78" s="1">
        <v>0</v>
      </c>
      <c r="B78" t="s">
        <v>134</v>
      </c>
      <c r="C78" t="s">
        <v>135</v>
      </c>
      <c r="D78" t="e">
        <f ca="1">IF(COUNTIF(E70:E76,"=above average")&gt;0,"There are some indications that "&amp;D1&amp;" may be overvalued. The company has a higher " &amp; G77 &amp; " than the comparable average", "Inconclusive")</f>
        <v>#VALUE!</v>
      </c>
      <c r="I78" t="str">
        <f t="shared" ca="1" si="4"/>
        <v>N/A</v>
      </c>
      <c r="J78" t="str">
        <f t="shared" si="5"/>
        <v>N/A</v>
      </c>
      <c r="K78" t="str">
        <f t="shared" ca="1" si="6"/>
        <v>N/A</v>
      </c>
      <c r="L78" t="str">
        <f t="shared" si="7"/>
        <v>N/A</v>
      </c>
      <c r="M78" t="str">
        <f t="shared" si="8"/>
        <v>N/A</v>
      </c>
      <c r="N78" t="str">
        <f t="shared" si="9"/>
        <v>N/A</v>
      </c>
    </row>
    <row r="79" spans="1:14" x14ac:dyDescent="0.3">
      <c r="A79" s="1">
        <v>1</v>
      </c>
      <c r="B79" t="s">
        <v>136</v>
      </c>
      <c r="C79" t="s">
        <v>137</v>
      </c>
      <c r="I79" t="str">
        <f t="shared" si="4"/>
        <v>N/A</v>
      </c>
      <c r="J79" t="str">
        <f t="shared" si="5"/>
        <v>N/A</v>
      </c>
      <c r="K79" t="str">
        <f t="shared" si="6"/>
        <v>N/A</v>
      </c>
      <c r="L79" t="str">
        <f t="shared" si="7"/>
        <v>N/A</v>
      </c>
      <c r="M79" t="str">
        <f t="shared" si="8"/>
        <v>N/A</v>
      </c>
      <c r="N79" t="str">
        <f t="shared" si="9"/>
        <v>N/A</v>
      </c>
    </row>
    <row r="80" spans="1:14" x14ac:dyDescent="0.3">
      <c r="I80" t="str">
        <f t="shared" si="4"/>
        <v>N/A</v>
      </c>
      <c r="J80" t="str">
        <f t="shared" si="5"/>
        <v>N/A</v>
      </c>
      <c r="K80" t="str">
        <f t="shared" si="6"/>
        <v>N/A</v>
      </c>
      <c r="L80" t="str">
        <f t="shared" si="7"/>
        <v>N/A</v>
      </c>
      <c r="M80" t="str">
        <f t="shared" si="8"/>
        <v>N/A</v>
      </c>
      <c r="N80" t="str">
        <f t="shared" si="9"/>
        <v>N/A</v>
      </c>
    </row>
    <row r="81" spans="1:14" x14ac:dyDescent="0.3">
      <c r="A81" s="1">
        <v>0</v>
      </c>
      <c r="B81" t="s">
        <v>138</v>
      </c>
      <c r="C81" t="s">
        <v>1845</v>
      </c>
      <c r="F81" t="str">
        <f t="shared" ref="F81:F87" ca="1" si="13">IF(E70="below average",LOWER(TRIM(IF(ISNUMBER(VALUE(RIGHT(B70,1))),REPLACE(B70,LEN(B70),1,""),B70))),"")</f>
        <v/>
      </c>
      <c r="G81" t="str">
        <f ca="1">IFERROR(LEFT(F81,FIND("(",F81) - 2),F81)</f>
        <v/>
      </c>
      <c r="I81" t="str">
        <f t="shared" ca="1" si="4"/>
        <v>N/A</v>
      </c>
      <c r="J81">
        <f t="shared" si="5"/>
        <v>2.5899999999999999E-2</v>
      </c>
      <c r="K81" t="str">
        <f t="shared" si="6"/>
        <v>N/A</v>
      </c>
      <c r="L81" t="str">
        <f t="shared" si="7"/>
        <v>N/A</v>
      </c>
      <c r="M81" t="str">
        <f t="shared" ca="1" si="8"/>
        <v>N/A</v>
      </c>
      <c r="N81" t="str">
        <f t="shared" ca="1" si="9"/>
        <v>N/A</v>
      </c>
    </row>
    <row r="82" spans="1:14" x14ac:dyDescent="0.3">
      <c r="A82" s="1">
        <v>1</v>
      </c>
      <c r="B82" t="s">
        <v>140</v>
      </c>
      <c r="C82" t="s">
        <v>1846</v>
      </c>
      <c r="F82" t="str">
        <f t="shared" ca="1" si="13"/>
        <v>forward p/e</v>
      </c>
      <c r="G82" t="str">
        <f t="shared" ref="G82:G87" ca="1" si="14">IF(F82&lt;&gt;"", G81 &amp; ", " &amp; IFERROR(LEFT(F82,FIND("(",F82) - 2),F82),G81)</f>
        <v>, forward p/e</v>
      </c>
      <c r="I82" t="str">
        <f t="shared" ca="1" si="4"/>
        <v>N/A</v>
      </c>
      <c r="J82">
        <f t="shared" si="5"/>
        <v>0.1454</v>
      </c>
      <c r="K82" t="str">
        <f t="shared" si="6"/>
        <v>N/A</v>
      </c>
      <c r="L82" t="str">
        <f t="shared" si="7"/>
        <v>N/A</v>
      </c>
      <c r="M82" t="str">
        <f t="shared" ca="1" si="8"/>
        <v>N/A</v>
      </c>
      <c r="N82" t="str">
        <f t="shared" ca="1" si="9"/>
        <v>N/A</v>
      </c>
    </row>
    <row r="83" spans="1:14" x14ac:dyDescent="0.3">
      <c r="F83" t="str">
        <f t="shared" ca="1" si="13"/>
        <v/>
      </c>
      <c r="G83" t="str">
        <f t="shared" ca="1" si="14"/>
        <v>, forward p/e</v>
      </c>
      <c r="I83" t="str">
        <f t="shared" ca="1" si="4"/>
        <v>N/A</v>
      </c>
      <c r="J83" t="str">
        <f t="shared" si="5"/>
        <v>N/A</v>
      </c>
      <c r="K83" t="str">
        <f t="shared" si="6"/>
        <v>N/A</v>
      </c>
      <c r="L83" t="str">
        <f t="shared" si="7"/>
        <v>N/A</v>
      </c>
      <c r="M83" t="str">
        <f t="shared" ca="1" si="8"/>
        <v>N/A</v>
      </c>
      <c r="N83" t="str">
        <f t="shared" ca="1" si="9"/>
        <v>N/A</v>
      </c>
    </row>
    <row r="84" spans="1:14" x14ac:dyDescent="0.3">
      <c r="A84" s="1">
        <v>0</v>
      </c>
      <c r="B84" t="s">
        <v>142</v>
      </c>
      <c r="C84" t="s">
        <v>1847</v>
      </c>
      <c r="F84" t="str">
        <f t="shared" ca="1" si="13"/>
        <v/>
      </c>
      <c r="G84" t="str">
        <f t="shared" ca="1" si="14"/>
        <v>, forward p/e</v>
      </c>
      <c r="I84" t="str">
        <f t="shared" ca="1" si="4"/>
        <v>N/A</v>
      </c>
      <c r="J84">
        <f t="shared" si="5"/>
        <v>4.1900000000000007E-2</v>
      </c>
      <c r="K84" t="str">
        <f t="shared" si="6"/>
        <v>N/A</v>
      </c>
      <c r="L84" t="str">
        <f t="shared" si="7"/>
        <v>N/A</v>
      </c>
      <c r="M84" t="str">
        <f t="shared" ca="1" si="8"/>
        <v>N/A</v>
      </c>
      <c r="N84" t="str">
        <f t="shared" ca="1" si="9"/>
        <v>N/A</v>
      </c>
    </row>
    <row r="85" spans="1:14" x14ac:dyDescent="0.3">
      <c r="A85" s="1">
        <v>1</v>
      </c>
      <c r="B85" t="s">
        <v>144</v>
      </c>
      <c r="C85" t="s">
        <v>1848</v>
      </c>
      <c r="F85" t="e">
        <f t="shared" ca="1" si="13"/>
        <v>#VALUE!</v>
      </c>
      <c r="G85" t="e">
        <f t="shared" ca="1" si="14"/>
        <v>#VALUE!</v>
      </c>
      <c r="I85" t="str">
        <f t="shared" ca="1" si="4"/>
        <v>N/A</v>
      </c>
      <c r="J85">
        <f t="shared" si="5"/>
        <v>3.1699999999999999E-2</v>
      </c>
      <c r="K85" t="str">
        <f t="shared" si="6"/>
        <v>N/A</v>
      </c>
      <c r="L85" t="str">
        <f t="shared" si="7"/>
        <v>N/A</v>
      </c>
      <c r="M85" t="str">
        <f t="shared" ca="1" si="8"/>
        <v>N/A</v>
      </c>
      <c r="N85" t="str">
        <f t="shared" ca="1" si="9"/>
        <v>N/A</v>
      </c>
    </row>
    <row r="86" spans="1:14" x14ac:dyDescent="0.3">
      <c r="F86" t="e">
        <f t="shared" ca="1" si="13"/>
        <v>#VALUE!</v>
      </c>
      <c r="G86" t="e">
        <f t="shared" ca="1" si="14"/>
        <v>#VALUE!</v>
      </c>
      <c r="I86" t="str">
        <f t="shared" ca="1" si="4"/>
        <v>N/A</v>
      </c>
      <c r="J86" t="str">
        <f t="shared" si="5"/>
        <v>N/A</v>
      </c>
      <c r="K86" t="str">
        <f t="shared" si="6"/>
        <v>N/A</v>
      </c>
      <c r="L86" t="str">
        <f t="shared" si="7"/>
        <v>N/A</v>
      </c>
      <c r="M86" t="str">
        <f t="shared" ca="1" si="8"/>
        <v>N/A</v>
      </c>
      <c r="N86" t="str">
        <f t="shared" ca="1" si="9"/>
        <v>N/A</v>
      </c>
    </row>
    <row r="87" spans="1:14" x14ac:dyDescent="0.3">
      <c r="A87" s="1">
        <v>0</v>
      </c>
      <c r="B87" t="s">
        <v>146</v>
      </c>
      <c r="C87" t="s">
        <v>1849</v>
      </c>
      <c r="F87" t="e">
        <f t="shared" ca="1" si="13"/>
        <v>#VALUE!</v>
      </c>
      <c r="G87" t="e">
        <f t="shared" ca="1" si="14"/>
        <v>#VALUE!</v>
      </c>
      <c r="I87" t="str">
        <f t="shared" ca="1" si="4"/>
        <v>N/A</v>
      </c>
      <c r="J87">
        <f t="shared" si="5"/>
        <v>495430000</v>
      </c>
      <c r="K87" t="str">
        <f t="shared" si="6"/>
        <v>N/A</v>
      </c>
      <c r="L87" t="str">
        <f t="shared" si="7"/>
        <v>N/A</v>
      </c>
      <c r="M87" t="str">
        <f t="shared" ca="1" si="8"/>
        <v>N/A</v>
      </c>
      <c r="N87" t="str">
        <f t="shared" ca="1" si="9"/>
        <v>N/A</v>
      </c>
    </row>
    <row r="88" spans="1:14" x14ac:dyDescent="0.3">
      <c r="A88" s="1">
        <v>1</v>
      </c>
      <c r="B88" t="s">
        <v>147</v>
      </c>
      <c r="C88" t="s">
        <v>1850</v>
      </c>
      <c r="F88" t="e">
        <f ca="1">IF(F87="",IF(F86="",IF(F85="",IF(F84="",IF(F83="",IF(F82="",IFERROR(LEFT(F81,FIND("(",F81) - 2),F81),IFERROR(LEFT(F82,FIND("(",F82) - 2),F82)),IFERROR(LEFT(F83,FIND("(",F83) - 2),F83)),IFERROR(LEFT(F84,FIND("(",F84) - 2),F84)),IFERROR(LEFT(F85,FIND("(",F85) - 2),F85)),IFERROR(LEFT(F86,FIND("(",F86) - 2),F86)),IFERROR(LEFT(F87,FIND("(",F87) - 2),F87))</f>
        <v>#VALUE!</v>
      </c>
      <c r="G88" t="e">
        <f ca="1">TRIM(IF(LEFT(G87,1)=",",REPLACE(G87,1,1,""),SUBSTITUTE(G87,F88, "and " &amp; F88)))</f>
        <v>#VALUE!</v>
      </c>
      <c r="I88" t="str">
        <f t="shared" ca="1" si="4"/>
        <v>N/A</v>
      </c>
      <c r="J88">
        <f t="shared" si="5"/>
        <v>30.68</v>
      </c>
      <c r="K88" t="str">
        <f t="shared" si="6"/>
        <v>N/A</v>
      </c>
      <c r="L88" t="str">
        <f t="shared" si="7"/>
        <v>N/A</v>
      </c>
      <c r="M88" t="str">
        <f t="shared" ca="1" si="8"/>
        <v>N/A</v>
      </c>
      <c r="N88" t="str">
        <f t="shared" ca="1" si="9"/>
        <v>N/A</v>
      </c>
    </row>
    <row r="89" spans="1:14" x14ac:dyDescent="0.3">
      <c r="A89" s="1">
        <v>2</v>
      </c>
      <c r="B89" t="s">
        <v>149</v>
      </c>
      <c r="C89" t="s">
        <v>1851</v>
      </c>
      <c r="D89" t="e">
        <f ca="1">IF(COUNTIF(E70:E76,"=below average")&gt;0,"There are some indications that "&amp;D1&amp;" may be undervalued. The company has a lower " &amp; G88 &amp; " than the comparable average", "Inconclusive")</f>
        <v>#VALUE!</v>
      </c>
      <c r="I89" t="str">
        <f t="shared" ca="1" si="4"/>
        <v>N/A</v>
      </c>
      <c r="J89">
        <f t="shared" si="5"/>
        <v>0.42799999999999999</v>
      </c>
      <c r="K89" t="str">
        <f t="shared" ca="1" si="6"/>
        <v>N/A</v>
      </c>
      <c r="L89" t="str">
        <f t="shared" si="7"/>
        <v>N/A</v>
      </c>
      <c r="M89" t="str">
        <f t="shared" si="8"/>
        <v>N/A</v>
      </c>
      <c r="N89" t="str">
        <f t="shared" si="9"/>
        <v>N/A</v>
      </c>
    </row>
    <row r="90" spans="1:14" x14ac:dyDescent="0.3">
      <c r="A90" s="1">
        <v>3</v>
      </c>
      <c r="B90" t="s">
        <v>151</v>
      </c>
      <c r="C90" t="s">
        <v>1852</v>
      </c>
      <c r="I90" t="str">
        <f t="shared" si="4"/>
        <v>N/A</v>
      </c>
      <c r="J90">
        <f t="shared" si="5"/>
        <v>340580000</v>
      </c>
      <c r="K90" t="str">
        <f t="shared" si="6"/>
        <v>N/A</v>
      </c>
      <c r="L90" t="str">
        <f t="shared" si="7"/>
        <v>N/A</v>
      </c>
      <c r="M90" t="str">
        <f t="shared" si="8"/>
        <v>N/A</v>
      </c>
      <c r="N90" t="str">
        <f t="shared" si="9"/>
        <v>N/A</v>
      </c>
    </row>
    <row r="91" spans="1:14" x14ac:dyDescent="0.3">
      <c r="A91" s="1">
        <v>4</v>
      </c>
      <c r="B91" t="s">
        <v>153</v>
      </c>
      <c r="C91" t="s">
        <v>1853</v>
      </c>
      <c r="I91" t="str">
        <f t="shared" si="4"/>
        <v>N/A</v>
      </c>
      <c r="J91">
        <f t="shared" si="5"/>
        <v>155960000</v>
      </c>
      <c r="K91" t="str">
        <f t="shared" si="6"/>
        <v>N/A</v>
      </c>
      <c r="L91" t="str">
        <f t="shared" si="7"/>
        <v>N/A</v>
      </c>
      <c r="M91" t="str">
        <f t="shared" si="8"/>
        <v>N/A</v>
      </c>
      <c r="N91" t="str">
        <f t="shared" si="9"/>
        <v>N/A</v>
      </c>
    </row>
    <row r="92" spans="1:14" x14ac:dyDescent="0.3">
      <c r="A92" s="1">
        <v>5</v>
      </c>
      <c r="B92" t="s">
        <v>155</v>
      </c>
      <c r="C92" t="s">
        <v>1854</v>
      </c>
      <c r="I92" t="str">
        <f t="shared" si="4"/>
        <v>N/A</v>
      </c>
      <c r="J92">
        <f t="shared" si="5"/>
        <v>12840000</v>
      </c>
      <c r="K92" t="str">
        <f t="shared" si="6"/>
        <v>N/A</v>
      </c>
      <c r="L92" t="str">
        <f t="shared" si="7"/>
        <v>N/A</v>
      </c>
      <c r="M92" t="str">
        <f t="shared" si="8"/>
        <v>N/A</v>
      </c>
      <c r="N92" t="str">
        <f t="shared" si="9"/>
        <v>N/A</v>
      </c>
    </row>
    <row r="93" spans="1:14" x14ac:dyDescent="0.3">
      <c r="A93" s="1">
        <v>6</v>
      </c>
      <c r="B93" t="s">
        <v>157</v>
      </c>
      <c r="C93" t="s">
        <v>1798</v>
      </c>
      <c r="I93" t="str">
        <f t="shared" si="4"/>
        <v>N/A</v>
      </c>
      <c r="J93">
        <f t="shared" si="5"/>
        <v>0.79</v>
      </c>
      <c r="K93" t="str">
        <f t="shared" si="6"/>
        <v>N/A</v>
      </c>
      <c r="L93" t="str">
        <f t="shared" si="7"/>
        <v>N/A</v>
      </c>
      <c r="M93" t="str">
        <f t="shared" si="8"/>
        <v>N/A</v>
      </c>
      <c r="N93" t="str">
        <f t="shared" si="9"/>
        <v>N/A</v>
      </c>
    </row>
    <row r="94" spans="1:14" x14ac:dyDescent="0.3">
      <c r="A94" s="1">
        <v>7</v>
      </c>
      <c r="B94" t="s">
        <v>158</v>
      </c>
      <c r="C94" t="s">
        <v>1855</v>
      </c>
      <c r="I94" t="str">
        <f t="shared" si="4"/>
        <v>N/A</v>
      </c>
      <c r="J94">
        <f t="shared" si="5"/>
        <v>0.121</v>
      </c>
      <c r="K94" t="str">
        <f t="shared" si="6"/>
        <v>N/A</v>
      </c>
      <c r="L94" t="str">
        <f t="shared" si="7"/>
        <v>N/A</v>
      </c>
      <c r="M94" t="str">
        <f t="shared" si="8"/>
        <v>N/A</v>
      </c>
      <c r="N94" t="str">
        <f t="shared" si="9"/>
        <v>N/A</v>
      </c>
    </row>
    <row r="95" spans="1:14" x14ac:dyDescent="0.3">
      <c r="I95" t="str">
        <f t="shared" si="4"/>
        <v>N/A</v>
      </c>
      <c r="J95" t="str">
        <f t="shared" si="5"/>
        <v>N/A</v>
      </c>
      <c r="K95" t="str">
        <f t="shared" si="6"/>
        <v>N/A</v>
      </c>
      <c r="L95" t="str">
        <f t="shared" si="7"/>
        <v>N/A</v>
      </c>
      <c r="M95" t="str">
        <f t="shared" si="8"/>
        <v>N/A</v>
      </c>
      <c r="N95" t="str">
        <f t="shared" si="9"/>
        <v>N/A</v>
      </c>
    </row>
    <row r="96" spans="1:14" x14ac:dyDescent="0.3">
      <c r="A96" s="1">
        <v>0</v>
      </c>
      <c r="B96" t="s">
        <v>159</v>
      </c>
      <c r="C96" t="s">
        <v>1856</v>
      </c>
      <c r="I96" t="str">
        <f t="shared" si="4"/>
        <v>N/A</v>
      </c>
      <c r="J96">
        <f t="shared" si="5"/>
        <v>274250000</v>
      </c>
      <c r="K96" t="str">
        <f t="shared" si="6"/>
        <v>N/A</v>
      </c>
      <c r="L96" t="str">
        <f t="shared" si="7"/>
        <v>N/A</v>
      </c>
      <c r="M96" t="str">
        <f t="shared" si="8"/>
        <v>N/A</v>
      </c>
      <c r="N96" t="str">
        <f t="shared" si="9"/>
        <v>N/A</v>
      </c>
    </row>
    <row r="97" spans="1:14" x14ac:dyDescent="0.3">
      <c r="A97" s="1">
        <v>1</v>
      </c>
      <c r="B97" t="s">
        <v>161</v>
      </c>
      <c r="C97" t="s">
        <v>1857</v>
      </c>
      <c r="I97" t="str">
        <f t="shared" si="4"/>
        <v>N/A</v>
      </c>
      <c r="J97">
        <f t="shared" si="5"/>
        <v>16.97</v>
      </c>
      <c r="K97" t="str">
        <f t="shared" si="6"/>
        <v>N/A</v>
      </c>
      <c r="L97" t="str">
        <f t="shared" si="7"/>
        <v>N/A</v>
      </c>
      <c r="M97" t="str">
        <f t="shared" si="8"/>
        <v>N/A</v>
      </c>
      <c r="N97" t="str">
        <f t="shared" si="9"/>
        <v>N/A</v>
      </c>
    </row>
    <row r="98" spans="1:14" x14ac:dyDescent="0.3">
      <c r="A98" s="1">
        <v>2</v>
      </c>
      <c r="B98" t="s">
        <v>163</v>
      </c>
      <c r="C98" t="s">
        <v>1858</v>
      </c>
      <c r="I98" t="str">
        <f t="shared" si="4"/>
        <v>N/A</v>
      </c>
      <c r="J98">
        <f t="shared" si="5"/>
        <v>152400000</v>
      </c>
      <c r="K98" t="str">
        <f t="shared" si="6"/>
        <v>N/A</v>
      </c>
      <c r="L98" t="str">
        <f t="shared" si="7"/>
        <v>N/A</v>
      </c>
      <c r="M98" t="str">
        <f t="shared" si="8"/>
        <v>N/A</v>
      </c>
      <c r="N98" t="str">
        <f t="shared" si="9"/>
        <v>N/A</v>
      </c>
    </row>
    <row r="99" spans="1:14" x14ac:dyDescent="0.3">
      <c r="A99" s="1">
        <v>3</v>
      </c>
      <c r="B99" t="s">
        <v>165</v>
      </c>
      <c r="C99" t="s">
        <v>1859</v>
      </c>
      <c r="I99" t="str">
        <f t="shared" si="4"/>
        <v>N/A</v>
      </c>
      <c r="J99">
        <f t="shared" si="5"/>
        <v>18.72</v>
      </c>
      <c r="K99" t="str">
        <f t="shared" si="6"/>
        <v>N/A</v>
      </c>
      <c r="L99" t="str">
        <f t="shared" si="7"/>
        <v>N/A</v>
      </c>
      <c r="M99" t="str">
        <f t="shared" si="8"/>
        <v>N/A</v>
      </c>
      <c r="N99" t="str">
        <f t="shared" si="9"/>
        <v>N/A</v>
      </c>
    </row>
    <row r="100" spans="1:14" x14ac:dyDescent="0.3">
      <c r="A100" s="1">
        <v>4</v>
      </c>
      <c r="B100" t="s">
        <v>167</v>
      </c>
      <c r="C100" t="s">
        <v>1860</v>
      </c>
      <c r="I100" t="str">
        <f t="shared" si="4"/>
        <v>N/A</v>
      </c>
      <c r="J100">
        <f t="shared" si="5"/>
        <v>2.33</v>
      </c>
      <c r="K100" t="str">
        <f t="shared" si="6"/>
        <v>N/A</v>
      </c>
      <c r="L100" t="str">
        <f t="shared" si="7"/>
        <v>N/A</v>
      </c>
      <c r="M100" t="str">
        <f t="shared" si="8"/>
        <v>N/A</v>
      </c>
      <c r="N100" t="str">
        <f t="shared" si="9"/>
        <v>N/A</v>
      </c>
    </row>
    <row r="101" spans="1:14" x14ac:dyDescent="0.3">
      <c r="A101" s="1">
        <v>5</v>
      </c>
      <c r="B101" t="s">
        <v>169</v>
      </c>
      <c r="C101" t="s">
        <v>1861</v>
      </c>
      <c r="I101" t="str">
        <f t="shared" si="4"/>
        <v>N/A</v>
      </c>
      <c r="J101">
        <f t="shared" si="5"/>
        <v>42.06</v>
      </c>
      <c r="K101" t="str">
        <f t="shared" si="6"/>
        <v>N/A</v>
      </c>
      <c r="L101" t="str">
        <f t="shared" si="7"/>
        <v>N/A</v>
      </c>
      <c r="M101" t="str">
        <f t="shared" si="8"/>
        <v>N/A</v>
      </c>
      <c r="N101" t="str">
        <f t="shared" si="9"/>
        <v>N/A</v>
      </c>
    </row>
    <row r="102" spans="1:14" x14ac:dyDescent="0.3">
      <c r="I102" t="str">
        <f t="shared" si="4"/>
        <v>N/A</v>
      </c>
      <c r="J102" t="str">
        <f t="shared" si="5"/>
        <v>N/A</v>
      </c>
      <c r="K102" t="str">
        <f t="shared" si="6"/>
        <v>N/A</v>
      </c>
      <c r="L102" t="str">
        <f t="shared" si="7"/>
        <v>N/A</v>
      </c>
      <c r="M102" t="str">
        <f t="shared" si="8"/>
        <v>N/A</v>
      </c>
      <c r="N102" t="str">
        <f t="shared" si="9"/>
        <v>N/A</v>
      </c>
    </row>
    <row r="103" spans="1:14" x14ac:dyDescent="0.3">
      <c r="A103" s="1">
        <v>0</v>
      </c>
      <c r="B103" t="s">
        <v>171</v>
      </c>
      <c r="C103" t="s">
        <v>1862</v>
      </c>
      <c r="I103" t="str">
        <f t="shared" si="4"/>
        <v>N/A</v>
      </c>
      <c r="J103">
        <f t="shared" si="5"/>
        <v>115420000</v>
      </c>
      <c r="K103" t="str">
        <f t="shared" si="6"/>
        <v>N/A</v>
      </c>
      <c r="L103" t="str">
        <f t="shared" si="7"/>
        <v>N/A</v>
      </c>
      <c r="M103" t="str">
        <f t="shared" si="8"/>
        <v>N/A</v>
      </c>
      <c r="N103" t="str">
        <f t="shared" si="9"/>
        <v>N/A</v>
      </c>
    </row>
    <row r="104" spans="1:14" x14ac:dyDescent="0.3">
      <c r="A104" s="1">
        <v>1</v>
      </c>
      <c r="B104" t="s">
        <v>173</v>
      </c>
      <c r="C104" t="s">
        <v>1863</v>
      </c>
      <c r="I104" t="str">
        <f t="shared" si="4"/>
        <v>N/A</v>
      </c>
      <c r="J104">
        <f t="shared" si="5"/>
        <v>20500000</v>
      </c>
      <c r="K104" t="str">
        <f t="shared" si="6"/>
        <v>N/A</v>
      </c>
      <c r="L104" t="str">
        <f t="shared" si="7"/>
        <v>N/A</v>
      </c>
      <c r="M104" t="str">
        <f t="shared" si="8"/>
        <v>N/A</v>
      </c>
      <c r="N104" t="str">
        <f t="shared" si="9"/>
        <v>N/A</v>
      </c>
    </row>
    <row r="105" spans="1:14" x14ac:dyDescent="0.3">
      <c r="I105" t="str">
        <f t="shared" si="4"/>
        <v>N/A</v>
      </c>
      <c r="J105" t="str">
        <f t="shared" si="5"/>
        <v>N/A</v>
      </c>
      <c r="K105" t="str">
        <f t="shared" si="6"/>
        <v>N/A</v>
      </c>
      <c r="L105" t="str">
        <f t="shared" si="7"/>
        <v>N/A</v>
      </c>
      <c r="M105" t="str">
        <f t="shared" si="8"/>
        <v>N/A</v>
      </c>
      <c r="N105" t="str">
        <f t="shared" si="9"/>
        <v>N/A</v>
      </c>
    </row>
    <row r="106" spans="1:14" x14ac:dyDescent="0.3">
      <c r="A106" s="1">
        <v>0</v>
      </c>
      <c r="B106" t="s">
        <v>23</v>
      </c>
      <c r="C106" t="s">
        <v>1796</v>
      </c>
      <c r="I106" t="str">
        <f t="shared" si="4"/>
        <v>N/A</v>
      </c>
      <c r="J106">
        <f t="shared" si="5"/>
        <v>0.31</v>
      </c>
      <c r="K106" t="str">
        <f t="shared" si="6"/>
        <v>N/A</v>
      </c>
      <c r="L106" t="str">
        <f t="shared" si="7"/>
        <v>N/A</v>
      </c>
      <c r="M106" t="str">
        <f t="shared" si="8"/>
        <v>N/A</v>
      </c>
      <c r="N106" t="str">
        <f t="shared" si="9"/>
        <v>N/A</v>
      </c>
    </row>
    <row r="107" spans="1:14" x14ac:dyDescent="0.3">
      <c r="A107" s="1">
        <v>1</v>
      </c>
      <c r="B107" t="s">
        <v>175</v>
      </c>
      <c r="C107" t="s">
        <v>1864</v>
      </c>
      <c r="I107" t="str">
        <f t="shared" si="4"/>
        <v>N/A</v>
      </c>
      <c r="J107">
        <f t="shared" si="5"/>
        <v>-0.17379999999999998</v>
      </c>
      <c r="K107" t="str">
        <f t="shared" si="6"/>
        <v>N/A</v>
      </c>
      <c r="L107" t="str">
        <f t="shared" si="7"/>
        <v>N/A</v>
      </c>
      <c r="M107" t="str">
        <f t="shared" si="8"/>
        <v>N/A</v>
      </c>
      <c r="N107" t="str">
        <f t="shared" si="9"/>
        <v>N/A</v>
      </c>
    </row>
    <row r="108" spans="1:14" x14ac:dyDescent="0.3">
      <c r="A108" s="1">
        <v>2</v>
      </c>
      <c r="B108" t="s">
        <v>177</v>
      </c>
      <c r="C108" t="s">
        <v>178</v>
      </c>
      <c r="I108" t="str">
        <f t="shared" si="4"/>
        <v>N/A</v>
      </c>
      <c r="J108">
        <f t="shared" si="5"/>
        <v>0.14019999999999999</v>
      </c>
      <c r="K108" t="str">
        <f t="shared" si="6"/>
        <v>N/A</v>
      </c>
      <c r="L108" t="str">
        <f t="shared" si="7"/>
        <v>N/A</v>
      </c>
      <c r="M108" t="str">
        <f t="shared" si="8"/>
        <v>N/A</v>
      </c>
      <c r="N108" t="str">
        <f t="shared" si="9"/>
        <v>N/A</v>
      </c>
    </row>
    <row r="109" spans="1:14" x14ac:dyDescent="0.3">
      <c r="A109" s="1">
        <v>3</v>
      </c>
      <c r="B109" t="s">
        <v>179</v>
      </c>
      <c r="C109" t="s">
        <v>1865</v>
      </c>
      <c r="I109" t="str">
        <f t="shared" si="4"/>
        <v>N/A</v>
      </c>
      <c r="J109">
        <f t="shared" si="5"/>
        <v>87.82</v>
      </c>
      <c r="K109" t="str">
        <f t="shared" si="6"/>
        <v>N/A</v>
      </c>
      <c r="L109" t="str">
        <f t="shared" si="7"/>
        <v>N/A</v>
      </c>
      <c r="M109" t="str">
        <f t="shared" si="8"/>
        <v>N/A</v>
      </c>
      <c r="N109" t="str">
        <f t="shared" si="9"/>
        <v>N/A</v>
      </c>
    </row>
    <row r="110" spans="1:14" x14ac:dyDescent="0.3">
      <c r="A110" s="1">
        <v>4</v>
      </c>
      <c r="B110" t="s">
        <v>181</v>
      </c>
      <c r="C110" t="s">
        <v>1866</v>
      </c>
      <c r="I110" t="str">
        <f t="shared" si="4"/>
        <v>N/A</v>
      </c>
      <c r="J110">
        <f t="shared" si="5"/>
        <v>60.99</v>
      </c>
      <c r="K110" t="str">
        <f t="shared" si="6"/>
        <v>N/A</v>
      </c>
      <c r="L110" t="str">
        <f t="shared" si="7"/>
        <v>N/A</v>
      </c>
      <c r="M110" t="str">
        <f t="shared" si="8"/>
        <v>N/A</v>
      </c>
      <c r="N110" t="str">
        <f t="shared" si="9"/>
        <v>N/A</v>
      </c>
    </row>
    <row r="111" spans="1:14" x14ac:dyDescent="0.3">
      <c r="A111" s="1">
        <v>5</v>
      </c>
      <c r="B111" t="s">
        <v>183</v>
      </c>
      <c r="C111" t="s">
        <v>1867</v>
      </c>
      <c r="I111" t="str">
        <f t="shared" si="4"/>
        <v>N/A</v>
      </c>
      <c r="J111">
        <f t="shared" si="5"/>
        <v>67.73</v>
      </c>
      <c r="K111" t="str">
        <f t="shared" si="6"/>
        <v>N/A</v>
      </c>
      <c r="L111" t="str">
        <f t="shared" si="7"/>
        <v>N/A</v>
      </c>
      <c r="M111" t="str">
        <f t="shared" si="8"/>
        <v>N/A</v>
      </c>
      <c r="N111" t="str">
        <f t="shared" si="9"/>
        <v>N/A</v>
      </c>
    </row>
    <row r="112" spans="1:14" x14ac:dyDescent="0.3">
      <c r="A112" s="1">
        <v>6</v>
      </c>
      <c r="B112" t="s">
        <v>185</v>
      </c>
      <c r="C112" t="s">
        <v>1868</v>
      </c>
      <c r="I112" t="str">
        <f t="shared" si="4"/>
        <v>N/A</v>
      </c>
      <c r="J112">
        <f t="shared" si="5"/>
        <v>71.19</v>
      </c>
      <c r="K112" t="str">
        <f t="shared" si="6"/>
        <v>N/A</v>
      </c>
      <c r="L112" t="str">
        <f t="shared" si="7"/>
        <v>N/A</v>
      </c>
      <c r="M112" t="str">
        <f t="shared" si="8"/>
        <v>N/A</v>
      </c>
      <c r="N112" t="str">
        <f t="shared" si="9"/>
        <v>N/A</v>
      </c>
    </row>
    <row r="113" spans="1:14" x14ac:dyDescent="0.3">
      <c r="I113" t="str">
        <f t="shared" si="4"/>
        <v>N/A</v>
      </c>
      <c r="J113" t="str">
        <f t="shared" si="5"/>
        <v>N/A</v>
      </c>
      <c r="K113" t="str">
        <f t="shared" si="6"/>
        <v>N/A</v>
      </c>
      <c r="L113" t="str">
        <f t="shared" si="7"/>
        <v>N/A</v>
      </c>
      <c r="M113" t="str">
        <f t="shared" si="8"/>
        <v>N/A</v>
      </c>
      <c r="N113" t="str">
        <f t="shared" si="9"/>
        <v>N/A</v>
      </c>
    </row>
    <row r="114" spans="1:14" x14ac:dyDescent="0.3">
      <c r="A114" s="1">
        <v>0</v>
      </c>
      <c r="B114" t="s">
        <v>187</v>
      </c>
      <c r="C114" t="s">
        <v>1869</v>
      </c>
      <c r="I114" t="str">
        <f t="shared" si="4"/>
        <v>N/A</v>
      </c>
      <c r="J114">
        <f t="shared" si="5"/>
        <v>75630</v>
      </c>
      <c r="K114" t="str">
        <f t="shared" si="6"/>
        <v>N/A</v>
      </c>
      <c r="L114" t="str">
        <f t="shared" si="7"/>
        <v>N/A</v>
      </c>
      <c r="M114" t="str">
        <f t="shared" si="8"/>
        <v>N/A</v>
      </c>
      <c r="N114" t="str">
        <f t="shared" si="9"/>
        <v>N/A</v>
      </c>
    </row>
    <row r="115" spans="1:14" x14ac:dyDescent="0.3">
      <c r="A115" s="1">
        <v>1</v>
      </c>
      <c r="B115" t="s">
        <v>189</v>
      </c>
      <c r="C115" t="s">
        <v>1870</v>
      </c>
      <c r="I115" t="str">
        <f t="shared" si="4"/>
        <v>N/A</v>
      </c>
      <c r="J115">
        <f t="shared" si="5"/>
        <v>132180</v>
      </c>
      <c r="K115" t="str">
        <f t="shared" si="6"/>
        <v>N/A</v>
      </c>
      <c r="L115" t="str">
        <f t="shared" si="7"/>
        <v>N/A</v>
      </c>
      <c r="M115" t="str">
        <f t="shared" si="8"/>
        <v>N/A</v>
      </c>
      <c r="N115" t="str">
        <f t="shared" si="9"/>
        <v>N/A</v>
      </c>
    </row>
    <row r="116" spans="1:14" x14ac:dyDescent="0.3">
      <c r="A116" s="1">
        <v>2</v>
      </c>
      <c r="B116" t="s">
        <v>191</v>
      </c>
      <c r="C116" t="s">
        <v>1871</v>
      </c>
      <c r="I116" t="str">
        <f t="shared" si="4"/>
        <v>N/A</v>
      </c>
      <c r="J116">
        <f t="shared" si="5"/>
        <v>16190000.000000002</v>
      </c>
      <c r="K116" t="str">
        <f t="shared" si="6"/>
        <v>N/A</v>
      </c>
      <c r="L116" t="str">
        <f t="shared" si="7"/>
        <v>N/A</v>
      </c>
      <c r="M116" t="str">
        <f t="shared" si="8"/>
        <v>N/A</v>
      </c>
      <c r="N116" t="str">
        <f t="shared" si="9"/>
        <v>N/A</v>
      </c>
    </row>
    <row r="117" spans="1:14" x14ac:dyDescent="0.3">
      <c r="A117" s="1">
        <v>3</v>
      </c>
      <c r="B117" t="s">
        <v>193</v>
      </c>
      <c r="C117" t="s">
        <v>1872</v>
      </c>
      <c r="I117" t="str">
        <f t="shared" si="4"/>
        <v>N/A</v>
      </c>
      <c r="J117">
        <f t="shared" si="5"/>
        <v>11020000</v>
      </c>
      <c r="K117" t="str">
        <f t="shared" si="6"/>
        <v>N/A</v>
      </c>
      <c r="L117" t="str">
        <f t="shared" si="7"/>
        <v>N/A</v>
      </c>
      <c r="M117" t="str">
        <f t="shared" si="8"/>
        <v>N/A</v>
      </c>
      <c r="N117" t="str">
        <f t="shared" si="9"/>
        <v>N/A</v>
      </c>
    </row>
    <row r="118" spans="1:14" x14ac:dyDescent="0.3">
      <c r="A118" s="1">
        <v>4</v>
      </c>
      <c r="B118" t="s">
        <v>195</v>
      </c>
      <c r="I118" t="str">
        <f t="shared" si="4"/>
        <v>N/A</v>
      </c>
      <c r="J118" t="str">
        <f t="shared" si="5"/>
        <v>N/A</v>
      </c>
      <c r="K118" t="str">
        <f t="shared" si="6"/>
        <v>N/A</v>
      </c>
      <c r="L118" t="str">
        <f t="shared" si="7"/>
        <v>N/A</v>
      </c>
      <c r="M118" t="str">
        <f t="shared" si="8"/>
        <v>N/A</v>
      </c>
      <c r="N118" t="str">
        <f t="shared" si="9"/>
        <v>N/A</v>
      </c>
    </row>
    <row r="119" spans="1:14" x14ac:dyDescent="0.3">
      <c r="A119" s="1">
        <v>5</v>
      </c>
      <c r="B119" t="s">
        <v>197</v>
      </c>
      <c r="I119" t="str">
        <f t="shared" si="4"/>
        <v>N/A</v>
      </c>
      <c r="J119" t="str">
        <f t="shared" si="5"/>
        <v>N/A</v>
      </c>
      <c r="K119" t="str">
        <f t="shared" si="6"/>
        <v>N/A</v>
      </c>
      <c r="L119" t="str">
        <f t="shared" si="7"/>
        <v>N/A</v>
      </c>
      <c r="M119" t="str">
        <f t="shared" si="8"/>
        <v>N/A</v>
      </c>
      <c r="N119" t="str">
        <f t="shared" si="9"/>
        <v>N/A</v>
      </c>
    </row>
    <row r="120" spans="1:14" x14ac:dyDescent="0.3">
      <c r="A120" s="1">
        <v>6</v>
      </c>
      <c r="B120" t="s">
        <v>199</v>
      </c>
      <c r="C120" t="s">
        <v>1873</v>
      </c>
      <c r="I120" t="str">
        <f t="shared" si="4"/>
        <v>N/A</v>
      </c>
      <c r="J120">
        <f t="shared" si="5"/>
        <v>364760</v>
      </c>
      <c r="K120" t="str">
        <f t="shared" si="6"/>
        <v>N/A</v>
      </c>
      <c r="L120" t="str">
        <f t="shared" si="7"/>
        <v>N/A</v>
      </c>
      <c r="M120" t="str">
        <f t="shared" si="8"/>
        <v>N/A</v>
      </c>
      <c r="N120" t="str">
        <f t="shared" si="9"/>
        <v>N/A</v>
      </c>
    </row>
    <row r="121" spans="1:14" x14ac:dyDescent="0.3">
      <c r="A121" s="1">
        <v>7</v>
      </c>
      <c r="B121" t="s">
        <v>201</v>
      </c>
      <c r="C121" t="s">
        <v>1874</v>
      </c>
      <c r="I121" t="str">
        <f t="shared" si="4"/>
        <v>N/A</v>
      </c>
      <c r="J121">
        <f t="shared" si="5"/>
        <v>5.08</v>
      </c>
      <c r="K121" t="str">
        <f t="shared" si="6"/>
        <v>N/A</v>
      </c>
      <c r="L121" t="str">
        <f t="shared" si="7"/>
        <v>N/A</v>
      </c>
      <c r="M121" t="str">
        <f t="shared" si="8"/>
        <v>N/A</v>
      </c>
      <c r="N121" t="str">
        <f t="shared" si="9"/>
        <v>N/A</v>
      </c>
    </row>
    <row r="122" spans="1:14" x14ac:dyDescent="0.3">
      <c r="A122" s="1">
        <v>8</v>
      </c>
      <c r="B122" t="s">
        <v>203</v>
      </c>
      <c r="C122" t="s">
        <v>1875</v>
      </c>
      <c r="I122" t="str">
        <f t="shared" si="4"/>
        <v>N/A</v>
      </c>
      <c r="J122">
        <f t="shared" si="5"/>
        <v>3.3000000000000002E-2</v>
      </c>
      <c r="K122" t="str">
        <f t="shared" si="6"/>
        <v>N/A</v>
      </c>
      <c r="L122" t="str">
        <f t="shared" si="7"/>
        <v>N/A</v>
      </c>
      <c r="M122" t="str">
        <f t="shared" si="8"/>
        <v>N/A</v>
      </c>
      <c r="N122" t="str">
        <f t="shared" si="9"/>
        <v>N/A</v>
      </c>
    </row>
    <row r="123" spans="1:14" x14ac:dyDescent="0.3">
      <c r="A123" s="1">
        <v>9</v>
      </c>
      <c r="B123" t="s">
        <v>205</v>
      </c>
      <c r="C123" t="s">
        <v>1876</v>
      </c>
      <c r="I123" t="str">
        <f t="shared" si="4"/>
        <v>N/A</v>
      </c>
      <c r="J123">
        <f t="shared" si="5"/>
        <v>300710</v>
      </c>
      <c r="K123" t="str">
        <f t="shared" si="6"/>
        <v>N/A</v>
      </c>
      <c r="L123" t="str">
        <f t="shared" si="7"/>
        <v>N/A</v>
      </c>
      <c r="M123" t="str">
        <f t="shared" si="8"/>
        <v>N/A</v>
      </c>
      <c r="N123" t="str">
        <f t="shared" si="9"/>
        <v>N/A</v>
      </c>
    </row>
    <row r="124" spans="1:14" x14ac:dyDescent="0.3">
      <c r="I124" t="str">
        <f t="shared" ref="I124:I187" si="15">IF(AND(K124&gt; J124, L124&gt; K124, M124&gt; L124, N124&gt; M124), "pos_trend", IF(AND(K124&lt; J124, L124&lt; K124, M124&lt; L124, N124&lt; M124), "neg_trend", "N/A"))</f>
        <v>N/A</v>
      </c>
      <c r="J124" t="str">
        <f t="shared" ref="J124:J187" si="16">IFERROR(IF(TRIM(C124)="-", "N/A", IF(RIGHT(C124,1)=")",IF(RIGHT(C124,2)="T)",-1000000000000*VALUE(MID(C124,2,LEN(C124)-3)),IF(RIGHT(C124,2)="M)",-1000000*VALUE(MID(C124,2,LEN(C124)-3)),IF(RIGHT(C124,2)="B)",-1000000000*VALUE(MID(C124,2,LEN(C124)-3)),IF(RIGHT(C124,2)="k)",-1000*VALUE(MID(C124,2,LEN(C124)-3)),VALUE(SUBSTITUTE(C124,",","")))))),IF(RIGHT(C124,1)="T",1000000000000*VALUE(LEFT(C124,LEN(C124)-1)),IF(RIGHT(C124,1)="M",1000000*VALUE(LEFT(C124,LEN(C124)-1)),IF(RIGHT(C124,1)="B",1000000000*VALUE(LEFT(C124,LEN(C124)-1)),IF(RIGHT(C124,1)="%",0.01*VALUE(LEFT(C124,LEN(C124)-1)),IF(RIGHT(C124,1)="k",1000*VALUE(LEFT(C124,LEN(C124)-1)),VALUE(SUBSTITUTE(C124,",",""))))))))),"N/A")</f>
        <v>N/A</v>
      </c>
      <c r="K124" t="str">
        <f t="shared" ref="K124:K187" si="17">IFERROR(IF(TRIM(D124)="-", "N/A", IF(RIGHT(D124,1)=")",IF(RIGHT(D124,2)="T)",-1000000000000*VALUE(MID(D124,2,LEN(D124)-3)),IF(RIGHT(D124,2)="M)",-1000000*VALUE(MID(D124,2,LEN(D124)-3)),IF(RIGHT(D124,2)="B)",-1000000000*VALUE(MID(D124,2,LEN(D124)-3)),IF(RIGHT(D124,2)="k)",-1000*VALUE(MID(D124,2,LEN(D124)-3)),VALUE(SUBSTITUTE(D124,",","")))))),IF(RIGHT(D124,1)="T",1000000000000*VALUE(LEFT(D124,LEN(D124)-1)),IF(RIGHT(D124,1)="M",1000000*VALUE(LEFT(D124,LEN(D124)-1)),IF(RIGHT(D124,1)="B",1000000000*VALUE(LEFT(D124,LEN(D124)-1)),IF(RIGHT(D124,1)="%",0.01*VALUE(LEFT(D124,LEN(D124)-1)),IF(RIGHT(D124,1)="k",1000*VALUE(LEFT(D124,LEN(D124)-1)),VALUE(SUBSTITUTE(D124,",",""))))))))),"N/A")</f>
        <v>N/A</v>
      </c>
      <c r="L124" t="str">
        <f t="shared" ref="L124:L187" si="18">IFERROR(IF(TRIM(E124)="-", "N/A", IF(RIGHT(E124,1)=")",IF(RIGHT(E124,2)="T)",-1000000000000*VALUE(MID(E124,2,LEN(E124)-3)),IF(RIGHT(E124,2)="M)",-1000000*VALUE(MID(E124,2,LEN(E124)-3)),IF(RIGHT(E124,2)="B)",-1000000000*VALUE(MID(E124,2,LEN(E124)-3)),IF(RIGHT(E124,2)="k)",-1000*VALUE(MID(E124,2,LEN(E124)-3)),VALUE(SUBSTITUTE(E124,",","")))))),IF(RIGHT(E124,1)="T",1000000000000*VALUE(LEFT(E124,LEN(E124)-1)),IF(RIGHT(E124,1)="M",1000000*VALUE(LEFT(E124,LEN(E124)-1)),IF(RIGHT(E124,1)="B",1000000000*VALUE(LEFT(E124,LEN(E124)-1)),IF(RIGHT(E124,1)="%",0.01*VALUE(LEFT(E124,LEN(E124)-1)),IF(RIGHT(E124,1)="k",1000*VALUE(LEFT(E124,LEN(E124)-1)),VALUE(SUBSTITUTE(E124,",",""))))))))),"N/A")</f>
        <v>N/A</v>
      </c>
      <c r="M124" t="str">
        <f t="shared" ref="M124:M187" si="19">IFERROR(IF(TRIM(F124)="-", "N/A", IF(RIGHT(F124,1)=")",IF(RIGHT(F124,2)="T)",-1000000000000*VALUE(MID(F124,2,LEN(F124)-3)),IF(RIGHT(F124,2)="M)",-1000000*VALUE(MID(F124,2,LEN(F124)-3)),IF(RIGHT(F124,2)="B)",-1000000000*VALUE(MID(F124,2,LEN(F124)-3)),IF(RIGHT(F124,2)="k)",-1000*VALUE(MID(F124,2,LEN(F124)-3)),VALUE(SUBSTITUTE(F124,",","")))))),IF(RIGHT(F124,1)="T",1000000000000*VALUE(LEFT(F124,LEN(F124)-1)),IF(RIGHT(F124,1)="M",1000000*VALUE(LEFT(F124,LEN(F124)-1)),IF(RIGHT(F124,1)="B",1000000000*VALUE(LEFT(F124,LEN(F124)-1)),IF(RIGHT(F124,1)="%",0.01*VALUE(LEFT(F124,LEN(F124)-1)),IF(RIGHT(F124,1)="k",1000*VALUE(LEFT(F124,LEN(F124)-1)),VALUE(SUBSTITUTE(F124,",",""))))))))),"N/A")</f>
        <v>N/A</v>
      </c>
      <c r="N124" t="str">
        <f t="shared" ref="N124:N187" si="20">IFERROR(IF(TRIM(G124)="-", "N/A", IF(RIGHT(G124,1)=")",IF(RIGHT(G124,2)="T)",-1000000000000*VALUE(MID(G124,2,LEN(G124)-3)),IF(RIGHT(G124,2)="M)",-1000000*VALUE(MID(G124,2,LEN(G124)-3)),IF(RIGHT(G124,2)="B)",-1000000000*VALUE(MID(G124,2,LEN(G124)-3)),IF(RIGHT(G124,2)="k)",-1000*VALUE(MID(G124,2,LEN(G124)-3)),VALUE(SUBSTITUTE(G124,",","")))))),IF(RIGHT(G124,1)="T",1000000000000*VALUE(LEFT(G124,LEN(G124)-1)),IF(RIGHT(G124,1)="M",1000000*VALUE(LEFT(G124,LEN(G124)-1)),IF(RIGHT(G124,1)="B",1000000000*VALUE(LEFT(G124,LEN(G124)-1)),IF(RIGHT(G124,1)="%",0.01*VALUE(LEFT(G124,LEN(G124)-1)),IF(RIGHT(G124,1)="k",1000*VALUE(LEFT(G124,LEN(G124)-1)),VALUE(SUBSTITUTE(G124,",",""))))))))),"N/A")</f>
        <v>N/A</v>
      </c>
    </row>
    <row r="125" spans="1:14" x14ac:dyDescent="0.3">
      <c r="A125" s="1">
        <v>0</v>
      </c>
      <c r="B125" t="s">
        <v>207</v>
      </c>
      <c r="C125" t="s">
        <v>1877</v>
      </c>
      <c r="I125" t="str">
        <f t="shared" si="15"/>
        <v>N/A</v>
      </c>
      <c r="J125">
        <f t="shared" si="16"/>
        <v>1.36</v>
      </c>
      <c r="K125" t="str">
        <f t="shared" si="17"/>
        <v>N/A</v>
      </c>
      <c r="L125" t="str">
        <f t="shared" si="18"/>
        <v>N/A</v>
      </c>
      <c r="M125" t="str">
        <f t="shared" si="19"/>
        <v>N/A</v>
      </c>
      <c r="N125" t="str">
        <f t="shared" si="20"/>
        <v>N/A</v>
      </c>
    </row>
    <row r="126" spans="1:14" x14ac:dyDescent="0.3">
      <c r="A126" s="1">
        <v>1</v>
      </c>
      <c r="B126" t="s">
        <v>208</v>
      </c>
      <c r="C126" t="s">
        <v>1878</v>
      </c>
      <c r="I126" t="str">
        <f t="shared" si="15"/>
        <v>N/A</v>
      </c>
      <c r="J126">
        <f t="shared" si="16"/>
        <v>2.0499999999999997E-2</v>
      </c>
      <c r="K126" t="str">
        <f t="shared" si="17"/>
        <v>N/A</v>
      </c>
      <c r="L126" t="str">
        <f t="shared" si="18"/>
        <v>N/A</v>
      </c>
      <c r="M126" t="str">
        <f t="shared" si="19"/>
        <v>N/A</v>
      </c>
      <c r="N126" t="str">
        <f t="shared" si="20"/>
        <v>N/A</v>
      </c>
    </row>
    <row r="127" spans="1:14" x14ac:dyDescent="0.3">
      <c r="A127" s="1">
        <v>2</v>
      </c>
      <c r="B127" t="s">
        <v>209</v>
      </c>
      <c r="C127" t="s">
        <v>1879</v>
      </c>
      <c r="I127" t="str">
        <f t="shared" si="15"/>
        <v>N/A</v>
      </c>
      <c r="J127">
        <f t="shared" si="16"/>
        <v>1.34</v>
      </c>
      <c r="K127" t="str">
        <f t="shared" si="17"/>
        <v>N/A</v>
      </c>
      <c r="L127" t="str">
        <f t="shared" si="18"/>
        <v>N/A</v>
      </c>
      <c r="M127" t="str">
        <f t="shared" si="19"/>
        <v>N/A</v>
      </c>
      <c r="N127" t="str">
        <f t="shared" si="20"/>
        <v>N/A</v>
      </c>
    </row>
    <row r="128" spans="1:14" x14ac:dyDescent="0.3">
      <c r="A128" s="1">
        <v>3</v>
      </c>
      <c r="B128" t="s">
        <v>210</v>
      </c>
      <c r="C128" t="s">
        <v>1880</v>
      </c>
      <c r="I128" t="str">
        <f t="shared" si="15"/>
        <v>N/A</v>
      </c>
      <c r="J128">
        <f t="shared" si="16"/>
        <v>2.0199999999999999E-2</v>
      </c>
      <c r="K128" t="str">
        <f t="shared" si="17"/>
        <v>N/A</v>
      </c>
      <c r="L128" t="str">
        <f t="shared" si="18"/>
        <v>N/A</v>
      </c>
      <c r="M128" t="str">
        <f t="shared" si="19"/>
        <v>N/A</v>
      </c>
      <c r="N128" t="str">
        <f t="shared" si="20"/>
        <v>N/A</v>
      </c>
    </row>
    <row r="129" spans="1:14" x14ac:dyDescent="0.3">
      <c r="A129" s="1">
        <v>4</v>
      </c>
      <c r="B129" t="s">
        <v>211</v>
      </c>
      <c r="C129" t="s">
        <v>1881</v>
      </c>
      <c r="I129" t="str">
        <f t="shared" si="15"/>
        <v>N/A</v>
      </c>
      <c r="J129">
        <f t="shared" si="16"/>
        <v>1.86</v>
      </c>
      <c r="K129" t="str">
        <f t="shared" si="17"/>
        <v>N/A</v>
      </c>
      <c r="L129" t="str">
        <f t="shared" si="18"/>
        <v>N/A</v>
      </c>
      <c r="M129" t="str">
        <f t="shared" si="19"/>
        <v>N/A</v>
      </c>
      <c r="N129" t="str">
        <f t="shared" si="20"/>
        <v>N/A</v>
      </c>
    </row>
    <row r="130" spans="1:14" x14ac:dyDescent="0.3">
      <c r="A130" s="1">
        <v>5</v>
      </c>
      <c r="B130" t="s">
        <v>212</v>
      </c>
      <c r="C130" t="s">
        <v>1882</v>
      </c>
      <c r="I130" t="str">
        <f t="shared" si="15"/>
        <v>N/A</v>
      </c>
      <c r="J130">
        <f t="shared" si="16"/>
        <v>1.6962000000000002</v>
      </c>
      <c r="K130" t="str">
        <f t="shared" si="17"/>
        <v>N/A</v>
      </c>
      <c r="L130" t="str">
        <f t="shared" si="18"/>
        <v>N/A</v>
      </c>
      <c r="M130" t="str">
        <f t="shared" si="19"/>
        <v>N/A</v>
      </c>
      <c r="N130" t="str">
        <f t="shared" si="20"/>
        <v>N/A</v>
      </c>
    </row>
    <row r="131" spans="1:14" x14ac:dyDescent="0.3">
      <c r="A131" s="1">
        <v>6</v>
      </c>
      <c r="B131" t="s">
        <v>213</v>
      </c>
      <c r="C131" t="s">
        <v>1883</v>
      </c>
      <c r="I131" t="str">
        <f t="shared" si="15"/>
        <v>N/A</v>
      </c>
      <c r="J131" t="str">
        <f t="shared" si="16"/>
        <v>N/A</v>
      </c>
      <c r="K131" t="str">
        <f t="shared" si="17"/>
        <v>N/A</v>
      </c>
      <c r="L131" t="str">
        <f t="shared" si="18"/>
        <v>N/A</v>
      </c>
      <c r="M131" t="str">
        <f t="shared" si="19"/>
        <v>N/A</v>
      </c>
      <c r="N131" t="str">
        <f t="shared" si="20"/>
        <v>N/A</v>
      </c>
    </row>
    <row r="132" spans="1:14" x14ac:dyDescent="0.3">
      <c r="A132" s="1">
        <v>7</v>
      </c>
      <c r="B132" t="s">
        <v>214</v>
      </c>
      <c r="C132" t="s">
        <v>1884</v>
      </c>
      <c r="I132" t="str">
        <f t="shared" si="15"/>
        <v>N/A</v>
      </c>
      <c r="J132" t="str">
        <f t="shared" si="16"/>
        <v>N/A</v>
      </c>
      <c r="K132" t="str">
        <f t="shared" si="17"/>
        <v>N/A</v>
      </c>
      <c r="L132" t="str">
        <f t="shared" si="18"/>
        <v>N/A</v>
      </c>
      <c r="M132" t="str">
        <f t="shared" si="19"/>
        <v>N/A</v>
      </c>
      <c r="N132" t="str">
        <f t="shared" si="20"/>
        <v>N/A</v>
      </c>
    </row>
    <row r="133" spans="1:14" x14ac:dyDescent="0.3">
      <c r="A133" s="1">
        <v>8</v>
      </c>
      <c r="B133" t="s">
        <v>215</v>
      </c>
      <c r="C133" t="s">
        <v>1885</v>
      </c>
      <c r="I133" t="str">
        <f t="shared" si="15"/>
        <v>N/A</v>
      </c>
      <c r="J133">
        <f t="shared" si="16"/>
        <v>42857</v>
      </c>
      <c r="K133" t="str">
        <f t="shared" si="17"/>
        <v>N/A</v>
      </c>
      <c r="L133" t="str">
        <f t="shared" si="18"/>
        <v>N/A</v>
      </c>
      <c r="M133" t="str">
        <f t="shared" si="19"/>
        <v>N/A</v>
      </c>
      <c r="N133" t="str">
        <f t="shared" si="20"/>
        <v>N/A</v>
      </c>
    </row>
    <row r="134" spans="1:14" x14ac:dyDescent="0.3">
      <c r="A134" s="1">
        <v>9</v>
      </c>
      <c r="B134" t="s">
        <v>217</v>
      </c>
      <c r="C134" t="s">
        <v>1886</v>
      </c>
      <c r="I134" t="str">
        <f t="shared" si="15"/>
        <v>N/A</v>
      </c>
      <c r="J134" t="str">
        <f t="shared" si="16"/>
        <v>N/A</v>
      </c>
      <c r="K134" t="str">
        <f t="shared" si="17"/>
        <v>N/A</v>
      </c>
      <c r="L134" t="str">
        <f t="shared" si="18"/>
        <v>N/A</v>
      </c>
      <c r="M134" t="str">
        <f t="shared" si="19"/>
        <v>N/A</v>
      </c>
      <c r="N134" t="str">
        <f t="shared" si="20"/>
        <v>N/A</v>
      </c>
    </row>
    <row r="135" spans="1:14" x14ac:dyDescent="0.3">
      <c r="I135" t="str">
        <f t="shared" si="15"/>
        <v>N/A</v>
      </c>
      <c r="J135" t="str">
        <f t="shared" si="16"/>
        <v>N/A</v>
      </c>
      <c r="K135" t="str">
        <f t="shared" si="17"/>
        <v>N/A</v>
      </c>
      <c r="L135" t="str">
        <f t="shared" si="18"/>
        <v>N/A</v>
      </c>
      <c r="M135" t="str">
        <f t="shared" si="19"/>
        <v>N/A</v>
      </c>
      <c r="N135" t="str">
        <f t="shared" si="20"/>
        <v>N/A</v>
      </c>
    </row>
    <row r="136" spans="1:14" x14ac:dyDescent="0.3">
      <c r="I136" t="str">
        <f t="shared" si="15"/>
        <v>N/A</v>
      </c>
      <c r="J136" t="str">
        <f t="shared" si="16"/>
        <v>N/A</v>
      </c>
      <c r="K136" t="str">
        <f t="shared" si="17"/>
        <v>N/A</v>
      </c>
      <c r="L136" t="str">
        <f t="shared" si="18"/>
        <v>N/A</v>
      </c>
      <c r="M136" t="str">
        <f t="shared" si="19"/>
        <v>N/A</v>
      </c>
      <c r="N136" t="str">
        <f t="shared" si="20"/>
        <v>N/A</v>
      </c>
    </row>
    <row r="137" spans="1:14" x14ac:dyDescent="0.3">
      <c r="B137" s="1" t="s">
        <v>219</v>
      </c>
      <c r="C137" s="1" t="s">
        <v>220</v>
      </c>
      <c r="D137" s="1" t="s">
        <v>221</v>
      </c>
      <c r="E137" s="1" t="s">
        <v>222</v>
      </c>
      <c r="F137" s="1" t="s">
        <v>223</v>
      </c>
      <c r="I137" t="str">
        <f t="shared" si="15"/>
        <v>N/A</v>
      </c>
      <c r="J137" t="str">
        <f t="shared" si="16"/>
        <v>N/A</v>
      </c>
      <c r="K137" t="str">
        <f t="shared" si="17"/>
        <v>N/A</v>
      </c>
      <c r="L137" t="str">
        <f t="shared" si="18"/>
        <v>N/A</v>
      </c>
      <c r="M137" t="str">
        <f t="shared" si="19"/>
        <v>N/A</v>
      </c>
      <c r="N137" t="str">
        <f t="shared" si="20"/>
        <v>N/A</v>
      </c>
    </row>
    <row r="138" spans="1:14" x14ac:dyDescent="0.3">
      <c r="A138" s="1">
        <v>0</v>
      </c>
      <c r="B138" t="s">
        <v>1887</v>
      </c>
      <c r="C138" t="s">
        <v>225</v>
      </c>
      <c r="D138" t="s">
        <v>587</v>
      </c>
      <c r="E138" t="s">
        <v>1888</v>
      </c>
      <c r="F138">
        <v>52</v>
      </c>
      <c r="I138" t="str">
        <f t="shared" si="15"/>
        <v>N/A</v>
      </c>
      <c r="J138" t="str">
        <f t="shared" si="16"/>
        <v>N/A</v>
      </c>
      <c r="K138">
        <f t="shared" si="17"/>
        <v>1340000</v>
      </c>
      <c r="L138">
        <f t="shared" si="18"/>
        <v>313100</v>
      </c>
      <c r="M138">
        <f t="shared" si="19"/>
        <v>52</v>
      </c>
      <c r="N138" t="str">
        <f t="shared" si="20"/>
        <v>N/A</v>
      </c>
    </row>
    <row r="139" spans="1:14" x14ac:dyDescent="0.3">
      <c r="A139" s="1">
        <v>1</v>
      </c>
      <c r="B139" t="s">
        <v>1889</v>
      </c>
      <c r="C139" t="s">
        <v>1890</v>
      </c>
      <c r="D139" t="s">
        <v>1891</v>
      </c>
      <c r="E139" t="s">
        <v>1892</v>
      </c>
      <c r="F139">
        <v>55</v>
      </c>
      <c r="I139" t="str">
        <f t="shared" si="15"/>
        <v>N/A</v>
      </c>
      <c r="J139" t="str">
        <f t="shared" si="16"/>
        <v>N/A</v>
      </c>
      <c r="K139">
        <f t="shared" si="17"/>
        <v>696890</v>
      </c>
      <c r="L139">
        <f t="shared" si="18"/>
        <v>269540</v>
      </c>
      <c r="M139">
        <f t="shared" si="19"/>
        <v>55</v>
      </c>
      <c r="N139" t="str">
        <f t="shared" si="20"/>
        <v>N/A</v>
      </c>
    </row>
    <row r="140" spans="1:14" x14ac:dyDescent="0.3">
      <c r="A140" s="1">
        <v>2</v>
      </c>
      <c r="B140" t="s">
        <v>1893</v>
      </c>
      <c r="C140" t="s">
        <v>1894</v>
      </c>
      <c r="D140" t="s">
        <v>1895</v>
      </c>
      <c r="F140">
        <v>52</v>
      </c>
      <c r="I140" t="str">
        <f t="shared" si="15"/>
        <v>N/A</v>
      </c>
      <c r="J140" t="str">
        <f t="shared" si="16"/>
        <v>N/A</v>
      </c>
      <c r="K140">
        <f t="shared" si="17"/>
        <v>490430</v>
      </c>
      <c r="L140" t="str">
        <f t="shared" si="18"/>
        <v>N/A</v>
      </c>
      <c r="M140">
        <f t="shared" si="19"/>
        <v>52</v>
      </c>
      <c r="N140" t="str">
        <f t="shared" si="20"/>
        <v>N/A</v>
      </c>
    </row>
    <row r="141" spans="1:14" x14ac:dyDescent="0.3">
      <c r="A141" s="1">
        <v>3</v>
      </c>
      <c r="B141" t="s">
        <v>1896</v>
      </c>
      <c r="C141" t="s">
        <v>1897</v>
      </c>
      <c r="D141" t="s">
        <v>1898</v>
      </c>
      <c r="F141">
        <v>57</v>
      </c>
      <c r="I141" t="str">
        <f t="shared" si="15"/>
        <v>N/A</v>
      </c>
      <c r="J141" t="str">
        <f t="shared" si="16"/>
        <v>N/A</v>
      </c>
      <c r="K141">
        <f t="shared" si="17"/>
        <v>445020</v>
      </c>
      <c r="L141" t="str">
        <f t="shared" si="18"/>
        <v>N/A</v>
      </c>
      <c r="M141">
        <f t="shared" si="19"/>
        <v>57</v>
      </c>
      <c r="N141" t="str">
        <f t="shared" si="20"/>
        <v>N/A</v>
      </c>
    </row>
    <row r="142" spans="1:14" x14ac:dyDescent="0.3">
      <c r="A142" s="1">
        <v>4</v>
      </c>
      <c r="B142" t="s">
        <v>1899</v>
      </c>
      <c r="C142" t="s">
        <v>1900</v>
      </c>
      <c r="D142" t="s">
        <v>1901</v>
      </c>
      <c r="E142" t="s">
        <v>1902</v>
      </c>
      <c r="F142">
        <v>54</v>
      </c>
      <c r="I142" t="str">
        <f t="shared" si="15"/>
        <v>N/A</v>
      </c>
      <c r="J142" t="str">
        <f t="shared" si="16"/>
        <v>N/A</v>
      </c>
      <c r="K142">
        <f t="shared" si="17"/>
        <v>452010</v>
      </c>
      <c r="L142">
        <f t="shared" si="18"/>
        <v>716850</v>
      </c>
      <c r="M142">
        <f t="shared" si="19"/>
        <v>54</v>
      </c>
      <c r="N142" t="str">
        <f t="shared" si="20"/>
        <v>N/A</v>
      </c>
    </row>
    <row r="143" spans="1:14" x14ac:dyDescent="0.3">
      <c r="I143" t="str">
        <f t="shared" si="15"/>
        <v>N/A</v>
      </c>
      <c r="J143" t="str">
        <f t="shared" si="16"/>
        <v>N/A</v>
      </c>
      <c r="K143" t="str">
        <f t="shared" si="17"/>
        <v>N/A</v>
      </c>
      <c r="L143" t="str">
        <f t="shared" si="18"/>
        <v>N/A</v>
      </c>
      <c r="M143" t="str">
        <f t="shared" si="19"/>
        <v>N/A</v>
      </c>
      <c r="N143" t="str">
        <f t="shared" si="20"/>
        <v>N/A</v>
      </c>
    </row>
    <row r="144" spans="1:14" x14ac:dyDescent="0.3">
      <c r="B144" s="1" t="s">
        <v>241</v>
      </c>
      <c r="C144" s="1" t="s">
        <v>242</v>
      </c>
      <c r="D144" s="1" t="s">
        <v>243</v>
      </c>
      <c r="E144" s="1" t="s">
        <v>244</v>
      </c>
      <c r="F144" s="1" t="s">
        <v>245</v>
      </c>
      <c r="G144" s="1" t="s">
        <v>246</v>
      </c>
      <c r="H144" s="1" t="s">
        <v>247</v>
      </c>
      <c r="I144" t="str">
        <f t="shared" si="15"/>
        <v>pos_trend</v>
      </c>
      <c r="J144">
        <f t="shared" si="16"/>
        <v>2012</v>
      </c>
      <c r="K144">
        <f t="shared" si="17"/>
        <v>2013</v>
      </c>
      <c r="L144">
        <f t="shared" si="18"/>
        <v>2014</v>
      </c>
      <c r="M144">
        <f t="shared" si="19"/>
        <v>2015</v>
      </c>
      <c r="N144">
        <f t="shared" si="20"/>
        <v>2016</v>
      </c>
    </row>
    <row r="145" spans="1:14" x14ac:dyDescent="0.3">
      <c r="A145" s="1">
        <v>0</v>
      </c>
      <c r="B145" t="s">
        <v>248</v>
      </c>
      <c r="C145" t="s">
        <v>1903</v>
      </c>
      <c r="D145" t="s">
        <v>1904</v>
      </c>
      <c r="E145" t="s">
        <v>1905</v>
      </c>
      <c r="F145" t="s">
        <v>1906</v>
      </c>
      <c r="G145" t="s">
        <v>1817</v>
      </c>
      <c r="I145" t="str">
        <f t="shared" si="15"/>
        <v>N/A</v>
      </c>
      <c r="J145">
        <f t="shared" si="16"/>
        <v>741370000</v>
      </c>
      <c r="K145">
        <f t="shared" si="17"/>
        <v>292840000</v>
      </c>
      <c r="L145">
        <f t="shared" si="18"/>
        <v>336350000</v>
      </c>
      <c r="M145">
        <f t="shared" si="19"/>
        <v>355370000</v>
      </c>
      <c r="N145">
        <f t="shared" si="20"/>
        <v>457000000</v>
      </c>
    </row>
    <row r="146" spans="1:14" x14ac:dyDescent="0.3">
      <c r="A146" s="1">
        <v>1</v>
      </c>
      <c r="B146" t="s">
        <v>253</v>
      </c>
      <c r="C146" t="s">
        <v>254</v>
      </c>
      <c r="D146" t="s">
        <v>1907</v>
      </c>
      <c r="E146" t="s">
        <v>1908</v>
      </c>
      <c r="F146" t="s">
        <v>1909</v>
      </c>
      <c r="G146" t="s">
        <v>1910</v>
      </c>
      <c r="I146" t="str">
        <f t="shared" si="15"/>
        <v>N/A</v>
      </c>
      <c r="J146" t="str">
        <f t="shared" si="16"/>
        <v>N/A</v>
      </c>
      <c r="K146">
        <f t="shared" si="17"/>
        <v>-0.60499999999999998</v>
      </c>
      <c r="L146">
        <f t="shared" si="18"/>
        <v>0.14860000000000001</v>
      </c>
      <c r="M146">
        <f t="shared" si="19"/>
        <v>5.6600000000000004E-2</v>
      </c>
      <c r="N146">
        <f t="shared" si="20"/>
        <v>0.28600000000000003</v>
      </c>
    </row>
    <row r="147" spans="1:14" x14ac:dyDescent="0.3">
      <c r="A147" s="1">
        <v>2</v>
      </c>
      <c r="B147" t="s">
        <v>259</v>
      </c>
      <c r="C147" t="s">
        <v>1911</v>
      </c>
      <c r="D147" t="s">
        <v>1912</v>
      </c>
      <c r="E147" t="s">
        <v>1913</v>
      </c>
      <c r="F147" t="s">
        <v>1914</v>
      </c>
      <c r="G147" t="s">
        <v>1915</v>
      </c>
      <c r="I147" t="str">
        <f t="shared" si="15"/>
        <v>N/A</v>
      </c>
      <c r="J147">
        <f t="shared" si="16"/>
        <v>442560000</v>
      </c>
      <c r="K147">
        <f t="shared" si="17"/>
        <v>156260000</v>
      </c>
      <c r="L147">
        <f t="shared" si="18"/>
        <v>168970000</v>
      </c>
      <c r="M147">
        <f t="shared" si="19"/>
        <v>191060000</v>
      </c>
      <c r="N147">
        <f t="shared" si="20"/>
        <v>259649999.99999997</v>
      </c>
    </row>
    <row r="148" spans="1:14" x14ac:dyDescent="0.3">
      <c r="A148" s="1">
        <v>3</v>
      </c>
      <c r="B148" t="s">
        <v>265</v>
      </c>
      <c r="C148" t="s">
        <v>1916</v>
      </c>
      <c r="D148" t="s">
        <v>1917</v>
      </c>
      <c r="E148" t="s">
        <v>1918</v>
      </c>
      <c r="F148" t="s">
        <v>1919</v>
      </c>
      <c r="G148" t="s">
        <v>1920</v>
      </c>
      <c r="I148" t="str">
        <f t="shared" si="15"/>
        <v>N/A</v>
      </c>
      <c r="J148">
        <f t="shared" si="16"/>
        <v>337070000</v>
      </c>
      <c r="K148">
        <f t="shared" si="17"/>
        <v>107530000</v>
      </c>
      <c r="L148">
        <f t="shared" si="18"/>
        <v>117740000</v>
      </c>
      <c r="M148">
        <f t="shared" si="19"/>
        <v>134169999.99999999</v>
      </c>
      <c r="N148">
        <f t="shared" si="20"/>
        <v>183670000</v>
      </c>
    </row>
    <row r="149" spans="1:14" x14ac:dyDescent="0.3">
      <c r="A149" s="1">
        <v>4</v>
      </c>
      <c r="B149" t="s">
        <v>271</v>
      </c>
      <c r="C149" t="s">
        <v>1921</v>
      </c>
      <c r="D149" t="s">
        <v>1922</v>
      </c>
      <c r="E149" t="s">
        <v>1923</v>
      </c>
      <c r="F149" t="s">
        <v>1924</v>
      </c>
      <c r="G149" t="s">
        <v>1925</v>
      </c>
      <c r="I149" t="str">
        <f t="shared" si="15"/>
        <v>N/A</v>
      </c>
      <c r="J149">
        <f t="shared" si="16"/>
        <v>105490000</v>
      </c>
      <c r="K149">
        <f t="shared" si="17"/>
        <v>48740000</v>
      </c>
      <c r="L149">
        <f t="shared" si="18"/>
        <v>51230000</v>
      </c>
      <c r="M149">
        <f t="shared" si="19"/>
        <v>56890000</v>
      </c>
      <c r="N149">
        <f t="shared" si="20"/>
        <v>75980000</v>
      </c>
    </row>
    <row r="150" spans="1:14" x14ac:dyDescent="0.3">
      <c r="A150" s="1">
        <v>5</v>
      </c>
      <c r="B150" t="s">
        <v>277</v>
      </c>
      <c r="C150" t="s">
        <v>1926</v>
      </c>
      <c r="D150" t="s">
        <v>1927</v>
      </c>
      <c r="E150" t="s">
        <v>1928</v>
      </c>
      <c r="F150" t="s">
        <v>1929</v>
      </c>
      <c r="G150" t="s">
        <v>254</v>
      </c>
      <c r="I150" t="str">
        <f t="shared" si="15"/>
        <v>N/A</v>
      </c>
      <c r="J150">
        <f t="shared" si="16"/>
        <v>96500000</v>
      </c>
      <c r="K150">
        <f t="shared" si="17"/>
        <v>48340000</v>
      </c>
      <c r="L150">
        <f t="shared" si="18"/>
        <v>50300000</v>
      </c>
      <c r="M150">
        <f t="shared" si="19"/>
        <v>55900000</v>
      </c>
      <c r="N150" t="str">
        <f t="shared" si="20"/>
        <v>N/A</v>
      </c>
    </row>
    <row r="151" spans="1:14" x14ac:dyDescent="0.3">
      <c r="A151" s="1">
        <v>6</v>
      </c>
      <c r="B151" t="s">
        <v>283</v>
      </c>
      <c r="C151" t="s">
        <v>1930</v>
      </c>
      <c r="D151" t="s">
        <v>1671</v>
      </c>
      <c r="E151" t="s">
        <v>1931</v>
      </c>
      <c r="F151" t="s">
        <v>1932</v>
      </c>
      <c r="G151" t="s">
        <v>254</v>
      </c>
      <c r="I151" t="str">
        <f t="shared" si="15"/>
        <v>N/A</v>
      </c>
      <c r="J151">
        <f t="shared" si="16"/>
        <v>8990000</v>
      </c>
      <c r="K151">
        <f t="shared" si="17"/>
        <v>400000</v>
      </c>
      <c r="L151">
        <f t="shared" si="18"/>
        <v>934000</v>
      </c>
      <c r="M151">
        <f t="shared" si="19"/>
        <v>990000</v>
      </c>
      <c r="N151" t="str">
        <f t="shared" si="20"/>
        <v>N/A</v>
      </c>
    </row>
    <row r="152" spans="1:14" x14ac:dyDescent="0.3">
      <c r="A152" s="1">
        <v>7</v>
      </c>
      <c r="B152" t="s">
        <v>289</v>
      </c>
      <c r="C152" t="s">
        <v>254</v>
      </c>
      <c r="D152" t="s">
        <v>1933</v>
      </c>
      <c r="E152" t="s">
        <v>1934</v>
      </c>
      <c r="F152" t="s">
        <v>1935</v>
      </c>
      <c r="G152" t="s">
        <v>1936</v>
      </c>
      <c r="I152" t="str">
        <f t="shared" si="15"/>
        <v>N/A</v>
      </c>
      <c r="J152" t="str">
        <f t="shared" si="16"/>
        <v>N/A</v>
      </c>
      <c r="K152">
        <f t="shared" si="17"/>
        <v>-0.64690000000000003</v>
      </c>
      <c r="L152">
        <f t="shared" si="18"/>
        <v>8.1300000000000011E-2</v>
      </c>
      <c r="M152">
        <f t="shared" si="19"/>
        <v>0.13070000000000001</v>
      </c>
      <c r="N152">
        <f t="shared" si="20"/>
        <v>0.35899999999999999</v>
      </c>
    </row>
    <row r="153" spans="1:14" x14ac:dyDescent="0.3">
      <c r="A153" s="1">
        <v>8</v>
      </c>
      <c r="B153" t="s">
        <v>294</v>
      </c>
      <c r="C153" t="s">
        <v>1937</v>
      </c>
      <c r="D153" t="s">
        <v>1938</v>
      </c>
      <c r="E153" t="s">
        <v>1939</v>
      </c>
      <c r="F153" t="s">
        <v>1940</v>
      </c>
      <c r="G153" t="s">
        <v>1941</v>
      </c>
      <c r="I153" t="str">
        <f t="shared" si="15"/>
        <v>N/A</v>
      </c>
      <c r="J153">
        <f t="shared" si="16"/>
        <v>298810000</v>
      </c>
      <c r="K153">
        <f t="shared" si="17"/>
        <v>136570000</v>
      </c>
      <c r="L153">
        <f t="shared" si="18"/>
        <v>167380000</v>
      </c>
      <c r="M153">
        <f t="shared" si="19"/>
        <v>164310000</v>
      </c>
      <c r="N153">
        <f t="shared" si="20"/>
        <v>197350000</v>
      </c>
    </row>
    <row r="154" spans="1:14" x14ac:dyDescent="0.3">
      <c r="A154" s="1">
        <v>9</v>
      </c>
      <c r="B154" t="s">
        <v>300</v>
      </c>
      <c r="C154" t="s">
        <v>254</v>
      </c>
      <c r="D154" t="s">
        <v>1942</v>
      </c>
      <c r="E154" t="s">
        <v>1943</v>
      </c>
      <c r="F154" t="s">
        <v>1944</v>
      </c>
      <c r="G154" t="s">
        <v>1945</v>
      </c>
      <c r="I154" t="str">
        <f t="shared" si="15"/>
        <v>N/A</v>
      </c>
      <c r="J154" t="str">
        <f t="shared" si="16"/>
        <v>N/A</v>
      </c>
      <c r="K154">
        <f t="shared" si="17"/>
        <v>-0.54290000000000005</v>
      </c>
      <c r="L154">
        <f t="shared" si="18"/>
        <v>0.22559999999999999</v>
      </c>
      <c r="M154">
        <f t="shared" si="19"/>
        <v>-1.83E-2</v>
      </c>
      <c r="N154">
        <f t="shared" si="20"/>
        <v>0.2011</v>
      </c>
    </row>
    <row r="155" spans="1:14" x14ac:dyDescent="0.3">
      <c r="A155" s="1">
        <v>10</v>
      </c>
      <c r="B155" t="s">
        <v>305</v>
      </c>
      <c r="C155" t="s">
        <v>254</v>
      </c>
      <c r="D155" t="s">
        <v>254</v>
      </c>
      <c r="E155" t="s">
        <v>254</v>
      </c>
      <c r="F155" t="s">
        <v>254</v>
      </c>
      <c r="G155" t="s">
        <v>1946</v>
      </c>
      <c r="I155" t="str">
        <f t="shared" si="15"/>
        <v>N/A</v>
      </c>
      <c r="J155" t="str">
        <f t="shared" si="16"/>
        <v>N/A</v>
      </c>
      <c r="K155" t="str">
        <f t="shared" si="17"/>
        <v>N/A</v>
      </c>
      <c r="L155" t="str">
        <f t="shared" si="18"/>
        <v>N/A</v>
      </c>
      <c r="M155" t="str">
        <f t="shared" si="19"/>
        <v>N/A</v>
      </c>
      <c r="N155">
        <f t="shared" si="20"/>
        <v>0.43180000000000002</v>
      </c>
    </row>
    <row r="156" spans="1:14" x14ac:dyDescent="0.3">
      <c r="I156" t="str">
        <f t="shared" si="15"/>
        <v>N/A</v>
      </c>
      <c r="J156" t="str">
        <f t="shared" si="16"/>
        <v>N/A</v>
      </c>
      <c r="K156" t="str">
        <f t="shared" si="17"/>
        <v>N/A</v>
      </c>
      <c r="L156" t="str">
        <f t="shared" si="18"/>
        <v>N/A</v>
      </c>
      <c r="M156" t="str">
        <f t="shared" si="19"/>
        <v>N/A</v>
      </c>
      <c r="N156" t="str">
        <f t="shared" si="20"/>
        <v>N/A</v>
      </c>
    </row>
    <row r="157" spans="1:14" x14ac:dyDescent="0.3">
      <c r="B157" s="1" t="s">
        <v>307</v>
      </c>
      <c r="C157" s="1" t="s">
        <v>242</v>
      </c>
      <c r="D157" s="1" t="s">
        <v>243</v>
      </c>
      <c r="E157" s="1" t="s">
        <v>244</v>
      </c>
      <c r="F157" s="1" t="s">
        <v>245</v>
      </c>
      <c r="G157" s="1" t="s">
        <v>246</v>
      </c>
      <c r="H157" s="1" t="s">
        <v>247</v>
      </c>
      <c r="I157" t="str">
        <f t="shared" si="15"/>
        <v>pos_trend</v>
      </c>
      <c r="J157">
        <f t="shared" si="16"/>
        <v>2012</v>
      </c>
      <c r="K157">
        <f t="shared" si="17"/>
        <v>2013</v>
      </c>
      <c r="L157">
        <f t="shared" si="18"/>
        <v>2014</v>
      </c>
      <c r="M157">
        <f t="shared" si="19"/>
        <v>2015</v>
      </c>
      <c r="N157">
        <f t="shared" si="20"/>
        <v>2016</v>
      </c>
    </row>
    <row r="158" spans="1:14" x14ac:dyDescent="0.3">
      <c r="A158" s="1">
        <v>0</v>
      </c>
      <c r="B158" t="s">
        <v>308</v>
      </c>
      <c r="C158" t="s">
        <v>1947</v>
      </c>
      <c r="D158" t="s">
        <v>1948</v>
      </c>
      <c r="E158" t="s">
        <v>1949</v>
      </c>
      <c r="F158" t="s">
        <v>1950</v>
      </c>
      <c r="G158" t="s">
        <v>1951</v>
      </c>
      <c r="I158" t="str">
        <f t="shared" si="15"/>
        <v>N/A</v>
      </c>
      <c r="J158">
        <f t="shared" si="16"/>
        <v>206740000</v>
      </c>
      <c r="K158">
        <f t="shared" si="17"/>
        <v>70850000</v>
      </c>
      <c r="L158">
        <f t="shared" si="18"/>
        <v>78840000</v>
      </c>
      <c r="M158">
        <f t="shared" si="19"/>
        <v>81360000</v>
      </c>
      <c r="N158">
        <f t="shared" si="20"/>
        <v>125340000</v>
      </c>
    </row>
    <row r="159" spans="1:14" x14ac:dyDescent="0.3">
      <c r="A159" s="1">
        <v>1</v>
      </c>
      <c r="B159" t="s">
        <v>314</v>
      </c>
      <c r="C159" t="s">
        <v>254</v>
      </c>
      <c r="D159" t="s">
        <v>254</v>
      </c>
      <c r="E159" t="s">
        <v>254</v>
      </c>
      <c r="F159" t="s">
        <v>254</v>
      </c>
      <c r="G159" t="s">
        <v>254</v>
      </c>
      <c r="I159" t="str">
        <f t="shared" si="15"/>
        <v>N/A</v>
      </c>
      <c r="J159" t="str">
        <f t="shared" si="16"/>
        <v>N/A</v>
      </c>
      <c r="K159" t="str">
        <f t="shared" si="17"/>
        <v>N/A</v>
      </c>
      <c r="L159" t="str">
        <f t="shared" si="18"/>
        <v>N/A</v>
      </c>
      <c r="M159" t="str">
        <f t="shared" si="19"/>
        <v>N/A</v>
      </c>
      <c r="N159" t="str">
        <f t="shared" si="20"/>
        <v>N/A</v>
      </c>
    </row>
    <row r="160" spans="1:14" x14ac:dyDescent="0.3">
      <c r="A160" s="1">
        <v>2</v>
      </c>
      <c r="B160" t="s">
        <v>320</v>
      </c>
      <c r="C160" t="s">
        <v>1947</v>
      </c>
      <c r="D160" t="s">
        <v>1948</v>
      </c>
      <c r="E160" t="s">
        <v>1949</v>
      </c>
      <c r="F160" t="s">
        <v>1950</v>
      </c>
      <c r="G160" t="s">
        <v>1951</v>
      </c>
      <c r="I160" t="str">
        <f t="shared" si="15"/>
        <v>N/A</v>
      </c>
      <c r="J160">
        <f t="shared" si="16"/>
        <v>206740000</v>
      </c>
      <c r="K160">
        <f t="shared" si="17"/>
        <v>70850000</v>
      </c>
      <c r="L160">
        <f t="shared" si="18"/>
        <v>78840000</v>
      </c>
      <c r="M160">
        <f t="shared" si="19"/>
        <v>81360000</v>
      </c>
      <c r="N160">
        <f t="shared" si="20"/>
        <v>125340000</v>
      </c>
    </row>
    <row r="161" spans="1:14" x14ac:dyDescent="0.3">
      <c r="A161" s="1">
        <v>3</v>
      </c>
      <c r="B161" t="s">
        <v>326</v>
      </c>
      <c r="C161" t="s">
        <v>254</v>
      </c>
      <c r="D161" t="s">
        <v>1952</v>
      </c>
      <c r="E161" t="s">
        <v>1953</v>
      </c>
      <c r="F161" t="s">
        <v>143</v>
      </c>
      <c r="G161" t="s">
        <v>1954</v>
      </c>
      <c r="I161" t="str">
        <f t="shared" si="15"/>
        <v>N/A</v>
      </c>
      <c r="J161" t="str">
        <f t="shared" si="16"/>
        <v>N/A</v>
      </c>
      <c r="K161">
        <f t="shared" si="17"/>
        <v>-0.65730000000000011</v>
      </c>
      <c r="L161">
        <f t="shared" si="18"/>
        <v>0.1128</v>
      </c>
      <c r="M161">
        <f t="shared" si="19"/>
        <v>3.1899999999999998E-2</v>
      </c>
      <c r="N161">
        <f t="shared" si="20"/>
        <v>0.54070000000000007</v>
      </c>
    </row>
    <row r="162" spans="1:14" x14ac:dyDescent="0.3">
      <c r="A162" s="1">
        <v>4</v>
      </c>
      <c r="B162" t="s">
        <v>331</v>
      </c>
      <c r="C162" t="s">
        <v>254</v>
      </c>
      <c r="D162" t="s">
        <v>254</v>
      </c>
      <c r="E162" t="s">
        <v>254</v>
      </c>
      <c r="F162" t="s">
        <v>254</v>
      </c>
      <c r="G162" t="s">
        <v>254</v>
      </c>
      <c r="I162" t="str">
        <f t="shared" si="15"/>
        <v>N/A</v>
      </c>
      <c r="J162" t="str">
        <f t="shared" si="16"/>
        <v>N/A</v>
      </c>
      <c r="K162" t="str">
        <f t="shared" si="17"/>
        <v>N/A</v>
      </c>
      <c r="L162" t="str">
        <f t="shared" si="18"/>
        <v>N/A</v>
      </c>
      <c r="M162" t="str">
        <f t="shared" si="19"/>
        <v>N/A</v>
      </c>
      <c r="N162" t="str">
        <f t="shared" si="20"/>
        <v>N/A</v>
      </c>
    </row>
    <row r="163" spans="1:14" x14ac:dyDescent="0.3">
      <c r="A163" s="1">
        <v>5</v>
      </c>
      <c r="B163" t="s">
        <v>332</v>
      </c>
      <c r="C163" t="s">
        <v>1955</v>
      </c>
      <c r="D163" t="s">
        <v>1956</v>
      </c>
      <c r="E163" t="s">
        <v>1957</v>
      </c>
      <c r="F163" t="s">
        <v>1958</v>
      </c>
      <c r="G163" t="s">
        <v>1959</v>
      </c>
      <c r="I163" t="str">
        <f t="shared" si="15"/>
        <v>N/A</v>
      </c>
      <c r="J163">
        <f t="shared" si="16"/>
        <v>4220000</v>
      </c>
      <c r="K163">
        <f t="shared" si="17"/>
        <v>12820000</v>
      </c>
      <c r="L163">
        <f t="shared" si="18"/>
        <v>2960000</v>
      </c>
      <c r="M163">
        <f t="shared" si="19"/>
        <v>7180000</v>
      </c>
      <c r="N163">
        <f t="shared" si="20"/>
        <v>29490000</v>
      </c>
    </row>
    <row r="164" spans="1:14" x14ac:dyDescent="0.3">
      <c r="A164" s="1">
        <v>6</v>
      </c>
      <c r="B164" t="s">
        <v>338</v>
      </c>
      <c r="C164" t="s">
        <v>1960</v>
      </c>
      <c r="D164" t="s">
        <v>1321</v>
      </c>
      <c r="E164" t="s">
        <v>1961</v>
      </c>
      <c r="F164" t="s">
        <v>1962</v>
      </c>
      <c r="G164" t="s">
        <v>1963</v>
      </c>
      <c r="I164" t="str">
        <f t="shared" si="15"/>
        <v>N/A</v>
      </c>
      <c r="J164">
        <f t="shared" si="16"/>
        <v>87860000</v>
      </c>
      <c r="K164">
        <f t="shared" si="17"/>
        <v>52900000</v>
      </c>
      <c r="L164">
        <f t="shared" si="18"/>
        <v>85580000</v>
      </c>
      <c r="M164">
        <f t="shared" si="19"/>
        <v>75770000</v>
      </c>
      <c r="N164">
        <f t="shared" si="20"/>
        <v>42520000</v>
      </c>
    </row>
    <row r="165" spans="1:14" x14ac:dyDescent="0.3">
      <c r="A165" s="1">
        <v>7</v>
      </c>
      <c r="B165" t="s">
        <v>344</v>
      </c>
      <c r="C165" t="s">
        <v>1964</v>
      </c>
      <c r="D165" t="s">
        <v>1965</v>
      </c>
      <c r="E165" t="s">
        <v>1966</v>
      </c>
      <c r="F165" t="s">
        <v>1967</v>
      </c>
      <c r="G165" t="s">
        <v>1968</v>
      </c>
      <c r="I165" t="str">
        <f t="shared" si="15"/>
        <v>N/A</v>
      </c>
      <c r="J165">
        <f t="shared" si="16"/>
        <v>10500000</v>
      </c>
      <c r="K165">
        <f t="shared" si="17"/>
        <v>1570000</v>
      </c>
      <c r="L165">
        <f t="shared" si="18"/>
        <v>1010000</v>
      </c>
      <c r="M165">
        <f t="shared" si="19"/>
        <v>-16219999.999999998</v>
      </c>
      <c r="N165">
        <f t="shared" si="20"/>
        <v>6980000</v>
      </c>
    </row>
    <row r="166" spans="1:14" x14ac:dyDescent="0.3">
      <c r="A166" s="1">
        <v>8</v>
      </c>
      <c r="B166" t="s">
        <v>350</v>
      </c>
      <c r="C166" t="s">
        <v>1969</v>
      </c>
      <c r="D166" t="s">
        <v>254</v>
      </c>
      <c r="E166" t="s">
        <v>254</v>
      </c>
      <c r="F166" t="s">
        <v>1970</v>
      </c>
      <c r="G166" t="s">
        <v>1971</v>
      </c>
      <c r="I166" t="str">
        <f t="shared" si="15"/>
        <v>N/A</v>
      </c>
      <c r="J166">
        <f t="shared" si="16"/>
        <v>406000</v>
      </c>
      <c r="K166" t="str">
        <f t="shared" si="17"/>
        <v>N/A</v>
      </c>
      <c r="L166" t="str">
        <f t="shared" si="18"/>
        <v>N/A</v>
      </c>
      <c r="M166">
        <f t="shared" si="19"/>
        <v>588000</v>
      </c>
      <c r="N166">
        <f t="shared" si="20"/>
        <v>1240000</v>
      </c>
    </row>
    <row r="167" spans="1:14" x14ac:dyDescent="0.3">
      <c r="A167" s="1">
        <v>9</v>
      </c>
      <c r="B167" t="s">
        <v>356</v>
      </c>
      <c r="C167" t="s">
        <v>988</v>
      </c>
      <c r="D167" t="s">
        <v>254</v>
      </c>
      <c r="E167" t="s">
        <v>254</v>
      </c>
      <c r="F167" t="s">
        <v>254</v>
      </c>
      <c r="G167" t="s">
        <v>254</v>
      </c>
      <c r="I167" t="str">
        <f t="shared" si="15"/>
        <v>N/A</v>
      </c>
      <c r="J167">
        <f t="shared" si="16"/>
        <v>3540000</v>
      </c>
      <c r="K167" t="str">
        <f t="shared" si="17"/>
        <v>N/A</v>
      </c>
      <c r="L167" t="str">
        <f t="shared" si="18"/>
        <v>N/A</v>
      </c>
      <c r="M167" t="str">
        <f t="shared" si="19"/>
        <v>N/A</v>
      </c>
      <c r="N167" t="str">
        <f t="shared" si="20"/>
        <v>N/A</v>
      </c>
    </row>
    <row r="168" spans="1:14" x14ac:dyDescent="0.3">
      <c r="A168" s="1">
        <v>10</v>
      </c>
      <c r="B168" t="s">
        <v>357</v>
      </c>
      <c r="C168" t="s">
        <v>1972</v>
      </c>
      <c r="D168" t="s">
        <v>1973</v>
      </c>
      <c r="E168" t="s">
        <v>1974</v>
      </c>
      <c r="F168" t="s">
        <v>1975</v>
      </c>
      <c r="G168" t="s">
        <v>1976</v>
      </c>
      <c r="I168" t="str">
        <f t="shared" si="15"/>
        <v>N/A</v>
      </c>
      <c r="J168">
        <f t="shared" si="16"/>
        <v>10670000</v>
      </c>
      <c r="K168">
        <f t="shared" si="17"/>
        <v>8000000</v>
      </c>
      <c r="L168">
        <f t="shared" si="18"/>
        <v>420000</v>
      </c>
      <c r="M168">
        <f t="shared" si="19"/>
        <v>3940000</v>
      </c>
      <c r="N168">
        <f t="shared" si="20"/>
        <v>5360000</v>
      </c>
    </row>
    <row r="169" spans="1:14" x14ac:dyDescent="0.3">
      <c r="A169" s="1">
        <v>11</v>
      </c>
      <c r="B169" t="s">
        <v>363</v>
      </c>
      <c r="C169" t="s">
        <v>254</v>
      </c>
      <c r="D169" t="s">
        <v>1977</v>
      </c>
      <c r="E169" t="s">
        <v>1978</v>
      </c>
      <c r="F169" t="s">
        <v>1979</v>
      </c>
      <c r="G169" t="s">
        <v>1980</v>
      </c>
      <c r="I169" t="str">
        <f t="shared" si="15"/>
        <v>N/A</v>
      </c>
      <c r="J169" t="str">
        <f t="shared" si="16"/>
        <v>N/A</v>
      </c>
      <c r="K169">
        <f t="shared" si="17"/>
        <v>-0.2505</v>
      </c>
      <c r="L169">
        <f t="shared" si="18"/>
        <v>-0.94750000000000001</v>
      </c>
      <c r="M169">
        <f t="shared" si="19"/>
        <v>8.3904999999999994</v>
      </c>
      <c r="N169">
        <f t="shared" si="20"/>
        <v>0.35950000000000004</v>
      </c>
    </row>
    <row r="170" spans="1:14" x14ac:dyDescent="0.3">
      <c r="A170" s="1">
        <v>12</v>
      </c>
      <c r="B170" t="s">
        <v>368</v>
      </c>
      <c r="C170" t="s">
        <v>1972</v>
      </c>
      <c r="D170" t="s">
        <v>1973</v>
      </c>
      <c r="E170" t="s">
        <v>1974</v>
      </c>
      <c r="F170" t="s">
        <v>1975</v>
      </c>
      <c r="G170" t="s">
        <v>1976</v>
      </c>
      <c r="I170" t="str">
        <f t="shared" si="15"/>
        <v>N/A</v>
      </c>
      <c r="J170">
        <f t="shared" si="16"/>
        <v>10670000</v>
      </c>
      <c r="K170">
        <f t="shared" si="17"/>
        <v>8000000</v>
      </c>
      <c r="L170">
        <f t="shared" si="18"/>
        <v>420000</v>
      </c>
      <c r="M170">
        <f t="shared" si="19"/>
        <v>3940000</v>
      </c>
      <c r="N170">
        <f t="shared" si="20"/>
        <v>5360000</v>
      </c>
    </row>
    <row r="171" spans="1:14" x14ac:dyDescent="0.3">
      <c r="A171" s="1">
        <v>13</v>
      </c>
      <c r="B171" t="s">
        <v>369</v>
      </c>
      <c r="C171" t="s">
        <v>254</v>
      </c>
      <c r="D171" t="s">
        <v>254</v>
      </c>
      <c r="E171" t="s">
        <v>254</v>
      </c>
      <c r="F171" t="s">
        <v>254</v>
      </c>
      <c r="G171" t="s">
        <v>254</v>
      </c>
      <c r="I171" t="str">
        <f t="shared" si="15"/>
        <v>N/A</v>
      </c>
      <c r="J171" t="str">
        <f t="shared" si="16"/>
        <v>N/A</v>
      </c>
      <c r="K171" t="str">
        <f t="shared" si="17"/>
        <v>N/A</v>
      </c>
      <c r="L171" t="str">
        <f t="shared" si="18"/>
        <v>N/A</v>
      </c>
      <c r="M171" t="str">
        <f t="shared" si="19"/>
        <v>N/A</v>
      </c>
      <c r="N171" t="str">
        <f t="shared" si="20"/>
        <v>N/A</v>
      </c>
    </row>
    <row r="172" spans="1:14" x14ac:dyDescent="0.3">
      <c r="A172" s="1">
        <v>14</v>
      </c>
      <c r="B172" t="s">
        <v>370</v>
      </c>
      <c r="C172" t="s">
        <v>1981</v>
      </c>
      <c r="D172" t="s">
        <v>1982</v>
      </c>
      <c r="E172" t="s">
        <v>1983</v>
      </c>
      <c r="F172" t="s">
        <v>1984</v>
      </c>
      <c r="G172" t="s">
        <v>1985</v>
      </c>
      <c r="I172" t="str">
        <f t="shared" si="15"/>
        <v>N/A</v>
      </c>
      <c r="J172">
        <f t="shared" si="16"/>
        <v>91620000</v>
      </c>
      <c r="K172">
        <f t="shared" si="17"/>
        <v>46470000</v>
      </c>
      <c r="L172">
        <f t="shared" si="18"/>
        <v>86170000</v>
      </c>
      <c r="M172">
        <f t="shared" si="19"/>
        <v>56200000</v>
      </c>
      <c r="N172">
        <f t="shared" si="20"/>
        <v>45370000</v>
      </c>
    </row>
    <row r="173" spans="1:14" x14ac:dyDescent="0.3">
      <c r="A173" s="1">
        <v>15</v>
      </c>
      <c r="B173" t="s">
        <v>376</v>
      </c>
      <c r="C173" t="s">
        <v>254</v>
      </c>
      <c r="D173" t="s">
        <v>1986</v>
      </c>
      <c r="E173" t="s">
        <v>1987</v>
      </c>
      <c r="F173" t="s">
        <v>1988</v>
      </c>
      <c r="G173" t="s">
        <v>1989</v>
      </c>
      <c r="I173" t="str">
        <f t="shared" si="15"/>
        <v>N/A</v>
      </c>
      <c r="J173" t="str">
        <f t="shared" si="16"/>
        <v>N/A</v>
      </c>
      <c r="K173">
        <f t="shared" si="17"/>
        <v>-0.49280000000000002</v>
      </c>
      <c r="L173">
        <f t="shared" si="18"/>
        <v>0.85420000000000007</v>
      </c>
      <c r="M173">
        <f t="shared" si="19"/>
        <v>-0.3478</v>
      </c>
      <c r="N173">
        <f t="shared" si="20"/>
        <v>-0.19260000000000002</v>
      </c>
    </row>
    <row r="174" spans="1:14" x14ac:dyDescent="0.3">
      <c r="A174" s="1">
        <v>16</v>
      </c>
      <c r="B174" t="s">
        <v>381</v>
      </c>
      <c r="C174" t="s">
        <v>254</v>
      </c>
      <c r="D174" t="s">
        <v>254</v>
      </c>
      <c r="E174" t="s">
        <v>254</v>
      </c>
      <c r="F174" t="s">
        <v>254</v>
      </c>
      <c r="G174" t="s">
        <v>869</v>
      </c>
      <c r="I174" t="str">
        <f t="shared" si="15"/>
        <v>N/A</v>
      </c>
      <c r="J174" t="str">
        <f t="shared" si="16"/>
        <v>N/A</v>
      </c>
      <c r="K174" t="str">
        <f t="shared" si="17"/>
        <v>N/A</v>
      </c>
      <c r="L174" t="str">
        <f t="shared" si="18"/>
        <v>N/A</v>
      </c>
      <c r="M174" t="str">
        <f t="shared" si="19"/>
        <v>N/A</v>
      </c>
      <c r="N174">
        <f t="shared" si="20"/>
        <v>9.9299999999999999E-2</v>
      </c>
    </row>
    <row r="175" spans="1:14" x14ac:dyDescent="0.3">
      <c r="A175" s="1">
        <v>17</v>
      </c>
      <c r="B175" t="s">
        <v>383</v>
      </c>
      <c r="C175" t="s">
        <v>1990</v>
      </c>
      <c r="D175" t="s">
        <v>1991</v>
      </c>
      <c r="E175" t="s">
        <v>1992</v>
      </c>
      <c r="F175" t="s">
        <v>1993</v>
      </c>
      <c r="G175" t="s">
        <v>1994</v>
      </c>
      <c r="I175" t="str">
        <f t="shared" si="15"/>
        <v>N/A</v>
      </c>
      <c r="J175">
        <f t="shared" si="16"/>
        <v>38460000</v>
      </c>
      <c r="K175">
        <f t="shared" si="17"/>
        <v>9540000</v>
      </c>
      <c r="L175">
        <f t="shared" si="18"/>
        <v>28150000</v>
      </c>
      <c r="M175">
        <f t="shared" si="19"/>
        <v>24140000</v>
      </c>
      <c r="N175">
        <f t="shared" si="20"/>
        <v>21160000</v>
      </c>
    </row>
    <row r="176" spans="1:14" x14ac:dyDescent="0.3">
      <c r="A176" s="1">
        <v>18</v>
      </c>
      <c r="B176" t="s">
        <v>389</v>
      </c>
      <c r="C176" t="s">
        <v>1995</v>
      </c>
      <c r="D176" t="s">
        <v>1663</v>
      </c>
      <c r="E176" t="s">
        <v>1996</v>
      </c>
      <c r="F176" t="s">
        <v>1997</v>
      </c>
      <c r="G176" t="s">
        <v>1998</v>
      </c>
      <c r="I176" t="str">
        <f t="shared" si="15"/>
        <v>N/A</v>
      </c>
      <c r="J176">
        <f t="shared" si="16"/>
        <v>20000000</v>
      </c>
      <c r="K176">
        <f t="shared" si="17"/>
        <v>2600000</v>
      </c>
      <c r="L176">
        <f t="shared" si="18"/>
        <v>16110000</v>
      </c>
      <c r="M176">
        <f t="shared" si="19"/>
        <v>-1690000</v>
      </c>
      <c r="N176">
        <f t="shared" si="20"/>
        <v>16270000</v>
      </c>
    </row>
    <row r="177" spans="1:14" x14ac:dyDescent="0.3">
      <c r="A177" s="1">
        <v>19</v>
      </c>
      <c r="B177" t="s">
        <v>395</v>
      </c>
      <c r="C177" t="s">
        <v>1999</v>
      </c>
      <c r="D177" t="s">
        <v>2000</v>
      </c>
      <c r="E177" t="s">
        <v>2001</v>
      </c>
      <c r="F177" t="s">
        <v>2002</v>
      </c>
      <c r="G177" t="s">
        <v>2003</v>
      </c>
      <c r="I177" t="str">
        <f t="shared" si="15"/>
        <v>N/A</v>
      </c>
      <c r="J177">
        <f t="shared" si="16"/>
        <v>11100000</v>
      </c>
      <c r="K177">
        <f t="shared" si="17"/>
        <v>11790000</v>
      </c>
      <c r="L177">
        <f t="shared" si="18"/>
        <v>12150000</v>
      </c>
      <c r="M177">
        <f t="shared" si="19"/>
        <v>7960000</v>
      </c>
      <c r="N177">
        <f t="shared" si="20"/>
        <v>10530000</v>
      </c>
    </row>
    <row r="178" spans="1:14" x14ac:dyDescent="0.3">
      <c r="A178" s="1">
        <v>20</v>
      </c>
      <c r="B178" t="s">
        <v>401</v>
      </c>
      <c r="C178" t="s">
        <v>2004</v>
      </c>
      <c r="D178" t="s">
        <v>2005</v>
      </c>
      <c r="E178" t="s">
        <v>2006</v>
      </c>
      <c r="F178" t="s">
        <v>2007</v>
      </c>
      <c r="G178" t="s">
        <v>2008</v>
      </c>
      <c r="I178" t="str">
        <f t="shared" si="15"/>
        <v>N/A</v>
      </c>
      <c r="J178">
        <f t="shared" si="16"/>
        <v>7890000</v>
      </c>
      <c r="K178">
        <f t="shared" si="17"/>
        <v>-5100000</v>
      </c>
      <c r="L178">
        <f t="shared" si="18"/>
        <v>5670000</v>
      </c>
      <c r="M178">
        <f t="shared" si="19"/>
        <v>18400000</v>
      </c>
      <c r="N178">
        <f t="shared" si="20"/>
        <v>-2170000</v>
      </c>
    </row>
    <row r="179" spans="1:14" x14ac:dyDescent="0.3">
      <c r="A179" s="1">
        <v>21</v>
      </c>
      <c r="B179" t="s">
        <v>407</v>
      </c>
      <c r="C179" t="s">
        <v>2009</v>
      </c>
      <c r="D179" t="s">
        <v>2010</v>
      </c>
      <c r="E179" t="s">
        <v>2011</v>
      </c>
      <c r="F179" t="s">
        <v>2012</v>
      </c>
      <c r="G179" t="s">
        <v>2013</v>
      </c>
      <c r="I179" t="str">
        <f t="shared" si="15"/>
        <v>N/A</v>
      </c>
      <c r="J179">
        <f t="shared" si="16"/>
        <v>-537000</v>
      </c>
      <c r="K179">
        <f t="shared" si="17"/>
        <v>255000</v>
      </c>
      <c r="L179">
        <f t="shared" si="18"/>
        <v>-5780000</v>
      </c>
      <c r="M179">
        <f t="shared" si="19"/>
        <v>-527000</v>
      </c>
      <c r="N179">
        <f t="shared" si="20"/>
        <v>-3470000</v>
      </c>
    </row>
    <row r="180" spans="1:14" x14ac:dyDescent="0.3">
      <c r="A180" s="1">
        <v>22</v>
      </c>
      <c r="B180" t="s">
        <v>413</v>
      </c>
      <c r="C180" t="s">
        <v>254</v>
      </c>
      <c r="D180" t="s">
        <v>254</v>
      </c>
      <c r="E180" t="s">
        <v>254</v>
      </c>
      <c r="F180" t="s">
        <v>254</v>
      </c>
      <c r="G180" t="s">
        <v>254</v>
      </c>
      <c r="I180" t="str">
        <f t="shared" si="15"/>
        <v>N/A</v>
      </c>
      <c r="J180" t="str">
        <f t="shared" si="16"/>
        <v>N/A</v>
      </c>
      <c r="K180" t="str">
        <f t="shared" si="17"/>
        <v>N/A</v>
      </c>
      <c r="L180" t="str">
        <f t="shared" si="18"/>
        <v>N/A</v>
      </c>
      <c r="M180" t="str">
        <f t="shared" si="19"/>
        <v>N/A</v>
      </c>
      <c r="N180" t="str">
        <f t="shared" si="20"/>
        <v>N/A</v>
      </c>
    </row>
    <row r="181" spans="1:14" x14ac:dyDescent="0.3">
      <c r="A181" s="1">
        <v>23</v>
      </c>
      <c r="B181" t="s">
        <v>414</v>
      </c>
      <c r="C181" t="s">
        <v>254</v>
      </c>
      <c r="D181" t="s">
        <v>254</v>
      </c>
      <c r="E181" t="s">
        <v>254</v>
      </c>
      <c r="F181" t="s">
        <v>254</v>
      </c>
      <c r="G181" t="s">
        <v>254</v>
      </c>
      <c r="I181" t="str">
        <f t="shared" si="15"/>
        <v>N/A</v>
      </c>
      <c r="J181" t="str">
        <f t="shared" si="16"/>
        <v>N/A</v>
      </c>
      <c r="K181" t="str">
        <f t="shared" si="17"/>
        <v>N/A</v>
      </c>
      <c r="L181" t="str">
        <f t="shared" si="18"/>
        <v>N/A</v>
      </c>
      <c r="M181" t="str">
        <f t="shared" si="19"/>
        <v>N/A</v>
      </c>
      <c r="N181" t="str">
        <f t="shared" si="20"/>
        <v>N/A</v>
      </c>
    </row>
    <row r="182" spans="1:14" x14ac:dyDescent="0.3">
      <c r="A182" s="1">
        <v>24</v>
      </c>
      <c r="B182" t="s">
        <v>415</v>
      </c>
      <c r="C182" t="s">
        <v>254</v>
      </c>
      <c r="D182" t="s">
        <v>254</v>
      </c>
      <c r="E182" t="s">
        <v>254</v>
      </c>
      <c r="F182" t="s">
        <v>254</v>
      </c>
      <c r="G182" t="s">
        <v>254</v>
      </c>
      <c r="I182" t="str">
        <f t="shared" si="15"/>
        <v>N/A</v>
      </c>
      <c r="J182" t="str">
        <f t="shared" si="16"/>
        <v>N/A</v>
      </c>
      <c r="K182" t="str">
        <f t="shared" si="17"/>
        <v>N/A</v>
      </c>
      <c r="L182" t="str">
        <f t="shared" si="18"/>
        <v>N/A</v>
      </c>
      <c r="M182" t="str">
        <f t="shared" si="19"/>
        <v>N/A</v>
      </c>
      <c r="N182" t="str">
        <f t="shared" si="20"/>
        <v>N/A</v>
      </c>
    </row>
    <row r="183" spans="1:14" x14ac:dyDescent="0.3">
      <c r="A183" s="1">
        <v>25</v>
      </c>
      <c r="B183" t="s">
        <v>416</v>
      </c>
      <c r="C183" t="s">
        <v>2014</v>
      </c>
      <c r="D183" t="s">
        <v>2015</v>
      </c>
      <c r="E183" t="s">
        <v>2016</v>
      </c>
      <c r="F183" t="s">
        <v>2017</v>
      </c>
      <c r="G183" t="s">
        <v>2018</v>
      </c>
      <c r="I183" t="str">
        <f t="shared" si="15"/>
        <v>N/A</v>
      </c>
      <c r="J183">
        <f t="shared" si="16"/>
        <v>53170000</v>
      </c>
      <c r="K183">
        <f t="shared" si="17"/>
        <v>36940000</v>
      </c>
      <c r="L183">
        <f t="shared" si="18"/>
        <v>58020000</v>
      </c>
      <c r="M183">
        <f t="shared" si="19"/>
        <v>32060000.000000004</v>
      </c>
      <c r="N183">
        <f t="shared" si="20"/>
        <v>24210000</v>
      </c>
    </row>
    <row r="184" spans="1:14" x14ac:dyDescent="0.3">
      <c r="A184" s="1">
        <v>26</v>
      </c>
      <c r="B184" t="s">
        <v>422</v>
      </c>
      <c r="C184" t="s">
        <v>2019</v>
      </c>
      <c r="D184" t="s">
        <v>2020</v>
      </c>
      <c r="E184" t="s">
        <v>2021</v>
      </c>
      <c r="F184" t="s">
        <v>2022</v>
      </c>
      <c r="G184" t="s">
        <v>2023</v>
      </c>
      <c r="I184" t="str">
        <f t="shared" si="15"/>
        <v>N/A</v>
      </c>
      <c r="J184">
        <f t="shared" si="16"/>
        <v>4240000</v>
      </c>
      <c r="K184">
        <f t="shared" si="17"/>
        <v>7990000</v>
      </c>
      <c r="L184">
        <f t="shared" si="18"/>
        <v>10970000</v>
      </c>
      <c r="M184">
        <f t="shared" si="19"/>
        <v>16219999.999999998</v>
      </c>
      <c r="N184">
        <f t="shared" si="20"/>
        <v>12110000</v>
      </c>
    </row>
    <row r="185" spans="1:14" x14ac:dyDescent="0.3">
      <c r="A185" s="1">
        <v>27</v>
      </c>
      <c r="B185" t="s">
        <v>423</v>
      </c>
      <c r="C185" t="s">
        <v>2024</v>
      </c>
      <c r="D185" t="s">
        <v>2025</v>
      </c>
      <c r="E185" t="s">
        <v>2026</v>
      </c>
      <c r="F185" t="s">
        <v>2027</v>
      </c>
      <c r="G185" t="s">
        <v>2028</v>
      </c>
      <c r="I185" t="str">
        <f t="shared" si="15"/>
        <v>N/A</v>
      </c>
      <c r="J185">
        <f t="shared" si="16"/>
        <v>48930000</v>
      </c>
      <c r="K185">
        <f t="shared" si="17"/>
        <v>28950000</v>
      </c>
      <c r="L185">
        <f t="shared" si="18"/>
        <v>47050000</v>
      </c>
      <c r="M185">
        <f t="shared" si="19"/>
        <v>15850000</v>
      </c>
      <c r="N185">
        <f t="shared" si="20"/>
        <v>12100000</v>
      </c>
    </row>
    <row r="186" spans="1:14" x14ac:dyDescent="0.3">
      <c r="A186" s="1">
        <v>28</v>
      </c>
      <c r="B186" t="s">
        <v>424</v>
      </c>
      <c r="C186" t="s">
        <v>254</v>
      </c>
      <c r="D186" t="s">
        <v>2029</v>
      </c>
      <c r="E186" t="s">
        <v>2030</v>
      </c>
      <c r="F186" t="s">
        <v>2031</v>
      </c>
      <c r="G186" t="s">
        <v>2032</v>
      </c>
      <c r="I186" t="str">
        <f t="shared" si="15"/>
        <v>N/A</v>
      </c>
      <c r="J186" t="str">
        <f t="shared" si="16"/>
        <v>N/A</v>
      </c>
      <c r="K186">
        <f t="shared" si="17"/>
        <v>-0.40840000000000004</v>
      </c>
      <c r="L186">
        <f t="shared" si="18"/>
        <v>0.62530000000000008</v>
      </c>
      <c r="M186">
        <f t="shared" si="19"/>
        <v>-0.6631999999999999</v>
      </c>
      <c r="N186">
        <f t="shared" si="20"/>
        <v>-0.2364</v>
      </c>
    </row>
    <row r="187" spans="1:14" x14ac:dyDescent="0.3">
      <c r="A187" s="1">
        <v>29</v>
      </c>
      <c r="B187" t="s">
        <v>429</v>
      </c>
      <c r="C187" t="s">
        <v>254</v>
      </c>
      <c r="D187" t="s">
        <v>254</v>
      </c>
      <c r="E187" t="s">
        <v>254</v>
      </c>
      <c r="F187" t="s">
        <v>254</v>
      </c>
      <c r="G187" t="s">
        <v>2033</v>
      </c>
      <c r="I187" t="str">
        <f t="shared" si="15"/>
        <v>N/A</v>
      </c>
      <c r="J187" t="str">
        <f t="shared" si="16"/>
        <v>N/A</v>
      </c>
      <c r="K187" t="str">
        <f t="shared" si="17"/>
        <v>N/A</v>
      </c>
      <c r="L187" t="str">
        <f t="shared" si="18"/>
        <v>N/A</v>
      </c>
      <c r="M187" t="str">
        <f t="shared" si="19"/>
        <v>N/A</v>
      </c>
      <c r="N187">
        <f t="shared" si="20"/>
        <v>2.6499999999999999E-2</v>
      </c>
    </row>
    <row r="188" spans="1:14" x14ac:dyDescent="0.3">
      <c r="A188" s="1">
        <v>30</v>
      </c>
      <c r="B188" t="s">
        <v>431</v>
      </c>
      <c r="C188" t="s">
        <v>254</v>
      </c>
      <c r="D188" t="s">
        <v>2034</v>
      </c>
      <c r="E188" t="s">
        <v>2035</v>
      </c>
      <c r="F188" t="s">
        <v>1180</v>
      </c>
      <c r="G188" t="s">
        <v>254</v>
      </c>
      <c r="I188" t="str">
        <f t="shared" ref="I188:I251" si="21">IF(AND(K188&gt; J188, L188&gt; K188, M188&gt; L188, N188&gt; M188), "pos_trend", IF(AND(K188&lt; J188, L188&lt; K188, M188&lt; L188, N188&lt; M188), "neg_trend", "N/A"))</f>
        <v>N/A</v>
      </c>
      <c r="J188" t="str">
        <f t="shared" ref="J188:J251" si="22">IFERROR(IF(TRIM(C188)="-", "N/A", IF(RIGHT(C188,1)=")",IF(RIGHT(C188,2)="T)",-1000000000000*VALUE(MID(C188,2,LEN(C188)-3)),IF(RIGHT(C188,2)="M)",-1000000*VALUE(MID(C188,2,LEN(C188)-3)),IF(RIGHT(C188,2)="B)",-1000000000*VALUE(MID(C188,2,LEN(C188)-3)),IF(RIGHT(C188,2)="k)",-1000*VALUE(MID(C188,2,LEN(C188)-3)),VALUE(SUBSTITUTE(C188,",","")))))),IF(RIGHT(C188,1)="T",1000000000000*VALUE(LEFT(C188,LEN(C188)-1)),IF(RIGHT(C188,1)="M",1000000*VALUE(LEFT(C188,LEN(C188)-1)),IF(RIGHT(C188,1)="B",1000000000*VALUE(LEFT(C188,LEN(C188)-1)),IF(RIGHT(C188,1)="%",0.01*VALUE(LEFT(C188,LEN(C188)-1)),IF(RIGHT(C188,1)="k",1000*VALUE(LEFT(C188,LEN(C188)-1)),VALUE(SUBSTITUTE(C188,",",""))))))))),"N/A")</f>
        <v>N/A</v>
      </c>
      <c r="K188">
        <f t="shared" ref="K188:K251" si="23">IFERROR(IF(TRIM(D188)="-", "N/A", IF(RIGHT(D188,1)=")",IF(RIGHT(D188,2)="T)",-1000000000000*VALUE(MID(D188,2,LEN(D188)-3)),IF(RIGHT(D188,2)="M)",-1000000*VALUE(MID(D188,2,LEN(D188)-3)),IF(RIGHT(D188,2)="B)",-1000000000*VALUE(MID(D188,2,LEN(D188)-3)),IF(RIGHT(D188,2)="k)",-1000*VALUE(MID(D188,2,LEN(D188)-3)),VALUE(SUBSTITUTE(D188,",","")))))),IF(RIGHT(D188,1)="T",1000000000000*VALUE(LEFT(D188,LEN(D188)-1)),IF(RIGHT(D188,1)="M",1000000*VALUE(LEFT(D188,LEN(D188)-1)),IF(RIGHT(D188,1)="B",1000000000*VALUE(LEFT(D188,LEN(D188)-1)),IF(RIGHT(D188,1)="%",0.01*VALUE(LEFT(D188,LEN(D188)-1)),IF(RIGHT(D188,1)="k",1000*VALUE(LEFT(D188,LEN(D188)-1)),VALUE(SUBSTITUTE(D188,",",""))))))))),"N/A")</f>
        <v>282770000</v>
      </c>
      <c r="L188">
        <f t="shared" ref="L188:L251" si="24">IFERROR(IF(TRIM(E188)="-", "N/A", IF(RIGHT(E188,1)=")",IF(RIGHT(E188,2)="T)",-1000000000000*VALUE(MID(E188,2,LEN(E188)-3)),IF(RIGHT(E188,2)="M)",-1000000*VALUE(MID(E188,2,LEN(E188)-3)),IF(RIGHT(E188,2)="B)",-1000000000*VALUE(MID(E188,2,LEN(E188)-3)),IF(RIGHT(E188,2)="k)",-1000*VALUE(MID(E188,2,LEN(E188)-3)),VALUE(SUBSTITUTE(E188,",","")))))),IF(RIGHT(E188,1)="T",1000000000000*VALUE(LEFT(E188,LEN(E188)-1)),IF(RIGHT(E188,1)="M",1000000*VALUE(LEFT(E188,LEN(E188)-1)),IF(RIGHT(E188,1)="B",1000000000*VALUE(LEFT(E188,LEN(E188)-1)),IF(RIGHT(E188,1)="%",0.01*VALUE(LEFT(E188,LEN(E188)-1)),IF(RIGHT(E188,1)="k",1000*VALUE(LEFT(E188,LEN(E188)-1)),VALUE(SUBSTITUTE(E188,",",""))))))))),"N/A")</f>
        <v>1100000</v>
      </c>
      <c r="M188">
        <f t="shared" ref="M188:M251" si="25">IFERROR(IF(TRIM(F188)="-", "N/A", IF(RIGHT(F188,1)=")",IF(RIGHT(F188,2)="T)",-1000000000000*VALUE(MID(F188,2,LEN(F188)-3)),IF(RIGHT(F188,2)="M)",-1000000*VALUE(MID(F188,2,LEN(F188)-3)),IF(RIGHT(F188,2)="B)",-1000000000*VALUE(MID(F188,2,LEN(F188)-3)),IF(RIGHT(F188,2)="k)",-1000*VALUE(MID(F188,2,LEN(F188)-3)),VALUE(SUBSTITUTE(F188,",","")))))),IF(RIGHT(F188,1)="T",1000000000000*VALUE(LEFT(F188,LEN(F188)-1)),IF(RIGHT(F188,1)="M",1000000*VALUE(LEFT(F188,LEN(F188)-1)),IF(RIGHT(F188,1)="B",1000000000*VALUE(LEFT(F188,LEN(F188)-1)),IF(RIGHT(F188,1)="%",0.01*VALUE(LEFT(F188,LEN(F188)-1)),IF(RIGHT(F188,1)="k",1000*VALUE(LEFT(F188,LEN(F188)-1)),VALUE(SUBSTITUTE(F188,",",""))))))))),"N/A")</f>
        <v>1090000</v>
      </c>
      <c r="N188" t="str">
        <f t="shared" ref="N188:N251" si="26">IFERROR(IF(TRIM(G188)="-", "N/A", IF(RIGHT(G188,1)=")",IF(RIGHT(G188,2)="T)",-1000000000000*VALUE(MID(G188,2,LEN(G188)-3)),IF(RIGHT(G188,2)="M)",-1000000*VALUE(MID(G188,2,LEN(G188)-3)),IF(RIGHT(G188,2)="B)",-1000000000*VALUE(MID(G188,2,LEN(G188)-3)),IF(RIGHT(G188,2)="k)",-1000*VALUE(MID(G188,2,LEN(G188)-3)),VALUE(SUBSTITUTE(G188,",","")))))),IF(RIGHT(G188,1)="T",1000000000000*VALUE(LEFT(G188,LEN(G188)-1)),IF(RIGHT(G188,1)="M",1000000*VALUE(LEFT(G188,LEN(G188)-1)),IF(RIGHT(G188,1)="B",1000000000*VALUE(LEFT(G188,LEN(G188)-1)),IF(RIGHT(G188,1)="%",0.01*VALUE(LEFT(G188,LEN(G188)-1)),IF(RIGHT(G188,1)="k",1000*VALUE(LEFT(G188,LEN(G188)-1)),VALUE(SUBSTITUTE(G188,",",""))))))))),"N/A")</f>
        <v>N/A</v>
      </c>
    </row>
    <row r="189" spans="1:14" x14ac:dyDescent="0.3">
      <c r="A189" s="1">
        <v>31</v>
      </c>
      <c r="B189" t="s">
        <v>432</v>
      </c>
      <c r="C189" t="s">
        <v>254</v>
      </c>
      <c r="D189" t="s">
        <v>2036</v>
      </c>
      <c r="E189" t="s">
        <v>2035</v>
      </c>
      <c r="F189" t="s">
        <v>1180</v>
      </c>
      <c r="G189" t="s">
        <v>254</v>
      </c>
      <c r="I189" t="str">
        <f t="shared" si="21"/>
        <v>N/A</v>
      </c>
      <c r="J189" t="str">
        <f t="shared" si="22"/>
        <v>N/A</v>
      </c>
      <c r="K189">
        <f t="shared" si="23"/>
        <v>278200000</v>
      </c>
      <c r="L189">
        <f t="shared" si="24"/>
        <v>1100000</v>
      </c>
      <c r="M189">
        <f t="shared" si="25"/>
        <v>1090000</v>
      </c>
      <c r="N189" t="str">
        <f t="shared" si="26"/>
        <v>N/A</v>
      </c>
    </row>
    <row r="190" spans="1:14" x14ac:dyDescent="0.3">
      <c r="A190" s="1">
        <v>32</v>
      </c>
      <c r="B190" t="s">
        <v>433</v>
      </c>
      <c r="C190" t="s">
        <v>254</v>
      </c>
      <c r="D190" t="s">
        <v>254</v>
      </c>
      <c r="E190" t="s">
        <v>254</v>
      </c>
      <c r="F190" t="s">
        <v>254</v>
      </c>
      <c r="G190" t="s">
        <v>254</v>
      </c>
      <c r="I190" t="str">
        <f t="shared" si="21"/>
        <v>N/A</v>
      </c>
      <c r="J190" t="str">
        <f t="shared" si="22"/>
        <v>N/A</v>
      </c>
      <c r="K190" t="str">
        <f t="shared" si="23"/>
        <v>N/A</v>
      </c>
      <c r="L190" t="str">
        <f t="shared" si="24"/>
        <v>N/A</v>
      </c>
      <c r="M190" t="str">
        <f t="shared" si="25"/>
        <v>N/A</v>
      </c>
      <c r="N190" t="str">
        <f t="shared" si="26"/>
        <v>N/A</v>
      </c>
    </row>
    <row r="191" spans="1:14" x14ac:dyDescent="0.3">
      <c r="A191" s="1">
        <v>33</v>
      </c>
      <c r="B191" t="s">
        <v>434</v>
      </c>
      <c r="C191" t="s">
        <v>254</v>
      </c>
      <c r="D191" t="s">
        <v>2037</v>
      </c>
      <c r="E191" t="s">
        <v>254</v>
      </c>
      <c r="F191" t="s">
        <v>254</v>
      </c>
      <c r="G191" t="s">
        <v>254</v>
      </c>
      <c r="I191" t="str">
        <f t="shared" si="21"/>
        <v>N/A</v>
      </c>
      <c r="J191" t="str">
        <f t="shared" si="22"/>
        <v>N/A</v>
      </c>
      <c r="K191">
        <f t="shared" si="23"/>
        <v>4570000</v>
      </c>
      <c r="L191" t="str">
        <f t="shared" si="24"/>
        <v>N/A</v>
      </c>
      <c r="M191" t="str">
        <f t="shared" si="25"/>
        <v>N/A</v>
      </c>
      <c r="N191" t="str">
        <f t="shared" si="26"/>
        <v>N/A</v>
      </c>
    </row>
    <row r="192" spans="1:14" x14ac:dyDescent="0.3">
      <c r="A192" s="1">
        <v>34</v>
      </c>
      <c r="B192" t="s">
        <v>435</v>
      </c>
      <c r="C192" t="s">
        <v>2024</v>
      </c>
      <c r="D192" t="s">
        <v>2038</v>
      </c>
      <c r="E192" t="s">
        <v>2039</v>
      </c>
      <c r="F192" t="s">
        <v>2040</v>
      </c>
      <c r="G192" t="s">
        <v>2028</v>
      </c>
      <c r="I192" t="str">
        <f t="shared" si="21"/>
        <v>N/A</v>
      </c>
      <c r="J192">
        <f t="shared" si="22"/>
        <v>48930000</v>
      </c>
      <c r="K192">
        <f t="shared" si="23"/>
        <v>311720000</v>
      </c>
      <c r="L192">
        <f t="shared" si="24"/>
        <v>48150000</v>
      </c>
      <c r="M192">
        <f t="shared" si="25"/>
        <v>16940000</v>
      </c>
      <c r="N192">
        <f t="shared" si="26"/>
        <v>12100000</v>
      </c>
    </row>
    <row r="193" spans="1:14" x14ac:dyDescent="0.3">
      <c r="A193" s="1">
        <v>35</v>
      </c>
      <c r="B193" t="s">
        <v>436</v>
      </c>
      <c r="C193" t="s">
        <v>254</v>
      </c>
      <c r="D193" t="s">
        <v>254</v>
      </c>
      <c r="E193" t="s">
        <v>254</v>
      </c>
      <c r="F193" t="s">
        <v>254</v>
      </c>
      <c r="G193" t="s">
        <v>254</v>
      </c>
      <c r="I193" t="str">
        <f t="shared" si="21"/>
        <v>N/A</v>
      </c>
      <c r="J193" t="str">
        <f t="shared" si="22"/>
        <v>N/A</v>
      </c>
      <c r="K193" t="str">
        <f t="shared" si="23"/>
        <v>N/A</v>
      </c>
      <c r="L193" t="str">
        <f t="shared" si="24"/>
        <v>N/A</v>
      </c>
      <c r="M193" t="str">
        <f t="shared" si="25"/>
        <v>N/A</v>
      </c>
      <c r="N193" t="str">
        <f t="shared" si="26"/>
        <v>N/A</v>
      </c>
    </row>
    <row r="194" spans="1:14" x14ac:dyDescent="0.3">
      <c r="A194" s="1">
        <v>36</v>
      </c>
      <c r="B194" t="s">
        <v>437</v>
      </c>
      <c r="C194" t="s">
        <v>2024</v>
      </c>
      <c r="D194" t="s">
        <v>2041</v>
      </c>
      <c r="E194" t="s">
        <v>2026</v>
      </c>
      <c r="F194" t="s">
        <v>2027</v>
      </c>
      <c r="G194" t="s">
        <v>2028</v>
      </c>
      <c r="I194" t="str">
        <f t="shared" si="21"/>
        <v>N/A</v>
      </c>
      <c r="J194">
        <f t="shared" si="22"/>
        <v>48930000</v>
      </c>
      <c r="K194">
        <f t="shared" si="23"/>
        <v>33509999.999999996</v>
      </c>
      <c r="L194">
        <f t="shared" si="24"/>
        <v>47050000</v>
      </c>
      <c r="M194">
        <f t="shared" si="25"/>
        <v>15850000</v>
      </c>
      <c r="N194">
        <f t="shared" si="26"/>
        <v>12100000</v>
      </c>
    </row>
    <row r="195" spans="1:14" x14ac:dyDescent="0.3">
      <c r="A195" s="1">
        <v>37</v>
      </c>
      <c r="B195" t="s">
        <v>438</v>
      </c>
      <c r="C195" t="s">
        <v>2042</v>
      </c>
      <c r="D195" t="s">
        <v>2043</v>
      </c>
      <c r="E195" t="s">
        <v>2044</v>
      </c>
      <c r="F195" t="s">
        <v>2045</v>
      </c>
      <c r="G195" t="s">
        <v>1763</v>
      </c>
      <c r="I195" t="str">
        <f t="shared" si="21"/>
        <v>N/A</v>
      </c>
      <c r="J195">
        <f t="shared" si="22"/>
        <v>3.15</v>
      </c>
      <c r="K195">
        <f t="shared" si="23"/>
        <v>2.13</v>
      </c>
      <c r="L195">
        <f t="shared" si="24"/>
        <v>2.96</v>
      </c>
      <c r="M195">
        <f t="shared" si="25"/>
        <v>0.99</v>
      </c>
      <c r="N195">
        <f t="shared" si="26"/>
        <v>0.75</v>
      </c>
    </row>
    <row r="196" spans="1:14" x14ac:dyDescent="0.3">
      <c r="A196" s="1">
        <v>38</v>
      </c>
      <c r="B196" t="s">
        <v>444</v>
      </c>
      <c r="C196" t="s">
        <v>254</v>
      </c>
      <c r="D196" t="s">
        <v>2046</v>
      </c>
      <c r="E196" t="s">
        <v>2047</v>
      </c>
      <c r="F196" t="s">
        <v>2048</v>
      </c>
      <c r="G196" t="s">
        <v>2049</v>
      </c>
      <c r="I196" t="str">
        <f t="shared" si="21"/>
        <v>N/A</v>
      </c>
      <c r="J196" t="str">
        <f t="shared" si="22"/>
        <v>N/A</v>
      </c>
      <c r="K196">
        <f t="shared" si="23"/>
        <v>-0.32250000000000001</v>
      </c>
      <c r="L196">
        <f t="shared" si="24"/>
        <v>0.38680000000000003</v>
      </c>
      <c r="M196">
        <f t="shared" si="25"/>
        <v>-0.66579999999999995</v>
      </c>
      <c r="N196">
        <f t="shared" si="26"/>
        <v>-0.24149999999999999</v>
      </c>
    </row>
    <row r="197" spans="1:14" x14ac:dyDescent="0.3">
      <c r="A197" s="1">
        <v>39</v>
      </c>
      <c r="B197" t="s">
        <v>449</v>
      </c>
      <c r="C197" t="s">
        <v>2050</v>
      </c>
      <c r="D197" t="s">
        <v>2051</v>
      </c>
      <c r="E197" t="s">
        <v>2052</v>
      </c>
      <c r="F197" t="s">
        <v>2053</v>
      </c>
      <c r="G197" t="s">
        <v>2054</v>
      </c>
      <c r="I197" t="str">
        <f t="shared" si="21"/>
        <v>pos_trend</v>
      </c>
      <c r="J197">
        <f t="shared" si="22"/>
        <v>15530000</v>
      </c>
      <c r="K197">
        <f t="shared" si="23"/>
        <v>15700000</v>
      </c>
      <c r="L197">
        <f t="shared" si="24"/>
        <v>15900000</v>
      </c>
      <c r="M197">
        <f t="shared" si="25"/>
        <v>16020000</v>
      </c>
      <c r="N197">
        <f t="shared" si="26"/>
        <v>16129999.999999998</v>
      </c>
    </row>
    <row r="198" spans="1:14" x14ac:dyDescent="0.3">
      <c r="A198" s="1">
        <v>40</v>
      </c>
      <c r="B198" t="s">
        <v>455</v>
      </c>
      <c r="C198" t="s">
        <v>2055</v>
      </c>
      <c r="D198" t="s">
        <v>2056</v>
      </c>
      <c r="E198" t="s">
        <v>2057</v>
      </c>
      <c r="F198" t="s">
        <v>2058</v>
      </c>
      <c r="G198" t="s">
        <v>1763</v>
      </c>
      <c r="I198" t="str">
        <f t="shared" si="21"/>
        <v>N/A</v>
      </c>
      <c r="J198">
        <f t="shared" si="22"/>
        <v>3.13</v>
      </c>
      <c r="K198">
        <f t="shared" si="23"/>
        <v>2.12</v>
      </c>
      <c r="L198">
        <f t="shared" si="24"/>
        <v>2.94</v>
      </c>
      <c r="M198">
        <f t="shared" si="25"/>
        <v>0.98</v>
      </c>
      <c r="N198">
        <f t="shared" si="26"/>
        <v>0.75</v>
      </c>
    </row>
    <row r="199" spans="1:14" x14ac:dyDescent="0.3">
      <c r="A199" s="1">
        <v>41</v>
      </c>
      <c r="B199" t="s">
        <v>461</v>
      </c>
      <c r="C199" t="s">
        <v>254</v>
      </c>
      <c r="D199" t="s">
        <v>2059</v>
      </c>
      <c r="E199" t="s">
        <v>2060</v>
      </c>
      <c r="F199" t="s">
        <v>2048</v>
      </c>
      <c r="G199" t="s">
        <v>2061</v>
      </c>
      <c r="I199" t="str">
        <f t="shared" si="21"/>
        <v>N/A</v>
      </c>
      <c r="J199" t="str">
        <f t="shared" si="22"/>
        <v>N/A</v>
      </c>
      <c r="K199">
        <f t="shared" si="23"/>
        <v>-0.32310000000000005</v>
      </c>
      <c r="L199">
        <f t="shared" si="24"/>
        <v>0.38670000000000004</v>
      </c>
      <c r="M199">
        <f t="shared" si="25"/>
        <v>-0.66579999999999995</v>
      </c>
      <c r="N199">
        <f t="shared" si="26"/>
        <v>-0.24050000000000002</v>
      </c>
    </row>
    <row r="200" spans="1:14" x14ac:dyDescent="0.3">
      <c r="A200" s="1">
        <v>42</v>
      </c>
      <c r="B200" t="s">
        <v>466</v>
      </c>
      <c r="C200" t="s">
        <v>2062</v>
      </c>
      <c r="D200" t="s">
        <v>2063</v>
      </c>
      <c r="E200" t="s">
        <v>2064</v>
      </c>
      <c r="F200" t="s">
        <v>2065</v>
      </c>
      <c r="G200" t="s">
        <v>2066</v>
      </c>
      <c r="I200" t="str">
        <f t="shared" si="21"/>
        <v>pos_trend</v>
      </c>
      <c r="J200">
        <f t="shared" si="22"/>
        <v>15620000</v>
      </c>
      <c r="K200">
        <f t="shared" si="23"/>
        <v>15820000</v>
      </c>
      <c r="L200">
        <f t="shared" si="24"/>
        <v>16010000.000000002</v>
      </c>
      <c r="M200">
        <f t="shared" si="25"/>
        <v>16140000</v>
      </c>
      <c r="N200">
        <f t="shared" si="26"/>
        <v>16230000</v>
      </c>
    </row>
    <row r="201" spans="1:14" x14ac:dyDescent="0.3">
      <c r="A201" s="1">
        <v>43</v>
      </c>
      <c r="B201" t="s">
        <v>153</v>
      </c>
      <c r="C201" t="s">
        <v>2067</v>
      </c>
      <c r="D201" t="s">
        <v>2068</v>
      </c>
      <c r="E201" t="s">
        <v>2069</v>
      </c>
      <c r="F201" t="s">
        <v>2070</v>
      </c>
      <c r="G201" t="s">
        <v>2071</v>
      </c>
      <c r="I201" t="str">
        <f t="shared" si="21"/>
        <v>N/A</v>
      </c>
      <c r="J201">
        <f t="shared" si="22"/>
        <v>197560000</v>
      </c>
      <c r="K201">
        <f t="shared" si="23"/>
        <v>114460000</v>
      </c>
      <c r="L201">
        <f t="shared" si="24"/>
        <v>139770000</v>
      </c>
      <c r="M201">
        <f t="shared" si="25"/>
        <v>139840000</v>
      </c>
      <c r="N201">
        <f t="shared" si="26"/>
        <v>147990000</v>
      </c>
    </row>
    <row r="202" spans="1:14" x14ac:dyDescent="0.3">
      <c r="A202" s="1">
        <v>44</v>
      </c>
      <c r="B202" t="s">
        <v>477</v>
      </c>
      <c r="C202" t="s">
        <v>254</v>
      </c>
      <c r="D202" t="s">
        <v>2072</v>
      </c>
      <c r="E202" t="s">
        <v>2073</v>
      </c>
      <c r="F202" t="s">
        <v>2074</v>
      </c>
      <c r="G202" t="s">
        <v>2075</v>
      </c>
      <c r="I202" t="str">
        <f t="shared" si="21"/>
        <v>N/A</v>
      </c>
      <c r="J202" t="str">
        <f t="shared" si="22"/>
        <v>N/A</v>
      </c>
      <c r="K202">
        <f t="shared" si="23"/>
        <v>-0.42060000000000003</v>
      </c>
      <c r="L202">
        <f t="shared" si="24"/>
        <v>0.22109999999999999</v>
      </c>
      <c r="M202">
        <f t="shared" si="25"/>
        <v>5.0000000000000001E-4</v>
      </c>
      <c r="N202">
        <f t="shared" si="26"/>
        <v>5.8200000000000002E-2</v>
      </c>
    </row>
    <row r="203" spans="1:14" x14ac:dyDescent="0.3">
      <c r="A203" s="1">
        <v>45</v>
      </c>
      <c r="B203" t="s">
        <v>482</v>
      </c>
      <c r="C203" t="s">
        <v>254</v>
      </c>
      <c r="D203" t="s">
        <v>254</v>
      </c>
      <c r="E203" t="s">
        <v>254</v>
      </c>
      <c r="F203" t="s">
        <v>254</v>
      </c>
      <c r="G203" t="s">
        <v>2076</v>
      </c>
      <c r="I203" t="str">
        <f t="shared" si="21"/>
        <v>N/A</v>
      </c>
      <c r="J203" t="str">
        <f t="shared" si="22"/>
        <v>N/A</v>
      </c>
      <c r="K203" t="str">
        <f t="shared" si="23"/>
        <v>N/A</v>
      </c>
      <c r="L203" t="str">
        <f t="shared" si="24"/>
        <v>N/A</v>
      </c>
      <c r="M203" t="str">
        <f t="shared" si="25"/>
        <v>N/A</v>
      </c>
      <c r="N203">
        <f t="shared" si="26"/>
        <v>0.32380000000000003</v>
      </c>
    </row>
    <row r="204" spans="1:14" x14ac:dyDescent="0.3">
      <c r="I204" t="str">
        <f t="shared" si="21"/>
        <v>N/A</v>
      </c>
      <c r="J204" t="str">
        <f t="shared" si="22"/>
        <v>N/A</v>
      </c>
      <c r="K204" t="str">
        <f t="shared" si="23"/>
        <v>N/A</v>
      </c>
      <c r="L204" t="str">
        <f t="shared" si="24"/>
        <v>N/A</v>
      </c>
      <c r="M204" t="str">
        <f t="shared" si="25"/>
        <v>N/A</v>
      </c>
      <c r="N204" t="str">
        <f t="shared" si="26"/>
        <v>N/A</v>
      </c>
    </row>
    <row r="205" spans="1:14" x14ac:dyDescent="0.3">
      <c r="B205" s="1" t="s">
        <v>241</v>
      </c>
      <c r="C205" s="1" t="s">
        <v>242</v>
      </c>
      <c r="D205" s="1" t="s">
        <v>243</v>
      </c>
      <c r="E205" s="1" t="s">
        <v>244</v>
      </c>
      <c r="F205" s="1" t="s">
        <v>245</v>
      </c>
      <c r="G205" s="1" t="s">
        <v>246</v>
      </c>
      <c r="H205" s="1" t="s">
        <v>247</v>
      </c>
      <c r="I205" t="str">
        <f t="shared" si="21"/>
        <v>pos_trend</v>
      </c>
      <c r="J205">
        <f t="shared" si="22"/>
        <v>2012</v>
      </c>
      <c r="K205">
        <f t="shared" si="23"/>
        <v>2013</v>
      </c>
      <c r="L205">
        <f t="shared" si="24"/>
        <v>2014</v>
      </c>
      <c r="M205">
        <f t="shared" si="25"/>
        <v>2015</v>
      </c>
      <c r="N205">
        <f t="shared" si="26"/>
        <v>2016</v>
      </c>
    </row>
    <row r="206" spans="1:14" x14ac:dyDescent="0.3">
      <c r="A206" s="1">
        <v>0</v>
      </c>
      <c r="B206" t="s">
        <v>484</v>
      </c>
      <c r="C206" t="s">
        <v>2077</v>
      </c>
      <c r="D206" t="s">
        <v>2078</v>
      </c>
      <c r="E206" t="s">
        <v>2079</v>
      </c>
      <c r="F206" t="s">
        <v>2080</v>
      </c>
      <c r="G206" t="s">
        <v>2081</v>
      </c>
      <c r="I206" t="str">
        <f t="shared" si="21"/>
        <v>N/A</v>
      </c>
      <c r="J206">
        <f t="shared" si="22"/>
        <v>136650000</v>
      </c>
      <c r="K206">
        <f t="shared" si="23"/>
        <v>395610000</v>
      </c>
      <c r="L206">
        <f t="shared" si="24"/>
        <v>365920000</v>
      </c>
      <c r="M206">
        <f t="shared" si="25"/>
        <v>392870000</v>
      </c>
      <c r="N206">
        <f t="shared" si="26"/>
        <v>279480000</v>
      </c>
    </row>
    <row r="207" spans="1:14" x14ac:dyDescent="0.3">
      <c r="A207" s="1">
        <v>1</v>
      </c>
      <c r="B207" t="s">
        <v>490</v>
      </c>
      <c r="C207" t="s">
        <v>2077</v>
      </c>
      <c r="D207" t="s">
        <v>2078</v>
      </c>
      <c r="E207" t="s">
        <v>2079</v>
      </c>
      <c r="F207" t="s">
        <v>2080</v>
      </c>
      <c r="G207" t="s">
        <v>2082</v>
      </c>
      <c r="I207" t="str">
        <f t="shared" si="21"/>
        <v>N/A</v>
      </c>
      <c r="J207">
        <f t="shared" si="22"/>
        <v>136650000</v>
      </c>
      <c r="K207">
        <f t="shared" si="23"/>
        <v>395610000</v>
      </c>
      <c r="L207">
        <f t="shared" si="24"/>
        <v>365920000</v>
      </c>
      <c r="M207">
        <f t="shared" si="25"/>
        <v>392870000</v>
      </c>
      <c r="N207">
        <f t="shared" si="26"/>
        <v>270250000</v>
      </c>
    </row>
    <row r="208" spans="1:14" x14ac:dyDescent="0.3">
      <c r="A208" s="1">
        <v>2</v>
      </c>
      <c r="B208" t="s">
        <v>491</v>
      </c>
      <c r="C208" t="s">
        <v>254</v>
      </c>
      <c r="D208" t="s">
        <v>254</v>
      </c>
      <c r="E208" t="s">
        <v>254</v>
      </c>
      <c r="F208" t="s">
        <v>254</v>
      </c>
      <c r="G208" t="s">
        <v>2083</v>
      </c>
      <c r="I208" t="str">
        <f t="shared" si="21"/>
        <v>N/A</v>
      </c>
      <c r="J208" t="str">
        <f t="shared" si="22"/>
        <v>N/A</v>
      </c>
      <c r="K208" t="str">
        <f t="shared" si="23"/>
        <v>N/A</v>
      </c>
      <c r="L208" t="str">
        <f t="shared" si="24"/>
        <v>N/A</v>
      </c>
      <c r="M208" t="str">
        <f t="shared" si="25"/>
        <v>N/A</v>
      </c>
      <c r="N208">
        <f t="shared" si="26"/>
        <v>9240000</v>
      </c>
    </row>
    <row r="209" spans="1:14" x14ac:dyDescent="0.3">
      <c r="A209" s="1">
        <v>3</v>
      </c>
      <c r="B209" t="s">
        <v>492</v>
      </c>
      <c r="C209" t="s">
        <v>254</v>
      </c>
      <c r="D209" t="s">
        <v>2084</v>
      </c>
      <c r="E209" t="s">
        <v>2085</v>
      </c>
      <c r="F209" t="s">
        <v>2086</v>
      </c>
      <c r="G209" t="s">
        <v>2087</v>
      </c>
      <c r="I209" t="str">
        <f t="shared" si="21"/>
        <v>N/A</v>
      </c>
      <c r="J209" t="str">
        <f t="shared" si="22"/>
        <v>N/A</v>
      </c>
      <c r="K209">
        <f t="shared" si="23"/>
        <v>1.8951</v>
      </c>
      <c r="L209">
        <f t="shared" si="24"/>
        <v>-7.4999999999999997E-2</v>
      </c>
      <c r="M209">
        <f t="shared" si="25"/>
        <v>7.3700000000000002E-2</v>
      </c>
      <c r="N209">
        <f t="shared" si="26"/>
        <v>-0.28860000000000002</v>
      </c>
    </row>
    <row r="210" spans="1:14" x14ac:dyDescent="0.3">
      <c r="A210" s="1">
        <v>4</v>
      </c>
      <c r="B210" t="s">
        <v>497</v>
      </c>
      <c r="C210" t="s">
        <v>2088</v>
      </c>
      <c r="D210" t="s">
        <v>2089</v>
      </c>
      <c r="E210" t="s">
        <v>2090</v>
      </c>
      <c r="F210" t="s">
        <v>2091</v>
      </c>
      <c r="G210" t="s">
        <v>2092</v>
      </c>
      <c r="I210" t="str">
        <f t="shared" si="21"/>
        <v>N/A</v>
      </c>
      <c r="J210">
        <f t="shared" si="22"/>
        <v>0.15</v>
      </c>
      <c r="K210">
        <f t="shared" si="23"/>
        <v>0.46020000000000005</v>
      </c>
      <c r="L210">
        <f t="shared" si="24"/>
        <v>0.39560000000000001</v>
      </c>
      <c r="M210">
        <f t="shared" si="25"/>
        <v>0.41570000000000001</v>
      </c>
      <c r="N210">
        <f t="shared" si="26"/>
        <v>0.23320000000000002</v>
      </c>
    </row>
    <row r="211" spans="1:14" x14ac:dyDescent="0.3">
      <c r="A211" s="1">
        <v>5</v>
      </c>
      <c r="B211" t="s">
        <v>503</v>
      </c>
      <c r="C211" t="s">
        <v>2093</v>
      </c>
      <c r="D211" t="s">
        <v>2094</v>
      </c>
      <c r="E211" t="s">
        <v>2095</v>
      </c>
      <c r="F211" t="s">
        <v>2096</v>
      </c>
      <c r="G211" t="s">
        <v>2097</v>
      </c>
      <c r="I211" t="str">
        <f t="shared" si="21"/>
        <v>N/A</v>
      </c>
      <c r="J211">
        <f t="shared" si="22"/>
        <v>73090000</v>
      </c>
      <c r="K211">
        <f t="shared" si="23"/>
        <v>37680000</v>
      </c>
      <c r="L211">
        <f t="shared" si="24"/>
        <v>52870000</v>
      </c>
      <c r="M211">
        <f t="shared" si="25"/>
        <v>39020000</v>
      </c>
      <c r="N211">
        <f t="shared" si="26"/>
        <v>45420000</v>
      </c>
    </row>
    <row r="212" spans="1:14" x14ac:dyDescent="0.3">
      <c r="A212" s="1">
        <v>6</v>
      </c>
      <c r="B212" t="s">
        <v>509</v>
      </c>
      <c r="C212" t="s">
        <v>2093</v>
      </c>
      <c r="D212" t="s">
        <v>2094</v>
      </c>
      <c r="E212" t="s">
        <v>2095</v>
      </c>
      <c r="F212" t="s">
        <v>2096</v>
      </c>
      <c r="G212" t="s">
        <v>2097</v>
      </c>
      <c r="I212" t="str">
        <f t="shared" si="21"/>
        <v>N/A</v>
      </c>
      <c r="J212">
        <f t="shared" si="22"/>
        <v>73090000</v>
      </c>
      <c r="K212">
        <f t="shared" si="23"/>
        <v>37680000</v>
      </c>
      <c r="L212">
        <f t="shared" si="24"/>
        <v>52870000</v>
      </c>
      <c r="M212">
        <f t="shared" si="25"/>
        <v>39020000</v>
      </c>
      <c r="N212">
        <f t="shared" si="26"/>
        <v>45420000</v>
      </c>
    </row>
    <row r="213" spans="1:14" x14ac:dyDescent="0.3">
      <c r="A213" s="1">
        <v>7</v>
      </c>
      <c r="B213" t="s">
        <v>515</v>
      </c>
      <c r="C213" t="s">
        <v>2098</v>
      </c>
      <c r="D213" t="s">
        <v>2099</v>
      </c>
      <c r="E213" t="s">
        <v>2100</v>
      </c>
      <c r="F213" t="s">
        <v>2101</v>
      </c>
      <c r="G213" t="s">
        <v>2102</v>
      </c>
      <c r="I213" t="str">
        <f t="shared" si="21"/>
        <v>N/A</v>
      </c>
      <c r="J213">
        <f t="shared" si="22"/>
        <v>87690000</v>
      </c>
      <c r="K213">
        <f t="shared" si="23"/>
        <v>47380000</v>
      </c>
      <c r="L213">
        <f t="shared" si="24"/>
        <v>64220000</v>
      </c>
      <c r="M213">
        <f t="shared" si="25"/>
        <v>48310000</v>
      </c>
      <c r="N213">
        <f t="shared" si="26"/>
        <v>58570000</v>
      </c>
    </row>
    <row r="214" spans="1:14" x14ac:dyDescent="0.3">
      <c r="A214" s="1">
        <v>8</v>
      </c>
      <c r="B214" t="s">
        <v>521</v>
      </c>
      <c r="C214" t="s">
        <v>2103</v>
      </c>
      <c r="D214" t="s">
        <v>2104</v>
      </c>
      <c r="E214" t="s">
        <v>2105</v>
      </c>
      <c r="F214" t="s">
        <v>2106</v>
      </c>
      <c r="G214" t="s">
        <v>2107</v>
      </c>
      <c r="I214" t="str">
        <f t="shared" si="21"/>
        <v>N/A</v>
      </c>
      <c r="J214">
        <f t="shared" si="22"/>
        <v>-14600000</v>
      </c>
      <c r="K214">
        <f t="shared" si="23"/>
        <v>-9700000</v>
      </c>
      <c r="L214">
        <f t="shared" si="24"/>
        <v>-11340000</v>
      </c>
      <c r="M214">
        <f t="shared" si="25"/>
        <v>-9290000</v>
      </c>
      <c r="N214">
        <f t="shared" si="26"/>
        <v>-13150000</v>
      </c>
    </row>
    <row r="215" spans="1:14" x14ac:dyDescent="0.3">
      <c r="A215" s="1">
        <v>9</v>
      </c>
      <c r="B215" t="s">
        <v>527</v>
      </c>
      <c r="C215" t="s">
        <v>254</v>
      </c>
      <c r="D215" t="s">
        <v>254</v>
      </c>
      <c r="E215" t="s">
        <v>254</v>
      </c>
      <c r="F215" t="s">
        <v>254</v>
      </c>
      <c r="G215" t="s">
        <v>254</v>
      </c>
      <c r="I215" t="str">
        <f t="shared" si="21"/>
        <v>N/A</v>
      </c>
      <c r="J215" t="str">
        <f t="shared" si="22"/>
        <v>N/A</v>
      </c>
      <c r="K215" t="str">
        <f t="shared" si="23"/>
        <v>N/A</v>
      </c>
      <c r="L215" t="str">
        <f t="shared" si="24"/>
        <v>N/A</v>
      </c>
      <c r="M215" t="str">
        <f t="shared" si="25"/>
        <v>N/A</v>
      </c>
      <c r="N215" t="str">
        <f t="shared" si="26"/>
        <v>N/A</v>
      </c>
    </row>
    <row r="216" spans="1:14" x14ac:dyDescent="0.3">
      <c r="A216" s="1">
        <v>10</v>
      </c>
      <c r="B216" t="s">
        <v>533</v>
      </c>
      <c r="C216" t="s">
        <v>254</v>
      </c>
      <c r="D216" t="s">
        <v>2108</v>
      </c>
      <c r="E216" t="s">
        <v>2109</v>
      </c>
      <c r="F216" t="s">
        <v>2110</v>
      </c>
      <c r="G216" t="s">
        <v>2111</v>
      </c>
      <c r="I216" t="str">
        <f t="shared" si="21"/>
        <v>N/A</v>
      </c>
      <c r="J216" t="str">
        <f t="shared" si="22"/>
        <v>N/A</v>
      </c>
      <c r="K216">
        <f t="shared" si="23"/>
        <v>-0.48450000000000004</v>
      </c>
      <c r="L216">
        <f t="shared" si="24"/>
        <v>0.4032</v>
      </c>
      <c r="M216">
        <f t="shared" si="25"/>
        <v>-0.26200000000000001</v>
      </c>
      <c r="N216">
        <f t="shared" si="26"/>
        <v>0.16399999999999998</v>
      </c>
    </row>
    <row r="217" spans="1:14" x14ac:dyDescent="0.3">
      <c r="A217" s="1">
        <v>11</v>
      </c>
      <c r="B217" t="s">
        <v>538</v>
      </c>
      <c r="C217" t="s">
        <v>2112</v>
      </c>
      <c r="D217" t="s">
        <v>2113</v>
      </c>
      <c r="E217" t="s">
        <v>2114</v>
      </c>
      <c r="F217" t="s">
        <v>2115</v>
      </c>
      <c r="G217" t="s">
        <v>2116</v>
      </c>
      <c r="I217" t="str">
        <f t="shared" si="21"/>
        <v>N/A</v>
      </c>
      <c r="J217">
        <f t="shared" si="22"/>
        <v>10.14</v>
      </c>
      <c r="K217">
        <f t="shared" si="23"/>
        <v>7.77</v>
      </c>
      <c r="L217">
        <f t="shared" si="24"/>
        <v>6.36</v>
      </c>
      <c r="M217">
        <f t="shared" si="25"/>
        <v>9.11</v>
      </c>
      <c r="N217">
        <f t="shared" si="26"/>
        <v>10.06</v>
      </c>
    </row>
    <row r="218" spans="1:14" x14ac:dyDescent="0.3">
      <c r="A218" s="1">
        <v>12</v>
      </c>
      <c r="B218" t="s">
        <v>544</v>
      </c>
      <c r="C218" t="s">
        <v>2117</v>
      </c>
      <c r="D218" t="s">
        <v>2118</v>
      </c>
      <c r="E218" t="s">
        <v>2119</v>
      </c>
      <c r="F218" t="s">
        <v>2120</v>
      </c>
      <c r="G218" t="s">
        <v>2121</v>
      </c>
      <c r="I218" t="str">
        <f t="shared" si="21"/>
        <v>N/A</v>
      </c>
      <c r="J218">
        <f t="shared" si="22"/>
        <v>27080000</v>
      </c>
      <c r="K218">
        <f t="shared" si="23"/>
        <v>7270000</v>
      </c>
      <c r="L218">
        <f t="shared" si="24"/>
        <v>10550000</v>
      </c>
      <c r="M218">
        <f t="shared" si="25"/>
        <v>8220000.0000000009</v>
      </c>
      <c r="N218">
        <f t="shared" si="26"/>
        <v>14370000</v>
      </c>
    </row>
    <row r="219" spans="1:14" x14ac:dyDescent="0.3">
      <c r="A219" s="1">
        <v>13</v>
      </c>
      <c r="B219" t="s">
        <v>545</v>
      </c>
      <c r="C219" t="s">
        <v>254</v>
      </c>
      <c r="D219" t="s">
        <v>254</v>
      </c>
      <c r="E219" t="s">
        <v>254</v>
      </c>
      <c r="F219" t="s">
        <v>254</v>
      </c>
      <c r="G219" t="s">
        <v>254</v>
      </c>
      <c r="I219" t="str">
        <f t="shared" si="21"/>
        <v>N/A</v>
      </c>
      <c r="J219" t="str">
        <f t="shared" si="22"/>
        <v>N/A</v>
      </c>
      <c r="K219" t="str">
        <f t="shared" si="23"/>
        <v>N/A</v>
      </c>
      <c r="L219" t="str">
        <f t="shared" si="24"/>
        <v>N/A</v>
      </c>
      <c r="M219" t="str">
        <f t="shared" si="25"/>
        <v>N/A</v>
      </c>
      <c r="N219" t="str">
        <f t="shared" si="26"/>
        <v>N/A</v>
      </c>
    </row>
    <row r="220" spans="1:14" x14ac:dyDescent="0.3">
      <c r="A220" s="1">
        <v>14</v>
      </c>
      <c r="B220" t="s">
        <v>546</v>
      </c>
      <c r="C220" t="s">
        <v>254</v>
      </c>
      <c r="D220" t="s">
        <v>254</v>
      </c>
      <c r="E220" t="s">
        <v>254</v>
      </c>
      <c r="F220" t="s">
        <v>254</v>
      </c>
      <c r="G220" t="s">
        <v>254</v>
      </c>
      <c r="I220" t="str">
        <f t="shared" si="21"/>
        <v>N/A</v>
      </c>
      <c r="J220" t="str">
        <f t="shared" si="22"/>
        <v>N/A</v>
      </c>
      <c r="K220" t="str">
        <f t="shared" si="23"/>
        <v>N/A</v>
      </c>
      <c r="L220" t="str">
        <f t="shared" si="24"/>
        <v>N/A</v>
      </c>
      <c r="M220" t="str">
        <f t="shared" si="25"/>
        <v>N/A</v>
      </c>
      <c r="N220" t="str">
        <f t="shared" si="26"/>
        <v>N/A</v>
      </c>
    </row>
    <row r="221" spans="1:14" x14ac:dyDescent="0.3">
      <c r="A221" s="1">
        <v>15</v>
      </c>
      <c r="B221" t="s">
        <v>547</v>
      </c>
      <c r="C221" t="s">
        <v>2117</v>
      </c>
      <c r="D221" t="s">
        <v>2118</v>
      </c>
      <c r="E221" t="s">
        <v>2119</v>
      </c>
      <c r="F221" t="s">
        <v>2120</v>
      </c>
      <c r="G221" t="s">
        <v>2121</v>
      </c>
      <c r="I221" t="str">
        <f t="shared" si="21"/>
        <v>N/A</v>
      </c>
      <c r="J221">
        <f t="shared" si="22"/>
        <v>27080000</v>
      </c>
      <c r="K221">
        <f t="shared" si="23"/>
        <v>7270000</v>
      </c>
      <c r="L221">
        <f t="shared" si="24"/>
        <v>10550000</v>
      </c>
      <c r="M221">
        <f t="shared" si="25"/>
        <v>8220000.0000000009</v>
      </c>
      <c r="N221">
        <f t="shared" si="26"/>
        <v>14370000</v>
      </c>
    </row>
    <row r="222" spans="1:14" x14ac:dyDescent="0.3">
      <c r="A222" s="1">
        <v>16</v>
      </c>
      <c r="B222" t="s">
        <v>548</v>
      </c>
      <c r="C222" t="s">
        <v>254</v>
      </c>
      <c r="D222" t="s">
        <v>254</v>
      </c>
      <c r="E222" t="s">
        <v>254</v>
      </c>
      <c r="F222" t="s">
        <v>254</v>
      </c>
      <c r="G222" t="s">
        <v>254</v>
      </c>
      <c r="I222" t="str">
        <f t="shared" si="21"/>
        <v>N/A</v>
      </c>
      <c r="J222" t="str">
        <f t="shared" si="22"/>
        <v>N/A</v>
      </c>
      <c r="K222" t="str">
        <f t="shared" si="23"/>
        <v>N/A</v>
      </c>
      <c r="L222" t="str">
        <f t="shared" si="24"/>
        <v>N/A</v>
      </c>
      <c r="M222" t="str">
        <f t="shared" si="25"/>
        <v>N/A</v>
      </c>
      <c r="N222" t="str">
        <f t="shared" si="26"/>
        <v>N/A</v>
      </c>
    </row>
    <row r="223" spans="1:14" x14ac:dyDescent="0.3">
      <c r="A223" s="1">
        <v>17</v>
      </c>
      <c r="B223" t="s">
        <v>549</v>
      </c>
      <c r="C223" t="s">
        <v>814</v>
      </c>
      <c r="D223" t="s">
        <v>2122</v>
      </c>
      <c r="E223" t="s">
        <v>2123</v>
      </c>
      <c r="F223" t="s">
        <v>2124</v>
      </c>
      <c r="G223" t="s">
        <v>2125</v>
      </c>
      <c r="I223" t="str">
        <f t="shared" si="21"/>
        <v>N/A</v>
      </c>
      <c r="J223">
        <f t="shared" si="22"/>
        <v>19330000</v>
      </c>
      <c r="K223">
        <f t="shared" si="23"/>
        <v>31450000</v>
      </c>
      <c r="L223">
        <f t="shared" si="24"/>
        <v>22040000</v>
      </c>
      <c r="M223">
        <f t="shared" si="25"/>
        <v>28380000</v>
      </c>
      <c r="N223">
        <f t="shared" si="26"/>
        <v>28100000</v>
      </c>
    </row>
    <row r="224" spans="1:14" x14ac:dyDescent="0.3">
      <c r="A224" s="1">
        <v>18</v>
      </c>
      <c r="B224" t="s">
        <v>555</v>
      </c>
      <c r="C224" t="s">
        <v>814</v>
      </c>
      <c r="D224" t="s">
        <v>2122</v>
      </c>
      <c r="E224" t="s">
        <v>2123</v>
      </c>
      <c r="F224" t="s">
        <v>2124</v>
      </c>
      <c r="G224" t="s">
        <v>2125</v>
      </c>
      <c r="I224" t="str">
        <f t="shared" si="21"/>
        <v>N/A</v>
      </c>
      <c r="J224">
        <f t="shared" si="22"/>
        <v>19330000</v>
      </c>
      <c r="K224">
        <f t="shared" si="23"/>
        <v>31450000</v>
      </c>
      <c r="L224">
        <f t="shared" si="24"/>
        <v>22040000</v>
      </c>
      <c r="M224">
        <f t="shared" si="25"/>
        <v>28380000</v>
      </c>
      <c r="N224">
        <f t="shared" si="26"/>
        <v>28100000</v>
      </c>
    </row>
    <row r="225" spans="1:14" x14ac:dyDescent="0.3">
      <c r="A225" s="1">
        <v>19</v>
      </c>
      <c r="B225" t="s">
        <v>561</v>
      </c>
      <c r="C225" t="s">
        <v>2126</v>
      </c>
      <c r="D225" t="s">
        <v>2127</v>
      </c>
      <c r="E225" t="s">
        <v>2128</v>
      </c>
      <c r="F225" t="s">
        <v>2129</v>
      </c>
      <c r="G225" t="s">
        <v>2130</v>
      </c>
      <c r="I225" t="str">
        <f t="shared" si="21"/>
        <v>N/A</v>
      </c>
      <c r="J225">
        <f t="shared" si="22"/>
        <v>256149999.99999997</v>
      </c>
      <c r="K225">
        <f t="shared" si="23"/>
        <v>472000000</v>
      </c>
      <c r="L225">
        <f t="shared" si="24"/>
        <v>451370000</v>
      </c>
      <c r="M225">
        <f t="shared" si="25"/>
        <v>468490000</v>
      </c>
      <c r="N225">
        <f t="shared" si="26"/>
        <v>367370000</v>
      </c>
    </row>
    <row r="226" spans="1:14" x14ac:dyDescent="0.3">
      <c r="I226" t="str">
        <f t="shared" si="21"/>
        <v>N/A</v>
      </c>
      <c r="J226" t="str">
        <f t="shared" si="22"/>
        <v>N/A</v>
      </c>
      <c r="K226" t="str">
        <f t="shared" si="23"/>
        <v>N/A</v>
      </c>
      <c r="L226" t="str">
        <f t="shared" si="24"/>
        <v>N/A</v>
      </c>
      <c r="M226" t="str">
        <f t="shared" si="25"/>
        <v>N/A</v>
      </c>
      <c r="N226" t="str">
        <f t="shared" si="26"/>
        <v>N/A</v>
      </c>
    </row>
    <row r="227" spans="1:14" x14ac:dyDescent="0.3">
      <c r="B227" s="1" t="s">
        <v>307</v>
      </c>
      <c r="C227" s="1" t="s">
        <v>242</v>
      </c>
      <c r="D227" s="1" t="s">
        <v>243</v>
      </c>
      <c r="E227" s="1" t="s">
        <v>244</v>
      </c>
      <c r="F227" s="1" t="s">
        <v>245</v>
      </c>
      <c r="G227" s="1" t="s">
        <v>246</v>
      </c>
      <c r="H227" s="1" t="s">
        <v>247</v>
      </c>
      <c r="I227" t="str">
        <f t="shared" si="21"/>
        <v>pos_trend</v>
      </c>
      <c r="J227">
        <f t="shared" si="22"/>
        <v>2012</v>
      </c>
      <c r="K227">
        <f t="shared" si="23"/>
        <v>2013</v>
      </c>
      <c r="L227">
        <f t="shared" si="24"/>
        <v>2014</v>
      </c>
      <c r="M227">
        <f t="shared" si="25"/>
        <v>2015</v>
      </c>
      <c r="N227">
        <f t="shared" si="26"/>
        <v>2016</v>
      </c>
    </row>
    <row r="228" spans="1:14" x14ac:dyDescent="0.3">
      <c r="A228" s="1">
        <v>0</v>
      </c>
      <c r="B228" t="s">
        <v>567</v>
      </c>
      <c r="C228" t="s">
        <v>2131</v>
      </c>
      <c r="D228" t="s">
        <v>2132</v>
      </c>
      <c r="E228" t="s">
        <v>2133</v>
      </c>
      <c r="F228" t="s">
        <v>2134</v>
      </c>
      <c r="G228" t="s">
        <v>2135</v>
      </c>
      <c r="I228" t="str">
        <f t="shared" si="21"/>
        <v>N/A</v>
      </c>
      <c r="J228">
        <f t="shared" si="22"/>
        <v>450550000</v>
      </c>
      <c r="K228">
        <f t="shared" si="23"/>
        <v>254630000</v>
      </c>
      <c r="L228">
        <f t="shared" si="24"/>
        <v>369580000</v>
      </c>
      <c r="M228">
        <f t="shared" si="25"/>
        <v>373500000</v>
      </c>
      <c r="N228">
        <f t="shared" si="26"/>
        <v>647710000</v>
      </c>
    </row>
    <row r="229" spans="1:14" x14ac:dyDescent="0.3">
      <c r="A229" s="1">
        <v>1</v>
      </c>
      <c r="B229" t="s">
        <v>573</v>
      </c>
      <c r="C229" t="s">
        <v>2136</v>
      </c>
      <c r="D229" t="s">
        <v>2137</v>
      </c>
      <c r="E229" t="s">
        <v>2138</v>
      </c>
      <c r="F229" t="s">
        <v>2139</v>
      </c>
      <c r="G229" t="s">
        <v>749</v>
      </c>
      <c r="I229" t="str">
        <f t="shared" si="21"/>
        <v>N/A</v>
      </c>
      <c r="J229">
        <f t="shared" si="22"/>
        <v>869340000</v>
      </c>
      <c r="K229">
        <f t="shared" si="23"/>
        <v>606910000</v>
      </c>
      <c r="L229">
        <f t="shared" si="24"/>
        <v>763420000</v>
      </c>
      <c r="M229">
        <f t="shared" si="25"/>
        <v>807250000</v>
      </c>
      <c r="N229">
        <f t="shared" si="26"/>
        <v>1140000000</v>
      </c>
    </row>
    <row r="230" spans="1:14" x14ac:dyDescent="0.3">
      <c r="A230" s="1">
        <v>2</v>
      </c>
      <c r="B230" t="s">
        <v>579</v>
      </c>
      <c r="C230" t="s">
        <v>2140</v>
      </c>
      <c r="D230" t="s">
        <v>2141</v>
      </c>
      <c r="E230" t="s">
        <v>2142</v>
      </c>
      <c r="F230" t="s">
        <v>2143</v>
      </c>
      <c r="G230" t="s">
        <v>2144</v>
      </c>
      <c r="I230" t="str">
        <f t="shared" si="21"/>
        <v>N/A</v>
      </c>
      <c r="J230">
        <f t="shared" si="22"/>
        <v>29620000</v>
      </c>
      <c r="K230">
        <f t="shared" si="23"/>
        <v>18000000</v>
      </c>
      <c r="L230">
        <f t="shared" si="24"/>
        <v>18080000</v>
      </c>
      <c r="M230">
        <f t="shared" si="25"/>
        <v>18540000</v>
      </c>
      <c r="N230">
        <f t="shared" si="26"/>
        <v>43610000</v>
      </c>
    </row>
    <row r="231" spans="1:14" x14ac:dyDescent="0.3">
      <c r="A231" s="1">
        <v>3</v>
      </c>
      <c r="B231" t="s">
        <v>585</v>
      </c>
      <c r="C231" t="s">
        <v>2145</v>
      </c>
      <c r="D231" t="s">
        <v>2146</v>
      </c>
      <c r="E231" t="s">
        <v>2147</v>
      </c>
      <c r="F231" t="s">
        <v>2148</v>
      </c>
      <c r="G231" t="s">
        <v>2149</v>
      </c>
      <c r="I231" t="str">
        <f t="shared" si="21"/>
        <v>N/A</v>
      </c>
      <c r="J231">
        <f t="shared" si="22"/>
        <v>6840000</v>
      </c>
      <c r="K231">
        <f t="shared" si="23"/>
        <v>1160000</v>
      </c>
      <c r="L231">
        <f t="shared" si="24"/>
        <v>1150000</v>
      </c>
      <c r="M231">
        <f t="shared" si="25"/>
        <v>1200000</v>
      </c>
      <c r="N231">
        <f t="shared" si="26"/>
        <v>10240000</v>
      </c>
    </row>
    <row r="232" spans="1:14" x14ac:dyDescent="0.3">
      <c r="A232" s="1">
        <v>4</v>
      </c>
      <c r="B232" t="s">
        <v>589</v>
      </c>
      <c r="C232" t="s">
        <v>2150</v>
      </c>
      <c r="D232" t="s">
        <v>2151</v>
      </c>
      <c r="E232" t="s">
        <v>2152</v>
      </c>
      <c r="F232" t="s">
        <v>2153</v>
      </c>
      <c r="G232" t="s">
        <v>2154</v>
      </c>
      <c r="I232" t="str">
        <f t="shared" si="21"/>
        <v>N/A</v>
      </c>
      <c r="J232">
        <f t="shared" si="22"/>
        <v>53580000</v>
      </c>
      <c r="K232">
        <f t="shared" si="23"/>
        <v>46680000</v>
      </c>
      <c r="L232">
        <f t="shared" si="24"/>
        <v>46760000</v>
      </c>
      <c r="M232">
        <f t="shared" si="25"/>
        <v>54670000</v>
      </c>
      <c r="N232">
        <f t="shared" si="26"/>
        <v>44150000</v>
      </c>
    </row>
    <row r="233" spans="1:14" x14ac:dyDescent="0.3">
      <c r="A233" s="1">
        <v>5</v>
      </c>
      <c r="B233" t="s">
        <v>593</v>
      </c>
      <c r="C233" t="s">
        <v>2155</v>
      </c>
      <c r="D233" t="s">
        <v>2156</v>
      </c>
      <c r="E233" t="s">
        <v>2157</v>
      </c>
      <c r="F233" t="s">
        <v>2158</v>
      </c>
      <c r="G233" t="s">
        <v>2159</v>
      </c>
      <c r="I233" t="str">
        <f t="shared" si="21"/>
        <v>N/A</v>
      </c>
      <c r="J233">
        <f t="shared" si="22"/>
        <v>11090000</v>
      </c>
      <c r="K233">
        <f t="shared" si="23"/>
        <v>5780000</v>
      </c>
      <c r="L233">
        <f t="shared" si="24"/>
        <v>119560000</v>
      </c>
      <c r="M233">
        <f t="shared" si="25"/>
        <v>129620000</v>
      </c>
      <c r="N233">
        <f t="shared" si="26"/>
        <v>123910000</v>
      </c>
    </row>
    <row r="234" spans="1:14" x14ac:dyDescent="0.3">
      <c r="A234" s="1">
        <v>6</v>
      </c>
      <c r="B234" t="s">
        <v>599</v>
      </c>
      <c r="C234" t="s">
        <v>2160</v>
      </c>
      <c r="D234" t="s">
        <v>2161</v>
      </c>
      <c r="E234" t="s">
        <v>2162</v>
      </c>
      <c r="F234" t="s">
        <v>2163</v>
      </c>
      <c r="G234" t="s">
        <v>2164</v>
      </c>
      <c r="I234" t="str">
        <f t="shared" si="21"/>
        <v>N/A</v>
      </c>
      <c r="J234">
        <f t="shared" si="22"/>
        <v>418800000</v>
      </c>
      <c r="K234">
        <f t="shared" si="23"/>
        <v>352280000</v>
      </c>
      <c r="L234">
        <f t="shared" si="24"/>
        <v>393840000</v>
      </c>
      <c r="M234">
        <f t="shared" si="25"/>
        <v>433740000</v>
      </c>
      <c r="N234">
        <f t="shared" si="26"/>
        <v>490650000</v>
      </c>
    </row>
    <row r="235" spans="1:14" x14ac:dyDescent="0.3">
      <c r="A235" s="1">
        <v>7</v>
      </c>
      <c r="B235" t="s">
        <v>605</v>
      </c>
      <c r="C235" t="s">
        <v>254</v>
      </c>
      <c r="D235" t="s">
        <v>2165</v>
      </c>
      <c r="E235" t="s">
        <v>2166</v>
      </c>
      <c r="F235" t="s">
        <v>2166</v>
      </c>
      <c r="G235" t="s">
        <v>2167</v>
      </c>
      <c r="I235" t="str">
        <f t="shared" si="21"/>
        <v>N/A</v>
      </c>
      <c r="J235" t="str">
        <f t="shared" si="22"/>
        <v>N/A</v>
      </c>
      <c r="K235">
        <f t="shared" si="23"/>
        <v>39000000</v>
      </c>
      <c r="L235">
        <f t="shared" si="24"/>
        <v>5480000</v>
      </c>
      <c r="M235">
        <f t="shared" si="25"/>
        <v>5480000</v>
      </c>
      <c r="N235">
        <f t="shared" si="26"/>
        <v>20110000</v>
      </c>
    </row>
    <row r="236" spans="1:14" x14ac:dyDescent="0.3">
      <c r="A236" s="1">
        <v>8</v>
      </c>
      <c r="B236" t="s">
        <v>606</v>
      </c>
      <c r="C236" t="s">
        <v>254</v>
      </c>
      <c r="D236" t="s">
        <v>2165</v>
      </c>
      <c r="E236" t="s">
        <v>2166</v>
      </c>
      <c r="F236" t="s">
        <v>2166</v>
      </c>
      <c r="G236" t="s">
        <v>2167</v>
      </c>
      <c r="I236" t="str">
        <f t="shared" si="21"/>
        <v>N/A</v>
      </c>
      <c r="J236" t="str">
        <f t="shared" si="22"/>
        <v>N/A</v>
      </c>
      <c r="K236">
        <f t="shared" si="23"/>
        <v>39000000</v>
      </c>
      <c r="L236">
        <f t="shared" si="24"/>
        <v>5480000</v>
      </c>
      <c r="M236">
        <f t="shared" si="25"/>
        <v>5480000</v>
      </c>
      <c r="N236">
        <f t="shared" si="26"/>
        <v>20110000</v>
      </c>
    </row>
    <row r="237" spans="1:14" x14ac:dyDescent="0.3">
      <c r="A237" s="1">
        <v>9</v>
      </c>
      <c r="B237" t="s">
        <v>607</v>
      </c>
      <c r="C237" t="s">
        <v>254</v>
      </c>
      <c r="D237" t="s">
        <v>254</v>
      </c>
      <c r="E237" t="s">
        <v>254</v>
      </c>
      <c r="F237" t="s">
        <v>254</v>
      </c>
      <c r="G237" t="s">
        <v>254</v>
      </c>
      <c r="I237" t="str">
        <f t="shared" si="21"/>
        <v>N/A</v>
      </c>
      <c r="J237" t="str">
        <f t="shared" si="22"/>
        <v>N/A</v>
      </c>
      <c r="K237" t="str">
        <f t="shared" si="23"/>
        <v>N/A</v>
      </c>
      <c r="L237" t="str">
        <f t="shared" si="24"/>
        <v>N/A</v>
      </c>
      <c r="M237" t="str">
        <f t="shared" si="25"/>
        <v>N/A</v>
      </c>
      <c r="N237" t="str">
        <f t="shared" si="26"/>
        <v>N/A</v>
      </c>
    </row>
    <row r="238" spans="1:14" x14ac:dyDescent="0.3">
      <c r="A238" s="1">
        <v>10</v>
      </c>
      <c r="B238" t="s">
        <v>608</v>
      </c>
      <c r="C238" t="s">
        <v>2168</v>
      </c>
      <c r="D238" t="s">
        <v>2169</v>
      </c>
      <c r="E238" t="s">
        <v>2170</v>
      </c>
      <c r="F238" t="s">
        <v>2171</v>
      </c>
      <c r="G238" t="s">
        <v>2172</v>
      </c>
      <c r="I238" t="str">
        <f t="shared" si="21"/>
        <v>N/A</v>
      </c>
      <c r="J238">
        <f t="shared" si="22"/>
        <v>180900000</v>
      </c>
      <c r="K238">
        <f t="shared" si="23"/>
        <v>86990000</v>
      </c>
      <c r="L238">
        <f t="shared" si="24"/>
        <v>91080000</v>
      </c>
      <c r="M238">
        <f t="shared" si="25"/>
        <v>90040000</v>
      </c>
      <c r="N238">
        <f t="shared" si="26"/>
        <v>131090000</v>
      </c>
    </row>
    <row r="239" spans="1:14" x14ac:dyDescent="0.3">
      <c r="A239" s="1">
        <v>11</v>
      </c>
      <c r="B239" t="s">
        <v>614</v>
      </c>
      <c r="C239" t="s">
        <v>2173</v>
      </c>
      <c r="D239" t="s">
        <v>2173</v>
      </c>
      <c r="E239" t="s">
        <v>2173</v>
      </c>
      <c r="F239" t="s">
        <v>2173</v>
      </c>
      <c r="G239" t="s">
        <v>2174</v>
      </c>
      <c r="I239" t="str">
        <f t="shared" si="21"/>
        <v>N/A</v>
      </c>
      <c r="J239">
        <f t="shared" si="22"/>
        <v>45080000</v>
      </c>
      <c r="K239">
        <f t="shared" si="23"/>
        <v>45080000</v>
      </c>
      <c r="L239">
        <f t="shared" si="24"/>
        <v>45080000</v>
      </c>
      <c r="M239">
        <f t="shared" si="25"/>
        <v>45080000</v>
      </c>
      <c r="N239">
        <f t="shared" si="26"/>
        <v>62870000</v>
      </c>
    </row>
    <row r="240" spans="1:14" x14ac:dyDescent="0.3">
      <c r="A240" s="1">
        <v>12</v>
      </c>
      <c r="B240" t="s">
        <v>620</v>
      </c>
      <c r="C240" t="s">
        <v>2175</v>
      </c>
      <c r="D240" t="s">
        <v>2176</v>
      </c>
      <c r="E240" t="s">
        <v>2177</v>
      </c>
      <c r="F240" t="s">
        <v>2178</v>
      </c>
      <c r="G240" t="s">
        <v>2179</v>
      </c>
      <c r="I240" t="str">
        <f t="shared" si="21"/>
        <v>N/A</v>
      </c>
      <c r="J240">
        <f t="shared" si="22"/>
        <v>135830000</v>
      </c>
      <c r="K240">
        <f t="shared" si="23"/>
        <v>41910000</v>
      </c>
      <c r="L240">
        <f t="shared" si="24"/>
        <v>46000000</v>
      </c>
      <c r="M240">
        <f t="shared" si="25"/>
        <v>44970000</v>
      </c>
      <c r="N240">
        <f t="shared" si="26"/>
        <v>68220000</v>
      </c>
    </row>
    <row r="241" spans="1:14" x14ac:dyDescent="0.3">
      <c r="A241" s="1">
        <v>13</v>
      </c>
      <c r="B241" t="s">
        <v>626</v>
      </c>
      <c r="C241" t="s">
        <v>2180</v>
      </c>
      <c r="D241" t="s">
        <v>2181</v>
      </c>
      <c r="E241" t="s">
        <v>2182</v>
      </c>
      <c r="F241" t="s">
        <v>2183</v>
      </c>
      <c r="G241" t="s">
        <v>2184</v>
      </c>
      <c r="I241" t="str">
        <f t="shared" si="21"/>
        <v>N/A</v>
      </c>
      <c r="J241">
        <f t="shared" si="22"/>
        <v>23270000</v>
      </c>
      <c r="K241">
        <f t="shared" si="23"/>
        <v>7100000</v>
      </c>
      <c r="L241">
        <f t="shared" si="24"/>
        <v>7520000</v>
      </c>
      <c r="M241">
        <f t="shared" si="25"/>
        <v>7490000</v>
      </c>
      <c r="N241">
        <f t="shared" si="26"/>
        <v>31930000</v>
      </c>
    </row>
    <row r="242" spans="1:14" x14ac:dyDescent="0.3">
      <c r="A242" s="1">
        <v>14</v>
      </c>
      <c r="B242" t="s">
        <v>632</v>
      </c>
      <c r="C242" t="s">
        <v>2180</v>
      </c>
      <c r="D242" t="s">
        <v>2181</v>
      </c>
      <c r="E242" t="s">
        <v>2182</v>
      </c>
      <c r="F242" t="s">
        <v>2183</v>
      </c>
      <c r="G242" t="s">
        <v>2184</v>
      </c>
      <c r="I242" t="str">
        <f t="shared" si="21"/>
        <v>N/A</v>
      </c>
      <c r="J242">
        <f t="shared" si="22"/>
        <v>23270000</v>
      </c>
      <c r="K242">
        <f t="shared" si="23"/>
        <v>7100000</v>
      </c>
      <c r="L242">
        <f t="shared" si="24"/>
        <v>7520000</v>
      </c>
      <c r="M242">
        <f t="shared" si="25"/>
        <v>7490000</v>
      </c>
      <c r="N242">
        <f t="shared" si="26"/>
        <v>31930000</v>
      </c>
    </row>
    <row r="243" spans="1:14" x14ac:dyDescent="0.3">
      <c r="A243" s="1">
        <v>15</v>
      </c>
      <c r="B243" t="s">
        <v>635</v>
      </c>
      <c r="C243" t="s">
        <v>2185</v>
      </c>
      <c r="D243" t="s">
        <v>2186</v>
      </c>
      <c r="E243" t="s">
        <v>2187</v>
      </c>
      <c r="F243" t="s">
        <v>2188</v>
      </c>
      <c r="G243" t="s">
        <v>2189</v>
      </c>
      <c r="I243" t="str">
        <f t="shared" si="21"/>
        <v>N/A</v>
      </c>
      <c r="J243">
        <f t="shared" si="22"/>
        <v>910880000</v>
      </c>
      <c r="K243">
        <f t="shared" si="23"/>
        <v>859720000</v>
      </c>
      <c r="L243">
        <f t="shared" si="24"/>
        <v>925030000</v>
      </c>
      <c r="M243">
        <f t="shared" si="25"/>
        <v>945000000</v>
      </c>
      <c r="N243">
        <f t="shared" si="26"/>
        <v>1200000000</v>
      </c>
    </row>
    <row r="244" spans="1:14" x14ac:dyDescent="0.3">
      <c r="A244" s="1">
        <v>16</v>
      </c>
      <c r="B244" t="s">
        <v>640</v>
      </c>
      <c r="C244" t="s">
        <v>254</v>
      </c>
      <c r="D244" t="s">
        <v>2190</v>
      </c>
      <c r="E244" t="s">
        <v>2191</v>
      </c>
      <c r="F244" t="s">
        <v>1343</v>
      </c>
      <c r="G244" t="s">
        <v>2192</v>
      </c>
      <c r="I244" t="str">
        <f t="shared" si="21"/>
        <v>N/A</v>
      </c>
      <c r="J244" t="str">
        <f t="shared" si="22"/>
        <v>N/A</v>
      </c>
      <c r="K244">
        <f t="shared" si="23"/>
        <v>-5.62E-2</v>
      </c>
      <c r="L244">
        <f t="shared" si="24"/>
        <v>7.5999999999999998E-2</v>
      </c>
      <c r="M244">
        <f t="shared" si="25"/>
        <v>2.1600000000000001E-2</v>
      </c>
      <c r="N244">
        <f t="shared" si="26"/>
        <v>0.26800000000000002</v>
      </c>
    </row>
    <row r="245" spans="1:14" x14ac:dyDescent="0.3">
      <c r="I245" t="str">
        <f t="shared" si="21"/>
        <v>N/A</v>
      </c>
      <c r="J245" t="str">
        <f t="shared" si="22"/>
        <v>N/A</v>
      </c>
      <c r="K245" t="str">
        <f t="shared" si="23"/>
        <v>N/A</v>
      </c>
      <c r="L245" t="str">
        <f t="shared" si="24"/>
        <v>N/A</v>
      </c>
      <c r="M245" t="str">
        <f t="shared" si="25"/>
        <v>N/A</v>
      </c>
      <c r="N245" t="str">
        <f t="shared" si="26"/>
        <v>N/A</v>
      </c>
    </row>
    <row r="246" spans="1:14" x14ac:dyDescent="0.3">
      <c r="B246" s="1" t="s">
        <v>307</v>
      </c>
      <c r="C246" s="1" t="s">
        <v>242</v>
      </c>
      <c r="D246" s="1" t="s">
        <v>243</v>
      </c>
      <c r="E246" s="1" t="s">
        <v>244</v>
      </c>
      <c r="F246" s="1" t="s">
        <v>245</v>
      </c>
      <c r="G246" s="1" t="s">
        <v>246</v>
      </c>
      <c r="H246" s="1" t="s">
        <v>247</v>
      </c>
      <c r="I246" t="str">
        <f t="shared" si="21"/>
        <v>pos_trend</v>
      </c>
      <c r="J246">
        <f t="shared" si="22"/>
        <v>2012</v>
      </c>
      <c r="K246">
        <f t="shared" si="23"/>
        <v>2013</v>
      </c>
      <c r="L246">
        <f t="shared" si="24"/>
        <v>2014</v>
      </c>
      <c r="M246">
        <f t="shared" si="25"/>
        <v>2015</v>
      </c>
      <c r="N246">
        <f t="shared" si="26"/>
        <v>2016</v>
      </c>
    </row>
    <row r="247" spans="1:14" x14ac:dyDescent="0.3">
      <c r="A247" s="1">
        <v>0</v>
      </c>
      <c r="B247" t="s">
        <v>645</v>
      </c>
      <c r="C247" t="s">
        <v>2193</v>
      </c>
      <c r="D247" t="s">
        <v>254</v>
      </c>
      <c r="E247" t="s">
        <v>2194</v>
      </c>
      <c r="F247" t="s">
        <v>2195</v>
      </c>
      <c r="G247" t="s">
        <v>2196</v>
      </c>
      <c r="I247" t="str">
        <f t="shared" si="21"/>
        <v>N/A</v>
      </c>
      <c r="J247">
        <f t="shared" si="22"/>
        <v>15680000</v>
      </c>
      <c r="K247" t="str">
        <f t="shared" si="23"/>
        <v>N/A</v>
      </c>
      <c r="L247">
        <f t="shared" si="24"/>
        <v>6080000</v>
      </c>
      <c r="M247">
        <f t="shared" si="25"/>
        <v>6280000</v>
      </c>
      <c r="N247">
        <f t="shared" si="26"/>
        <v>12440000</v>
      </c>
    </row>
    <row r="248" spans="1:14" x14ac:dyDescent="0.3">
      <c r="A248" s="1">
        <v>1</v>
      </c>
      <c r="B248" t="s">
        <v>651</v>
      </c>
      <c r="C248" t="s">
        <v>254</v>
      </c>
      <c r="D248" t="s">
        <v>254</v>
      </c>
      <c r="E248" t="s">
        <v>254</v>
      </c>
      <c r="F248" t="s">
        <v>254</v>
      </c>
      <c r="G248" t="s">
        <v>254</v>
      </c>
      <c r="I248" t="str">
        <f t="shared" si="21"/>
        <v>N/A</v>
      </c>
      <c r="J248" t="str">
        <f t="shared" si="22"/>
        <v>N/A</v>
      </c>
      <c r="K248" t="str">
        <f t="shared" si="23"/>
        <v>N/A</v>
      </c>
      <c r="L248" t="str">
        <f t="shared" si="24"/>
        <v>N/A</v>
      </c>
      <c r="M248" t="str">
        <f t="shared" si="25"/>
        <v>N/A</v>
      </c>
      <c r="N248" t="str">
        <f t="shared" si="26"/>
        <v>N/A</v>
      </c>
    </row>
    <row r="249" spans="1:14" x14ac:dyDescent="0.3">
      <c r="A249" s="1">
        <v>2</v>
      </c>
      <c r="B249" t="s">
        <v>653</v>
      </c>
      <c r="C249" t="s">
        <v>2193</v>
      </c>
      <c r="D249" t="s">
        <v>254</v>
      </c>
      <c r="E249" t="s">
        <v>2194</v>
      </c>
      <c r="F249" t="s">
        <v>2195</v>
      </c>
      <c r="G249" t="s">
        <v>2196</v>
      </c>
      <c r="I249" t="str">
        <f t="shared" si="21"/>
        <v>N/A</v>
      </c>
      <c r="J249">
        <f t="shared" si="22"/>
        <v>15680000</v>
      </c>
      <c r="K249" t="str">
        <f t="shared" si="23"/>
        <v>N/A</v>
      </c>
      <c r="L249">
        <f t="shared" si="24"/>
        <v>6080000</v>
      </c>
      <c r="M249">
        <f t="shared" si="25"/>
        <v>6280000</v>
      </c>
      <c r="N249">
        <f t="shared" si="26"/>
        <v>12440000</v>
      </c>
    </row>
    <row r="250" spans="1:14" x14ac:dyDescent="0.3">
      <c r="A250" s="1">
        <v>3</v>
      </c>
      <c r="B250" t="s">
        <v>655</v>
      </c>
      <c r="C250" t="s">
        <v>2197</v>
      </c>
      <c r="D250" t="s">
        <v>2198</v>
      </c>
      <c r="E250" t="s">
        <v>2199</v>
      </c>
      <c r="F250" t="s">
        <v>2200</v>
      </c>
      <c r="G250" t="s">
        <v>2201</v>
      </c>
      <c r="I250" t="str">
        <f t="shared" si="21"/>
        <v>N/A</v>
      </c>
      <c r="J250">
        <f t="shared" si="22"/>
        <v>50260000</v>
      </c>
      <c r="K250">
        <f t="shared" si="23"/>
        <v>41710000</v>
      </c>
      <c r="L250">
        <f t="shared" si="24"/>
        <v>61740000</v>
      </c>
      <c r="M250">
        <f t="shared" si="25"/>
        <v>44140000</v>
      </c>
      <c r="N250">
        <f t="shared" si="26"/>
        <v>92710000</v>
      </c>
    </row>
    <row r="251" spans="1:14" x14ac:dyDescent="0.3">
      <c r="A251" s="1">
        <v>4</v>
      </c>
      <c r="B251" t="s">
        <v>661</v>
      </c>
      <c r="C251" t="s">
        <v>254</v>
      </c>
      <c r="D251" t="s">
        <v>2202</v>
      </c>
      <c r="E251" t="s">
        <v>2203</v>
      </c>
      <c r="F251" t="s">
        <v>2204</v>
      </c>
      <c r="G251" t="s">
        <v>2205</v>
      </c>
      <c r="I251" t="str">
        <f t="shared" si="21"/>
        <v>N/A</v>
      </c>
      <c r="J251" t="str">
        <f t="shared" si="22"/>
        <v>N/A</v>
      </c>
      <c r="K251">
        <f t="shared" si="23"/>
        <v>-0.17010000000000003</v>
      </c>
      <c r="L251">
        <f t="shared" si="24"/>
        <v>0.48020000000000002</v>
      </c>
      <c r="M251">
        <f t="shared" si="25"/>
        <v>-0.28510000000000002</v>
      </c>
      <c r="N251">
        <f t="shared" si="26"/>
        <v>1.1005</v>
      </c>
    </row>
    <row r="252" spans="1:14" x14ac:dyDescent="0.3">
      <c r="A252" s="1">
        <v>5</v>
      </c>
      <c r="B252" t="s">
        <v>666</v>
      </c>
      <c r="C252" t="s">
        <v>2206</v>
      </c>
      <c r="D252" t="s">
        <v>2207</v>
      </c>
      <c r="E252" t="s">
        <v>2208</v>
      </c>
      <c r="F252" t="s">
        <v>254</v>
      </c>
      <c r="G252" t="s">
        <v>2209</v>
      </c>
      <c r="I252" t="str">
        <f t="shared" ref="I252:I315" si="27">IF(AND(K252&gt; J252, L252&gt; K252, M252&gt; L252, N252&gt; M252), "pos_trend", IF(AND(K252&lt; J252, L252&lt; K252, M252&lt; L252, N252&lt; M252), "neg_trend", "N/A"))</f>
        <v>N/A</v>
      </c>
      <c r="J252">
        <f t="shared" ref="J252:J315" si="28">IFERROR(IF(TRIM(C252)="-", "N/A", IF(RIGHT(C252,1)=")",IF(RIGHT(C252,2)="T)",-1000000000000*VALUE(MID(C252,2,LEN(C252)-3)),IF(RIGHT(C252,2)="M)",-1000000*VALUE(MID(C252,2,LEN(C252)-3)),IF(RIGHT(C252,2)="B)",-1000000000*VALUE(MID(C252,2,LEN(C252)-3)),IF(RIGHT(C252,2)="k)",-1000*VALUE(MID(C252,2,LEN(C252)-3)),VALUE(SUBSTITUTE(C252,",","")))))),IF(RIGHT(C252,1)="T",1000000000000*VALUE(LEFT(C252,LEN(C252)-1)),IF(RIGHT(C252,1)="M",1000000*VALUE(LEFT(C252,LEN(C252)-1)),IF(RIGHT(C252,1)="B",1000000000*VALUE(LEFT(C252,LEN(C252)-1)),IF(RIGHT(C252,1)="%",0.01*VALUE(LEFT(C252,LEN(C252)-1)),IF(RIGHT(C252,1)="k",1000*VALUE(LEFT(C252,LEN(C252)-1)),VALUE(SUBSTITUTE(C252,",",""))))))))),"N/A")</f>
        <v>30150000</v>
      </c>
      <c r="K252">
        <f t="shared" ref="K252:K315" si="29">IFERROR(IF(TRIM(D252)="-", "N/A", IF(RIGHT(D252,1)=")",IF(RIGHT(D252,2)="T)",-1000000000000*VALUE(MID(D252,2,LEN(D252)-3)),IF(RIGHT(D252,2)="M)",-1000000*VALUE(MID(D252,2,LEN(D252)-3)),IF(RIGHT(D252,2)="B)",-1000000000*VALUE(MID(D252,2,LEN(D252)-3)),IF(RIGHT(D252,2)="k)",-1000*VALUE(MID(D252,2,LEN(D252)-3)),VALUE(SUBSTITUTE(D252,",","")))))),IF(RIGHT(D252,1)="T",1000000000000*VALUE(LEFT(D252,LEN(D252)-1)),IF(RIGHT(D252,1)="M",1000000*VALUE(LEFT(D252,LEN(D252)-1)),IF(RIGHT(D252,1)="B",1000000000*VALUE(LEFT(D252,LEN(D252)-1)),IF(RIGHT(D252,1)="%",0.01*VALUE(LEFT(D252,LEN(D252)-1)),IF(RIGHT(D252,1)="k",1000*VALUE(LEFT(D252,LEN(D252)-1)),VALUE(SUBSTITUTE(D252,",",""))))))))),"N/A")</f>
        <v>1600000</v>
      </c>
      <c r="L252">
        <f t="shared" ref="L252:L315" si="30">IFERROR(IF(TRIM(E252)="-", "N/A", IF(RIGHT(E252,1)=")",IF(RIGHT(E252,2)="T)",-1000000000000*VALUE(MID(E252,2,LEN(E252)-3)),IF(RIGHT(E252,2)="M)",-1000000*VALUE(MID(E252,2,LEN(E252)-3)),IF(RIGHT(E252,2)="B)",-1000000000*VALUE(MID(E252,2,LEN(E252)-3)),IF(RIGHT(E252,2)="k)",-1000*VALUE(MID(E252,2,LEN(E252)-3)),VALUE(SUBSTITUTE(E252,",","")))))),IF(RIGHT(E252,1)="T",1000000000000*VALUE(LEFT(E252,LEN(E252)-1)),IF(RIGHT(E252,1)="M",1000000*VALUE(LEFT(E252,LEN(E252)-1)),IF(RIGHT(E252,1)="B",1000000000*VALUE(LEFT(E252,LEN(E252)-1)),IF(RIGHT(E252,1)="%",0.01*VALUE(LEFT(E252,LEN(E252)-1)),IF(RIGHT(E252,1)="k",1000*VALUE(LEFT(E252,LEN(E252)-1)),VALUE(SUBSTITUTE(E252,",",""))))))))),"N/A")</f>
        <v>213000</v>
      </c>
      <c r="M252" t="str">
        <f t="shared" ref="M252:M315" si="31">IFERROR(IF(TRIM(F252)="-", "N/A", IF(RIGHT(F252,1)=")",IF(RIGHT(F252,2)="T)",-1000000000000*VALUE(MID(F252,2,LEN(F252)-3)),IF(RIGHT(F252,2)="M)",-1000000*VALUE(MID(F252,2,LEN(F252)-3)),IF(RIGHT(F252,2)="B)",-1000000000*VALUE(MID(F252,2,LEN(F252)-3)),IF(RIGHT(F252,2)="k)",-1000*VALUE(MID(F252,2,LEN(F252)-3)),VALUE(SUBSTITUTE(F252,",","")))))),IF(RIGHT(F252,1)="T",1000000000000*VALUE(LEFT(F252,LEN(F252)-1)),IF(RIGHT(F252,1)="M",1000000*VALUE(LEFT(F252,LEN(F252)-1)),IF(RIGHT(F252,1)="B",1000000000*VALUE(LEFT(F252,LEN(F252)-1)),IF(RIGHT(F252,1)="%",0.01*VALUE(LEFT(F252,LEN(F252)-1)),IF(RIGHT(F252,1)="k",1000*VALUE(LEFT(F252,LEN(F252)-1)),VALUE(SUBSTITUTE(F252,",",""))))))))),"N/A")</f>
        <v>N/A</v>
      </c>
      <c r="N252">
        <f t="shared" ref="N252:N315" si="32">IFERROR(IF(TRIM(G252)="-", "N/A", IF(RIGHT(G252,1)=")",IF(RIGHT(G252,2)="T)",-1000000000000*VALUE(MID(G252,2,LEN(G252)-3)),IF(RIGHT(G252,2)="M)",-1000000*VALUE(MID(G252,2,LEN(G252)-3)),IF(RIGHT(G252,2)="B)",-1000000000*VALUE(MID(G252,2,LEN(G252)-3)),IF(RIGHT(G252,2)="k)",-1000*VALUE(MID(G252,2,LEN(G252)-3)),VALUE(SUBSTITUTE(G252,",","")))))),IF(RIGHT(G252,1)="T",1000000000000*VALUE(LEFT(G252,LEN(G252)-1)),IF(RIGHT(G252,1)="M",1000000*VALUE(LEFT(G252,LEN(G252)-1)),IF(RIGHT(G252,1)="B",1000000000*VALUE(LEFT(G252,LEN(G252)-1)),IF(RIGHT(G252,1)="%",0.01*VALUE(LEFT(G252,LEN(G252)-1)),IF(RIGHT(G252,1)="k",1000*VALUE(LEFT(G252,LEN(G252)-1)),VALUE(SUBSTITUTE(G252,",",""))))))))),"N/A")</f>
        <v>13530000</v>
      </c>
    </row>
    <row r="253" spans="1:14" x14ac:dyDescent="0.3">
      <c r="A253" s="1">
        <v>6</v>
      </c>
      <c r="B253" t="s">
        <v>672</v>
      </c>
      <c r="C253" t="s">
        <v>2210</v>
      </c>
      <c r="D253" t="s">
        <v>2211</v>
      </c>
      <c r="E253" t="s">
        <v>2212</v>
      </c>
      <c r="F253" t="s">
        <v>656</v>
      </c>
      <c r="G253" t="s">
        <v>2213</v>
      </c>
      <c r="I253" t="str">
        <f t="shared" si="27"/>
        <v>N/A</v>
      </c>
      <c r="J253">
        <f t="shared" si="28"/>
        <v>63110000</v>
      </c>
      <c r="K253">
        <f t="shared" si="29"/>
        <v>77760000</v>
      </c>
      <c r="L253">
        <f t="shared" si="30"/>
        <v>36040000</v>
      </c>
      <c r="M253">
        <f t="shared" si="31"/>
        <v>33930000</v>
      </c>
      <c r="N253">
        <f t="shared" si="32"/>
        <v>31430000</v>
      </c>
    </row>
    <row r="254" spans="1:14" x14ac:dyDescent="0.3">
      <c r="A254" s="1">
        <v>7</v>
      </c>
      <c r="B254" t="s">
        <v>677</v>
      </c>
      <c r="C254" t="s">
        <v>254</v>
      </c>
      <c r="D254" t="s">
        <v>2214</v>
      </c>
      <c r="E254" t="s">
        <v>2215</v>
      </c>
      <c r="F254" t="s">
        <v>2216</v>
      </c>
      <c r="G254" t="s">
        <v>2217</v>
      </c>
      <c r="I254" t="str">
        <f t="shared" si="27"/>
        <v>N/A</v>
      </c>
      <c r="J254" t="str">
        <f t="shared" si="28"/>
        <v>N/A</v>
      </c>
      <c r="K254">
        <f t="shared" si="29"/>
        <v>4280000</v>
      </c>
      <c r="L254">
        <f t="shared" si="30"/>
        <v>4630000</v>
      </c>
      <c r="M254">
        <f t="shared" si="31"/>
        <v>5140000</v>
      </c>
      <c r="N254">
        <f t="shared" si="32"/>
        <v>5490000</v>
      </c>
    </row>
    <row r="255" spans="1:14" x14ac:dyDescent="0.3">
      <c r="A255" s="1">
        <v>8</v>
      </c>
      <c r="B255" t="s">
        <v>678</v>
      </c>
      <c r="C255" t="s">
        <v>254</v>
      </c>
      <c r="D255" t="s">
        <v>254</v>
      </c>
      <c r="E255" t="s">
        <v>254</v>
      </c>
      <c r="F255" t="s">
        <v>254</v>
      </c>
      <c r="G255" t="s">
        <v>254</v>
      </c>
      <c r="I255" t="str">
        <f t="shared" si="27"/>
        <v>N/A</v>
      </c>
      <c r="J255" t="str">
        <f t="shared" si="28"/>
        <v>N/A</v>
      </c>
      <c r="K255" t="str">
        <f t="shared" si="29"/>
        <v>N/A</v>
      </c>
      <c r="L255" t="str">
        <f t="shared" si="30"/>
        <v>N/A</v>
      </c>
      <c r="M255" t="str">
        <f t="shared" si="31"/>
        <v>N/A</v>
      </c>
      <c r="N255" t="str">
        <f t="shared" si="32"/>
        <v>N/A</v>
      </c>
    </row>
    <row r="256" spans="1:14" x14ac:dyDescent="0.3">
      <c r="A256" s="1">
        <v>9</v>
      </c>
      <c r="B256" t="s">
        <v>683</v>
      </c>
      <c r="C256" t="s">
        <v>2210</v>
      </c>
      <c r="D256" t="s">
        <v>2218</v>
      </c>
      <c r="E256" t="s">
        <v>2219</v>
      </c>
      <c r="F256" t="s">
        <v>2220</v>
      </c>
      <c r="G256" t="s">
        <v>2221</v>
      </c>
      <c r="I256" t="str">
        <f t="shared" si="27"/>
        <v>N/A</v>
      </c>
      <c r="J256">
        <f t="shared" si="28"/>
        <v>63110000</v>
      </c>
      <c r="K256">
        <f t="shared" si="29"/>
        <v>73480000</v>
      </c>
      <c r="L256">
        <f t="shared" si="30"/>
        <v>31410000</v>
      </c>
      <c r="M256">
        <f t="shared" si="31"/>
        <v>28790000</v>
      </c>
      <c r="N256">
        <f t="shared" si="32"/>
        <v>25940000</v>
      </c>
    </row>
    <row r="257" spans="1:14" x14ac:dyDescent="0.3">
      <c r="A257" s="1">
        <v>10</v>
      </c>
      <c r="B257" t="s">
        <v>689</v>
      </c>
      <c r="C257" t="s">
        <v>2222</v>
      </c>
      <c r="D257" t="s">
        <v>2223</v>
      </c>
      <c r="E257" t="s">
        <v>2224</v>
      </c>
      <c r="F257" t="s">
        <v>2225</v>
      </c>
      <c r="G257" t="s">
        <v>2226</v>
      </c>
      <c r="I257" t="str">
        <f t="shared" si="27"/>
        <v>N/A</v>
      </c>
      <c r="J257">
        <f t="shared" si="28"/>
        <v>159210000</v>
      </c>
      <c r="K257">
        <f t="shared" si="29"/>
        <v>121070000</v>
      </c>
      <c r="L257">
        <f t="shared" si="30"/>
        <v>104070000</v>
      </c>
      <c r="M257">
        <f t="shared" si="31"/>
        <v>84360000</v>
      </c>
      <c r="N257">
        <f t="shared" si="32"/>
        <v>150110000</v>
      </c>
    </row>
    <row r="258" spans="1:14" x14ac:dyDescent="0.3">
      <c r="A258" s="1">
        <v>11</v>
      </c>
      <c r="B258" t="s">
        <v>695</v>
      </c>
      <c r="C258" t="s">
        <v>2227</v>
      </c>
      <c r="D258" t="s">
        <v>254</v>
      </c>
      <c r="E258" t="s">
        <v>2228</v>
      </c>
      <c r="F258" t="s">
        <v>2229</v>
      </c>
      <c r="G258" t="s">
        <v>2230</v>
      </c>
      <c r="I258" t="str">
        <f t="shared" si="27"/>
        <v>N/A</v>
      </c>
      <c r="J258">
        <f t="shared" si="28"/>
        <v>250900000</v>
      </c>
      <c r="K258" t="str">
        <f t="shared" si="29"/>
        <v>N/A</v>
      </c>
      <c r="L258">
        <f t="shared" si="30"/>
        <v>32790000</v>
      </c>
      <c r="M258">
        <f t="shared" si="31"/>
        <v>26580000</v>
      </c>
      <c r="N258">
        <f t="shared" si="32"/>
        <v>144380000</v>
      </c>
    </row>
    <row r="259" spans="1:14" x14ac:dyDescent="0.3">
      <c r="A259" s="1">
        <v>12</v>
      </c>
      <c r="B259" t="s">
        <v>701</v>
      </c>
      <c r="C259" t="s">
        <v>2227</v>
      </c>
      <c r="D259" t="s">
        <v>254</v>
      </c>
      <c r="E259" t="s">
        <v>2228</v>
      </c>
      <c r="F259" t="s">
        <v>2229</v>
      </c>
      <c r="G259" t="s">
        <v>2230</v>
      </c>
      <c r="I259" t="str">
        <f t="shared" si="27"/>
        <v>N/A</v>
      </c>
      <c r="J259">
        <f t="shared" si="28"/>
        <v>250900000</v>
      </c>
      <c r="K259" t="str">
        <f t="shared" si="29"/>
        <v>N/A</v>
      </c>
      <c r="L259">
        <f t="shared" si="30"/>
        <v>32790000</v>
      </c>
      <c r="M259">
        <f t="shared" si="31"/>
        <v>26580000</v>
      </c>
      <c r="N259">
        <f t="shared" si="32"/>
        <v>144380000</v>
      </c>
    </row>
    <row r="260" spans="1:14" x14ac:dyDescent="0.3">
      <c r="A260" s="1">
        <v>13</v>
      </c>
      <c r="B260" t="s">
        <v>704</v>
      </c>
      <c r="C260" t="s">
        <v>2227</v>
      </c>
      <c r="D260" t="s">
        <v>254</v>
      </c>
      <c r="E260" t="s">
        <v>2228</v>
      </c>
      <c r="F260" t="s">
        <v>2229</v>
      </c>
      <c r="G260" t="s">
        <v>2230</v>
      </c>
      <c r="I260" t="str">
        <f t="shared" si="27"/>
        <v>N/A</v>
      </c>
      <c r="J260">
        <f t="shared" si="28"/>
        <v>250900000</v>
      </c>
      <c r="K260" t="str">
        <f t="shared" si="29"/>
        <v>N/A</v>
      </c>
      <c r="L260">
        <f t="shared" si="30"/>
        <v>32790000</v>
      </c>
      <c r="M260">
        <f t="shared" si="31"/>
        <v>26580000</v>
      </c>
      <c r="N260">
        <f t="shared" si="32"/>
        <v>144380000</v>
      </c>
    </row>
    <row r="261" spans="1:14" x14ac:dyDescent="0.3">
      <c r="A261" s="1">
        <v>14</v>
      </c>
      <c r="B261" t="s">
        <v>705</v>
      </c>
      <c r="C261" t="s">
        <v>254</v>
      </c>
      <c r="D261" t="s">
        <v>254</v>
      </c>
      <c r="E261" t="s">
        <v>254</v>
      </c>
      <c r="F261" t="s">
        <v>254</v>
      </c>
      <c r="G261" t="s">
        <v>254</v>
      </c>
      <c r="I261" t="str">
        <f t="shared" si="27"/>
        <v>N/A</v>
      </c>
      <c r="J261" t="str">
        <f t="shared" si="28"/>
        <v>N/A</v>
      </c>
      <c r="K261" t="str">
        <f t="shared" si="29"/>
        <v>N/A</v>
      </c>
      <c r="L261" t="str">
        <f t="shared" si="30"/>
        <v>N/A</v>
      </c>
      <c r="M261" t="str">
        <f t="shared" si="31"/>
        <v>N/A</v>
      </c>
      <c r="N261" t="str">
        <f t="shared" si="32"/>
        <v>N/A</v>
      </c>
    </row>
    <row r="262" spans="1:14" x14ac:dyDescent="0.3">
      <c r="A262" s="1">
        <v>15</v>
      </c>
      <c r="B262" t="s">
        <v>706</v>
      </c>
      <c r="C262" t="s">
        <v>254</v>
      </c>
      <c r="D262" t="s">
        <v>254</v>
      </c>
      <c r="E262" t="s">
        <v>254</v>
      </c>
      <c r="F262" t="s">
        <v>254</v>
      </c>
      <c r="G262" t="s">
        <v>254</v>
      </c>
      <c r="I262" t="str">
        <f t="shared" si="27"/>
        <v>N/A</v>
      </c>
      <c r="J262" t="str">
        <f t="shared" si="28"/>
        <v>N/A</v>
      </c>
      <c r="K262" t="str">
        <f t="shared" si="29"/>
        <v>N/A</v>
      </c>
      <c r="L262" t="str">
        <f t="shared" si="30"/>
        <v>N/A</v>
      </c>
      <c r="M262" t="str">
        <f t="shared" si="31"/>
        <v>N/A</v>
      </c>
      <c r="N262" t="str">
        <f t="shared" si="32"/>
        <v>N/A</v>
      </c>
    </row>
    <row r="263" spans="1:14" x14ac:dyDescent="0.3">
      <c r="A263" s="1">
        <v>16</v>
      </c>
      <c r="B263" t="s">
        <v>709</v>
      </c>
      <c r="C263" t="s">
        <v>254</v>
      </c>
      <c r="D263" t="s">
        <v>254</v>
      </c>
      <c r="E263" t="s">
        <v>254</v>
      </c>
      <c r="F263" t="s">
        <v>1333</v>
      </c>
      <c r="G263" t="s">
        <v>2231</v>
      </c>
      <c r="I263" t="str">
        <f t="shared" si="27"/>
        <v>N/A</v>
      </c>
      <c r="J263" t="str">
        <f t="shared" si="28"/>
        <v>N/A</v>
      </c>
      <c r="K263" t="str">
        <f t="shared" si="29"/>
        <v>N/A</v>
      </c>
      <c r="L263" t="str">
        <f t="shared" si="30"/>
        <v>N/A</v>
      </c>
      <c r="M263">
        <f t="shared" si="31"/>
        <v>100000</v>
      </c>
      <c r="N263">
        <f t="shared" si="32"/>
        <v>3400000</v>
      </c>
    </row>
    <row r="264" spans="1:14" x14ac:dyDescent="0.3">
      <c r="A264" s="1">
        <v>17</v>
      </c>
      <c r="B264" t="s">
        <v>714</v>
      </c>
      <c r="C264" t="s">
        <v>2232</v>
      </c>
      <c r="D264" t="s">
        <v>2233</v>
      </c>
      <c r="E264" t="s">
        <v>2234</v>
      </c>
      <c r="F264" t="s">
        <v>2235</v>
      </c>
      <c r="G264" t="s">
        <v>2236</v>
      </c>
      <c r="I264" t="str">
        <f t="shared" si="27"/>
        <v>N/A</v>
      </c>
      <c r="J264">
        <f t="shared" si="28"/>
        <v>84010000</v>
      </c>
      <c r="K264">
        <f t="shared" si="29"/>
        <v>26010000</v>
      </c>
      <c r="L264">
        <f t="shared" si="30"/>
        <v>30370000</v>
      </c>
      <c r="M264">
        <f t="shared" si="31"/>
        <v>45410000</v>
      </c>
      <c r="N264">
        <f t="shared" si="32"/>
        <v>46620000</v>
      </c>
    </row>
    <row r="265" spans="1:14" x14ac:dyDescent="0.3">
      <c r="A265" s="1">
        <v>18</v>
      </c>
      <c r="B265" t="s">
        <v>720</v>
      </c>
      <c r="C265" t="s">
        <v>2232</v>
      </c>
      <c r="D265" t="s">
        <v>2233</v>
      </c>
      <c r="E265" t="s">
        <v>2234</v>
      </c>
      <c r="F265" t="s">
        <v>2235</v>
      </c>
      <c r="G265" t="s">
        <v>2236</v>
      </c>
      <c r="I265" t="str">
        <f t="shared" si="27"/>
        <v>N/A</v>
      </c>
      <c r="J265">
        <f t="shared" si="28"/>
        <v>84010000</v>
      </c>
      <c r="K265">
        <f t="shared" si="29"/>
        <v>26010000</v>
      </c>
      <c r="L265">
        <f t="shared" si="30"/>
        <v>30370000</v>
      </c>
      <c r="M265">
        <f t="shared" si="31"/>
        <v>45410000</v>
      </c>
      <c r="N265">
        <f t="shared" si="32"/>
        <v>46620000</v>
      </c>
    </row>
    <row r="266" spans="1:14" x14ac:dyDescent="0.3">
      <c r="A266" s="1">
        <v>19</v>
      </c>
      <c r="B266" t="s">
        <v>725</v>
      </c>
      <c r="C266" t="s">
        <v>254</v>
      </c>
      <c r="D266" t="s">
        <v>254</v>
      </c>
      <c r="E266" t="s">
        <v>254</v>
      </c>
      <c r="F266" t="s">
        <v>254</v>
      </c>
      <c r="G266" t="s">
        <v>254</v>
      </c>
      <c r="I266" t="str">
        <f t="shared" si="27"/>
        <v>N/A</v>
      </c>
      <c r="J266" t="str">
        <f t="shared" si="28"/>
        <v>N/A</v>
      </c>
      <c r="K266" t="str">
        <f t="shared" si="29"/>
        <v>N/A</v>
      </c>
      <c r="L266" t="str">
        <f t="shared" si="30"/>
        <v>N/A</v>
      </c>
      <c r="M266" t="str">
        <f t="shared" si="31"/>
        <v>N/A</v>
      </c>
      <c r="N266" t="str">
        <f t="shared" si="32"/>
        <v>N/A</v>
      </c>
    </row>
    <row r="267" spans="1:14" x14ac:dyDescent="0.3">
      <c r="A267" s="1">
        <v>20</v>
      </c>
      <c r="B267" t="s">
        <v>730</v>
      </c>
      <c r="C267" t="s">
        <v>2237</v>
      </c>
      <c r="D267" t="s">
        <v>2238</v>
      </c>
      <c r="E267" t="s">
        <v>2239</v>
      </c>
      <c r="F267" t="s">
        <v>2240</v>
      </c>
      <c r="G267" t="s">
        <v>2241</v>
      </c>
      <c r="I267" t="str">
        <f t="shared" si="27"/>
        <v>N/A</v>
      </c>
      <c r="J267">
        <f t="shared" si="28"/>
        <v>22520000</v>
      </c>
      <c r="K267">
        <f t="shared" si="29"/>
        <v>12780000</v>
      </c>
      <c r="L267">
        <f t="shared" si="30"/>
        <v>19620000</v>
      </c>
      <c r="M267">
        <f t="shared" si="31"/>
        <v>26840000</v>
      </c>
      <c r="N267">
        <f t="shared" si="32"/>
        <v>44540000</v>
      </c>
    </row>
    <row r="268" spans="1:14" x14ac:dyDescent="0.3">
      <c r="A268" s="1">
        <v>21</v>
      </c>
      <c r="B268" t="s">
        <v>735</v>
      </c>
      <c r="C268" t="s">
        <v>2237</v>
      </c>
      <c r="D268" t="s">
        <v>2238</v>
      </c>
      <c r="E268" t="s">
        <v>2239</v>
      </c>
      <c r="F268" t="s">
        <v>2240</v>
      </c>
      <c r="G268" t="s">
        <v>2241</v>
      </c>
      <c r="I268" t="str">
        <f t="shared" si="27"/>
        <v>N/A</v>
      </c>
      <c r="J268">
        <f t="shared" si="28"/>
        <v>22520000</v>
      </c>
      <c r="K268">
        <f t="shared" si="29"/>
        <v>12780000</v>
      </c>
      <c r="L268">
        <f t="shared" si="30"/>
        <v>19620000</v>
      </c>
      <c r="M268">
        <f t="shared" si="31"/>
        <v>26840000</v>
      </c>
      <c r="N268">
        <f t="shared" si="32"/>
        <v>44540000</v>
      </c>
    </row>
    <row r="269" spans="1:14" x14ac:dyDescent="0.3">
      <c r="A269" s="1">
        <v>22</v>
      </c>
      <c r="B269" t="s">
        <v>741</v>
      </c>
      <c r="C269" t="s">
        <v>254</v>
      </c>
      <c r="D269" t="s">
        <v>254</v>
      </c>
      <c r="E269" t="s">
        <v>254</v>
      </c>
      <c r="F269" t="s">
        <v>254</v>
      </c>
      <c r="G269" t="s">
        <v>254</v>
      </c>
      <c r="I269" t="str">
        <f t="shared" si="27"/>
        <v>N/A</v>
      </c>
      <c r="J269" t="str">
        <f t="shared" si="28"/>
        <v>N/A</v>
      </c>
      <c r="K269" t="str">
        <f t="shared" si="29"/>
        <v>N/A</v>
      </c>
      <c r="L269" t="str">
        <f t="shared" si="30"/>
        <v>N/A</v>
      </c>
      <c r="M269" t="str">
        <f t="shared" si="31"/>
        <v>N/A</v>
      </c>
      <c r="N269" t="str">
        <f t="shared" si="32"/>
        <v>N/A</v>
      </c>
    </row>
    <row r="270" spans="1:14" x14ac:dyDescent="0.3">
      <c r="A270" s="1">
        <v>23</v>
      </c>
      <c r="B270" t="s">
        <v>747</v>
      </c>
      <c r="C270" t="s">
        <v>2242</v>
      </c>
      <c r="D270" t="s">
        <v>2243</v>
      </c>
      <c r="E270" t="s">
        <v>2244</v>
      </c>
      <c r="F270" t="s">
        <v>2245</v>
      </c>
      <c r="G270" t="s">
        <v>2246</v>
      </c>
      <c r="I270" t="str">
        <f t="shared" si="27"/>
        <v>N/A</v>
      </c>
      <c r="J270">
        <f t="shared" si="28"/>
        <v>516640000</v>
      </c>
      <c r="K270">
        <f t="shared" si="29"/>
        <v>159860000</v>
      </c>
      <c r="L270">
        <f t="shared" si="30"/>
        <v>186850000</v>
      </c>
      <c r="M270">
        <f t="shared" si="31"/>
        <v>183280000</v>
      </c>
      <c r="N270">
        <f t="shared" si="32"/>
        <v>389050000</v>
      </c>
    </row>
    <row r="271" spans="1:14" x14ac:dyDescent="0.3">
      <c r="A271" s="1">
        <v>24</v>
      </c>
      <c r="B271" t="s">
        <v>753</v>
      </c>
      <c r="C271" t="s">
        <v>254</v>
      </c>
      <c r="D271" t="s">
        <v>254</v>
      </c>
      <c r="E271" t="s">
        <v>254</v>
      </c>
      <c r="F271" t="s">
        <v>254</v>
      </c>
      <c r="G271" t="s">
        <v>254</v>
      </c>
      <c r="I271" t="str">
        <f t="shared" si="27"/>
        <v>N/A</v>
      </c>
      <c r="J271" t="str">
        <f t="shared" si="28"/>
        <v>N/A</v>
      </c>
      <c r="K271" t="str">
        <f t="shared" si="29"/>
        <v>N/A</v>
      </c>
      <c r="L271" t="str">
        <f t="shared" si="30"/>
        <v>N/A</v>
      </c>
      <c r="M271" t="str">
        <f t="shared" si="31"/>
        <v>N/A</v>
      </c>
      <c r="N271" t="str">
        <f t="shared" si="32"/>
        <v>N/A</v>
      </c>
    </row>
    <row r="272" spans="1:14" x14ac:dyDescent="0.3">
      <c r="A272" s="1">
        <v>25</v>
      </c>
      <c r="B272" t="s">
        <v>754</v>
      </c>
      <c r="C272" t="s">
        <v>2247</v>
      </c>
      <c r="D272" t="s">
        <v>2248</v>
      </c>
      <c r="E272" t="s">
        <v>2249</v>
      </c>
      <c r="F272" t="s">
        <v>2250</v>
      </c>
      <c r="G272" t="s">
        <v>2251</v>
      </c>
      <c r="I272" t="str">
        <f t="shared" si="27"/>
        <v>N/A</v>
      </c>
      <c r="J272">
        <f t="shared" si="28"/>
        <v>0.56720000000000004</v>
      </c>
      <c r="K272">
        <f t="shared" si="29"/>
        <v>0.18590000000000001</v>
      </c>
      <c r="L272">
        <f t="shared" si="30"/>
        <v>0.20199999999999999</v>
      </c>
      <c r="M272">
        <f t="shared" si="31"/>
        <v>0.19390000000000002</v>
      </c>
      <c r="N272">
        <f t="shared" si="32"/>
        <v>0.32469999999999999</v>
      </c>
    </row>
    <row r="273" spans="1:14" x14ac:dyDescent="0.3">
      <c r="A273" s="1">
        <v>26</v>
      </c>
      <c r="B273" t="s">
        <v>760</v>
      </c>
      <c r="C273" t="s">
        <v>254</v>
      </c>
      <c r="D273" t="s">
        <v>254</v>
      </c>
      <c r="E273" t="s">
        <v>254</v>
      </c>
      <c r="F273" t="s">
        <v>254</v>
      </c>
      <c r="G273" t="s">
        <v>254</v>
      </c>
      <c r="I273" t="str">
        <f t="shared" si="27"/>
        <v>N/A</v>
      </c>
      <c r="J273" t="str">
        <f t="shared" si="28"/>
        <v>N/A</v>
      </c>
      <c r="K273" t="str">
        <f t="shared" si="29"/>
        <v>N/A</v>
      </c>
      <c r="L273" t="str">
        <f t="shared" si="30"/>
        <v>N/A</v>
      </c>
      <c r="M273" t="str">
        <f t="shared" si="31"/>
        <v>N/A</v>
      </c>
      <c r="N273" t="str">
        <f t="shared" si="32"/>
        <v>N/A</v>
      </c>
    </row>
    <row r="274" spans="1:14" x14ac:dyDescent="0.3">
      <c r="A274" s="1">
        <v>27</v>
      </c>
      <c r="B274" t="s">
        <v>761</v>
      </c>
      <c r="C274" t="s">
        <v>254</v>
      </c>
      <c r="D274" t="s">
        <v>254</v>
      </c>
      <c r="E274" t="s">
        <v>254</v>
      </c>
      <c r="F274" t="s">
        <v>254</v>
      </c>
      <c r="G274" t="s">
        <v>254</v>
      </c>
      <c r="I274" t="str">
        <f t="shared" si="27"/>
        <v>N/A</v>
      </c>
      <c r="J274" t="str">
        <f t="shared" si="28"/>
        <v>N/A</v>
      </c>
      <c r="K274" t="str">
        <f t="shared" si="29"/>
        <v>N/A</v>
      </c>
      <c r="L274" t="str">
        <f t="shared" si="30"/>
        <v>N/A</v>
      </c>
      <c r="M274" t="str">
        <f t="shared" si="31"/>
        <v>N/A</v>
      </c>
      <c r="N274" t="str">
        <f t="shared" si="32"/>
        <v>N/A</v>
      </c>
    </row>
    <row r="275" spans="1:14" x14ac:dyDescent="0.3">
      <c r="A275" s="1">
        <v>28</v>
      </c>
      <c r="B275" t="s">
        <v>762</v>
      </c>
      <c r="C275" t="s">
        <v>254</v>
      </c>
      <c r="D275" t="s">
        <v>254</v>
      </c>
      <c r="E275" t="s">
        <v>254</v>
      </c>
      <c r="F275" t="s">
        <v>254</v>
      </c>
      <c r="G275" t="s">
        <v>254</v>
      </c>
      <c r="I275" t="str">
        <f t="shared" si="27"/>
        <v>N/A</v>
      </c>
      <c r="J275" t="str">
        <f t="shared" si="28"/>
        <v>N/A</v>
      </c>
      <c r="K275" t="str">
        <f t="shared" si="29"/>
        <v>N/A</v>
      </c>
      <c r="L275" t="str">
        <f t="shared" si="30"/>
        <v>N/A</v>
      </c>
      <c r="M275" t="str">
        <f t="shared" si="31"/>
        <v>N/A</v>
      </c>
      <c r="N275" t="str">
        <f t="shared" si="32"/>
        <v>N/A</v>
      </c>
    </row>
    <row r="276" spans="1:14" x14ac:dyDescent="0.3">
      <c r="A276" s="1">
        <v>29</v>
      </c>
      <c r="B276" t="s">
        <v>763</v>
      </c>
      <c r="C276" t="s">
        <v>2252</v>
      </c>
      <c r="D276" t="s">
        <v>2253</v>
      </c>
      <c r="E276" t="s">
        <v>2254</v>
      </c>
      <c r="F276" t="s">
        <v>2255</v>
      </c>
      <c r="G276" t="s">
        <v>2256</v>
      </c>
      <c r="I276" t="str">
        <f t="shared" si="27"/>
        <v>N/A</v>
      </c>
      <c r="J276">
        <f t="shared" si="28"/>
        <v>334150000</v>
      </c>
      <c r="K276">
        <f t="shared" si="29"/>
        <v>643330000</v>
      </c>
      <c r="L276">
        <f t="shared" si="30"/>
        <v>677220000</v>
      </c>
      <c r="M276">
        <f t="shared" si="31"/>
        <v>680300000</v>
      </c>
      <c r="N276">
        <f t="shared" si="32"/>
        <v>677060000</v>
      </c>
    </row>
    <row r="277" spans="1:14" x14ac:dyDescent="0.3">
      <c r="A277" s="1">
        <v>30</v>
      </c>
      <c r="B277" t="s">
        <v>769</v>
      </c>
      <c r="C277" t="s">
        <v>2257</v>
      </c>
      <c r="D277" t="s">
        <v>2258</v>
      </c>
      <c r="E277" t="s">
        <v>2259</v>
      </c>
      <c r="F277" t="s">
        <v>2260</v>
      </c>
      <c r="G277" t="s">
        <v>2261</v>
      </c>
      <c r="I277" t="str">
        <f t="shared" si="27"/>
        <v>pos_trend</v>
      </c>
      <c r="J277">
        <f t="shared" si="28"/>
        <v>160000</v>
      </c>
      <c r="K277">
        <f t="shared" si="29"/>
        <v>164000</v>
      </c>
      <c r="L277">
        <f t="shared" si="30"/>
        <v>166000</v>
      </c>
      <c r="M277">
        <f t="shared" si="31"/>
        <v>168000</v>
      </c>
      <c r="N277">
        <f t="shared" si="32"/>
        <v>169000</v>
      </c>
    </row>
    <row r="278" spans="1:14" x14ac:dyDescent="0.3">
      <c r="A278" s="1">
        <v>31</v>
      </c>
      <c r="B278" t="s">
        <v>773</v>
      </c>
      <c r="C278" t="s">
        <v>2262</v>
      </c>
      <c r="D278" t="s">
        <v>2263</v>
      </c>
      <c r="E278" t="s">
        <v>2264</v>
      </c>
      <c r="F278" t="s">
        <v>2265</v>
      </c>
      <c r="G278" t="s">
        <v>2266</v>
      </c>
      <c r="I278" t="str">
        <f t="shared" si="27"/>
        <v>N/A</v>
      </c>
      <c r="J278">
        <f t="shared" si="28"/>
        <v>224320000</v>
      </c>
      <c r="K278">
        <f t="shared" si="29"/>
        <v>519650000</v>
      </c>
      <c r="L278">
        <f t="shared" si="30"/>
        <v>549960000</v>
      </c>
      <c r="M278">
        <f t="shared" si="31"/>
        <v>547320000</v>
      </c>
      <c r="N278">
        <f t="shared" si="32"/>
        <v>538110000</v>
      </c>
    </row>
    <row r="279" spans="1:14" x14ac:dyDescent="0.3">
      <c r="A279" s="1">
        <v>32</v>
      </c>
      <c r="B279" t="s">
        <v>779</v>
      </c>
      <c r="C279" t="s">
        <v>254</v>
      </c>
      <c r="D279" t="s">
        <v>254</v>
      </c>
      <c r="E279" t="s">
        <v>254</v>
      </c>
      <c r="F279" t="s">
        <v>254</v>
      </c>
      <c r="G279" t="s">
        <v>254</v>
      </c>
      <c r="I279" t="str">
        <f t="shared" si="27"/>
        <v>N/A</v>
      </c>
      <c r="J279" t="str">
        <f t="shared" si="28"/>
        <v>N/A</v>
      </c>
      <c r="K279" t="str">
        <f t="shared" si="29"/>
        <v>N/A</v>
      </c>
      <c r="L279" t="str">
        <f t="shared" si="30"/>
        <v>N/A</v>
      </c>
      <c r="M279" t="str">
        <f t="shared" si="31"/>
        <v>N/A</v>
      </c>
      <c r="N279" t="str">
        <f t="shared" si="32"/>
        <v>N/A</v>
      </c>
    </row>
    <row r="280" spans="1:14" x14ac:dyDescent="0.3">
      <c r="A280" s="1">
        <v>33</v>
      </c>
      <c r="B280" t="s">
        <v>780</v>
      </c>
      <c r="C280" t="s">
        <v>254</v>
      </c>
      <c r="D280" t="s">
        <v>2267</v>
      </c>
      <c r="E280" t="s">
        <v>2268</v>
      </c>
      <c r="F280" t="s">
        <v>2269</v>
      </c>
      <c r="G280" t="s">
        <v>2270</v>
      </c>
      <c r="I280" t="str">
        <f t="shared" si="27"/>
        <v>N/A</v>
      </c>
      <c r="J280" t="str">
        <f t="shared" si="28"/>
        <v>N/A</v>
      </c>
      <c r="K280">
        <f t="shared" si="29"/>
        <v>-253000</v>
      </c>
      <c r="L280">
        <f t="shared" si="30"/>
        <v>-249000</v>
      </c>
      <c r="M280">
        <f t="shared" si="31"/>
        <v>-223000</v>
      </c>
      <c r="N280">
        <f t="shared" si="32"/>
        <v>-910000</v>
      </c>
    </row>
    <row r="281" spans="1:14" x14ac:dyDescent="0.3">
      <c r="A281" s="1">
        <v>34</v>
      </c>
      <c r="B281" t="s">
        <v>786</v>
      </c>
      <c r="C281" t="s">
        <v>254</v>
      </c>
      <c r="D281" t="s">
        <v>254</v>
      </c>
      <c r="E281" t="s">
        <v>254</v>
      </c>
      <c r="F281" t="s">
        <v>254</v>
      </c>
      <c r="G281" t="s">
        <v>2271</v>
      </c>
      <c r="I281" t="str">
        <f t="shared" si="27"/>
        <v>N/A</v>
      </c>
      <c r="J281" t="str">
        <f t="shared" si="28"/>
        <v>N/A</v>
      </c>
      <c r="K281" t="str">
        <f t="shared" si="29"/>
        <v>N/A</v>
      </c>
      <c r="L281" t="str">
        <f t="shared" si="30"/>
        <v>N/A</v>
      </c>
      <c r="M281" t="str">
        <f t="shared" si="31"/>
        <v>N/A</v>
      </c>
      <c r="N281">
        <f t="shared" si="32"/>
        <v>868000</v>
      </c>
    </row>
    <row r="282" spans="1:14" x14ac:dyDescent="0.3">
      <c r="A282" s="1">
        <v>35</v>
      </c>
      <c r="B282" t="s">
        <v>788</v>
      </c>
      <c r="C282" t="s">
        <v>254</v>
      </c>
      <c r="D282" t="s">
        <v>254</v>
      </c>
      <c r="E282" t="s">
        <v>254</v>
      </c>
      <c r="F282" t="s">
        <v>254</v>
      </c>
      <c r="G282" t="s">
        <v>254</v>
      </c>
      <c r="I282" t="str">
        <f t="shared" si="27"/>
        <v>N/A</v>
      </c>
      <c r="J282" t="str">
        <f t="shared" si="28"/>
        <v>N/A</v>
      </c>
      <c r="K282" t="str">
        <f t="shared" si="29"/>
        <v>N/A</v>
      </c>
      <c r="L282" t="str">
        <f t="shared" si="30"/>
        <v>N/A</v>
      </c>
      <c r="M282" t="str">
        <f t="shared" si="31"/>
        <v>N/A</v>
      </c>
      <c r="N282" t="str">
        <f t="shared" si="32"/>
        <v>N/A</v>
      </c>
    </row>
    <row r="283" spans="1:14" x14ac:dyDescent="0.3">
      <c r="A283" s="1">
        <v>36</v>
      </c>
      <c r="B283" t="s">
        <v>789</v>
      </c>
      <c r="C283" t="s">
        <v>2272</v>
      </c>
      <c r="D283" t="s">
        <v>2273</v>
      </c>
      <c r="E283" t="s">
        <v>2274</v>
      </c>
      <c r="F283" t="s">
        <v>2275</v>
      </c>
      <c r="G283" t="s">
        <v>2276</v>
      </c>
      <c r="I283" t="str">
        <f t="shared" si="27"/>
        <v>neg_trend</v>
      </c>
      <c r="J283">
        <f t="shared" si="28"/>
        <v>-5290000</v>
      </c>
      <c r="K283">
        <f t="shared" si="29"/>
        <v>-13390000</v>
      </c>
      <c r="L283">
        <f t="shared" si="30"/>
        <v>-15550000</v>
      </c>
      <c r="M283">
        <f t="shared" si="31"/>
        <v>-18250000</v>
      </c>
      <c r="N283">
        <f t="shared" si="32"/>
        <v>-23130000</v>
      </c>
    </row>
    <row r="284" spans="1:14" x14ac:dyDescent="0.3">
      <c r="A284" s="1">
        <v>37</v>
      </c>
      <c r="B284" t="s">
        <v>795</v>
      </c>
      <c r="C284" t="s">
        <v>2277</v>
      </c>
      <c r="D284" t="s">
        <v>2278</v>
      </c>
      <c r="E284" t="s">
        <v>2279</v>
      </c>
      <c r="F284" t="s">
        <v>2280</v>
      </c>
      <c r="G284" t="s">
        <v>2281</v>
      </c>
      <c r="I284" t="str">
        <f t="shared" si="27"/>
        <v>N/A</v>
      </c>
      <c r="J284">
        <f t="shared" si="28"/>
        <v>0.36680000000000001</v>
      </c>
      <c r="K284">
        <f t="shared" si="29"/>
        <v>0.74829999999999997</v>
      </c>
      <c r="L284">
        <f t="shared" si="30"/>
        <v>0.73209999999999997</v>
      </c>
      <c r="M284">
        <f t="shared" si="31"/>
        <v>0.71989999999999998</v>
      </c>
      <c r="N284">
        <f t="shared" si="32"/>
        <v>0.56510000000000005</v>
      </c>
    </row>
    <row r="285" spans="1:14" x14ac:dyDescent="0.3">
      <c r="A285" s="1">
        <v>38</v>
      </c>
      <c r="B285" t="s">
        <v>801</v>
      </c>
      <c r="C285" t="s">
        <v>2252</v>
      </c>
      <c r="D285" t="s">
        <v>2253</v>
      </c>
      <c r="E285" t="s">
        <v>2254</v>
      </c>
      <c r="F285" t="s">
        <v>2255</v>
      </c>
      <c r="G285" t="s">
        <v>2256</v>
      </c>
      <c r="I285" t="str">
        <f t="shared" si="27"/>
        <v>N/A</v>
      </c>
      <c r="J285">
        <f t="shared" si="28"/>
        <v>334150000</v>
      </c>
      <c r="K285">
        <f t="shared" si="29"/>
        <v>643330000</v>
      </c>
      <c r="L285">
        <f t="shared" si="30"/>
        <v>677220000</v>
      </c>
      <c r="M285">
        <f t="shared" si="31"/>
        <v>680300000</v>
      </c>
      <c r="N285">
        <f t="shared" si="32"/>
        <v>677060000</v>
      </c>
    </row>
    <row r="286" spans="1:14" x14ac:dyDescent="0.3">
      <c r="A286" s="1">
        <v>39</v>
      </c>
      <c r="B286" t="s">
        <v>802</v>
      </c>
      <c r="C286" t="s">
        <v>2277</v>
      </c>
      <c r="D286" t="s">
        <v>2278</v>
      </c>
      <c r="E286" t="s">
        <v>2279</v>
      </c>
      <c r="F286" t="s">
        <v>2280</v>
      </c>
      <c r="G286" t="s">
        <v>2281</v>
      </c>
      <c r="I286" t="str">
        <f t="shared" si="27"/>
        <v>N/A</v>
      </c>
      <c r="J286">
        <f t="shared" si="28"/>
        <v>0.36680000000000001</v>
      </c>
      <c r="K286">
        <f t="shared" si="29"/>
        <v>0.74829999999999997</v>
      </c>
      <c r="L286">
        <f t="shared" si="30"/>
        <v>0.73209999999999997</v>
      </c>
      <c r="M286">
        <f t="shared" si="31"/>
        <v>0.71989999999999998</v>
      </c>
      <c r="N286">
        <f t="shared" si="32"/>
        <v>0.56510000000000005</v>
      </c>
    </row>
    <row r="287" spans="1:14" x14ac:dyDescent="0.3">
      <c r="A287" s="1">
        <v>40</v>
      </c>
      <c r="B287" t="s">
        <v>803</v>
      </c>
      <c r="C287" t="s">
        <v>2282</v>
      </c>
      <c r="D287" t="s">
        <v>2283</v>
      </c>
      <c r="E287" t="s">
        <v>2284</v>
      </c>
      <c r="F287" t="s">
        <v>2285</v>
      </c>
      <c r="G287" t="s">
        <v>2286</v>
      </c>
      <c r="I287" t="str">
        <f t="shared" si="27"/>
        <v>N/A</v>
      </c>
      <c r="J287">
        <f t="shared" si="28"/>
        <v>60090000</v>
      </c>
      <c r="K287">
        <f t="shared" si="29"/>
        <v>56530000</v>
      </c>
      <c r="L287">
        <f t="shared" si="30"/>
        <v>60960000</v>
      </c>
      <c r="M287">
        <f t="shared" si="31"/>
        <v>81430000</v>
      </c>
      <c r="N287">
        <f t="shared" si="32"/>
        <v>132110000.00000001</v>
      </c>
    </row>
    <row r="288" spans="1:14" x14ac:dyDescent="0.3">
      <c r="A288" s="1">
        <v>41</v>
      </c>
      <c r="B288" t="s">
        <v>804</v>
      </c>
      <c r="C288" t="s">
        <v>2287</v>
      </c>
      <c r="D288" t="s">
        <v>2288</v>
      </c>
      <c r="E288" t="s">
        <v>2289</v>
      </c>
      <c r="F288" t="s">
        <v>2290</v>
      </c>
      <c r="G288" t="s">
        <v>2291</v>
      </c>
      <c r="I288" t="str">
        <f t="shared" si="27"/>
        <v>pos_trend</v>
      </c>
      <c r="J288">
        <f t="shared" si="28"/>
        <v>394240000</v>
      </c>
      <c r="K288">
        <f t="shared" si="29"/>
        <v>699860000</v>
      </c>
      <c r="L288">
        <f t="shared" si="30"/>
        <v>738180000</v>
      </c>
      <c r="M288">
        <f t="shared" si="31"/>
        <v>761720000</v>
      </c>
      <c r="N288">
        <f t="shared" si="32"/>
        <v>809170000</v>
      </c>
    </row>
    <row r="289" spans="1:14" x14ac:dyDescent="0.3">
      <c r="A289" s="1">
        <v>42</v>
      </c>
      <c r="B289" t="s">
        <v>805</v>
      </c>
      <c r="C289" t="s">
        <v>2185</v>
      </c>
      <c r="D289" t="s">
        <v>2186</v>
      </c>
      <c r="E289" t="s">
        <v>2187</v>
      </c>
      <c r="F289" t="s">
        <v>2188</v>
      </c>
      <c r="G289" t="s">
        <v>2189</v>
      </c>
      <c r="I289" t="str">
        <f t="shared" si="27"/>
        <v>N/A</v>
      </c>
      <c r="J289">
        <f t="shared" si="28"/>
        <v>910880000</v>
      </c>
      <c r="K289">
        <f t="shared" si="29"/>
        <v>859720000</v>
      </c>
      <c r="L289">
        <f t="shared" si="30"/>
        <v>925030000</v>
      </c>
      <c r="M289">
        <f t="shared" si="31"/>
        <v>945000000</v>
      </c>
      <c r="N289">
        <f t="shared" si="32"/>
        <v>1200000000</v>
      </c>
    </row>
    <row r="290" spans="1:14" x14ac:dyDescent="0.3">
      <c r="I290" t="str">
        <f t="shared" si="27"/>
        <v>N/A</v>
      </c>
      <c r="J290" t="str">
        <f t="shared" si="28"/>
        <v>N/A</v>
      </c>
      <c r="K290" t="str">
        <f t="shared" si="29"/>
        <v>N/A</v>
      </c>
      <c r="L290" t="str">
        <f t="shared" si="30"/>
        <v>N/A</v>
      </c>
      <c r="M290" t="str">
        <f t="shared" si="31"/>
        <v>N/A</v>
      </c>
      <c r="N290" t="str">
        <f t="shared" si="32"/>
        <v>N/A</v>
      </c>
    </row>
    <row r="291" spans="1:14" x14ac:dyDescent="0.3">
      <c r="B291" s="1" t="s">
        <v>241</v>
      </c>
      <c r="C291" s="1" t="s">
        <v>242</v>
      </c>
      <c r="D291" s="1" t="s">
        <v>243</v>
      </c>
      <c r="E291" s="1" t="s">
        <v>244</v>
      </c>
      <c r="F291" s="1" t="s">
        <v>245</v>
      </c>
      <c r="G291" s="1" t="s">
        <v>246</v>
      </c>
      <c r="H291" s="1" t="s">
        <v>247</v>
      </c>
      <c r="I291" t="str">
        <f t="shared" si="27"/>
        <v>pos_trend</v>
      </c>
      <c r="J291">
        <f t="shared" si="28"/>
        <v>2012</v>
      </c>
      <c r="K291">
        <f t="shared" si="29"/>
        <v>2013</v>
      </c>
      <c r="L291">
        <f t="shared" si="30"/>
        <v>2014</v>
      </c>
      <c r="M291">
        <f t="shared" si="31"/>
        <v>2015</v>
      </c>
      <c r="N291">
        <f t="shared" si="32"/>
        <v>2016</v>
      </c>
    </row>
    <row r="292" spans="1:14" x14ac:dyDescent="0.3">
      <c r="A292" s="1">
        <v>0</v>
      </c>
      <c r="B292" t="s">
        <v>806</v>
      </c>
      <c r="C292" t="s">
        <v>2014</v>
      </c>
      <c r="D292" t="s">
        <v>2292</v>
      </c>
      <c r="E292" t="s">
        <v>2293</v>
      </c>
      <c r="F292" t="s">
        <v>2294</v>
      </c>
      <c r="G292" t="s">
        <v>2018</v>
      </c>
      <c r="I292" t="str">
        <f t="shared" si="27"/>
        <v>N/A</v>
      </c>
      <c r="J292">
        <f t="shared" si="28"/>
        <v>53170000</v>
      </c>
      <c r="K292">
        <f t="shared" si="29"/>
        <v>349210000</v>
      </c>
      <c r="L292">
        <f t="shared" si="30"/>
        <v>59120000</v>
      </c>
      <c r="M292">
        <f t="shared" si="31"/>
        <v>33159999.999999996</v>
      </c>
      <c r="N292">
        <f t="shared" si="32"/>
        <v>24210000</v>
      </c>
    </row>
    <row r="293" spans="1:14" x14ac:dyDescent="0.3">
      <c r="A293" s="1">
        <v>1</v>
      </c>
      <c r="B293" t="s">
        <v>424</v>
      </c>
      <c r="C293" t="s">
        <v>254</v>
      </c>
      <c r="D293" t="s">
        <v>2295</v>
      </c>
      <c r="E293" t="s">
        <v>2296</v>
      </c>
      <c r="F293" t="s">
        <v>2297</v>
      </c>
      <c r="G293" t="s">
        <v>2298</v>
      </c>
      <c r="I293" t="str">
        <f t="shared" si="27"/>
        <v>N/A</v>
      </c>
      <c r="J293" t="str">
        <f t="shared" si="28"/>
        <v>N/A</v>
      </c>
      <c r="K293">
        <f t="shared" si="29"/>
        <v>5.5680999999999994</v>
      </c>
      <c r="L293">
        <f t="shared" si="30"/>
        <v>-0.83069999999999999</v>
      </c>
      <c r="M293">
        <f t="shared" si="31"/>
        <v>-0.43920000000000003</v>
      </c>
      <c r="N293">
        <f t="shared" si="32"/>
        <v>-0.2697</v>
      </c>
    </row>
    <row r="294" spans="1:14" x14ac:dyDescent="0.3">
      <c r="A294" s="1">
        <v>2</v>
      </c>
      <c r="B294" t="s">
        <v>807</v>
      </c>
      <c r="C294" t="s">
        <v>1921</v>
      </c>
      <c r="D294" t="s">
        <v>1922</v>
      </c>
      <c r="E294" t="s">
        <v>1923</v>
      </c>
      <c r="F294" t="s">
        <v>1924</v>
      </c>
      <c r="G294" t="s">
        <v>1925</v>
      </c>
      <c r="I294" t="str">
        <f t="shared" si="27"/>
        <v>N/A</v>
      </c>
      <c r="J294">
        <f t="shared" si="28"/>
        <v>105490000</v>
      </c>
      <c r="K294">
        <f t="shared" si="29"/>
        <v>48740000</v>
      </c>
      <c r="L294">
        <f t="shared" si="30"/>
        <v>51230000</v>
      </c>
      <c r="M294">
        <f t="shared" si="31"/>
        <v>56890000</v>
      </c>
      <c r="N294">
        <f t="shared" si="32"/>
        <v>75980000</v>
      </c>
    </row>
    <row r="295" spans="1:14" x14ac:dyDescent="0.3">
      <c r="A295" s="1">
        <v>3</v>
      </c>
      <c r="B295" t="s">
        <v>808</v>
      </c>
      <c r="C295" t="s">
        <v>1926</v>
      </c>
      <c r="D295" t="s">
        <v>1927</v>
      </c>
      <c r="E295" t="s">
        <v>1928</v>
      </c>
      <c r="F295" t="s">
        <v>1929</v>
      </c>
      <c r="G295" t="s">
        <v>254</v>
      </c>
      <c r="I295" t="str">
        <f t="shared" si="27"/>
        <v>N/A</v>
      </c>
      <c r="J295">
        <f t="shared" si="28"/>
        <v>96500000</v>
      </c>
      <c r="K295">
        <f t="shared" si="29"/>
        <v>48340000</v>
      </c>
      <c r="L295">
        <f t="shared" si="30"/>
        <v>50300000</v>
      </c>
      <c r="M295">
        <f t="shared" si="31"/>
        <v>55900000</v>
      </c>
      <c r="N295" t="str">
        <f t="shared" si="32"/>
        <v>N/A</v>
      </c>
    </row>
    <row r="296" spans="1:14" x14ac:dyDescent="0.3">
      <c r="A296" s="1">
        <v>4</v>
      </c>
      <c r="B296" t="s">
        <v>809</v>
      </c>
      <c r="C296" t="s">
        <v>1930</v>
      </c>
      <c r="D296" t="s">
        <v>1671</v>
      </c>
      <c r="E296" t="s">
        <v>1931</v>
      </c>
      <c r="F296" t="s">
        <v>1932</v>
      </c>
      <c r="G296" t="s">
        <v>254</v>
      </c>
      <c r="I296" t="str">
        <f t="shared" si="27"/>
        <v>N/A</v>
      </c>
      <c r="J296">
        <f t="shared" si="28"/>
        <v>8990000</v>
      </c>
      <c r="K296">
        <f t="shared" si="29"/>
        <v>400000</v>
      </c>
      <c r="L296">
        <f t="shared" si="30"/>
        <v>934000</v>
      </c>
      <c r="M296">
        <f t="shared" si="31"/>
        <v>990000</v>
      </c>
      <c r="N296" t="str">
        <f t="shared" si="32"/>
        <v>N/A</v>
      </c>
    </row>
    <row r="297" spans="1:14" x14ac:dyDescent="0.3">
      <c r="A297" s="1">
        <v>5</v>
      </c>
      <c r="B297" t="s">
        <v>810</v>
      </c>
      <c r="C297" t="s">
        <v>2299</v>
      </c>
      <c r="D297" t="s">
        <v>2300</v>
      </c>
      <c r="E297" t="s">
        <v>2301</v>
      </c>
      <c r="F297" t="s">
        <v>2302</v>
      </c>
      <c r="G297" t="s">
        <v>2303</v>
      </c>
      <c r="I297" t="str">
        <f t="shared" si="27"/>
        <v>N/A</v>
      </c>
      <c r="J297">
        <f t="shared" si="28"/>
        <v>7360000</v>
      </c>
      <c r="K297">
        <f t="shared" si="29"/>
        <v>-4850000</v>
      </c>
      <c r="L297">
        <f t="shared" si="30"/>
        <v>-113000</v>
      </c>
      <c r="M297">
        <f t="shared" si="31"/>
        <v>17870000</v>
      </c>
      <c r="N297">
        <f t="shared" si="32"/>
        <v>-5640000</v>
      </c>
    </row>
    <row r="298" spans="1:14" x14ac:dyDescent="0.3">
      <c r="A298" s="1">
        <v>6</v>
      </c>
      <c r="B298" t="s">
        <v>714</v>
      </c>
      <c r="C298" t="s">
        <v>2299</v>
      </c>
      <c r="D298" t="s">
        <v>2300</v>
      </c>
      <c r="E298" t="s">
        <v>2301</v>
      </c>
      <c r="F298" t="s">
        <v>2302</v>
      </c>
      <c r="G298" t="s">
        <v>2303</v>
      </c>
      <c r="I298" t="str">
        <f t="shared" si="27"/>
        <v>N/A</v>
      </c>
      <c r="J298">
        <f t="shared" si="28"/>
        <v>7360000</v>
      </c>
      <c r="K298">
        <f t="shared" si="29"/>
        <v>-4850000</v>
      </c>
      <c r="L298">
        <f t="shared" si="30"/>
        <v>-113000</v>
      </c>
      <c r="M298">
        <f t="shared" si="31"/>
        <v>17870000</v>
      </c>
      <c r="N298">
        <f t="shared" si="32"/>
        <v>-5640000</v>
      </c>
    </row>
    <row r="299" spans="1:14" x14ac:dyDescent="0.3">
      <c r="A299" s="1">
        <v>7</v>
      </c>
      <c r="B299" t="s">
        <v>816</v>
      </c>
      <c r="C299" t="s">
        <v>254</v>
      </c>
      <c r="D299" t="s">
        <v>254</v>
      </c>
      <c r="E299" t="s">
        <v>254</v>
      </c>
      <c r="F299" t="s">
        <v>254</v>
      </c>
      <c r="G299" t="s">
        <v>254</v>
      </c>
      <c r="I299" t="str">
        <f t="shared" si="27"/>
        <v>N/A</v>
      </c>
      <c r="J299" t="str">
        <f t="shared" si="28"/>
        <v>N/A</v>
      </c>
      <c r="K299" t="str">
        <f t="shared" si="29"/>
        <v>N/A</v>
      </c>
      <c r="L299" t="str">
        <f t="shared" si="30"/>
        <v>N/A</v>
      </c>
      <c r="M299" t="str">
        <f t="shared" si="31"/>
        <v>N/A</v>
      </c>
      <c r="N299" t="str">
        <f t="shared" si="32"/>
        <v>N/A</v>
      </c>
    </row>
    <row r="300" spans="1:14" x14ac:dyDescent="0.3">
      <c r="A300" s="1">
        <v>8</v>
      </c>
      <c r="B300" t="s">
        <v>817</v>
      </c>
      <c r="C300" t="s">
        <v>2304</v>
      </c>
      <c r="D300" t="s">
        <v>2305</v>
      </c>
      <c r="E300" t="s">
        <v>2306</v>
      </c>
      <c r="F300" t="s">
        <v>2307</v>
      </c>
      <c r="G300" t="s">
        <v>2308</v>
      </c>
      <c r="I300" t="str">
        <f t="shared" si="27"/>
        <v>N/A</v>
      </c>
      <c r="J300">
        <f t="shared" si="28"/>
        <v>8150000</v>
      </c>
      <c r="K300">
        <f t="shared" si="29"/>
        <v>-276240000</v>
      </c>
      <c r="L300">
        <f t="shared" si="30"/>
        <v>292000</v>
      </c>
      <c r="M300">
        <f t="shared" si="31"/>
        <v>23900000</v>
      </c>
      <c r="N300">
        <f t="shared" si="32"/>
        <v>-8410000</v>
      </c>
    </row>
    <row r="301" spans="1:14" x14ac:dyDescent="0.3">
      <c r="A301" s="1">
        <v>9</v>
      </c>
      <c r="B301" t="s">
        <v>823</v>
      </c>
      <c r="C301" t="s">
        <v>2309</v>
      </c>
      <c r="D301" t="s">
        <v>2310</v>
      </c>
      <c r="E301" t="s">
        <v>2311</v>
      </c>
      <c r="F301" t="s">
        <v>2312</v>
      </c>
      <c r="G301" t="s">
        <v>2313</v>
      </c>
      <c r="I301" t="str">
        <f t="shared" si="27"/>
        <v>N/A</v>
      </c>
      <c r="J301">
        <f t="shared" si="28"/>
        <v>174160000</v>
      </c>
      <c r="K301">
        <f t="shared" si="29"/>
        <v>116850000</v>
      </c>
      <c r="L301">
        <f t="shared" si="30"/>
        <v>110540000</v>
      </c>
      <c r="M301">
        <f t="shared" si="31"/>
        <v>131820000</v>
      </c>
      <c r="N301">
        <f t="shared" si="32"/>
        <v>86150000</v>
      </c>
    </row>
    <row r="302" spans="1:14" x14ac:dyDescent="0.3">
      <c r="A302" s="1">
        <v>10</v>
      </c>
      <c r="B302" t="s">
        <v>829</v>
      </c>
      <c r="C302" t="s">
        <v>254</v>
      </c>
      <c r="D302" t="s">
        <v>254</v>
      </c>
      <c r="E302" t="s">
        <v>254</v>
      </c>
      <c r="F302" t="s">
        <v>2314</v>
      </c>
      <c r="G302" t="s">
        <v>254</v>
      </c>
      <c r="I302" t="str">
        <f t="shared" si="27"/>
        <v>N/A</v>
      </c>
      <c r="J302" t="str">
        <f t="shared" si="28"/>
        <v>N/A</v>
      </c>
      <c r="K302" t="str">
        <f t="shared" si="29"/>
        <v>N/A</v>
      </c>
      <c r="L302" t="str">
        <f t="shared" si="30"/>
        <v>N/A</v>
      </c>
      <c r="M302">
        <f t="shared" si="31"/>
        <v>-1090000</v>
      </c>
      <c r="N302" t="str">
        <f t="shared" si="32"/>
        <v>N/A</v>
      </c>
    </row>
    <row r="303" spans="1:14" x14ac:dyDescent="0.3">
      <c r="A303" s="1">
        <v>11</v>
      </c>
      <c r="B303" t="s">
        <v>830</v>
      </c>
      <c r="C303" t="s">
        <v>2315</v>
      </c>
      <c r="D303" t="s">
        <v>2316</v>
      </c>
      <c r="E303" t="s">
        <v>2317</v>
      </c>
      <c r="F303" t="s">
        <v>2318</v>
      </c>
      <c r="G303" t="s">
        <v>2319</v>
      </c>
      <c r="I303" t="str">
        <f t="shared" si="27"/>
        <v>N/A</v>
      </c>
      <c r="J303">
        <f t="shared" si="28"/>
        <v>13310000</v>
      </c>
      <c r="K303">
        <f t="shared" si="29"/>
        <v>-228850000</v>
      </c>
      <c r="L303">
        <f t="shared" si="30"/>
        <v>-32560000.000000004</v>
      </c>
      <c r="M303">
        <f t="shared" si="31"/>
        <v>8510000</v>
      </c>
      <c r="N303">
        <f t="shared" si="32"/>
        <v>25510000</v>
      </c>
    </row>
    <row r="304" spans="1:14" x14ac:dyDescent="0.3">
      <c r="A304" s="1">
        <v>12</v>
      </c>
      <c r="B304" t="s">
        <v>836</v>
      </c>
      <c r="C304" t="s">
        <v>2320</v>
      </c>
      <c r="D304" t="s">
        <v>2321</v>
      </c>
      <c r="E304" t="s">
        <v>2322</v>
      </c>
      <c r="F304" t="s">
        <v>2323</v>
      </c>
      <c r="G304" t="s">
        <v>1663</v>
      </c>
      <c r="I304" t="str">
        <f t="shared" si="27"/>
        <v>N/A</v>
      </c>
      <c r="J304">
        <f t="shared" si="28"/>
        <v>-15470000</v>
      </c>
      <c r="K304">
        <f t="shared" si="29"/>
        <v>16480000</v>
      </c>
      <c r="L304">
        <f t="shared" si="30"/>
        <v>-17880000</v>
      </c>
      <c r="M304">
        <f t="shared" si="31"/>
        <v>11740000</v>
      </c>
      <c r="N304">
        <f t="shared" si="32"/>
        <v>2600000</v>
      </c>
    </row>
    <row r="305" spans="1:14" x14ac:dyDescent="0.3">
      <c r="A305" s="1">
        <v>13</v>
      </c>
      <c r="B305" t="s">
        <v>655</v>
      </c>
      <c r="C305" t="s">
        <v>2324</v>
      </c>
      <c r="D305" t="s">
        <v>2325</v>
      </c>
      <c r="E305" t="s">
        <v>2326</v>
      </c>
      <c r="F305" t="s">
        <v>254</v>
      </c>
      <c r="G305" t="s">
        <v>254</v>
      </c>
      <c r="I305" t="str">
        <f t="shared" si="27"/>
        <v>N/A</v>
      </c>
      <c r="J305">
        <f t="shared" si="28"/>
        <v>-1440000</v>
      </c>
      <c r="K305">
        <f t="shared" si="29"/>
        <v>10470000</v>
      </c>
      <c r="L305">
        <f t="shared" si="30"/>
        <v>7630000</v>
      </c>
      <c r="M305" t="str">
        <f t="shared" si="31"/>
        <v>N/A</v>
      </c>
      <c r="N305" t="str">
        <f t="shared" si="32"/>
        <v>N/A</v>
      </c>
    </row>
    <row r="306" spans="1:14" x14ac:dyDescent="0.3">
      <c r="A306" s="1">
        <v>14</v>
      </c>
      <c r="B306" t="s">
        <v>847</v>
      </c>
      <c r="C306" t="s">
        <v>2327</v>
      </c>
      <c r="D306" t="s">
        <v>2328</v>
      </c>
      <c r="E306" t="s">
        <v>2329</v>
      </c>
      <c r="F306" t="s">
        <v>2330</v>
      </c>
      <c r="G306" t="s">
        <v>2331</v>
      </c>
      <c r="I306" t="str">
        <f t="shared" si="27"/>
        <v>N/A</v>
      </c>
      <c r="J306">
        <f t="shared" si="28"/>
        <v>14840000</v>
      </c>
      <c r="K306">
        <f t="shared" si="29"/>
        <v>-13110000</v>
      </c>
      <c r="L306">
        <f t="shared" si="30"/>
        <v>-6650000</v>
      </c>
      <c r="M306">
        <f t="shared" si="31"/>
        <v>-12970000</v>
      </c>
      <c r="N306">
        <f t="shared" si="32"/>
        <v>1360000</v>
      </c>
    </row>
    <row r="307" spans="1:14" x14ac:dyDescent="0.3">
      <c r="A307" s="1">
        <v>15</v>
      </c>
      <c r="B307" t="s">
        <v>853</v>
      </c>
      <c r="C307" t="s">
        <v>2332</v>
      </c>
      <c r="D307" t="s">
        <v>2333</v>
      </c>
      <c r="E307" t="s">
        <v>2334</v>
      </c>
      <c r="F307" t="s">
        <v>2335</v>
      </c>
      <c r="G307" t="s">
        <v>2336</v>
      </c>
      <c r="I307" t="str">
        <f t="shared" si="27"/>
        <v>N/A</v>
      </c>
      <c r="J307">
        <f t="shared" si="28"/>
        <v>187470000</v>
      </c>
      <c r="K307">
        <f t="shared" si="29"/>
        <v>-112000000</v>
      </c>
      <c r="L307">
        <f t="shared" si="30"/>
        <v>77980000</v>
      </c>
      <c r="M307">
        <f t="shared" si="31"/>
        <v>139240000</v>
      </c>
      <c r="N307">
        <f t="shared" si="32"/>
        <v>111660000</v>
      </c>
    </row>
    <row r="308" spans="1:14" x14ac:dyDescent="0.3">
      <c r="A308" s="1">
        <v>16</v>
      </c>
      <c r="B308" t="s">
        <v>859</v>
      </c>
      <c r="C308" t="s">
        <v>254</v>
      </c>
      <c r="D308" t="s">
        <v>2337</v>
      </c>
      <c r="E308" t="s">
        <v>1882</v>
      </c>
      <c r="F308" t="s">
        <v>2338</v>
      </c>
      <c r="G308" t="s">
        <v>2339</v>
      </c>
      <c r="I308" t="str">
        <f t="shared" si="27"/>
        <v>N/A</v>
      </c>
      <c r="J308" t="str">
        <f t="shared" si="28"/>
        <v>N/A</v>
      </c>
      <c r="K308">
        <f t="shared" si="29"/>
        <v>-1.5974000000000002</v>
      </c>
      <c r="L308">
        <f t="shared" si="30"/>
        <v>1.6962000000000002</v>
      </c>
      <c r="M308">
        <f t="shared" si="31"/>
        <v>0.78560000000000008</v>
      </c>
      <c r="N308">
        <f t="shared" si="32"/>
        <v>-0.1981</v>
      </c>
    </row>
    <row r="309" spans="1:14" x14ac:dyDescent="0.3">
      <c r="A309" s="1">
        <v>17</v>
      </c>
      <c r="B309" t="s">
        <v>864</v>
      </c>
      <c r="C309" t="s">
        <v>2340</v>
      </c>
      <c r="D309" t="s">
        <v>2341</v>
      </c>
      <c r="E309" t="s">
        <v>2342</v>
      </c>
      <c r="F309" t="s">
        <v>2343</v>
      </c>
      <c r="G309" t="s">
        <v>2344</v>
      </c>
      <c r="I309" t="str">
        <f t="shared" si="27"/>
        <v>N/A</v>
      </c>
      <c r="J309">
        <f t="shared" si="28"/>
        <v>0.25290000000000001</v>
      </c>
      <c r="K309">
        <f t="shared" si="29"/>
        <v>-0.38250000000000001</v>
      </c>
      <c r="L309">
        <f t="shared" si="30"/>
        <v>0.23180000000000001</v>
      </c>
      <c r="M309">
        <f t="shared" si="31"/>
        <v>0.39179999999999998</v>
      </c>
      <c r="N309">
        <f t="shared" si="32"/>
        <v>0.24429999999999999</v>
      </c>
    </row>
    <row r="310" spans="1:14" x14ac:dyDescent="0.3">
      <c r="I310" t="str">
        <f t="shared" si="27"/>
        <v>N/A</v>
      </c>
      <c r="J310" t="str">
        <f t="shared" si="28"/>
        <v>N/A</v>
      </c>
      <c r="K310" t="str">
        <f t="shared" si="29"/>
        <v>N/A</v>
      </c>
      <c r="L310" t="str">
        <f t="shared" si="30"/>
        <v>N/A</v>
      </c>
      <c r="M310" t="str">
        <f t="shared" si="31"/>
        <v>N/A</v>
      </c>
      <c r="N310" t="str">
        <f t="shared" si="32"/>
        <v>N/A</v>
      </c>
    </row>
    <row r="311" spans="1:14" x14ac:dyDescent="0.3">
      <c r="B311" s="1" t="s">
        <v>307</v>
      </c>
      <c r="C311" s="1" t="s">
        <v>242</v>
      </c>
      <c r="D311" s="1" t="s">
        <v>243</v>
      </c>
      <c r="E311" s="1" t="s">
        <v>244</v>
      </c>
      <c r="F311" s="1" t="s">
        <v>245</v>
      </c>
      <c r="G311" s="1" t="s">
        <v>246</v>
      </c>
      <c r="H311" s="1" t="s">
        <v>247</v>
      </c>
      <c r="I311" t="str">
        <f t="shared" si="27"/>
        <v>pos_trend</v>
      </c>
      <c r="J311">
        <f t="shared" si="28"/>
        <v>2012</v>
      </c>
      <c r="K311">
        <f t="shared" si="29"/>
        <v>2013</v>
      </c>
      <c r="L311">
        <f t="shared" si="30"/>
        <v>2014</v>
      </c>
      <c r="M311">
        <f t="shared" si="31"/>
        <v>2015</v>
      </c>
      <c r="N311">
        <f t="shared" si="32"/>
        <v>2016</v>
      </c>
    </row>
    <row r="312" spans="1:14" x14ac:dyDescent="0.3">
      <c r="A312" s="1">
        <v>0</v>
      </c>
      <c r="B312" t="s">
        <v>870</v>
      </c>
      <c r="C312" t="s">
        <v>2345</v>
      </c>
      <c r="D312" t="s">
        <v>2346</v>
      </c>
      <c r="E312" t="s">
        <v>2347</v>
      </c>
      <c r="F312" t="s">
        <v>2348</v>
      </c>
      <c r="G312" t="s">
        <v>2349</v>
      </c>
      <c r="I312" t="str">
        <f t="shared" si="27"/>
        <v>N/A</v>
      </c>
      <c r="J312">
        <f t="shared" si="28"/>
        <v>-77420000</v>
      </c>
      <c r="K312">
        <f t="shared" si="29"/>
        <v>-69320000</v>
      </c>
      <c r="L312">
        <f t="shared" si="30"/>
        <v>-58300000</v>
      </c>
      <c r="M312">
        <f t="shared" si="31"/>
        <v>-64750000</v>
      </c>
      <c r="N312">
        <f t="shared" si="32"/>
        <v>-135140000</v>
      </c>
    </row>
    <row r="313" spans="1:14" x14ac:dyDescent="0.3">
      <c r="A313" s="1">
        <v>1</v>
      </c>
      <c r="B313" t="s">
        <v>876</v>
      </c>
      <c r="C313" t="s">
        <v>2345</v>
      </c>
      <c r="D313" t="s">
        <v>2346</v>
      </c>
      <c r="E313" t="s">
        <v>2347</v>
      </c>
      <c r="F313" t="s">
        <v>2348</v>
      </c>
      <c r="G313" t="s">
        <v>2350</v>
      </c>
      <c r="I313" t="str">
        <f t="shared" si="27"/>
        <v>N/A</v>
      </c>
      <c r="J313">
        <f t="shared" si="28"/>
        <v>-77420000</v>
      </c>
      <c r="K313">
        <f t="shared" si="29"/>
        <v>-69320000</v>
      </c>
      <c r="L313">
        <f t="shared" si="30"/>
        <v>-58300000</v>
      </c>
      <c r="M313">
        <f t="shared" si="31"/>
        <v>-64750000</v>
      </c>
      <c r="N313">
        <f t="shared" si="32"/>
        <v>-124280000</v>
      </c>
    </row>
    <row r="314" spans="1:14" x14ac:dyDescent="0.3">
      <c r="A314" s="1">
        <v>2</v>
      </c>
      <c r="B314" t="s">
        <v>882</v>
      </c>
      <c r="C314" t="s">
        <v>254</v>
      </c>
      <c r="D314" t="s">
        <v>254</v>
      </c>
      <c r="E314" t="s">
        <v>254</v>
      </c>
      <c r="F314" t="s">
        <v>254</v>
      </c>
      <c r="G314" t="s">
        <v>2351</v>
      </c>
      <c r="I314" t="str">
        <f t="shared" si="27"/>
        <v>N/A</v>
      </c>
      <c r="J314" t="str">
        <f t="shared" si="28"/>
        <v>N/A</v>
      </c>
      <c r="K314" t="str">
        <f t="shared" si="29"/>
        <v>N/A</v>
      </c>
      <c r="L314" t="str">
        <f t="shared" si="30"/>
        <v>N/A</v>
      </c>
      <c r="M314" t="str">
        <f t="shared" si="31"/>
        <v>N/A</v>
      </c>
      <c r="N314">
        <f t="shared" si="32"/>
        <v>-10860000</v>
      </c>
    </row>
    <row r="315" spans="1:14" x14ac:dyDescent="0.3">
      <c r="A315" s="1">
        <v>3</v>
      </c>
      <c r="B315" t="s">
        <v>888</v>
      </c>
      <c r="C315" t="s">
        <v>254</v>
      </c>
      <c r="D315" t="s">
        <v>2352</v>
      </c>
      <c r="E315" t="s">
        <v>2353</v>
      </c>
      <c r="F315" t="s">
        <v>2354</v>
      </c>
      <c r="G315" t="s">
        <v>2355</v>
      </c>
      <c r="I315" t="str">
        <f t="shared" si="27"/>
        <v>N/A</v>
      </c>
      <c r="J315" t="str">
        <f t="shared" si="28"/>
        <v>N/A</v>
      </c>
      <c r="K315">
        <f t="shared" si="29"/>
        <v>0.10470000000000002</v>
      </c>
      <c r="L315">
        <f t="shared" si="30"/>
        <v>0.15890000000000001</v>
      </c>
      <c r="M315">
        <f t="shared" si="31"/>
        <v>-0.11070000000000001</v>
      </c>
      <c r="N315">
        <f t="shared" si="32"/>
        <v>-1.087</v>
      </c>
    </row>
    <row r="316" spans="1:14" x14ac:dyDescent="0.3">
      <c r="A316" s="1">
        <v>4</v>
      </c>
      <c r="B316" t="s">
        <v>893</v>
      </c>
      <c r="C316" t="s">
        <v>2356</v>
      </c>
      <c r="D316" t="s">
        <v>2357</v>
      </c>
      <c r="E316" t="s">
        <v>2358</v>
      </c>
      <c r="F316" t="s">
        <v>2359</v>
      </c>
      <c r="G316" t="s">
        <v>2360</v>
      </c>
      <c r="I316" t="str">
        <f t="shared" ref="I316:I379" si="33">IF(AND(K316&gt; J316, L316&gt; K316, M316&gt; L316, N316&gt; M316), "pos_trend", IF(AND(K316&lt; J316, L316&lt; K316, M316&lt; L316, N316&lt; M316), "neg_trend", "N/A"))</f>
        <v>N/A</v>
      </c>
      <c r="J316">
        <f t="shared" ref="J316:J379" si="34">IFERROR(IF(TRIM(C316)="-", "N/A", IF(RIGHT(C316,1)=")",IF(RIGHT(C316,2)="T)",-1000000000000*VALUE(MID(C316,2,LEN(C316)-3)),IF(RIGHT(C316,2)="M)",-1000000*VALUE(MID(C316,2,LEN(C316)-3)),IF(RIGHT(C316,2)="B)",-1000000000*VALUE(MID(C316,2,LEN(C316)-3)),IF(RIGHT(C316,2)="k)",-1000*VALUE(MID(C316,2,LEN(C316)-3)),VALUE(SUBSTITUTE(C316,",","")))))),IF(RIGHT(C316,1)="T",1000000000000*VALUE(LEFT(C316,LEN(C316)-1)),IF(RIGHT(C316,1)="M",1000000*VALUE(LEFT(C316,LEN(C316)-1)),IF(RIGHT(C316,1)="B",1000000000*VALUE(LEFT(C316,LEN(C316)-1)),IF(RIGHT(C316,1)="%",0.01*VALUE(LEFT(C316,LEN(C316)-1)),IF(RIGHT(C316,1)="k",1000*VALUE(LEFT(C316,LEN(C316)-1)),VALUE(SUBSTITUTE(C316,",",""))))))))),"N/A")</f>
        <v>-0.10439999999999999</v>
      </c>
      <c r="K316">
        <f t="shared" ref="K316:K379" si="35">IFERROR(IF(TRIM(D316)="-", "N/A", IF(RIGHT(D316,1)=")",IF(RIGHT(D316,2)="T)",-1000000000000*VALUE(MID(D316,2,LEN(D316)-3)),IF(RIGHT(D316,2)="M)",-1000000*VALUE(MID(D316,2,LEN(D316)-3)),IF(RIGHT(D316,2)="B)",-1000000000*VALUE(MID(D316,2,LEN(D316)-3)),IF(RIGHT(D316,2)="k)",-1000*VALUE(MID(D316,2,LEN(D316)-3)),VALUE(SUBSTITUTE(D316,",","")))))),IF(RIGHT(D316,1)="T",1000000000000*VALUE(LEFT(D316,LEN(D316)-1)),IF(RIGHT(D316,1)="M",1000000*VALUE(LEFT(D316,LEN(D316)-1)),IF(RIGHT(D316,1)="B",1000000000*VALUE(LEFT(D316,LEN(D316)-1)),IF(RIGHT(D316,1)="%",0.01*VALUE(LEFT(D316,LEN(D316)-1)),IF(RIGHT(D316,1)="k",1000*VALUE(LEFT(D316,LEN(D316)-1)),VALUE(SUBSTITUTE(D316,",",""))))))))),"N/A")</f>
        <v>-0.23670000000000002</v>
      </c>
      <c r="L316">
        <f t="shared" ref="L316:L379" si="36">IFERROR(IF(TRIM(E316)="-", "N/A", IF(RIGHT(E316,1)=")",IF(RIGHT(E316,2)="T)",-1000000000000*VALUE(MID(E316,2,LEN(E316)-3)),IF(RIGHT(E316,2)="M)",-1000000*VALUE(MID(E316,2,LEN(E316)-3)),IF(RIGHT(E316,2)="B)",-1000000000*VALUE(MID(E316,2,LEN(E316)-3)),IF(RIGHT(E316,2)="k)",-1000*VALUE(MID(E316,2,LEN(E316)-3)),VALUE(SUBSTITUTE(E316,",","")))))),IF(RIGHT(E316,1)="T",1000000000000*VALUE(LEFT(E316,LEN(E316)-1)),IF(RIGHT(E316,1)="M",1000000*VALUE(LEFT(E316,LEN(E316)-1)),IF(RIGHT(E316,1)="B",1000000000*VALUE(LEFT(E316,LEN(E316)-1)),IF(RIGHT(E316,1)="%",0.01*VALUE(LEFT(E316,LEN(E316)-1)),IF(RIGHT(E316,1)="k",1000*VALUE(LEFT(E316,LEN(E316)-1)),VALUE(SUBSTITUTE(E316,",",""))))))))),"N/A")</f>
        <v>-0.17329999999999998</v>
      </c>
      <c r="M316">
        <f t="shared" ref="M316:M379" si="37">IFERROR(IF(TRIM(F316)="-", "N/A", IF(RIGHT(F316,1)=")",IF(RIGHT(F316,2)="T)",-1000000000000*VALUE(MID(F316,2,LEN(F316)-3)),IF(RIGHT(F316,2)="M)",-1000000*VALUE(MID(F316,2,LEN(F316)-3)),IF(RIGHT(F316,2)="B)",-1000000000*VALUE(MID(F316,2,LEN(F316)-3)),IF(RIGHT(F316,2)="k)",-1000*VALUE(MID(F316,2,LEN(F316)-3)),VALUE(SUBSTITUTE(F316,",","")))))),IF(RIGHT(F316,1)="T",1000000000000*VALUE(LEFT(F316,LEN(F316)-1)),IF(RIGHT(F316,1)="M",1000000*VALUE(LEFT(F316,LEN(F316)-1)),IF(RIGHT(F316,1)="B",1000000000*VALUE(LEFT(F316,LEN(F316)-1)),IF(RIGHT(F316,1)="%",0.01*VALUE(LEFT(F316,LEN(F316)-1)),IF(RIGHT(F316,1)="k",1000*VALUE(LEFT(F316,LEN(F316)-1)),VALUE(SUBSTITUTE(F316,",",""))))))))),"N/A")</f>
        <v>-0.1822</v>
      </c>
      <c r="N316">
        <f t="shared" ref="N316:N379" si="38">IFERROR(IF(TRIM(G316)="-", "N/A", IF(RIGHT(G316,1)=")",IF(RIGHT(G316,2)="T)",-1000000000000*VALUE(MID(G316,2,LEN(G316)-3)),IF(RIGHT(G316,2)="M)",-1000000*VALUE(MID(G316,2,LEN(G316)-3)),IF(RIGHT(G316,2)="B)",-1000000000*VALUE(MID(G316,2,LEN(G316)-3)),IF(RIGHT(G316,2)="k)",-1000*VALUE(MID(G316,2,LEN(G316)-3)),VALUE(SUBSTITUTE(G316,",","")))))),IF(RIGHT(G316,1)="T",1000000000000*VALUE(LEFT(G316,LEN(G316)-1)),IF(RIGHT(G316,1)="M",1000000*VALUE(LEFT(G316,LEN(G316)-1)),IF(RIGHT(G316,1)="B",1000000000*VALUE(LEFT(G316,LEN(G316)-1)),IF(RIGHT(G316,1)="%",0.01*VALUE(LEFT(G316,LEN(G316)-1)),IF(RIGHT(G316,1)="k",1000*VALUE(LEFT(G316,LEN(G316)-1)),VALUE(SUBSTITUTE(G316,",",""))))))))),"N/A")</f>
        <v>-0.29570000000000002</v>
      </c>
    </row>
    <row r="317" spans="1:14" x14ac:dyDescent="0.3">
      <c r="A317" s="1">
        <v>5</v>
      </c>
      <c r="B317" t="s">
        <v>899</v>
      </c>
      <c r="C317" t="s">
        <v>254</v>
      </c>
      <c r="D317" t="s">
        <v>254</v>
      </c>
      <c r="E317" t="s">
        <v>2361</v>
      </c>
      <c r="F317" t="s">
        <v>2362</v>
      </c>
      <c r="G317" t="s">
        <v>2363</v>
      </c>
      <c r="I317" t="str">
        <f t="shared" si="33"/>
        <v>N/A</v>
      </c>
      <c r="J317" t="str">
        <f t="shared" si="34"/>
        <v>N/A</v>
      </c>
      <c r="K317" t="str">
        <f t="shared" si="35"/>
        <v>N/A</v>
      </c>
      <c r="L317">
        <f t="shared" si="36"/>
        <v>-50360000</v>
      </c>
      <c r="M317">
        <f t="shared" si="37"/>
        <v>-11970000</v>
      </c>
      <c r="N317">
        <f t="shared" si="38"/>
        <v>-156930000</v>
      </c>
    </row>
    <row r="318" spans="1:14" x14ac:dyDescent="0.3">
      <c r="A318" s="1">
        <v>6</v>
      </c>
      <c r="B318" t="s">
        <v>904</v>
      </c>
      <c r="C318" t="s">
        <v>2364</v>
      </c>
      <c r="D318" t="s">
        <v>1302</v>
      </c>
      <c r="E318" t="s">
        <v>2365</v>
      </c>
      <c r="F318" t="s">
        <v>581</v>
      </c>
      <c r="G318" t="s">
        <v>2366</v>
      </c>
      <c r="I318" t="str">
        <f t="shared" si="33"/>
        <v>N/A</v>
      </c>
      <c r="J318">
        <f t="shared" si="34"/>
        <v>15160000</v>
      </c>
      <c r="K318">
        <f t="shared" si="35"/>
        <v>1500000</v>
      </c>
      <c r="L318">
        <f t="shared" si="36"/>
        <v>1370000</v>
      </c>
      <c r="M318">
        <f t="shared" si="37"/>
        <v>5870000</v>
      </c>
      <c r="N318">
        <f t="shared" si="38"/>
        <v>1420000</v>
      </c>
    </row>
    <row r="319" spans="1:14" x14ac:dyDescent="0.3">
      <c r="A319" s="1">
        <v>7</v>
      </c>
      <c r="B319" t="s">
        <v>906</v>
      </c>
      <c r="C319" t="s">
        <v>254</v>
      </c>
      <c r="D319" t="s">
        <v>254</v>
      </c>
      <c r="E319" t="s">
        <v>254</v>
      </c>
      <c r="F319" t="s">
        <v>254</v>
      </c>
      <c r="G319" t="s">
        <v>2367</v>
      </c>
      <c r="I319" t="str">
        <f t="shared" si="33"/>
        <v>N/A</v>
      </c>
      <c r="J319" t="str">
        <f t="shared" si="34"/>
        <v>N/A</v>
      </c>
      <c r="K319" t="str">
        <f t="shared" si="35"/>
        <v>N/A</v>
      </c>
      <c r="L319" t="str">
        <f t="shared" si="36"/>
        <v>N/A</v>
      </c>
      <c r="M319" t="str">
        <f t="shared" si="37"/>
        <v>N/A</v>
      </c>
      <c r="N319">
        <f t="shared" si="38"/>
        <v>-21530000</v>
      </c>
    </row>
    <row r="320" spans="1:14" x14ac:dyDescent="0.3">
      <c r="A320" s="1">
        <v>8</v>
      </c>
      <c r="B320" t="s">
        <v>908</v>
      </c>
      <c r="C320" t="s">
        <v>254</v>
      </c>
      <c r="D320" t="s">
        <v>254</v>
      </c>
      <c r="E320" t="s">
        <v>254</v>
      </c>
      <c r="F320" t="s">
        <v>254</v>
      </c>
      <c r="G320" t="s">
        <v>2367</v>
      </c>
      <c r="I320" t="str">
        <f t="shared" si="33"/>
        <v>N/A</v>
      </c>
      <c r="J320" t="str">
        <f t="shared" si="34"/>
        <v>N/A</v>
      </c>
      <c r="K320" t="str">
        <f t="shared" si="35"/>
        <v>N/A</v>
      </c>
      <c r="L320" t="str">
        <f t="shared" si="36"/>
        <v>N/A</v>
      </c>
      <c r="M320" t="str">
        <f t="shared" si="37"/>
        <v>N/A</v>
      </c>
      <c r="N320">
        <f t="shared" si="38"/>
        <v>-21530000</v>
      </c>
    </row>
    <row r="321" spans="1:14" x14ac:dyDescent="0.3">
      <c r="A321" s="1">
        <v>9</v>
      </c>
      <c r="B321" t="s">
        <v>909</v>
      </c>
      <c r="C321" t="s">
        <v>254</v>
      </c>
      <c r="D321" t="s">
        <v>254</v>
      </c>
      <c r="E321" t="s">
        <v>254</v>
      </c>
      <c r="F321" t="s">
        <v>254</v>
      </c>
      <c r="G321" t="s">
        <v>254</v>
      </c>
      <c r="I321" t="str">
        <f t="shared" si="33"/>
        <v>N/A</v>
      </c>
      <c r="J321" t="str">
        <f t="shared" si="34"/>
        <v>N/A</v>
      </c>
      <c r="K321" t="str">
        <f t="shared" si="35"/>
        <v>N/A</v>
      </c>
      <c r="L321" t="str">
        <f t="shared" si="36"/>
        <v>N/A</v>
      </c>
      <c r="M321" t="str">
        <f t="shared" si="37"/>
        <v>N/A</v>
      </c>
      <c r="N321" t="str">
        <f t="shared" si="38"/>
        <v>N/A</v>
      </c>
    </row>
    <row r="322" spans="1:14" x14ac:dyDescent="0.3">
      <c r="A322" s="1">
        <v>10</v>
      </c>
      <c r="B322" t="s">
        <v>910</v>
      </c>
      <c r="C322" t="s">
        <v>254</v>
      </c>
      <c r="D322" t="s">
        <v>254</v>
      </c>
      <c r="E322" t="s">
        <v>2368</v>
      </c>
      <c r="F322" t="s">
        <v>254</v>
      </c>
      <c r="G322" t="s">
        <v>254</v>
      </c>
      <c r="I322" t="str">
        <f t="shared" si="33"/>
        <v>N/A</v>
      </c>
      <c r="J322" t="str">
        <f t="shared" si="34"/>
        <v>N/A</v>
      </c>
      <c r="K322" t="str">
        <f t="shared" si="35"/>
        <v>N/A</v>
      </c>
      <c r="L322">
        <f t="shared" si="36"/>
        <v>-5880000</v>
      </c>
      <c r="M322" t="str">
        <f t="shared" si="37"/>
        <v>N/A</v>
      </c>
      <c r="N322" t="str">
        <f t="shared" si="38"/>
        <v>N/A</v>
      </c>
    </row>
    <row r="323" spans="1:14" x14ac:dyDescent="0.3">
      <c r="A323" s="1">
        <v>11</v>
      </c>
      <c r="B323" t="s">
        <v>914</v>
      </c>
      <c r="C323" t="s">
        <v>254</v>
      </c>
      <c r="D323" t="s">
        <v>2369</v>
      </c>
      <c r="E323" t="s">
        <v>2370</v>
      </c>
      <c r="F323" t="s">
        <v>2371</v>
      </c>
      <c r="G323" t="s">
        <v>254</v>
      </c>
      <c r="I323" t="str">
        <f t="shared" si="33"/>
        <v>N/A</v>
      </c>
      <c r="J323" t="str">
        <f t="shared" si="34"/>
        <v>N/A</v>
      </c>
      <c r="K323">
        <f t="shared" si="35"/>
        <v>710930000</v>
      </c>
      <c r="L323">
        <f t="shared" si="36"/>
        <v>38710000</v>
      </c>
      <c r="M323">
        <f t="shared" si="37"/>
        <v>38880000</v>
      </c>
      <c r="N323" t="str">
        <f t="shared" si="38"/>
        <v>N/A</v>
      </c>
    </row>
    <row r="324" spans="1:14" x14ac:dyDescent="0.3">
      <c r="A324" s="1">
        <v>12</v>
      </c>
      <c r="B324" t="s">
        <v>915</v>
      </c>
      <c r="C324" t="s">
        <v>2372</v>
      </c>
      <c r="D324" t="s">
        <v>2373</v>
      </c>
      <c r="E324" t="s">
        <v>2374</v>
      </c>
      <c r="F324" t="s">
        <v>2375</v>
      </c>
      <c r="G324" t="s">
        <v>2376</v>
      </c>
      <c r="I324" t="str">
        <f t="shared" si="33"/>
        <v>N/A</v>
      </c>
      <c r="J324">
        <f t="shared" si="34"/>
        <v>-62260000</v>
      </c>
      <c r="K324">
        <f t="shared" si="35"/>
        <v>643120000</v>
      </c>
      <c r="L324">
        <f t="shared" si="36"/>
        <v>-74470000</v>
      </c>
      <c r="M324">
        <f t="shared" si="37"/>
        <v>-31970000</v>
      </c>
      <c r="N324">
        <f t="shared" si="38"/>
        <v>-312170000</v>
      </c>
    </row>
    <row r="325" spans="1:14" x14ac:dyDescent="0.3">
      <c r="A325" s="1">
        <v>13</v>
      </c>
      <c r="B325" t="s">
        <v>921</v>
      </c>
      <c r="C325" t="s">
        <v>254</v>
      </c>
      <c r="D325" t="s">
        <v>2377</v>
      </c>
      <c r="E325" t="s">
        <v>2378</v>
      </c>
      <c r="F325" t="s">
        <v>2379</v>
      </c>
      <c r="G325" t="s">
        <v>2380</v>
      </c>
      <c r="I325" t="str">
        <f t="shared" si="33"/>
        <v>N/A</v>
      </c>
      <c r="J325" t="str">
        <f t="shared" si="34"/>
        <v>N/A</v>
      </c>
      <c r="K325">
        <f t="shared" si="35"/>
        <v>11.3299</v>
      </c>
      <c r="L325">
        <f t="shared" si="36"/>
        <v>-1.1157999999999999</v>
      </c>
      <c r="M325">
        <f t="shared" si="37"/>
        <v>0.57069999999999999</v>
      </c>
      <c r="N325">
        <f t="shared" si="38"/>
        <v>-8.7643000000000004</v>
      </c>
    </row>
    <row r="326" spans="1:14" x14ac:dyDescent="0.3">
      <c r="A326" s="1">
        <v>14</v>
      </c>
      <c r="B326" t="s">
        <v>926</v>
      </c>
      <c r="C326" t="s">
        <v>2381</v>
      </c>
      <c r="D326" t="s">
        <v>2382</v>
      </c>
      <c r="E326" t="s">
        <v>2383</v>
      </c>
      <c r="F326" t="s">
        <v>2384</v>
      </c>
      <c r="G326" t="s">
        <v>2385</v>
      </c>
      <c r="I326" t="str">
        <f t="shared" si="33"/>
        <v>N/A</v>
      </c>
      <c r="J326">
        <f t="shared" si="34"/>
        <v>-8.4000000000000005E-2</v>
      </c>
      <c r="K326">
        <f t="shared" si="35"/>
        <v>2.1962000000000002</v>
      </c>
      <c r="L326">
        <f t="shared" si="36"/>
        <v>-0.22140000000000001</v>
      </c>
      <c r="M326">
        <f t="shared" si="37"/>
        <v>-0.09</v>
      </c>
      <c r="N326">
        <f t="shared" si="38"/>
        <v>-0.68310000000000004</v>
      </c>
    </row>
    <row r="327" spans="1:14" x14ac:dyDescent="0.3">
      <c r="I327" t="str">
        <f t="shared" si="33"/>
        <v>N/A</v>
      </c>
      <c r="J327" t="str">
        <f t="shared" si="34"/>
        <v>N/A</v>
      </c>
      <c r="K327" t="str">
        <f t="shared" si="35"/>
        <v>N/A</v>
      </c>
      <c r="L327" t="str">
        <f t="shared" si="36"/>
        <v>N/A</v>
      </c>
      <c r="M327" t="str">
        <f t="shared" si="37"/>
        <v>N/A</v>
      </c>
      <c r="N327" t="str">
        <f t="shared" si="38"/>
        <v>N/A</v>
      </c>
    </row>
    <row r="328" spans="1:14" x14ac:dyDescent="0.3">
      <c r="B328" s="1" t="s">
        <v>307</v>
      </c>
      <c r="C328" s="1" t="s">
        <v>242</v>
      </c>
      <c r="D328" s="1" t="s">
        <v>243</v>
      </c>
      <c r="E328" s="1" t="s">
        <v>244</v>
      </c>
      <c r="F328" s="1" t="s">
        <v>245</v>
      </c>
      <c r="G328" s="1" t="s">
        <v>246</v>
      </c>
      <c r="H328" s="1" t="s">
        <v>247</v>
      </c>
      <c r="I328" t="str">
        <f t="shared" si="33"/>
        <v>pos_trend</v>
      </c>
      <c r="J328">
        <f t="shared" si="34"/>
        <v>2012</v>
      </c>
      <c r="K328">
        <f t="shared" si="35"/>
        <v>2013</v>
      </c>
      <c r="L328">
        <f t="shared" si="36"/>
        <v>2014</v>
      </c>
      <c r="M328">
        <f t="shared" si="37"/>
        <v>2015</v>
      </c>
      <c r="N328">
        <f t="shared" si="38"/>
        <v>2016</v>
      </c>
    </row>
    <row r="329" spans="1:14" x14ac:dyDescent="0.3">
      <c r="A329" s="1">
        <v>0</v>
      </c>
      <c r="B329" t="s">
        <v>932</v>
      </c>
      <c r="C329" t="s">
        <v>2386</v>
      </c>
      <c r="D329" t="s">
        <v>2387</v>
      </c>
      <c r="E329" t="s">
        <v>2388</v>
      </c>
      <c r="F329" t="s">
        <v>2389</v>
      </c>
      <c r="G329" t="s">
        <v>2390</v>
      </c>
      <c r="I329" t="str">
        <f t="shared" si="33"/>
        <v>N/A</v>
      </c>
      <c r="J329">
        <f t="shared" si="34"/>
        <v>-18490000</v>
      </c>
      <c r="K329">
        <f t="shared" si="35"/>
        <v>-12100000</v>
      </c>
      <c r="L329">
        <f t="shared" si="36"/>
        <v>-17490000</v>
      </c>
      <c r="M329">
        <f t="shared" si="37"/>
        <v>-19070000</v>
      </c>
      <c r="N329">
        <f t="shared" si="38"/>
        <v>-20970000</v>
      </c>
    </row>
    <row r="330" spans="1:14" x14ac:dyDescent="0.3">
      <c r="A330" s="1">
        <v>1</v>
      </c>
      <c r="B330" t="s">
        <v>933</v>
      </c>
      <c r="C330" t="s">
        <v>2386</v>
      </c>
      <c r="D330" t="s">
        <v>2387</v>
      </c>
      <c r="E330" t="s">
        <v>2388</v>
      </c>
      <c r="F330" t="s">
        <v>2389</v>
      </c>
      <c r="G330" t="s">
        <v>2390</v>
      </c>
      <c r="I330" t="str">
        <f t="shared" si="33"/>
        <v>N/A</v>
      </c>
      <c r="J330">
        <f t="shared" si="34"/>
        <v>-18490000</v>
      </c>
      <c r="K330">
        <f t="shared" si="35"/>
        <v>-12100000</v>
      </c>
      <c r="L330">
        <f t="shared" si="36"/>
        <v>-17490000</v>
      </c>
      <c r="M330">
        <f t="shared" si="37"/>
        <v>-19070000</v>
      </c>
      <c r="N330">
        <f t="shared" si="38"/>
        <v>-20970000</v>
      </c>
    </row>
    <row r="331" spans="1:14" x14ac:dyDescent="0.3">
      <c r="A331" s="1">
        <v>2</v>
      </c>
      <c r="B331" t="s">
        <v>436</v>
      </c>
      <c r="C331" t="s">
        <v>254</v>
      </c>
      <c r="D331" t="s">
        <v>254</v>
      </c>
      <c r="E331" t="s">
        <v>254</v>
      </c>
      <c r="F331" t="s">
        <v>254</v>
      </c>
      <c r="G331" t="s">
        <v>254</v>
      </c>
      <c r="I331" t="str">
        <f t="shared" si="33"/>
        <v>N/A</v>
      </c>
      <c r="J331" t="str">
        <f t="shared" si="34"/>
        <v>N/A</v>
      </c>
      <c r="K331" t="str">
        <f t="shared" si="35"/>
        <v>N/A</v>
      </c>
      <c r="L331" t="str">
        <f t="shared" si="36"/>
        <v>N/A</v>
      </c>
      <c r="M331" t="str">
        <f t="shared" si="37"/>
        <v>N/A</v>
      </c>
      <c r="N331" t="str">
        <f t="shared" si="38"/>
        <v>N/A</v>
      </c>
    </row>
    <row r="332" spans="1:14" x14ac:dyDescent="0.3">
      <c r="A332" s="1">
        <v>3</v>
      </c>
      <c r="B332" t="s">
        <v>934</v>
      </c>
      <c r="C332" t="s">
        <v>2391</v>
      </c>
      <c r="D332" t="s">
        <v>2148</v>
      </c>
      <c r="E332" t="s">
        <v>2392</v>
      </c>
      <c r="F332" t="s">
        <v>2393</v>
      </c>
      <c r="G332" t="s">
        <v>2013</v>
      </c>
      <c r="I332" t="str">
        <f t="shared" si="33"/>
        <v>N/A</v>
      </c>
      <c r="J332">
        <f t="shared" si="34"/>
        <v>1110000</v>
      </c>
      <c r="K332">
        <f t="shared" si="35"/>
        <v>1200000</v>
      </c>
      <c r="L332">
        <f t="shared" si="36"/>
        <v>-536000</v>
      </c>
      <c r="M332">
        <f t="shared" si="37"/>
        <v>105000</v>
      </c>
      <c r="N332">
        <f t="shared" si="38"/>
        <v>-3470000</v>
      </c>
    </row>
    <row r="333" spans="1:14" x14ac:dyDescent="0.3">
      <c r="A333" s="1">
        <v>4</v>
      </c>
      <c r="B333" t="s">
        <v>940</v>
      </c>
      <c r="C333" t="s">
        <v>2394</v>
      </c>
      <c r="D333" t="s">
        <v>2395</v>
      </c>
      <c r="E333" t="s">
        <v>2396</v>
      </c>
      <c r="F333" t="s">
        <v>2397</v>
      </c>
      <c r="G333" t="s">
        <v>2398</v>
      </c>
      <c r="I333" t="str">
        <f t="shared" si="33"/>
        <v>neg_trend</v>
      </c>
      <c r="J333">
        <f t="shared" si="34"/>
        <v>-344000</v>
      </c>
      <c r="K333">
        <f t="shared" si="35"/>
        <v>-1470000</v>
      </c>
      <c r="L333">
        <f t="shared" si="36"/>
        <v>-1670000</v>
      </c>
      <c r="M333">
        <f t="shared" si="37"/>
        <v>-1890000</v>
      </c>
      <c r="N333">
        <f t="shared" si="38"/>
        <v>-4110000.0000000005</v>
      </c>
    </row>
    <row r="334" spans="1:14" x14ac:dyDescent="0.3">
      <c r="A334" s="1">
        <v>5</v>
      </c>
      <c r="B334" t="s">
        <v>946</v>
      </c>
      <c r="C334" t="s">
        <v>1194</v>
      </c>
      <c r="D334" t="s">
        <v>2399</v>
      </c>
      <c r="E334" t="s">
        <v>2400</v>
      </c>
      <c r="F334" t="s">
        <v>2401</v>
      </c>
      <c r="G334" t="s">
        <v>2402</v>
      </c>
      <c r="I334" t="str">
        <f t="shared" si="33"/>
        <v>N/A</v>
      </c>
      <c r="J334">
        <f t="shared" si="34"/>
        <v>1450000</v>
      </c>
      <c r="K334">
        <f t="shared" si="35"/>
        <v>2670000</v>
      </c>
      <c r="L334">
        <f t="shared" si="36"/>
        <v>1130000</v>
      </c>
      <c r="M334">
        <f t="shared" si="37"/>
        <v>2000000</v>
      </c>
      <c r="N334">
        <f t="shared" si="38"/>
        <v>649000</v>
      </c>
    </row>
    <row r="335" spans="1:14" x14ac:dyDescent="0.3">
      <c r="A335" s="1">
        <v>6</v>
      </c>
      <c r="B335" t="s">
        <v>952</v>
      </c>
      <c r="C335" t="s">
        <v>254</v>
      </c>
      <c r="D335" t="s">
        <v>254</v>
      </c>
      <c r="E335" t="s">
        <v>254</v>
      </c>
      <c r="F335" t="s">
        <v>254</v>
      </c>
      <c r="G335" t="s">
        <v>254</v>
      </c>
      <c r="I335" t="str">
        <f t="shared" si="33"/>
        <v>N/A</v>
      </c>
      <c r="J335" t="str">
        <f t="shared" si="34"/>
        <v>N/A</v>
      </c>
      <c r="K335" t="str">
        <f t="shared" si="35"/>
        <v>N/A</v>
      </c>
      <c r="L335" t="str">
        <f t="shared" si="36"/>
        <v>N/A</v>
      </c>
      <c r="M335" t="str">
        <f t="shared" si="37"/>
        <v>N/A</v>
      </c>
      <c r="N335" t="str">
        <f t="shared" si="38"/>
        <v>N/A</v>
      </c>
    </row>
    <row r="336" spans="1:14" x14ac:dyDescent="0.3">
      <c r="A336" s="1">
        <v>7</v>
      </c>
      <c r="B336" t="s">
        <v>958</v>
      </c>
      <c r="C336" t="s">
        <v>1194</v>
      </c>
      <c r="D336" t="s">
        <v>2399</v>
      </c>
      <c r="E336" t="s">
        <v>2400</v>
      </c>
      <c r="F336" t="s">
        <v>2401</v>
      </c>
      <c r="G336" t="s">
        <v>2402</v>
      </c>
      <c r="I336" t="str">
        <f t="shared" si="33"/>
        <v>N/A</v>
      </c>
      <c r="J336">
        <f t="shared" si="34"/>
        <v>1450000</v>
      </c>
      <c r="K336">
        <f t="shared" si="35"/>
        <v>2670000</v>
      </c>
      <c r="L336">
        <f t="shared" si="36"/>
        <v>1130000</v>
      </c>
      <c r="M336">
        <f t="shared" si="37"/>
        <v>2000000</v>
      </c>
      <c r="N336">
        <f t="shared" si="38"/>
        <v>649000</v>
      </c>
    </row>
    <row r="337" spans="1:14" x14ac:dyDescent="0.3">
      <c r="A337" s="1">
        <v>8</v>
      </c>
      <c r="B337" t="s">
        <v>964</v>
      </c>
      <c r="C337" t="s">
        <v>2403</v>
      </c>
      <c r="D337" t="s">
        <v>2404</v>
      </c>
      <c r="E337" t="s">
        <v>2405</v>
      </c>
      <c r="F337" t="s">
        <v>2406</v>
      </c>
      <c r="G337" t="s">
        <v>2407</v>
      </c>
      <c r="I337" t="str">
        <f t="shared" si="33"/>
        <v>N/A</v>
      </c>
      <c r="J337">
        <f t="shared" si="34"/>
        <v>-17510000</v>
      </c>
      <c r="K337">
        <f t="shared" si="35"/>
        <v>-272150000</v>
      </c>
      <c r="L337">
        <f t="shared" si="36"/>
        <v>-1950000</v>
      </c>
      <c r="M337">
        <f t="shared" si="37"/>
        <v>-6910000</v>
      </c>
      <c r="N337">
        <f t="shared" si="38"/>
        <v>89470000</v>
      </c>
    </row>
    <row r="338" spans="1:14" x14ac:dyDescent="0.3">
      <c r="A338" s="1">
        <v>9</v>
      </c>
      <c r="B338" t="s">
        <v>970</v>
      </c>
      <c r="C338" t="s">
        <v>254</v>
      </c>
      <c r="D338" t="s">
        <v>254</v>
      </c>
      <c r="E338" t="s">
        <v>254</v>
      </c>
      <c r="F338" t="s">
        <v>254</v>
      </c>
      <c r="G338" t="s">
        <v>254</v>
      </c>
      <c r="I338" t="str">
        <f t="shared" si="33"/>
        <v>N/A</v>
      </c>
      <c r="J338" t="str">
        <f t="shared" si="34"/>
        <v>N/A</v>
      </c>
      <c r="K338" t="str">
        <f t="shared" si="35"/>
        <v>N/A</v>
      </c>
      <c r="L338" t="str">
        <f t="shared" si="36"/>
        <v>N/A</v>
      </c>
      <c r="M338" t="str">
        <f t="shared" si="37"/>
        <v>N/A</v>
      </c>
      <c r="N338" t="str">
        <f t="shared" si="38"/>
        <v>N/A</v>
      </c>
    </row>
    <row r="339" spans="1:14" x14ac:dyDescent="0.3">
      <c r="A339" s="1">
        <v>10</v>
      </c>
      <c r="B339" t="s">
        <v>971</v>
      </c>
      <c r="C339" t="s">
        <v>2403</v>
      </c>
      <c r="D339" t="s">
        <v>2404</v>
      </c>
      <c r="E339" t="s">
        <v>2405</v>
      </c>
      <c r="F339" t="s">
        <v>2406</v>
      </c>
      <c r="G339" t="s">
        <v>2407</v>
      </c>
      <c r="I339" t="str">
        <f t="shared" si="33"/>
        <v>N/A</v>
      </c>
      <c r="J339">
        <f t="shared" si="34"/>
        <v>-17510000</v>
      </c>
      <c r="K339">
        <f t="shared" si="35"/>
        <v>-272150000</v>
      </c>
      <c r="L339">
        <f t="shared" si="36"/>
        <v>-1950000</v>
      </c>
      <c r="M339">
        <f t="shared" si="37"/>
        <v>-6910000</v>
      </c>
      <c r="N339">
        <f t="shared" si="38"/>
        <v>89470000</v>
      </c>
    </row>
    <row r="340" spans="1:14" x14ac:dyDescent="0.3">
      <c r="A340" s="1">
        <v>11</v>
      </c>
      <c r="B340" t="s">
        <v>972</v>
      </c>
      <c r="C340" t="s">
        <v>2408</v>
      </c>
      <c r="D340" t="s">
        <v>2409</v>
      </c>
      <c r="E340" t="s">
        <v>2405</v>
      </c>
      <c r="F340" t="s">
        <v>2410</v>
      </c>
      <c r="G340" t="s">
        <v>2411</v>
      </c>
      <c r="I340" t="str">
        <f t="shared" si="33"/>
        <v>N/A</v>
      </c>
      <c r="J340">
        <f t="shared" si="34"/>
        <v>317810000</v>
      </c>
      <c r="K340">
        <f t="shared" si="35"/>
        <v>-12000</v>
      </c>
      <c r="L340">
        <f t="shared" si="36"/>
        <v>-1950000</v>
      </c>
      <c r="M340">
        <f t="shared" si="37"/>
        <v>-892000</v>
      </c>
      <c r="N340">
        <f t="shared" si="38"/>
        <v>123040000</v>
      </c>
    </row>
    <row r="341" spans="1:14" x14ac:dyDescent="0.3">
      <c r="A341" s="1">
        <v>12</v>
      </c>
      <c r="B341" t="s">
        <v>978</v>
      </c>
      <c r="C341" t="s">
        <v>2412</v>
      </c>
      <c r="D341" t="s">
        <v>2413</v>
      </c>
      <c r="E341" t="s">
        <v>254</v>
      </c>
      <c r="F341" t="s">
        <v>2414</v>
      </c>
      <c r="G341" t="s">
        <v>2415</v>
      </c>
      <c r="I341" t="str">
        <f t="shared" si="33"/>
        <v>N/A</v>
      </c>
      <c r="J341">
        <f t="shared" si="34"/>
        <v>-335330000</v>
      </c>
      <c r="K341">
        <f t="shared" si="35"/>
        <v>-272140000</v>
      </c>
      <c r="L341" t="str">
        <f t="shared" si="36"/>
        <v>N/A</v>
      </c>
      <c r="M341">
        <f t="shared" si="37"/>
        <v>-6020000</v>
      </c>
      <c r="N341">
        <f t="shared" si="38"/>
        <v>-33560000</v>
      </c>
    </row>
    <row r="342" spans="1:14" x14ac:dyDescent="0.3">
      <c r="A342" s="1">
        <v>13</v>
      </c>
      <c r="B342" t="s">
        <v>817</v>
      </c>
      <c r="C342" t="s">
        <v>2416</v>
      </c>
      <c r="D342" t="s">
        <v>2417</v>
      </c>
      <c r="E342" t="s">
        <v>2418</v>
      </c>
      <c r="F342" t="s">
        <v>2419</v>
      </c>
      <c r="G342" t="s">
        <v>2420</v>
      </c>
      <c r="I342" t="str">
        <f t="shared" si="33"/>
        <v>N/A</v>
      </c>
      <c r="J342">
        <f t="shared" si="34"/>
        <v>-2410000</v>
      </c>
      <c r="K342">
        <f t="shared" si="35"/>
        <v>-27430000</v>
      </c>
      <c r="L342">
        <f t="shared" si="36"/>
        <v>-13940000</v>
      </c>
      <c r="M342">
        <f t="shared" si="37"/>
        <v>-15560000</v>
      </c>
      <c r="N342">
        <f t="shared" si="38"/>
        <v>13780000</v>
      </c>
    </row>
    <row r="343" spans="1:14" x14ac:dyDescent="0.3">
      <c r="A343" s="1">
        <v>14</v>
      </c>
      <c r="B343" t="s">
        <v>910</v>
      </c>
      <c r="C343" t="s">
        <v>2013</v>
      </c>
      <c r="D343" t="s">
        <v>2421</v>
      </c>
      <c r="E343" t="s">
        <v>2422</v>
      </c>
      <c r="F343" t="s">
        <v>2423</v>
      </c>
      <c r="G343" t="s">
        <v>2424</v>
      </c>
      <c r="I343" t="str">
        <f t="shared" si="33"/>
        <v>N/A</v>
      </c>
      <c r="J343">
        <f t="shared" si="34"/>
        <v>-3470000</v>
      </c>
      <c r="K343">
        <f t="shared" si="35"/>
        <v>-27830000</v>
      </c>
      <c r="L343">
        <f t="shared" si="36"/>
        <v>-16440000.000000002</v>
      </c>
      <c r="M343">
        <f t="shared" si="37"/>
        <v>-16510000.000000002</v>
      </c>
      <c r="N343">
        <f t="shared" si="38"/>
        <v>-8630000</v>
      </c>
    </row>
    <row r="344" spans="1:14" x14ac:dyDescent="0.3">
      <c r="A344" s="1">
        <v>15</v>
      </c>
      <c r="B344" t="s">
        <v>914</v>
      </c>
      <c r="C344" t="s">
        <v>2425</v>
      </c>
      <c r="D344" t="s">
        <v>2426</v>
      </c>
      <c r="E344" t="s">
        <v>2427</v>
      </c>
      <c r="F344" t="s">
        <v>2428</v>
      </c>
      <c r="G344" t="s">
        <v>2429</v>
      </c>
      <c r="I344" t="str">
        <f t="shared" si="33"/>
        <v>N/A</v>
      </c>
      <c r="J344">
        <f t="shared" si="34"/>
        <v>1060000</v>
      </c>
      <c r="K344">
        <f t="shared" si="35"/>
        <v>408000</v>
      </c>
      <c r="L344">
        <f t="shared" si="36"/>
        <v>2500000</v>
      </c>
      <c r="M344">
        <f t="shared" si="37"/>
        <v>950000</v>
      </c>
      <c r="N344">
        <f t="shared" si="38"/>
        <v>22410000</v>
      </c>
    </row>
    <row r="345" spans="1:14" x14ac:dyDescent="0.3">
      <c r="A345" s="1">
        <v>16</v>
      </c>
      <c r="B345" t="s">
        <v>990</v>
      </c>
      <c r="C345" t="s">
        <v>2430</v>
      </c>
      <c r="D345" t="s">
        <v>2431</v>
      </c>
      <c r="E345" t="s">
        <v>2432</v>
      </c>
      <c r="F345" t="s">
        <v>2433</v>
      </c>
      <c r="G345" t="s">
        <v>2434</v>
      </c>
      <c r="I345" t="str">
        <f t="shared" si="33"/>
        <v>N/A</v>
      </c>
      <c r="J345">
        <f t="shared" si="34"/>
        <v>-37300000</v>
      </c>
      <c r="K345">
        <f t="shared" si="35"/>
        <v>-310470000</v>
      </c>
      <c r="L345">
        <f t="shared" si="36"/>
        <v>-33900000</v>
      </c>
      <c r="M345">
        <f t="shared" si="37"/>
        <v>-41440000</v>
      </c>
      <c r="N345">
        <f t="shared" si="38"/>
        <v>78820000</v>
      </c>
    </row>
    <row r="346" spans="1:14" x14ac:dyDescent="0.3">
      <c r="A346" s="1">
        <v>17</v>
      </c>
      <c r="B346" t="s">
        <v>996</v>
      </c>
      <c r="C346" t="s">
        <v>254</v>
      </c>
      <c r="D346" t="s">
        <v>2435</v>
      </c>
      <c r="E346" t="s">
        <v>2436</v>
      </c>
      <c r="F346" t="s">
        <v>2437</v>
      </c>
      <c r="G346" t="s">
        <v>2438</v>
      </c>
      <c r="I346" t="str">
        <f t="shared" si="33"/>
        <v>N/A</v>
      </c>
      <c r="J346" t="str">
        <f t="shared" si="34"/>
        <v>N/A</v>
      </c>
      <c r="K346">
        <f t="shared" si="35"/>
        <v>-7.3235000000000001</v>
      </c>
      <c r="L346">
        <f t="shared" si="36"/>
        <v>0.89080000000000004</v>
      </c>
      <c r="M346">
        <f t="shared" si="37"/>
        <v>-0.22219999999999998</v>
      </c>
      <c r="N346">
        <f t="shared" si="38"/>
        <v>2.9020999999999999</v>
      </c>
    </row>
    <row r="347" spans="1:14" x14ac:dyDescent="0.3">
      <c r="A347" s="1">
        <v>18</v>
      </c>
      <c r="B347" t="s">
        <v>1001</v>
      </c>
      <c r="C347" t="s">
        <v>2439</v>
      </c>
      <c r="D347" t="s">
        <v>2440</v>
      </c>
      <c r="E347" t="s">
        <v>2441</v>
      </c>
      <c r="F347" t="s">
        <v>2442</v>
      </c>
      <c r="G347" t="s">
        <v>2443</v>
      </c>
      <c r="I347" t="str">
        <f t="shared" si="33"/>
        <v>N/A</v>
      </c>
      <c r="J347">
        <f t="shared" si="34"/>
        <v>-5.0300000000000004E-2</v>
      </c>
      <c r="K347">
        <f t="shared" si="35"/>
        <v>-1.0602</v>
      </c>
      <c r="L347">
        <f t="shared" si="36"/>
        <v>-0.1008</v>
      </c>
      <c r="M347">
        <f t="shared" si="37"/>
        <v>-0.11660000000000001</v>
      </c>
      <c r="N347">
        <f t="shared" si="38"/>
        <v>0.17250000000000001</v>
      </c>
    </row>
    <row r="348" spans="1:14" x14ac:dyDescent="0.3">
      <c r="A348" s="1">
        <v>19</v>
      </c>
      <c r="B348" t="s">
        <v>1007</v>
      </c>
      <c r="C348" t="s">
        <v>254</v>
      </c>
      <c r="D348" t="s">
        <v>2444</v>
      </c>
      <c r="E348" t="s">
        <v>254</v>
      </c>
      <c r="F348" t="s">
        <v>254</v>
      </c>
      <c r="G348" t="s">
        <v>2445</v>
      </c>
      <c r="I348" t="str">
        <f t="shared" si="33"/>
        <v>N/A</v>
      </c>
      <c r="J348" t="str">
        <f t="shared" si="34"/>
        <v>N/A</v>
      </c>
      <c r="K348">
        <f t="shared" si="35"/>
        <v>-682000</v>
      </c>
      <c r="L348" t="str">
        <f t="shared" si="36"/>
        <v>N/A</v>
      </c>
      <c r="M348" t="str">
        <f t="shared" si="37"/>
        <v>N/A</v>
      </c>
      <c r="N348">
        <f t="shared" si="38"/>
        <v>-626000</v>
      </c>
    </row>
    <row r="349" spans="1:14" x14ac:dyDescent="0.3">
      <c r="A349" s="1">
        <v>20</v>
      </c>
      <c r="B349" t="s">
        <v>1013</v>
      </c>
      <c r="C349" t="s">
        <v>1014</v>
      </c>
      <c r="D349" t="s">
        <v>1014</v>
      </c>
      <c r="E349" t="s">
        <v>1014</v>
      </c>
      <c r="F349" t="s">
        <v>1014</v>
      </c>
      <c r="G349" t="s">
        <v>1014</v>
      </c>
      <c r="I349" t="str">
        <f t="shared" si="33"/>
        <v>N/A</v>
      </c>
      <c r="J349">
        <f t="shared" si="34"/>
        <v>0</v>
      </c>
      <c r="K349">
        <f t="shared" si="35"/>
        <v>0</v>
      </c>
      <c r="L349">
        <f t="shared" si="36"/>
        <v>0</v>
      </c>
      <c r="M349">
        <f t="shared" si="37"/>
        <v>0</v>
      </c>
      <c r="N349">
        <f t="shared" si="38"/>
        <v>0</v>
      </c>
    </row>
    <row r="350" spans="1:14" x14ac:dyDescent="0.3">
      <c r="A350" s="1">
        <v>21</v>
      </c>
      <c r="B350" t="s">
        <v>1015</v>
      </c>
      <c r="C350" t="s">
        <v>2446</v>
      </c>
      <c r="D350" t="s">
        <v>2447</v>
      </c>
      <c r="E350" t="s">
        <v>2448</v>
      </c>
      <c r="F350" t="s">
        <v>2449</v>
      </c>
      <c r="G350" t="s">
        <v>2450</v>
      </c>
      <c r="I350" t="str">
        <f t="shared" si="33"/>
        <v>N/A</v>
      </c>
      <c r="J350">
        <f t="shared" si="34"/>
        <v>87910000</v>
      </c>
      <c r="K350">
        <f t="shared" si="35"/>
        <v>219960000</v>
      </c>
      <c r="L350">
        <f t="shared" si="36"/>
        <v>-30390000</v>
      </c>
      <c r="M350">
        <f t="shared" si="37"/>
        <v>65830000</v>
      </c>
      <c r="N350">
        <f t="shared" si="38"/>
        <v>-122320000</v>
      </c>
    </row>
    <row r="351" spans="1:14" x14ac:dyDescent="0.3">
      <c r="A351" s="1">
        <v>22</v>
      </c>
      <c r="B351" t="s">
        <v>1021</v>
      </c>
      <c r="C351" t="s">
        <v>2451</v>
      </c>
      <c r="D351" t="s">
        <v>2452</v>
      </c>
      <c r="E351" t="s">
        <v>2453</v>
      </c>
      <c r="F351" t="s">
        <v>2454</v>
      </c>
      <c r="G351" t="s">
        <v>2455</v>
      </c>
      <c r="I351" t="str">
        <f t="shared" si="33"/>
        <v>N/A</v>
      </c>
      <c r="J351">
        <f t="shared" si="34"/>
        <v>110050000</v>
      </c>
      <c r="K351">
        <f t="shared" si="35"/>
        <v>-181320000</v>
      </c>
      <c r="L351">
        <f t="shared" si="36"/>
        <v>19680000</v>
      </c>
      <c r="M351">
        <f t="shared" si="37"/>
        <v>74490000</v>
      </c>
      <c r="N351">
        <f t="shared" si="38"/>
        <v>-12630000</v>
      </c>
    </row>
    <row r="352" spans="1:14" x14ac:dyDescent="0.3">
      <c r="A352" s="1">
        <v>23</v>
      </c>
      <c r="B352" t="s">
        <v>1027</v>
      </c>
      <c r="C352" t="s">
        <v>254</v>
      </c>
      <c r="D352" t="s">
        <v>2456</v>
      </c>
      <c r="E352" t="s">
        <v>2457</v>
      </c>
      <c r="F352" t="s">
        <v>2458</v>
      </c>
      <c r="G352" t="s">
        <v>2459</v>
      </c>
      <c r="I352" t="str">
        <f t="shared" si="33"/>
        <v>N/A</v>
      </c>
      <c r="J352" t="str">
        <f t="shared" si="34"/>
        <v>N/A</v>
      </c>
      <c r="K352">
        <f t="shared" si="35"/>
        <v>-2.6476000000000002</v>
      </c>
      <c r="L352">
        <f t="shared" si="36"/>
        <v>1.1085</v>
      </c>
      <c r="M352">
        <f t="shared" si="37"/>
        <v>2.7848000000000002</v>
      </c>
      <c r="N352">
        <f t="shared" si="38"/>
        <v>-1.1695</v>
      </c>
    </row>
    <row r="353" spans="1:14" x14ac:dyDescent="0.3">
      <c r="A353" s="1">
        <v>24</v>
      </c>
      <c r="B353" t="s">
        <v>1032</v>
      </c>
      <c r="C353" t="s">
        <v>254</v>
      </c>
      <c r="D353" t="s">
        <v>254</v>
      </c>
      <c r="E353" t="s">
        <v>254</v>
      </c>
      <c r="F353" t="s">
        <v>254</v>
      </c>
      <c r="G353" t="s">
        <v>2460</v>
      </c>
      <c r="I353" t="str">
        <f t="shared" si="33"/>
        <v>N/A</v>
      </c>
      <c r="J353" t="str">
        <f t="shared" si="34"/>
        <v>N/A</v>
      </c>
      <c r="K353" t="str">
        <f t="shared" si="35"/>
        <v>N/A</v>
      </c>
      <c r="L353" t="str">
        <f t="shared" si="36"/>
        <v>N/A</v>
      </c>
      <c r="M353" t="str">
        <f t="shared" si="37"/>
        <v>N/A</v>
      </c>
      <c r="N353">
        <f t="shared" si="38"/>
        <v>-2.58E-2</v>
      </c>
    </row>
    <row r="354" spans="1:14" x14ac:dyDescent="0.3">
      <c r="I354" t="str">
        <f t="shared" si="33"/>
        <v>N/A</v>
      </c>
      <c r="J354" t="str">
        <f t="shared" si="34"/>
        <v>N/A</v>
      </c>
      <c r="K354" t="str">
        <f t="shared" si="35"/>
        <v>N/A</v>
      </c>
      <c r="L354" t="str">
        <f t="shared" si="36"/>
        <v>N/A</v>
      </c>
      <c r="M354" t="str">
        <f t="shared" si="37"/>
        <v>N/A</v>
      </c>
      <c r="N354" t="str">
        <f t="shared" si="38"/>
        <v>N/A</v>
      </c>
    </row>
    <row r="355" spans="1:14" x14ac:dyDescent="0.3">
      <c r="A355" s="1">
        <v>0</v>
      </c>
      <c r="B355" t="s">
        <v>2461</v>
      </c>
      <c r="C355" t="s">
        <v>2462</v>
      </c>
      <c r="I355" t="str">
        <f t="shared" si="33"/>
        <v>N/A</v>
      </c>
      <c r="J355" t="str">
        <f t="shared" si="34"/>
        <v>N/A</v>
      </c>
      <c r="K355" t="str">
        <f t="shared" si="35"/>
        <v>N/A</v>
      </c>
      <c r="L355" t="str">
        <f t="shared" si="36"/>
        <v>N/A</v>
      </c>
      <c r="M355" t="str">
        <f t="shared" si="37"/>
        <v>N/A</v>
      </c>
      <c r="N355" t="str">
        <f t="shared" si="38"/>
        <v>N/A</v>
      </c>
    </row>
    <row r="356" spans="1:14" x14ac:dyDescent="0.3">
      <c r="A356" s="1">
        <v>1</v>
      </c>
      <c r="B356" t="s">
        <v>2463</v>
      </c>
      <c r="C356" t="s">
        <v>2464</v>
      </c>
      <c r="I356" t="str">
        <f t="shared" si="33"/>
        <v>N/A</v>
      </c>
      <c r="J356" t="str">
        <f t="shared" si="34"/>
        <v>N/A</v>
      </c>
      <c r="K356" t="str">
        <f t="shared" si="35"/>
        <v>N/A</v>
      </c>
      <c r="L356" t="str">
        <f t="shared" si="36"/>
        <v>N/A</v>
      </c>
      <c r="M356" t="str">
        <f t="shared" si="37"/>
        <v>N/A</v>
      </c>
      <c r="N356" t="str">
        <f t="shared" si="38"/>
        <v>N/A</v>
      </c>
    </row>
    <row r="357" spans="1:14" x14ac:dyDescent="0.3">
      <c r="A357" s="1">
        <v>2</v>
      </c>
      <c r="B357" t="s">
        <v>2465</v>
      </c>
      <c r="C357" t="s">
        <v>2466</v>
      </c>
      <c r="I357" t="str">
        <f t="shared" si="33"/>
        <v>N/A</v>
      </c>
      <c r="J357" t="str">
        <f t="shared" si="34"/>
        <v>N/A</v>
      </c>
      <c r="K357" t="str">
        <f t="shared" si="35"/>
        <v>N/A</v>
      </c>
      <c r="L357" t="str">
        <f t="shared" si="36"/>
        <v>N/A</v>
      </c>
      <c r="M357" t="str">
        <f t="shared" si="37"/>
        <v>N/A</v>
      </c>
      <c r="N357" t="str">
        <f t="shared" si="38"/>
        <v>N/A</v>
      </c>
    </row>
    <row r="358" spans="1:14" x14ac:dyDescent="0.3">
      <c r="A358" s="1">
        <v>3</v>
      </c>
      <c r="B358" t="s">
        <v>2467</v>
      </c>
      <c r="C358" t="s">
        <v>2468</v>
      </c>
      <c r="I358" t="str">
        <f t="shared" si="33"/>
        <v>N/A</v>
      </c>
      <c r="J358" t="str">
        <f t="shared" si="34"/>
        <v>N/A</v>
      </c>
      <c r="K358" t="str">
        <f t="shared" si="35"/>
        <v>N/A</v>
      </c>
      <c r="L358" t="str">
        <f t="shared" si="36"/>
        <v>N/A</v>
      </c>
      <c r="M358" t="str">
        <f t="shared" si="37"/>
        <v>N/A</v>
      </c>
      <c r="N358" t="str">
        <f t="shared" si="38"/>
        <v>N/A</v>
      </c>
    </row>
    <row r="359" spans="1:14" x14ac:dyDescent="0.3">
      <c r="A359" s="1">
        <v>4</v>
      </c>
      <c r="B359" t="s">
        <v>2469</v>
      </c>
      <c r="C359" t="s">
        <v>2470</v>
      </c>
      <c r="I359" t="str">
        <f t="shared" si="33"/>
        <v>N/A</v>
      </c>
      <c r="J359" t="str">
        <f t="shared" si="34"/>
        <v>N/A</v>
      </c>
      <c r="K359" t="str">
        <f t="shared" si="35"/>
        <v>N/A</v>
      </c>
      <c r="L359" t="str">
        <f t="shared" si="36"/>
        <v>N/A</v>
      </c>
      <c r="M359" t="str">
        <f t="shared" si="37"/>
        <v>N/A</v>
      </c>
      <c r="N359" t="str">
        <f t="shared" si="38"/>
        <v>N/A</v>
      </c>
    </row>
    <row r="360" spans="1:14" x14ac:dyDescent="0.3">
      <c r="A360" s="1">
        <v>5</v>
      </c>
      <c r="B360" t="s">
        <v>2471</v>
      </c>
      <c r="C360" t="s">
        <v>2472</v>
      </c>
      <c r="I360" t="str">
        <f t="shared" si="33"/>
        <v>N/A</v>
      </c>
      <c r="J360" t="str">
        <f t="shared" si="34"/>
        <v>N/A</v>
      </c>
      <c r="K360" t="str">
        <f t="shared" si="35"/>
        <v>N/A</v>
      </c>
      <c r="L360" t="str">
        <f t="shared" si="36"/>
        <v>N/A</v>
      </c>
      <c r="M360" t="str">
        <f t="shared" si="37"/>
        <v>N/A</v>
      </c>
      <c r="N360" t="str">
        <f t="shared" si="38"/>
        <v>N/A</v>
      </c>
    </row>
    <row r="361" spans="1:14" x14ac:dyDescent="0.3">
      <c r="I361" t="str">
        <f t="shared" si="33"/>
        <v>N/A</v>
      </c>
      <c r="J361" t="str">
        <f t="shared" si="34"/>
        <v>N/A</v>
      </c>
      <c r="K361" t="str">
        <f t="shared" si="35"/>
        <v>N/A</v>
      </c>
      <c r="L361" t="str">
        <f t="shared" si="36"/>
        <v>N/A</v>
      </c>
      <c r="M361" t="str">
        <f t="shared" si="37"/>
        <v>N/A</v>
      </c>
      <c r="N361" t="str">
        <f t="shared" si="38"/>
        <v>N/A</v>
      </c>
    </row>
    <row r="362" spans="1:14" x14ac:dyDescent="0.3">
      <c r="I362" t="str">
        <f t="shared" si="33"/>
        <v>N/A</v>
      </c>
      <c r="J362" t="str">
        <f t="shared" si="34"/>
        <v>N/A</v>
      </c>
      <c r="K362" t="str">
        <f t="shared" si="35"/>
        <v>N/A</v>
      </c>
      <c r="L362" t="str">
        <f t="shared" si="36"/>
        <v>N/A</v>
      </c>
      <c r="M362" t="str">
        <f t="shared" si="37"/>
        <v>N/A</v>
      </c>
      <c r="N362" t="str">
        <f t="shared" si="38"/>
        <v>N/A</v>
      </c>
    </row>
    <row r="363" spans="1:14" x14ac:dyDescent="0.3">
      <c r="A363" s="1">
        <v>0</v>
      </c>
      <c r="B363" t="s">
        <v>121</v>
      </c>
      <c r="C363" t="s">
        <v>612</v>
      </c>
      <c r="I363" t="str">
        <f t="shared" si="33"/>
        <v>N/A</v>
      </c>
      <c r="J363">
        <f t="shared" si="34"/>
        <v>1410000000</v>
      </c>
      <c r="K363" t="str">
        <f t="shared" si="35"/>
        <v>N/A</v>
      </c>
      <c r="L363" t="str">
        <f t="shared" si="36"/>
        <v>N/A</v>
      </c>
      <c r="M363" t="str">
        <f t="shared" si="37"/>
        <v>N/A</v>
      </c>
      <c r="N363" t="str">
        <f t="shared" si="38"/>
        <v>N/A</v>
      </c>
    </row>
    <row r="364" spans="1:14" x14ac:dyDescent="0.3">
      <c r="A364" s="1">
        <v>1</v>
      </c>
      <c r="B364" t="s">
        <v>122</v>
      </c>
      <c r="I364" t="str">
        <f t="shared" si="33"/>
        <v>N/A</v>
      </c>
      <c r="J364" t="str">
        <f t="shared" si="34"/>
        <v>N/A</v>
      </c>
      <c r="K364" t="str">
        <f t="shared" si="35"/>
        <v>N/A</v>
      </c>
      <c r="L364" t="str">
        <f t="shared" si="36"/>
        <v>N/A</v>
      </c>
      <c r="M364" t="str">
        <f t="shared" si="37"/>
        <v>N/A</v>
      </c>
      <c r="N364" t="str">
        <f t="shared" si="38"/>
        <v>N/A</v>
      </c>
    </row>
    <row r="365" spans="1:14" x14ac:dyDescent="0.3">
      <c r="A365" s="1">
        <v>2</v>
      </c>
      <c r="B365" t="s">
        <v>123</v>
      </c>
      <c r="C365" t="s">
        <v>2473</v>
      </c>
      <c r="I365" t="str">
        <f t="shared" si="33"/>
        <v>N/A</v>
      </c>
      <c r="J365">
        <f t="shared" si="34"/>
        <v>-22.99</v>
      </c>
      <c r="K365" t="str">
        <f t="shared" si="35"/>
        <v>N/A</v>
      </c>
      <c r="L365" t="str">
        <f t="shared" si="36"/>
        <v>N/A</v>
      </c>
      <c r="M365" t="str">
        <f t="shared" si="37"/>
        <v>N/A</v>
      </c>
      <c r="N365" t="str">
        <f t="shared" si="38"/>
        <v>N/A</v>
      </c>
    </row>
    <row r="366" spans="1:14" x14ac:dyDescent="0.3">
      <c r="A366" s="1">
        <v>3</v>
      </c>
      <c r="B366" t="s">
        <v>124</v>
      </c>
      <c r="C366" t="s">
        <v>2474</v>
      </c>
      <c r="I366" t="str">
        <f t="shared" si="33"/>
        <v>N/A</v>
      </c>
      <c r="J366">
        <f t="shared" si="34"/>
        <v>150.91999999999999</v>
      </c>
      <c r="K366" t="str">
        <f t="shared" si="35"/>
        <v>N/A</v>
      </c>
      <c r="L366" t="str">
        <f t="shared" si="36"/>
        <v>N/A</v>
      </c>
      <c r="M366" t="str">
        <f t="shared" si="37"/>
        <v>N/A</v>
      </c>
      <c r="N366" t="str">
        <f t="shared" si="38"/>
        <v>N/A</v>
      </c>
    </row>
    <row r="367" spans="1:14" x14ac:dyDescent="0.3">
      <c r="A367" s="1">
        <v>4</v>
      </c>
      <c r="B367" t="s">
        <v>126</v>
      </c>
      <c r="C367" t="s">
        <v>2475</v>
      </c>
      <c r="I367" t="str">
        <f t="shared" si="33"/>
        <v>N/A</v>
      </c>
      <c r="J367">
        <f t="shared" si="34"/>
        <v>-1.87</v>
      </c>
      <c r="K367" t="str">
        <f t="shared" si="35"/>
        <v>N/A</v>
      </c>
      <c r="L367" t="str">
        <f t="shared" si="36"/>
        <v>N/A</v>
      </c>
      <c r="M367" t="str">
        <f t="shared" si="37"/>
        <v>N/A</v>
      </c>
      <c r="N367" t="str">
        <f t="shared" si="38"/>
        <v>N/A</v>
      </c>
    </row>
    <row r="368" spans="1:14" x14ac:dyDescent="0.3">
      <c r="A368" s="1">
        <v>5</v>
      </c>
      <c r="B368" t="s">
        <v>128</v>
      </c>
      <c r="C368" t="s">
        <v>2476</v>
      </c>
      <c r="I368" t="str">
        <f t="shared" si="33"/>
        <v>N/A</v>
      </c>
      <c r="J368">
        <f t="shared" si="34"/>
        <v>1.52</v>
      </c>
      <c r="K368" t="str">
        <f t="shared" si="35"/>
        <v>N/A</v>
      </c>
      <c r="L368" t="str">
        <f t="shared" si="36"/>
        <v>N/A</v>
      </c>
      <c r="M368" t="str">
        <f t="shared" si="37"/>
        <v>N/A</v>
      </c>
      <c r="N368" t="str">
        <f t="shared" si="38"/>
        <v>N/A</v>
      </c>
    </row>
    <row r="369" spans="1:14" x14ac:dyDescent="0.3">
      <c r="A369" s="1">
        <v>6</v>
      </c>
      <c r="B369" t="s">
        <v>130</v>
      </c>
      <c r="I369" t="str">
        <f t="shared" si="33"/>
        <v>N/A</v>
      </c>
      <c r="J369" t="str">
        <f t="shared" si="34"/>
        <v>N/A</v>
      </c>
      <c r="K369" t="str">
        <f t="shared" si="35"/>
        <v>N/A</v>
      </c>
      <c r="L369" t="str">
        <f t="shared" si="36"/>
        <v>N/A</v>
      </c>
      <c r="M369" t="str">
        <f t="shared" si="37"/>
        <v>N/A</v>
      </c>
      <c r="N369" t="str">
        <f t="shared" si="38"/>
        <v>N/A</v>
      </c>
    </row>
    <row r="370" spans="1:14" x14ac:dyDescent="0.3">
      <c r="A370" s="1">
        <v>7</v>
      </c>
      <c r="B370" t="s">
        <v>132</v>
      </c>
      <c r="I370" t="str">
        <f t="shared" si="33"/>
        <v>N/A</v>
      </c>
      <c r="J370" t="str">
        <f t="shared" si="34"/>
        <v>N/A</v>
      </c>
      <c r="K370" t="str">
        <f t="shared" si="35"/>
        <v>N/A</v>
      </c>
      <c r="L370" t="str">
        <f t="shared" si="36"/>
        <v>N/A</v>
      </c>
      <c r="M370" t="str">
        <f t="shared" si="37"/>
        <v>N/A</v>
      </c>
      <c r="N370" t="str">
        <f t="shared" si="38"/>
        <v>N/A</v>
      </c>
    </row>
    <row r="371" spans="1:14" x14ac:dyDescent="0.3">
      <c r="A371" s="1">
        <v>8</v>
      </c>
      <c r="B371" t="s">
        <v>133</v>
      </c>
      <c r="I371" t="str">
        <f t="shared" si="33"/>
        <v>N/A</v>
      </c>
      <c r="J371" t="str">
        <f t="shared" si="34"/>
        <v>N/A</v>
      </c>
      <c r="K371" t="str">
        <f t="shared" si="35"/>
        <v>N/A</v>
      </c>
      <c r="L371" t="str">
        <f t="shared" si="36"/>
        <v>N/A</v>
      </c>
      <c r="M371" t="str">
        <f t="shared" si="37"/>
        <v>N/A</v>
      </c>
      <c r="N371" t="str">
        <f t="shared" si="38"/>
        <v>N/A</v>
      </c>
    </row>
    <row r="372" spans="1:14" x14ac:dyDescent="0.3">
      <c r="I372" t="str">
        <f t="shared" si="33"/>
        <v>N/A</v>
      </c>
      <c r="J372" t="str">
        <f t="shared" si="34"/>
        <v>N/A</v>
      </c>
      <c r="K372" t="str">
        <f t="shared" si="35"/>
        <v>N/A</v>
      </c>
      <c r="L372" t="str">
        <f t="shared" si="36"/>
        <v>N/A</v>
      </c>
      <c r="M372" t="str">
        <f t="shared" si="37"/>
        <v>N/A</v>
      </c>
      <c r="N372" t="str">
        <f t="shared" si="38"/>
        <v>N/A</v>
      </c>
    </row>
    <row r="373" spans="1:14" x14ac:dyDescent="0.3">
      <c r="I373" t="str">
        <f t="shared" si="33"/>
        <v>N/A</v>
      </c>
      <c r="J373" t="str">
        <f t="shared" si="34"/>
        <v>N/A</v>
      </c>
      <c r="K373" t="str">
        <f t="shared" si="35"/>
        <v>N/A</v>
      </c>
      <c r="L373" t="str">
        <f t="shared" si="36"/>
        <v>N/A</v>
      </c>
      <c r="M373" t="str">
        <f t="shared" si="37"/>
        <v>N/A</v>
      </c>
      <c r="N373" t="str">
        <f t="shared" si="38"/>
        <v>N/A</v>
      </c>
    </row>
    <row r="374" spans="1:14" x14ac:dyDescent="0.3">
      <c r="A374" s="1">
        <v>0</v>
      </c>
      <c r="B374" t="s">
        <v>121</v>
      </c>
      <c r="C374" t="s">
        <v>1233</v>
      </c>
      <c r="I374" t="str">
        <f t="shared" si="33"/>
        <v>N/A</v>
      </c>
      <c r="J374">
        <f t="shared" si="34"/>
        <v>1460000000</v>
      </c>
      <c r="K374" t="str">
        <f t="shared" si="35"/>
        <v>N/A</v>
      </c>
      <c r="L374" t="str">
        <f t="shared" si="36"/>
        <v>N/A</v>
      </c>
      <c r="M374" t="str">
        <f t="shared" si="37"/>
        <v>N/A</v>
      </c>
      <c r="N374" t="str">
        <f t="shared" si="38"/>
        <v>N/A</v>
      </c>
    </row>
    <row r="375" spans="1:14" x14ac:dyDescent="0.3">
      <c r="A375" s="1">
        <v>1</v>
      </c>
      <c r="B375" t="s">
        <v>122</v>
      </c>
      <c r="I375" t="str">
        <f t="shared" si="33"/>
        <v>N/A</v>
      </c>
      <c r="J375" t="str">
        <f t="shared" si="34"/>
        <v>N/A</v>
      </c>
      <c r="K375" t="str">
        <f t="shared" si="35"/>
        <v>N/A</v>
      </c>
      <c r="L375" t="str">
        <f t="shared" si="36"/>
        <v>N/A</v>
      </c>
      <c r="M375" t="str">
        <f t="shared" si="37"/>
        <v>N/A</v>
      </c>
      <c r="N375" t="str">
        <f t="shared" si="38"/>
        <v>N/A</v>
      </c>
    </row>
    <row r="376" spans="1:14" x14ac:dyDescent="0.3">
      <c r="A376" s="1">
        <v>2</v>
      </c>
      <c r="B376" t="s">
        <v>123</v>
      </c>
      <c r="C376" t="s">
        <v>2477</v>
      </c>
      <c r="I376" t="str">
        <f t="shared" si="33"/>
        <v>N/A</v>
      </c>
      <c r="J376">
        <f t="shared" si="34"/>
        <v>-116.73</v>
      </c>
      <c r="K376" t="str">
        <f t="shared" si="35"/>
        <v>N/A</v>
      </c>
      <c r="L376" t="str">
        <f t="shared" si="36"/>
        <v>N/A</v>
      </c>
      <c r="M376" t="str">
        <f t="shared" si="37"/>
        <v>N/A</v>
      </c>
      <c r="N376" t="str">
        <f t="shared" si="38"/>
        <v>N/A</v>
      </c>
    </row>
    <row r="377" spans="1:14" x14ac:dyDescent="0.3">
      <c r="A377" s="1">
        <v>3</v>
      </c>
      <c r="B377" t="s">
        <v>124</v>
      </c>
      <c r="C377" t="s">
        <v>2478</v>
      </c>
      <c r="I377" t="str">
        <f t="shared" si="33"/>
        <v>N/A</v>
      </c>
      <c r="J377">
        <f t="shared" si="34"/>
        <v>63.09</v>
      </c>
      <c r="K377" t="str">
        <f t="shared" si="35"/>
        <v>N/A</v>
      </c>
      <c r="L377" t="str">
        <f t="shared" si="36"/>
        <v>N/A</v>
      </c>
      <c r="M377" t="str">
        <f t="shared" si="37"/>
        <v>N/A</v>
      </c>
      <c r="N377" t="str">
        <f t="shared" si="38"/>
        <v>N/A</v>
      </c>
    </row>
    <row r="378" spans="1:14" x14ac:dyDescent="0.3">
      <c r="A378" s="1">
        <v>4</v>
      </c>
      <c r="B378" t="s">
        <v>126</v>
      </c>
      <c r="C378" t="s">
        <v>2479</v>
      </c>
      <c r="I378" t="str">
        <f t="shared" si="33"/>
        <v>N/A</v>
      </c>
      <c r="J378">
        <f t="shared" si="34"/>
        <v>15.8</v>
      </c>
      <c r="K378" t="str">
        <f t="shared" si="35"/>
        <v>N/A</v>
      </c>
      <c r="L378" t="str">
        <f t="shared" si="36"/>
        <v>N/A</v>
      </c>
      <c r="M378" t="str">
        <f t="shared" si="37"/>
        <v>N/A</v>
      </c>
      <c r="N378" t="str">
        <f t="shared" si="38"/>
        <v>N/A</v>
      </c>
    </row>
    <row r="379" spans="1:14" x14ac:dyDescent="0.3">
      <c r="A379" s="1">
        <v>5</v>
      </c>
      <c r="B379" t="s">
        <v>128</v>
      </c>
      <c r="C379" t="s">
        <v>2480</v>
      </c>
      <c r="I379" t="str">
        <f t="shared" si="33"/>
        <v>N/A</v>
      </c>
      <c r="J379">
        <f t="shared" si="34"/>
        <v>2.44</v>
      </c>
      <c r="K379" t="str">
        <f t="shared" si="35"/>
        <v>N/A</v>
      </c>
      <c r="L379" t="str">
        <f t="shared" si="36"/>
        <v>N/A</v>
      </c>
      <c r="M379" t="str">
        <f t="shared" si="37"/>
        <v>N/A</v>
      </c>
      <c r="N379" t="str">
        <f t="shared" si="38"/>
        <v>N/A</v>
      </c>
    </row>
    <row r="380" spans="1:14" x14ac:dyDescent="0.3">
      <c r="A380" s="1">
        <v>6</v>
      </c>
      <c r="B380" t="s">
        <v>130</v>
      </c>
      <c r="C380" t="s">
        <v>2481</v>
      </c>
      <c r="I380" t="str">
        <f t="shared" ref="I380:I443" si="39">IF(AND(K380&gt; J380, L380&gt; K380, M380&gt; L380, N380&gt; M380), "pos_trend", IF(AND(K380&lt; J380, L380&lt; K380, M380&lt; L380, N380&lt; M380), "neg_trend", "N/A"))</f>
        <v>N/A</v>
      </c>
      <c r="J380">
        <f t="shared" ref="J380:J399" si="40">IFERROR(IF(TRIM(C380)="-", "N/A", IF(RIGHT(C380,1)=")",IF(RIGHT(C380,2)="T)",-1000000000000*VALUE(MID(C380,2,LEN(C380)-3)),IF(RIGHT(C380,2)="M)",-1000000*VALUE(MID(C380,2,LEN(C380)-3)),IF(RIGHT(C380,2)="B)",-1000000000*VALUE(MID(C380,2,LEN(C380)-3)),IF(RIGHT(C380,2)="k)",-1000*VALUE(MID(C380,2,LEN(C380)-3)),VALUE(SUBSTITUTE(C380,",","")))))),IF(RIGHT(C380,1)="T",1000000000000*VALUE(LEFT(C380,LEN(C380)-1)),IF(RIGHT(C380,1)="M",1000000*VALUE(LEFT(C380,LEN(C380)-1)),IF(RIGHT(C380,1)="B",1000000000*VALUE(LEFT(C380,LEN(C380)-1)),IF(RIGHT(C380,1)="%",0.01*VALUE(LEFT(C380,LEN(C380)-1)),IF(RIGHT(C380,1)="k",1000*VALUE(LEFT(C380,LEN(C380)-1)),VALUE(SUBSTITUTE(C380,",",""))))))))),"N/A")</f>
        <v>4.8600000000000003</v>
      </c>
      <c r="K380" t="str">
        <f t="shared" ref="K380:K399" si="41">IFERROR(IF(TRIM(D380)="-", "N/A", IF(RIGHT(D380,1)=")",IF(RIGHT(D380,2)="T)",-1000000000000*VALUE(MID(D380,2,LEN(D380)-3)),IF(RIGHT(D380,2)="M)",-1000000*VALUE(MID(D380,2,LEN(D380)-3)),IF(RIGHT(D380,2)="B)",-1000000000*VALUE(MID(D380,2,LEN(D380)-3)),IF(RIGHT(D380,2)="k)",-1000*VALUE(MID(D380,2,LEN(D380)-3)),VALUE(SUBSTITUTE(D380,",","")))))),IF(RIGHT(D380,1)="T",1000000000000*VALUE(LEFT(D380,LEN(D380)-1)),IF(RIGHT(D380,1)="M",1000000*VALUE(LEFT(D380,LEN(D380)-1)),IF(RIGHT(D380,1)="B",1000000000*VALUE(LEFT(D380,LEN(D380)-1)),IF(RIGHT(D380,1)="%",0.01*VALUE(LEFT(D380,LEN(D380)-1)),IF(RIGHT(D380,1)="k",1000*VALUE(LEFT(D380,LEN(D380)-1)),VALUE(SUBSTITUTE(D380,",",""))))))))),"N/A")</f>
        <v>N/A</v>
      </c>
      <c r="L380" t="str">
        <f t="shared" ref="L380:L399" si="42">IFERROR(IF(TRIM(E380)="-", "N/A", IF(RIGHT(E380,1)=")",IF(RIGHT(E380,2)="T)",-1000000000000*VALUE(MID(E380,2,LEN(E380)-3)),IF(RIGHT(E380,2)="M)",-1000000*VALUE(MID(E380,2,LEN(E380)-3)),IF(RIGHT(E380,2)="B)",-1000000000*VALUE(MID(E380,2,LEN(E380)-3)),IF(RIGHT(E380,2)="k)",-1000*VALUE(MID(E380,2,LEN(E380)-3)),VALUE(SUBSTITUTE(E380,",","")))))),IF(RIGHT(E380,1)="T",1000000000000*VALUE(LEFT(E380,LEN(E380)-1)),IF(RIGHT(E380,1)="M",1000000*VALUE(LEFT(E380,LEN(E380)-1)),IF(RIGHT(E380,1)="B",1000000000*VALUE(LEFT(E380,LEN(E380)-1)),IF(RIGHT(E380,1)="%",0.01*VALUE(LEFT(E380,LEN(E380)-1)),IF(RIGHT(E380,1)="k",1000*VALUE(LEFT(E380,LEN(E380)-1)),VALUE(SUBSTITUTE(E380,",",""))))))))),"N/A")</f>
        <v>N/A</v>
      </c>
      <c r="M380" t="str">
        <f t="shared" ref="M380:M399" si="43">IFERROR(IF(TRIM(F380)="-", "N/A", IF(RIGHT(F380,1)=")",IF(RIGHT(F380,2)="T)",-1000000000000*VALUE(MID(F380,2,LEN(F380)-3)),IF(RIGHT(F380,2)="M)",-1000000*VALUE(MID(F380,2,LEN(F380)-3)),IF(RIGHT(F380,2)="B)",-1000000000*VALUE(MID(F380,2,LEN(F380)-3)),IF(RIGHT(F380,2)="k)",-1000*VALUE(MID(F380,2,LEN(F380)-3)),VALUE(SUBSTITUTE(F380,",","")))))),IF(RIGHT(F380,1)="T",1000000000000*VALUE(LEFT(F380,LEN(F380)-1)),IF(RIGHT(F380,1)="M",1000000*VALUE(LEFT(F380,LEN(F380)-1)),IF(RIGHT(F380,1)="B",1000000000*VALUE(LEFT(F380,LEN(F380)-1)),IF(RIGHT(F380,1)="%",0.01*VALUE(LEFT(F380,LEN(F380)-1)),IF(RIGHT(F380,1)="k",1000*VALUE(LEFT(F380,LEN(F380)-1)),VALUE(SUBSTITUTE(F380,",",""))))))))),"N/A")</f>
        <v>N/A</v>
      </c>
      <c r="N380" t="str">
        <f t="shared" ref="N380:N399" si="44">IFERROR(IF(TRIM(G380)="-", "N/A", IF(RIGHT(G380,1)=")",IF(RIGHT(G380,2)="T)",-1000000000000*VALUE(MID(G380,2,LEN(G380)-3)),IF(RIGHT(G380,2)="M)",-1000000*VALUE(MID(G380,2,LEN(G380)-3)),IF(RIGHT(G380,2)="B)",-1000000000*VALUE(MID(G380,2,LEN(G380)-3)),IF(RIGHT(G380,2)="k)",-1000*VALUE(MID(G380,2,LEN(G380)-3)),VALUE(SUBSTITUTE(G380,",","")))))),IF(RIGHT(G380,1)="T",1000000000000*VALUE(LEFT(G380,LEN(G380)-1)),IF(RIGHT(G380,1)="M",1000000*VALUE(LEFT(G380,LEN(G380)-1)),IF(RIGHT(G380,1)="B",1000000000*VALUE(LEFT(G380,LEN(G380)-1)),IF(RIGHT(G380,1)="%",0.01*VALUE(LEFT(G380,LEN(G380)-1)),IF(RIGHT(G380,1)="k",1000*VALUE(LEFT(G380,LEN(G380)-1)),VALUE(SUBSTITUTE(G380,",",""))))))))),"N/A")</f>
        <v>N/A</v>
      </c>
    </row>
    <row r="381" spans="1:14" x14ac:dyDescent="0.3">
      <c r="A381" s="1">
        <v>7</v>
      </c>
      <c r="B381" t="s">
        <v>132</v>
      </c>
      <c r="I381" t="str">
        <f t="shared" si="39"/>
        <v>N/A</v>
      </c>
      <c r="J381" t="str">
        <f t="shared" si="40"/>
        <v>N/A</v>
      </c>
      <c r="K381" t="str">
        <f t="shared" si="41"/>
        <v>N/A</v>
      </c>
      <c r="L381" t="str">
        <f t="shared" si="42"/>
        <v>N/A</v>
      </c>
      <c r="M381" t="str">
        <f t="shared" si="43"/>
        <v>N/A</v>
      </c>
      <c r="N381" t="str">
        <f t="shared" si="44"/>
        <v>N/A</v>
      </c>
    </row>
    <row r="382" spans="1:14" x14ac:dyDescent="0.3">
      <c r="A382" s="1">
        <v>8</v>
      </c>
      <c r="B382" t="s">
        <v>133</v>
      </c>
      <c r="I382" t="str">
        <f t="shared" si="39"/>
        <v>N/A</v>
      </c>
      <c r="J382" t="str">
        <f t="shared" si="40"/>
        <v>N/A</v>
      </c>
      <c r="K382" t="str">
        <f t="shared" si="41"/>
        <v>N/A</v>
      </c>
      <c r="L382" t="str">
        <f t="shared" si="42"/>
        <v>N/A</v>
      </c>
      <c r="M382" t="str">
        <f t="shared" si="43"/>
        <v>N/A</v>
      </c>
      <c r="N382" t="str">
        <f t="shared" si="44"/>
        <v>N/A</v>
      </c>
    </row>
    <row r="383" spans="1:14" x14ac:dyDescent="0.3">
      <c r="I383" t="str">
        <f t="shared" si="39"/>
        <v>N/A</v>
      </c>
      <c r="J383" t="str">
        <f t="shared" si="40"/>
        <v>N/A</v>
      </c>
      <c r="K383" t="str">
        <f t="shared" si="41"/>
        <v>N/A</v>
      </c>
      <c r="L383" t="str">
        <f t="shared" si="42"/>
        <v>N/A</v>
      </c>
      <c r="M383" t="str">
        <f t="shared" si="43"/>
        <v>N/A</v>
      </c>
      <c r="N383" t="str">
        <f t="shared" si="44"/>
        <v>N/A</v>
      </c>
    </row>
    <row r="384" spans="1:14" x14ac:dyDescent="0.3">
      <c r="I384" t="str">
        <f t="shared" si="39"/>
        <v>N/A</v>
      </c>
      <c r="J384" t="str">
        <f t="shared" si="40"/>
        <v>N/A</v>
      </c>
      <c r="K384" t="str">
        <f t="shared" si="41"/>
        <v>N/A</v>
      </c>
      <c r="L384" t="str">
        <f t="shared" si="42"/>
        <v>N/A</v>
      </c>
      <c r="M384" t="str">
        <f t="shared" si="43"/>
        <v>N/A</v>
      </c>
      <c r="N384" t="str">
        <f t="shared" si="44"/>
        <v>N/A</v>
      </c>
    </row>
    <row r="385" spans="1:14" x14ac:dyDescent="0.3">
      <c r="A385" s="1">
        <v>0</v>
      </c>
      <c r="B385" t="s">
        <v>121</v>
      </c>
      <c r="C385" t="s">
        <v>1463</v>
      </c>
      <c r="I385" t="str">
        <f t="shared" si="39"/>
        <v>N/A</v>
      </c>
      <c r="J385">
        <f t="shared" si="40"/>
        <v>1480000000</v>
      </c>
      <c r="K385" t="str">
        <f t="shared" si="41"/>
        <v>N/A</v>
      </c>
      <c r="L385" t="str">
        <f t="shared" si="42"/>
        <v>N/A</v>
      </c>
      <c r="M385" t="str">
        <f t="shared" si="43"/>
        <v>N/A</v>
      </c>
      <c r="N385" t="str">
        <f t="shared" si="44"/>
        <v>N/A</v>
      </c>
    </row>
    <row r="386" spans="1:14" x14ac:dyDescent="0.3">
      <c r="A386" s="1">
        <v>1</v>
      </c>
      <c r="B386" t="s">
        <v>122</v>
      </c>
      <c r="I386" t="str">
        <f t="shared" si="39"/>
        <v>N/A</v>
      </c>
      <c r="J386" t="str">
        <f t="shared" si="40"/>
        <v>N/A</v>
      </c>
      <c r="K386" t="str">
        <f t="shared" si="41"/>
        <v>N/A</v>
      </c>
      <c r="L386" t="str">
        <f t="shared" si="42"/>
        <v>N/A</v>
      </c>
      <c r="M386" t="str">
        <f t="shared" si="43"/>
        <v>N/A</v>
      </c>
      <c r="N386" t="str">
        <f t="shared" si="44"/>
        <v>N/A</v>
      </c>
    </row>
    <row r="387" spans="1:14" x14ac:dyDescent="0.3">
      <c r="A387" s="1">
        <v>2</v>
      </c>
      <c r="B387" t="s">
        <v>123</v>
      </c>
      <c r="C387" t="s">
        <v>2482</v>
      </c>
      <c r="I387" t="str">
        <f t="shared" si="39"/>
        <v>N/A</v>
      </c>
      <c r="J387">
        <f t="shared" si="40"/>
        <v>109.51</v>
      </c>
      <c r="K387" t="str">
        <f t="shared" si="41"/>
        <v>N/A</v>
      </c>
      <c r="L387" t="str">
        <f t="shared" si="42"/>
        <v>N/A</v>
      </c>
      <c r="M387" t="str">
        <f t="shared" si="43"/>
        <v>N/A</v>
      </c>
      <c r="N387" t="str">
        <f t="shared" si="44"/>
        <v>N/A</v>
      </c>
    </row>
    <row r="388" spans="1:14" x14ac:dyDescent="0.3">
      <c r="A388" s="1">
        <v>3</v>
      </c>
      <c r="B388" t="s">
        <v>124</v>
      </c>
      <c r="C388" t="s">
        <v>2483</v>
      </c>
      <c r="I388" t="str">
        <f t="shared" si="39"/>
        <v>N/A</v>
      </c>
      <c r="J388">
        <f t="shared" si="40"/>
        <v>23.86</v>
      </c>
      <c r="K388" t="str">
        <f t="shared" si="41"/>
        <v>N/A</v>
      </c>
      <c r="L388" t="str">
        <f t="shared" si="42"/>
        <v>N/A</v>
      </c>
      <c r="M388" t="str">
        <f t="shared" si="43"/>
        <v>N/A</v>
      </c>
      <c r="N388" t="str">
        <f t="shared" si="44"/>
        <v>N/A</v>
      </c>
    </row>
    <row r="389" spans="1:14" x14ac:dyDescent="0.3">
      <c r="A389" s="1">
        <v>4</v>
      </c>
      <c r="B389" t="s">
        <v>126</v>
      </c>
      <c r="C389" t="s">
        <v>2480</v>
      </c>
      <c r="I389" t="str">
        <f t="shared" si="39"/>
        <v>N/A</v>
      </c>
      <c r="J389">
        <f t="shared" si="40"/>
        <v>2.44</v>
      </c>
      <c r="K389" t="str">
        <f t="shared" si="41"/>
        <v>N/A</v>
      </c>
      <c r="L389" t="str">
        <f t="shared" si="42"/>
        <v>N/A</v>
      </c>
      <c r="M389" t="str">
        <f t="shared" si="43"/>
        <v>N/A</v>
      </c>
      <c r="N389" t="str">
        <f t="shared" si="44"/>
        <v>N/A</v>
      </c>
    </row>
    <row r="390" spans="1:14" x14ac:dyDescent="0.3">
      <c r="A390" s="1">
        <v>5</v>
      </c>
      <c r="B390" t="s">
        <v>128</v>
      </c>
      <c r="C390" t="s">
        <v>2484</v>
      </c>
      <c r="I390" t="str">
        <f t="shared" si="39"/>
        <v>N/A</v>
      </c>
      <c r="J390">
        <f t="shared" si="40"/>
        <v>1.53</v>
      </c>
      <c r="K390" t="str">
        <f t="shared" si="41"/>
        <v>N/A</v>
      </c>
      <c r="L390" t="str">
        <f t="shared" si="42"/>
        <v>N/A</v>
      </c>
      <c r="M390" t="str">
        <f t="shared" si="43"/>
        <v>N/A</v>
      </c>
      <c r="N390" t="str">
        <f t="shared" si="44"/>
        <v>N/A</v>
      </c>
    </row>
    <row r="391" spans="1:14" x14ac:dyDescent="0.3">
      <c r="A391" s="1">
        <v>6</v>
      </c>
      <c r="B391" t="s">
        <v>130</v>
      </c>
      <c r="C391" t="s">
        <v>2485</v>
      </c>
      <c r="I391" t="str">
        <f t="shared" si="39"/>
        <v>N/A</v>
      </c>
      <c r="J391">
        <f t="shared" si="40"/>
        <v>3.33</v>
      </c>
      <c r="K391" t="str">
        <f t="shared" si="41"/>
        <v>N/A</v>
      </c>
      <c r="L391" t="str">
        <f t="shared" si="42"/>
        <v>N/A</v>
      </c>
      <c r="M391" t="str">
        <f t="shared" si="43"/>
        <v>N/A</v>
      </c>
      <c r="N391" t="str">
        <f t="shared" si="44"/>
        <v>N/A</v>
      </c>
    </row>
    <row r="392" spans="1:14" x14ac:dyDescent="0.3">
      <c r="A392" s="1">
        <v>7</v>
      </c>
      <c r="B392" t="s">
        <v>132</v>
      </c>
      <c r="I392" t="str">
        <f t="shared" si="39"/>
        <v>N/A</v>
      </c>
      <c r="J392" t="str">
        <f t="shared" si="40"/>
        <v>N/A</v>
      </c>
      <c r="K392" t="str">
        <f t="shared" si="41"/>
        <v>N/A</v>
      </c>
      <c r="L392" t="str">
        <f t="shared" si="42"/>
        <v>N/A</v>
      </c>
      <c r="M392" t="str">
        <f t="shared" si="43"/>
        <v>N/A</v>
      </c>
      <c r="N392" t="str">
        <f t="shared" si="44"/>
        <v>N/A</v>
      </c>
    </row>
    <row r="393" spans="1:14" x14ac:dyDescent="0.3">
      <c r="A393" s="1">
        <v>8</v>
      </c>
      <c r="B393" t="s">
        <v>133</v>
      </c>
      <c r="I393" t="str">
        <f t="shared" si="39"/>
        <v>N/A</v>
      </c>
      <c r="J393" t="str">
        <f t="shared" si="40"/>
        <v>N/A</v>
      </c>
      <c r="K393" t="str">
        <f t="shared" si="41"/>
        <v>N/A</v>
      </c>
      <c r="L393" t="str">
        <f t="shared" si="42"/>
        <v>N/A</v>
      </c>
      <c r="M393" t="str">
        <f t="shared" si="43"/>
        <v>N/A</v>
      </c>
      <c r="N393" t="str">
        <f t="shared" si="44"/>
        <v>N/A</v>
      </c>
    </row>
    <row r="394" spans="1:14" x14ac:dyDescent="0.3">
      <c r="I394" t="str">
        <f t="shared" si="39"/>
        <v>N/A</v>
      </c>
      <c r="J394" t="str">
        <f t="shared" si="40"/>
        <v>N/A</v>
      </c>
      <c r="K394" t="str">
        <f t="shared" si="41"/>
        <v>N/A</v>
      </c>
      <c r="L394" t="str">
        <f t="shared" si="42"/>
        <v>N/A</v>
      </c>
      <c r="M394" t="str">
        <f t="shared" si="43"/>
        <v>N/A</v>
      </c>
      <c r="N394" t="str">
        <f t="shared" si="44"/>
        <v>N/A</v>
      </c>
    </row>
    <row r="395" spans="1:14" x14ac:dyDescent="0.3">
      <c r="I395" t="str">
        <f t="shared" si="39"/>
        <v>N/A</v>
      </c>
      <c r="J395" t="str">
        <f t="shared" si="40"/>
        <v>N/A</v>
      </c>
      <c r="K395" t="str">
        <f t="shared" si="41"/>
        <v>N/A</v>
      </c>
      <c r="L395" t="str">
        <f t="shared" si="42"/>
        <v>N/A</v>
      </c>
      <c r="M395" t="str">
        <f t="shared" si="43"/>
        <v>N/A</v>
      </c>
      <c r="N395" t="str">
        <f t="shared" si="44"/>
        <v>N/A</v>
      </c>
    </row>
    <row r="396" spans="1:14" x14ac:dyDescent="0.3">
      <c r="A396" s="1">
        <v>0</v>
      </c>
      <c r="B396" t="s">
        <v>121</v>
      </c>
      <c r="C396" t="s">
        <v>2486</v>
      </c>
      <c r="I396" t="str">
        <f t="shared" si="39"/>
        <v>N/A</v>
      </c>
      <c r="J396">
        <f t="shared" si="40"/>
        <v>784430000</v>
      </c>
      <c r="K396" t="str">
        <f t="shared" si="41"/>
        <v>N/A</v>
      </c>
      <c r="L396" t="str">
        <f t="shared" si="42"/>
        <v>N/A</v>
      </c>
      <c r="M396" t="str">
        <f t="shared" si="43"/>
        <v>N/A</v>
      </c>
      <c r="N396" t="str">
        <f t="shared" si="44"/>
        <v>N/A</v>
      </c>
    </row>
    <row r="397" spans="1:14" x14ac:dyDescent="0.3">
      <c r="A397" s="1">
        <v>1</v>
      </c>
      <c r="B397" t="s">
        <v>122</v>
      </c>
      <c r="I397" t="str">
        <f t="shared" si="39"/>
        <v>N/A</v>
      </c>
      <c r="J397" t="str">
        <f t="shared" si="40"/>
        <v>N/A</v>
      </c>
      <c r="K397" t="str">
        <f t="shared" si="41"/>
        <v>N/A</v>
      </c>
      <c r="L397" t="str">
        <f t="shared" si="42"/>
        <v>N/A</v>
      </c>
      <c r="M397" t="str">
        <f t="shared" si="43"/>
        <v>N/A</v>
      </c>
      <c r="N397" t="str">
        <f t="shared" si="44"/>
        <v>N/A</v>
      </c>
    </row>
    <row r="398" spans="1:14" x14ac:dyDescent="0.3">
      <c r="A398" s="1">
        <v>2</v>
      </c>
      <c r="B398" t="s">
        <v>123</v>
      </c>
      <c r="C398" t="s">
        <v>2487</v>
      </c>
      <c r="I398" t="str">
        <f t="shared" si="39"/>
        <v>N/A</v>
      </c>
      <c r="J398">
        <f t="shared" si="40"/>
        <v>5.39</v>
      </c>
      <c r="K398" t="str">
        <f t="shared" si="41"/>
        <v>N/A</v>
      </c>
      <c r="L398" t="str">
        <f t="shared" si="42"/>
        <v>N/A</v>
      </c>
      <c r="M398" t="str">
        <f t="shared" si="43"/>
        <v>N/A</v>
      </c>
      <c r="N398" t="str">
        <f t="shared" si="44"/>
        <v>N/A</v>
      </c>
    </row>
    <row r="399" spans="1:14" x14ac:dyDescent="0.3">
      <c r="A399" s="1">
        <v>3</v>
      </c>
      <c r="B399" t="s">
        <v>124</v>
      </c>
      <c r="C399" t="s">
        <v>2488</v>
      </c>
      <c r="I399" t="str">
        <f t="shared" si="39"/>
        <v>N/A</v>
      </c>
      <c r="J399">
        <f t="shared" si="40"/>
        <v>84.55</v>
      </c>
      <c r="K399" t="str">
        <f t="shared" si="41"/>
        <v>N/A</v>
      </c>
      <c r="L399" t="str">
        <f t="shared" si="42"/>
        <v>N/A</v>
      </c>
      <c r="M399" t="str">
        <f t="shared" si="43"/>
        <v>N/A</v>
      </c>
      <c r="N399" t="str">
        <f t="shared" si="44"/>
        <v>N/A</v>
      </c>
    </row>
    <row r="400" spans="1:14" x14ac:dyDescent="0.3">
      <c r="A400" s="1">
        <v>4</v>
      </c>
      <c r="B400" t="s">
        <v>126</v>
      </c>
      <c r="C400" t="s">
        <v>2489</v>
      </c>
    </row>
    <row r="401" spans="1:3" x14ac:dyDescent="0.3">
      <c r="A401" s="1">
        <v>5</v>
      </c>
      <c r="B401" t="s">
        <v>128</v>
      </c>
      <c r="C401" t="s">
        <v>2490</v>
      </c>
    </row>
    <row r="402" spans="1:3" x14ac:dyDescent="0.3">
      <c r="A402" s="1">
        <v>6</v>
      </c>
      <c r="B402" t="s">
        <v>130</v>
      </c>
    </row>
    <row r="403" spans="1:3" x14ac:dyDescent="0.3">
      <c r="A403" s="1">
        <v>7</v>
      </c>
      <c r="B403" t="s">
        <v>132</v>
      </c>
    </row>
    <row r="404" spans="1:3" x14ac:dyDescent="0.3">
      <c r="A404" s="1">
        <v>8</v>
      </c>
      <c r="B404" t="s">
        <v>133</v>
      </c>
    </row>
    <row r="450" spans="2:40" x14ac:dyDescent="0.3">
      <c r="B450" t="str">
        <f>"ROIC Super Tree"</f>
        <v>ROIC Super Tree</v>
      </c>
    </row>
    <row r="452" spans="2:40" x14ac:dyDescent="0.3">
      <c r="AK452" t="str">
        <f>"Change in Gross Margin / Sales"</f>
        <v>Change in Gross Margin / Sales</v>
      </c>
    </row>
    <row r="453" spans="2:40" x14ac:dyDescent="0.3">
      <c r="X453" t="str">
        <f>"Gross Margin"</f>
        <v>Gross Margin</v>
      </c>
      <c r="AK453" t="str">
        <f>K476</f>
        <v>12-13</v>
      </c>
      <c r="AL453" t="str">
        <f>L476</f>
        <v>13-14</v>
      </c>
      <c r="AM453" t="str">
        <f>M476</f>
        <v>14-15</v>
      </c>
      <c r="AN453" t="str">
        <f>N476</f>
        <v>15-16</v>
      </c>
    </row>
    <row r="454" spans="2:40" x14ac:dyDescent="0.3">
      <c r="X454" t="str">
        <f>D476</f>
        <v>2012</v>
      </c>
      <c r="Y454" t="str">
        <f>E476</f>
        <v>2013</v>
      </c>
      <c r="Z454" t="str">
        <f>F476</f>
        <v>2014</v>
      </c>
      <c r="AA454" t="str">
        <f>G476</f>
        <v>2015</v>
      </c>
      <c r="AB454" t="str">
        <f>H476</f>
        <v>2016</v>
      </c>
      <c r="AK454">
        <f ca="1">Y455-X455</f>
        <v>6.3312776631519962E-2</v>
      </c>
      <c r="AL454">
        <f ca="1">Z455-Y455</f>
        <v>3.1272505949283547E-2</v>
      </c>
      <c r="AM454">
        <f ca="1">AA455-Z455</f>
        <v>-3.5273219884735696E-2</v>
      </c>
      <c r="AN454">
        <f ca="1">AB455-AA455</f>
        <v>-3.0525096381501249E-2</v>
      </c>
    </row>
    <row r="455" spans="2:40" x14ac:dyDescent="0.3">
      <c r="X455">
        <f ca="1">IFERROR((INDIRECT("J" &amp; MATCH("Gross Income",B145:B403,0) +144))/(INDIRECT("J" &amp; MATCH("Sales/Revenue",B145:B403,0) +144)), IFERROR((1 - (INDIRECT("J" &amp; MATCH("Cost of Goods Sold*",B145:B403,0) +144))/(INDIRECT("J" &amp; MATCH("Sales/Revenue",B145:B403,0) +144))),(INDIRECT("J" &amp; MATCH("Operating Income",B145:B403,0) +144))/(INDIRECT("J" &amp; MATCH("Sales/Revenue",B145:B403,0) +144))))</f>
        <v>0.40305110808368289</v>
      </c>
      <c r="Y455">
        <f ca="1">IFERROR((INDIRECT("K" &amp; MATCH("Gross Income",B145:B403,0) +144))/(INDIRECT("K" &amp; MATCH("Sales/Revenue",B145:B403,0) +144)), IFERROR((1 - (INDIRECT("K" &amp; MATCH("Cost of Goods Sold*",B145:B403,0) +144))/(INDIRECT("K" &amp; MATCH("Sales/Revenue",B145:B403,0) +144))),(INDIRECT("K" &amp; MATCH("Operating Income",B145:B403,0) +144))/(INDIRECT("K" &amp; MATCH("Sales/Revenue",B145:B403,0) +144))))</f>
        <v>0.46636388471520285</v>
      </c>
      <c r="Z455">
        <f ca="1">IFERROR((INDIRECT("L" &amp; MATCH("Gross Income",B145:B403,0) +144))/(INDIRECT("L" &amp; MATCH("Sales/Revenue",B145:B403,0) +144)), IFERROR((1 - (INDIRECT("L" &amp; MATCH("Cost of Goods Sold*",B145:B403,0) +144))/(INDIRECT("L" &amp; MATCH("Sales/Revenue",B145:B403,0) +144))),(INDIRECT("L" &amp; MATCH("Operating Income",B145:B403,0) +144))/(INDIRECT("L" &amp; MATCH("Sales/Revenue",B145:B403,0) +144))))</f>
        <v>0.49763639066448639</v>
      </c>
      <c r="AA455">
        <f ca="1">IFERROR((INDIRECT("M" &amp; MATCH("Gross Income",B145:B403,0) +144))/(INDIRECT("M" &amp; MATCH("Sales/Revenue",B145:B403,0) +144)), IFERROR((1 - (INDIRECT("M" &amp; MATCH("Cost of Goods Sold*",B145:B403,0) +144))/(INDIRECT("M" &amp; MATCH("Sales/Revenue",B145:B403,0) +144))),(INDIRECT("M" &amp; MATCH("Operating Income",B145:B403,0) +144))/(INDIRECT("M" &amp; MATCH("Sales/Revenue",B145:B403,0) +144))))</f>
        <v>0.4623631707797507</v>
      </c>
      <c r="AB455">
        <f ca="1">IFERROR((INDIRECT("N" &amp; MATCH("Gross Income",B145:B403,0) +144))/(INDIRECT("N" &amp; MATCH("Sales/Revenue",B145:B403,0) +144)), IFERROR((1 - (INDIRECT("N" &amp; MATCH("Cost of Goods Sold*",B145:B403,0) +144))/(INDIRECT("N" &amp; MATCH("Sales/Revenue",B145:B403,0) +144))),(INDIRECT("N" &amp; MATCH("Operating Income",B145:B403,0) +144))/(INDIRECT("N" &amp; MATCH("Sales/Revenue",B145:B403,0) +144))))</f>
        <v>0.43183807439824945</v>
      </c>
    </row>
    <row r="460" spans="2:40" x14ac:dyDescent="0.3">
      <c r="Q460" t="str">
        <f>"Operating Margin"</f>
        <v>Operating Margin</v>
      </c>
    </row>
    <row r="461" spans="2:40" x14ac:dyDescent="0.3">
      <c r="Q461" t="str">
        <f>D476</f>
        <v>2012</v>
      </c>
      <c r="R461" t="str">
        <f>E476</f>
        <v>2013</v>
      </c>
      <c r="S461" t="str">
        <f>F476</f>
        <v>2014</v>
      </c>
      <c r="T461" t="str">
        <f>G476</f>
        <v>2015</v>
      </c>
      <c r="U461" t="str">
        <f>H476</f>
        <v>2016</v>
      </c>
      <c r="X461" t="str">
        <f>"SGA / Sales"</f>
        <v>SGA / Sales</v>
      </c>
      <c r="AE461" t="str">
        <f>"Change in Operating Margin"</f>
        <v>Change in Operating Margin</v>
      </c>
      <c r="AK461" t="str">
        <f>"Change in SGA / Sales"</f>
        <v>Change in SGA / Sales</v>
      </c>
    </row>
    <row r="462" spans="2:40" x14ac:dyDescent="0.3">
      <c r="Q462">
        <f ca="1">X455-X463-X471</f>
        <v>-1.8101622671540529E-2</v>
      </c>
      <c r="R462">
        <f ca="1">Y455-Y463-Y471</f>
        <v>5.7983881983335622E-2</v>
      </c>
      <c r="S462">
        <f ca="1">Z455-Z463-Z471</f>
        <v>0.11092611862643081</v>
      </c>
      <c r="T462">
        <f ca="1">AA455-AA463-AA471</f>
        <v>7.3332020148014765E-2</v>
      </c>
      <c r="U462">
        <f ca="1">AB455-AB463-AB471</f>
        <v>-8.6870897155361115E-3</v>
      </c>
      <c r="X462" t="str">
        <f>D476</f>
        <v>2012</v>
      </c>
      <c r="Y462" t="str">
        <f>E476</f>
        <v>2013</v>
      </c>
      <c r="Z462" t="str">
        <f>F476</f>
        <v>2014</v>
      </c>
      <c r="AA462" t="str">
        <f>G476</f>
        <v>2015</v>
      </c>
      <c r="AB462" t="str">
        <f>H476</f>
        <v>2016</v>
      </c>
      <c r="AE462" t="str">
        <f>K476</f>
        <v>12-13</v>
      </c>
      <c r="AF462" t="str">
        <f>L476</f>
        <v>13-14</v>
      </c>
      <c r="AG462" t="str">
        <f>M476</f>
        <v>14-15</v>
      </c>
      <c r="AH462" t="str">
        <f>N476</f>
        <v>15-16</v>
      </c>
      <c r="AK462" t="str">
        <f>K476</f>
        <v>12-13</v>
      </c>
      <c r="AL462" t="str">
        <f>L476</f>
        <v>13-14</v>
      </c>
      <c r="AM462" t="str">
        <f>M476</f>
        <v>14-15</v>
      </c>
      <c r="AN462" t="str">
        <f>N476</f>
        <v>15-16</v>
      </c>
    </row>
    <row r="463" spans="2:40" x14ac:dyDescent="0.3">
      <c r="X463">
        <f ca="1">(INDIRECT("J" &amp; MATCH("SG&amp;A Expense",B145:B403,0) +144))/(INDIRECT("J" &amp; MATCH("Sales/Revenue",B145:B403,0) +144))</f>
        <v>0.27886210664040895</v>
      </c>
      <c r="Y463">
        <f ca="1">(INDIRECT("K" &amp; MATCH("SG&amp;A Expense",B145:B403,0) +144))/(INDIRECT("K" &amp; MATCH("Sales/Revenue",B145:B403,0) +144))</f>
        <v>0.24194099166780494</v>
      </c>
      <c r="Z463">
        <f ca="1">(INDIRECT("L" &amp; MATCH("SG&amp;A Expense",B145:B403,0) +144))/(INDIRECT("L" &amp; MATCH("Sales/Revenue",B145:B403,0) +144))</f>
        <v>0.23439869183885834</v>
      </c>
      <c r="AA463">
        <f ca="1">(INDIRECT("M" &amp; MATCH("SG&amp;A Expense",B145:B403,0) +144))/(INDIRECT("M" &amp; MATCH("Sales/Revenue",B145:B403,0) +144))</f>
        <v>0.22894448040070911</v>
      </c>
      <c r="AB463">
        <f ca="1">(INDIRECT("N" &amp; MATCH("SG&amp;A Expense",B145:B403,0) +144))/(INDIRECT("N" &amp; MATCH("Sales/Revenue",B145:B403,0) +144))</f>
        <v>0.27426695842450766</v>
      </c>
      <c r="AE463">
        <f ca="1">R462-Q462</f>
        <v>7.6085504654876152E-2</v>
      </c>
      <c r="AF463">
        <f ca="1">S462-R462</f>
        <v>5.2942236643095192E-2</v>
      </c>
      <c r="AG463">
        <f ca="1">T462-S462</f>
        <v>-3.7594098478416049E-2</v>
      </c>
      <c r="AH463">
        <f ca="1">U462-T462</f>
        <v>-8.2019109863550876E-2</v>
      </c>
      <c r="AK463">
        <f ca="1">Y463-X463</f>
        <v>-3.6921114972604002E-2</v>
      </c>
      <c r="AL463">
        <f ca="1">Z463-Y463</f>
        <v>-7.5422998289466081E-3</v>
      </c>
      <c r="AM463">
        <f ca="1">AA463-Z463</f>
        <v>-5.4542114381492257E-3</v>
      </c>
      <c r="AN463">
        <f ca="1">AB463-AA463</f>
        <v>4.5322478023798546E-2</v>
      </c>
    </row>
    <row r="465" spans="4:40" x14ac:dyDescent="0.3">
      <c r="J465" t="str">
        <f>"EOY Pretax ROIC"</f>
        <v>EOY Pretax ROIC</v>
      </c>
    </row>
    <row r="466" spans="4:40" x14ac:dyDescent="0.3">
      <c r="J466" t="str">
        <f>D476</f>
        <v>2012</v>
      </c>
      <c r="K466" t="str">
        <f>E476</f>
        <v>2013</v>
      </c>
      <c r="L466" t="str">
        <f>F476</f>
        <v>2014</v>
      </c>
      <c r="M466" t="str">
        <f>G476</f>
        <v>2015</v>
      </c>
      <c r="N466" t="str">
        <f>H476</f>
        <v>2016</v>
      </c>
    </row>
    <row r="467" spans="4:40" x14ac:dyDescent="0.3">
      <c r="J467">
        <f ca="1">Q462*(1/Q490)</f>
        <v>-1.8424195829157459E-2</v>
      </c>
      <c r="K467">
        <f ca="1">R462*(1/R490)</f>
        <v>2.4518085336798789E-2</v>
      </c>
      <c r="L467">
        <f ca="1">S462*(1/S490)</f>
        <v>4.6178028615277984E-2</v>
      </c>
      <c r="M467">
        <f ca="1">T462*(1/T490)</f>
        <v>3.0743095780197488E-2</v>
      </c>
      <c r="N467">
        <f ca="1">U462*(1/U490)</f>
        <v>-3.9857036724695333E-3</v>
      </c>
    </row>
    <row r="469" spans="4:40" x14ac:dyDescent="0.3">
      <c r="X469" t="str">
        <f>"Depreciation / Sales"</f>
        <v>Depreciation / Sales</v>
      </c>
    </row>
    <row r="470" spans="4:40" x14ac:dyDescent="0.3">
      <c r="Q470" t="str">
        <f>"Change in EOY Pretax ROIC"</f>
        <v>Change in EOY Pretax ROIC</v>
      </c>
      <c r="X470" t="str">
        <f>D476</f>
        <v>2012</v>
      </c>
      <c r="Y470" t="str">
        <f>E476</f>
        <v>2013</v>
      </c>
      <c r="Z470" t="str">
        <f>F476</f>
        <v>2014</v>
      </c>
      <c r="AA470" t="str">
        <f>G476</f>
        <v>2015</v>
      </c>
      <c r="AB470" t="str">
        <f>H476</f>
        <v>2016</v>
      </c>
    </row>
    <row r="471" spans="4:40" x14ac:dyDescent="0.3">
      <c r="Q471" t="str">
        <f>K476</f>
        <v>12-13</v>
      </c>
      <c r="R471" t="str">
        <f>L476</f>
        <v>13-14</v>
      </c>
      <c r="S471" t="str">
        <f>M476</f>
        <v>14-15</v>
      </c>
      <c r="T471" t="str">
        <f>N476</f>
        <v>15-16</v>
      </c>
      <c r="X471">
        <f ca="1">(INDIRECT("J" &amp; MATCH("Depreciation &amp; Amortization Expense",B145:B403,0) +144))/(INDIRECT("J" &amp; MATCH("Sales/Revenue",B145:B403,0) +144))</f>
        <v>0.14229062411481447</v>
      </c>
      <c r="Y471">
        <f ca="1">(INDIRECT("K" &amp; MATCH("Depreciation &amp; Amortization Expense",B145:B403,0) +144))/(INDIRECT("K" &amp; MATCH("Sales/Revenue",B145:B403,0) +144))</f>
        <v>0.16643901106406228</v>
      </c>
      <c r="Z471">
        <f ca="1">(INDIRECT("L" &amp; MATCH("Depreciation &amp; Amortization Expense",B145:B403,0) +144))/(INDIRECT("L" &amp; MATCH("Sales/Revenue",B145:B403,0) +144))</f>
        <v>0.15231158019919727</v>
      </c>
      <c r="AA471">
        <f ca="1">(INDIRECT("M" &amp; MATCH("Depreciation &amp; Amortization Expense",B145:B403,0) +144))/(INDIRECT("M" &amp; MATCH("Sales/Revenue",B145:B403,0) +144))</f>
        <v>0.16008667023102682</v>
      </c>
      <c r="AB471">
        <f ca="1">(INDIRECT("N" &amp; MATCH("Depreciation &amp; Amortization Expense",B145:B403,0) +144))/(INDIRECT("N" &amp; MATCH("Sales/Revenue",B145:B403,0) +144))</f>
        <v>0.1662582056892779</v>
      </c>
    </row>
    <row r="472" spans="4:40" x14ac:dyDescent="0.3">
      <c r="Q472">
        <f ca="1">K467-J467</f>
        <v>4.2942281165956248E-2</v>
      </c>
      <c r="R472">
        <f ca="1">L467-K467</f>
        <v>2.1659943278479196E-2</v>
      </c>
      <c r="S472">
        <f ca="1">M467-L467</f>
        <v>-1.5434932835080496E-2</v>
      </c>
      <c r="T472">
        <f ca="1">N467-M467</f>
        <v>-3.472879945266702E-2</v>
      </c>
      <c r="AK472" t="str">
        <f>"Change in Depreciation / Sales"</f>
        <v>Change in Depreciation / Sales</v>
      </c>
    </row>
    <row r="473" spans="4:40" x14ac:dyDescent="0.3">
      <c r="AK473" t="str">
        <f>K476</f>
        <v>12-13</v>
      </c>
      <c r="AL473" t="str">
        <f>L476</f>
        <v>13-14</v>
      </c>
      <c r="AM473" t="str">
        <f>M476</f>
        <v>14-15</v>
      </c>
      <c r="AN473" t="str">
        <f>N476</f>
        <v>15-16</v>
      </c>
    </row>
    <row r="474" spans="4:40" x14ac:dyDescent="0.3">
      <c r="AK474">
        <f ca="1">Y471-X471</f>
        <v>2.4148386949247813E-2</v>
      </c>
      <c r="AL474">
        <f ca="1">Z471-Y471</f>
        <v>-1.4127430864865009E-2</v>
      </c>
      <c r="AM474">
        <f ca="1">AA471-Z471</f>
        <v>7.7750900318295513E-3</v>
      </c>
      <c r="AN474">
        <f ca="1">AB471-AA471</f>
        <v>6.1715354582510817E-3</v>
      </c>
    </row>
    <row r="475" spans="4:40" x14ac:dyDescent="0.3">
      <c r="D475" t="str">
        <f>"EOY ROIC"</f>
        <v>EOY ROIC</v>
      </c>
      <c r="K475" t="str">
        <f>"Change in EOY ROIC"</f>
        <v>Change in EOY ROIC</v>
      </c>
    </row>
    <row r="476" spans="4:40" x14ac:dyDescent="0.3">
      <c r="D476" t="str">
        <f>C144</f>
        <v>2012</v>
      </c>
      <c r="E476" t="str">
        <f>D144</f>
        <v>2013</v>
      </c>
      <c r="F476" t="str">
        <f>E144</f>
        <v>2014</v>
      </c>
      <c r="G476" t="str">
        <f>F144</f>
        <v>2015</v>
      </c>
      <c r="H476" t="str">
        <f>G144</f>
        <v>2016</v>
      </c>
      <c r="K476" t="str">
        <f>RIGHT(D476,2) &amp; "-" &amp; RIGHT(E476,2)</f>
        <v>12-13</v>
      </c>
      <c r="L476" t="str">
        <f>RIGHT(E476,2) &amp; "-" &amp; RIGHT(F476,2)</f>
        <v>13-14</v>
      </c>
      <c r="M476" t="str">
        <f>RIGHT(F476,2) &amp; "-" &amp; RIGHT(G476,2)</f>
        <v>14-15</v>
      </c>
      <c r="N476" t="str">
        <f>RIGHT(G476,2) &amp; "-" &amp; RIGHT(H476,2)</f>
        <v>15-16</v>
      </c>
    </row>
    <row r="477" spans="4:40" x14ac:dyDescent="0.3">
      <c r="D477">
        <f ca="1">J467*(1-J487)</f>
        <v>-1.0690135890395224E-2</v>
      </c>
      <c r="E477">
        <f ca="1">K467*(1-K487)</f>
        <v>1.9484675951968566E-2</v>
      </c>
      <c r="F477">
        <f ca="1">L467*(1-L487)</f>
        <v>3.1092598587193092E-2</v>
      </c>
      <c r="G477">
        <f ca="1">M467*(1-M487)</f>
        <v>1.7537787379237217E-2</v>
      </c>
      <c r="H477">
        <f ca="1">N467*(1-N487)</f>
        <v>-2.1268213777934186E-3</v>
      </c>
      <c r="K477">
        <f ca="1">E477-D477</f>
        <v>3.0174811842363793E-2</v>
      </c>
      <c r="L477">
        <f ca="1">F477-E477</f>
        <v>1.1607922635224525E-2</v>
      </c>
      <c r="M477">
        <f ca="1">G477-F477</f>
        <v>-1.3554811207955875E-2</v>
      </c>
      <c r="N477">
        <f ca="1">H477-G477</f>
        <v>-1.9664608757030636E-2</v>
      </c>
    </row>
    <row r="479" spans="4:40" x14ac:dyDescent="0.3">
      <c r="Q479" t="str">
        <f>"Change in Cash Tax Rate"</f>
        <v>Change in Cash Tax Rate</v>
      </c>
    </row>
    <row r="480" spans="4:40" x14ac:dyDescent="0.3">
      <c r="Q480" t="str">
        <f>K476</f>
        <v>12-13</v>
      </c>
      <c r="R480" t="str">
        <f>L476</f>
        <v>13-14</v>
      </c>
      <c r="S480" t="str">
        <f>M476</f>
        <v>14-15</v>
      </c>
      <c r="T480" t="str">
        <f>N476</f>
        <v>15-16</v>
      </c>
    </row>
    <row r="481" spans="10:40" x14ac:dyDescent="0.3">
      <c r="Q481">
        <f ca="1">K487-J487</f>
        <v>-0.2144836032964631</v>
      </c>
      <c r="R481">
        <f ca="1">L487-K487</f>
        <v>0.12138608106709958</v>
      </c>
      <c r="S481">
        <f ca="1">M487-L487</f>
        <v>0.10285754758552673</v>
      </c>
      <c r="T481">
        <f ca="1">N487-M487</f>
        <v>3.6850114166085579E-2</v>
      </c>
      <c r="X481" t="str">
        <f>"Op WC / Sales"</f>
        <v>Op WC / Sales</v>
      </c>
    </row>
    <row r="482" spans="10:40" x14ac:dyDescent="0.3">
      <c r="X482" t="str">
        <f>D476</f>
        <v>2012</v>
      </c>
      <c r="Y482" t="str">
        <f>E476</f>
        <v>2013</v>
      </c>
      <c r="Z482" t="str">
        <f>F476</f>
        <v>2014</v>
      </c>
      <c r="AA482" t="str">
        <f>G476</f>
        <v>2015</v>
      </c>
      <c r="AB482" t="str">
        <f>H476</f>
        <v>2016</v>
      </c>
      <c r="AK482" t="str">
        <f>"Change in Op WC / Sales"</f>
        <v>Change in Op WC / Sales</v>
      </c>
    </row>
    <row r="483" spans="10:40" x14ac:dyDescent="0.3">
      <c r="X483">
        <f ca="1">(INDIRECT("J" &amp; MATCH("Total Current Assets",B145:B403,0) +144) - INDIRECT("J" &amp; MATCH("Total Current Liabilities",B145:B403,0) +144))/(INDIRECT("J" &amp; MATCH("Sales/Revenue",B145:B403,0) +144))</f>
        <v>0.13075792114598644</v>
      </c>
      <c r="Y483">
        <f ca="1">(INDIRECT("K" &amp; MATCH("Total Current Assets",B145:B403,0) +144) - INDIRECT("K" &amp; MATCH("Total Current Liabilities",B145:B403,0) +144))/(INDIRECT("K" &amp; MATCH("Sales/Revenue",B145:B403,0) +144))</f>
        <v>1.1983677093293266</v>
      </c>
      <c r="Z483">
        <f ca="1">(INDIRECT("L" &amp; MATCH("Total Current Assets",B145:B403,0) +144) - INDIRECT("L" &amp; MATCH("Total Current Liabilities",B145:B403,0) +144))/(INDIRECT("L" &amp; MATCH("Sales/Revenue",B145:B403,0) +144))</f>
        <v>1.0325553738665081</v>
      </c>
      <c r="AA483">
        <f ca="1">(INDIRECT("M" &amp; MATCH("Total Current Assets",B145:B403,0) +144) - INDIRECT("M" &amp; MATCH("Total Current Liabilities",B145:B403,0) +144))/(INDIRECT("M" &amp; MATCH("Sales/Revenue",B145:B403,0) +144))</f>
        <v>1.0809297352055605</v>
      </c>
      <c r="AB483">
        <f ca="1">(INDIRECT("N" &amp; MATCH("Total Current Assets",B145:B403,0) +144) - INDIRECT("N" &amp; MATCH("Total Current Liabilities",B145:B403,0) +144))/(INDIRECT("N" &amp; MATCH("Sales/Revenue",B145:B403,0) +144))</f>
        <v>0.47540481400437634</v>
      </c>
      <c r="AK483" t="str">
        <f>K476</f>
        <v>12-13</v>
      </c>
      <c r="AL483" t="str">
        <f>L476</f>
        <v>13-14</v>
      </c>
      <c r="AM483" t="str">
        <f>M476</f>
        <v>14-15</v>
      </c>
      <c r="AN483" t="str">
        <f>N476</f>
        <v>15-16</v>
      </c>
    </row>
    <row r="484" spans="10:40" x14ac:dyDescent="0.3">
      <c r="AK484">
        <f ca="1">Y483-X483</f>
        <v>1.0676097881833402</v>
      </c>
      <c r="AL484">
        <f ca="1">Z483-Y483</f>
        <v>-0.16581233546281848</v>
      </c>
      <c r="AM484">
        <f ca="1">AA483-Z483</f>
        <v>4.8374361339052374E-2</v>
      </c>
      <c r="AN484">
        <f ca="1">AB483-AA483</f>
        <v>-0.60552492120118417</v>
      </c>
    </row>
    <row r="485" spans="10:40" x14ac:dyDescent="0.3">
      <c r="J485" t="str">
        <f>"Cash Tax Rate"</f>
        <v>Cash Tax Rate</v>
      </c>
    </row>
    <row r="486" spans="10:40" x14ac:dyDescent="0.3">
      <c r="J486" t="str">
        <f>D476</f>
        <v>2012</v>
      </c>
      <c r="K486" t="str">
        <f>E476</f>
        <v>2013</v>
      </c>
      <c r="L486" t="str">
        <f>F476</f>
        <v>2014</v>
      </c>
      <c r="M486" t="str">
        <f>G476</f>
        <v>2015</v>
      </c>
      <c r="N486" t="str">
        <f>H476</f>
        <v>2016</v>
      </c>
    </row>
    <row r="487" spans="10:40" x14ac:dyDescent="0.3">
      <c r="J487">
        <f ca="1">(INDIRECT("J" &amp; MATCH("Income Tax",B145:B403,0) +144))/(INDIRECT("J" &amp; MATCH("Pretax Income",B145:B403,0) +144))</f>
        <v>0.41977734119187948</v>
      </c>
      <c r="K487">
        <f ca="1">(INDIRECT("K" &amp; MATCH("Income Tax",B145:B403,0) +144))/(INDIRECT("K" &amp; MATCH("Pretax Income",B145:B403,0) +144))</f>
        <v>0.20529373789541638</v>
      </c>
      <c r="L487">
        <f ca="1">(INDIRECT("L" &amp; MATCH("Income Tax",B145:B403,0) +144))/(INDIRECT("L" &amp; MATCH("Pretax Income",B145:B403,0) +144))</f>
        <v>0.32667981896251597</v>
      </c>
      <c r="M487">
        <f ca="1">(INDIRECT("M" &amp; MATCH("Income Tax",B145:B403,0) +144))/(INDIRECT("M" &amp; MATCH("Pretax Income",B145:B403,0) +144))</f>
        <v>0.4295373665480427</v>
      </c>
      <c r="N487">
        <f ca="1">(INDIRECT("N" &amp; MATCH("Income Tax",B145:B403,0) +144))/(INDIRECT("N" &amp; MATCH("Pretax Income",B145:B403,0) +144))</f>
        <v>0.46638748071412828</v>
      </c>
    </row>
    <row r="488" spans="10:40" x14ac:dyDescent="0.3">
      <c r="Q488" t="str">
        <f>"Invested Capital / Sales"</f>
        <v>Invested Capital / Sales</v>
      </c>
    </row>
    <row r="489" spans="10:40" x14ac:dyDescent="0.3">
      <c r="Q489" t="str">
        <f>D476</f>
        <v>2012</v>
      </c>
      <c r="R489" t="str">
        <f>E476</f>
        <v>2013</v>
      </c>
      <c r="S489" t="str">
        <f>F476</f>
        <v>2014</v>
      </c>
      <c r="T489" t="str">
        <f>G476</f>
        <v>2015</v>
      </c>
      <c r="U489" t="str">
        <f>H476</f>
        <v>2016</v>
      </c>
      <c r="X489" t="str">
        <f>"PPE / Sales"</f>
        <v>PPE / Sales</v>
      </c>
    </row>
    <row r="490" spans="10:40" x14ac:dyDescent="0.3">
      <c r="Q490">
        <f ca="1">SUM(X483,X491,X499)</f>
        <v>0.98249187315375586</v>
      </c>
      <c r="R490">
        <f ca="1">SUM(Y483,Y491,Y499)</f>
        <v>2.3649433137549516</v>
      </c>
      <c r="S490">
        <f ca="1">SUM(Z483,Z491,Z499)</f>
        <v>2.4021406273227295</v>
      </c>
      <c r="T490">
        <f ca="1">SUM(AA483,AA491,AA499)</f>
        <v>2.3853167121591583</v>
      </c>
      <c r="U490">
        <f ca="1">SUM(AB483,AB491,AB499)</f>
        <v>2.1795623632385119</v>
      </c>
      <c r="X490" t="str">
        <f>D476</f>
        <v>2012</v>
      </c>
      <c r="Y490" t="str">
        <f>E476</f>
        <v>2013</v>
      </c>
      <c r="Z490" t="str">
        <f>F476</f>
        <v>2014</v>
      </c>
      <c r="AA490" t="str">
        <f>G476</f>
        <v>2015</v>
      </c>
      <c r="AB490" t="str">
        <f>H476</f>
        <v>2016</v>
      </c>
      <c r="AE490" t="str">
        <f>"Change in Invested Capital / Sales"</f>
        <v>Change in Invested Capital / Sales</v>
      </c>
      <c r="AK490" t="str">
        <f>"Change in PPE / Sales"</f>
        <v>Change in PPE / Sales</v>
      </c>
    </row>
    <row r="491" spans="10:40" x14ac:dyDescent="0.3">
      <c r="X491">
        <f ca="1">(INDIRECT("J" &amp; MATCH("Net Property, Plant &amp; Equipment",B145:B403,0) +144))/(INDIRECT("J" &amp; MATCH("Sales/Revenue",B145:B403,0) +144))</f>
        <v>0.6077262365620405</v>
      </c>
      <c r="Y491">
        <f ca="1">(INDIRECT("K" &amp; MATCH("Net Property, Plant &amp; Equipment",B145:B403,0) +144))/(INDIRECT("K" &amp; MATCH("Sales/Revenue",B145:B403,0) +144))</f>
        <v>0.8695191913672996</v>
      </c>
      <c r="Z491">
        <f ca="1">(INDIRECT("L" &amp; MATCH("Net Property, Plant &amp; Equipment",B145:B403,0) +144))/(INDIRECT("L" &amp; MATCH("Sales/Revenue",B145:B403,0) +144))</f>
        <v>1.0987958971309648</v>
      </c>
      <c r="AA491">
        <f ca="1">(INDIRECT("M" &amp; MATCH("Net Property, Plant &amp; Equipment",B145:B403,0) +144))/(INDIRECT("M" &amp; MATCH("Sales/Revenue",B145:B403,0) +144))</f>
        <v>1.0510172496271493</v>
      </c>
      <c r="AB491">
        <f ca="1">(INDIRECT("N" &amp; MATCH("Net Property, Plant &amp; Equipment",B145:B403,0) +144))/(INDIRECT("N" &amp; MATCH("Sales/Revenue",B145:B403,0) +144))</f>
        <v>1.417308533916849</v>
      </c>
      <c r="AE491" t="str">
        <f>K476</f>
        <v>12-13</v>
      </c>
      <c r="AF491" t="str">
        <f>L476</f>
        <v>13-14</v>
      </c>
      <c r="AG491" t="str">
        <f>M476</f>
        <v>14-15</v>
      </c>
      <c r="AH491" t="str">
        <f>N476</f>
        <v>15-16</v>
      </c>
      <c r="AK491" t="str">
        <f>K476</f>
        <v>12-13</v>
      </c>
      <c r="AL491" t="str">
        <f>L476</f>
        <v>13-14</v>
      </c>
      <c r="AM491" t="str">
        <f>M476</f>
        <v>14-15</v>
      </c>
      <c r="AN491" t="str">
        <f>N476</f>
        <v>15-16</v>
      </c>
    </row>
    <row r="492" spans="10:40" x14ac:dyDescent="0.3">
      <c r="AE492">
        <f ca="1">R490-Q490</f>
        <v>1.3824514406011956</v>
      </c>
      <c r="AF492">
        <f ca="1">S490-R490</f>
        <v>3.719731356777789E-2</v>
      </c>
      <c r="AG492">
        <f ca="1">T490-S490</f>
        <v>-1.6823915163571179E-2</v>
      </c>
      <c r="AH492">
        <f ca="1">U490-T490</f>
        <v>-0.20575434892064637</v>
      </c>
      <c r="AK492">
        <f ca="1">Y491-X491</f>
        <v>0.2617929548052591</v>
      </c>
      <c r="AL492">
        <f ca="1">Z491-Y491</f>
        <v>0.22927670576366521</v>
      </c>
      <c r="AM492">
        <f ca="1">AA491-Z491</f>
        <v>-4.7778647503815552E-2</v>
      </c>
      <c r="AN492">
        <f ca="1">AB491-AA491</f>
        <v>0.3662912842896997</v>
      </c>
    </row>
    <row r="497" spans="3:40" x14ac:dyDescent="0.3">
      <c r="X497" t="str">
        <f>"Intangibles / Sales"</f>
        <v>Intangibles / Sales</v>
      </c>
    </row>
    <row r="498" spans="3:40" x14ac:dyDescent="0.3">
      <c r="X498" t="str">
        <f>D476</f>
        <v>2012</v>
      </c>
      <c r="Y498" t="str">
        <f>E476</f>
        <v>2013</v>
      </c>
      <c r="Z498" t="str">
        <f>F476</f>
        <v>2014</v>
      </c>
      <c r="AA498" t="str">
        <f>G476</f>
        <v>2015</v>
      </c>
      <c r="AB498" t="str">
        <f>H476</f>
        <v>2016</v>
      </c>
      <c r="AK498" t="str">
        <f>"Change in Intagibles / Sales"</f>
        <v>Change in Intagibles / Sales</v>
      </c>
    </row>
    <row r="499" spans="3:40" x14ac:dyDescent="0.3">
      <c r="X499">
        <f ca="1">(INDIRECT("J" &amp; MATCH("Intangible Assets",B145:B403,0) +144))/(INDIRECT("J" &amp; MATCH("Sales/Revenue",B145:B403,0) +144))</f>
        <v>0.24400771544572886</v>
      </c>
      <c r="Y499">
        <f ca="1">(INDIRECT("K" &amp; MATCH("Intangible Assets",B145:B403,0) +144))/(INDIRECT("K" &amp; MATCH("Sales/Revenue",B145:B403,0) +144))</f>
        <v>0.29705641305832536</v>
      </c>
      <c r="Z499">
        <f ca="1">(INDIRECT("L" &amp; MATCH("Intangible Assets",B145:B403,0) +144))/(INDIRECT("L" &amp; MATCH("Sales/Revenue",B145:B403,0) +144))</f>
        <v>0.27078935632525641</v>
      </c>
      <c r="AA499">
        <f ca="1">(INDIRECT("M" &amp; MATCH("Intangible Assets",B145:B403,0) +144))/(INDIRECT("M" &amp; MATCH("Sales/Revenue",B145:B403,0) +144))</f>
        <v>0.25336972732644847</v>
      </c>
      <c r="AB499">
        <f ca="1">(INDIRECT("N" &amp; MATCH("Intangible Assets",B145:B403,0) +144))/(INDIRECT("N" &amp; MATCH("Sales/Revenue",B145:B403,0) +144))</f>
        <v>0.28684901531728663</v>
      </c>
      <c r="AK499" t="str">
        <f>K476</f>
        <v>12-13</v>
      </c>
      <c r="AL499" t="str">
        <f>L476</f>
        <v>13-14</v>
      </c>
      <c r="AM499" t="str">
        <f>M476</f>
        <v>14-15</v>
      </c>
      <c r="AN499" t="str">
        <f>N476</f>
        <v>15-16</v>
      </c>
    </row>
    <row r="500" spans="3:40" x14ac:dyDescent="0.3">
      <c r="C500" t="s">
        <v>2491</v>
      </c>
      <c r="AK500">
        <f ca="1">Y499-X499</f>
        <v>5.3048697612596507E-2</v>
      </c>
      <c r="AL500">
        <f ca="1">Z499-Y499</f>
        <v>-2.626705673306895E-2</v>
      </c>
      <c r="AM500">
        <f ca="1">AA499-Z499</f>
        <v>-1.7419628998807946E-2</v>
      </c>
      <c r="AN500">
        <f ca="1">AB499-AA499</f>
        <v>3.3479287990838158E-2</v>
      </c>
    </row>
    <row r="501" spans="3:40" x14ac:dyDescent="0.3">
      <c r="C501" t="s">
        <v>1071</v>
      </c>
    </row>
    <row r="502" spans="3:40" x14ac:dyDescent="0.3">
      <c r="C502" t="s">
        <v>1072</v>
      </c>
    </row>
    <row r="503" spans="3:40" x14ac:dyDescent="0.3">
      <c r="C503" t="s">
        <v>1071</v>
      </c>
    </row>
    <row r="504" spans="3:40" x14ac:dyDescent="0.3">
      <c r="C504" t="s">
        <v>1783</v>
      </c>
    </row>
    <row r="505" spans="3:40" x14ac:dyDescent="0.3">
      <c r="C505" t="s">
        <v>1069</v>
      </c>
    </row>
    <row r="506" spans="3:40" x14ac:dyDescent="0.3">
      <c r="C506" t="s">
        <v>2492</v>
      </c>
    </row>
    <row r="507" spans="3:40" x14ac:dyDescent="0.3">
      <c r="C507" t="s">
        <v>1074</v>
      </c>
    </row>
    <row r="508" spans="3:40" x14ac:dyDescent="0.3">
      <c r="C508" t="s">
        <v>1068</v>
      </c>
    </row>
    <row r="509" spans="3:40" x14ac:dyDescent="0.3">
      <c r="C509" t="s">
        <v>1785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09"/>
  <sheetViews>
    <sheetView topLeftCell="B1" workbookViewId="0"/>
  </sheetViews>
  <sheetFormatPr defaultRowHeight="14.4" x14ac:dyDescent="0.3"/>
  <cols>
    <col min="1" max="1" width="0" hidden="1" customWidth="1"/>
    <col min="2" max="7" width="20.6640625" customWidth="1"/>
  </cols>
  <sheetData>
    <row r="1" spans="1:16" x14ac:dyDescent="0.3">
      <c r="B1" t="s">
        <v>0</v>
      </c>
      <c r="C1" t="s">
        <v>2493</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Abaxis</v>
      </c>
    </row>
    <row r="2" spans="1:16" x14ac:dyDescent="0.3">
      <c r="B2" t="s">
        <v>2</v>
      </c>
      <c r="C2" t="s">
        <v>2494</v>
      </c>
      <c r="K2" t="str">
        <f>LEFT(C1,FIND("(",C1) - 2)</f>
        <v>Abaxis, Inc.</v>
      </c>
    </row>
    <row r="3" spans="1:16" x14ac:dyDescent="0.3">
      <c r="J3">
        <f ca="1">RANDBETWEEN(1,6)</f>
        <v>1</v>
      </c>
      <c r="K3" t="str">
        <f>" is scheduled to report earnings "&amp;IFERROR("between "&amp;LEFT(C20,FIND("-",C20)-2)&amp;" and "&amp;RIGHT(C20,FIND("-",C20)-2),"on "&amp;C20)</f>
        <v xml:space="preserve"> is scheduled to report earnings on Jul 27, 2017</v>
      </c>
      <c r="L3" t="str">
        <f>" is slated to report earnings "&amp;IFERROR("between "&amp;LEFT(C20,FIND("-",C20)-2)&amp;" and "&amp;RIGHT(C20,FIND("-",C20)-2),"on "&amp;C20)</f>
        <v xml:space="preserve"> is slated to report earnings on Jul 27, 2017</v>
      </c>
      <c r="M3" t="str">
        <f>" will report earnings "&amp;IFERROR("between "&amp;LEFT(C20,FIND("-",C20)-2)&amp;" and "&amp;RIGHT(C20,FIND("-",C20)-2),"on "&amp;C20)</f>
        <v xml:space="preserve"> will report earnings on Jul 27, 2017</v>
      </c>
      <c r="N3" t="str">
        <f>" reports earnings "&amp;IFERROR("between "&amp;LEFT(C20,FIND("-",C20)-2)&amp;" and "&amp;RIGHT(C20,FIND("-",C20)-2),"on "&amp;C20)</f>
        <v xml:space="preserve"> reports earnings on Jul 27, 2017</v>
      </c>
      <c r="O3" t="str">
        <f>" plans to report earnings "&amp;IFERROR("between "&amp;LEFT(C20,FIND("-",C20)-2)&amp;" and "&amp;RIGHT(C20,FIND("-",C20)-2),"on "&amp;C20)</f>
        <v xml:space="preserve"> plans to report earnings on Jul 27, 2017</v>
      </c>
      <c r="P3" t="str">
        <f>" is going to report earnings "&amp;IFERROR("between "&amp;LEFT(C20,FIND("-",C20)-2)&amp;" and "&amp;RIGHT(C20,FIND("-",C20)-2),"on "&amp;C20)</f>
        <v xml:space="preserve"> is going to report earnings on Jul 27, 2017</v>
      </c>
    </row>
    <row r="4" spans="1:16" x14ac:dyDescent="0.3">
      <c r="B4" t="s">
        <v>4</v>
      </c>
      <c r="J4">
        <f ca="1">RANDBETWEEN(1,2)</f>
        <v>2</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$51.37, up .43% after opening up slightly over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$51.37, up .43% after opening up a fraction over yesterday's closing price</v>
      </c>
    </row>
    <row r="5" spans="1:16" x14ac:dyDescent="0.3">
      <c r="J5">
        <f ca="1">RANDBETWEEN(1,2)</f>
        <v>1</v>
      </c>
      <c r="K5" t="str">
        <f>"The one year target estimate for " &amp; D1 &amp; " is " &amp; TEXT(C23,"$####.00")</f>
        <v>The one year target estimate for Abaxis is $48.75</v>
      </c>
      <c r="L5" t="str">
        <f>D1 &amp; " is expected to be trading at " &amp; TEXT(C23, "$####.00") &amp; ", based on target estimates"</f>
        <v>Abaxis is expected to be trading at $48.75, based on target estimates</v>
      </c>
    </row>
    <row r="6" spans="1:16" x14ac:dyDescent="0.3">
      <c r="K6" t="str">
        <f>" which would be " &amp; IF(OR(LEFT(ABS((C23-C2)/C2*100),1)="8",LEFT(ABS((C23-C2)/C2*100),2)="18"), "an ", "a ")  &amp;TEXT(ABS((C23-C2)/C2),"####.00%")&amp;IF((C23-C2)&gt;0," increase over"," decrease from")&amp;" the current price"</f>
        <v xml:space="preserve"> which would be a 5.10% decrease from the current price</v>
      </c>
    </row>
    <row r="7" spans="1:16" x14ac:dyDescent="0.3">
      <c r="A7" s="1">
        <v>0</v>
      </c>
      <c r="B7" t="s">
        <v>5</v>
      </c>
      <c r="C7" t="s">
        <v>2495</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decrease by 9.09% from last quarter based on the average of 9 analyst estimates (Yahoo Finance)</v>
      </c>
    </row>
    <row r="8" spans="1:16" x14ac:dyDescent="0.3">
      <c r="A8" s="1">
        <v>1</v>
      </c>
      <c r="B8" t="s">
        <v>7</v>
      </c>
      <c r="C8" t="s">
        <v>2496</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near the middle of its 52 week range</v>
      </c>
    </row>
    <row r="9" spans="1:16" x14ac:dyDescent="0.3">
      <c r="A9" s="1">
        <v>2</v>
      </c>
      <c r="B9" t="s">
        <v>9</v>
      </c>
      <c r="C9" t="s">
        <v>2497</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0 times, and a negative earnings surprise 4 times</v>
      </c>
    </row>
    <row r="10" spans="1:16" x14ac:dyDescent="0.3">
      <c r="A10" s="1">
        <v>3</v>
      </c>
      <c r="B10" t="s">
        <v>11</v>
      </c>
      <c r="C10" t="s">
        <v>2498</v>
      </c>
      <c r="K10" t="str">
        <f>IF(F48=F52,"",IF(F48&gt;F52, "EPS estimates have increased by " &amp; TEXT(F48-F52,"$0.00") &amp; " in the 2 months leading up to the earnings report", "EPS estimates have decreased by " &amp; TEXT(ABS(F48-F52),"$0.00") &amp; " in the 2 months leading up to the earnings report"))</f>
        <v>EPS estimates have decreased by $0.09 in the 2 months leading up to the earnings report</v>
      </c>
    </row>
    <row r="11" spans="1:16" x14ac:dyDescent="0.3">
      <c r="A11" s="1">
        <v>4</v>
      </c>
      <c r="B11" t="s">
        <v>13</v>
      </c>
      <c r="C11" t="s">
        <v>2499</v>
      </c>
      <c r="K11" t="str">
        <f>IF(B145="Interest Income",U42, K42)</f>
        <v>No positive trends</v>
      </c>
    </row>
    <row r="12" spans="1:16" x14ac:dyDescent="0.3">
      <c r="A12" s="1">
        <v>5</v>
      </c>
      <c r="B12" t="s">
        <v>15</v>
      </c>
      <c r="C12" t="s">
        <v>2500</v>
      </c>
      <c r="D12" t="str">
        <f>LEFT(C12,FIND("-",C12)-2)</f>
        <v>44.12</v>
      </c>
      <c r="E12" t="str">
        <f>TRIM(RIGHT(C12,FIND("-",C12)-1))</f>
        <v>55.95</v>
      </c>
      <c r="K12" t="e">
        <f ca="1">D78</f>
        <v>#VALUE!</v>
      </c>
    </row>
    <row r="13" spans="1:16" x14ac:dyDescent="0.3">
      <c r="A13" s="1">
        <v>6</v>
      </c>
      <c r="B13" t="s">
        <v>17</v>
      </c>
      <c r="C13" t="s">
        <v>2501</v>
      </c>
      <c r="K13" t="e">
        <f ca="1">D89</f>
        <v>#VALUE!</v>
      </c>
    </row>
    <row r="14" spans="1:16" x14ac:dyDescent="0.3">
      <c r="A14" s="1">
        <v>7</v>
      </c>
      <c r="B14" t="s">
        <v>19</v>
      </c>
      <c r="C14" t="s">
        <v>2502</v>
      </c>
    </row>
    <row r="16" spans="1:16" x14ac:dyDescent="0.3">
      <c r="A16" s="1">
        <v>0</v>
      </c>
      <c r="B16" t="s">
        <v>21</v>
      </c>
      <c r="C16" t="s">
        <v>1243</v>
      </c>
    </row>
    <row r="17" spans="1:23" x14ac:dyDescent="0.3">
      <c r="A17" s="1">
        <v>1</v>
      </c>
      <c r="B17" t="s">
        <v>23</v>
      </c>
      <c r="C17" t="s">
        <v>2503</v>
      </c>
      <c r="K17" t="str">
        <f ca="1">K2 &amp; IF(J3=1, K3,IF(J3=2,L3,IF(J3=3,M3,IF(J3=4,N3,IF(J3=5,O3,IF(J3=6,P3)))))) &amp; ". " &amp; IF(J4=1,K4,IF(J4=2,L4)) &amp; ". " &amp; IF(J5=1,K5,IF(J5=2,L5)) &amp; K6 &amp; ". " &amp; K7 &amp; ". " &amp; K8 &amp; ". " &amp; K9 &amp; "."</f>
        <v>Abaxis, Inc. is scheduled to report earnings on Jul 27, 2017. The current stock price is $51.37, up .43% after opening up a fraction over yesterday's closing price. The one year target estimate for Abaxis is $48.75 which would be a 5.10% decrease from the current price. Earnings are expected to decrease by 9.09% from last quarter based on the average of 9 analyst estimates (Yahoo Finance). The stock is trading near the middle of its 52 week range. Over the last 4 quarters, there have been positive earnings surprises 0 times, and a negative earnings surprise 4 times.</v>
      </c>
    </row>
    <row r="18" spans="1:23" x14ac:dyDescent="0.3">
      <c r="A18" s="1">
        <v>2</v>
      </c>
      <c r="B18" t="s">
        <v>25</v>
      </c>
      <c r="C18" t="s">
        <v>2504</v>
      </c>
    </row>
    <row r="19" spans="1:23" x14ac:dyDescent="0.3">
      <c r="A19" s="1">
        <v>3</v>
      </c>
      <c r="B19" t="s">
        <v>27</v>
      </c>
      <c r="C19" t="s">
        <v>2505</v>
      </c>
    </row>
    <row r="20" spans="1:23" x14ac:dyDescent="0.3">
      <c r="A20" s="1">
        <v>4</v>
      </c>
      <c r="B20" t="s">
        <v>29</v>
      </c>
      <c r="C20" t="s">
        <v>30</v>
      </c>
    </row>
    <row r="21" spans="1:23" x14ac:dyDescent="0.3">
      <c r="A21" s="1">
        <v>5</v>
      </c>
      <c r="B21" t="s">
        <v>31</v>
      </c>
      <c r="C21" t="s">
        <v>2506</v>
      </c>
    </row>
    <row r="22" spans="1:23" x14ac:dyDescent="0.3">
      <c r="A22" s="1">
        <v>6</v>
      </c>
      <c r="B22" t="s">
        <v>33</v>
      </c>
      <c r="C22" t="s">
        <v>2507</v>
      </c>
      <c r="J22">
        <f>IF(K22 &lt;&gt; "",1, 0)</f>
        <v>0</v>
      </c>
      <c r="K22" t="str">
        <f>IF(I145="pos_trend","Revenue","")</f>
        <v/>
      </c>
      <c r="L22" t="str">
        <f t="shared" ref="L22:L38" si="0">IF(EXACT(K22,UPPER(K22)),K22,LOWER(K22))</f>
        <v/>
      </c>
      <c r="M22" t="str">
        <f>L22</f>
        <v/>
      </c>
      <c r="T22">
        <f>IF(U22 &lt;&gt; "",1, 0)</f>
        <v>0</v>
      </c>
      <c r="U22" t="str">
        <f>IF(AND(B145 = "Interest Income",I145="pos_trend"), "Interest Income","")</f>
        <v/>
      </c>
      <c r="V22" t="str">
        <f t="shared" ref="V22:V38" si="1">IF(EXACT(U22,UPPER(U22)),U22,LOWER(U22))</f>
        <v/>
      </c>
      <c r="W22" t="str">
        <f>V22</f>
        <v/>
      </c>
    </row>
    <row r="23" spans="1:23" x14ac:dyDescent="0.3">
      <c r="A23" s="1">
        <v>7</v>
      </c>
      <c r="B23" t="s">
        <v>34</v>
      </c>
      <c r="C23" t="s">
        <v>2508</v>
      </c>
      <c r="J23">
        <f>IF(K23 &lt;&gt; "",2, 0)</f>
        <v>0</v>
      </c>
      <c r="K23" t="str">
        <f>IF(I146="pos_trend",B146,"")</f>
        <v/>
      </c>
      <c r="L23" t="str">
        <f t="shared" si="0"/>
        <v/>
      </c>
      <c r="M23" t="str">
        <f t="shared" ref="M23:M39" si="2">IF(L23&lt;&gt;"", M22 &amp; ", " &amp; L23,M22)</f>
        <v/>
      </c>
      <c r="T23">
        <f>IF(U23 &lt;&gt; "",2, 0)</f>
        <v>0</v>
      </c>
      <c r="U23" t="str">
        <f>IF(I151="pos_trend",B151,"")</f>
        <v/>
      </c>
      <c r="V23" t="str">
        <f t="shared" si="1"/>
        <v/>
      </c>
      <c r="W23" t="str">
        <f t="shared" ref="W23:W39" si="3">IF(V23&lt;&gt;"", W22 &amp; ", " &amp; V23,W22)</f>
        <v/>
      </c>
    </row>
    <row r="24" spans="1:23" x14ac:dyDescent="0.3">
      <c r="J24">
        <f>IF(K24 &lt;&gt; "",3, 0)</f>
        <v>0</v>
      </c>
      <c r="K24" t="str">
        <f>IF(I153="pos_trend",B153,"")</f>
        <v/>
      </c>
      <c r="L24" t="str">
        <f t="shared" si="0"/>
        <v/>
      </c>
      <c r="M24" t="str">
        <f t="shared" si="2"/>
        <v/>
      </c>
      <c r="T24">
        <f>IF(U24 &lt;&gt; "",3, 0)</f>
        <v>0</v>
      </c>
      <c r="U24" t="str">
        <f>IF(I161="pos_trend",B161,"")</f>
        <v/>
      </c>
      <c r="V24" t="str">
        <f t="shared" si="1"/>
        <v/>
      </c>
      <c r="W24" t="str">
        <f t="shared" si="3"/>
        <v/>
      </c>
    </row>
    <row r="25" spans="1:23" x14ac:dyDescent="0.3">
      <c r="J25">
        <f>IF(K25 &lt;&gt; "",4, 0)</f>
        <v>0</v>
      </c>
      <c r="K25" t="str">
        <f>IF(I154="pos_trend",B154,"")</f>
        <v/>
      </c>
      <c r="L25" t="str">
        <f t="shared" si="0"/>
        <v/>
      </c>
      <c r="M25" t="str">
        <f t="shared" si="2"/>
        <v/>
      </c>
      <c r="T25">
        <f>IF(U25 &lt;&gt; "",4, 0)</f>
        <v>0</v>
      </c>
      <c r="U25" t="str">
        <f>IF(I162="pos_trend",B162,"")</f>
        <v/>
      </c>
      <c r="V25" t="str">
        <f t="shared" si="1"/>
        <v/>
      </c>
      <c r="W25" t="str">
        <f t="shared" si="3"/>
        <v/>
      </c>
    </row>
    <row r="26" spans="1:23" x14ac:dyDescent="0.3">
      <c r="B26" s="1" t="s">
        <v>36</v>
      </c>
      <c r="C26" s="1" t="s">
        <v>37</v>
      </c>
      <c r="D26" s="1" t="s">
        <v>38</v>
      </c>
      <c r="E26" s="1" t="s">
        <v>2509</v>
      </c>
      <c r="F26" s="1" t="s">
        <v>2510</v>
      </c>
      <c r="J26">
        <f>IF(K26 &lt;&gt; "",5, 0)</f>
        <v>0</v>
      </c>
      <c r="K26" t="str">
        <f>IF(I155="pos_trend",B155,"")</f>
        <v/>
      </c>
      <c r="L26" t="str">
        <f t="shared" si="0"/>
        <v/>
      </c>
      <c r="M26" t="str">
        <f t="shared" si="2"/>
        <v/>
      </c>
      <c r="T26">
        <f>IF(U26 &lt;&gt; "",5, 0)</f>
        <v>0</v>
      </c>
      <c r="U26" t="str">
        <f>IF(I167="pos_trend",B167,"")</f>
        <v/>
      </c>
      <c r="V26" t="str">
        <f t="shared" si="1"/>
        <v/>
      </c>
      <c r="W26" t="str">
        <f t="shared" si="3"/>
        <v/>
      </c>
    </row>
    <row r="27" spans="1:23" x14ac:dyDescent="0.3">
      <c r="A27" s="1">
        <v>0</v>
      </c>
      <c r="B27" t="s">
        <v>41</v>
      </c>
      <c r="C27">
        <v>9</v>
      </c>
      <c r="D27">
        <v>9</v>
      </c>
      <c r="E27">
        <v>9</v>
      </c>
      <c r="F27">
        <v>7</v>
      </c>
      <c r="J27">
        <f>IF(K27 &lt;&gt; "",6, 0)</f>
        <v>0</v>
      </c>
      <c r="K27" t="str">
        <f>IF(I172="pos_trend",B172,"")</f>
        <v/>
      </c>
      <c r="L27" t="str">
        <f t="shared" si="0"/>
        <v/>
      </c>
      <c r="M27" t="str">
        <f t="shared" si="2"/>
        <v/>
      </c>
      <c r="T27">
        <f>IF(U27 &lt;&gt; "",6, 0)</f>
        <v>0</v>
      </c>
      <c r="U27" t="str">
        <f>IF(I170="pos_trend",B170,"")</f>
        <v/>
      </c>
      <c r="V27" t="str">
        <f t="shared" si="1"/>
        <v/>
      </c>
      <c r="W27" t="str">
        <f t="shared" si="3"/>
        <v/>
      </c>
    </row>
    <row r="28" spans="1:23" x14ac:dyDescent="0.3">
      <c r="A28" s="1">
        <v>1</v>
      </c>
      <c r="B28" t="s">
        <v>42</v>
      </c>
      <c r="C28">
        <v>0.33</v>
      </c>
      <c r="D28">
        <v>0.3</v>
      </c>
      <c r="E28">
        <v>1.22</v>
      </c>
      <c r="F28">
        <v>1.44</v>
      </c>
      <c r="J28">
        <f>IF(K28 &lt;&gt; "",7, 0)</f>
        <v>0</v>
      </c>
      <c r="K28" t="str">
        <f>IF(I173="pos_trend",B173,"")</f>
        <v/>
      </c>
      <c r="L28" t="str">
        <f t="shared" si="0"/>
        <v/>
      </c>
      <c r="M28" t="str">
        <f t="shared" si="2"/>
        <v/>
      </c>
      <c r="T28">
        <f>IF(U28 &lt;&gt; "",7, 0)</f>
        <v>0</v>
      </c>
      <c r="U28" t="str">
        <f>IF(I171="pos_trend",B171,"")</f>
        <v/>
      </c>
      <c r="V28" t="str">
        <f t="shared" si="1"/>
        <v/>
      </c>
      <c r="W28" t="str">
        <f t="shared" si="3"/>
        <v/>
      </c>
    </row>
    <row r="29" spans="1:23" x14ac:dyDescent="0.3">
      <c r="A29" s="1">
        <v>2</v>
      </c>
      <c r="B29" t="s">
        <v>43</v>
      </c>
      <c r="C29">
        <v>0.3</v>
      </c>
      <c r="D29">
        <v>0.25</v>
      </c>
      <c r="E29">
        <v>1.1399999999999999</v>
      </c>
      <c r="F29">
        <v>1.27</v>
      </c>
      <c r="J29">
        <f>IF(K29 &lt;&gt; "",8, 0)</f>
        <v>0</v>
      </c>
      <c r="K29" t="str">
        <f>IF(I174="pos_trend",B174,"")</f>
        <v/>
      </c>
      <c r="L29" t="str">
        <f t="shared" si="0"/>
        <v/>
      </c>
      <c r="M29" t="str">
        <f t="shared" si="2"/>
        <v/>
      </c>
      <c r="T29">
        <f>IF(U29 &lt;&gt; "",8, 0)</f>
        <v>0</v>
      </c>
      <c r="U29" t="str">
        <f>IF(I172="pos_trend",B172,"")</f>
        <v/>
      </c>
      <c r="V29" t="str">
        <f t="shared" si="1"/>
        <v/>
      </c>
      <c r="W29" t="str">
        <f t="shared" si="3"/>
        <v/>
      </c>
    </row>
    <row r="30" spans="1:23" x14ac:dyDescent="0.3">
      <c r="A30" s="1">
        <v>3</v>
      </c>
      <c r="B30" t="s">
        <v>44</v>
      </c>
      <c r="C30">
        <v>0.36</v>
      </c>
      <c r="D30">
        <v>0.38</v>
      </c>
      <c r="E30">
        <v>1.38</v>
      </c>
      <c r="F30">
        <v>1.59</v>
      </c>
      <c r="J30">
        <f>IF(K30 &lt;&gt; "",9, 0)</f>
        <v>0</v>
      </c>
      <c r="K30" t="str">
        <f>IF(I185="pos_trend",B185,"")</f>
        <v/>
      </c>
      <c r="L30" t="str">
        <f t="shared" si="0"/>
        <v/>
      </c>
      <c r="M30" t="str">
        <f t="shared" si="2"/>
        <v/>
      </c>
      <c r="T30">
        <f>IF(U30 &lt;&gt; "",9, 0)</f>
        <v>0</v>
      </c>
      <c r="U30" t="str">
        <f>IF(I178="pos_trend",B178,"")</f>
        <v/>
      </c>
      <c r="V30" t="str">
        <f t="shared" si="1"/>
        <v/>
      </c>
      <c r="W30" t="str">
        <f t="shared" si="3"/>
        <v/>
      </c>
    </row>
    <row r="31" spans="1:23" x14ac:dyDescent="0.3">
      <c r="A31" s="1">
        <v>4</v>
      </c>
      <c r="B31" t="s">
        <v>45</v>
      </c>
      <c r="C31">
        <v>0.3</v>
      </c>
      <c r="D31">
        <v>0.34</v>
      </c>
      <c r="E31">
        <v>1.27</v>
      </c>
      <c r="F31">
        <v>1.22</v>
      </c>
      <c r="J31">
        <f>IF(K31 &lt;&gt; "",10, 0)</f>
        <v>0</v>
      </c>
      <c r="K31" t="str">
        <f>IF(I186="pos_trend",B186,"")</f>
        <v/>
      </c>
      <c r="L31" t="str">
        <f t="shared" si="0"/>
        <v/>
      </c>
      <c r="M31" t="str">
        <f t="shared" si="2"/>
        <v/>
      </c>
      <c r="T31">
        <f>IF(U31 &lt;&gt; "",10, 0)</f>
        <v>0</v>
      </c>
      <c r="U31" t="str">
        <f>IF(I199="pos_trend",B199,"")</f>
        <v/>
      </c>
      <c r="V31" t="str">
        <f t="shared" si="1"/>
        <v/>
      </c>
      <c r="W31" t="str">
        <f t="shared" si="3"/>
        <v/>
      </c>
    </row>
    <row r="32" spans="1:23" x14ac:dyDescent="0.3">
      <c r="J32">
        <f>IF(K32 &lt;&gt; "",11, 0)</f>
        <v>0</v>
      </c>
      <c r="K32" t="str">
        <f>IF(I187="pos_trend",B187,"")</f>
        <v/>
      </c>
      <c r="L32" t="str">
        <f t="shared" si="0"/>
        <v/>
      </c>
      <c r="M32" t="str">
        <f t="shared" si="2"/>
        <v/>
      </c>
      <c r="T32">
        <f>IF(U32 &lt;&gt; "",11, 0)</f>
        <v>0</v>
      </c>
      <c r="U32" t="str">
        <f>IF(I209="pos_trend",B209,"")</f>
        <v/>
      </c>
      <c r="V32" t="str">
        <f t="shared" si="1"/>
        <v/>
      </c>
      <c r="W32" t="str">
        <f t="shared" si="3"/>
        <v/>
      </c>
    </row>
    <row r="33" spans="1:23" x14ac:dyDescent="0.3">
      <c r="B33" s="1" t="s">
        <v>46</v>
      </c>
      <c r="C33" s="1" t="s">
        <v>37</v>
      </c>
      <c r="D33" s="1" t="s">
        <v>38</v>
      </c>
      <c r="E33" s="1" t="s">
        <v>2509</v>
      </c>
      <c r="F33" s="1" t="s">
        <v>2510</v>
      </c>
      <c r="J33">
        <f>IF(K33 &lt;&gt; "",12, 0)</f>
        <v>0</v>
      </c>
      <c r="K33" t="str">
        <f>IF(I195="pos_trend",B195,"")</f>
        <v/>
      </c>
      <c r="L33" t="str">
        <f t="shared" si="0"/>
        <v/>
      </c>
      <c r="M33" t="str">
        <f t="shared" si="2"/>
        <v/>
      </c>
      <c r="T33">
        <f>IF(U33 &lt;&gt; "",12, 0)</f>
        <v>0</v>
      </c>
      <c r="U33" t="str">
        <f>IF(I231="pos_trend",B231,"")</f>
        <v/>
      </c>
      <c r="V33" t="str">
        <f t="shared" si="1"/>
        <v/>
      </c>
      <c r="W33" t="str">
        <f t="shared" si="3"/>
        <v/>
      </c>
    </row>
    <row r="34" spans="1:23" x14ac:dyDescent="0.3">
      <c r="A34" s="1">
        <v>0</v>
      </c>
      <c r="B34" t="s">
        <v>41</v>
      </c>
      <c r="C34" t="s">
        <v>2511</v>
      </c>
      <c r="D34" t="s">
        <v>2511</v>
      </c>
      <c r="E34" t="s">
        <v>2512</v>
      </c>
      <c r="F34" t="s">
        <v>2513</v>
      </c>
      <c r="J34">
        <f>IF(K34 &lt;&gt; "",13, 0)</f>
        <v>0</v>
      </c>
      <c r="K34" t="str">
        <f>IF(I196="pos_trend",B196,"")</f>
        <v/>
      </c>
      <c r="L34" t="str">
        <f t="shared" si="0"/>
        <v/>
      </c>
      <c r="M34" t="str">
        <f t="shared" si="2"/>
        <v/>
      </c>
      <c r="T34">
        <f>IF(U34 &lt;&gt; "",13, 0)</f>
        <v>0</v>
      </c>
      <c r="U34" t="str">
        <f>IF(I251="pos_trend",B251,"")</f>
        <v/>
      </c>
      <c r="V34" t="str">
        <f t="shared" si="1"/>
        <v/>
      </c>
      <c r="W34" t="str">
        <f t="shared" si="3"/>
        <v/>
      </c>
    </row>
    <row r="35" spans="1:23" x14ac:dyDescent="0.3">
      <c r="A35" s="1">
        <v>1</v>
      </c>
      <c r="B35" t="s">
        <v>42</v>
      </c>
      <c r="C35" t="s">
        <v>2514</v>
      </c>
      <c r="D35" t="s">
        <v>2515</v>
      </c>
      <c r="E35" t="s">
        <v>2516</v>
      </c>
      <c r="F35" t="s">
        <v>2517</v>
      </c>
      <c r="J35">
        <f>IF(K35 &lt;&gt; "",14, 0)</f>
        <v>0</v>
      </c>
      <c r="K35" t="str">
        <f>IF(I201="pos_trend",B201,"")</f>
        <v/>
      </c>
      <c r="L35" t="str">
        <f t="shared" si="0"/>
        <v/>
      </c>
      <c r="M35" t="str">
        <f t="shared" si="2"/>
        <v/>
      </c>
      <c r="T35">
        <f>IF(U35 &lt;&gt; "",14, 0)</f>
        <v>0</v>
      </c>
      <c r="U35" t="str">
        <f>IF(I279="pos_trend",B279,"")</f>
        <v/>
      </c>
      <c r="V35" t="str">
        <f t="shared" si="1"/>
        <v/>
      </c>
      <c r="W35" t="str">
        <f t="shared" si="3"/>
        <v/>
      </c>
    </row>
    <row r="36" spans="1:23" x14ac:dyDescent="0.3">
      <c r="A36" s="1">
        <v>2</v>
      </c>
      <c r="B36" t="s">
        <v>43</v>
      </c>
      <c r="C36" t="s">
        <v>2518</v>
      </c>
      <c r="D36" t="s">
        <v>2519</v>
      </c>
      <c r="E36" t="s">
        <v>2520</v>
      </c>
      <c r="F36" t="s">
        <v>2521</v>
      </c>
      <c r="J36">
        <f>IF(K36 &lt;&gt; "",15, 0)</f>
        <v>0</v>
      </c>
      <c r="K36" t="str">
        <f>IF(I202="pos_trend",B202,"")</f>
        <v/>
      </c>
      <c r="L36" t="str">
        <f t="shared" si="0"/>
        <v/>
      </c>
      <c r="M36" t="str">
        <f t="shared" si="2"/>
        <v/>
      </c>
      <c r="T36">
        <f>IF(U36 &lt;&gt; "",15, 0)</f>
        <v>0</v>
      </c>
      <c r="U36" t="str">
        <f>IF(I336="pos_trend",B336,"")</f>
        <v/>
      </c>
      <c r="V36" t="str">
        <f t="shared" si="1"/>
        <v/>
      </c>
      <c r="W36" t="str">
        <f t="shared" si="3"/>
        <v/>
      </c>
    </row>
    <row r="37" spans="1:23" x14ac:dyDescent="0.3">
      <c r="A37" s="1">
        <v>3</v>
      </c>
      <c r="B37" t="s">
        <v>44</v>
      </c>
      <c r="C37" t="s">
        <v>2522</v>
      </c>
      <c r="D37" t="s">
        <v>2523</v>
      </c>
      <c r="E37" t="s">
        <v>2524</v>
      </c>
      <c r="F37" t="s">
        <v>2525</v>
      </c>
      <c r="J37">
        <f>IF(K37 &lt;&gt; "",16, 0)</f>
        <v>0</v>
      </c>
      <c r="K37" t="str">
        <f>IF(I203="pos_trend",B203,"")</f>
        <v/>
      </c>
      <c r="L37" t="str">
        <f t="shared" si="0"/>
        <v/>
      </c>
      <c r="M37" t="str">
        <f t="shared" si="2"/>
        <v/>
      </c>
      <c r="T37">
        <f>IF(U37 &lt;&gt; "",16, 0)</f>
        <v>0</v>
      </c>
      <c r="U37" t="str">
        <f>IF(I235="pos_trend",B235,"")</f>
        <v/>
      </c>
      <c r="V37" t="str">
        <f t="shared" si="1"/>
        <v/>
      </c>
      <c r="W37" t="str">
        <f t="shared" si="3"/>
        <v/>
      </c>
    </row>
    <row r="38" spans="1:23" x14ac:dyDescent="0.3">
      <c r="A38" s="1">
        <v>4</v>
      </c>
      <c r="B38" t="s">
        <v>60</v>
      </c>
      <c r="C38" t="s">
        <v>2526</v>
      </c>
      <c r="D38" t="s">
        <v>2527</v>
      </c>
      <c r="E38" t="s">
        <v>2528</v>
      </c>
      <c r="F38" t="s">
        <v>2516</v>
      </c>
      <c r="J38">
        <f>IF(K38 &lt;&gt; "",17, 0)</f>
        <v>0</v>
      </c>
      <c r="K38" t="str">
        <f>IF(I351="pos_trend",B351,"")</f>
        <v/>
      </c>
      <c r="L38" t="str">
        <f t="shared" si="0"/>
        <v/>
      </c>
      <c r="M38" t="str">
        <f t="shared" si="2"/>
        <v/>
      </c>
      <c r="T38">
        <f>IF(U38 &lt;&gt; "",17, 0)</f>
        <v>0</v>
      </c>
      <c r="U38" t="str">
        <f>IF(I236="pos_trend",B236,"")</f>
        <v/>
      </c>
      <c r="V38" t="str">
        <f t="shared" si="1"/>
        <v/>
      </c>
      <c r="W38" t="str">
        <f t="shared" si="3"/>
        <v/>
      </c>
    </row>
    <row r="39" spans="1:23" x14ac:dyDescent="0.3">
      <c r="A39" s="1">
        <v>5</v>
      </c>
      <c r="B39" t="s">
        <v>63</v>
      </c>
      <c r="C39" t="s">
        <v>2529</v>
      </c>
      <c r="D39" t="s">
        <v>2530</v>
      </c>
      <c r="E39" t="s">
        <v>2531</v>
      </c>
      <c r="F39" t="s">
        <v>2532</v>
      </c>
      <c r="K39" t="str">
        <f>IF(I352="pos_trend",B352,"")</f>
        <v/>
      </c>
      <c r="M39" t="str">
        <f t="shared" si="2"/>
        <v/>
      </c>
      <c r="W39" t="str">
        <f t="shared" si="3"/>
        <v/>
      </c>
    </row>
    <row r="40" spans="1:23" x14ac:dyDescent="0.3">
      <c r="J40">
        <f>MAX(J22:J39)</f>
        <v>0</v>
      </c>
      <c r="K40" t="str">
        <f>VLOOKUP(J40,J22:K39,2,FALSE)</f>
        <v/>
      </c>
      <c r="M40" t="str">
        <f>IF(IFERROR(FIND(",",M39),TRUE)=TRUE,M39,IF(NOT(EXACT(K40,UPPER(K40))),SUBSTITUTE(M39,LOWER(K40),"and "&amp;LOWER(K40)),SUBSTITUTE(M39,K40,"and "&amp;K40)))</f>
        <v/>
      </c>
      <c r="T40">
        <f>MAX(T22:T39)</f>
        <v>0</v>
      </c>
      <c r="U40" t="str">
        <f>VLOOKUP(T40,T22:U39,2,FALSE)</f>
        <v/>
      </c>
      <c r="W40" t="str">
        <f>IF(IFERROR(FIND(",",W39),TRUE)=TRUE,W39,IF(NOT(EXACT(U40,UPPER(U40))),SUBSTITUTE(W39,LOWER(U40),"and "&amp;LOWER(U40)),SUBSTITUTE(W39,U40,"and "&amp;U40)))</f>
        <v/>
      </c>
    </row>
    <row r="41" spans="1:23" x14ac:dyDescent="0.3">
      <c r="B41" s="1" t="s">
        <v>68</v>
      </c>
      <c r="C41" s="1" t="s">
        <v>69</v>
      </c>
      <c r="D41" s="1" t="s">
        <v>70</v>
      </c>
      <c r="E41" s="1" t="s">
        <v>71</v>
      </c>
      <c r="F41" s="1" t="s">
        <v>72</v>
      </c>
    </row>
    <row r="42" spans="1:23" x14ac:dyDescent="0.3">
      <c r="A42" s="1">
        <v>0</v>
      </c>
      <c r="B42" t="s">
        <v>73</v>
      </c>
      <c r="C42" t="s">
        <v>2533</v>
      </c>
      <c r="D42" t="s">
        <v>2534</v>
      </c>
      <c r="E42" t="s">
        <v>1796</v>
      </c>
      <c r="F42" t="s">
        <v>2535</v>
      </c>
      <c r="K42" t="str">
        <f>SUBSTITUTE(IF(M40&lt;&gt;"", D1 &amp; " has managed to increase " &amp; M40 &amp; " each year since " &amp; C144, "No positive trends")," , "," ")</f>
        <v>No positive trends</v>
      </c>
      <c r="U42" t="str">
        <f>SUBSTITUTE(IF(W40&lt;&gt;"", D1 &amp; " has managed to increase " &amp; W40 &amp; " each year since " &amp; C144, "No positive trends")," , "," ")</f>
        <v>No positive trends</v>
      </c>
    </row>
    <row r="43" spans="1:23" x14ac:dyDescent="0.3">
      <c r="A43" s="1">
        <v>1</v>
      </c>
      <c r="B43" t="s">
        <v>78</v>
      </c>
      <c r="C43" t="s">
        <v>2536</v>
      </c>
      <c r="D43" t="s">
        <v>2535</v>
      </c>
      <c r="E43" t="s">
        <v>2536</v>
      </c>
      <c r="F43" t="s">
        <v>28</v>
      </c>
    </row>
    <row r="44" spans="1:23" x14ac:dyDescent="0.3">
      <c r="A44" s="1">
        <v>2</v>
      </c>
      <c r="B44" t="s">
        <v>82</v>
      </c>
      <c r="C44" t="s">
        <v>1119</v>
      </c>
      <c r="D44" t="s">
        <v>1828</v>
      </c>
      <c r="E44" t="s">
        <v>1828</v>
      </c>
      <c r="F44" t="s">
        <v>1828</v>
      </c>
    </row>
    <row r="45" spans="1:23" x14ac:dyDescent="0.3">
      <c r="A45" s="1">
        <v>3</v>
      </c>
      <c r="B45" t="s">
        <v>87</v>
      </c>
      <c r="C45" t="s">
        <v>2537</v>
      </c>
      <c r="D45" t="s">
        <v>2538</v>
      </c>
      <c r="E45" t="s">
        <v>2539</v>
      </c>
      <c r="F45" t="s">
        <v>2538</v>
      </c>
    </row>
    <row r="47" spans="1:23" x14ac:dyDescent="0.3">
      <c r="B47" s="1" t="s">
        <v>92</v>
      </c>
      <c r="C47" s="1" t="s">
        <v>37</v>
      </c>
      <c r="D47" s="1" t="s">
        <v>38</v>
      </c>
      <c r="E47" s="1" t="s">
        <v>2509</v>
      </c>
      <c r="F47" s="1" t="s">
        <v>2510</v>
      </c>
    </row>
    <row r="48" spans="1:23" x14ac:dyDescent="0.3">
      <c r="A48" s="1">
        <v>0</v>
      </c>
      <c r="B48" t="s">
        <v>93</v>
      </c>
      <c r="C48">
        <v>0.33</v>
      </c>
      <c r="D48">
        <v>0.3</v>
      </c>
      <c r="E48">
        <v>1.22</v>
      </c>
      <c r="F48">
        <v>1.44</v>
      </c>
    </row>
    <row r="49" spans="1:14" x14ac:dyDescent="0.3">
      <c r="A49" s="1">
        <v>1</v>
      </c>
      <c r="B49" t="s">
        <v>94</v>
      </c>
      <c r="C49">
        <v>0.33</v>
      </c>
      <c r="D49">
        <v>0.3</v>
      </c>
      <c r="E49">
        <v>1.22</v>
      </c>
      <c r="F49">
        <v>1.44</v>
      </c>
    </row>
    <row r="50" spans="1:14" x14ac:dyDescent="0.3">
      <c r="A50" s="1">
        <v>2</v>
      </c>
      <c r="B50" t="s">
        <v>95</v>
      </c>
      <c r="C50">
        <v>0.33</v>
      </c>
      <c r="D50">
        <v>0.3</v>
      </c>
      <c r="E50">
        <v>1.22</v>
      </c>
      <c r="F50">
        <v>1.44</v>
      </c>
    </row>
    <row r="51" spans="1:14" x14ac:dyDescent="0.3">
      <c r="A51" s="1">
        <v>3</v>
      </c>
      <c r="B51" t="s">
        <v>96</v>
      </c>
      <c r="C51">
        <v>0.33</v>
      </c>
      <c r="D51">
        <v>0.31</v>
      </c>
      <c r="E51">
        <v>1.22</v>
      </c>
      <c r="F51">
        <v>1.43</v>
      </c>
    </row>
    <row r="52" spans="1:14" x14ac:dyDescent="0.3">
      <c r="A52" s="1">
        <v>4</v>
      </c>
      <c r="B52" t="s">
        <v>97</v>
      </c>
      <c r="C52">
        <v>0.33</v>
      </c>
      <c r="D52">
        <v>0.35</v>
      </c>
      <c r="E52">
        <v>1.38</v>
      </c>
      <c r="F52">
        <v>1.53</v>
      </c>
    </row>
    <row r="54" spans="1:14" x14ac:dyDescent="0.3">
      <c r="B54" s="1" t="s">
        <v>98</v>
      </c>
      <c r="C54" s="1" t="s">
        <v>37</v>
      </c>
      <c r="D54" s="1" t="s">
        <v>38</v>
      </c>
      <c r="E54" s="1" t="s">
        <v>2509</v>
      </c>
      <c r="F54" s="1" t="s">
        <v>2510</v>
      </c>
    </row>
    <row r="55" spans="1:14" x14ac:dyDescent="0.3">
      <c r="A55" s="1">
        <v>0</v>
      </c>
      <c r="B55" t="s">
        <v>99</v>
      </c>
    </row>
    <row r="56" spans="1:14" x14ac:dyDescent="0.3">
      <c r="A56" s="1">
        <v>1</v>
      </c>
      <c r="B56" t="s">
        <v>100</v>
      </c>
      <c r="E56">
        <v>1</v>
      </c>
    </row>
    <row r="57" spans="1:14" x14ac:dyDescent="0.3">
      <c r="A57" s="1">
        <v>2</v>
      </c>
      <c r="B57" t="s">
        <v>101</v>
      </c>
    </row>
    <row r="58" spans="1:14" x14ac:dyDescent="0.3">
      <c r="A58" s="1">
        <v>3</v>
      </c>
      <c r="B58" t="s">
        <v>102</v>
      </c>
    </row>
    <row r="60" spans="1:14" x14ac:dyDescent="0.3">
      <c r="B60" s="1" t="s">
        <v>103</v>
      </c>
      <c r="C60" s="1" t="s">
        <v>2540</v>
      </c>
      <c r="D60" s="1" t="s">
        <v>105</v>
      </c>
      <c r="E60" s="1" t="s">
        <v>106</v>
      </c>
      <c r="F60" s="1" t="s">
        <v>107</v>
      </c>
      <c r="I60" t="str">
        <f t="shared" ref="I60:I123" si="4">IF(AND(K60&gt; J60, L60&gt; K60, M60&gt; L60, N60&gt; M60), "pos_trend", IF(AND(K60&lt; J60, L60&lt; K60, M60&lt; L60, N60&lt; M60), "neg_trend", "N/A"))</f>
        <v>N/A</v>
      </c>
      <c r="J60" t="str">
        <f t="shared" ref="J60:J123" si="5">IFERROR(IF(TRIM(C60)="-", "N/A", IF(RIGHT(C60,1)=")",IF(RIGHT(C60,2)="T)",-1000000000000*VALUE(MID(C60,2,LEN(C60)-3)),IF(RIGHT(C60,2)="M)",-1000000*VALUE(MID(C60,2,LEN(C60)-3)),IF(RIGHT(C60,2)="B)",-1000000000*VALUE(MID(C60,2,LEN(C60)-3)),IF(RIGHT(C60,2)="k)",-1000*VALUE(MID(C60,2,LEN(C60)-3)),VALUE(SUBSTITUTE(C60,",","")))))),IF(RIGHT(C60,1)="T",1000000000000*VALUE(LEFT(C60,LEN(C60)-1)),IF(RIGHT(C60,1)="M",1000000*VALUE(LEFT(C60,LEN(C60)-1)),IF(RIGHT(C60,1)="B",1000000000*VALUE(LEFT(C60,LEN(C60)-1)),IF(RIGHT(C60,1)="%",0.01*VALUE(LEFT(C60,LEN(C60)-1)),IF(RIGHT(C60,1)="k",1000*VALUE(LEFT(C60,LEN(C60)-1)),VALUE(SUBSTITUTE(C60,",",""))))))))),"N/A")</f>
        <v>N/A</v>
      </c>
      <c r="K60" t="str">
        <f t="shared" ref="K60:K123" si="6">IFERROR(IF(TRIM(D60)="-", "N/A", IF(RIGHT(D60,1)=")",IF(RIGHT(D60,2)="T)",-1000000000000*VALUE(MID(D60,2,LEN(D60)-3)),IF(RIGHT(D60,2)="M)",-1000000*VALUE(MID(D60,2,LEN(D60)-3)),IF(RIGHT(D60,2)="B)",-1000000000*VALUE(MID(D60,2,LEN(D60)-3)),IF(RIGHT(D60,2)="k)",-1000*VALUE(MID(D60,2,LEN(D60)-3)),VALUE(SUBSTITUTE(D60,",","")))))),IF(RIGHT(D60,1)="T",1000000000000*VALUE(LEFT(D60,LEN(D60)-1)),IF(RIGHT(D60,1)="M",1000000*VALUE(LEFT(D60,LEN(D60)-1)),IF(RIGHT(D60,1)="B",1000000000*VALUE(LEFT(D60,LEN(D60)-1)),IF(RIGHT(D60,1)="%",0.01*VALUE(LEFT(D60,LEN(D60)-1)),IF(RIGHT(D60,1)="k",1000*VALUE(LEFT(D60,LEN(D60)-1)),VALUE(SUBSTITUTE(D60,",",""))))))))),"N/A")</f>
        <v>N/A</v>
      </c>
      <c r="L60" t="str">
        <f t="shared" ref="L60:L123" si="7">IFERROR(IF(TRIM(E60)="-", "N/A", IF(RIGHT(E60,1)=")",IF(RIGHT(E60,2)="T)",-1000000000000*VALUE(MID(E60,2,LEN(E60)-3)),IF(RIGHT(E60,2)="M)",-1000000*VALUE(MID(E60,2,LEN(E60)-3)),IF(RIGHT(E60,2)="B)",-1000000000*VALUE(MID(E60,2,LEN(E60)-3)),IF(RIGHT(E60,2)="k)",-1000*VALUE(MID(E60,2,LEN(E60)-3)),VALUE(SUBSTITUTE(E60,",","")))))),IF(RIGHT(E60,1)="T",1000000000000*VALUE(LEFT(E60,LEN(E60)-1)),IF(RIGHT(E60,1)="M",1000000*VALUE(LEFT(E60,LEN(E60)-1)),IF(RIGHT(E60,1)="B",1000000000*VALUE(LEFT(E60,LEN(E60)-1)),IF(RIGHT(E60,1)="%",0.01*VALUE(LEFT(E60,LEN(E60)-1)),IF(RIGHT(E60,1)="k",1000*VALUE(LEFT(E60,LEN(E60)-1)),VALUE(SUBSTITUTE(E60,",",""))))))))),"N/A")</f>
        <v>N/A</v>
      </c>
      <c r="M60" t="str">
        <f t="shared" ref="M60:M123" si="8">IFERROR(IF(TRIM(F60)="-", "N/A", IF(RIGHT(F60,1)=")",IF(RIGHT(F60,2)="T)",-1000000000000*VALUE(MID(F60,2,LEN(F60)-3)),IF(RIGHT(F60,2)="M)",-1000000*VALUE(MID(F60,2,LEN(F60)-3)),IF(RIGHT(F60,2)="B)",-1000000000*VALUE(MID(F60,2,LEN(F60)-3)),IF(RIGHT(F60,2)="k)",-1000*VALUE(MID(F60,2,LEN(F60)-3)),VALUE(SUBSTITUTE(F60,",","")))))),IF(RIGHT(F60,1)="T",1000000000000*VALUE(LEFT(F60,LEN(F60)-1)),IF(RIGHT(F60,1)="M",1000000*VALUE(LEFT(F60,LEN(F60)-1)),IF(RIGHT(F60,1)="B",1000000000*VALUE(LEFT(F60,LEN(F60)-1)),IF(RIGHT(F60,1)="%",0.01*VALUE(LEFT(F60,LEN(F60)-1)),IF(RIGHT(F60,1)="k",1000*VALUE(LEFT(F60,LEN(F60)-1)),VALUE(SUBSTITUTE(F60,",",""))))))))),"N/A")</f>
        <v>N/A</v>
      </c>
      <c r="N60" t="str">
        <f t="shared" ref="N60:N123" si="9">IFERROR(IF(TRIM(G60)="-", "N/A", IF(RIGHT(G60,1)=")",IF(RIGHT(G60,2)="T)",-1000000000000*VALUE(MID(G60,2,LEN(G60)-3)),IF(RIGHT(G60,2)="M)",-1000000*VALUE(MID(G60,2,LEN(G60)-3)),IF(RIGHT(G60,2)="B)",-1000000000*VALUE(MID(G60,2,LEN(G60)-3)),IF(RIGHT(G60,2)="k)",-1000*VALUE(MID(G60,2,LEN(G60)-3)),VALUE(SUBSTITUTE(G60,",","")))))),IF(RIGHT(G60,1)="T",1000000000000*VALUE(LEFT(G60,LEN(G60)-1)),IF(RIGHT(G60,1)="M",1000000*VALUE(LEFT(G60,LEN(G60)-1)),IF(RIGHT(G60,1)="B",1000000000*VALUE(LEFT(G60,LEN(G60)-1)),IF(RIGHT(G60,1)="%",0.01*VALUE(LEFT(G60,LEN(G60)-1)),IF(RIGHT(G60,1)="k",1000*VALUE(LEFT(G60,LEN(G60)-1)),VALUE(SUBSTITUTE(G60,",",""))))))))),"N/A")</f>
        <v>N/A</v>
      </c>
    </row>
    <row r="61" spans="1:14" x14ac:dyDescent="0.3">
      <c r="A61" s="1">
        <v>0</v>
      </c>
      <c r="B61" t="s">
        <v>108</v>
      </c>
      <c r="C61" t="s">
        <v>330</v>
      </c>
      <c r="F61">
        <v>0.19</v>
      </c>
      <c r="I61" t="str">
        <f t="shared" si="4"/>
        <v>N/A</v>
      </c>
      <c r="J61">
        <f t="shared" si="5"/>
        <v>0.1</v>
      </c>
      <c r="K61" t="str">
        <f t="shared" si="6"/>
        <v>N/A</v>
      </c>
      <c r="L61" t="str">
        <f t="shared" si="7"/>
        <v>N/A</v>
      </c>
      <c r="M61">
        <f t="shared" si="8"/>
        <v>0.19</v>
      </c>
      <c r="N61" t="str">
        <f t="shared" si="9"/>
        <v>N/A</v>
      </c>
    </row>
    <row r="62" spans="1:14" x14ac:dyDescent="0.3">
      <c r="A62" s="1">
        <v>1</v>
      </c>
      <c r="B62" t="s">
        <v>110</v>
      </c>
      <c r="C62" t="s">
        <v>2541</v>
      </c>
      <c r="F62">
        <v>0.22</v>
      </c>
      <c r="I62" t="str">
        <f t="shared" si="4"/>
        <v>N/A</v>
      </c>
      <c r="J62">
        <f t="shared" si="5"/>
        <v>-0.11800000000000001</v>
      </c>
      <c r="K62" t="str">
        <f t="shared" si="6"/>
        <v>N/A</v>
      </c>
      <c r="L62" t="str">
        <f t="shared" si="7"/>
        <v>N/A</v>
      </c>
      <c r="M62">
        <f t="shared" si="8"/>
        <v>0.22</v>
      </c>
      <c r="N62" t="str">
        <f t="shared" si="9"/>
        <v>N/A</v>
      </c>
    </row>
    <row r="63" spans="1:14" x14ac:dyDescent="0.3">
      <c r="A63" s="1">
        <v>2</v>
      </c>
      <c r="B63" t="s">
        <v>112</v>
      </c>
      <c r="C63" t="s">
        <v>2542</v>
      </c>
      <c r="F63">
        <v>0.08</v>
      </c>
      <c r="I63" t="str">
        <f t="shared" si="4"/>
        <v>N/A</v>
      </c>
      <c r="J63">
        <f t="shared" si="5"/>
        <v>-3.9E-2</v>
      </c>
      <c r="K63" t="str">
        <f t="shared" si="6"/>
        <v>N/A</v>
      </c>
      <c r="L63" t="str">
        <f t="shared" si="7"/>
        <v>N/A</v>
      </c>
      <c r="M63">
        <f t="shared" si="8"/>
        <v>0.08</v>
      </c>
      <c r="N63" t="str">
        <f t="shared" si="9"/>
        <v>N/A</v>
      </c>
    </row>
    <row r="64" spans="1:14" x14ac:dyDescent="0.3">
      <c r="A64" s="1">
        <v>3</v>
      </c>
      <c r="B64" t="s">
        <v>114</v>
      </c>
      <c r="C64" t="s">
        <v>2543</v>
      </c>
      <c r="F64">
        <v>0.12</v>
      </c>
      <c r="I64" t="str">
        <f t="shared" si="4"/>
        <v>N/A</v>
      </c>
      <c r="J64">
        <f t="shared" si="5"/>
        <v>0.18</v>
      </c>
      <c r="K64" t="str">
        <f t="shared" si="6"/>
        <v>N/A</v>
      </c>
      <c r="L64" t="str">
        <f t="shared" si="7"/>
        <v>N/A</v>
      </c>
      <c r="M64">
        <f t="shared" si="8"/>
        <v>0.12</v>
      </c>
      <c r="N64" t="str">
        <f t="shared" si="9"/>
        <v>N/A</v>
      </c>
    </row>
    <row r="65" spans="1:14" x14ac:dyDescent="0.3">
      <c r="A65" s="1">
        <v>4</v>
      </c>
      <c r="B65" t="s">
        <v>116</v>
      </c>
      <c r="C65" t="s">
        <v>2544</v>
      </c>
      <c r="F65">
        <v>0.08</v>
      </c>
      <c r="I65" t="str">
        <f t="shared" si="4"/>
        <v>N/A</v>
      </c>
      <c r="J65">
        <f t="shared" si="5"/>
        <v>6.3299999999999995E-2</v>
      </c>
      <c r="K65" t="str">
        <f t="shared" si="6"/>
        <v>N/A</v>
      </c>
      <c r="L65" t="str">
        <f t="shared" si="7"/>
        <v>N/A</v>
      </c>
      <c r="M65">
        <f t="shared" si="8"/>
        <v>0.08</v>
      </c>
      <c r="N65" t="str">
        <f t="shared" si="9"/>
        <v>N/A</v>
      </c>
    </row>
    <row r="66" spans="1:14" x14ac:dyDescent="0.3">
      <c r="A66" s="1">
        <v>5</v>
      </c>
      <c r="B66" t="s">
        <v>118</v>
      </c>
      <c r="C66" t="s">
        <v>2545</v>
      </c>
      <c r="I66" t="str">
        <f t="shared" si="4"/>
        <v>N/A</v>
      </c>
      <c r="J66">
        <f t="shared" si="5"/>
        <v>0.16870000000000002</v>
      </c>
      <c r="K66" t="str">
        <f t="shared" si="6"/>
        <v>N/A</v>
      </c>
      <c r="L66" t="str">
        <f t="shared" si="7"/>
        <v>N/A</v>
      </c>
      <c r="M66" t="str">
        <f t="shared" si="8"/>
        <v>N/A</v>
      </c>
      <c r="N66" t="str">
        <f t="shared" si="9"/>
        <v>N/A</v>
      </c>
    </row>
    <row r="67" spans="1:14" x14ac:dyDescent="0.3">
      <c r="D67" t="s">
        <v>120</v>
      </c>
      <c r="E67" t="str">
        <f>C1</f>
        <v>Abaxis, Inc. (ABAX)</v>
      </c>
      <c r="I67" t="str">
        <f t="shared" si="4"/>
        <v>N/A</v>
      </c>
      <c r="J67" t="str">
        <f t="shared" si="5"/>
        <v>N/A</v>
      </c>
      <c r="K67" t="str">
        <f t="shared" si="6"/>
        <v>N/A</v>
      </c>
      <c r="L67" t="str">
        <f t="shared" si="7"/>
        <v>N/A</v>
      </c>
      <c r="M67" t="str">
        <f t="shared" si="8"/>
        <v>N/A</v>
      </c>
      <c r="N67" t="str">
        <f t="shared" si="9"/>
        <v>N/A</v>
      </c>
    </row>
    <row r="68" spans="1:14" x14ac:dyDescent="0.3">
      <c r="A68" s="1">
        <v>0</v>
      </c>
      <c r="B68" t="s">
        <v>121</v>
      </c>
      <c r="C68" t="s">
        <v>1243</v>
      </c>
      <c r="D68">
        <f ca="1">AVERAGE(VALUE(INDIRECT("J"&amp;(MATCH(B68,B69:B500,0)+68))),VALUE(INDIRECT("J"&amp;(MATCH(B68,B69:B500,0)+79))),VALUE(INDIRECT("J"&amp;(MATCH(B68,B69:B500,0)+90))),VALUE(INDIRECT("J"&amp;(MATCH(B68,B69:B500,0)+101))))</f>
        <v>2062500000</v>
      </c>
      <c r="E68" t="str">
        <f t="shared" ref="E68:E76" ca="1" si="10">IF(AND(C68&lt;&gt;"",D68&lt;&gt;0),IF(VALUE(J68)&gt;VALUE(K68),"above average","below average"),"no data")</f>
        <v>below average</v>
      </c>
      <c r="I68" t="str">
        <f t="shared" ca="1" si="4"/>
        <v>N/A</v>
      </c>
      <c r="J68">
        <f t="shared" si="5"/>
        <v>1160000000</v>
      </c>
      <c r="K68">
        <f t="shared" ca="1" si="6"/>
        <v>2062500000</v>
      </c>
      <c r="L68" t="str">
        <f t="shared" ca="1" si="7"/>
        <v>N/A</v>
      </c>
      <c r="M68" t="str">
        <f t="shared" si="8"/>
        <v>N/A</v>
      </c>
      <c r="N68" t="str">
        <f t="shared" si="9"/>
        <v>N/A</v>
      </c>
    </row>
    <row r="69" spans="1:14" x14ac:dyDescent="0.3">
      <c r="A69" s="1">
        <v>1</v>
      </c>
      <c r="B69" t="s">
        <v>122</v>
      </c>
      <c r="D69" t="e">
        <f ca="1">AVERAGE(VALUE(INDIRECT("J"&amp;(MATCH(B69,B70:B501,0)+69))),VALUE(INDIRECT("J"&amp;(MATCH(B69,B70:B501,0)+80))),VALUE(INDIRECT("J"&amp;(MATCH(B69,B70:B501,0)+91))),VALUE(INDIRECT("J"&amp;(MATCH(B69,B70:B501,0)+102))))</f>
        <v>#VALUE!</v>
      </c>
      <c r="E69" t="e">
        <f t="shared" ca="1" si="10"/>
        <v>#VALUE!</v>
      </c>
      <c r="I69" t="str">
        <f t="shared" ca="1" si="4"/>
        <v>N/A</v>
      </c>
      <c r="J69" t="str">
        <f t="shared" si="5"/>
        <v>N/A</v>
      </c>
      <c r="K69" t="str">
        <f t="shared" ca="1" si="6"/>
        <v>N/A</v>
      </c>
      <c r="L69" t="str">
        <f t="shared" ca="1" si="7"/>
        <v>N/A</v>
      </c>
      <c r="M69" t="str">
        <f t="shared" si="8"/>
        <v>N/A</v>
      </c>
      <c r="N69" t="str">
        <f t="shared" si="9"/>
        <v>N/A</v>
      </c>
    </row>
    <row r="70" spans="1:14" x14ac:dyDescent="0.3">
      <c r="A70" s="1">
        <v>2</v>
      </c>
      <c r="B70" t="s">
        <v>123</v>
      </c>
      <c r="C70" t="s">
        <v>2504</v>
      </c>
      <c r="D70">
        <f ca="1">AVERAGE(VALUE(INDIRECT("J"&amp;(MATCH(B70,B71:B502,0)+70))),VALUE(INDIRECT("J"&amp;(MATCH(B70,B71:B502,0)+81))),VALUE(INDIRECT("J"&amp;(MATCH(B70,B71:B502,0)+92))),VALUE(INDIRECT("J"&amp;(MATCH(B70,B71:B502,0)+103))))</f>
        <v>13.120000000000001</v>
      </c>
      <c r="E70" t="str">
        <f t="shared" ca="1" si="10"/>
        <v>above average</v>
      </c>
      <c r="F70" t="str">
        <f t="shared" ref="F70:F76" ca="1" si="11">IF(E70="above average",LOWER(TRIM(IF(ISNUMBER(VALUE(RIGHT(B70,1))),REPLACE(B70,LEN(B70),1,""),B70))),"")</f>
        <v>trailing p/e</v>
      </c>
      <c r="G70" t="str">
        <f ca="1">IFERROR(LEFT(F70,FIND("(",F70) - 2),F70)</f>
        <v>trailing p/e</v>
      </c>
      <c r="I70" t="str">
        <f t="shared" ca="1" si="4"/>
        <v>N/A</v>
      </c>
      <c r="J70">
        <f t="shared" si="5"/>
        <v>35.75</v>
      </c>
      <c r="K70">
        <f t="shared" ca="1" si="6"/>
        <v>13.12</v>
      </c>
      <c r="L70" t="str">
        <f t="shared" ca="1" si="7"/>
        <v>N/A</v>
      </c>
      <c r="M70" t="str">
        <f t="shared" ca="1" si="8"/>
        <v>N/A</v>
      </c>
      <c r="N70" t="str">
        <f t="shared" ca="1" si="9"/>
        <v>N/A</v>
      </c>
    </row>
    <row r="71" spans="1:14" x14ac:dyDescent="0.3">
      <c r="A71" s="1">
        <v>3</v>
      </c>
      <c r="B71" t="s">
        <v>124</v>
      </c>
      <c r="C71" t="s">
        <v>2546</v>
      </c>
      <c r="D71" t="e">
        <f ca="1">AVERAGE(VALUE(INDIRECT("J"&amp;(MATCH(B71,B72:B503,0)+71))),VALUE(INDIRECT("J"&amp;(MATCH(B71,B72:B503,0)+82))),VALUE(INDIRECT("J"&amp;(MATCH(B71,B72:B503,0)+93))),VALUE(INDIRECT("J"&amp;(MATCH(B71,B72:B503,0)+104))))</f>
        <v>#VALUE!</v>
      </c>
      <c r="E71" t="e">
        <f t="shared" ca="1" si="10"/>
        <v>#VALUE!</v>
      </c>
      <c r="F71" t="e">
        <f t="shared" ca="1" si="11"/>
        <v>#VALUE!</v>
      </c>
      <c r="G71" t="e">
        <f t="shared" ref="G71:G76" ca="1" si="12">IF(F71&lt;&gt;"", G70 &amp; ", " &amp; IFERROR(LEFT(F71,FIND("(",F71) - 2),F71),G70)</f>
        <v>#VALUE!</v>
      </c>
      <c r="I71" t="str">
        <f t="shared" ca="1" si="4"/>
        <v>N/A</v>
      </c>
      <c r="J71">
        <f t="shared" si="5"/>
        <v>35.67</v>
      </c>
      <c r="K71" t="str">
        <f t="shared" ca="1" si="6"/>
        <v>N/A</v>
      </c>
      <c r="L71" t="str">
        <f t="shared" ca="1" si="7"/>
        <v>N/A</v>
      </c>
      <c r="M71" t="str">
        <f t="shared" ca="1" si="8"/>
        <v>N/A</v>
      </c>
      <c r="N71" t="str">
        <f t="shared" ca="1" si="9"/>
        <v>N/A</v>
      </c>
    </row>
    <row r="72" spans="1:14" x14ac:dyDescent="0.3">
      <c r="A72" s="1">
        <v>4</v>
      </c>
      <c r="B72" t="s">
        <v>126</v>
      </c>
      <c r="C72" t="s">
        <v>2547</v>
      </c>
      <c r="D72" t="e">
        <f ca="1">AVERAGE(VALUE(INDIRECT("J"&amp;(MATCH(B72,B73:B504,0)+72))),VALUE(INDIRECT("J"&amp;(MATCH(B72,B73:B504,0)+83))),VALUE(INDIRECT("J"&amp;(MATCH(B72,B73:B504,0)+94))),VALUE(INDIRECT("J"&amp;(MATCH(B72,B73:B504,0)+105))))</f>
        <v>#VALUE!</v>
      </c>
      <c r="E72" t="e">
        <f t="shared" ca="1" si="10"/>
        <v>#VALUE!</v>
      </c>
      <c r="F72" t="e">
        <f t="shared" ca="1" si="11"/>
        <v>#VALUE!</v>
      </c>
      <c r="G72" t="e">
        <f t="shared" ca="1" si="12"/>
        <v>#VALUE!</v>
      </c>
      <c r="I72" t="str">
        <f t="shared" ca="1" si="4"/>
        <v>N/A</v>
      </c>
      <c r="J72">
        <f t="shared" si="5"/>
        <v>6.71</v>
      </c>
      <c r="K72" t="str">
        <f t="shared" ca="1" si="6"/>
        <v>N/A</v>
      </c>
      <c r="L72" t="str">
        <f t="shared" ca="1" si="7"/>
        <v>N/A</v>
      </c>
      <c r="M72" t="str">
        <f t="shared" ca="1" si="8"/>
        <v>N/A</v>
      </c>
      <c r="N72" t="str">
        <f t="shared" ca="1" si="9"/>
        <v>N/A</v>
      </c>
    </row>
    <row r="73" spans="1:14" x14ac:dyDescent="0.3">
      <c r="A73" s="1">
        <v>5</v>
      </c>
      <c r="B73" t="s">
        <v>128</v>
      </c>
      <c r="C73" t="s">
        <v>2548</v>
      </c>
      <c r="D73">
        <f ca="1">AVERAGE(VALUE(INDIRECT("J"&amp;(MATCH(B73,B74:B505,0)+73))),VALUE(INDIRECT("J"&amp;(MATCH(B73,B74:B505,0)+84))),VALUE(INDIRECT("J"&amp;(MATCH(B73,B74:B505,0)+95))),VALUE(INDIRECT("J"&amp;(MATCH(B73,B74:B505,0)+106))))</f>
        <v>3.3374999999999999</v>
      </c>
      <c r="E73" t="str">
        <f t="shared" ca="1" si="10"/>
        <v>above average</v>
      </c>
      <c r="F73" t="str">
        <f t="shared" ca="1" si="11"/>
        <v>price/sales (ttm)</v>
      </c>
      <c r="G73" t="e">
        <f t="shared" ca="1" si="12"/>
        <v>#VALUE!</v>
      </c>
      <c r="I73" t="str">
        <f t="shared" ca="1" si="4"/>
        <v>N/A</v>
      </c>
      <c r="J73">
        <f t="shared" si="5"/>
        <v>5.12</v>
      </c>
      <c r="K73">
        <f t="shared" ca="1" si="6"/>
        <v>3.3374999999999999</v>
      </c>
      <c r="L73" t="str">
        <f t="shared" ca="1" si="7"/>
        <v>N/A</v>
      </c>
      <c r="M73" t="str">
        <f t="shared" ca="1" si="8"/>
        <v>N/A</v>
      </c>
      <c r="N73" t="str">
        <f t="shared" ca="1" si="9"/>
        <v>N/A</v>
      </c>
    </row>
    <row r="74" spans="1:14" x14ac:dyDescent="0.3">
      <c r="A74" s="1">
        <v>6</v>
      </c>
      <c r="B74" t="s">
        <v>130</v>
      </c>
      <c r="C74" t="s">
        <v>2549</v>
      </c>
      <c r="D74">
        <f ca="1">AVERAGE(VALUE(INDIRECT("J"&amp;(MATCH(B74,B75:B506,0)+74))),VALUE(INDIRECT("J"&amp;(MATCH(B74,B75:B506,0)+85))),VALUE(INDIRECT("J"&amp;(MATCH(B74,B75:B506,0)+96))),VALUE(INDIRECT("J"&amp;(MATCH(B74,B75:B506,0)+107))))</f>
        <v>9.2199999999999989</v>
      </c>
      <c r="E74" t="str">
        <f t="shared" ca="1" si="10"/>
        <v>below average</v>
      </c>
      <c r="F74" t="str">
        <f t="shared" ca="1" si="11"/>
        <v/>
      </c>
      <c r="G74" t="e">
        <f t="shared" ca="1" si="12"/>
        <v>#VALUE!</v>
      </c>
      <c r="I74" t="str">
        <f t="shared" ca="1" si="4"/>
        <v>N/A</v>
      </c>
      <c r="J74">
        <f t="shared" si="5"/>
        <v>4.3499999999999996</v>
      </c>
      <c r="K74">
        <f t="shared" ca="1" si="6"/>
        <v>9.2200000000000006</v>
      </c>
      <c r="L74" t="str">
        <f t="shared" ca="1" si="7"/>
        <v>N/A</v>
      </c>
      <c r="M74" t="str">
        <f t="shared" ca="1" si="8"/>
        <v>N/A</v>
      </c>
      <c r="N74" t="str">
        <f t="shared" ca="1" si="9"/>
        <v>N/A</v>
      </c>
    </row>
    <row r="75" spans="1:14" x14ac:dyDescent="0.3">
      <c r="A75" s="1">
        <v>7</v>
      </c>
      <c r="B75" t="s">
        <v>132</v>
      </c>
      <c r="D75" t="e">
        <f ca="1">AVERAGE(VALUE(INDIRECT("J"&amp;(MATCH(B75,B76:B507,0)+75))),VALUE(INDIRECT("J"&amp;(MATCH(B75,B76:B507,0)+86))),VALUE(INDIRECT("J"&amp;(MATCH(B75,B76:B507,0)+97))),VALUE(INDIRECT("J"&amp;(MATCH(B75,B76:B507,0)+108))))</f>
        <v>#VALUE!</v>
      </c>
      <c r="E75" t="e">
        <f t="shared" ca="1" si="10"/>
        <v>#VALUE!</v>
      </c>
      <c r="F75" t="e">
        <f t="shared" ca="1" si="11"/>
        <v>#VALUE!</v>
      </c>
      <c r="G75" t="e">
        <f t="shared" ca="1" si="12"/>
        <v>#VALUE!</v>
      </c>
      <c r="I75" t="str">
        <f t="shared" ca="1" si="4"/>
        <v>N/A</v>
      </c>
      <c r="J75" t="str">
        <f t="shared" si="5"/>
        <v>N/A</v>
      </c>
      <c r="K75" t="str">
        <f t="shared" ca="1" si="6"/>
        <v>N/A</v>
      </c>
      <c r="L75" t="str">
        <f t="shared" ca="1" si="7"/>
        <v>N/A</v>
      </c>
      <c r="M75" t="str">
        <f t="shared" ca="1" si="8"/>
        <v>N/A</v>
      </c>
      <c r="N75" t="str">
        <f t="shared" ca="1" si="9"/>
        <v>N/A</v>
      </c>
    </row>
    <row r="76" spans="1:14" x14ac:dyDescent="0.3">
      <c r="A76" s="1">
        <v>8</v>
      </c>
      <c r="B76" t="s">
        <v>133</v>
      </c>
      <c r="D76" t="e">
        <f ca="1">AVERAGE(VALUE(INDIRECT("J"&amp;(MATCH(B76,B77:B508,0)+76))),VALUE(INDIRECT("J"&amp;(MATCH(B76,B77:B508,0)+87))),VALUE(INDIRECT("J"&amp;(MATCH(B76,B77:B508,0)+98))),VALUE(INDIRECT("J"&amp;(MATCH(B76,B77:B508,0)+109))))</f>
        <v>#VALUE!</v>
      </c>
      <c r="E76" t="e">
        <f t="shared" ca="1" si="10"/>
        <v>#VALUE!</v>
      </c>
      <c r="F76" t="e">
        <f t="shared" ca="1" si="11"/>
        <v>#VALUE!</v>
      </c>
      <c r="G76" t="e">
        <f t="shared" ca="1" si="12"/>
        <v>#VALUE!</v>
      </c>
      <c r="I76" t="str">
        <f t="shared" ca="1" si="4"/>
        <v>N/A</v>
      </c>
      <c r="J76" t="str">
        <f t="shared" si="5"/>
        <v>N/A</v>
      </c>
      <c r="K76" t="str">
        <f t="shared" ca="1" si="6"/>
        <v>N/A</v>
      </c>
      <c r="L76" t="str">
        <f t="shared" ca="1" si="7"/>
        <v>N/A</v>
      </c>
      <c r="M76" t="str">
        <f t="shared" ca="1" si="8"/>
        <v>N/A</v>
      </c>
      <c r="N76" t="str">
        <f t="shared" ca="1" si="9"/>
        <v>N/A</v>
      </c>
    </row>
    <row r="77" spans="1:14" x14ac:dyDescent="0.3">
      <c r="F77" t="e">
        <f ca="1">IF(F76="",IF(F75="",IF(F74="",IF(F73="",IF(F72="",IF(F71="",IFERROR(LEFT(F70,FIND("(",F70) - 2),F70),IFERROR(LEFT(F71,FIND("(",F71) - 2),F71)),IFERROR(LEFT(F72,FIND("(",F72) - 2),F72)),IFERROR(LEFT(F73,FIND("(",F73) - 2),F73)),IFERROR(LEFT(F74,FIND("(",F74) - 2),F74)),IFERROR(LEFT(F75,FIND("(",F75) - 2),F75)),IFERROR(LEFT(F76,FIND("(",F76) - 2),F76))</f>
        <v>#VALUE!</v>
      </c>
      <c r="G77" t="e">
        <f ca="1">TRIM(IF(LEFT(G76,1)=",",REPLACE(G76,1,1,""),SUBSTITUTE(G76,F77, "and " &amp; F77)))</f>
        <v>#VALUE!</v>
      </c>
      <c r="I77" t="str">
        <f t="shared" ca="1" si="4"/>
        <v>N/A</v>
      </c>
      <c r="J77" t="str">
        <f t="shared" si="5"/>
        <v>N/A</v>
      </c>
      <c r="K77" t="str">
        <f t="shared" si="6"/>
        <v>N/A</v>
      </c>
      <c r="L77" t="str">
        <f t="shared" si="7"/>
        <v>N/A</v>
      </c>
      <c r="M77" t="str">
        <f t="shared" ca="1" si="8"/>
        <v>N/A</v>
      </c>
      <c r="N77" t="str">
        <f t="shared" ca="1" si="9"/>
        <v>N/A</v>
      </c>
    </row>
    <row r="78" spans="1:14" x14ac:dyDescent="0.3">
      <c r="A78" s="1">
        <v>0</v>
      </c>
      <c r="B78" t="s">
        <v>134</v>
      </c>
      <c r="C78" t="s">
        <v>137</v>
      </c>
      <c r="D78" t="e">
        <f ca="1">IF(COUNTIF(E70:E76,"=above average")&gt;0,"There are some indications that "&amp;D1&amp;" may be overvalued. The company has a higher " &amp; G77 &amp; " than the comparable average", "Inconclusive")</f>
        <v>#VALUE!</v>
      </c>
      <c r="I78" t="str">
        <f t="shared" ca="1" si="4"/>
        <v>N/A</v>
      </c>
      <c r="J78" t="str">
        <f t="shared" si="5"/>
        <v>N/A</v>
      </c>
      <c r="K78" t="str">
        <f t="shared" ca="1" si="6"/>
        <v>N/A</v>
      </c>
      <c r="L78" t="str">
        <f t="shared" si="7"/>
        <v>N/A</v>
      </c>
      <c r="M78" t="str">
        <f t="shared" si="8"/>
        <v>N/A</v>
      </c>
      <c r="N78" t="str">
        <f t="shared" si="9"/>
        <v>N/A</v>
      </c>
    </row>
    <row r="79" spans="1:14" x14ac:dyDescent="0.3">
      <c r="A79" s="1">
        <v>1</v>
      </c>
      <c r="B79" t="s">
        <v>136</v>
      </c>
      <c r="C79" t="s">
        <v>137</v>
      </c>
      <c r="I79" t="str">
        <f t="shared" si="4"/>
        <v>N/A</v>
      </c>
      <c r="J79" t="str">
        <f t="shared" si="5"/>
        <v>N/A</v>
      </c>
      <c r="K79" t="str">
        <f t="shared" si="6"/>
        <v>N/A</v>
      </c>
      <c r="L79" t="str">
        <f t="shared" si="7"/>
        <v>N/A</v>
      </c>
      <c r="M79" t="str">
        <f t="shared" si="8"/>
        <v>N/A</v>
      </c>
      <c r="N79" t="str">
        <f t="shared" si="9"/>
        <v>N/A</v>
      </c>
    </row>
    <row r="80" spans="1:14" x14ac:dyDescent="0.3">
      <c r="I80" t="str">
        <f t="shared" si="4"/>
        <v>N/A</v>
      </c>
      <c r="J80" t="str">
        <f t="shared" si="5"/>
        <v>N/A</v>
      </c>
      <c r="K80" t="str">
        <f t="shared" si="6"/>
        <v>N/A</v>
      </c>
      <c r="L80" t="str">
        <f t="shared" si="7"/>
        <v>N/A</v>
      </c>
      <c r="M80" t="str">
        <f t="shared" si="8"/>
        <v>N/A</v>
      </c>
      <c r="N80" t="str">
        <f t="shared" si="9"/>
        <v>N/A</v>
      </c>
    </row>
    <row r="81" spans="1:14" x14ac:dyDescent="0.3">
      <c r="A81" s="1">
        <v>0</v>
      </c>
      <c r="B81" t="s">
        <v>138</v>
      </c>
      <c r="C81" t="s">
        <v>2550</v>
      </c>
      <c r="F81" t="str">
        <f t="shared" ref="F81:F87" ca="1" si="13">IF(E70="below average",LOWER(TRIM(IF(ISNUMBER(VALUE(RIGHT(B70,1))),REPLACE(B70,LEN(B70),1,""),B70))),"")</f>
        <v/>
      </c>
      <c r="G81" t="str">
        <f ca="1">IFERROR(LEFT(F81,FIND("(",F81) - 2),F81)</f>
        <v/>
      </c>
      <c r="I81" t="str">
        <f t="shared" ca="1" si="4"/>
        <v>N/A</v>
      </c>
      <c r="J81">
        <f t="shared" si="5"/>
        <v>0.14400000000000002</v>
      </c>
      <c r="K81" t="str">
        <f t="shared" si="6"/>
        <v>N/A</v>
      </c>
      <c r="L81" t="str">
        <f t="shared" si="7"/>
        <v>N/A</v>
      </c>
      <c r="M81" t="str">
        <f t="shared" ca="1" si="8"/>
        <v>N/A</v>
      </c>
      <c r="N81" t="str">
        <f t="shared" ca="1" si="9"/>
        <v>N/A</v>
      </c>
    </row>
    <row r="82" spans="1:14" x14ac:dyDescent="0.3">
      <c r="A82" s="1">
        <v>1</v>
      </c>
      <c r="B82" t="s">
        <v>140</v>
      </c>
      <c r="C82" t="s">
        <v>2551</v>
      </c>
      <c r="F82" t="e">
        <f t="shared" ca="1" si="13"/>
        <v>#VALUE!</v>
      </c>
      <c r="G82" t="e">
        <f t="shared" ref="G82:G87" ca="1" si="14">IF(F82&lt;&gt;"", G81 &amp; ", " &amp; IFERROR(LEFT(F82,FIND("(",F82) - 2),F82),G81)</f>
        <v>#VALUE!</v>
      </c>
      <c r="I82" t="str">
        <f t="shared" ca="1" si="4"/>
        <v>N/A</v>
      </c>
      <c r="J82">
        <f t="shared" si="5"/>
        <v>0.19579999999999997</v>
      </c>
      <c r="K82" t="str">
        <f t="shared" si="6"/>
        <v>N/A</v>
      </c>
      <c r="L82" t="str">
        <f t="shared" si="7"/>
        <v>N/A</v>
      </c>
      <c r="M82" t="str">
        <f t="shared" ca="1" si="8"/>
        <v>N/A</v>
      </c>
      <c r="N82" t="str">
        <f t="shared" ca="1" si="9"/>
        <v>N/A</v>
      </c>
    </row>
    <row r="83" spans="1:14" x14ac:dyDescent="0.3">
      <c r="F83" t="e">
        <f t="shared" ca="1" si="13"/>
        <v>#VALUE!</v>
      </c>
      <c r="G83" t="e">
        <f t="shared" ca="1" si="14"/>
        <v>#VALUE!</v>
      </c>
      <c r="I83" t="str">
        <f t="shared" ca="1" si="4"/>
        <v>N/A</v>
      </c>
      <c r="J83" t="str">
        <f t="shared" si="5"/>
        <v>N/A</v>
      </c>
      <c r="K83" t="str">
        <f t="shared" si="6"/>
        <v>N/A</v>
      </c>
      <c r="L83" t="str">
        <f t="shared" si="7"/>
        <v>N/A</v>
      </c>
      <c r="M83" t="str">
        <f t="shared" ca="1" si="8"/>
        <v>N/A</v>
      </c>
      <c r="N83" t="str">
        <f t="shared" ca="1" si="9"/>
        <v>N/A</v>
      </c>
    </row>
    <row r="84" spans="1:14" x14ac:dyDescent="0.3">
      <c r="A84" s="1">
        <v>0</v>
      </c>
      <c r="B84" t="s">
        <v>142</v>
      </c>
      <c r="C84" t="s">
        <v>2552</v>
      </c>
      <c r="F84" t="str">
        <f t="shared" ca="1" si="13"/>
        <v/>
      </c>
      <c r="G84" t="e">
        <f t="shared" ca="1" si="14"/>
        <v>#VALUE!</v>
      </c>
      <c r="I84" t="str">
        <f t="shared" ca="1" si="4"/>
        <v>N/A</v>
      </c>
      <c r="J84">
        <f t="shared" si="5"/>
        <v>9.6400000000000013E-2</v>
      </c>
      <c r="K84" t="str">
        <f t="shared" si="6"/>
        <v>N/A</v>
      </c>
      <c r="L84" t="str">
        <f t="shared" si="7"/>
        <v>N/A</v>
      </c>
      <c r="M84" t="str">
        <f t="shared" ca="1" si="8"/>
        <v>N/A</v>
      </c>
      <c r="N84" t="str">
        <f t="shared" ca="1" si="9"/>
        <v>N/A</v>
      </c>
    </row>
    <row r="85" spans="1:14" x14ac:dyDescent="0.3">
      <c r="A85" s="1">
        <v>1</v>
      </c>
      <c r="B85" t="s">
        <v>144</v>
      </c>
      <c r="C85" t="s">
        <v>2553</v>
      </c>
      <c r="F85" t="str">
        <f t="shared" ca="1" si="13"/>
        <v>price/book (mrq)</v>
      </c>
      <c r="G85" t="e">
        <f t="shared" ca="1" si="14"/>
        <v>#VALUE!</v>
      </c>
      <c r="I85" t="str">
        <f t="shared" ca="1" si="4"/>
        <v>N/A</v>
      </c>
      <c r="J85">
        <f t="shared" si="5"/>
        <v>0.13039999999999999</v>
      </c>
      <c r="K85" t="str">
        <f t="shared" si="6"/>
        <v>N/A</v>
      </c>
      <c r="L85" t="str">
        <f t="shared" si="7"/>
        <v>N/A</v>
      </c>
      <c r="M85" t="str">
        <f t="shared" ca="1" si="8"/>
        <v>N/A</v>
      </c>
      <c r="N85" t="str">
        <f t="shared" ca="1" si="9"/>
        <v>N/A</v>
      </c>
    </row>
    <row r="86" spans="1:14" x14ac:dyDescent="0.3">
      <c r="F86" t="e">
        <f t="shared" ca="1" si="13"/>
        <v>#VALUE!</v>
      </c>
      <c r="G86" t="e">
        <f t="shared" ca="1" si="14"/>
        <v>#VALUE!</v>
      </c>
      <c r="I86" t="str">
        <f t="shared" ca="1" si="4"/>
        <v>N/A</v>
      </c>
      <c r="J86" t="str">
        <f t="shared" si="5"/>
        <v>N/A</v>
      </c>
      <c r="K86" t="str">
        <f t="shared" si="6"/>
        <v>N/A</v>
      </c>
      <c r="L86" t="str">
        <f t="shared" si="7"/>
        <v>N/A</v>
      </c>
      <c r="M86" t="str">
        <f t="shared" ca="1" si="8"/>
        <v>N/A</v>
      </c>
      <c r="N86" t="str">
        <f t="shared" ca="1" si="9"/>
        <v>N/A</v>
      </c>
    </row>
    <row r="87" spans="1:14" x14ac:dyDescent="0.3">
      <c r="A87" s="1">
        <v>0</v>
      </c>
      <c r="B87" t="s">
        <v>146</v>
      </c>
      <c r="C87" t="s">
        <v>2528</v>
      </c>
      <c r="F87" t="e">
        <f t="shared" ca="1" si="13"/>
        <v>#VALUE!</v>
      </c>
      <c r="G87" t="e">
        <f t="shared" ca="1" si="14"/>
        <v>#VALUE!</v>
      </c>
      <c r="I87" t="str">
        <f t="shared" ca="1" si="4"/>
        <v>N/A</v>
      </c>
      <c r="J87">
        <f t="shared" si="5"/>
        <v>227220000</v>
      </c>
      <c r="K87" t="str">
        <f t="shared" si="6"/>
        <v>N/A</v>
      </c>
      <c r="L87" t="str">
        <f t="shared" si="7"/>
        <v>N/A</v>
      </c>
      <c r="M87" t="str">
        <f t="shared" ca="1" si="8"/>
        <v>N/A</v>
      </c>
      <c r="N87" t="str">
        <f t="shared" ca="1" si="9"/>
        <v>N/A</v>
      </c>
    </row>
    <row r="88" spans="1:14" x14ac:dyDescent="0.3">
      <c r="A88" s="1">
        <v>1</v>
      </c>
      <c r="B88" t="s">
        <v>147</v>
      </c>
      <c r="C88" t="s">
        <v>1408</v>
      </c>
      <c r="F88" t="e">
        <f ca="1">IF(F87="",IF(F86="",IF(F85="",IF(F84="",IF(F83="",IF(F82="",IFERROR(LEFT(F81,FIND("(",F81) - 2),F81),IFERROR(LEFT(F82,FIND("(",F82) - 2),F82)),IFERROR(LEFT(F83,FIND("(",F83) - 2),F83)),IFERROR(LEFT(F84,FIND("(",F84) - 2),F84)),IFERROR(LEFT(F85,FIND("(",F85) - 2),F85)),IFERROR(LEFT(F86,FIND("(",F86) - 2),F86)),IFERROR(LEFT(F87,FIND("(",F87) - 2),F87))</f>
        <v>#VALUE!</v>
      </c>
      <c r="G88" t="e">
        <f ca="1">TRIM(IF(LEFT(G87,1)=",",REPLACE(G87,1,1,""),SUBSTITUTE(G87,F88, "and " &amp; F88)))</f>
        <v>#VALUE!</v>
      </c>
      <c r="I88" t="str">
        <f t="shared" ca="1" si="4"/>
        <v>N/A</v>
      </c>
      <c r="J88">
        <f t="shared" si="5"/>
        <v>10.09</v>
      </c>
      <c r="K88" t="str">
        <f t="shared" si="6"/>
        <v>N/A</v>
      </c>
      <c r="L88" t="str">
        <f t="shared" si="7"/>
        <v>N/A</v>
      </c>
      <c r="M88" t="str">
        <f t="shared" ca="1" si="8"/>
        <v>N/A</v>
      </c>
      <c r="N88" t="str">
        <f t="shared" ca="1" si="9"/>
        <v>N/A</v>
      </c>
    </row>
    <row r="89" spans="1:14" x14ac:dyDescent="0.3">
      <c r="A89" s="1">
        <v>2</v>
      </c>
      <c r="B89" t="s">
        <v>149</v>
      </c>
      <c r="D89" t="e">
        <f ca="1">IF(COUNTIF(E70:E76,"=below average")&gt;0,"There are some indications that "&amp;D1&amp;" may be undervalued. The company has a lower " &amp; G88 &amp; " than the comparable average", "Inconclusive")</f>
        <v>#VALUE!</v>
      </c>
      <c r="I89" t="str">
        <f t="shared" ca="1" si="4"/>
        <v>N/A</v>
      </c>
      <c r="J89" t="str">
        <f t="shared" si="5"/>
        <v>N/A</v>
      </c>
      <c r="K89" t="str">
        <f t="shared" ca="1" si="6"/>
        <v>N/A</v>
      </c>
      <c r="L89" t="str">
        <f t="shared" si="7"/>
        <v>N/A</v>
      </c>
      <c r="M89" t="str">
        <f t="shared" si="8"/>
        <v>N/A</v>
      </c>
      <c r="N89" t="str">
        <f t="shared" si="9"/>
        <v>N/A</v>
      </c>
    </row>
    <row r="90" spans="1:14" x14ac:dyDescent="0.3">
      <c r="A90" s="1">
        <v>3</v>
      </c>
      <c r="B90" t="s">
        <v>151</v>
      </c>
      <c r="C90" t="s">
        <v>2554</v>
      </c>
      <c r="I90" t="str">
        <f t="shared" si="4"/>
        <v>N/A</v>
      </c>
      <c r="J90">
        <f t="shared" si="5"/>
        <v>125840000</v>
      </c>
      <c r="K90" t="str">
        <f t="shared" si="6"/>
        <v>N/A</v>
      </c>
      <c r="L90" t="str">
        <f t="shared" si="7"/>
        <v>N/A</v>
      </c>
      <c r="M90" t="str">
        <f t="shared" si="8"/>
        <v>N/A</v>
      </c>
      <c r="N90" t="str">
        <f t="shared" si="9"/>
        <v>N/A</v>
      </c>
    </row>
    <row r="91" spans="1:14" x14ac:dyDescent="0.3">
      <c r="A91" s="1">
        <v>4</v>
      </c>
      <c r="B91" t="s">
        <v>153</v>
      </c>
      <c r="C91" t="s">
        <v>2555</v>
      </c>
      <c r="I91" t="str">
        <f t="shared" si="4"/>
        <v>N/A</v>
      </c>
      <c r="J91">
        <f t="shared" si="5"/>
        <v>51830000</v>
      </c>
      <c r="K91" t="str">
        <f t="shared" si="6"/>
        <v>N/A</v>
      </c>
      <c r="L91" t="str">
        <f t="shared" si="7"/>
        <v>N/A</v>
      </c>
      <c r="M91" t="str">
        <f t="shared" si="8"/>
        <v>N/A</v>
      </c>
      <c r="N91" t="str">
        <f t="shared" si="9"/>
        <v>N/A</v>
      </c>
    </row>
    <row r="92" spans="1:14" x14ac:dyDescent="0.3">
      <c r="A92" s="1">
        <v>5</v>
      </c>
      <c r="B92" t="s">
        <v>155</v>
      </c>
      <c r="C92" t="s">
        <v>2556</v>
      </c>
      <c r="I92" t="str">
        <f t="shared" si="4"/>
        <v>N/A</v>
      </c>
      <c r="J92">
        <f t="shared" si="5"/>
        <v>32780000</v>
      </c>
      <c r="K92" t="str">
        <f t="shared" si="6"/>
        <v>N/A</v>
      </c>
      <c r="L92" t="str">
        <f t="shared" si="7"/>
        <v>N/A</v>
      </c>
      <c r="M92" t="str">
        <f t="shared" si="8"/>
        <v>N/A</v>
      </c>
      <c r="N92" t="str">
        <f t="shared" si="9"/>
        <v>N/A</v>
      </c>
    </row>
    <row r="93" spans="1:14" x14ac:dyDescent="0.3">
      <c r="A93" s="1">
        <v>6</v>
      </c>
      <c r="B93" t="s">
        <v>157</v>
      </c>
      <c r="C93" t="s">
        <v>2505</v>
      </c>
      <c r="I93" t="str">
        <f t="shared" si="4"/>
        <v>N/A</v>
      </c>
      <c r="J93">
        <f t="shared" si="5"/>
        <v>1.44</v>
      </c>
      <c r="K93" t="str">
        <f t="shared" si="6"/>
        <v>N/A</v>
      </c>
      <c r="L93" t="str">
        <f t="shared" si="7"/>
        <v>N/A</v>
      </c>
      <c r="M93" t="str">
        <f t="shared" si="8"/>
        <v>N/A</v>
      </c>
      <c r="N93" t="str">
        <f t="shared" si="9"/>
        <v>N/A</v>
      </c>
    </row>
    <row r="94" spans="1:14" x14ac:dyDescent="0.3">
      <c r="A94" s="1">
        <v>7</v>
      </c>
      <c r="B94" t="s">
        <v>158</v>
      </c>
      <c r="I94" t="str">
        <f t="shared" si="4"/>
        <v>N/A</v>
      </c>
      <c r="J94" t="str">
        <f t="shared" si="5"/>
        <v>N/A</v>
      </c>
      <c r="K94" t="str">
        <f t="shared" si="6"/>
        <v>N/A</v>
      </c>
      <c r="L94" t="str">
        <f t="shared" si="7"/>
        <v>N/A</v>
      </c>
      <c r="M94" t="str">
        <f t="shared" si="8"/>
        <v>N/A</v>
      </c>
      <c r="N94" t="str">
        <f t="shared" si="9"/>
        <v>N/A</v>
      </c>
    </row>
    <row r="95" spans="1:14" x14ac:dyDescent="0.3">
      <c r="I95" t="str">
        <f t="shared" si="4"/>
        <v>N/A</v>
      </c>
      <c r="J95" t="str">
        <f t="shared" si="5"/>
        <v>N/A</v>
      </c>
      <c r="K95" t="str">
        <f t="shared" si="6"/>
        <v>N/A</v>
      </c>
      <c r="L95" t="str">
        <f t="shared" si="7"/>
        <v>N/A</v>
      </c>
      <c r="M95" t="str">
        <f t="shared" si="8"/>
        <v>N/A</v>
      </c>
      <c r="N95" t="str">
        <f t="shared" si="9"/>
        <v>N/A</v>
      </c>
    </row>
    <row r="96" spans="1:14" x14ac:dyDescent="0.3">
      <c r="A96" s="1">
        <v>0</v>
      </c>
      <c r="B96" t="s">
        <v>159</v>
      </c>
      <c r="C96" t="s">
        <v>2557</v>
      </c>
      <c r="I96" t="str">
        <f t="shared" si="4"/>
        <v>N/A</v>
      </c>
      <c r="J96">
        <f t="shared" si="5"/>
        <v>142890000</v>
      </c>
      <c r="K96" t="str">
        <f t="shared" si="6"/>
        <v>N/A</v>
      </c>
      <c r="L96" t="str">
        <f t="shared" si="7"/>
        <v>N/A</v>
      </c>
      <c r="M96" t="str">
        <f t="shared" si="8"/>
        <v>N/A</v>
      </c>
      <c r="N96" t="str">
        <f t="shared" si="9"/>
        <v>N/A</v>
      </c>
    </row>
    <row r="97" spans="1:14" x14ac:dyDescent="0.3">
      <c r="A97" s="1">
        <v>1</v>
      </c>
      <c r="B97" t="s">
        <v>161</v>
      </c>
      <c r="C97" t="s">
        <v>2558</v>
      </c>
      <c r="I97" t="str">
        <f t="shared" si="4"/>
        <v>N/A</v>
      </c>
      <c r="J97">
        <f t="shared" si="5"/>
        <v>6.31</v>
      </c>
      <c r="K97" t="str">
        <f t="shared" si="6"/>
        <v>N/A</v>
      </c>
      <c r="L97" t="str">
        <f t="shared" si="7"/>
        <v>N/A</v>
      </c>
      <c r="M97" t="str">
        <f t="shared" si="8"/>
        <v>N/A</v>
      </c>
      <c r="N97" t="str">
        <f t="shared" si="9"/>
        <v>N/A</v>
      </c>
    </row>
    <row r="98" spans="1:14" x14ac:dyDescent="0.3">
      <c r="A98" s="1">
        <v>2</v>
      </c>
      <c r="B98" t="s">
        <v>163</v>
      </c>
      <c r="C98" t="s">
        <v>2559</v>
      </c>
      <c r="I98" t="str">
        <f t="shared" si="4"/>
        <v>N/A</v>
      </c>
      <c r="J98">
        <f t="shared" si="5"/>
        <v>378000</v>
      </c>
      <c r="K98" t="str">
        <f t="shared" si="6"/>
        <v>N/A</v>
      </c>
      <c r="L98" t="str">
        <f t="shared" si="7"/>
        <v>N/A</v>
      </c>
      <c r="M98" t="str">
        <f t="shared" si="8"/>
        <v>N/A</v>
      </c>
      <c r="N98" t="str">
        <f t="shared" si="9"/>
        <v>N/A</v>
      </c>
    </row>
    <row r="99" spans="1:14" x14ac:dyDescent="0.3">
      <c r="A99" s="1">
        <v>3</v>
      </c>
      <c r="B99" t="s">
        <v>165</v>
      </c>
      <c r="C99" t="s">
        <v>1826</v>
      </c>
      <c r="I99" t="str">
        <f t="shared" si="4"/>
        <v>N/A</v>
      </c>
      <c r="J99">
        <f t="shared" si="5"/>
        <v>0.14000000000000001</v>
      </c>
      <c r="K99" t="str">
        <f t="shared" si="6"/>
        <v>N/A</v>
      </c>
      <c r="L99" t="str">
        <f t="shared" si="7"/>
        <v>N/A</v>
      </c>
      <c r="M99" t="str">
        <f t="shared" si="8"/>
        <v>N/A</v>
      </c>
      <c r="N99" t="str">
        <f t="shared" si="9"/>
        <v>N/A</v>
      </c>
    </row>
    <row r="100" spans="1:14" x14ac:dyDescent="0.3">
      <c r="A100" s="1">
        <v>4</v>
      </c>
      <c r="B100" t="s">
        <v>167</v>
      </c>
      <c r="C100" t="s">
        <v>2560</v>
      </c>
      <c r="I100" t="str">
        <f t="shared" si="4"/>
        <v>N/A</v>
      </c>
      <c r="J100">
        <f t="shared" si="5"/>
        <v>6.97</v>
      </c>
      <c r="K100" t="str">
        <f t="shared" si="6"/>
        <v>N/A</v>
      </c>
      <c r="L100" t="str">
        <f t="shared" si="7"/>
        <v>N/A</v>
      </c>
      <c r="M100" t="str">
        <f t="shared" si="8"/>
        <v>N/A</v>
      </c>
      <c r="N100" t="str">
        <f t="shared" si="9"/>
        <v>N/A</v>
      </c>
    </row>
    <row r="101" spans="1:14" x14ac:dyDescent="0.3">
      <c r="A101" s="1">
        <v>5</v>
      </c>
      <c r="B101" t="s">
        <v>169</v>
      </c>
      <c r="C101" t="s">
        <v>2561</v>
      </c>
      <c r="I101" t="str">
        <f t="shared" si="4"/>
        <v>N/A</v>
      </c>
      <c r="J101">
        <f t="shared" si="5"/>
        <v>11.81</v>
      </c>
      <c r="K101" t="str">
        <f t="shared" si="6"/>
        <v>N/A</v>
      </c>
      <c r="L101" t="str">
        <f t="shared" si="7"/>
        <v>N/A</v>
      </c>
      <c r="M101" t="str">
        <f t="shared" si="8"/>
        <v>N/A</v>
      </c>
      <c r="N101" t="str">
        <f t="shared" si="9"/>
        <v>N/A</v>
      </c>
    </row>
    <row r="102" spans="1:14" x14ac:dyDescent="0.3">
      <c r="I102" t="str">
        <f t="shared" si="4"/>
        <v>N/A</v>
      </c>
      <c r="J102" t="str">
        <f t="shared" si="5"/>
        <v>N/A</v>
      </c>
      <c r="K102" t="str">
        <f t="shared" si="6"/>
        <v>N/A</v>
      </c>
      <c r="L102" t="str">
        <f t="shared" si="7"/>
        <v>N/A</v>
      </c>
      <c r="M102" t="str">
        <f t="shared" si="8"/>
        <v>N/A</v>
      </c>
      <c r="N102" t="str">
        <f t="shared" si="9"/>
        <v>N/A</v>
      </c>
    </row>
    <row r="103" spans="1:14" x14ac:dyDescent="0.3">
      <c r="A103" s="1">
        <v>0</v>
      </c>
      <c r="B103" t="s">
        <v>171</v>
      </c>
      <c r="C103" t="s">
        <v>2562</v>
      </c>
      <c r="I103" t="str">
        <f t="shared" si="4"/>
        <v>N/A</v>
      </c>
      <c r="J103">
        <f t="shared" si="5"/>
        <v>33150000</v>
      </c>
      <c r="K103" t="str">
        <f t="shared" si="6"/>
        <v>N/A</v>
      </c>
      <c r="L103" t="str">
        <f t="shared" si="7"/>
        <v>N/A</v>
      </c>
      <c r="M103" t="str">
        <f t="shared" si="8"/>
        <v>N/A</v>
      </c>
      <c r="N103" t="str">
        <f t="shared" si="9"/>
        <v>N/A</v>
      </c>
    </row>
    <row r="104" spans="1:14" x14ac:dyDescent="0.3">
      <c r="A104" s="1">
        <v>1</v>
      </c>
      <c r="B104" t="s">
        <v>173</v>
      </c>
      <c r="C104" t="s">
        <v>2563</v>
      </c>
      <c r="I104" t="str">
        <f t="shared" si="4"/>
        <v>N/A</v>
      </c>
      <c r="J104">
        <f t="shared" si="5"/>
        <v>32439999.999999996</v>
      </c>
      <c r="K104" t="str">
        <f t="shared" si="6"/>
        <v>N/A</v>
      </c>
      <c r="L104" t="str">
        <f t="shared" si="7"/>
        <v>N/A</v>
      </c>
      <c r="M104" t="str">
        <f t="shared" si="8"/>
        <v>N/A</v>
      </c>
      <c r="N104" t="str">
        <f t="shared" si="9"/>
        <v>N/A</v>
      </c>
    </row>
    <row r="105" spans="1:14" x14ac:dyDescent="0.3">
      <c r="I105" t="str">
        <f t="shared" si="4"/>
        <v>N/A</v>
      </c>
      <c r="J105" t="str">
        <f t="shared" si="5"/>
        <v>N/A</v>
      </c>
      <c r="K105" t="str">
        <f t="shared" si="6"/>
        <v>N/A</v>
      </c>
      <c r="L105" t="str">
        <f t="shared" si="7"/>
        <v>N/A</v>
      </c>
      <c r="M105" t="str">
        <f t="shared" si="8"/>
        <v>N/A</v>
      </c>
      <c r="N105" t="str">
        <f t="shared" si="9"/>
        <v>N/A</v>
      </c>
    </row>
    <row r="106" spans="1:14" x14ac:dyDescent="0.3">
      <c r="A106" s="1">
        <v>0</v>
      </c>
      <c r="B106" t="s">
        <v>23</v>
      </c>
      <c r="C106" t="s">
        <v>2503</v>
      </c>
      <c r="I106" t="str">
        <f t="shared" si="4"/>
        <v>N/A</v>
      </c>
      <c r="J106">
        <f t="shared" si="5"/>
        <v>1.24</v>
      </c>
      <c r="K106" t="str">
        <f t="shared" si="6"/>
        <v>N/A</v>
      </c>
      <c r="L106" t="str">
        <f t="shared" si="7"/>
        <v>N/A</v>
      </c>
      <c r="M106" t="str">
        <f t="shared" si="8"/>
        <v>N/A</v>
      </c>
      <c r="N106" t="str">
        <f t="shared" si="9"/>
        <v>N/A</v>
      </c>
    </row>
    <row r="107" spans="1:14" x14ac:dyDescent="0.3">
      <c r="A107" s="1">
        <v>1</v>
      </c>
      <c r="B107" t="s">
        <v>175</v>
      </c>
      <c r="C107" t="s">
        <v>2564</v>
      </c>
      <c r="I107" t="str">
        <f t="shared" si="4"/>
        <v>N/A</v>
      </c>
      <c r="J107">
        <f t="shared" si="5"/>
        <v>6.9900000000000004E-2</v>
      </c>
      <c r="K107" t="str">
        <f t="shared" si="6"/>
        <v>N/A</v>
      </c>
      <c r="L107" t="str">
        <f t="shared" si="7"/>
        <v>N/A</v>
      </c>
      <c r="M107" t="str">
        <f t="shared" si="8"/>
        <v>N/A</v>
      </c>
      <c r="N107" t="str">
        <f t="shared" si="9"/>
        <v>N/A</v>
      </c>
    </row>
    <row r="108" spans="1:14" x14ac:dyDescent="0.3">
      <c r="A108" s="1">
        <v>2</v>
      </c>
      <c r="B108" t="s">
        <v>177</v>
      </c>
      <c r="C108" t="s">
        <v>178</v>
      </c>
      <c r="I108" t="str">
        <f t="shared" si="4"/>
        <v>N/A</v>
      </c>
      <c r="J108">
        <f t="shared" si="5"/>
        <v>0.14019999999999999</v>
      </c>
      <c r="K108" t="str">
        <f t="shared" si="6"/>
        <v>N/A</v>
      </c>
      <c r="L108" t="str">
        <f t="shared" si="7"/>
        <v>N/A</v>
      </c>
      <c r="M108" t="str">
        <f t="shared" si="8"/>
        <v>N/A</v>
      </c>
      <c r="N108" t="str">
        <f t="shared" si="9"/>
        <v>N/A</v>
      </c>
    </row>
    <row r="109" spans="1:14" x14ac:dyDescent="0.3">
      <c r="A109" s="1">
        <v>3</v>
      </c>
      <c r="B109" t="s">
        <v>179</v>
      </c>
      <c r="C109" t="s">
        <v>2565</v>
      </c>
      <c r="I109" t="str">
        <f t="shared" si="4"/>
        <v>N/A</v>
      </c>
      <c r="J109">
        <f t="shared" si="5"/>
        <v>55.95</v>
      </c>
      <c r="K109" t="str">
        <f t="shared" si="6"/>
        <v>N/A</v>
      </c>
      <c r="L109" t="str">
        <f t="shared" si="7"/>
        <v>N/A</v>
      </c>
      <c r="M109" t="str">
        <f t="shared" si="8"/>
        <v>N/A</v>
      </c>
      <c r="N109" t="str">
        <f t="shared" si="9"/>
        <v>N/A</v>
      </c>
    </row>
    <row r="110" spans="1:14" x14ac:dyDescent="0.3">
      <c r="A110" s="1">
        <v>4</v>
      </c>
      <c r="B110" t="s">
        <v>181</v>
      </c>
      <c r="C110" t="s">
        <v>2566</v>
      </c>
      <c r="I110" t="str">
        <f t="shared" si="4"/>
        <v>N/A</v>
      </c>
      <c r="J110">
        <f t="shared" si="5"/>
        <v>44.12</v>
      </c>
      <c r="K110" t="str">
        <f t="shared" si="6"/>
        <v>N/A</v>
      </c>
      <c r="L110" t="str">
        <f t="shared" si="7"/>
        <v>N/A</v>
      </c>
      <c r="M110" t="str">
        <f t="shared" si="8"/>
        <v>N/A</v>
      </c>
      <c r="N110" t="str">
        <f t="shared" si="9"/>
        <v>N/A</v>
      </c>
    </row>
    <row r="111" spans="1:14" x14ac:dyDescent="0.3">
      <c r="A111" s="1">
        <v>5</v>
      </c>
      <c r="B111" t="s">
        <v>183</v>
      </c>
      <c r="C111" t="s">
        <v>2567</v>
      </c>
      <c r="I111" t="str">
        <f t="shared" si="4"/>
        <v>N/A</v>
      </c>
      <c r="J111">
        <f t="shared" si="5"/>
        <v>51.9</v>
      </c>
      <c r="K111" t="str">
        <f t="shared" si="6"/>
        <v>N/A</v>
      </c>
      <c r="L111" t="str">
        <f t="shared" si="7"/>
        <v>N/A</v>
      </c>
      <c r="M111" t="str">
        <f t="shared" si="8"/>
        <v>N/A</v>
      </c>
      <c r="N111" t="str">
        <f t="shared" si="9"/>
        <v>N/A</v>
      </c>
    </row>
    <row r="112" spans="1:14" x14ac:dyDescent="0.3">
      <c r="A112" s="1">
        <v>6</v>
      </c>
      <c r="B112" t="s">
        <v>185</v>
      </c>
      <c r="C112" t="s">
        <v>2568</v>
      </c>
      <c r="I112" t="str">
        <f t="shared" si="4"/>
        <v>N/A</v>
      </c>
      <c r="J112">
        <f t="shared" si="5"/>
        <v>49.62</v>
      </c>
      <c r="K112" t="str">
        <f t="shared" si="6"/>
        <v>N/A</v>
      </c>
      <c r="L112" t="str">
        <f t="shared" si="7"/>
        <v>N/A</v>
      </c>
      <c r="M112" t="str">
        <f t="shared" si="8"/>
        <v>N/A</v>
      </c>
      <c r="N112" t="str">
        <f t="shared" si="9"/>
        <v>N/A</v>
      </c>
    </row>
    <row r="113" spans="1:14" x14ac:dyDescent="0.3">
      <c r="I113" t="str">
        <f t="shared" si="4"/>
        <v>N/A</v>
      </c>
      <c r="J113" t="str">
        <f t="shared" si="5"/>
        <v>N/A</v>
      </c>
      <c r="K113" t="str">
        <f t="shared" si="6"/>
        <v>N/A</v>
      </c>
      <c r="L113" t="str">
        <f t="shared" si="7"/>
        <v>N/A</v>
      </c>
      <c r="M113" t="str">
        <f t="shared" si="8"/>
        <v>N/A</v>
      </c>
      <c r="N113" t="str">
        <f t="shared" si="9"/>
        <v>N/A</v>
      </c>
    </row>
    <row r="114" spans="1:14" x14ac:dyDescent="0.3">
      <c r="A114" s="1">
        <v>0</v>
      </c>
      <c r="B114" t="s">
        <v>187</v>
      </c>
      <c r="C114" t="s">
        <v>2569</v>
      </c>
      <c r="I114" t="str">
        <f t="shared" si="4"/>
        <v>N/A</v>
      </c>
      <c r="J114">
        <f t="shared" si="5"/>
        <v>111610</v>
      </c>
      <c r="K114" t="str">
        <f t="shared" si="6"/>
        <v>N/A</v>
      </c>
      <c r="L114" t="str">
        <f t="shared" si="7"/>
        <v>N/A</v>
      </c>
      <c r="M114" t="str">
        <f t="shared" si="8"/>
        <v>N/A</v>
      </c>
      <c r="N114" t="str">
        <f t="shared" si="9"/>
        <v>N/A</v>
      </c>
    </row>
    <row r="115" spans="1:14" x14ac:dyDescent="0.3">
      <c r="A115" s="1">
        <v>1</v>
      </c>
      <c r="B115" t="s">
        <v>189</v>
      </c>
      <c r="C115" t="s">
        <v>2570</v>
      </c>
      <c r="I115" t="str">
        <f t="shared" si="4"/>
        <v>N/A</v>
      </c>
      <c r="J115">
        <f t="shared" si="5"/>
        <v>89670</v>
      </c>
      <c r="K115" t="str">
        <f t="shared" si="6"/>
        <v>N/A</v>
      </c>
      <c r="L115" t="str">
        <f t="shared" si="7"/>
        <v>N/A</v>
      </c>
      <c r="M115" t="str">
        <f t="shared" si="8"/>
        <v>N/A</v>
      </c>
      <c r="N115" t="str">
        <f t="shared" si="9"/>
        <v>N/A</v>
      </c>
    </row>
    <row r="116" spans="1:14" x14ac:dyDescent="0.3">
      <c r="A116" s="1">
        <v>2</v>
      </c>
      <c r="B116" t="s">
        <v>191</v>
      </c>
      <c r="C116" t="s">
        <v>2571</v>
      </c>
      <c r="I116" t="str">
        <f t="shared" si="4"/>
        <v>N/A</v>
      </c>
      <c r="J116">
        <f t="shared" si="5"/>
        <v>22650000</v>
      </c>
      <c r="K116" t="str">
        <f t="shared" si="6"/>
        <v>N/A</v>
      </c>
      <c r="L116" t="str">
        <f t="shared" si="7"/>
        <v>N/A</v>
      </c>
      <c r="M116" t="str">
        <f t="shared" si="8"/>
        <v>N/A</v>
      </c>
      <c r="N116" t="str">
        <f t="shared" si="9"/>
        <v>N/A</v>
      </c>
    </row>
    <row r="117" spans="1:14" x14ac:dyDescent="0.3">
      <c r="A117" s="1">
        <v>3</v>
      </c>
      <c r="B117" t="s">
        <v>193</v>
      </c>
      <c r="C117" t="s">
        <v>2572</v>
      </c>
      <c r="I117" t="str">
        <f t="shared" si="4"/>
        <v>N/A</v>
      </c>
      <c r="J117">
        <f t="shared" si="5"/>
        <v>21590000</v>
      </c>
      <c r="K117" t="str">
        <f t="shared" si="6"/>
        <v>N/A</v>
      </c>
      <c r="L117" t="str">
        <f t="shared" si="7"/>
        <v>N/A</v>
      </c>
      <c r="M117" t="str">
        <f t="shared" si="8"/>
        <v>N/A</v>
      </c>
      <c r="N117" t="str">
        <f t="shared" si="9"/>
        <v>N/A</v>
      </c>
    </row>
    <row r="118" spans="1:14" x14ac:dyDescent="0.3">
      <c r="A118" s="1">
        <v>4</v>
      </c>
      <c r="B118" t="s">
        <v>195</v>
      </c>
      <c r="C118" t="s">
        <v>2573</v>
      </c>
      <c r="I118" t="str">
        <f t="shared" si="4"/>
        <v>N/A</v>
      </c>
      <c r="J118">
        <f t="shared" si="5"/>
        <v>4.2900000000000001E-2</v>
      </c>
      <c r="K118" t="str">
        <f t="shared" si="6"/>
        <v>N/A</v>
      </c>
      <c r="L118" t="str">
        <f t="shared" si="7"/>
        <v>N/A</v>
      </c>
      <c r="M118" t="str">
        <f t="shared" si="8"/>
        <v>N/A</v>
      </c>
      <c r="N118" t="str">
        <f t="shared" si="9"/>
        <v>N/A</v>
      </c>
    </row>
    <row r="119" spans="1:14" x14ac:dyDescent="0.3">
      <c r="A119" s="1">
        <v>5</v>
      </c>
      <c r="B119" t="s">
        <v>197</v>
      </c>
      <c r="C119" t="s">
        <v>2574</v>
      </c>
      <c r="I119" t="str">
        <f t="shared" si="4"/>
        <v>N/A</v>
      </c>
      <c r="J119">
        <f t="shared" si="5"/>
        <v>1.0620000000000001</v>
      </c>
      <c r="K119" t="str">
        <f t="shared" si="6"/>
        <v>N/A</v>
      </c>
      <c r="L119" t="str">
        <f t="shared" si="7"/>
        <v>N/A</v>
      </c>
      <c r="M119" t="str">
        <f t="shared" si="8"/>
        <v>N/A</v>
      </c>
      <c r="N119" t="str">
        <f t="shared" si="9"/>
        <v>N/A</v>
      </c>
    </row>
    <row r="120" spans="1:14" x14ac:dyDescent="0.3">
      <c r="A120" s="1">
        <v>6</v>
      </c>
      <c r="B120" t="s">
        <v>199</v>
      </c>
      <c r="C120" t="s">
        <v>2575</v>
      </c>
      <c r="I120" t="str">
        <f t="shared" si="4"/>
        <v>N/A</v>
      </c>
      <c r="J120">
        <f t="shared" si="5"/>
        <v>2400000</v>
      </c>
      <c r="K120" t="str">
        <f t="shared" si="6"/>
        <v>N/A</v>
      </c>
      <c r="L120" t="str">
        <f t="shared" si="7"/>
        <v>N/A</v>
      </c>
      <c r="M120" t="str">
        <f t="shared" si="8"/>
        <v>N/A</v>
      </c>
      <c r="N120" t="str">
        <f t="shared" si="9"/>
        <v>N/A</v>
      </c>
    </row>
    <row r="121" spans="1:14" x14ac:dyDescent="0.3">
      <c r="A121" s="1">
        <v>7</v>
      </c>
      <c r="B121" t="s">
        <v>201</v>
      </c>
      <c r="C121" t="s">
        <v>2576</v>
      </c>
      <c r="I121" t="str">
        <f t="shared" si="4"/>
        <v>N/A</v>
      </c>
      <c r="J121">
        <f t="shared" si="5"/>
        <v>18.920000000000002</v>
      </c>
      <c r="K121" t="str">
        <f t="shared" si="6"/>
        <v>N/A</v>
      </c>
      <c r="L121" t="str">
        <f t="shared" si="7"/>
        <v>N/A</v>
      </c>
      <c r="M121" t="str">
        <f t="shared" si="8"/>
        <v>N/A</v>
      </c>
      <c r="N121" t="str">
        <f t="shared" si="9"/>
        <v>N/A</v>
      </c>
    </row>
    <row r="122" spans="1:14" x14ac:dyDescent="0.3">
      <c r="A122" s="1">
        <v>8</v>
      </c>
      <c r="B122" t="s">
        <v>203</v>
      </c>
      <c r="C122" t="s">
        <v>2577</v>
      </c>
      <c r="I122" t="str">
        <f t="shared" si="4"/>
        <v>N/A</v>
      </c>
      <c r="J122">
        <f t="shared" si="5"/>
        <v>0.1832</v>
      </c>
      <c r="K122" t="str">
        <f t="shared" si="6"/>
        <v>N/A</v>
      </c>
      <c r="L122" t="str">
        <f t="shared" si="7"/>
        <v>N/A</v>
      </c>
      <c r="M122" t="str">
        <f t="shared" si="8"/>
        <v>N/A</v>
      </c>
      <c r="N122" t="str">
        <f t="shared" si="9"/>
        <v>N/A</v>
      </c>
    </row>
    <row r="123" spans="1:14" x14ac:dyDescent="0.3">
      <c r="A123" s="1">
        <v>9</v>
      </c>
      <c r="B123" t="s">
        <v>205</v>
      </c>
      <c r="C123" t="s">
        <v>2578</v>
      </c>
      <c r="I123" t="str">
        <f t="shared" si="4"/>
        <v>N/A</v>
      </c>
      <c r="J123">
        <f t="shared" si="5"/>
        <v>1990000</v>
      </c>
      <c r="K123" t="str">
        <f t="shared" si="6"/>
        <v>N/A</v>
      </c>
      <c r="L123" t="str">
        <f t="shared" si="7"/>
        <v>N/A</v>
      </c>
      <c r="M123" t="str">
        <f t="shared" si="8"/>
        <v>N/A</v>
      </c>
      <c r="N123" t="str">
        <f t="shared" si="9"/>
        <v>N/A</v>
      </c>
    </row>
    <row r="124" spans="1:14" x14ac:dyDescent="0.3">
      <c r="I124" t="str">
        <f t="shared" ref="I124:I187" si="15">IF(AND(K124&gt; J124, L124&gt; K124, M124&gt; L124, N124&gt; M124), "pos_trend", IF(AND(K124&lt; J124, L124&lt; K124, M124&lt; L124, N124&lt; M124), "neg_trend", "N/A"))</f>
        <v>N/A</v>
      </c>
      <c r="J124" t="str">
        <f t="shared" ref="J124:J187" si="16">IFERROR(IF(TRIM(C124)="-", "N/A", IF(RIGHT(C124,1)=")",IF(RIGHT(C124,2)="T)",-1000000000000*VALUE(MID(C124,2,LEN(C124)-3)),IF(RIGHT(C124,2)="M)",-1000000*VALUE(MID(C124,2,LEN(C124)-3)),IF(RIGHT(C124,2)="B)",-1000000000*VALUE(MID(C124,2,LEN(C124)-3)),IF(RIGHT(C124,2)="k)",-1000*VALUE(MID(C124,2,LEN(C124)-3)),VALUE(SUBSTITUTE(C124,",","")))))),IF(RIGHT(C124,1)="T",1000000000000*VALUE(LEFT(C124,LEN(C124)-1)),IF(RIGHT(C124,1)="M",1000000*VALUE(LEFT(C124,LEN(C124)-1)),IF(RIGHT(C124,1)="B",1000000000*VALUE(LEFT(C124,LEN(C124)-1)),IF(RIGHT(C124,1)="%",0.01*VALUE(LEFT(C124,LEN(C124)-1)),IF(RIGHT(C124,1)="k",1000*VALUE(LEFT(C124,LEN(C124)-1)),VALUE(SUBSTITUTE(C124,",",""))))))))),"N/A")</f>
        <v>N/A</v>
      </c>
      <c r="K124" t="str">
        <f t="shared" ref="K124:K187" si="17">IFERROR(IF(TRIM(D124)="-", "N/A", IF(RIGHT(D124,1)=")",IF(RIGHT(D124,2)="T)",-1000000000000*VALUE(MID(D124,2,LEN(D124)-3)),IF(RIGHT(D124,2)="M)",-1000000*VALUE(MID(D124,2,LEN(D124)-3)),IF(RIGHT(D124,2)="B)",-1000000000*VALUE(MID(D124,2,LEN(D124)-3)),IF(RIGHT(D124,2)="k)",-1000*VALUE(MID(D124,2,LEN(D124)-3)),VALUE(SUBSTITUTE(D124,",","")))))),IF(RIGHT(D124,1)="T",1000000000000*VALUE(LEFT(D124,LEN(D124)-1)),IF(RIGHT(D124,1)="M",1000000*VALUE(LEFT(D124,LEN(D124)-1)),IF(RIGHT(D124,1)="B",1000000000*VALUE(LEFT(D124,LEN(D124)-1)),IF(RIGHT(D124,1)="%",0.01*VALUE(LEFT(D124,LEN(D124)-1)),IF(RIGHT(D124,1)="k",1000*VALUE(LEFT(D124,LEN(D124)-1)),VALUE(SUBSTITUTE(D124,",",""))))))))),"N/A")</f>
        <v>N/A</v>
      </c>
      <c r="L124" t="str">
        <f t="shared" ref="L124:L187" si="18">IFERROR(IF(TRIM(E124)="-", "N/A", IF(RIGHT(E124,1)=")",IF(RIGHT(E124,2)="T)",-1000000000000*VALUE(MID(E124,2,LEN(E124)-3)),IF(RIGHT(E124,2)="M)",-1000000*VALUE(MID(E124,2,LEN(E124)-3)),IF(RIGHT(E124,2)="B)",-1000000000*VALUE(MID(E124,2,LEN(E124)-3)),IF(RIGHT(E124,2)="k)",-1000*VALUE(MID(E124,2,LEN(E124)-3)),VALUE(SUBSTITUTE(E124,",","")))))),IF(RIGHT(E124,1)="T",1000000000000*VALUE(LEFT(E124,LEN(E124)-1)),IF(RIGHT(E124,1)="M",1000000*VALUE(LEFT(E124,LEN(E124)-1)),IF(RIGHT(E124,1)="B",1000000000*VALUE(LEFT(E124,LEN(E124)-1)),IF(RIGHT(E124,1)="%",0.01*VALUE(LEFT(E124,LEN(E124)-1)),IF(RIGHT(E124,1)="k",1000*VALUE(LEFT(E124,LEN(E124)-1)),VALUE(SUBSTITUTE(E124,",",""))))))))),"N/A")</f>
        <v>N/A</v>
      </c>
      <c r="M124" t="str">
        <f t="shared" ref="M124:M187" si="19">IFERROR(IF(TRIM(F124)="-", "N/A", IF(RIGHT(F124,1)=")",IF(RIGHT(F124,2)="T)",-1000000000000*VALUE(MID(F124,2,LEN(F124)-3)),IF(RIGHT(F124,2)="M)",-1000000*VALUE(MID(F124,2,LEN(F124)-3)),IF(RIGHT(F124,2)="B)",-1000000000*VALUE(MID(F124,2,LEN(F124)-3)),IF(RIGHT(F124,2)="k)",-1000*VALUE(MID(F124,2,LEN(F124)-3)),VALUE(SUBSTITUTE(F124,",","")))))),IF(RIGHT(F124,1)="T",1000000000000*VALUE(LEFT(F124,LEN(F124)-1)),IF(RIGHT(F124,1)="M",1000000*VALUE(LEFT(F124,LEN(F124)-1)),IF(RIGHT(F124,1)="B",1000000000*VALUE(LEFT(F124,LEN(F124)-1)),IF(RIGHT(F124,1)="%",0.01*VALUE(LEFT(F124,LEN(F124)-1)),IF(RIGHT(F124,1)="k",1000*VALUE(LEFT(F124,LEN(F124)-1)),VALUE(SUBSTITUTE(F124,",",""))))))))),"N/A")</f>
        <v>N/A</v>
      </c>
      <c r="N124" t="str">
        <f t="shared" ref="N124:N187" si="20">IFERROR(IF(TRIM(G124)="-", "N/A", IF(RIGHT(G124,1)=")",IF(RIGHT(G124,2)="T)",-1000000000000*VALUE(MID(G124,2,LEN(G124)-3)),IF(RIGHT(G124,2)="M)",-1000000*VALUE(MID(G124,2,LEN(G124)-3)),IF(RIGHT(G124,2)="B)",-1000000000*VALUE(MID(G124,2,LEN(G124)-3)),IF(RIGHT(G124,2)="k)",-1000*VALUE(MID(G124,2,LEN(G124)-3)),VALUE(SUBSTITUTE(G124,",","")))))),IF(RIGHT(G124,1)="T",1000000000000*VALUE(LEFT(G124,LEN(G124)-1)),IF(RIGHT(G124,1)="M",1000000*VALUE(LEFT(G124,LEN(G124)-1)),IF(RIGHT(G124,1)="B",1000000000*VALUE(LEFT(G124,LEN(G124)-1)),IF(RIGHT(G124,1)="%",0.01*VALUE(LEFT(G124,LEN(G124)-1)),IF(RIGHT(G124,1)="k",1000*VALUE(LEFT(G124,LEN(G124)-1)),VALUE(SUBSTITUTE(G124,",",""))))))))),"N/A")</f>
        <v>N/A</v>
      </c>
    </row>
    <row r="125" spans="1:14" x14ac:dyDescent="0.3">
      <c r="A125" s="1">
        <v>0</v>
      </c>
      <c r="B125" t="s">
        <v>207</v>
      </c>
      <c r="C125" t="s">
        <v>1169</v>
      </c>
      <c r="I125" t="str">
        <f t="shared" si="15"/>
        <v>N/A</v>
      </c>
      <c r="J125">
        <f t="shared" si="16"/>
        <v>0.56000000000000005</v>
      </c>
      <c r="K125" t="str">
        <f t="shared" si="17"/>
        <v>N/A</v>
      </c>
      <c r="L125" t="str">
        <f t="shared" si="18"/>
        <v>N/A</v>
      </c>
      <c r="M125" t="str">
        <f t="shared" si="19"/>
        <v>N/A</v>
      </c>
      <c r="N125" t="str">
        <f t="shared" si="20"/>
        <v>N/A</v>
      </c>
    </row>
    <row r="126" spans="1:14" x14ac:dyDescent="0.3">
      <c r="A126" s="1">
        <v>1</v>
      </c>
      <c r="B126" t="s">
        <v>208</v>
      </c>
      <c r="C126" t="s">
        <v>2579</v>
      </c>
      <c r="I126" t="str">
        <f t="shared" si="15"/>
        <v>N/A</v>
      </c>
      <c r="J126">
        <f t="shared" si="16"/>
        <v>1.0900000000000002E-2</v>
      </c>
      <c r="K126" t="str">
        <f t="shared" si="17"/>
        <v>N/A</v>
      </c>
      <c r="L126" t="str">
        <f t="shared" si="18"/>
        <v>N/A</v>
      </c>
      <c r="M126" t="str">
        <f t="shared" si="19"/>
        <v>N/A</v>
      </c>
      <c r="N126" t="str">
        <f t="shared" si="20"/>
        <v>N/A</v>
      </c>
    </row>
    <row r="127" spans="1:14" x14ac:dyDescent="0.3">
      <c r="A127" s="1">
        <v>2</v>
      </c>
      <c r="B127" t="s">
        <v>209</v>
      </c>
      <c r="C127" t="s">
        <v>76</v>
      </c>
      <c r="I127" t="str">
        <f t="shared" si="15"/>
        <v>N/A</v>
      </c>
      <c r="J127">
        <f t="shared" si="16"/>
        <v>0.52</v>
      </c>
      <c r="K127" t="str">
        <f t="shared" si="17"/>
        <v>N/A</v>
      </c>
      <c r="L127" t="str">
        <f t="shared" si="18"/>
        <v>N/A</v>
      </c>
      <c r="M127" t="str">
        <f t="shared" si="19"/>
        <v>N/A</v>
      </c>
      <c r="N127" t="str">
        <f t="shared" si="20"/>
        <v>N/A</v>
      </c>
    </row>
    <row r="128" spans="1:14" x14ac:dyDescent="0.3">
      <c r="A128" s="1">
        <v>3</v>
      </c>
      <c r="B128" t="s">
        <v>210</v>
      </c>
      <c r="C128" t="s">
        <v>2580</v>
      </c>
      <c r="I128" t="str">
        <f t="shared" si="15"/>
        <v>N/A</v>
      </c>
      <c r="J128">
        <f t="shared" si="16"/>
        <v>1.0200000000000001E-2</v>
      </c>
      <c r="K128" t="str">
        <f t="shared" si="17"/>
        <v>N/A</v>
      </c>
      <c r="L128" t="str">
        <f t="shared" si="18"/>
        <v>N/A</v>
      </c>
      <c r="M128" t="str">
        <f t="shared" si="19"/>
        <v>N/A</v>
      </c>
      <c r="N128" t="str">
        <f t="shared" si="20"/>
        <v>N/A</v>
      </c>
    </row>
    <row r="129" spans="1:14" x14ac:dyDescent="0.3">
      <c r="A129" s="1">
        <v>4</v>
      </c>
      <c r="B129" t="s">
        <v>211</v>
      </c>
      <c r="I129" t="str">
        <f t="shared" si="15"/>
        <v>N/A</v>
      </c>
      <c r="J129" t="str">
        <f t="shared" si="16"/>
        <v>N/A</v>
      </c>
      <c r="K129" t="str">
        <f t="shared" si="17"/>
        <v>N/A</v>
      </c>
      <c r="L129" t="str">
        <f t="shared" si="18"/>
        <v>N/A</v>
      </c>
      <c r="M129" t="str">
        <f t="shared" si="19"/>
        <v>N/A</v>
      </c>
      <c r="N129" t="str">
        <f t="shared" si="20"/>
        <v>N/A</v>
      </c>
    </row>
    <row r="130" spans="1:14" x14ac:dyDescent="0.3">
      <c r="A130" s="1">
        <v>5</v>
      </c>
      <c r="B130" t="s">
        <v>212</v>
      </c>
      <c r="C130" t="s">
        <v>2581</v>
      </c>
      <c r="I130" t="str">
        <f t="shared" si="15"/>
        <v>N/A</v>
      </c>
      <c r="J130">
        <f t="shared" si="16"/>
        <v>0.36109999999999998</v>
      </c>
      <c r="K130" t="str">
        <f t="shared" si="17"/>
        <v>N/A</v>
      </c>
      <c r="L130" t="str">
        <f t="shared" si="18"/>
        <v>N/A</v>
      </c>
      <c r="M130" t="str">
        <f t="shared" si="19"/>
        <v>N/A</v>
      </c>
      <c r="N130" t="str">
        <f t="shared" si="20"/>
        <v>N/A</v>
      </c>
    </row>
    <row r="131" spans="1:14" x14ac:dyDescent="0.3">
      <c r="A131" s="1">
        <v>6</v>
      </c>
      <c r="B131" t="s">
        <v>213</v>
      </c>
      <c r="C131" t="s">
        <v>1173</v>
      </c>
      <c r="I131" t="str">
        <f t="shared" si="15"/>
        <v>N/A</v>
      </c>
      <c r="J131" t="str">
        <f t="shared" si="16"/>
        <v>N/A</v>
      </c>
      <c r="K131" t="str">
        <f t="shared" si="17"/>
        <v>N/A</v>
      </c>
      <c r="L131" t="str">
        <f t="shared" si="18"/>
        <v>N/A</v>
      </c>
      <c r="M131" t="str">
        <f t="shared" si="19"/>
        <v>N/A</v>
      </c>
      <c r="N131" t="str">
        <f t="shared" si="20"/>
        <v>N/A</v>
      </c>
    </row>
    <row r="132" spans="1:14" x14ac:dyDescent="0.3">
      <c r="A132" s="1">
        <v>7</v>
      </c>
      <c r="B132" t="s">
        <v>214</v>
      </c>
      <c r="C132" t="s">
        <v>2582</v>
      </c>
      <c r="I132" t="str">
        <f t="shared" si="15"/>
        <v>N/A</v>
      </c>
      <c r="J132" t="str">
        <f t="shared" si="16"/>
        <v>N/A</v>
      </c>
      <c r="K132" t="str">
        <f t="shared" si="17"/>
        <v>N/A</v>
      </c>
      <c r="L132" t="str">
        <f t="shared" si="18"/>
        <v>N/A</v>
      </c>
      <c r="M132" t="str">
        <f t="shared" si="19"/>
        <v>N/A</v>
      </c>
      <c r="N132" t="str">
        <f t="shared" si="20"/>
        <v>N/A</v>
      </c>
    </row>
    <row r="133" spans="1:14" x14ac:dyDescent="0.3">
      <c r="A133" s="1">
        <v>8</v>
      </c>
      <c r="B133" t="s">
        <v>215</v>
      </c>
      <c r="I133" t="str">
        <f t="shared" si="15"/>
        <v>N/A</v>
      </c>
      <c r="J133" t="str">
        <f t="shared" si="16"/>
        <v>N/A</v>
      </c>
      <c r="K133" t="str">
        <f t="shared" si="17"/>
        <v>N/A</v>
      </c>
      <c r="L133" t="str">
        <f t="shared" si="18"/>
        <v>N/A</v>
      </c>
      <c r="M133" t="str">
        <f t="shared" si="19"/>
        <v>N/A</v>
      </c>
      <c r="N133" t="str">
        <f t="shared" si="20"/>
        <v>N/A</v>
      </c>
    </row>
    <row r="134" spans="1:14" x14ac:dyDescent="0.3">
      <c r="A134" s="1">
        <v>9</v>
      </c>
      <c r="B134" t="s">
        <v>217</v>
      </c>
      <c r="I134" t="str">
        <f t="shared" si="15"/>
        <v>N/A</v>
      </c>
      <c r="J134" t="str">
        <f t="shared" si="16"/>
        <v>N/A</v>
      </c>
      <c r="K134" t="str">
        <f t="shared" si="17"/>
        <v>N/A</v>
      </c>
      <c r="L134" t="str">
        <f t="shared" si="18"/>
        <v>N/A</v>
      </c>
      <c r="M134" t="str">
        <f t="shared" si="19"/>
        <v>N/A</v>
      </c>
      <c r="N134" t="str">
        <f t="shared" si="20"/>
        <v>N/A</v>
      </c>
    </row>
    <row r="135" spans="1:14" x14ac:dyDescent="0.3">
      <c r="I135" t="str">
        <f t="shared" si="15"/>
        <v>N/A</v>
      </c>
      <c r="J135" t="str">
        <f t="shared" si="16"/>
        <v>N/A</v>
      </c>
      <c r="K135" t="str">
        <f t="shared" si="17"/>
        <v>N/A</v>
      </c>
      <c r="L135" t="str">
        <f t="shared" si="18"/>
        <v>N/A</v>
      </c>
      <c r="M135" t="str">
        <f t="shared" si="19"/>
        <v>N/A</v>
      </c>
      <c r="N135" t="str">
        <f t="shared" si="20"/>
        <v>N/A</v>
      </c>
    </row>
    <row r="136" spans="1:14" x14ac:dyDescent="0.3">
      <c r="I136" t="str">
        <f t="shared" si="15"/>
        <v>N/A</v>
      </c>
      <c r="J136" t="str">
        <f t="shared" si="16"/>
        <v>N/A</v>
      </c>
      <c r="K136" t="str">
        <f t="shared" si="17"/>
        <v>N/A</v>
      </c>
      <c r="L136" t="str">
        <f t="shared" si="18"/>
        <v>N/A</v>
      </c>
      <c r="M136" t="str">
        <f t="shared" si="19"/>
        <v>N/A</v>
      </c>
      <c r="N136" t="str">
        <f t="shared" si="20"/>
        <v>N/A</v>
      </c>
    </row>
    <row r="137" spans="1:14" x14ac:dyDescent="0.3">
      <c r="B137" s="1" t="s">
        <v>219</v>
      </c>
      <c r="C137" s="1" t="s">
        <v>220</v>
      </c>
      <c r="D137" s="1" t="s">
        <v>221</v>
      </c>
      <c r="E137" s="1" t="s">
        <v>222</v>
      </c>
      <c r="F137" s="1" t="s">
        <v>223</v>
      </c>
      <c r="I137" t="str">
        <f t="shared" si="15"/>
        <v>N/A</v>
      </c>
      <c r="J137" t="str">
        <f t="shared" si="16"/>
        <v>N/A</v>
      </c>
      <c r="K137" t="str">
        <f t="shared" si="17"/>
        <v>N/A</v>
      </c>
      <c r="L137" t="str">
        <f t="shared" si="18"/>
        <v>N/A</v>
      </c>
      <c r="M137" t="str">
        <f t="shared" si="19"/>
        <v>N/A</v>
      </c>
      <c r="N137" t="str">
        <f t="shared" si="20"/>
        <v>N/A</v>
      </c>
    </row>
    <row r="138" spans="1:14" x14ac:dyDescent="0.3">
      <c r="A138" s="1">
        <v>0</v>
      </c>
      <c r="B138" t="s">
        <v>2583</v>
      </c>
      <c r="C138" t="s">
        <v>2584</v>
      </c>
      <c r="D138" t="s">
        <v>2585</v>
      </c>
      <c r="F138">
        <v>69</v>
      </c>
      <c r="I138" t="str">
        <f t="shared" si="15"/>
        <v>N/A</v>
      </c>
      <c r="J138" t="str">
        <f t="shared" si="16"/>
        <v>N/A</v>
      </c>
      <c r="K138">
        <f t="shared" si="17"/>
        <v>1330000</v>
      </c>
      <c r="L138" t="str">
        <f t="shared" si="18"/>
        <v>N/A</v>
      </c>
      <c r="M138">
        <f t="shared" si="19"/>
        <v>69</v>
      </c>
      <c r="N138" t="str">
        <f t="shared" si="20"/>
        <v>N/A</v>
      </c>
    </row>
    <row r="139" spans="1:14" x14ac:dyDescent="0.3">
      <c r="A139" s="1">
        <v>1</v>
      </c>
      <c r="B139" t="s">
        <v>2586</v>
      </c>
      <c r="C139" t="s">
        <v>2587</v>
      </c>
      <c r="D139" t="s">
        <v>2588</v>
      </c>
      <c r="F139">
        <v>65</v>
      </c>
      <c r="I139" t="str">
        <f t="shared" si="15"/>
        <v>N/A</v>
      </c>
      <c r="J139" t="str">
        <f t="shared" si="16"/>
        <v>N/A</v>
      </c>
      <c r="K139">
        <f t="shared" si="17"/>
        <v>878800</v>
      </c>
      <c r="L139" t="str">
        <f t="shared" si="18"/>
        <v>N/A</v>
      </c>
      <c r="M139">
        <f t="shared" si="19"/>
        <v>65</v>
      </c>
      <c r="N139" t="str">
        <f t="shared" si="20"/>
        <v>N/A</v>
      </c>
    </row>
    <row r="140" spans="1:14" x14ac:dyDescent="0.3">
      <c r="A140" s="1">
        <v>2</v>
      </c>
      <c r="B140" t="s">
        <v>2589</v>
      </c>
      <c r="C140" t="s">
        <v>2590</v>
      </c>
      <c r="D140" t="s">
        <v>2591</v>
      </c>
      <c r="F140">
        <v>54</v>
      </c>
      <c r="I140" t="str">
        <f t="shared" si="15"/>
        <v>N/A</v>
      </c>
      <c r="J140" t="str">
        <f t="shared" si="16"/>
        <v>N/A</v>
      </c>
      <c r="K140">
        <f t="shared" si="17"/>
        <v>677100</v>
      </c>
      <c r="L140" t="str">
        <f t="shared" si="18"/>
        <v>N/A</v>
      </c>
      <c r="M140">
        <f t="shared" si="19"/>
        <v>54</v>
      </c>
      <c r="N140" t="str">
        <f t="shared" si="20"/>
        <v>N/A</v>
      </c>
    </row>
    <row r="141" spans="1:14" x14ac:dyDescent="0.3">
      <c r="A141" s="1">
        <v>3</v>
      </c>
      <c r="B141" t="s">
        <v>2592</v>
      </c>
      <c r="C141" t="s">
        <v>2593</v>
      </c>
      <c r="D141" t="s">
        <v>2594</v>
      </c>
      <c r="F141">
        <v>64</v>
      </c>
      <c r="I141" t="str">
        <f t="shared" si="15"/>
        <v>N/A</v>
      </c>
      <c r="J141" t="str">
        <f t="shared" si="16"/>
        <v>N/A</v>
      </c>
      <c r="K141">
        <f t="shared" si="17"/>
        <v>728950</v>
      </c>
      <c r="L141" t="str">
        <f t="shared" si="18"/>
        <v>N/A</v>
      </c>
      <c r="M141">
        <f t="shared" si="19"/>
        <v>64</v>
      </c>
      <c r="N141" t="str">
        <f t="shared" si="20"/>
        <v>N/A</v>
      </c>
    </row>
    <row r="142" spans="1:14" x14ac:dyDescent="0.3">
      <c r="A142" s="1">
        <v>4</v>
      </c>
      <c r="B142" t="s">
        <v>2595</v>
      </c>
      <c r="C142" t="s">
        <v>2596</v>
      </c>
      <c r="D142" t="s">
        <v>2597</v>
      </c>
      <c r="F142">
        <v>57</v>
      </c>
      <c r="I142" t="str">
        <f t="shared" si="15"/>
        <v>N/A</v>
      </c>
      <c r="J142" t="str">
        <f t="shared" si="16"/>
        <v>N/A</v>
      </c>
      <c r="K142">
        <f t="shared" si="17"/>
        <v>723980</v>
      </c>
      <c r="L142" t="str">
        <f t="shared" si="18"/>
        <v>N/A</v>
      </c>
      <c r="M142">
        <f t="shared" si="19"/>
        <v>57</v>
      </c>
      <c r="N142" t="str">
        <f t="shared" si="20"/>
        <v>N/A</v>
      </c>
    </row>
    <row r="143" spans="1:14" x14ac:dyDescent="0.3">
      <c r="I143" t="str">
        <f t="shared" si="15"/>
        <v>N/A</v>
      </c>
      <c r="J143" t="str">
        <f t="shared" si="16"/>
        <v>N/A</v>
      </c>
      <c r="K143" t="str">
        <f t="shared" si="17"/>
        <v>N/A</v>
      </c>
      <c r="L143" t="str">
        <f t="shared" si="18"/>
        <v>N/A</v>
      </c>
      <c r="M143" t="str">
        <f t="shared" si="19"/>
        <v>N/A</v>
      </c>
      <c r="N143" t="str">
        <f t="shared" si="20"/>
        <v>N/A</v>
      </c>
    </row>
    <row r="144" spans="1:14" x14ac:dyDescent="0.3">
      <c r="B144" s="1" t="s">
        <v>2598</v>
      </c>
      <c r="C144" s="1" t="s">
        <v>243</v>
      </c>
      <c r="D144" s="1" t="s">
        <v>244</v>
      </c>
      <c r="E144" s="1" t="s">
        <v>245</v>
      </c>
      <c r="F144" s="1" t="s">
        <v>246</v>
      </c>
      <c r="G144" s="1" t="s">
        <v>2599</v>
      </c>
      <c r="H144" s="1" t="s">
        <v>247</v>
      </c>
      <c r="I144" t="str">
        <f t="shared" si="15"/>
        <v>pos_trend</v>
      </c>
      <c r="J144">
        <f t="shared" si="16"/>
        <v>2013</v>
      </c>
      <c r="K144">
        <f t="shared" si="17"/>
        <v>2014</v>
      </c>
      <c r="L144">
        <f t="shared" si="18"/>
        <v>2015</v>
      </c>
      <c r="M144">
        <f t="shared" si="19"/>
        <v>2016</v>
      </c>
      <c r="N144">
        <f t="shared" si="20"/>
        <v>2017</v>
      </c>
    </row>
    <row r="145" spans="1:14" x14ac:dyDescent="0.3">
      <c r="A145" s="1">
        <v>0</v>
      </c>
      <c r="B145" t="s">
        <v>248</v>
      </c>
      <c r="C145" t="s">
        <v>2600</v>
      </c>
      <c r="D145" t="s">
        <v>2601</v>
      </c>
      <c r="E145" t="s">
        <v>2602</v>
      </c>
      <c r="F145" t="s">
        <v>2603</v>
      </c>
      <c r="G145" t="s">
        <v>2528</v>
      </c>
      <c r="I145" t="str">
        <f t="shared" si="15"/>
        <v>N/A</v>
      </c>
      <c r="J145">
        <f t="shared" si="16"/>
        <v>186030000</v>
      </c>
      <c r="K145">
        <f t="shared" si="17"/>
        <v>171870000</v>
      </c>
      <c r="L145">
        <f t="shared" si="18"/>
        <v>202590000</v>
      </c>
      <c r="M145">
        <f t="shared" si="19"/>
        <v>218900000</v>
      </c>
      <c r="N145">
        <f t="shared" si="20"/>
        <v>227220000</v>
      </c>
    </row>
    <row r="146" spans="1:14" x14ac:dyDescent="0.3">
      <c r="A146" s="1">
        <v>1</v>
      </c>
      <c r="B146" t="s">
        <v>253</v>
      </c>
      <c r="C146" t="s">
        <v>254</v>
      </c>
      <c r="D146" t="s">
        <v>1254</v>
      </c>
      <c r="E146" t="s">
        <v>2604</v>
      </c>
      <c r="F146" t="s">
        <v>2605</v>
      </c>
      <c r="G146" t="s">
        <v>2606</v>
      </c>
      <c r="I146" t="str">
        <f t="shared" si="15"/>
        <v>N/A</v>
      </c>
      <c r="J146" t="str">
        <f t="shared" si="16"/>
        <v>N/A</v>
      </c>
      <c r="K146">
        <f t="shared" si="17"/>
        <v>-7.6100000000000001E-2</v>
      </c>
      <c r="L146">
        <f t="shared" si="18"/>
        <v>0.17879999999999999</v>
      </c>
      <c r="M146">
        <f t="shared" si="19"/>
        <v>8.0500000000000002E-2</v>
      </c>
      <c r="N146">
        <f t="shared" si="20"/>
        <v>3.7999999999999999E-2</v>
      </c>
    </row>
    <row r="147" spans="1:14" x14ac:dyDescent="0.3">
      <c r="A147" s="1">
        <v>2</v>
      </c>
      <c r="B147" t="s">
        <v>259</v>
      </c>
      <c r="C147" t="s">
        <v>2607</v>
      </c>
      <c r="D147" t="s">
        <v>2608</v>
      </c>
      <c r="E147" t="s">
        <v>2609</v>
      </c>
      <c r="F147" t="s">
        <v>2610</v>
      </c>
      <c r="G147" t="s">
        <v>2611</v>
      </c>
      <c r="I147" t="str">
        <f t="shared" si="15"/>
        <v>pos_trend</v>
      </c>
      <c r="J147">
        <f t="shared" si="16"/>
        <v>87790000</v>
      </c>
      <c r="K147">
        <f t="shared" si="17"/>
        <v>88760000</v>
      </c>
      <c r="L147">
        <f t="shared" si="18"/>
        <v>93620000</v>
      </c>
      <c r="M147">
        <f t="shared" si="19"/>
        <v>94030000</v>
      </c>
      <c r="N147">
        <f t="shared" si="20"/>
        <v>98750000</v>
      </c>
    </row>
    <row r="148" spans="1:14" x14ac:dyDescent="0.3">
      <c r="A148" s="1">
        <v>3</v>
      </c>
      <c r="B148" t="s">
        <v>265</v>
      </c>
      <c r="C148" t="s">
        <v>2612</v>
      </c>
      <c r="D148" t="s">
        <v>2613</v>
      </c>
      <c r="E148" t="s">
        <v>2614</v>
      </c>
      <c r="F148" t="s">
        <v>2615</v>
      </c>
      <c r="G148" t="s">
        <v>2616</v>
      </c>
      <c r="I148" t="str">
        <f t="shared" si="15"/>
        <v>N/A</v>
      </c>
      <c r="J148">
        <f t="shared" si="16"/>
        <v>81500000</v>
      </c>
      <c r="K148">
        <f t="shared" si="17"/>
        <v>81330000</v>
      </c>
      <c r="L148">
        <f t="shared" si="18"/>
        <v>86140000</v>
      </c>
      <c r="M148">
        <f t="shared" si="19"/>
        <v>87340000</v>
      </c>
      <c r="N148">
        <f t="shared" si="20"/>
        <v>91410000</v>
      </c>
    </row>
    <row r="149" spans="1:14" x14ac:dyDescent="0.3">
      <c r="A149" s="1">
        <v>4</v>
      </c>
      <c r="B149" t="s">
        <v>271</v>
      </c>
      <c r="C149" t="s">
        <v>2617</v>
      </c>
      <c r="D149" t="s">
        <v>2618</v>
      </c>
      <c r="E149" t="s">
        <v>2183</v>
      </c>
      <c r="F149" t="s">
        <v>2619</v>
      </c>
      <c r="G149" t="s">
        <v>2620</v>
      </c>
      <c r="I149" t="str">
        <f t="shared" si="15"/>
        <v>N/A</v>
      </c>
      <c r="J149">
        <f t="shared" si="16"/>
        <v>6300000</v>
      </c>
      <c r="K149">
        <f t="shared" si="17"/>
        <v>7430000</v>
      </c>
      <c r="L149">
        <f t="shared" si="18"/>
        <v>7490000</v>
      </c>
      <c r="M149">
        <f t="shared" si="19"/>
        <v>6700000</v>
      </c>
      <c r="N149">
        <f t="shared" si="20"/>
        <v>7340000</v>
      </c>
    </row>
    <row r="150" spans="1:14" x14ac:dyDescent="0.3">
      <c r="A150" s="1">
        <v>5</v>
      </c>
      <c r="B150" t="s">
        <v>277</v>
      </c>
      <c r="C150" t="s">
        <v>2621</v>
      </c>
      <c r="D150" t="s">
        <v>2622</v>
      </c>
      <c r="E150" t="s">
        <v>2617</v>
      </c>
      <c r="F150" t="s">
        <v>669</v>
      </c>
      <c r="G150" t="s">
        <v>2623</v>
      </c>
      <c r="I150" t="str">
        <f t="shared" si="15"/>
        <v>pos_trend</v>
      </c>
      <c r="J150">
        <f t="shared" si="16"/>
        <v>5430000</v>
      </c>
      <c r="K150">
        <f t="shared" si="17"/>
        <v>5900000</v>
      </c>
      <c r="L150">
        <f t="shared" si="18"/>
        <v>6300000</v>
      </c>
      <c r="M150">
        <f t="shared" si="19"/>
        <v>6500000</v>
      </c>
      <c r="N150">
        <f t="shared" si="20"/>
        <v>7140000</v>
      </c>
    </row>
    <row r="151" spans="1:14" x14ac:dyDescent="0.3">
      <c r="A151" s="1">
        <v>6</v>
      </c>
      <c r="B151" t="s">
        <v>283</v>
      </c>
      <c r="C151" t="s">
        <v>2271</v>
      </c>
      <c r="D151" t="s">
        <v>2624</v>
      </c>
      <c r="E151" t="s">
        <v>2625</v>
      </c>
      <c r="F151" t="s">
        <v>2626</v>
      </c>
      <c r="G151" t="s">
        <v>2626</v>
      </c>
      <c r="I151" t="str">
        <f t="shared" si="15"/>
        <v>N/A</v>
      </c>
      <c r="J151">
        <f t="shared" si="16"/>
        <v>868000</v>
      </c>
      <c r="K151">
        <f t="shared" si="17"/>
        <v>1530000</v>
      </c>
      <c r="L151">
        <f t="shared" si="18"/>
        <v>1190000</v>
      </c>
      <c r="M151">
        <f t="shared" si="19"/>
        <v>200000</v>
      </c>
      <c r="N151">
        <f t="shared" si="20"/>
        <v>200000</v>
      </c>
    </row>
    <row r="152" spans="1:14" x14ac:dyDescent="0.3">
      <c r="A152" s="1">
        <v>7</v>
      </c>
      <c r="B152" t="s">
        <v>289</v>
      </c>
      <c r="C152" t="s">
        <v>254</v>
      </c>
      <c r="D152" t="s">
        <v>2627</v>
      </c>
      <c r="E152" t="s">
        <v>2628</v>
      </c>
      <c r="F152" t="s">
        <v>2629</v>
      </c>
      <c r="G152" t="s">
        <v>2630</v>
      </c>
      <c r="I152" t="str">
        <f t="shared" si="15"/>
        <v>N/A</v>
      </c>
      <c r="J152" t="str">
        <f t="shared" si="16"/>
        <v>N/A</v>
      </c>
      <c r="K152">
        <f t="shared" si="17"/>
        <v>1.1000000000000001E-2</v>
      </c>
      <c r="L152">
        <f t="shared" si="18"/>
        <v>5.4800000000000008E-2</v>
      </c>
      <c r="M152">
        <f t="shared" si="19"/>
        <v>4.4000000000000003E-3</v>
      </c>
      <c r="N152">
        <f t="shared" si="20"/>
        <v>5.0199999999999995E-2</v>
      </c>
    </row>
    <row r="153" spans="1:14" x14ac:dyDescent="0.3">
      <c r="A153" s="1">
        <v>8</v>
      </c>
      <c r="B153" t="s">
        <v>294</v>
      </c>
      <c r="C153" t="s">
        <v>2631</v>
      </c>
      <c r="D153" t="s">
        <v>2632</v>
      </c>
      <c r="E153" t="s">
        <v>2633</v>
      </c>
      <c r="F153" t="s">
        <v>2634</v>
      </c>
      <c r="G153" t="s">
        <v>2635</v>
      </c>
      <c r="I153" t="str">
        <f t="shared" si="15"/>
        <v>N/A</v>
      </c>
      <c r="J153">
        <f t="shared" si="16"/>
        <v>98230000</v>
      </c>
      <c r="K153">
        <f t="shared" si="17"/>
        <v>83110000</v>
      </c>
      <c r="L153">
        <f t="shared" si="18"/>
        <v>108970000</v>
      </c>
      <c r="M153">
        <f t="shared" si="19"/>
        <v>124870000</v>
      </c>
      <c r="N153">
        <f t="shared" si="20"/>
        <v>128470000</v>
      </c>
    </row>
    <row r="154" spans="1:14" x14ac:dyDescent="0.3">
      <c r="A154" s="1">
        <v>9</v>
      </c>
      <c r="B154" t="s">
        <v>300</v>
      </c>
      <c r="C154" t="s">
        <v>254</v>
      </c>
      <c r="D154" t="s">
        <v>2636</v>
      </c>
      <c r="E154" t="s">
        <v>2637</v>
      </c>
      <c r="F154" t="s">
        <v>2638</v>
      </c>
      <c r="G154" t="s">
        <v>2639</v>
      </c>
      <c r="I154" t="str">
        <f t="shared" si="15"/>
        <v>N/A</v>
      </c>
      <c r="J154" t="str">
        <f t="shared" si="16"/>
        <v>N/A</v>
      </c>
      <c r="K154">
        <f t="shared" si="17"/>
        <v>-0.15390000000000001</v>
      </c>
      <c r="L154">
        <f t="shared" si="18"/>
        <v>0.31120000000000003</v>
      </c>
      <c r="M154">
        <f t="shared" si="19"/>
        <v>0.1459</v>
      </c>
      <c r="N154">
        <f t="shared" si="20"/>
        <v>2.8799999999999999E-2</v>
      </c>
    </row>
    <row r="155" spans="1:14" x14ac:dyDescent="0.3">
      <c r="A155" s="1">
        <v>10</v>
      </c>
      <c r="B155" t="s">
        <v>305</v>
      </c>
      <c r="C155" t="s">
        <v>254</v>
      </c>
      <c r="D155" t="s">
        <v>254</v>
      </c>
      <c r="E155" t="s">
        <v>254</v>
      </c>
      <c r="F155" t="s">
        <v>254</v>
      </c>
      <c r="G155" t="s">
        <v>2640</v>
      </c>
      <c r="I155" t="str">
        <f t="shared" si="15"/>
        <v>N/A</v>
      </c>
      <c r="J155" t="str">
        <f t="shared" si="16"/>
        <v>N/A</v>
      </c>
      <c r="K155" t="str">
        <f t="shared" si="17"/>
        <v>N/A</v>
      </c>
      <c r="L155" t="str">
        <f t="shared" si="18"/>
        <v>N/A</v>
      </c>
      <c r="M155" t="str">
        <f t="shared" si="19"/>
        <v>N/A</v>
      </c>
      <c r="N155">
        <f t="shared" si="20"/>
        <v>0.56540000000000001</v>
      </c>
    </row>
    <row r="156" spans="1:14" x14ac:dyDescent="0.3">
      <c r="I156" t="str">
        <f t="shared" si="15"/>
        <v>N/A</v>
      </c>
      <c r="J156" t="str">
        <f t="shared" si="16"/>
        <v>N/A</v>
      </c>
      <c r="K156" t="str">
        <f t="shared" si="17"/>
        <v>N/A</v>
      </c>
      <c r="L156" t="str">
        <f t="shared" si="18"/>
        <v>N/A</v>
      </c>
      <c r="M156" t="str">
        <f t="shared" si="19"/>
        <v>N/A</v>
      </c>
      <c r="N156" t="str">
        <f t="shared" si="20"/>
        <v>N/A</v>
      </c>
    </row>
    <row r="157" spans="1:14" x14ac:dyDescent="0.3">
      <c r="B157" s="1" t="s">
        <v>307</v>
      </c>
      <c r="C157" s="1" t="s">
        <v>243</v>
      </c>
      <c r="D157" s="1" t="s">
        <v>244</v>
      </c>
      <c r="E157" s="1" t="s">
        <v>245</v>
      </c>
      <c r="F157" s="1" t="s">
        <v>246</v>
      </c>
      <c r="G157" s="1" t="s">
        <v>2599</v>
      </c>
      <c r="H157" s="1" t="s">
        <v>247</v>
      </c>
      <c r="I157" t="str">
        <f t="shared" si="15"/>
        <v>pos_trend</v>
      </c>
      <c r="J157">
        <f t="shared" si="16"/>
        <v>2013</v>
      </c>
      <c r="K157">
        <f t="shared" si="17"/>
        <v>2014</v>
      </c>
      <c r="L157">
        <f t="shared" si="18"/>
        <v>2015</v>
      </c>
      <c r="M157">
        <f t="shared" si="19"/>
        <v>2016</v>
      </c>
      <c r="N157">
        <f t="shared" si="20"/>
        <v>2017</v>
      </c>
    </row>
    <row r="158" spans="1:14" x14ac:dyDescent="0.3">
      <c r="A158" s="1">
        <v>0</v>
      </c>
      <c r="B158" t="s">
        <v>308</v>
      </c>
      <c r="C158" t="s">
        <v>2641</v>
      </c>
      <c r="D158" t="s">
        <v>2642</v>
      </c>
      <c r="E158" t="s">
        <v>2643</v>
      </c>
      <c r="F158" t="s">
        <v>2644</v>
      </c>
      <c r="G158" t="s">
        <v>1950</v>
      </c>
      <c r="I158" t="str">
        <f t="shared" si="15"/>
        <v>N/A</v>
      </c>
      <c r="J158">
        <f t="shared" si="16"/>
        <v>73350000</v>
      </c>
      <c r="K158">
        <f t="shared" si="17"/>
        <v>62310000</v>
      </c>
      <c r="L158">
        <f t="shared" si="18"/>
        <v>75050000</v>
      </c>
      <c r="M158">
        <f t="shared" si="19"/>
        <v>76900000</v>
      </c>
      <c r="N158">
        <f t="shared" si="20"/>
        <v>81360000</v>
      </c>
    </row>
    <row r="159" spans="1:14" x14ac:dyDescent="0.3">
      <c r="A159" s="1">
        <v>1</v>
      </c>
      <c r="B159" t="s">
        <v>314</v>
      </c>
      <c r="C159" t="s">
        <v>2645</v>
      </c>
      <c r="D159" t="s">
        <v>2646</v>
      </c>
      <c r="E159" t="s">
        <v>2647</v>
      </c>
      <c r="F159" t="s">
        <v>2648</v>
      </c>
      <c r="G159" t="s">
        <v>2649</v>
      </c>
      <c r="I159" t="str">
        <f t="shared" si="15"/>
        <v>pos_trend</v>
      </c>
      <c r="J159">
        <f t="shared" si="16"/>
        <v>13580000</v>
      </c>
      <c r="K159">
        <f t="shared" si="17"/>
        <v>13650000</v>
      </c>
      <c r="L159">
        <f t="shared" si="18"/>
        <v>16710000</v>
      </c>
      <c r="M159">
        <f t="shared" si="19"/>
        <v>18390000</v>
      </c>
      <c r="N159">
        <f t="shared" si="20"/>
        <v>19800000</v>
      </c>
    </row>
    <row r="160" spans="1:14" x14ac:dyDescent="0.3">
      <c r="A160" s="1">
        <v>2</v>
      </c>
      <c r="B160" t="s">
        <v>320</v>
      </c>
      <c r="C160" t="s">
        <v>2650</v>
      </c>
      <c r="D160" t="s">
        <v>2651</v>
      </c>
      <c r="E160" t="s">
        <v>2652</v>
      </c>
      <c r="F160" t="s">
        <v>2653</v>
      </c>
      <c r="G160" t="s">
        <v>2654</v>
      </c>
      <c r="I160" t="str">
        <f t="shared" si="15"/>
        <v>N/A</v>
      </c>
      <c r="J160">
        <f t="shared" si="16"/>
        <v>59770000</v>
      </c>
      <c r="K160">
        <f t="shared" si="17"/>
        <v>48660000</v>
      </c>
      <c r="L160">
        <f t="shared" si="18"/>
        <v>58340000</v>
      </c>
      <c r="M160">
        <f t="shared" si="19"/>
        <v>58510000</v>
      </c>
      <c r="N160">
        <f t="shared" si="20"/>
        <v>61560000</v>
      </c>
    </row>
    <row r="161" spans="1:14" x14ac:dyDescent="0.3">
      <c r="A161" s="1">
        <v>3</v>
      </c>
      <c r="B161" t="s">
        <v>326</v>
      </c>
      <c r="C161" t="s">
        <v>254</v>
      </c>
      <c r="D161" t="s">
        <v>2655</v>
      </c>
      <c r="E161" t="s">
        <v>2656</v>
      </c>
      <c r="F161" t="s">
        <v>2657</v>
      </c>
      <c r="G161" t="s">
        <v>2658</v>
      </c>
      <c r="I161" t="str">
        <f t="shared" si="15"/>
        <v>N/A</v>
      </c>
      <c r="J161" t="str">
        <f t="shared" si="16"/>
        <v>N/A</v>
      </c>
      <c r="K161">
        <f t="shared" si="17"/>
        <v>-0.15050000000000002</v>
      </c>
      <c r="L161">
        <f t="shared" si="18"/>
        <v>0.20440000000000003</v>
      </c>
      <c r="M161">
        <f t="shared" si="19"/>
        <v>2.46E-2</v>
      </c>
      <c r="N161">
        <f t="shared" si="20"/>
        <v>5.7999999999999996E-2</v>
      </c>
    </row>
    <row r="162" spans="1:14" x14ac:dyDescent="0.3">
      <c r="A162" s="1">
        <v>4</v>
      </c>
      <c r="B162" t="s">
        <v>331</v>
      </c>
      <c r="C162" t="s">
        <v>254</v>
      </c>
      <c r="D162" t="s">
        <v>254</v>
      </c>
      <c r="E162" t="s">
        <v>254</v>
      </c>
      <c r="F162" t="s">
        <v>2659</v>
      </c>
      <c r="G162" t="s">
        <v>2660</v>
      </c>
      <c r="I162" t="str">
        <f t="shared" si="15"/>
        <v>N/A</v>
      </c>
      <c r="J162" t="str">
        <f t="shared" si="16"/>
        <v>N/A</v>
      </c>
      <c r="K162" t="str">
        <f t="shared" si="17"/>
        <v>N/A</v>
      </c>
      <c r="L162" t="str">
        <f t="shared" si="18"/>
        <v>N/A</v>
      </c>
      <c r="M162">
        <f t="shared" si="19"/>
        <v>1620000</v>
      </c>
      <c r="N162">
        <f t="shared" si="20"/>
        <v>2620000</v>
      </c>
    </row>
    <row r="163" spans="1:14" x14ac:dyDescent="0.3">
      <c r="A163" s="1">
        <v>5</v>
      </c>
      <c r="B163" t="s">
        <v>332</v>
      </c>
      <c r="C163" t="s">
        <v>2661</v>
      </c>
      <c r="D163" t="s">
        <v>254</v>
      </c>
      <c r="E163" t="s">
        <v>254</v>
      </c>
      <c r="F163" t="s">
        <v>254</v>
      </c>
      <c r="G163" t="s">
        <v>254</v>
      </c>
      <c r="I163" t="str">
        <f t="shared" si="15"/>
        <v>N/A</v>
      </c>
      <c r="J163">
        <f t="shared" si="16"/>
        <v>-17250000</v>
      </c>
      <c r="K163" t="str">
        <f t="shared" si="17"/>
        <v>N/A</v>
      </c>
      <c r="L163" t="str">
        <f t="shared" si="18"/>
        <v>N/A</v>
      </c>
      <c r="M163" t="str">
        <f t="shared" si="19"/>
        <v>N/A</v>
      </c>
      <c r="N163" t="str">
        <f t="shared" si="20"/>
        <v>N/A</v>
      </c>
    </row>
    <row r="164" spans="1:14" x14ac:dyDescent="0.3">
      <c r="A164" s="1">
        <v>6</v>
      </c>
      <c r="B164" t="s">
        <v>338</v>
      </c>
      <c r="C164" t="s">
        <v>2662</v>
      </c>
      <c r="D164" t="s">
        <v>254</v>
      </c>
      <c r="E164" t="s">
        <v>254</v>
      </c>
      <c r="F164" t="s">
        <v>254</v>
      </c>
      <c r="G164" t="s">
        <v>254</v>
      </c>
      <c r="I164" t="str">
        <f t="shared" si="15"/>
        <v>N/A</v>
      </c>
      <c r="J164">
        <f t="shared" si="16"/>
        <v>42140000</v>
      </c>
      <c r="K164" t="str">
        <f t="shared" si="17"/>
        <v>N/A</v>
      </c>
      <c r="L164" t="str">
        <f t="shared" si="18"/>
        <v>N/A</v>
      </c>
      <c r="M164" t="str">
        <f t="shared" si="19"/>
        <v>N/A</v>
      </c>
      <c r="N164" t="str">
        <f t="shared" si="20"/>
        <v>N/A</v>
      </c>
    </row>
    <row r="165" spans="1:14" x14ac:dyDescent="0.3">
      <c r="A165" s="1">
        <v>7</v>
      </c>
      <c r="B165" t="s">
        <v>344</v>
      </c>
      <c r="C165" t="s">
        <v>254</v>
      </c>
      <c r="D165" t="s">
        <v>2391</v>
      </c>
      <c r="E165" t="s">
        <v>254</v>
      </c>
      <c r="F165" t="s">
        <v>1333</v>
      </c>
      <c r="G165" t="s">
        <v>2663</v>
      </c>
      <c r="I165" t="str">
        <f t="shared" si="15"/>
        <v>N/A</v>
      </c>
      <c r="J165" t="str">
        <f t="shared" si="16"/>
        <v>N/A</v>
      </c>
      <c r="K165">
        <f t="shared" si="17"/>
        <v>1110000</v>
      </c>
      <c r="L165" t="str">
        <f t="shared" si="18"/>
        <v>N/A</v>
      </c>
      <c r="M165">
        <f t="shared" si="19"/>
        <v>100000</v>
      </c>
      <c r="N165">
        <f t="shared" si="20"/>
        <v>-600000</v>
      </c>
    </row>
    <row r="166" spans="1:14" x14ac:dyDescent="0.3">
      <c r="A166" s="1">
        <v>8</v>
      </c>
      <c r="B166" t="s">
        <v>350</v>
      </c>
      <c r="C166" t="s">
        <v>2664</v>
      </c>
      <c r="D166" t="s">
        <v>254</v>
      </c>
      <c r="E166" t="s">
        <v>254</v>
      </c>
      <c r="F166" t="s">
        <v>2665</v>
      </c>
      <c r="G166" t="s">
        <v>2666</v>
      </c>
      <c r="I166" t="str">
        <f t="shared" si="15"/>
        <v>N/A</v>
      </c>
      <c r="J166">
        <f t="shared" si="16"/>
        <v>253000</v>
      </c>
      <c r="K166" t="str">
        <f t="shared" si="17"/>
        <v>N/A</v>
      </c>
      <c r="L166" t="str">
        <f t="shared" si="18"/>
        <v>N/A</v>
      </c>
      <c r="M166">
        <f t="shared" si="19"/>
        <v>671000</v>
      </c>
      <c r="N166">
        <f t="shared" si="20"/>
        <v>7260000</v>
      </c>
    </row>
    <row r="167" spans="1:14" x14ac:dyDescent="0.3">
      <c r="A167" s="1">
        <v>9</v>
      </c>
      <c r="B167" t="s">
        <v>356</v>
      </c>
      <c r="C167" t="s">
        <v>254</v>
      </c>
      <c r="D167" t="s">
        <v>2667</v>
      </c>
      <c r="E167" t="s">
        <v>2668</v>
      </c>
      <c r="F167" t="s">
        <v>2669</v>
      </c>
      <c r="G167" t="s">
        <v>2670</v>
      </c>
      <c r="I167" t="str">
        <f t="shared" si="15"/>
        <v>N/A</v>
      </c>
      <c r="J167" t="str">
        <f t="shared" si="16"/>
        <v>N/A</v>
      </c>
      <c r="K167">
        <f t="shared" si="17"/>
        <v>33000</v>
      </c>
      <c r="L167">
        <f t="shared" si="18"/>
        <v>37000</v>
      </c>
      <c r="M167">
        <f t="shared" si="19"/>
        <v>22000</v>
      </c>
      <c r="N167">
        <f t="shared" si="20"/>
        <v>-34000</v>
      </c>
    </row>
    <row r="168" spans="1:14" x14ac:dyDescent="0.3">
      <c r="A168" s="1">
        <v>10</v>
      </c>
      <c r="B168" t="s">
        <v>357</v>
      </c>
      <c r="C168" t="s">
        <v>254</v>
      </c>
      <c r="D168" t="s">
        <v>254</v>
      </c>
      <c r="E168" t="s">
        <v>2671</v>
      </c>
      <c r="F168" t="s">
        <v>254</v>
      </c>
      <c r="G168" t="s">
        <v>254</v>
      </c>
      <c r="I168" t="str">
        <f t="shared" si="15"/>
        <v>N/A</v>
      </c>
      <c r="J168" t="str">
        <f t="shared" si="16"/>
        <v>N/A</v>
      </c>
      <c r="K168" t="str">
        <f t="shared" si="17"/>
        <v>N/A</v>
      </c>
      <c r="L168">
        <f t="shared" si="18"/>
        <v>1300000</v>
      </c>
      <c r="M168" t="str">
        <f t="shared" si="19"/>
        <v>N/A</v>
      </c>
      <c r="N168" t="str">
        <f t="shared" si="20"/>
        <v>N/A</v>
      </c>
    </row>
    <row r="169" spans="1:14" x14ac:dyDescent="0.3">
      <c r="A169" s="1">
        <v>11</v>
      </c>
      <c r="B169" t="s">
        <v>363</v>
      </c>
      <c r="C169" t="s">
        <v>254</v>
      </c>
      <c r="D169" t="s">
        <v>254</v>
      </c>
      <c r="E169" t="s">
        <v>254</v>
      </c>
      <c r="F169" t="s">
        <v>254</v>
      </c>
      <c r="G169" t="s">
        <v>254</v>
      </c>
      <c r="I169" t="str">
        <f t="shared" si="15"/>
        <v>N/A</v>
      </c>
      <c r="J169" t="str">
        <f t="shared" si="16"/>
        <v>N/A</v>
      </c>
      <c r="K169" t="str">
        <f t="shared" si="17"/>
        <v>N/A</v>
      </c>
      <c r="L169" t="str">
        <f t="shared" si="18"/>
        <v>N/A</v>
      </c>
      <c r="M169" t="str">
        <f t="shared" si="19"/>
        <v>N/A</v>
      </c>
      <c r="N169" t="str">
        <f t="shared" si="20"/>
        <v>N/A</v>
      </c>
    </row>
    <row r="170" spans="1:14" x14ac:dyDescent="0.3">
      <c r="A170" s="1">
        <v>12</v>
      </c>
      <c r="B170" t="s">
        <v>368</v>
      </c>
      <c r="C170" t="s">
        <v>254</v>
      </c>
      <c r="D170" t="s">
        <v>254</v>
      </c>
      <c r="E170" t="s">
        <v>2671</v>
      </c>
      <c r="F170" t="s">
        <v>254</v>
      </c>
      <c r="G170" t="s">
        <v>254</v>
      </c>
      <c r="I170" t="str">
        <f t="shared" si="15"/>
        <v>N/A</v>
      </c>
      <c r="J170" t="str">
        <f t="shared" si="16"/>
        <v>N/A</v>
      </c>
      <c r="K170" t="str">
        <f t="shared" si="17"/>
        <v>N/A</v>
      </c>
      <c r="L170">
        <f t="shared" si="18"/>
        <v>1300000</v>
      </c>
      <c r="M170" t="str">
        <f t="shared" si="19"/>
        <v>N/A</v>
      </c>
      <c r="N170" t="str">
        <f t="shared" si="20"/>
        <v>N/A</v>
      </c>
    </row>
    <row r="171" spans="1:14" x14ac:dyDescent="0.3">
      <c r="A171" s="1">
        <v>13</v>
      </c>
      <c r="B171" t="s">
        <v>369</v>
      </c>
      <c r="C171" t="s">
        <v>254</v>
      </c>
      <c r="D171" t="s">
        <v>254</v>
      </c>
      <c r="E171" t="s">
        <v>254</v>
      </c>
      <c r="F171" t="s">
        <v>254</v>
      </c>
      <c r="G171" t="s">
        <v>254</v>
      </c>
      <c r="I171" t="str">
        <f t="shared" si="15"/>
        <v>N/A</v>
      </c>
      <c r="J171" t="str">
        <f t="shared" si="16"/>
        <v>N/A</v>
      </c>
      <c r="K171" t="str">
        <f t="shared" si="17"/>
        <v>N/A</v>
      </c>
      <c r="L171" t="str">
        <f t="shared" si="18"/>
        <v>N/A</v>
      </c>
      <c r="M171" t="str">
        <f t="shared" si="19"/>
        <v>N/A</v>
      </c>
      <c r="N171" t="str">
        <f t="shared" si="20"/>
        <v>N/A</v>
      </c>
    </row>
    <row r="172" spans="1:14" x14ac:dyDescent="0.3">
      <c r="A172" s="1">
        <v>14</v>
      </c>
      <c r="B172" t="s">
        <v>370</v>
      </c>
      <c r="C172" t="s">
        <v>2672</v>
      </c>
      <c r="D172" t="s">
        <v>2673</v>
      </c>
      <c r="E172" t="s">
        <v>2674</v>
      </c>
      <c r="F172" t="s">
        <v>2675</v>
      </c>
      <c r="G172" t="s">
        <v>2676</v>
      </c>
      <c r="I172" t="str">
        <f t="shared" si="15"/>
        <v>N/A</v>
      </c>
      <c r="J172">
        <f t="shared" si="16"/>
        <v>42390000</v>
      </c>
      <c r="K172">
        <f t="shared" si="17"/>
        <v>21940000</v>
      </c>
      <c r="L172">
        <f t="shared" si="18"/>
        <v>32659999.999999996</v>
      </c>
      <c r="M172">
        <f t="shared" si="19"/>
        <v>47150000</v>
      </c>
      <c r="N172">
        <f t="shared" si="20"/>
        <v>51110000</v>
      </c>
    </row>
    <row r="173" spans="1:14" x14ac:dyDescent="0.3">
      <c r="A173" s="1">
        <v>15</v>
      </c>
      <c r="B173" t="s">
        <v>376</v>
      </c>
      <c r="C173" t="s">
        <v>254</v>
      </c>
      <c r="D173" t="s">
        <v>2677</v>
      </c>
      <c r="E173" t="s">
        <v>2678</v>
      </c>
      <c r="F173" t="s">
        <v>2679</v>
      </c>
      <c r="G173" t="s">
        <v>2680</v>
      </c>
      <c r="I173" t="str">
        <f t="shared" si="15"/>
        <v>N/A</v>
      </c>
      <c r="J173" t="str">
        <f t="shared" si="16"/>
        <v>N/A</v>
      </c>
      <c r="K173">
        <f t="shared" si="17"/>
        <v>-0.48230000000000001</v>
      </c>
      <c r="L173">
        <f t="shared" si="18"/>
        <v>0.48840000000000006</v>
      </c>
      <c r="M173">
        <f t="shared" si="19"/>
        <v>0.44359999999999999</v>
      </c>
      <c r="N173">
        <f t="shared" si="20"/>
        <v>8.4100000000000008E-2</v>
      </c>
    </row>
    <row r="174" spans="1:14" x14ac:dyDescent="0.3">
      <c r="A174" s="1">
        <v>16</v>
      </c>
      <c r="B174" t="s">
        <v>381</v>
      </c>
      <c r="C174" t="s">
        <v>254</v>
      </c>
      <c r="D174" t="s">
        <v>254</v>
      </c>
      <c r="E174" t="s">
        <v>254</v>
      </c>
      <c r="F174" t="s">
        <v>254</v>
      </c>
      <c r="G174" t="s">
        <v>2681</v>
      </c>
      <c r="I174" t="str">
        <f t="shared" si="15"/>
        <v>N/A</v>
      </c>
      <c r="J174" t="str">
        <f t="shared" si="16"/>
        <v>N/A</v>
      </c>
      <c r="K174" t="str">
        <f t="shared" si="17"/>
        <v>N/A</v>
      </c>
      <c r="L174" t="str">
        <f t="shared" si="18"/>
        <v>N/A</v>
      </c>
      <c r="M174" t="str">
        <f t="shared" si="19"/>
        <v>N/A</v>
      </c>
      <c r="N174">
        <f t="shared" si="20"/>
        <v>0.22489999999999999</v>
      </c>
    </row>
    <row r="175" spans="1:14" x14ac:dyDescent="0.3">
      <c r="A175" s="1">
        <v>17</v>
      </c>
      <c r="B175" t="s">
        <v>383</v>
      </c>
      <c r="C175" t="s">
        <v>2682</v>
      </c>
      <c r="D175" t="s">
        <v>2683</v>
      </c>
      <c r="E175" t="s">
        <v>2684</v>
      </c>
      <c r="F175" t="s">
        <v>2685</v>
      </c>
      <c r="G175" t="s">
        <v>2686</v>
      </c>
      <c r="I175" t="str">
        <f t="shared" si="15"/>
        <v>N/A</v>
      </c>
      <c r="J175">
        <f t="shared" si="16"/>
        <v>14930000</v>
      </c>
      <c r="K175">
        <f t="shared" si="17"/>
        <v>7760000</v>
      </c>
      <c r="L175">
        <f t="shared" si="18"/>
        <v>11860000</v>
      </c>
      <c r="M175">
        <f t="shared" si="19"/>
        <v>16070000</v>
      </c>
      <c r="N175">
        <f t="shared" si="20"/>
        <v>18330000</v>
      </c>
    </row>
    <row r="176" spans="1:14" x14ac:dyDescent="0.3">
      <c r="A176" s="1">
        <v>18</v>
      </c>
      <c r="B176" t="s">
        <v>389</v>
      </c>
      <c r="C176" t="s">
        <v>2687</v>
      </c>
      <c r="D176" t="s">
        <v>2688</v>
      </c>
      <c r="E176" t="s">
        <v>2689</v>
      </c>
      <c r="F176" t="s">
        <v>2690</v>
      </c>
      <c r="G176" t="s">
        <v>2691</v>
      </c>
      <c r="I176" t="str">
        <f t="shared" si="15"/>
        <v>N/A</v>
      </c>
      <c r="J176">
        <f t="shared" si="16"/>
        <v>16059999.999999998</v>
      </c>
      <c r="K176">
        <f t="shared" si="17"/>
        <v>7650000</v>
      </c>
      <c r="L176">
        <f t="shared" si="18"/>
        <v>13720000</v>
      </c>
      <c r="M176">
        <f t="shared" si="19"/>
        <v>14770000</v>
      </c>
      <c r="N176">
        <f t="shared" si="20"/>
        <v>18870000</v>
      </c>
    </row>
    <row r="177" spans="1:14" x14ac:dyDescent="0.3">
      <c r="A177" s="1">
        <v>19</v>
      </c>
      <c r="B177" t="s">
        <v>395</v>
      </c>
      <c r="C177" t="s">
        <v>2692</v>
      </c>
      <c r="D177" t="s">
        <v>2693</v>
      </c>
      <c r="E177" t="s">
        <v>2694</v>
      </c>
      <c r="F177" t="s">
        <v>2695</v>
      </c>
      <c r="G177" t="s">
        <v>2696</v>
      </c>
      <c r="I177" t="str">
        <f t="shared" si="15"/>
        <v>N/A</v>
      </c>
      <c r="J177">
        <f t="shared" si="16"/>
        <v>174000</v>
      </c>
      <c r="K177">
        <f t="shared" si="17"/>
        <v>892000</v>
      </c>
      <c r="L177">
        <f t="shared" si="18"/>
        <v>64000</v>
      </c>
      <c r="M177">
        <f t="shared" si="19"/>
        <v>1290000</v>
      </c>
      <c r="N177">
        <f t="shared" si="20"/>
        <v>841000</v>
      </c>
    </row>
    <row r="178" spans="1:14" x14ac:dyDescent="0.3">
      <c r="A178" s="1">
        <v>20</v>
      </c>
      <c r="B178" t="s">
        <v>401</v>
      </c>
      <c r="C178" t="s">
        <v>2697</v>
      </c>
      <c r="D178" t="s">
        <v>2698</v>
      </c>
      <c r="E178" t="s">
        <v>2699</v>
      </c>
      <c r="F178" t="s">
        <v>2700</v>
      </c>
      <c r="G178" t="s">
        <v>2701</v>
      </c>
      <c r="I178" t="str">
        <f t="shared" si="15"/>
        <v>N/A</v>
      </c>
      <c r="J178">
        <f t="shared" si="16"/>
        <v>-1310000</v>
      </c>
      <c r="K178">
        <f t="shared" si="17"/>
        <v>-785000</v>
      </c>
      <c r="L178">
        <f t="shared" si="18"/>
        <v>-1520000</v>
      </c>
      <c r="M178">
        <f t="shared" si="19"/>
        <v>50000</v>
      </c>
      <c r="N178">
        <f t="shared" si="20"/>
        <v>-1320000</v>
      </c>
    </row>
    <row r="179" spans="1:14" x14ac:dyDescent="0.3">
      <c r="A179" s="1">
        <v>21</v>
      </c>
      <c r="B179" t="s">
        <v>407</v>
      </c>
      <c r="C179" t="s">
        <v>254</v>
      </c>
      <c r="D179" t="s">
        <v>254</v>
      </c>
      <c r="E179" t="s">
        <v>2702</v>
      </c>
      <c r="F179" t="s">
        <v>2703</v>
      </c>
      <c r="G179" t="s">
        <v>2704</v>
      </c>
      <c r="I179" t="str">
        <f t="shared" si="15"/>
        <v>N/A</v>
      </c>
      <c r="J179" t="str">
        <f t="shared" si="16"/>
        <v>N/A</v>
      </c>
      <c r="K179" t="str">
        <f t="shared" si="17"/>
        <v>N/A</v>
      </c>
      <c r="L179">
        <f t="shared" si="18"/>
        <v>-26000</v>
      </c>
      <c r="M179">
        <f t="shared" si="19"/>
        <v>-33000</v>
      </c>
      <c r="N179">
        <f t="shared" si="20"/>
        <v>-56000</v>
      </c>
    </row>
    <row r="180" spans="1:14" x14ac:dyDescent="0.3">
      <c r="A180" s="1">
        <v>22</v>
      </c>
      <c r="B180" t="s">
        <v>413</v>
      </c>
      <c r="C180" t="s">
        <v>254</v>
      </c>
      <c r="D180" t="s">
        <v>254</v>
      </c>
      <c r="E180" t="s">
        <v>2705</v>
      </c>
      <c r="F180" t="s">
        <v>254</v>
      </c>
      <c r="G180" t="s">
        <v>254</v>
      </c>
      <c r="I180" t="str">
        <f t="shared" si="15"/>
        <v>N/A</v>
      </c>
      <c r="J180" t="str">
        <f t="shared" si="16"/>
        <v>N/A</v>
      </c>
      <c r="K180" t="str">
        <f t="shared" si="17"/>
        <v>N/A</v>
      </c>
      <c r="L180">
        <f t="shared" si="18"/>
        <v>383000</v>
      </c>
      <c r="M180" t="str">
        <f t="shared" si="19"/>
        <v>N/A</v>
      </c>
      <c r="N180" t="str">
        <f t="shared" si="20"/>
        <v>N/A</v>
      </c>
    </row>
    <row r="181" spans="1:14" x14ac:dyDescent="0.3">
      <c r="A181" s="1">
        <v>23</v>
      </c>
      <c r="B181" t="s">
        <v>414</v>
      </c>
      <c r="C181" t="s">
        <v>254</v>
      </c>
      <c r="D181" t="s">
        <v>254</v>
      </c>
      <c r="E181" t="s">
        <v>254</v>
      </c>
      <c r="F181" t="s">
        <v>254</v>
      </c>
      <c r="G181" t="s">
        <v>254</v>
      </c>
      <c r="I181" t="str">
        <f t="shared" si="15"/>
        <v>N/A</v>
      </c>
      <c r="J181" t="str">
        <f t="shared" si="16"/>
        <v>N/A</v>
      </c>
      <c r="K181" t="str">
        <f t="shared" si="17"/>
        <v>N/A</v>
      </c>
      <c r="L181" t="str">
        <f t="shared" si="18"/>
        <v>N/A</v>
      </c>
      <c r="M181" t="str">
        <f t="shared" si="19"/>
        <v>N/A</v>
      </c>
      <c r="N181" t="str">
        <f t="shared" si="20"/>
        <v>N/A</v>
      </c>
    </row>
    <row r="182" spans="1:14" x14ac:dyDescent="0.3">
      <c r="A182" s="1">
        <v>24</v>
      </c>
      <c r="B182" t="s">
        <v>415</v>
      </c>
      <c r="C182" t="s">
        <v>254</v>
      </c>
      <c r="D182" t="s">
        <v>254</v>
      </c>
      <c r="E182" t="s">
        <v>254</v>
      </c>
      <c r="F182" t="s">
        <v>254</v>
      </c>
      <c r="G182" t="s">
        <v>254</v>
      </c>
      <c r="I182" t="str">
        <f t="shared" si="15"/>
        <v>N/A</v>
      </c>
      <c r="J182" t="str">
        <f t="shared" si="16"/>
        <v>N/A</v>
      </c>
      <c r="K182" t="str">
        <f t="shared" si="17"/>
        <v>N/A</v>
      </c>
      <c r="L182" t="str">
        <f t="shared" si="18"/>
        <v>N/A</v>
      </c>
      <c r="M182" t="str">
        <f t="shared" si="19"/>
        <v>N/A</v>
      </c>
      <c r="N182" t="str">
        <f t="shared" si="20"/>
        <v>N/A</v>
      </c>
    </row>
    <row r="183" spans="1:14" x14ac:dyDescent="0.3">
      <c r="A183" s="1">
        <v>25</v>
      </c>
      <c r="B183" t="s">
        <v>416</v>
      </c>
      <c r="C183" t="s">
        <v>2706</v>
      </c>
      <c r="D183" t="s">
        <v>2707</v>
      </c>
      <c r="E183" t="s">
        <v>1271</v>
      </c>
      <c r="F183" t="s">
        <v>2708</v>
      </c>
      <c r="G183" t="s">
        <v>2556</v>
      </c>
      <c r="I183" t="str">
        <f t="shared" si="15"/>
        <v>N/A</v>
      </c>
      <c r="J183">
        <f t="shared" si="16"/>
        <v>27460000</v>
      </c>
      <c r="K183">
        <f t="shared" si="17"/>
        <v>14190000</v>
      </c>
      <c r="L183">
        <f t="shared" si="18"/>
        <v>20800000</v>
      </c>
      <c r="M183">
        <f t="shared" si="19"/>
        <v>31070000</v>
      </c>
      <c r="N183">
        <f t="shared" si="20"/>
        <v>32780000</v>
      </c>
    </row>
    <row r="184" spans="1:14" x14ac:dyDescent="0.3">
      <c r="A184" s="1">
        <v>26</v>
      </c>
      <c r="B184" t="s">
        <v>422</v>
      </c>
      <c r="C184" t="s">
        <v>254</v>
      </c>
      <c r="D184" t="s">
        <v>254</v>
      </c>
      <c r="E184" t="s">
        <v>254</v>
      </c>
      <c r="F184" t="s">
        <v>254</v>
      </c>
      <c r="G184" t="s">
        <v>254</v>
      </c>
      <c r="I184" t="str">
        <f t="shared" si="15"/>
        <v>N/A</v>
      </c>
      <c r="J184" t="str">
        <f t="shared" si="16"/>
        <v>N/A</v>
      </c>
      <c r="K184" t="str">
        <f t="shared" si="17"/>
        <v>N/A</v>
      </c>
      <c r="L184" t="str">
        <f t="shared" si="18"/>
        <v>N/A</v>
      </c>
      <c r="M184" t="str">
        <f t="shared" si="19"/>
        <v>N/A</v>
      </c>
      <c r="N184" t="str">
        <f t="shared" si="20"/>
        <v>N/A</v>
      </c>
    </row>
    <row r="185" spans="1:14" x14ac:dyDescent="0.3">
      <c r="A185" s="1">
        <v>27</v>
      </c>
      <c r="B185" t="s">
        <v>423</v>
      </c>
      <c r="C185" t="s">
        <v>2706</v>
      </c>
      <c r="D185" t="s">
        <v>2707</v>
      </c>
      <c r="E185" t="s">
        <v>1271</v>
      </c>
      <c r="F185" t="s">
        <v>2708</v>
      </c>
      <c r="G185" t="s">
        <v>2556</v>
      </c>
      <c r="I185" t="str">
        <f t="shared" si="15"/>
        <v>N/A</v>
      </c>
      <c r="J185">
        <f t="shared" si="16"/>
        <v>27460000</v>
      </c>
      <c r="K185">
        <f t="shared" si="17"/>
        <v>14190000</v>
      </c>
      <c r="L185">
        <f t="shared" si="18"/>
        <v>20800000</v>
      </c>
      <c r="M185">
        <f t="shared" si="19"/>
        <v>31070000</v>
      </c>
      <c r="N185">
        <f t="shared" si="20"/>
        <v>32780000</v>
      </c>
    </row>
    <row r="186" spans="1:14" x14ac:dyDescent="0.3">
      <c r="A186" s="1">
        <v>28</v>
      </c>
      <c r="B186" t="s">
        <v>424</v>
      </c>
      <c r="C186" t="s">
        <v>254</v>
      </c>
      <c r="D186" t="s">
        <v>2709</v>
      </c>
      <c r="E186" t="s">
        <v>2710</v>
      </c>
      <c r="F186" t="s">
        <v>2711</v>
      </c>
      <c r="G186" t="s">
        <v>2712</v>
      </c>
      <c r="I186" t="str">
        <f t="shared" si="15"/>
        <v>N/A</v>
      </c>
      <c r="J186" t="str">
        <f t="shared" si="16"/>
        <v>N/A</v>
      </c>
      <c r="K186">
        <f t="shared" si="17"/>
        <v>-0.48340000000000005</v>
      </c>
      <c r="L186">
        <f t="shared" si="18"/>
        <v>0.46649999999999997</v>
      </c>
      <c r="M186">
        <f t="shared" si="19"/>
        <v>0.49369999999999997</v>
      </c>
      <c r="N186">
        <f t="shared" si="20"/>
        <v>5.4900000000000004E-2</v>
      </c>
    </row>
    <row r="187" spans="1:14" x14ac:dyDescent="0.3">
      <c r="A187" s="1">
        <v>29</v>
      </c>
      <c r="B187" t="s">
        <v>429</v>
      </c>
      <c r="C187" t="s">
        <v>254</v>
      </c>
      <c r="D187" t="s">
        <v>254</v>
      </c>
      <c r="E187" t="s">
        <v>254</v>
      </c>
      <c r="F187" t="s">
        <v>254</v>
      </c>
      <c r="G187" t="s">
        <v>2713</v>
      </c>
      <c r="I187" t="str">
        <f t="shared" si="15"/>
        <v>N/A</v>
      </c>
      <c r="J187" t="str">
        <f t="shared" si="16"/>
        <v>N/A</v>
      </c>
      <c r="K187" t="str">
        <f t="shared" si="17"/>
        <v>N/A</v>
      </c>
      <c r="L187" t="str">
        <f t="shared" si="18"/>
        <v>N/A</v>
      </c>
      <c r="M187" t="str">
        <f t="shared" si="19"/>
        <v>N/A</v>
      </c>
      <c r="N187">
        <f t="shared" si="20"/>
        <v>0.14430000000000001</v>
      </c>
    </row>
    <row r="188" spans="1:14" x14ac:dyDescent="0.3">
      <c r="A188" s="1">
        <v>30</v>
      </c>
      <c r="B188" t="s">
        <v>431</v>
      </c>
      <c r="C188" t="s">
        <v>254</v>
      </c>
      <c r="D188" t="s">
        <v>254</v>
      </c>
      <c r="E188" t="s">
        <v>737</v>
      </c>
      <c r="F188" t="s">
        <v>2714</v>
      </c>
      <c r="G188" t="s">
        <v>2715</v>
      </c>
      <c r="I188" t="str">
        <f t="shared" ref="I188:I251" si="21">IF(AND(K188&gt; J188, L188&gt; K188, M188&gt; L188, N188&gt; M188), "pos_trend", IF(AND(K188&lt; J188, L188&lt; K188, M188&lt; L188, N188&lt; M188), "neg_trend", "N/A"))</f>
        <v>N/A</v>
      </c>
      <c r="J188" t="str">
        <f t="shared" ref="J188:J251" si="22">IFERROR(IF(TRIM(C188)="-", "N/A", IF(RIGHT(C188,1)=")",IF(RIGHT(C188,2)="T)",-1000000000000*VALUE(MID(C188,2,LEN(C188)-3)),IF(RIGHT(C188,2)="M)",-1000000*VALUE(MID(C188,2,LEN(C188)-3)),IF(RIGHT(C188,2)="B)",-1000000000*VALUE(MID(C188,2,LEN(C188)-3)),IF(RIGHT(C188,2)="k)",-1000*VALUE(MID(C188,2,LEN(C188)-3)),VALUE(SUBSTITUTE(C188,",","")))))),IF(RIGHT(C188,1)="T",1000000000000*VALUE(LEFT(C188,LEN(C188)-1)),IF(RIGHT(C188,1)="M",1000000*VALUE(LEFT(C188,LEN(C188)-1)),IF(RIGHT(C188,1)="B",1000000000*VALUE(LEFT(C188,LEN(C188)-1)),IF(RIGHT(C188,1)="%",0.01*VALUE(LEFT(C188,LEN(C188)-1)),IF(RIGHT(C188,1)="k",1000*VALUE(LEFT(C188,LEN(C188)-1)),VALUE(SUBSTITUTE(C188,",",""))))))))),"N/A")</f>
        <v>N/A</v>
      </c>
      <c r="K188" t="str">
        <f t="shared" ref="K188:K251" si="23">IFERROR(IF(TRIM(D188)="-", "N/A", IF(RIGHT(D188,1)=")",IF(RIGHT(D188,2)="T)",-1000000000000*VALUE(MID(D188,2,LEN(D188)-3)),IF(RIGHT(D188,2)="M)",-1000000*VALUE(MID(D188,2,LEN(D188)-3)),IF(RIGHT(D188,2)="B)",-1000000000*VALUE(MID(D188,2,LEN(D188)-3)),IF(RIGHT(D188,2)="k)",-1000*VALUE(MID(D188,2,LEN(D188)-3)),VALUE(SUBSTITUTE(D188,",","")))))),IF(RIGHT(D188,1)="T",1000000000000*VALUE(LEFT(D188,LEN(D188)-1)),IF(RIGHT(D188,1)="M",1000000*VALUE(LEFT(D188,LEN(D188)-1)),IF(RIGHT(D188,1)="B",1000000000*VALUE(LEFT(D188,LEN(D188)-1)),IF(RIGHT(D188,1)="%",0.01*VALUE(LEFT(D188,LEN(D188)-1)),IF(RIGHT(D188,1)="k",1000*VALUE(LEFT(D188,LEN(D188)-1)),VALUE(SUBSTITUTE(D188,",",""))))))))),"N/A")</f>
        <v>N/A</v>
      </c>
      <c r="L188">
        <f t="shared" ref="L188:L251" si="24">IFERROR(IF(TRIM(E188)="-", "N/A", IF(RIGHT(E188,1)=")",IF(RIGHT(E188,2)="T)",-1000000000000*VALUE(MID(E188,2,LEN(E188)-3)),IF(RIGHT(E188,2)="M)",-1000000*VALUE(MID(E188,2,LEN(E188)-3)),IF(RIGHT(E188,2)="B)",-1000000000*VALUE(MID(E188,2,LEN(E188)-3)),IF(RIGHT(E188,2)="k)",-1000*VALUE(MID(E188,2,LEN(E188)-3)),VALUE(SUBSTITUTE(E188,",","")))))),IF(RIGHT(E188,1)="T",1000000000000*VALUE(LEFT(E188,LEN(E188)-1)),IF(RIGHT(E188,1)="M",1000000*VALUE(LEFT(E188,LEN(E188)-1)),IF(RIGHT(E188,1)="B",1000000000*VALUE(LEFT(E188,LEN(E188)-1)),IF(RIGHT(E188,1)="%",0.01*VALUE(LEFT(E188,LEN(E188)-1)),IF(RIGHT(E188,1)="k",1000*VALUE(LEFT(E188,LEN(E188)-1)),VALUE(SUBSTITUTE(E188,",",""))))))))),"N/A")</f>
        <v>6530000</v>
      </c>
      <c r="M188">
        <f t="shared" ref="M188:M251" si="25">IFERROR(IF(TRIM(F188)="-", "N/A", IF(RIGHT(F188,1)=")",IF(RIGHT(F188,2)="T)",-1000000000000*VALUE(MID(F188,2,LEN(F188)-3)),IF(RIGHT(F188,2)="M)",-1000000*VALUE(MID(F188,2,LEN(F188)-3)),IF(RIGHT(F188,2)="B)",-1000000000*VALUE(MID(F188,2,LEN(F188)-3)),IF(RIGHT(F188,2)="k)",-1000*VALUE(MID(F188,2,LEN(F188)-3)),VALUE(SUBSTITUTE(F188,",","")))))),IF(RIGHT(F188,1)="T",1000000000000*VALUE(LEFT(F188,LEN(F188)-1)),IF(RIGHT(F188,1)="M",1000000*VALUE(LEFT(F188,LEN(F188)-1)),IF(RIGHT(F188,1)="B",1000000000*VALUE(LEFT(F188,LEN(F188)-1)),IF(RIGHT(F188,1)="%",0.01*VALUE(LEFT(F188,LEN(F188)-1)),IF(RIGHT(F188,1)="k",1000*VALUE(LEFT(F188,LEN(F188)-1)),VALUE(SUBSTITUTE(F188,",",""))))))))),"N/A")</f>
        <v>556000</v>
      </c>
      <c r="N188">
        <f t="shared" ref="N188:N251" si="26">IFERROR(IF(TRIM(G188)="-", "N/A", IF(RIGHT(G188,1)=")",IF(RIGHT(G188,2)="T)",-1000000000000*VALUE(MID(G188,2,LEN(G188)-3)),IF(RIGHT(G188,2)="M)",-1000000*VALUE(MID(G188,2,LEN(G188)-3)),IF(RIGHT(G188,2)="B)",-1000000000*VALUE(MID(G188,2,LEN(G188)-3)),IF(RIGHT(G188,2)="k)",-1000*VALUE(MID(G188,2,LEN(G188)-3)),VALUE(SUBSTITUTE(G188,",","")))))),IF(RIGHT(G188,1)="T",1000000000000*VALUE(LEFT(G188,LEN(G188)-1)),IF(RIGHT(G188,1)="M",1000000*VALUE(LEFT(G188,LEN(G188)-1)),IF(RIGHT(G188,1)="B",1000000000*VALUE(LEFT(G188,LEN(G188)-1)),IF(RIGHT(G188,1)="%",0.01*VALUE(LEFT(G188,LEN(G188)-1)),IF(RIGHT(G188,1)="k",1000*VALUE(LEFT(G188,LEN(G188)-1)),VALUE(SUBSTITUTE(G188,",",""))))))))),"N/A")</f>
        <v>-63000</v>
      </c>
    </row>
    <row r="189" spans="1:14" x14ac:dyDescent="0.3">
      <c r="A189" s="1">
        <v>31</v>
      </c>
      <c r="B189" t="s">
        <v>432</v>
      </c>
      <c r="C189" t="s">
        <v>254</v>
      </c>
      <c r="D189" t="s">
        <v>254</v>
      </c>
      <c r="E189" t="s">
        <v>2716</v>
      </c>
      <c r="F189" t="s">
        <v>2717</v>
      </c>
      <c r="G189" t="s">
        <v>254</v>
      </c>
      <c r="I189" t="str">
        <f t="shared" si="21"/>
        <v>N/A</v>
      </c>
      <c r="J189" t="str">
        <f t="shared" si="22"/>
        <v>N/A</v>
      </c>
      <c r="K189" t="str">
        <f t="shared" si="23"/>
        <v>N/A</v>
      </c>
      <c r="L189">
        <f t="shared" si="24"/>
        <v>7680000</v>
      </c>
      <c r="M189">
        <f t="shared" si="25"/>
        <v>559000</v>
      </c>
      <c r="N189" t="str">
        <f t="shared" si="26"/>
        <v>N/A</v>
      </c>
    </row>
    <row r="190" spans="1:14" x14ac:dyDescent="0.3">
      <c r="A190" s="1">
        <v>32</v>
      </c>
      <c r="B190" t="s">
        <v>433</v>
      </c>
      <c r="C190" t="s">
        <v>254</v>
      </c>
      <c r="D190" t="s">
        <v>254</v>
      </c>
      <c r="E190" t="s">
        <v>254</v>
      </c>
      <c r="F190" t="s">
        <v>254</v>
      </c>
      <c r="G190" t="s">
        <v>254</v>
      </c>
      <c r="I190" t="str">
        <f t="shared" si="21"/>
        <v>N/A</v>
      </c>
      <c r="J190" t="str">
        <f t="shared" si="22"/>
        <v>N/A</v>
      </c>
      <c r="K190" t="str">
        <f t="shared" si="23"/>
        <v>N/A</v>
      </c>
      <c r="L190" t="str">
        <f t="shared" si="24"/>
        <v>N/A</v>
      </c>
      <c r="M190" t="str">
        <f t="shared" si="25"/>
        <v>N/A</v>
      </c>
      <c r="N190" t="str">
        <f t="shared" si="26"/>
        <v>N/A</v>
      </c>
    </row>
    <row r="191" spans="1:14" x14ac:dyDescent="0.3">
      <c r="A191" s="1">
        <v>33</v>
      </c>
      <c r="B191" t="s">
        <v>434</v>
      </c>
      <c r="C191" t="s">
        <v>254</v>
      </c>
      <c r="D191" t="s">
        <v>254</v>
      </c>
      <c r="E191" t="s">
        <v>2718</v>
      </c>
      <c r="F191" t="s">
        <v>2719</v>
      </c>
      <c r="G191" t="s">
        <v>2715</v>
      </c>
      <c r="I191" t="str">
        <f t="shared" si="21"/>
        <v>N/A</v>
      </c>
      <c r="J191" t="str">
        <f t="shared" si="22"/>
        <v>N/A</v>
      </c>
      <c r="K191" t="str">
        <f t="shared" si="23"/>
        <v>N/A</v>
      </c>
      <c r="L191">
        <f t="shared" si="24"/>
        <v>-1150000</v>
      </c>
      <c r="M191">
        <f t="shared" si="25"/>
        <v>-3000</v>
      </c>
      <c r="N191">
        <f t="shared" si="26"/>
        <v>-63000</v>
      </c>
    </row>
    <row r="192" spans="1:14" x14ac:dyDescent="0.3">
      <c r="A192" s="1">
        <v>34</v>
      </c>
      <c r="B192" t="s">
        <v>435</v>
      </c>
      <c r="C192" t="s">
        <v>2706</v>
      </c>
      <c r="D192" t="s">
        <v>2707</v>
      </c>
      <c r="E192" t="s">
        <v>2720</v>
      </c>
      <c r="F192" t="s">
        <v>2721</v>
      </c>
      <c r="G192" t="s">
        <v>2722</v>
      </c>
      <c r="I192" t="str">
        <f t="shared" si="21"/>
        <v>N/A</v>
      </c>
      <c r="J192">
        <f t="shared" si="22"/>
        <v>27460000</v>
      </c>
      <c r="K192">
        <f t="shared" si="23"/>
        <v>14190000</v>
      </c>
      <c r="L192">
        <f t="shared" si="24"/>
        <v>27330000</v>
      </c>
      <c r="M192">
        <f t="shared" si="25"/>
        <v>31630000</v>
      </c>
      <c r="N192">
        <f t="shared" si="26"/>
        <v>32720000</v>
      </c>
    </row>
    <row r="193" spans="1:14" x14ac:dyDescent="0.3">
      <c r="A193" s="1">
        <v>35</v>
      </c>
      <c r="B193" t="s">
        <v>436</v>
      </c>
      <c r="C193" t="s">
        <v>254</v>
      </c>
      <c r="D193" t="s">
        <v>254</v>
      </c>
      <c r="E193" t="s">
        <v>254</v>
      </c>
      <c r="F193" t="s">
        <v>254</v>
      </c>
      <c r="G193" t="s">
        <v>254</v>
      </c>
      <c r="I193" t="str">
        <f t="shared" si="21"/>
        <v>N/A</v>
      </c>
      <c r="J193" t="str">
        <f t="shared" si="22"/>
        <v>N/A</v>
      </c>
      <c r="K193" t="str">
        <f t="shared" si="23"/>
        <v>N/A</v>
      </c>
      <c r="L193" t="str">
        <f t="shared" si="24"/>
        <v>N/A</v>
      </c>
      <c r="M193" t="str">
        <f t="shared" si="25"/>
        <v>N/A</v>
      </c>
      <c r="N193" t="str">
        <f t="shared" si="26"/>
        <v>N/A</v>
      </c>
    </row>
    <row r="194" spans="1:14" x14ac:dyDescent="0.3">
      <c r="A194" s="1">
        <v>36</v>
      </c>
      <c r="B194" t="s">
        <v>437</v>
      </c>
      <c r="C194" t="s">
        <v>2706</v>
      </c>
      <c r="D194" t="s">
        <v>2707</v>
      </c>
      <c r="E194" t="s">
        <v>2723</v>
      </c>
      <c r="F194" t="s">
        <v>2708</v>
      </c>
      <c r="G194" t="s">
        <v>2722</v>
      </c>
      <c r="I194" t="str">
        <f t="shared" si="21"/>
        <v>N/A</v>
      </c>
      <c r="J194">
        <f t="shared" si="22"/>
        <v>27460000</v>
      </c>
      <c r="K194">
        <f t="shared" si="23"/>
        <v>14190000</v>
      </c>
      <c r="L194">
        <f t="shared" si="24"/>
        <v>19650000</v>
      </c>
      <c r="M194">
        <f t="shared" si="25"/>
        <v>31070000</v>
      </c>
      <c r="N194">
        <f t="shared" si="26"/>
        <v>32720000</v>
      </c>
    </row>
    <row r="195" spans="1:14" x14ac:dyDescent="0.3">
      <c r="A195" s="1">
        <v>37</v>
      </c>
      <c r="B195" t="s">
        <v>438</v>
      </c>
      <c r="C195" t="s">
        <v>1775</v>
      </c>
      <c r="D195" t="s">
        <v>2724</v>
      </c>
      <c r="E195" t="s">
        <v>2725</v>
      </c>
      <c r="F195" t="s">
        <v>2726</v>
      </c>
      <c r="G195" t="s">
        <v>2727</v>
      </c>
      <c r="I195" t="str">
        <f t="shared" si="21"/>
        <v>N/A</v>
      </c>
      <c r="J195">
        <f t="shared" si="22"/>
        <v>1.25</v>
      </c>
      <c r="K195">
        <f t="shared" si="23"/>
        <v>0.64</v>
      </c>
      <c r="L195">
        <f t="shared" si="24"/>
        <v>0.87</v>
      </c>
      <c r="M195">
        <f t="shared" si="25"/>
        <v>1.37</v>
      </c>
      <c r="N195">
        <f t="shared" si="26"/>
        <v>1.45</v>
      </c>
    </row>
    <row r="196" spans="1:14" x14ac:dyDescent="0.3">
      <c r="A196" s="1">
        <v>38</v>
      </c>
      <c r="B196" t="s">
        <v>444</v>
      </c>
      <c r="C196" t="s">
        <v>254</v>
      </c>
      <c r="D196" t="s">
        <v>2728</v>
      </c>
      <c r="E196" t="s">
        <v>2729</v>
      </c>
      <c r="F196" t="s">
        <v>2730</v>
      </c>
      <c r="G196" t="s">
        <v>2731</v>
      </c>
      <c r="I196" t="str">
        <f t="shared" si="21"/>
        <v>N/A</v>
      </c>
      <c r="J196" t="str">
        <f t="shared" si="22"/>
        <v>N/A</v>
      </c>
      <c r="K196">
        <f t="shared" si="23"/>
        <v>-0.48799999999999999</v>
      </c>
      <c r="L196">
        <f t="shared" si="24"/>
        <v>0.36469999999999997</v>
      </c>
      <c r="M196">
        <f t="shared" si="25"/>
        <v>0.56979999999999997</v>
      </c>
      <c r="N196">
        <f t="shared" si="26"/>
        <v>5.9800000000000006E-2</v>
      </c>
    </row>
    <row r="197" spans="1:14" x14ac:dyDescent="0.3">
      <c r="A197" s="1">
        <v>39</v>
      </c>
      <c r="B197" t="s">
        <v>449</v>
      </c>
      <c r="C197" t="s">
        <v>2732</v>
      </c>
      <c r="D197" t="s">
        <v>2733</v>
      </c>
      <c r="E197" t="s">
        <v>838</v>
      </c>
      <c r="F197" t="s">
        <v>2734</v>
      </c>
      <c r="G197" t="s">
        <v>2237</v>
      </c>
      <c r="I197" t="str">
        <f t="shared" si="21"/>
        <v>N/A</v>
      </c>
      <c r="J197">
        <f t="shared" si="22"/>
        <v>21950000</v>
      </c>
      <c r="K197">
        <f t="shared" si="23"/>
        <v>22270000</v>
      </c>
      <c r="L197">
        <f t="shared" si="24"/>
        <v>22500000</v>
      </c>
      <c r="M197">
        <f t="shared" si="25"/>
        <v>22660000</v>
      </c>
      <c r="N197">
        <f t="shared" si="26"/>
        <v>22520000</v>
      </c>
    </row>
    <row r="198" spans="1:14" x14ac:dyDescent="0.3">
      <c r="A198" s="1">
        <v>40</v>
      </c>
      <c r="B198" t="s">
        <v>455</v>
      </c>
      <c r="C198" t="s">
        <v>2735</v>
      </c>
      <c r="D198" t="s">
        <v>2736</v>
      </c>
      <c r="E198" t="s">
        <v>2737</v>
      </c>
      <c r="F198" t="s">
        <v>1877</v>
      </c>
      <c r="G198" t="s">
        <v>2505</v>
      </c>
      <c r="I198" t="str">
        <f t="shared" si="21"/>
        <v>N/A</v>
      </c>
      <c r="J198">
        <f t="shared" si="22"/>
        <v>1.23</v>
      </c>
      <c r="K198">
        <f t="shared" si="23"/>
        <v>0.63</v>
      </c>
      <c r="L198">
        <f t="shared" si="24"/>
        <v>0.86</v>
      </c>
      <c r="M198">
        <f t="shared" si="25"/>
        <v>1.36</v>
      </c>
      <c r="N198">
        <f t="shared" si="26"/>
        <v>1.44</v>
      </c>
    </row>
    <row r="199" spans="1:14" x14ac:dyDescent="0.3">
      <c r="A199" s="1">
        <v>41</v>
      </c>
      <c r="B199" t="s">
        <v>461</v>
      </c>
      <c r="C199" t="s">
        <v>254</v>
      </c>
      <c r="D199" t="s">
        <v>2738</v>
      </c>
      <c r="E199" t="s">
        <v>2739</v>
      </c>
      <c r="F199" t="s">
        <v>2740</v>
      </c>
      <c r="G199" t="s">
        <v>2741</v>
      </c>
      <c r="I199" t="str">
        <f t="shared" si="21"/>
        <v>N/A</v>
      </c>
      <c r="J199" t="str">
        <f t="shared" si="22"/>
        <v>N/A</v>
      </c>
      <c r="K199">
        <f t="shared" si="23"/>
        <v>-0.48780000000000001</v>
      </c>
      <c r="L199">
        <f t="shared" si="24"/>
        <v>0.36869999999999997</v>
      </c>
      <c r="M199">
        <f t="shared" si="25"/>
        <v>0.5746</v>
      </c>
      <c r="N199">
        <f t="shared" si="26"/>
        <v>5.6900000000000006E-2</v>
      </c>
    </row>
    <row r="200" spans="1:14" x14ac:dyDescent="0.3">
      <c r="A200" s="1">
        <v>42</v>
      </c>
      <c r="B200" t="s">
        <v>466</v>
      </c>
      <c r="C200" t="s">
        <v>2742</v>
      </c>
      <c r="D200" t="s">
        <v>282</v>
      </c>
      <c r="E200" t="s">
        <v>2743</v>
      </c>
      <c r="F200" t="s">
        <v>2744</v>
      </c>
      <c r="G200" t="s">
        <v>2745</v>
      </c>
      <c r="I200" t="str">
        <f t="shared" si="21"/>
        <v>N/A</v>
      </c>
      <c r="J200">
        <f t="shared" si="22"/>
        <v>22380000</v>
      </c>
      <c r="K200">
        <f t="shared" si="23"/>
        <v>22580000</v>
      </c>
      <c r="L200">
        <f t="shared" si="24"/>
        <v>22790000</v>
      </c>
      <c r="M200">
        <f t="shared" si="25"/>
        <v>22880000</v>
      </c>
      <c r="N200">
        <f t="shared" si="26"/>
        <v>22800000</v>
      </c>
    </row>
    <row r="201" spans="1:14" x14ac:dyDescent="0.3">
      <c r="A201" s="1">
        <v>43</v>
      </c>
      <c r="B201" t="s">
        <v>153</v>
      </c>
      <c r="C201" t="s">
        <v>2746</v>
      </c>
      <c r="D201" t="s">
        <v>2747</v>
      </c>
      <c r="E201" t="s">
        <v>2748</v>
      </c>
      <c r="F201" t="s">
        <v>2749</v>
      </c>
      <c r="G201" t="s">
        <v>2555</v>
      </c>
      <c r="I201" t="str">
        <f t="shared" si="21"/>
        <v>N/A</v>
      </c>
      <c r="J201">
        <f t="shared" si="22"/>
        <v>31180000</v>
      </c>
      <c r="K201">
        <f t="shared" si="23"/>
        <v>28230000</v>
      </c>
      <c r="L201">
        <f t="shared" si="24"/>
        <v>41410000</v>
      </c>
      <c r="M201">
        <f t="shared" si="25"/>
        <v>53050000</v>
      </c>
      <c r="N201">
        <f t="shared" si="26"/>
        <v>51830000</v>
      </c>
    </row>
    <row r="202" spans="1:14" x14ac:dyDescent="0.3">
      <c r="A202" s="1">
        <v>44</v>
      </c>
      <c r="B202" t="s">
        <v>477</v>
      </c>
      <c r="C202" t="s">
        <v>254</v>
      </c>
      <c r="D202" t="s">
        <v>2750</v>
      </c>
      <c r="E202" t="s">
        <v>2751</v>
      </c>
      <c r="F202" t="s">
        <v>2752</v>
      </c>
      <c r="G202" t="s">
        <v>2753</v>
      </c>
      <c r="I202" t="str">
        <f t="shared" si="21"/>
        <v>N/A</v>
      </c>
      <c r="J202" t="str">
        <f t="shared" si="22"/>
        <v>N/A</v>
      </c>
      <c r="K202">
        <f t="shared" si="23"/>
        <v>-9.4899999999999998E-2</v>
      </c>
      <c r="L202">
        <f t="shared" si="24"/>
        <v>0.46700000000000003</v>
      </c>
      <c r="M202">
        <f t="shared" si="25"/>
        <v>0.28120000000000001</v>
      </c>
      <c r="N202">
        <f t="shared" si="26"/>
        <v>-2.3100000000000002E-2</v>
      </c>
    </row>
    <row r="203" spans="1:14" x14ac:dyDescent="0.3">
      <c r="A203" s="1">
        <v>45</v>
      </c>
      <c r="B203" t="s">
        <v>482</v>
      </c>
      <c r="C203" t="s">
        <v>254</v>
      </c>
      <c r="D203" t="s">
        <v>254</v>
      </c>
      <c r="E203" t="s">
        <v>254</v>
      </c>
      <c r="F203" t="s">
        <v>254</v>
      </c>
      <c r="G203" t="s">
        <v>2754</v>
      </c>
      <c r="I203" t="str">
        <f t="shared" si="21"/>
        <v>N/A</v>
      </c>
      <c r="J203" t="str">
        <f t="shared" si="22"/>
        <v>N/A</v>
      </c>
      <c r="K203" t="str">
        <f t="shared" si="23"/>
        <v>N/A</v>
      </c>
      <c r="L203" t="str">
        <f t="shared" si="24"/>
        <v>N/A</v>
      </c>
      <c r="M203" t="str">
        <f t="shared" si="25"/>
        <v>N/A</v>
      </c>
      <c r="N203">
        <f t="shared" si="26"/>
        <v>0.2281</v>
      </c>
    </row>
    <row r="204" spans="1:14" x14ac:dyDescent="0.3">
      <c r="I204" t="str">
        <f t="shared" si="21"/>
        <v>N/A</v>
      </c>
      <c r="J204" t="str">
        <f t="shared" si="22"/>
        <v>N/A</v>
      </c>
      <c r="K204" t="str">
        <f t="shared" si="23"/>
        <v>N/A</v>
      </c>
      <c r="L204" t="str">
        <f t="shared" si="24"/>
        <v>N/A</v>
      </c>
      <c r="M204" t="str">
        <f t="shared" si="25"/>
        <v>N/A</v>
      </c>
      <c r="N204" t="str">
        <f t="shared" si="26"/>
        <v>N/A</v>
      </c>
    </row>
    <row r="205" spans="1:14" x14ac:dyDescent="0.3">
      <c r="B205" s="1" t="s">
        <v>2598</v>
      </c>
      <c r="C205" s="1" t="s">
        <v>243</v>
      </c>
      <c r="D205" s="1" t="s">
        <v>244</v>
      </c>
      <c r="E205" s="1" t="s">
        <v>245</v>
      </c>
      <c r="F205" s="1" t="s">
        <v>246</v>
      </c>
      <c r="G205" s="1" t="s">
        <v>2599</v>
      </c>
      <c r="H205" s="1" t="s">
        <v>247</v>
      </c>
      <c r="I205" t="str">
        <f t="shared" si="21"/>
        <v>pos_trend</v>
      </c>
      <c r="J205">
        <f t="shared" si="22"/>
        <v>2013</v>
      </c>
      <c r="K205">
        <f t="shared" si="23"/>
        <v>2014</v>
      </c>
      <c r="L205">
        <f t="shared" si="24"/>
        <v>2015</v>
      </c>
      <c r="M205">
        <f t="shared" si="25"/>
        <v>2016</v>
      </c>
      <c r="N205">
        <f t="shared" si="26"/>
        <v>2017</v>
      </c>
    </row>
    <row r="206" spans="1:14" x14ac:dyDescent="0.3">
      <c r="A206" s="1">
        <v>0</v>
      </c>
      <c r="B206" t="s">
        <v>484</v>
      </c>
      <c r="C206" t="s">
        <v>2755</v>
      </c>
      <c r="D206" t="s">
        <v>2756</v>
      </c>
      <c r="E206" t="s">
        <v>2757</v>
      </c>
      <c r="F206" t="s">
        <v>2758</v>
      </c>
      <c r="G206" t="s">
        <v>2557</v>
      </c>
      <c r="I206" t="str">
        <f t="shared" si="21"/>
        <v>N/A</v>
      </c>
      <c r="J206">
        <f t="shared" si="22"/>
        <v>78260000</v>
      </c>
      <c r="K206">
        <f t="shared" si="23"/>
        <v>102690000</v>
      </c>
      <c r="L206">
        <f t="shared" si="24"/>
        <v>133120000</v>
      </c>
      <c r="M206">
        <f t="shared" si="25"/>
        <v>129800000.00000001</v>
      </c>
      <c r="N206">
        <f t="shared" si="26"/>
        <v>142890000</v>
      </c>
    </row>
    <row r="207" spans="1:14" x14ac:dyDescent="0.3">
      <c r="A207" s="1">
        <v>1</v>
      </c>
      <c r="B207" t="s">
        <v>490</v>
      </c>
      <c r="C207" t="s">
        <v>2759</v>
      </c>
      <c r="D207" t="s">
        <v>2760</v>
      </c>
      <c r="E207" t="s">
        <v>2761</v>
      </c>
      <c r="F207" t="s">
        <v>2762</v>
      </c>
      <c r="G207" t="s">
        <v>2763</v>
      </c>
      <c r="I207" t="str">
        <f t="shared" si="21"/>
        <v>N/A</v>
      </c>
      <c r="J207">
        <f t="shared" si="22"/>
        <v>54910000</v>
      </c>
      <c r="K207">
        <f t="shared" si="23"/>
        <v>73590000</v>
      </c>
      <c r="L207">
        <f t="shared" si="24"/>
        <v>107020000</v>
      </c>
      <c r="M207">
        <f t="shared" si="25"/>
        <v>88320000</v>
      </c>
      <c r="N207">
        <f t="shared" si="26"/>
        <v>91330000</v>
      </c>
    </row>
    <row r="208" spans="1:14" x14ac:dyDescent="0.3">
      <c r="A208" s="1">
        <v>2</v>
      </c>
      <c r="B208" t="s">
        <v>491</v>
      </c>
      <c r="C208" t="s">
        <v>2764</v>
      </c>
      <c r="D208" t="s">
        <v>2765</v>
      </c>
      <c r="E208" t="s">
        <v>2766</v>
      </c>
      <c r="F208" t="s">
        <v>2767</v>
      </c>
      <c r="G208" t="s">
        <v>2768</v>
      </c>
      <c r="I208" t="str">
        <f t="shared" si="21"/>
        <v>N/A</v>
      </c>
      <c r="J208">
        <f t="shared" si="22"/>
        <v>23350000</v>
      </c>
      <c r="K208">
        <f t="shared" si="23"/>
        <v>29100000</v>
      </c>
      <c r="L208">
        <f t="shared" si="24"/>
        <v>26110000</v>
      </c>
      <c r="M208">
        <f t="shared" si="25"/>
        <v>41470000</v>
      </c>
      <c r="N208">
        <f t="shared" si="26"/>
        <v>51560000</v>
      </c>
    </row>
    <row r="209" spans="1:14" x14ac:dyDescent="0.3">
      <c r="A209" s="1">
        <v>3</v>
      </c>
      <c r="B209" t="s">
        <v>492</v>
      </c>
      <c r="C209" t="s">
        <v>254</v>
      </c>
      <c r="D209" t="s">
        <v>2769</v>
      </c>
      <c r="E209" t="s">
        <v>2770</v>
      </c>
      <c r="F209" t="s">
        <v>894</v>
      </c>
      <c r="G209" t="s">
        <v>2771</v>
      </c>
      <c r="I209" t="str">
        <f t="shared" si="21"/>
        <v>N/A</v>
      </c>
      <c r="J209" t="str">
        <f t="shared" si="22"/>
        <v>N/A</v>
      </c>
      <c r="K209">
        <f t="shared" si="23"/>
        <v>0.31209999999999999</v>
      </c>
      <c r="L209">
        <f t="shared" si="24"/>
        <v>0.2964</v>
      </c>
      <c r="M209">
        <f t="shared" si="25"/>
        <v>-2.5000000000000001E-2</v>
      </c>
      <c r="N209">
        <f t="shared" si="26"/>
        <v>0.1009</v>
      </c>
    </row>
    <row r="210" spans="1:14" x14ac:dyDescent="0.3">
      <c r="A210" s="1">
        <v>4</v>
      </c>
      <c r="B210" t="s">
        <v>497</v>
      </c>
      <c r="C210" t="s">
        <v>2772</v>
      </c>
      <c r="D210" t="s">
        <v>2773</v>
      </c>
      <c r="E210" t="s">
        <v>2774</v>
      </c>
      <c r="F210" t="s">
        <v>2775</v>
      </c>
      <c r="G210" t="s">
        <v>2776</v>
      </c>
      <c r="I210" t="str">
        <f t="shared" si="21"/>
        <v>N/A</v>
      </c>
      <c r="J210">
        <f t="shared" si="22"/>
        <v>0.38790000000000002</v>
      </c>
      <c r="K210">
        <f t="shared" si="23"/>
        <v>0.4733</v>
      </c>
      <c r="L210">
        <f t="shared" si="24"/>
        <v>0.49479999999999996</v>
      </c>
      <c r="M210">
        <f t="shared" si="25"/>
        <v>0.4783</v>
      </c>
      <c r="N210">
        <f t="shared" si="26"/>
        <v>0.46750000000000003</v>
      </c>
    </row>
    <row r="211" spans="1:14" x14ac:dyDescent="0.3">
      <c r="A211" s="1">
        <v>5</v>
      </c>
      <c r="B211" t="s">
        <v>503</v>
      </c>
      <c r="C211" t="s">
        <v>2777</v>
      </c>
      <c r="D211" t="s">
        <v>2778</v>
      </c>
      <c r="E211" t="s">
        <v>2779</v>
      </c>
      <c r="F211" t="s">
        <v>2780</v>
      </c>
      <c r="G211" t="s">
        <v>2781</v>
      </c>
      <c r="I211" t="str">
        <f t="shared" si="21"/>
        <v>N/A</v>
      </c>
      <c r="J211">
        <f t="shared" si="22"/>
        <v>40010000</v>
      </c>
      <c r="K211">
        <f t="shared" si="23"/>
        <v>28830000</v>
      </c>
      <c r="L211">
        <f t="shared" si="24"/>
        <v>29020000</v>
      </c>
      <c r="M211">
        <f t="shared" si="25"/>
        <v>35150000</v>
      </c>
      <c r="N211">
        <f t="shared" si="26"/>
        <v>40570000</v>
      </c>
    </row>
    <row r="212" spans="1:14" x14ac:dyDescent="0.3">
      <c r="A212" s="1">
        <v>6</v>
      </c>
      <c r="B212" t="s">
        <v>509</v>
      </c>
      <c r="C212" t="s">
        <v>2777</v>
      </c>
      <c r="D212" t="s">
        <v>2778</v>
      </c>
      <c r="E212" t="s">
        <v>2779</v>
      </c>
      <c r="F212" t="s">
        <v>2780</v>
      </c>
      <c r="G212" t="s">
        <v>2781</v>
      </c>
      <c r="I212" t="str">
        <f t="shared" si="21"/>
        <v>N/A</v>
      </c>
      <c r="J212">
        <f t="shared" si="22"/>
        <v>40010000</v>
      </c>
      <c r="K212">
        <f t="shared" si="23"/>
        <v>28830000</v>
      </c>
      <c r="L212">
        <f t="shared" si="24"/>
        <v>29020000</v>
      </c>
      <c r="M212">
        <f t="shared" si="25"/>
        <v>35150000</v>
      </c>
      <c r="N212">
        <f t="shared" si="26"/>
        <v>40570000</v>
      </c>
    </row>
    <row r="213" spans="1:14" x14ac:dyDescent="0.3">
      <c r="A213" s="1">
        <v>7</v>
      </c>
      <c r="B213" t="s">
        <v>515</v>
      </c>
      <c r="C213" t="s">
        <v>2782</v>
      </c>
      <c r="D213" t="s">
        <v>2779</v>
      </c>
      <c r="E213" t="s">
        <v>2783</v>
      </c>
      <c r="F213" t="s">
        <v>2784</v>
      </c>
      <c r="G213" t="s">
        <v>2785</v>
      </c>
      <c r="I213" t="str">
        <f t="shared" si="21"/>
        <v>N/A</v>
      </c>
      <c r="J213">
        <f t="shared" si="22"/>
        <v>40320000</v>
      </c>
      <c r="K213">
        <f t="shared" si="23"/>
        <v>29020000</v>
      </c>
      <c r="L213">
        <f t="shared" si="24"/>
        <v>29260000</v>
      </c>
      <c r="M213">
        <f t="shared" si="25"/>
        <v>35630000</v>
      </c>
      <c r="N213">
        <f t="shared" si="26"/>
        <v>40840000</v>
      </c>
    </row>
    <row r="214" spans="1:14" x14ac:dyDescent="0.3">
      <c r="A214" s="1">
        <v>8</v>
      </c>
      <c r="B214" t="s">
        <v>521</v>
      </c>
      <c r="C214" t="s">
        <v>2786</v>
      </c>
      <c r="D214" t="s">
        <v>2787</v>
      </c>
      <c r="E214" t="s">
        <v>2788</v>
      </c>
      <c r="F214" t="s">
        <v>2789</v>
      </c>
      <c r="G214" t="s">
        <v>2790</v>
      </c>
      <c r="I214" t="str">
        <f t="shared" si="21"/>
        <v>N/A</v>
      </c>
      <c r="J214">
        <f t="shared" si="22"/>
        <v>-319000</v>
      </c>
      <c r="K214">
        <f t="shared" si="23"/>
        <v>-182000</v>
      </c>
      <c r="L214">
        <f t="shared" si="24"/>
        <v>-247000</v>
      </c>
      <c r="M214">
        <f t="shared" si="25"/>
        <v>-479000</v>
      </c>
      <c r="N214">
        <f t="shared" si="26"/>
        <v>-272000</v>
      </c>
    </row>
    <row r="215" spans="1:14" x14ac:dyDescent="0.3">
      <c r="A215" s="1">
        <v>9</v>
      </c>
      <c r="B215" t="s">
        <v>527</v>
      </c>
      <c r="C215" t="s">
        <v>254</v>
      </c>
      <c r="D215" t="s">
        <v>254</v>
      </c>
      <c r="E215" t="s">
        <v>254</v>
      </c>
      <c r="F215" t="s">
        <v>254</v>
      </c>
      <c r="G215" t="s">
        <v>254</v>
      </c>
      <c r="I215" t="str">
        <f t="shared" si="21"/>
        <v>N/A</v>
      </c>
      <c r="J215" t="str">
        <f t="shared" si="22"/>
        <v>N/A</v>
      </c>
      <c r="K215" t="str">
        <f t="shared" si="23"/>
        <v>N/A</v>
      </c>
      <c r="L215" t="str">
        <f t="shared" si="24"/>
        <v>N/A</v>
      </c>
      <c r="M215" t="str">
        <f t="shared" si="25"/>
        <v>N/A</v>
      </c>
      <c r="N215" t="str">
        <f t="shared" si="26"/>
        <v>N/A</v>
      </c>
    </row>
    <row r="216" spans="1:14" x14ac:dyDescent="0.3">
      <c r="A216" s="1">
        <v>10</v>
      </c>
      <c r="B216" t="s">
        <v>533</v>
      </c>
      <c r="C216" t="s">
        <v>254</v>
      </c>
      <c r="D216" t="s">
        <v>2791</v>
      </c>
      <c r="E216" t="s">
        <v>2792</v>
      </c>
      <c r="F216" t="s">
        <v>2793</v>
      </c>
      <c r="G216" t="s">
        <v>2794</v>
      </c>
      <c r="I216" t="str">
        <f t="shared" si="21"/>
        <v>N/A</v>
      </c>
      <c r="J216" t="str">
        <f t="shared" si="22"/>
        <v>N/A</v>
      </c>
      <c r="K216">
        <f t="shared" si="23"/>
        <v>-0.27929999999999999</v>
      </c>
      <c r="L216">
        <f t="shared" si="24"/>
        <v>6.3E-3</v>
      </c>
      <c r="M216">
        <f t="shared" si="25"/>
        <v>0.2114</v>
      </c>
      <c r="N216">
        <f t="shared" si="26"/>
        <v>0.1542</v>
      </c>
    </row>
    <row r="217" spans="1:14" x14ac:dyDescent="0.3">
      <c r="A217" s="1">
        <v>11</v>
      </c>
      <c r="B217" t="s">
        <v>538</v>
      </c>
      <c r="C217" t="s">
        <v>2795</v>
      </c>
      <c r="D217" t="s">
        <v>2796</v>
      </c>
      <c r="E217" t="s">
        <v>2797</v>
      </c>
      <c r="F217" t="s">
        <v>1166</v>
      </c>
      <c r="G217" t="s">
        <v>2798</v>
      </c>
      <c r="I217" t="str">
        <f t="shared" si="21"/>
        <v>N/A</v>
      </c>
      <c r="J217">
        <f t="shared" si="22"/>
        <v>4.6500000000000004</v>
      </c>
      <c r="K217">
        <f t="shared" si="23"/>
        <v>5.96</v>
      </c>
      <c r="L217">
        <f t="shared" si="24"/>
        <v>6.98</v>
      </c>
      <c r="M217">
        <f t="shared" si="25"/>
        <v>6.23</v>
      </c>
      <c r="N217">
        <f t="shared" si="26"/>
        <v>5.6</v>
      </c>
    </row>
    <row r="218" spans="1:14" x14ac:dyDescent="0.3">
      <c r="A218" s="1">
        <v>12</v>
      </c>
      <c r="B218" t="s">
        <v>544</v>
      </c>
      <c r="C218" t="s">
        <v>2799</v>
      </c>
      <c r="D218" t="s">
        <v>2800</v>
      </c>
      <c r="E218" t="s">
        <v>2801</v>
      </c>
      <c r="F218" t="s">
        <v>2802</v>
      </c>
      <c r="G218" t="s">
        <v>2803</v>
      </c>
      <c r="I218" t="str">
        <f t="shared" si="21"/>
        <v>N/A</v>
      </c>
      <c r="J218">
        <f t="shared" si="22"/>
        <v>26790000</v>
      </c>
      <c r="K218">
        <f t="shared" si="23"/>
        <v>26980000</v>
      </c>
      <c r="L218">
        <f t="shared" si="24"/>
        <v>36180000</v>
      </c>
      <c r="M218">
        <f t="shared" si="25"/>
        <v>35130000</v>
      </c>
      <c r="N218">
        <f t="shared" si="26"/>
        <v>39010000</v>
      </c>
    </row>
    <row r="219" spans="1:14" x14ac:dyDescent="0.3">
      <c r="A219" s="1">
        <v>13</v>
      </c>
      <c r="B219" t="s">
        <v>545</v>
      </c>
      <c r="C219" t="s">
        <v>2325</v>
      </c>
      <c r="D219" t="s">
        <v>2804</v>
      </c>
      <c r="E219" t="s">
        <v>2805</v>
      </c>
      <c r="F219" t="s">
        <v>2806</v>
      </c>
      <c r="G219" t="s">
        <v>2807</v>
      </c>
      <c r="I219" t="str">
        <f t="shared" si="21"/>
        <v>N/A</v>
      </c>
      <c r="J219">
        <f t="shared" si="22"/>
        <v>10470000</v>
      </c>
      <c r="K219">
        <f t="shared" si="23"/>
        <v>9170000</v>
      </c>
      <c r="L219">
        <f t="shared" si="24"/>
        <v>15760000</v>
      </c>
      <c r="M219">
        <f t="shared" si="25"/>
        <v>13360000</v>
      </c>
      <c r="N219">
        <f t="shared" si="26"/>
        <v>18230000</v>
      </c>
    </row>
    <row r="220" spans="1:14" x14ac:dyDescent="0.3">
      <c r="A220" s="1">
        <v>14</v>
      </c>
      <c r="B220" t="s">
        <v>546</v>
      </c>
      <c r="C220" t="s">
        <v>1670</v>
      </c>
      <c r="D220" t="s">
        <v>2808</v>
      </c>
      <c r="E220" t="s">
        <v>2809</v>
      </c>
      <c r="F220" t="s">
        <v>2810</v>
      </c>
      <c r="G220" t="s">
        <v>2811</v>
      </c>
      <c r="I220" t="str">
        <f t="shared" si="21"/>
        <v>N/A</v>
      </c>
      <c r="J220">
        <f t="shared" si="22"/>
        <v>3700000</v>
      </c>
      <c r="K220">
        <f t="shared" si="23"/>
        <v>3460000</v>
      </c>
      <c r="L220">
        <f t="shared" si="24"/>
        <v>3980000</v>
      </c>
      <c r="M220">
        <f t="shared" si="25"/>
        <v>6040000</v>
      </c>
      <c r="N220">
        <f t="shared" si="26"/>
        <v>4210000</v>
      </c>
    </row>
    <row r="221" spans="1:14" x14ac:dyDescent="0.3">
      <c r="A221" s="1">
        <v>15</v>
      </c>
      <c r="B221" t="s">
        <v>547</v>
      </c>
      <c r="C221" t="s">
        <v>2812</v>
      </c>
      <c r="D221" t="s">
        <v>2813</v>
      </c>
      <c r="E221" t="s">
        <v>2814</v>
      </c>
      <c r="F221" t="s">
        <v>2815</v>
      </c>
      <c r="G221" t="s">
        <v>2816</v>
      </c>
      <c r="I221" t="str">
        <f t="shared" si="21"/>
        <v>N/A</v>
      </c>
      <c r="J221">
        <f t="shared" si="22"/>
        <v>12620000</v>
      </c>
      <c r="K221">
        <f t="shared" si="23"/>
        <v>14350000</v>
      </c>
      <c r="L221">
        <f t="shared" si="24"/>
        <v>16440000.000000002</v>
      </c>
      <c r="M221">
        <f t="shared" si="25"/>
        <v>15740000</v>
      </c>
      <c r="N221">
        <f t="shared" si="26"/>
        <v>16570000</v>
      </c>
    </row>
    <row r="222" spans="1:14" x14ac:dyDescent="0.3">
      <c r="A222" s="1">
        <v>16</v>
      </c>
      <c r="B222" t="s">
        <v>548</v>
      </c>
      <c r="C222" t="s">
        <v>254</v>
      </c>
      <c r="D222" t="s">
        <v>254</v>
      </c>
      <c r="E222" t="s">
        <v>254</v>
      </c>
      <c r="F222" t="s">
        <v>254</v>
      </c>
      <c r="G222" t="s">
        <v>254</v>
      </c>
      <c r="I222" t="str">
        <f t="shared" si="21"/>
        <v>N/A</v>
      </c>
      <c r="J222" t="str">
        <f t="shared" si="22"/>
        <v>N/A</v>
      </c>
      <c r="K222" t="str">
        <f t="shared" si="23"/>
        <v>N/A</v>
      </c>
      <c r="L222" t="str">
        <f t="shared" si="24"/>
        <v>N/A</v>
      </c>
      <c r="M222" t="str">
        <f t="shared" si="25"/>
        <v>N/A</v>
      </c>
      <c r="N222" t="str">
        <f t="shared" si="26"/>
        <v>N/A</v>
      </c>
    </row>
    <row r="223" spans="1:14" x14ac:dyDescent="0.3">
      <c r="A223" s="1">
        <v>17</v>
      </c>
      <c r="B223" t="s">
        <v>549</v>
      </c>
      <c r="C223" t="s">
        <v>2817</v>
      </c>
      <c r="D223" t="s">
        <v>2818</v>
      </c>
      <c r="E223" t="s">
        <v>2819</v>
      </c>
      <c r="F223" t="s">
        <v>2820</v>
      </c>
      <c r="G223" t="s">
        <v>2821</v>
      </c>
      <c r="I223" t="str">
        <f t="shared" si="21"/>
        <v>N/A</v>
      </c>
      <c r="J223">
        <f t="shared" si="22"/>
        <v>7910000</v>
      </c>
      <c r="K223">
        <f t="shared" si="23"/>
        <v>6920000</v>
      </c>
      <c r="L223">
        <f t="shared" si="24"/>
        <v>11540000</v>
      </c>
      <c r="M223">
        <f t="shared" si="25"/>
        <v>12120000</v>
      </c>
      <c r="N223">
        <f t="shared" si="26"/>
        <v>10710000</v>
      </c>
    </row>
    <row r="224" spans="1:14" x14ac:dyDescent="0.3">
      <c r="A224" s="1">
        <v>18</v>
      </c>
      <c r="B224" t="s">
        <v>555</v>
      </c>
      <c r="C224" t="s">
        <v>2817</v>
      </c>
      <c r="D224" t="s">
        <v>2818</v>
      </c>
      <c r="E224" t="s">
        <v>2819</v>
      </c>
      <c r="F224" t="s">
        <v>2820</v>
      </c>
      <c r="G224" t="s">
        <v>2821</v>
      </c>
      <c r="I224" t="str">
        <f t="shared" si="21"/>
        <v>N/A</v>
      </c>
      <c r="J224">
        <f t="shared" si="22"/>
        <v>7910000</v>
      </c>
      <c r="K224">
        <f t="shared" si="23"/>
        <v>6920000</v>
      </c>
      <c r="L224">
        <f t="shared" si="24"/>
        <v>11540000</v>
      </c>
      <c r="M224">
        <f t="shared" si="25"/>
        <v>12120000</v>
      </c>
      <c r="N224">
        <f t="shared" si="26"/>
        <v>10710000</v>
      </c>
    </row>
    <row r="225" spans="1:14" x14ac:dyDescent="0.3">
      <c r="A225" s="1">
        <v>19</v>
      </c>
      <c r="B225" t="s">
        <v>561</v>
      </c>
      <c r="C225" t="s">
        <v>2822</v>
      </c>
      <c r="D225" t="s">
        <v>2823</v>
      </c>
      <c r="E225" t="s">
        <v>2824</v>
      </c>
      <c r="F225" t="s">
        <v>2825</v>
      </c>
      <c r="G225" t="s">
        <v>2826</v>
      </c>
      <c r="I225" t="str">
        <f t="shared" si="21"/>
        <v>pos_trend</v>
      </c>
      <c r="J225">
        <f t="shared" si="22"/>
        <v>152960000</v>
      </c>
      <c r="K225">
        <f t="shared" si="23"/>
        <v>165420000</v>
      </c>
      <c r="L225">
        <f t="shared" si="24"/>
        <v>209860000</v>
      </c>
      <c r="M225">
        <f t="shared" si="25"/>
        <v>212200000</v>
      </c>
      <c r="N225">
        <f t="shared" si="26"/>
        <v>233180000</v>
      </c>
    </row>
    <row r="226" spans="1:14" x14ac:dyDescent="0.3">
      <c r="I226" t="str">
        <f t="shared" si="21"/>
        <v>N/A</v>
      </c>
      <c r="J226" t="str">
        <f t="shared" si="22"/>
        <v>N/A</v>
      </c>
      <c r="K226" t="str">
        <f t="shared" si="23"/>
        <v>N/A</v>
      </c>
      <c r="L226" t="str">
        <f t="shared" si="24"/>
        <v>N/A</v>
      </c>
      <c r="M226" t="str">
        <f t="shared" si="25"/>
        <v>N/A</v>
      </c>
      <c r="N226" t="str">
        <f t="shared" si="26"/>
        <v>N/A</v>
      </c>
    </row>
    <row r="227" spans="1:14" x14ac:dyDescent="0.3">
      <c r="B227" s="1" t="s">
        <v>307</v>
      </c>
      <c r="C227" s="1" t="s">
        <v>243</v>
      </c>
      <c r="D227" s="1" t="s">
        <v>244</v>
      </c>
      <c r="E227" s="1" t="s">
        <v>245</v>
      </c>
      <c r="F227" s="1" t="s">
        <v>246</v>
      </c>
      <c r="G227" s="1" t="s">
        <v>2599</v>
      </c>
      <c r="H227" s="1" t="s">
        <v>247</v>
      </c>
      <c r="I227" t="str">
        <f t="shared" si="21"/>
        <v>pos_trend</v>
      </c>
      <c r="J227">
        <f t="shared" si="22"/>
        <v>2013</v>
      </c>
      <c r="K227">
        <f t="shared" si="23"/>
        <v>2014</v>
      </c>
      <c r="L227">
        <f t="shared" si="24"/>
        <v>2015</v>
      </c>
      <c r="M227">
        <f t="shared" si="25"/>
        <v>2016</v>
      </c>
      <c r="N227">
        <f t="shared" si="26"/>
        <v>2017</v>
      </c>
    </row>
    <row r="228" spans="1:14" x14ac:dyDescent="0.3">
      <c r="A228" s="1">
        <v>0</v>
      </c>
      <c r="B228" t="s">
        <v>567</v>
      </c>
      <c r="C228" t="s">
        <v>2827</v>
      </c>
      <c r="D228" t="s">
        <v>2828</v>
      </c>
      <c r="E228" t="s">
        <v>2829</v>
      </c>
      <c r="F228" t="s">
        <v>2240</v>
      </c>
      <c r="G228" t="s">
        <v>2830</v>
      </c>
      <c r="I228" t="str">
        <f t="shared" si="21"/>
        <v>N/A</v>
      </c>
      <c r="J228">
        <f t="shared" si="22"/>
        <v>25330000</v>
      </c>
      <c r="K228">
        <f t="shared" si="23"/>
        <v>27180000</v>
      </c>
      <c r="L228">
        <f t="shared" si="24"/>
        <v>27320000</v>
      </c>
      <c r="M228">
        <f t="shared" si="25"/>
        <v>26840000</v>
      </c>
      <c r="N228">
        <f t="shared" si="26"/>
        <v>34260000</v>
      </c>
    </row>
    <row r="229" spans="1:14" x14ac:dyDescent="0.3">
      <c r="A229" s="1">
        <v>1</v>
      </c>
      <c r="B229" t="s">
        <v>573</v>
      </c>
      <c r="C229" t="s">
        <v>2831</v>
      </c>
      <c r="D229" t="s">
        <v>2832</v>
      </c>
      <c r="E229" t="s">
        <v>2833</v>
      </c>
      <c r="F229" t="s">
        <v>2834</v>
      </c>
      <c r="G229" t="s">
        <v>2835</v>
      </c>
      <c r="I229" t="str">
        <f t="shared" si="21"/>
        <v>pos_trend</v>
      </c>
      <c r="J229">
        <f t="shared" si="22"/>
        <v>52130000</v>
      </c>
      <c r="K229">
        <f t="shared" si="23"/>
        <v>58960000</v>
      </c>
      <c r="L229">
        <f t="shared" si="24"/>
        <v>61830000</v>
      </c>
      <c r="M229">
        <f t="shared" si="25"/>
        <v>66340000</v>
      </c>
      <c r="N229">
        <f t="shared" si="26"/>
        <v>78590000</v>
      </c>
    </row>
    <row r="230" spans="1:14" x14ac:dyDescent="0.3">
      <c r="A230" s="1">
        <v>2</v>
      </c>
      <c r="B230" t="s">
        <v>579</v>
      </c>
      <c r="C230" t="s">
        <v>254</v>
      </c>
      <c r="D230" t="s">
        <v>254</v>
      </c>
      <c r="E230" t="s">
        <v>1999</v>
      </c>
      <c r="F230" t="s">
        <v>2836</v>
      </c>
      <c r="G230" t="s">
        <v>2837</v>
      </c>
      <c r="I230" t="str">
        <f t="shared" si="21"/>
        <v>N/A</v>
      </c>
      <c r="J230" t="str">
        <f t="shared" si="22"/>
        <v>N/A</v>
      </c>
      <c r="K230" t="str">
        <f t="shared" si="23"/>
        <v>N/A</v>
      </c>
      <c r="L230">
        <f t="shared" si="24"/>
        <v>11100000</v>
      </c>
      <c r="M230">
        <f t="shared" si="25"/>
        <v>11660000</v>
      </c>
      <c r="N230">
        <f t="shared" si="26"/>
        <v>14870000</v>
      </c>
    </row>
    <row r="231" spans="1:14" x14ac:dyDescent="0.3">
      <c r="A231" s="1">
        <v>3</v>
      </c>
      <c r="B231" t="s">
        <v>585</v>
      </c>
      <c r="C231" t="s">
        <v>254</v>
      </c>
      <c r="D231" t="s">
        <v>254</v>
      </c>
      <c r="E231" t="s">
        <v>254</v>
      </c>
      <c r="F231" t="s">
        <v>254</v>
      </c>
      <c r="G231" t="s">
        <v>254</v>
      </c>
      <c r="I231" t="str">
        <f t="shared" si="21"/>
        <v>N/A</v>
      </c>
      <c r="J231" t="str">
        <f t="shared" si="22"/>
        <v>N/A</v>
      </c>
      <c r="K231" t="str">
        <f t="shared" si="23"/>
        <v>N/A</v>
      </c>
      <c r="L231" t="str">
        <f t="shared" si="24"/>
        <v>N/A</v>
      </c>
      <c r="M231" t="str">
        <f t="shared" si="25"/>
        <v>N/A</v>
      </c>
      <c r="N231" t="str">
        <f t="shared" si="26"/>
        <v>N/A</v>
      </c>
    </row>
    <row r="232" spans="1:14" x14ac:dyDescent="0.3">
      <c r="A232" s="1">
        <v>4</v>
      </c>
      <c r="B232" t="s">
        <v>589</v>
      </c>
      <c r="C232" t="s">
        <v>2838</v>
      </c>
      <c r="D232" t="s">
        <v>206</v>
      </c>
      <c r="E232" t="s">
        <v>2839</v>
      </c>
      <c r="F232" t="s">
        <v>2840</v>
      </c>
      <c r="G232" t="s">
        <v>2841</v>
      </c>
      <c r="I232" t="str">
        <f t="shared" si="21"/>
        <v>N/A</v>
      </c>
      <c r="J232">
        <f t="shared" si="22"/>
        <v>5840000</v>
      </c>
      <c r="K232">
        <f t="shared" si="23"/>
        <v>6690000</v>
      </c>
      <c r="L232">
        <f t="shared" si="24"/>
        <v>6360000</v>
      </c>
      <c r="M232">
        <f t="shared" si="25"/>
        <v>6590000</v>
      </c>
      <c r="N232">
        <f t="shared" si="26"/>
        <v>7880000</v>
      </c>
    </row>
    <row r="233" spans="1:14" x14ac:dyDescent="0.3">
      <c r="A233" s="1">
        <v>5</v>
      </c>
      <c r="B233" t="s">
        <v>593</v>
      </c>
      <c r="C233" t="s">
        <v>400</v>
      </c>
      <c r="D233" t="s">
        <v>2842</v>
      </c>
      <c r="E233" t="s">
        <v>2843</v>
      </c>
      <c r="F233" t="s">
        <v>2844</v>
      </c>
      <c r="G233" t="s">
        <v>2845</v>
      </c>
      <c r="I233" t="str">
        <f t="shared" si="21"/>
        <v>N/A</v>
      </c>
      <c r="J233">
        <f t="shared" si="22"/>
        <v>11670000</v>
      </c>
      <c r="K233">
        <f t="shared" si="23"/>
        <v>12730000</v>
      </c>
      <c r="L233">
        <f t="shared" si="24"/>
        <v>3160000</v>
      </c>
      <c r="M233">
        <f t="shared" si="25"/>
        <v>3880000</v>
      </c>
      <c r="N233">
        <f t="shared" si="26"/>
        <v>4150000.0000000005</v>
      </c>
    </row>
    <row r="234" spans="1:14" x14ac:dyDescent="0.3">
      <c r="A234" s="1">
        <v>6</v>
      </c>
      <c r="B234" t="s">
        <v>599</v>
      </c>
      <c r="C234" t="s">
        <v>2846</v>
      </c>
      <c r="D234" t="s">
        <v>2847</v>
      </c>
      <c r="E234" t="s">
        <v>2848</v>
      </c>
      <c r="F234" t="s">
        <v>2849</v>
      </c>
      <c r="G234" t="s">
        <v>2850</v>
      </c>
      <c r="I234" t="str">
        <f t="shared" si="21"/>
        <v>pos_trend</v>
      </c>
      <c r="J234">
        <f t="shared" si="22"/>
        <v>26800000</v>
      </c>
      <c r="K234">
        <f t="shared" si="23"/>
        <v>31780000</v>
      </c>
      <c r="L234">
        <f t="shared" si="24"/>
        <v>34520000</v>
      </c>
      <c r="M234">
        <f t="shared" si="25"/>
        <v>39500000</v>
      </c>
      <c r="N234">
        <f t="shared" si="26"/>
        <v>44330000</v>
      </c>
    </row>
    <row r="235" spans="1:14" x14ac:dyDescent="0.3">
      <c r="A235" s="1">
        <v>7</v>
      </c>
      <c r="B235" t="s">
        <v>605</v>
      </c>
      <c r="C235" t="s">
        <v>2851</v>
      </c>
      <c r="D235" t="s">
        <v>2852</v>
      </c>
      <c r="E235" t="s">
        <v>2853</v>
      </c>
      <c r="F235" t="s">
        <v>2854</v>
      </c>
      <c r="G235" t="s">
        <v>2855</v>
      </c>
      <c r="I235" t="str">
        <f t="shared" si="21"/>
        <v>N/A</v>
      </c>
      <c r="J235">
        <f t="shared" si="22"/>
        <v>19610000</v>
      </c>
      <c r="K235">
        <f t="shared" si="23"/>
        <v>21140000</v>
      </c>
      <c r="L235">
        <f t="shared" si="24"/>
        <v>26860000</v>
      </c>
      <c r="M235">
        <f t="shared" si="25"/>
        <v>25160000</v>
      </c>
      <c r="N235">
        <f t="shared" si="26"/>
        <v>25020000</v>
      </c>
    </row>
    <row r="236" spans="1:14" x14ac:dyDescent="0.3">
      <c r="A236" s="1">
        <v>8</v>
      </c>
      <c r="B236" t="s">
        <v>606</v>
      </c>
      <c r="C236" t="s">
        <v>2856</v>
      </c>
      <c r="D236" t="s">
        <v>2857</v>
      </c>
      <c r="E236" t="s">
        <v>2858</v>
      </c>
      <c r="F236" t="s">
        <v>2859</v>
      </c>
      <c r="G236" t="s">
        <v>2860</v>
      </c>
      <c r="I236" t="str">
        <f t="shared" si="21"/>
        <v>N/A</v>
      </c>
      <c r="J236">
        <f t="shared" si="22"/>
        <v>17000000</v>
      </c>
      <c r="K236">
        <f t="shared" si="23"/>
        <v>18490000</v>
      </c>
      <c r="L236">
        <f t="shared" si="24"/>
        <v>24180000</v>
      </c>
      <c r="M236">
        <f t="shared" si="25"/>
        <v>22460000</v>
      </c>
      <c r="N236">
        <f t="shared" si="26"/>
        <v>22170000</v>
      </c>
    </row>
    <row r="237" spans="1:14" x14ac:dyDescent="0.3">
      <c r="A237" s="1">
        <v>9</v>
      </c>
      <c r="B237" t="s">
        <v>607</v>
      </c>
      <c r="C237" t="s">
        <v>254</v>
      </c>
      <c r="D237" t="s">
        <v>254</v>
      </c>
      <c r="E237" t="s">
        <v>254</v>
      </c>
      <c r="F237" t="s">
        <v>254</v>
      </c>
      <c r="G237" t="s">
        <v>2861</v>
      </c>
      <c r="I237" t="str">
        <f t="shared" si="21"/>
        <v>N/A</v>
      </c>
      <c r="J237" t="str">
        <f t="shared" si="22"/>
        <v>N/A</v>
      </c>
      <c r="K237" t="str">
        <f t="shared" si="23"/>
        <v>N/A</v>
      </c>
      <c r="L237" t="str">
        <f t="shared" si="24"/>
        <v>N/A</v>
      </c>
      <c r="M237" t="str">
        <f t="shared" si="25"/>
        <v>N/A</v>
      </c>
      <c r="N237">
        <f t="shared" si="26"/>
        <v>7480000</v>
      </c>
    </row>
    <row r="238" spans="1:14" x14ac:dyDescent="0.3">
      <c r="A238" s="1">
        <v>10</v>
      </c>
      <c r="B238" t="s">
        <v>608</v>
      </c>
      <c r="C238" t="s">
        <v>2862</v>
      </c>
      <c r="D238" t="s">
        <v>2659</v>
      </c>
      <c r="E238" t="s">
        <v>2863</v>
      </c>
      <c r="F238" t="s">
        <v>2864</v>
      </c>
      <c r="G238" t="s">
        <v>412</v>
      </c>
      <c r="I238" t="str">
        <f t="shared" si="21"/>
        <v>neg_trend</v>
      </c>
      <c r="J238">
        <f t="shared" si="22"/>
        <v>3120000</v>
      </c>
      <c r="K238">
        <f t="shared" si="23"/>
        <v>1620000</v>
      </c>
      <c r="L238">
        <f t="shared" si="24"/>
        <v>1490000</v>
      </c>
      <c r="M238">
        <f t="shared" si="25"/>
        <v>1320000</v>
      </c>
      <c r="N238">
        <f t="shared" si="26"/>
        <v>1170000</v>
      </c>
    </row>
    <row r="239" spans="1:14" x14ac:dyDescent="0.3">
      <c r="A239" s="1">
        <v>11</v>
      </c>
      <c r="B239" t="s">
        <v>614</v>
      </c>
      <c r="C239" t="s">
        <v>254</v>
      </c>
      <c r="D239" t="s">
        <v>254</v>
      </c>
      <c r="E239" t="s">
        <v>254</v>
      </c>
      <c r="F239" t="s">
        <v>254</v>
      </c>
      <c r="G239" t="s">
        <v>254</v>
      </c>
      <c r="I239" t="str">
        <f t="shared" si="21"/>
        <v>N/A</v>
      </c>
      <c r="J239" t="str">
        <f t="shared" si="22"/>
        <v>N/A</v>
      </c>
      <c r="K239" t="str">
        <f t="shared" si="23"/>
        <v>N/A</v>
      </c>
      <c r="L239" t="str">
        <f t="shared" si="24"/>
        <v>N/A</v>
      </c>
      <c r="M239" t="str">
        <f t="shared" si="25"/>
        <v>N/A</v>
      </c>
      <c r="N239" t="str">
        <f t="shared" si="26"/>
        <v>N/A</v>
      </c>
    </row>
    <row r="240" spans="1:14" x14ac:dyDescent="0.3">
      <c r="A240" s="1">
        <v>12</v>
      </c>
      <c r="B240" t="s">
        <v>620</v>
      </c>
      <c r="C240" t="s">
        <v>254</v>
      </c>
      <c r="D240" t="s">
        <v>254</v>
      </c>
      <c r="E240" t="s">
        <v>2863</v>
      </c>
      <c r="F240" t="s">
        <v>2864</v>
      </c>
      <c r="G240" t="s">
        <v>412</v>
      </c>
      <c r="I240" t="str">
        <f t="shared" si="21"/>
        <v>N/A</v>
      </c>
      <c r="J240" t="str">
        <f t="shared" si="22"/>
        <v>N/A</v>
      </c>
      <c r="K240" t="str">
        <f t="shared" si="23"/>
        <v>N/A</v>
      </c>
      <c r="L240">
        <f t="shared" si="24"/>
        <v>1490000</v>
      </c>
      <c r="M240">
        <f t="shared" si="25"/>
        <v>1320000</v>
      </c>
      <c r="N240">
        <f t="shared" si="26"/>
        <v>1170000</v>
      </c>
    </row>
    <row r="241" spans="1:14" x14ac:dyDescent="0.3">
      <c r="A241" s="1">
        <v>13</v>
      </c>
      <c r="B241" t="s">
        <v>626</v>
      </c>
      <c r="C241" t="s">
        <v>2865</v>
      </c>
      <c r="D241" t="s">
        <v>2866</v>
      </c>
      <c r="E241" t="s">
        <v>2867</v>
      </c>
      <c r="F241" t="s">
        <v>668</v>
      </c>
      <c r="G241" t="s">
        <v>2868</v>
      </c>
      <c r="I241" t="str">
        <f t="shared" si="21"/>
        <v>N/A</v>
      </c>
      <c r="J241">
        <f t="shared" si="22"/>
        <v>92000</v>
      </c>
      <c r="K241">
        <f t="shared" si="23"/>
        <v>74000</v>
      </c>
      <c r="L241">
        <f t="shared" si="24"/>
        <v>119000</v>
      </c>
      <c r="M241">
        <f t="shared" si="25"/>
        <v>1950000</v>
      </c>
      <c r="N241">
        <f t="shared" si="26"/>
        <v>148000</v>
      </c>
    </row>
    <row r="242" spans="1:14" x14ac:dyDescent="0.3">
      <c r="A242" s="1">
        <v>14</v>
      </c>
      <c r="B242" t="s">
        <v>632</v>
      </c>
      <c r="C242" t="s">
        <v>2865</v>
      </c>
      <c r="D242" t="s">
        <v>2866</v>
      </c>
      <c r="E242" t="s">
        <v>2867</v>
      </c>
      <c r="F242" t="s">
        <v>668</v>
      </c>
      <c r="G242" t="s">
        <v>2868</v>
      </c>
      <c r="I242" t="str">
        <f t="shared" si="21"/>
        <v>N/A</v>
      </c>
      <c r="J242">
        <f t="shared" si="22"/>
        <v>92000</v>
      </c>
      <c r="K242">
        <f t="shared" si="23"/>
        <v>74000</v>
      </c>
      <c r="L242">
        <f t="shared" si="24"/>
        <v>119000</v>
      </c>
      <c r="M242">
        <f t="shared" si="25"/>
        <v>1950000</v>
      </c>
      <c r="N242">
        <f t="shared" si="26"/>
        <v>148000</v>
      </c>
    </row>
    <row r="243" spans="1:14" x14ac:dyDescent="0.3">
      <c r="A243" s="1">
        <v>15</v>
      </c>
      <c r="B243" t="s">
        <v>635</v>
      </c>
      <c r="C243" t="s">
        <v>2869</v>
      </c>
      <c r="D243" t="s">
        <v>2870</v>
      </c>
      <c r="E243" t="s">
        <v>2871</v>
      </c>
      <c r="F243" t="s">
        <v>2872</v>
      </c>
      <c r="G243" t="s">
        <v>2873</v>
      </c>
      <c r="I243" t="str">
        <f t="shared" si="21"/>
        <v>pos_trend</v>
      </c>
      <c r="J243">
        <f t="shared" si="22"/>
        <v>201760000</v>
      </c>
      <c r="K243">
        <f t="shared" si="23"/>
        <v>216990000</v>
      </c>
      <c r="L243">
        <f t="shared" si="24"/>
        <v>269060000</v>
      </c>
      <c r="M243">
        <f t="shared" si="25"/>
        <v>271380000</v>
      </c>
      <c r="N243">
        <f t="shared" si="26"/>
        <v>305650000</v>
      </c>
    </row>
    <row r="244" spans="1:14" x14ac:dyDescent="0.3">
      <c r="A244" s="1">
        <v>16</v>
      </c>
      <c r="B244" t="s">
        <v>640</v>
      </c>
      <c r="C244" t="s">
        <v>254</v>
      </c>
      <c r="D244" t="s">
        <v>2874</v>
      </c>
      <c r="E244" t="s">
        <v>2875</v>
      </c>
      <c r="F244" t="s">
        <v>2876</v>
      </c>
      <c r="G244" t="s">
        <v>2877</v>
      </c>
      <c r="I244" t="str">
        <f t="shared" si="21"/>
        <v>N/A</v>
      </c>
      <c r="J244" t="str">
        <f t="shared" si="22"/>
        <v>N/A</v>
      </c>
      <c r="K244">
        <f t="shared" si="23"/>
        <v>7.5400000000000009E-2</v>
      </c>
      <c r="L244">
        <f t="shared" si="24"/>
        <v>0.24</v>
      </c>
      <c r="M244">
        <f t="shared" si="25"/>
        <v>8.6E-3</v>
      </c>
      <c r="N244">
        <f t="shared" si="26"/>
        <v>0.12630000000000002</v>
      </c>
    </row>
    <row r="245" spans="1:14" x14ac:dyDescent="0.3">
      <c r="I245" t="str">
        <f t="shared" si="21"/>
        <v>N/A</v>
      </c>
      <c r="J245" t="str">
        <f t="shared" si="22"/>
        <v>N/A</v>
      </c>
      <c r="K245" t="str">
        <f t="shared" si="23"/>
        <v>N/A</v>
      </c>
      <c r="L245" t="str">
        <f t="shared" si="24"/>
        <v>N/A</v>
      </c>
      <c r="M245" t="str">
        <f t="shared" si="25"/>
        <v>N/A</v>
      </c>
      <c r="N245" t="str">
        <f t="shared" si="26"/>
        <v>N/A</v>
      </c>
    </row>
    <row r="246" spans="1:14" x14ac:dyDescent="0.3">
      <c r="B246" s="1" t="s">
        <v>307</v>
      </c>
      <c r="C246" s="1" t="s">
        <v>243</v>
      </c>
      <c r="D246" s="1" t="s">
        <v>244</v>
      </c>
      <c r="E246" s="1" t="s">
        <v>245</v>
      </c>
      <c r="F246" s="1" t="s">
        <v>246</v>
      </c>
      <c r="G246" s="1" t="s">
        <v>2599</v>
      </c>
      <c r="H246" s="1" t="s">
        <v>247</v>
      </c>
      <c r="I246" t="str">
        <f t="shared" si="21"/>
        <v>pos_trend</v>
      </c>
      <c r="J246">
        <f t="shared" si="22"/>
        <v>2013</v>
      </c>
      <c r="K246">
        <f t="shared" si="23"/>
        <v>2014</v>
      </c>
      <c r="L246">
        <f t="shared" si="24"/>
        <v>2015</v>
      </c>
      <c r="M246">
        <f t="shared" si="25"/>
        <v>2016</v>
      </c>
      <c r="N246">
        <f t="shared" si="26"/>
        <v>2017</v>
      </c>
    </row>
    <row r="247" spans="1:14" x14ac:dyDescent="0.3">
      <c r="A247" s="1">
        <v>0</v>
      </c>
      <c r="B247" t="s">
        <v>645</v>
      </c>
      <c r="C247" t="s">
        <v>1333</v>
      </c>
      <c r="D247" t="s">
        <v>1333</v>
      </c>
      <c r="E247" t="s">
        <v>1333</v>
      </c>
      <c r="F247" t="s">
        <v>1333</v>
      </c>
      <c r="G247" t="s">
        <v>1333</v>
      </c>
      <c r="I247" t="str">
        <f t="shared" si="21"/>
        <v>N/A</v>
      </c>
      <c r="J247">
        <f t="shared" si="22"/>
        <v>100000</v>
      </c>
      <c r="K247">
        <f t="shared" si="23"/>
        <v>100000</v>
      </c>
      <c r="L247">
        <f t="shared" si="24"/>
        <v>100000</v>
      </c>
      <c r="M247">
        <f t="shared" si="25"/>
        <v>100000</v>
      </c>
      <c r="N247">
        <f t="shared" si="26"/>
        <v>100000</v>
      </c>
    </row>
    <row r="248" spans="1:14" x14ac:dyDescent="0.3">
      <c r="A248" s="1">
        <v>1</v>
      </c>
      <c r="B248" t="s">
        <v>651</v>
      </c>
      <c r="C248" t="s">
        <v>254</v>
      </c>
      <c r="D248" t="s">
        <v>254</v>
      </c>
      <c r="E248" t="s">
        <v>254</v>
      </c>
      <c r="F248" t="s">
        <v>254</v>
      </c>
      <c r="G248" t="s">
        <v>254</v>
      </c>
      <c r="I248" t="str">
        <f t="shared" si="21"/>
        <v>N/A</v>
      </c>
      <c r="J248" t="str">
        <f t="shared" si="22"/>
        <v>N/A</v>
      </c>
      <c r="K248" t="str">
        <f t="shared" si="23"/>
        <v>N/A</v>
      </c>
      <c r="L248" t="str">
        <f t="shared" si="24"/>
        <v>N/A</v>
      </c>
      <c r="M248" t="str">
        <f t="shared" si="25"/>
        <v>N/A</v>
      </c>
      <c r="N248" t="str">
        <f t="shared" si="26"/>
        <v>N/A</v>
      </c>
    </row>
    <row r="249" spans="1:14" x14ac:dyDescent="0.3">
      <c r="A249" s="1">
        <v>2</v>
      </c>
      <c r="B249" t="s">
        <v>653</v>
      </c>
      <c r="C249" t="s">
        <v>1333</v>
      </c>
      <c r="D249" t="s">
        <v>1333</v>
      </c>
      <c r="E249" t="s">
        <v>1333</v>
      </c>
      <c r="F249" t="s">
        <v>1333</v>
      </c>
      <c r="G249" t="s">
        <v>1333</v>
      </c>
      <c r="I249" t="str">
        <f t="shared" si="21"/>
        <v>N/A</v>
      </c>
      <c r="J249">
        <f t="shared" si="22"/>
        <v>100000</v>
      </c>
      <c r="K249">
        <f t="shared" si="23"/>
        <v>100000</v>
      </c>
      <c r="L249">
        <f t="shared" si="24"/>
        <v>100000</v>
      </c>
      <c r="M249">
        <f t="shared" si="25"/>
        <v>100000</v>
      </c>
      <c r="N249">
        <f t="shared" si="26"/>
        <v>100000</v>
      </c>
    </row>
    <row r="250" spans="1:14" x14ac:dyDescent="0.3">
      <c r="A250" s="1">
        <v>3</v>
      </c>
      <c r="B250" t="s">
        <v>655</v>
      </c>
      <c r="C250" t="s">
        <v>2878</v>
      </c>
      <c r="D250" t="s">
        <v>2879</v>
      </c>
      <c r="E250" t="s">
        <v>2880</v>
      </c>
      <c r="F250" t="s">
        <v>2881</v>
      </c>
      <c r="G250" t="s">
        <v>2182</v>
      </c>
      <c r="I250" t="str">
        <f t="shared" si="21"/>
        <v>N/A</v>
      </c>
      <c r="J250">
        <f t="shared" si="22"/>
        <v>8119999.9999999991</v>
      </c>
      <c r="K250">
        <f t="shared" si="23"/>
        <v>6110000</v>
      </c>
      <c r="L250">
        <f t="shared" si="24"/>
        <v>7280000</v>
      </c>
      <c r="M250">
        <f t="shared" si="25"/>
        <v>7290000</v>
      </c>
      <c r="N250">
        <f t="shared" si="26"/>
        <v>7520000</v>
      </c>
    </row>
    <row r="251" spans="1:14" x14ac:dyDescent="0.3">
      <c r="A251" s="1">
        <v>4</v>
      </c>
      <c r="B251" t="s">
        <v>661</v>
      </c>
      <c r="C251" t="s">
        <v>254</v>
      </c>
      <c r="D251" t="s">
        <v>2882</v>
      </c>
      <c r="E251" t="s">
        <v>2883</v>
      </c>
      <c r="F251" t="s">
        <v>2884</v>
      </c>
      <c r="G251" t="s">
        <v>2885</v>
      </c>
      <c r="I251" t="str">
        <f t="shared" si="21"/>
        <v>N/A</v>
      </c>
      <c r="J251" t="str">
        <f t="shared" si="22"/>
        <v>N/A</v>
      </c>
      <c r="K251">
        <f t="shared" si="23"/>
        <v>-0.2477</v>
      </c>
      <c r="L251">
        <f t="shared" si="24"/>
        <v>0.1908</v>
      </c>
      <c r="M251">
        <f t="shared" si="25"/>
        <v>2.0999999999999999E-3</v>
      </c>
      <c r="N251">
        <f t="shared" si="26"/>
        <v>3.09E-2</v>
      </c>
    </row>
    <row r="252" spans="1:14" x14ac:dyDescent="0.3">
      <c r="A252" s="1">
        <v>5</v>
      </c>
      <c r="B252" t="s">
        <v>666</v>
      </c>
      <c r="C252" t="s">
        <v>254</v>
      </c>
      <c r="D252" t="s">
        <v>254</v>
      </c>
      <c r="E252" t="s">
        <v>2886</v>
      </c>
      <c r="F252" t="s">
        <v>254</v>
      </c>
      <c r="G252" t="s">
        <v>2887</v>
      </c>
      <c r="I252" t="str">
        <f t="shared" ref="I252:I315" si="27">IF(AND(K252&gt; J252, L252&gt; K252, M252&gt; L252, N252&gt; M252), "pos_trend", IF(AND(K252&lt; J252, L252&lt; K252, M252&lt; L252, N252&lt; M252), "neg_trend", "N/A"))</f>
        <v>N/A</v>
      </c>
      <c r="J252" t="str">
        <f t="shared" ref="J252:J315" si="28">IFERROR(IF(TRIM(C252)="-", "N/A", IF(RIGHT(C252,1)=")",IF(RIGHT(C252,2)="T)",-1000000000000*VALUE(MID(C252,2,LEN(C252)-3)),IF(RIGHT(C252,2)="M)",-1000000*VALUE(MID(C252,2,LEN(C252)-3)),IF(RIGHT(C252,2)="B)",-1000000000*VALUE(MID(C252,2,LEN(C252)-3)),IF(RIGHT(C252,2)="k)",-1000*VALUE(MID(C252,2,LEN(C252)-3)),VALUE(SUBSTITUTE(C252,",","")))))),IF(RIGHT(C252,1)="T",1000000000000*VALUE(LEFT(C252,LEN(C252)-1)),IF(RIGHT(C252,1)="M",1000000*VALUE(LEFT(C252,LEN(C252)-1)),IF(RIGHT(C252,1)="B",1000000000*VALUE(LEFT(C252,LEN(C252)-1)),IF(RIGHT(C252,1)="%",0.01*VALUE(LEFT(C252,LEN(C252)-1)),IF(RIGHT(C252,1)="k",1000*VALUE(LEFT(C252,LEN(C252)-1)),VALUE(SUBSTITUTE(C252,",",""))))))))),"N/A")</f>
        <v>N/A</v>
      </c>
      <c r="K252" t="str">
        <f t="shared" ref="K252:K315" si="29">IFERROR(IF(TRIM(D252)="-", "N/A", IF(RIGHT(D252,1)=")",IF(RIGHT(D252,2)="T)",-1000000000000*VALUE(MID(D252,2,LEN(D252)-3)),IF(RIGHT(D252,2)="M)",-1000000*VALUE(MID(D252,2,LEN(D252)-3)),IF(RIGHT(D252,2)="B)",-1000000000*VALUE(MID(D252,2,LEN(D252)-3)),IF(RIGHT(D252,2)="k)",-1000*VALUE(MID(D252,2,LEN(D252)-3)),VALUE(SUBSTITUTE(D252,",","")))))),IF(RIGHT(D252,1)="T",1000000000000*VALUE(LEFT(D252,LEN(D252)-1)),IF(RIGHT(D252,1)="M",1000000*VALUE(LEFT(D252,LEN(D252)-1)),IF(RIGHT(D252,1)="B",1000000000*VALUE(LEFT(D252,LEN(D252)-1)),IF(RIGHT(D252,1)="%",0.01*VALUE(LEFT(D252,LEN(D252)-1)),IF(RIGHT(D252,1)="k",1000*VALUE(LEFT(D252,LEN(D252)-1)),VALUE(SUBSTITUTE(D252,",",""))))))))),"N/A")</f>
        <v>N/A</v>
      </c>
      <c r="L252">
        <f t="shared" ref="L252:L315" si="30">IFERROR(IF(TRIM(E252)="-", "N/A", IF(RIGHT(E252,1)=")",IF(RIGHT(E252,2)="T)",-1000000000000*VALUE(MID(E252,2,LEN(E252)-3)),IF(RIGHT(E252,2)="M)",-1000000*VALUE(MID(E252,2,LEN(E252)-3)),IF(RIGHT(E252,2)="B)",-1000000000*VALUE(MID(E252,2,LEN(E252)-3)),IF(RIGHT(E252,2)="k)",-1000*VALUE(MID(E252,2,LEN(E252)-3)),VALUE(SUBSTITUTE(E252,",","")))))),IF(RIGHT(E252,1)="T",1000000000000*VALUE(LEFT(E252,LEN(E252)-1)),IF(RIGHT(E252,1)="M",1000000*VALUE(LEFT(E252,LEN(E252)-1)),IF(RIGHT(E252,1)="B",1000000000*VALUE(LEFT(E252,LEN(E252)-1)),IF(RIGHT(E252,1)="%",0.01*VALUE(LEFT(E252,LEN(E252)-1)),IF(RIGHT(E252,1)="k",1000*VALUE(LEFT(E252,LEN(E252)-1)),VALUE(SUBSTITUTE(E252,",",""))))))))),"N/A")</f>
        <v>4830000</v>
      </c>
      <c r="M252" t="str">
        <f t="shared" ref="M252:M315" si="31">IFERROR(IF(TRIM(F252)="-", "N/A", IF(RIGHT(F252,1)=")",IF(RIGHT(F252,2)="T)",-1000000000000*VALUE(MID(F252,2,LEN(F252)-3)),IF(RIGHT(F252,2)="M)",-1000000*VALUE(MID(F252,2,LEN(F252)-3)),IF(RIGHT(F252,2)="B)",-1000000000*VALUE(MID(F252,2,LEN(F252)-3)),IF(RIGHT(F252,2)="k)",-1000*VALUE(MID(F252,2,LEN(F252)-3)),VALUE(SUBSTITUTE(F252,",","")))))),IF(RIGHT(F252,1)="T",1000000000000*VALUE(LEFT(F252,LEN(F252)-1)),IF(RIGHT(F252,1)="M",1000000*VALUE(LEFT(F252,LEN(F252)-1)),IF(RIGHT(F252,1)="B",1000000000*VALUE(LEFT(F252,LEN(F252)-1)),IF(RIGHT(F252,1)="%",0.01*VALUE(LEFT(F252,LEN(F252)-1)),IF(RIGHT(F252,1)="k",1000*VALUE(LEFT(F252,LEN(F252)-1)),VALUE(SUBSTITUTE(F252,",",""))))))))),"N/A")</f>
        <v>N/A</v>
      </c>
      <c r="N252">
        <f t="shared" ref="N252:N315" si="32">IFERROR(IF(TRIM(G252)="-", "N/A", IF(RIGHT(G252,1)=")",IF(RIGHT(G252,2)="T)",-1000000000000*VALUE(MID(G252,2,LEN(G252)-3)),IF(RIGHT(G252,2)="M)",-1000000*VALUE(MID(G252,2,LEN(G252)-3)),IF(RIGHT(G252,2)="B)",-1000000000*VALUE(MID(G252,2,LEN(G252)-3)),IF(RIGHT(G252,2)="k)",-1000*VALUE(MID(G252,2,LEN(G252)-3)),VALUE(SUBSTITUTE(G252,",","")))))),IF(RIGHT(G252,1)="T",1000000000000*VALUE(LEFT(G252,LEN(G252)-1)),IF(RIGHT(G252,1)="M",1000000*VALUE(LEFT(G252,LEN(G252)-1)),IF(RIGHT(G252,1)="B",1000000000*VALUE(LEFT(G252,LEN(G252)-1)),IF(RIGHT(G252,1)="%",0.01*VALUE(LEFT(G252,LEN(G252)-1)),IF(RIGHT(G252,1)="k",1000*VALUE(LEFT(G252,LEN(G252)-1)),VALUE(SUBSTITUTE(G252,",",""))))))))),"N/A")</f>
        <v>2150000</v>
      </c>
    </row>
    <row r="253" spans="1:14" x14ac:dyDescent="0.3">
      <c r="A253" s="1">
        <v>6</v>
      </c>
      <c r="B253" t="s">
        <v>672</v>
      </c>
      <c r="C253" t="s">
        <v>2888</v>
      </c>
      <c r="D253" t="s">
        <v>2889</v>
      </c>
      <c r="E253" t="s">
        <v>2890</v>
      </c>
      <c r="F253" t="s">
        <v>2891</v>
      </c>
      <c r="G253" t="s">
        <v>2892</v>
      </c>
      <c r="I253" t="str">
        <f t="shared" si="27"/>
        <v>N/A</v>
      </c>
      <c r="J253">
        <f t="shared" si="28"/>
        <v>11800000</v>
      </c>
      <c r="K253">
        <f t="shared" si="29"/>
        <v>10650000</v>
      </c>
      <c r="L253">
        <f t="shared" si="30"/>
        <v>29080000</v>
      </c>
      <c r="M253">
        <f t="shared" si="31"/>
        <v>21780000</v>
      </c>
      <c r="N253">
        <f t="shared" si="32"/>
        <v>23680000</v>
      </c>
    </row>
    <row r="254" spans="1:14" x14ac:dyDescent="0.3">
      <c r="A254" s="1">
        <v>7</v>
      </c>
      <c r="B254" t="s">
        <v>677</v>
      </c>
      <c r="C254" t="s">
        <v>254</v>
      </c>
      <c r="D254" t="s">
        <v>254</v>
      </c>
      <c r="E254" t="s">
        <v>254</v>
      </c>
      <c r="F254" t="s">
        <v>254</v>
      </c>
      <c r="G254" t="s">
        <v>254</v>
      </c>
      <c r="I254" t="str">
        <f t="shared" si="27"/>
        <v>N/A</v>
      </c>
      <c r="J254" t="str">
        <f t="shared" si="28"/>
        <v>N/A</v>
      </c>
      <c r="K254" t="str">
        <f t="shared" si="29"/>
        <v>N/A</v>
      </c>
      <c r="L254" t="str">
        <f t="shared" si="30"/>
        <v>N/A</v>
      </c>
      <c r="M254" t="str">
        <f t="shared" si="31"/>
        <v>N/A</v>
      </c>
      <c r="N254" t="str">
        <f t="shared" si="32"/>
        <v>N/A</v>
      </c>
    </row>
    <row r="255" spans="1:14" x14ac:dyDescent="0.3">
      <c r="A255" s="1">
        <v>8</v>
      </c>
      <c r="B255" t="s">
        <v>678</v>
      </c>
      <c r="C255" t="s">
        <v>2893</v>
      </c>
      <c r="D255" t="s">
        <v>2894</v>
      </c>
      <c r="E255" t="s">
        <v>2155</v>
      </c>
      <c r="F255" t="s">
        <v>2895</v>
      </c>
      <c r="G255" t="s">
        <v>2896</v>
      </c>
      <c r="I255" t="str">
        <f t="shared" si="27"/>
        <v>N/A</v>
      </c>
      <c r="J255">
        <f t="shared" si="28"/>
        <v>6260000</v>
      </c>
      <c r="K255">
        <f t="shared" si="29"/>
        <v>4650000</v>
      </c>
      <c r="L255">
        <f t="shared" si="30"/>
        <v>11090000</v>
      </c>
      <c r="M255">
        <f t="shared" si="31"/>
        <v>13320000</v>
      </c>
      <c r="N255">
        <f t="shared" si="32"/>
        <v>9610000</v>
      </c>
    </row>
    <row r="256" spans="1:14" x14ac:dyDescent="0.3">
      <c r="A256" s="1">
        <v>9</v>
      </c>
      <c r="B256" t="s">
        <v>683</v>
      </c>
      <c r="C256" t="s">
        <v>2897</v>
      </c>
      <c r="D256" t="s">
        <v>2898</v>
      </c>
      <c r="E256" t="s">
        <v>2899</v>
      </c>
      <c r="F256" t="s">
        <v>2900</v>
      </c>
      <c r="G256" t="s">
        <v>2901</v>
      </c>
      <c r="I256" t="str">
        <f t="shared" si="27"/>
        <v>N/A</v>
      </c>
      <c r="J256">
        <f t="shared" si="28"/>
        <v>5540000</v>
      </c>
      <c r="K256">
        <f t="shared" si="29"/>
        <v>6000000</v>
      </c>
      <c r="L256">
        <f t="shared" si="30"/>
        <v>17990000</v>
      </c>
      <c r="M256">
        <f t="shared" si="31"/>
        <v>8460000</v>
      </c>
      <c r="N256">
        <f t="shared" si="32"/>
        <v>14070000</v>
      </c>
    </row>
    <row r="257" spans="1:14" x14ac:dyDescent="0.3">
      <c r="A257" s="1">
        <v>10</v>
      </c>
      <c r="B257" t="s">
        <v>689</v>
      </c>
      <c r="C257" t="s">
        <v>2902</v>
      </c>
      <c r="D257" t="s">
        <v>2903</v>
      </c>
      <c r="E257" t="s">
        <v>568</v>
      </c>
      <c r="F257" t="s">
        <v>2904</v>
      </c>
      <c r="G257" t="s">
        <v>2905</v>
      </c>
      <c r="I257" t="str">
        <f t="shared" si="27"/>
        <v>N/A</v>
      </c>
      <c r="J257">
        <f t="shared" si="28"/>
        <v>20020000</v>
      </c>
      <c r="K257">
        <f t="shared" si="29"/>
        <v>16870000</v>
      </c>
      <c r="L257">
        <f t="shared" si="30"/>
        <v>41290000</v>
      </c>
      <c r="M257">
        <f t="shared" si="31"/>
        <v>29170000</v>
      </c>
      <c r="N257">
        <f t="shared" si="32"/>
        <v>33439999.999999996</v>
      </c>
    </row>
    <row r="258" spans="1:14" x14ac:dyDescent="0.3">
      <c r="A258" s="1">
        <v>11</v>
      </c>
      <c r="B258" t="s">
        <v>695</v>
      </c>
      <c r="C258" t="s">
        <v>2906</v>
      </c>
      <c r="D258" t="s">
        <v>2907</v>
      </c>
      <c r="E258" t="s">
        <v>2908</v>
      </c>
      <c r="F258" t="s">
        <v>2909</v>
      </c>
      <c r="G258" t="s">
        <v>2910</v>
      </c>
      <c r="I258" t="str">
        <f t="shared" si="27"/>
        <v>neg_trend</v>
      </c>
      <c r="J258">
        <f t="shared" si="28"/>
        <v>682000</v>
      </c>
      <c r="K258">
        <f t="shared" si="29"/>
        <v>581000</v>
      </c>
      <c r="L258">
        <f t="shared" si="30"/>
        <v>480000</v>
      </c>
      <c r="M258">
        <f t="shared" si="31"/>
        <v>379000</v>
      </c>
      <c r="N258">
        <f t="shared" si="32"/>
        <v>278000</v>
      </c>
    </row>
    <row r="259" spans="1:14" x14ac:dyDescent="0.3">
      <c r="A259" s="1">
        <v>12</v>
      </c>
      <c r="B259" t="s">
        <v>701</v>
      </c>
      <c r="C259" t="s">
        <v>2906</v>
      </c>
      <c r="D259" t="s">
        <v>2907</v>
      </c>
      <c r="E259" t="s">
        <v>2908</v>
      </c>
      <c r="F259" t="s">
        <v>2909</v>
      </c>
      <c r="G259" t="s">
        <v>2910</v>
      </c>
      <c r="I259" t="str">
        <f t="shared" si="27"/>
        <v>neg_trend</v>
      </c>
      <c r="J259">
        <f t="shared" si="28"/>
        <v>682000</v>
      </c>
      <c r="K259">
        <f t="shared" si="29"/>
        <v>581000</v>
      </c>
      <c r="L259">
        <f t="shared" si="30"/>
        <v>480000</v>
      </c>
      <c r="M259">
        <f t="shared" si="31"/>
        <v>379000</v>
      </c>
      <c r="N259">
        <f t="shared" si="32"/>
        <v>278000</v>
      </c>
    </row>
    <row r="260" spans="1:14" x14ac:dyDescent="0.3">
      <c r="A260" s="1">
        <v>13</v>
      </c>
      <c r="B260" t="s">
        <v>704</v>
      </c>
      <c r="C260" t="s">
        <v>2906</v>
      </c>
      <c r="D260" t="s">
        <v>2907</v>
      </c>
      <c r="E260" t="s">
        <v>2908</v>
      </c>
      <c r="F260" t="s">
        <v>2909</v>
      </c>
      <c r="G260" t="s">
        <v>2910</v>
      </c>
      <c r="I260" t="str">
        <f t="shared" si="27"/>
        <v>neg_trend</v>
      </c>
      <c r="J260">
        <f t="shared" si="28"/>
        <v>682000</v>
      </c>
      <c r="K260">
        <f t="shared" si="29"/>
        <v>581000</v>
      </c>
      <c r="L260">
        <f t="shared" si="30"/>
        <v>480000</v>
      </c>
      <c r="M260">
        <f t="shared" si="31"/>
        <v>379000</v>
      </c>
      <c r="N260">
        <f t="shared" si="32"/>
        <v>278000</v>
      </c>
    </row>
    <row r="261" spans="1:14" x14ac:dyDescent="0.3">
      <c r="A261" s="1">
        <v>14</v>
      </c>
      <c r="B261" t="s">
        <v>705</v>
      </c>
      <c r="C261" t="s">
        <v>254</v>
      </c>
      <c r="D261" t="s">
        <v>254</v>
      </c>
      <c r="E261" t="s">
        <v>254</v>
      </c>
      <c r="F261" t="s">
        <v>254</v>
      </c>
      <c r="G261" t="s">
        <v>254</v>
      </c>
      <c r="I261" t="str">
        <f t="shared" si="27"/>
        <v>N/A</v>
      </c>
      <c r="J261" t="str">
        <f t="shared" si="28"/>
        <v>N/A</v>
      </c>
      <c r="K261" t="str">
        <f t="shared" si="29"/>
        <v>N/A</v>
      </c>
      <c r="L261" t="str">
        <f t="shared" si="30"/>
        <v>N/A</v>
      </c>
      <c r="M261" t="str">
        <f t="shared" si="31"/>
        <v>N/A</v>
      </c>
      <c r="N261" t="str">
        <f t="shared" si="32"/>
        <v>N/A</v>
      </c>
    </row>
    <row r="262" spans="1:14" x14ac:dyDescent="0.3">
      <c r="A262" s="1">
        <v>15</v>
      </c>
      <c r="B262" t="s">
        <v>706</v>
      </c>
      <c r="C262" t="s">
        <v>254</v>
      </c>
      <c r="D262" t="s">
        <v>254</v>
      </c>
      <c r="E262" t="s">
        <v>254</v>
      </c>
      <c r="F262" t="s">
        <v>254</v>
      </c>
      <c r="G262" t="s">
        <v>254</v>
      </c>
      <c r="I262" t="str">
        <f t="shared" si="27"/>
        <v>N/A</v>
      </c>
      <c r="J262" t="str">
        <f t="shared" si="28"/>
        <v>N/A</v>
      </c>
      <c r="K262" t="str">
        <f t="shared" si="29"/>
        <v>N/A</v>
      </c>
      <c r="L262" t="str">
        <f t="shared" si="30"/>
        <v>N/A</v>
      </c>
      <c r="M262" t="str">
        <f t="shared" si="31"/>
        <v>N/A</v>
      </c>
      <c r="N262" t="str">
        <f t="shared" si="32"/>
        <v>N/A</v>
      </c>
    </row>
    <row r="263" spans="1:14" x14ac:dyDescent="0.3">
      <c r="A263" s="1">
        <v>16</v>
      </c>
      <c r="B263" t="s">
        <v>709</v>
      </c>
      <c r="C263" t="s">
        <v>2911</v>
      </c>
      <c r="D263" t="s">
        <v>2912</v>
      </c>
      <c r="E263" t="s">
        <v>2913</v>
      </c>
      <c r="F263" t="s">
        <v>2914</v>
      </c>
      <c r="G263" t="s">
        <v>2915</v>
      </c>
      <c r="I263" t="str">
        <f t="shared" si="27"/>
        <v>pos_trend</v>
      </c>
      <c r="J263">
        <f t="shared" si="28"/>
        <v>389000</v>
      </c>
      <c r="K263">
        <f t="shared" si="29"/>
        <v>821000</v>
      </c>
      <c r="L263">
        <f t="shared" si="30"/>
        <v>1730000</v>
      </c>
      <c r="M263">
        <f t="shared" si="31"/>
        <v>1930000</v>
      </c>
      <c r="N263">
        <f t="shared" si="32"/>
        <v>2700000</v>
      </c>
    </row>
    <row r="264" spans="1:14" x14ac:dyDescent="0.3">
      <c r="A264" s="1">
        <v>17</v>
      </c>
      <c r="B264" t="s">
        <v>714</v>
      </c>
      <c r="C264" t="s">
        <v>2916</v>
      </c>
      <c r="D264" t="s">
        <v>2917</v>
      </c>
      <c r="E264" t="s">
        <v>2918</v>
      </c>
      <c r="F264" t="s">
        <v>2919</v>
      </c>
      <c r="G264" t="s">
        <v>2920</v>
      </c>
      <c r="I264" t="str">
        <f t="shared" si="27"/>
        <v>neg_trend</v>
      </c>
      <c r="J264">
        <f t="shared" si="28"/>
        <v>-643000</v>
      </c>
      <c r="K264">
        <f t="shared" si="29"/>
        <v>-1560000</v>
      </c>
      <c r="L264">
        <f t="shared" si="30"/>
        <v>-3100000</v>
      </c>
      <c r="M264">
        <f t="shared" si="31"/>
        <v>-3520000</v>
      </c>
      <c r="N264">
        <f t="shared" si="32"/>
        <v>-4160000</v>
      </c>
    </row>
    <row r="265" spans="1:14" x14ac:dyDescent="0.3">
      <c r="A265" s="1">
        <v>18</v>
      </c>
      <c r="B265" t="s">
        <v>720</v>
      </c>
      <c r="C265" t="s">
        <v>254</v>
      </c>
      <c r="D265" t="s">
        <v>254</v>
      </c>
      <c r="E265" t="s">
        <v>2921</v>
      </c>
      <c r="F265" t="s">
        <v>2922</v>
      </c>
      <c r="G265" t="s">
        <v>2923</v>
      </c>
      <c r="I265" t="str">
        <f t="shared" si="27"/>
        <v>N/A</v>
      </c>
      <c r="J265" t="str">
        <f t="shared" si="28"/>
        <v>N/A</v>
      </c>
      <c r="K265" t="str">
        <f t="shared" si="29"/>
        <v>N/A</v>
      </c>
      <c r="L265">
        <f t="shared" si="30"/>
        <v>310000</v>
      </c>
      <c r="M265">
        <f t="shared" si="31"/>
        <v>384000</v>
      </c>
      <c r="N265">
        <f t="shared" si="32"/>
        <v>234000</v>
      </c>
    </row>
    <row r="266" spans="1:14" x14ac:dyDescent="0.3">
      <c r="A266" s="1">
        <v>19</v>
      </c>
      <c r="B266" t="s">
        <v>725</v>
      </c>
      <c r="C266" t="s">
        <v>2924</v>
      </c>
      <c r="D266" t="s">
        <v>2925</v>
      </c>
      <c r="E266" t="s">
        <v>2926</v>
      </c>
      <c r="F266" t="s">
        <v>2927</v>
      </c>
      <c r="G266" t="s">
        <v>2928</v>
      </c>
      <c r="I266" t="str">
        <f t="shared" si="27"/>
        <v>pos_trend</v>
      </c>
      <c r="J266">
        <f t="shared" si="28"/>
        <v>643000</v>
      </c>
      <c r="K266">
        <f t="shared" si="29"/>
        <v>1560000</v>
      </c>
      <c r="L266">
        <f t="shared" si="30"/>
        <v>3410000</v>
      </c>
      <c r="M266">
        <f t="shared" si="31"/>
        <v>3900000</v>
      </c>
      <c r="N266">
        <f t="shared" si="32"/>
        <v>4390000</v>
      </c>
    </row>
    <row r="267" spans="1:14" x14ac:dyDescent="0.3">
      <c r="A267" s="1">
        <v>20</v>
      </c>
      <c r="B267" t="s">
        <v>730</v>
      </c>
      <c r="C267" t="s">
        <v>2929</v>
      </c>
      <c r="D267" t="s">
        <v>2930</v>
      </c>
      <c r="E267" t="s">
        <v>2931</v>
      </c>
      <c r="F267" t="s">
        <v>2932</v>
      </c>
      <c r="G267" t="s">
        <v>2933</v>
      </c>
      <c r="I267" t="str">
        <f t="shared" si="27"/>
        <v>N/A</v>
      </c>
      <c r="J267">
        <f t="shared" si="28"/>
        <v>4480000</v>
      </c>
      <c r="K267">
        <f t="shared" si="29"/>
        <v>4800000</v>
      </c>
      <c r="L267">
        <f t="shared" si="30"/>
        <v>5060000</v>
      </c>
      <c r="M267">
        <f t="shared" si="31"/>
        <v>3210000</v>
      </c>
      <c r="N267">
        <f t="shared" si="32"/>
        <v>2770000</v>
      </c>
    </row>
    <row r="268" spans="1:14" x14ac:dyDescent="0.3">
      <c r="A268" s="1">
        <v>21</v>
      </c>
      <c r="B268" t="s">
        <v>735</v>
      </c>
      <c r="C268" t="s">
        <v>1014</v>
      </c>
      <c r="D268" t="s">
        <v>254</v>
      </c>
      <c r="E268" t="s">
        <v>2934</v>
      </c>
      <c r="F268" t="s">
        <v>2935</v>
      </c>
      <c r="G268" t="s">
        <v>2936</v>
      </c>
      <c r="I268" t="str">
        <f t="shared" si="27"/>
        <v>N/A</v>
      </c>
      <c r="J268">
        <f t="shared" si="28"/>
        <v>0</v>
      </c>
      <c r="K268" t="str">
        <f t="shared" si="29"/>
        <v>N/A</v>
      </c>
      <c r="L268">
        <f t="shared" si="30"/>
        <v>1840000</v>
      </c>
      <c r="M268">
        <f t="shared" si="31"/>
        <v>932000</v>
      </c>
      <c r="N268">
        <f t="shared" si="32"/>
        <v>1310000</v>
      </c>
    </row>
    <row r="269" spans="1:14" x14ac:dyDescent="0.3">
      <c r="A269" s="1">
        <v>22</v>
      </c>
      <c r="B269" t="s">
        <v>741</v>
      </c>
      <c r="C269" t="s">
        <v>2929</v>
      </c>
      <c r="D269" t="s">
        <v>2930</v>
      </c>
      <c r="E269" t="s">
        <v>2937</v>
      </c>
      <c r="F269" t="s">
        <v>2938</v>
      </c>
      <c r="G269" t="s">
        <v>2939</v>
      </c>
      <c r="I269" t="str">
        <f t="shared" si="27"/>
        <v>N/A</v>
      </c>
      <c r="J269">
        <f t="shared" si="28"/>
        <v>4480000</v>
      </c>
      <c r="K269">
        <f t="shared" si="29"/>
        <v>4800000</v>
      </c>
      <c r="L269">
        <f t="shared" si="30"/>
        <v>3220000</v>
      </c>
      <c r="M269">
        <f t="shared" si="31"/>
        <v>2270000</v>
      </c>
      <c r="N269">
        <f t="shared" si="32"/>
        <v>1460000</v>
      </c>
    </row>
    <row r="270" spans="1:14" x14ac:dyDescent="0.3">
      <c r="A270" s="1">
        <v>23</v>
      </c>
      <c r="B270" t="s">
        <v>747</v>
      </c>
      <c r="C270" t="s">
        <v>2940</v>
      </c>
      <c r="D270" t="s">
        <v>2941</v>
      </c>
      <c r="E270" t="s">
        <v>2942</v>
      </c>
      <c r="F270" t="s">
        <v>2943</v>
      </c>
      <c r="G270" t="s">
        <v>2944</v>
      </c>
      <c r="I270" t="str">
        <f t="shared" si="27"/>
        <v>N/A</v>
      </c>
      <c r="J270">
        <f t="shared" si="28"/>
        <v>25570000</v>
      </c>
      <c r="K270">
        <f t="shared" si="29"/>
        <v>23070000</v>
      </c>
      <c r="L270">
        <f t="shared" si="30"/>
        <v>48870000</v>
      </c>
      <c r="M270">
        <f t="shared" si="31"/>
        <v>35070000</v>
      </c>
      <c r="N270">
        <f t="shared" si="32"/>
        <v>39420000</v>
      </c>
    </row>
    <row r="271" spans="1:14" x14ac:dyDescent="0.3">
      <c r="A271" s="1">
        <v>24</v>
      </c>
      <c r="B271" t="s">
        <v>753</v>
      </c>
      <c r="C271" t="s">
        <v>254</v>
      </c>
      <c r="D271" t="s">
        <v>254</v>
      </c>
      <c r="E271" t="s">
        <v>254</v>
      </c>
      <c r="F271" t="s">
        <v>254</v>
      </c>
      <c r="G271" t="s">
        <v>254</v>
      </c>
      <c r="I271" t="str">
        <f t="shared" si="27"/>
        <v>N/A</v>
      </c>
      <c r="J271" t="str">
        <f t="shared" si="28"/>
        <v>N/A</v>
      </c>
      <c r="K271" t="str">
        <f t="shared" si="29"/>
        <v>N/A</v>
      </c>
      <c r="L271" t="str">
        <f t="shared" si="30"/>
        <v>N/A</v>
      </c>
      <c r="M271" t="str">
        <f t="shared" si="31"/>
        <v>N/A</v>
      </c>
      <c r="N271" t="str">
        <f t="shared" si="32"/>
        <v>N/A</v>
      </c>
    </row>
    <row r="272" spans="1:14" x14ac:dyDescent="0.3">
      <c r="A272" s="1">
        <v>25</v>
      </c>
      <c r="B272" t="s">
        <v>754</v>
      </c>
      <c r="C272" t="s">
        <v>2945</v>
      </c>
      <c r="D272" t="s">
        <v>2946</v>
      </c>
      <c r="E272" t="s">
        <v>2947</v>
      </c>
      <c r="F272" t="s">
        <v>2948</v>
      </c>
      <c r="G272" t="s">
        <v>2949</v>
      </c>
      <c r="I272" t="str">
        <f t="shared" si="27"/>
        <v>N/A</v>
      </c>
      <c r="J272">
        <f t="shared" si="28"/>
        <v>0.12670000000000001</v>
      </c>
      <c r="K272">
        <f t="shared" si="29"/>
        <v>0.10630000000000001</v>
      </c>
      <c r="L272">
        <f t="shared" si="30"/>
        <v>0.18160000000000001</v>
      </c>
      <c r="M272">
        <f t="shared" si="31"/>
        <v>0.12920000000000001</v>
      </c>
      <c r="N272">
        <f t="shared" si="32"/>
        <v>0.129</v>
      </c>
    </row>
    <row r="273" spans="1:14" x14ac:dyDescent="0.3">
      <c r="A273" s="1">
        <v>26</v>
      </c>
      <c r="B273" t="s">
        <v>760</v>
      </c>
      <c r="C273" t="s">
        <v>254</v>
      </c>
      <c r="D273" t="s">
        <v>254</v>
      </c>
      <c r="E273" t="s">
        <v>254</v>
      </c>
      <c r="F273" t="s">
        <v>254</v>
      </c>
      <c r="G273" t="s">
        <v>254</v>
      </c>
      <c r="I273" t="str">
        <f t="shared" si="27"/>
        <v>N/A</v>
      </c>
      <c r="J273" t="str">
        <f t="shared" si="28"/>
        <v>N/A</v>
      </c>
      <c r="K273" t="str">
        <f t="shared" si="29"/>
        <v>N/A</v>
      </c>
      <c r="L273" t="str">
        <f t="shared" si="30"/>
        <v>N/A</v>
      </c>
      <c r="M273" t="str">
        <f t="shared" si="31"/>
        <v>N/A</v>
      </c>
      <c r="N273" t="str">
        <f t="shared" si="32"/>
        <v>N/A</v>
      </c>
    </row>
    <row r="274" spans="1:14" x14ac:dyDescent="0.3">
      <c r="A274" s="1">
        <v>27</v>
      </c>
      <c r="B274" t="s">
        <v>761</v>
      </c>
      <c r="C274" t="s">
        <v>254</v>
      </c>
      <c r="D274" t="s">
        <v>254</v>
      </c>
      <c r="E274" t="s">
        <v>254</v>
      </c>
      <c r="F274" t="s">
        <v>254</v>
      </c>
      <c r="G274" t="s">
        <v>254</v>
      </c>
      <c r="I274" t="str">
        <f t="shared" si="27"/>
        <v>N/A</v>
      </c>
      <c r="J274" t="str">
        <f t="shared" si="28"/>
        <v>N/A</v>
      </c>
      <c r="K274" t="str">
        <f t="shared" si="29"/>
        <v>N/A</v>
      </c>
      <c r="L274" t="str">
        <f t="shared" si="30"/>
        <v>N/A</v>
      </c>
      <c r="M274" t="str">
        <f t="shared" si="31"/>
        <v>N/A</v>
      </c>
      <c r="N274" t="str">
        <f t="shared" si="32"/>
        <v>N/A</v>
      </c>
    </row>
    <row r="275" spans="1:14" x14ac:dyDescent="0.3">
      <c r="A275" s="1">
        <v>28</v>
      </c>
      <c r="B275" t="s">
        <v>762</v>
      </c>
      <c r="C275" t="s">
        <v>254</v>
      </c>
      <c r="D275" t="s">
        <v>254</v>
      </c>
      <c r="E275" t="s">
        <v>254</v>
      </c>
      <c r="F275" t="s">
        <v>254</v>
      </c>
      <c r="G275" t="s">
        <v>254</v>
      </c>
      <c r="I275" t="str">
        <f t="shared" si="27"/>
        <v>N/A</v>
      </c>
      <c r="J275" t="str">
        <f t="shared" si="28"/>
        <v>N/A</v>
      </c>
      <c r="K275" t="str">
        <f t="shared" si="29"/>
        <v>N/A</v>
      </c>
      <c r="L275" t="str">
        <f t="shared" si="30"/>
        <v>N/A</v>
      </c>
      <c r="M275" t="str">
        <f t="shared" si="31"/>
        <v>N/A</v>
      </c>
      <c r="N275" t="str">
        <f t="shared" si="32"/>
        <v>N/A</v>
      </c>
    </row>
    <row r="276" spans="1:14" x14ac:dyDescent="0.3">
      <c r="A276" s="1">
        <v>29</v>
      </c>
      <c r="B276" t="s">
        <v>763</v>
      </c>
      <c r="C276" t="s">
        <v>2950</v>
      </c>
      <c r="D276" t="s">
        <v>2951</v>
      </c>
      <c r="E276" t="s">
        <v>2952</v>
      </c>
      <c r="F276" t="s">
        <v>2953</v>
      </c>
      <c r="G276" t="s">
        <v>2954</v>
      </c>
      <c r="I276" t="str">
        <f t="shared" si="27"/>
        <v>pos_trend</v>
      </c>
      <c r="J276">
        <f t="shared" si="28"/>
        <v>176190000</v>
      </c>
      <c r="K276">
        <f t="shared" si="29"/>
        <v>193920000</v>
      </c>
      <c r="L276">
        <f t="shared" si="30"/>
        <v>220190000</v>
      </c>
      <c r="M276">
        <f t="shared" si="31"/>
        <v>236310000</v>
      </c>
      <c r="N276">
        <f t="shared" si="32"/>
        <v>266220000.00000003</v>
      </c>
    </row>
    <row r="277" spans="1:14" x14ac:dyDescent="0.3">
      <c r="A277" s="1">
        <v>30</v>
      </c>
      <c r="B277" t="s">
        <v>769</v>
      </c>
      <c r="C277" t="s">
        <v>2955</v>
      </c>
      <c r="D277" t="s">
        <v>2956</v>
      </c>
      <c r="E277" t="s">
        <v>2957</v>
      </c>
      <c r="F277" t="s">
        <v>2958</v>
      </c>
      <c r="G277" t="s">
        <v>2959</v>
      </c>
      <c r="I277" t="str">
        <f t="shared" si="27"/>
        <v>N/A</v>
      </c>
      <c r="J277">
        <f t="shared" si="28"/>
        <v>121020000</v>
      </c>
      <c r="K277">
        <f t="shared" si="29"/>
        <v>124600000</v>
      </c>
      <c r="L277">
        <f t="shared" si="30"/>
        <v>132560000</v>
      </c>
      <c r="M277">
        <f t="shared" si="31"/>
        <v>127020000</v>
      </c>
      <c r="N277">
        <f t="shared" si="32"/>
        <v>135930000</v>
      </c>
    </row>
    <row r="278" spans="1:14" x14ac:dyDescent="0.3">
      <c r="A278" s="1">
        <v>31</v>
      </c>
      <c r="B278" t="s">
        <v>773</v>
      </c>
      <c r="C278" t="s">
        <v>2960</v>
      </c>
      <c r="D278" t="s">
        <v>2961</v>
      </c>
      <c r="E278" t="s">
        <v>2962</v>
      </c>
      <c r="F278" t="s">
        <v>1453</v>
      </c>
      <c r="G278" t="s">
        <v>2963</v>
      </c>
      <c r="I278" t="str">
        <f t="shared" si="27"/>
        <v>pos_trend</v>
      </c>
      <c r="J278">
        <f t="shared" si="28"/>
        <v>55130000</v>
      </c>
      <c r="K278">
        <f t="shared" si="29"/>
        <v>69320000</v>
      </c>
      <c r="L278">
        <f t="shared" si="30"/>
        <v>87640000</v>
      </c>
      <c r="M278">
        <f t="shared" si="31"/>
        <v>109300000</v>
      </c>
      <c r="N278">
        <f t="shared" si="32"/>
        <v>130300000.00000001</v>
      </c>
    </row>
    <row r="279" spans="1:14" x14ac:dyDescent="0.3">
      <c r="A279" s="1">
        <v>32</v>
      </c>
      <c r="B279" t="s">
        <v>779</v>
      </c>
      <c r="C279" t="s">
        <v>254</v>
      </c>
      <c r="D279" t="s">
        <v>254</v>
      </c>
      <c r="E279" t="s">
        <v>254</v>
      </c>
      <c r="F279" t="s">
        <v>254</v>
      </c>
      <c r="G279" t="s">
        <v>254</v>
      </c>
      <c r="I279" t="str">
        <f t="shared" si="27"/>
        <v>N/A</v>
      </c>
      <c r="J279" t="str">
        <f t="shared" si="28"/>
        <v>N/A</v>
      </c>
      <c r="K279" t="str">
        <f t="shared" si="29"/>
        <v>N/A</v>
      </c>
      <c r="L279" t="str">
        <f t="shared" si="30"/>
        <v>N/A</v>
      </c>
      <c r="M279" t="str">
        <f t="shared" si="31"/>
        <v>N/A</v>
      </c>
      <c r="N279" t="str">
        <f t="shared" si="32"/>
        <v>N/A</v>
      </c>
    </row>
    <row r="280" spans="1:14" x14ac:dyDescent="0.3">
      <c r="A280" s="1">
        <v>33</v>
      </c>
      <c r="B280" t="s">
        <v>780</v>
      </c>
      <c r="C280" t="s">
        <v>254</v>
      </c>
      <c r="D280" t="s">
        <v>254</v>
      </c>
      <c r="E280" t="s">
        <v>254</v>
      </c>
      <c r="F280" t="s">
        <v>254</v>
      </c>
      <c r="G280" t="s">
        <v>254</v>
      </c>
      <c r="I280" t="str">
        <f t="shared" si="27"/>
        <v>N/A</v>
      </c>
      <c r="J280" t="str">
        <f t="shared" si="28"/>
        <v>N/A</v>
      </c>
      <c r="K280" t="str">
        <f t="shared" si="29"/>
        <v>N/A</v>
      </c>
      <c r="L280" t="str">
        <f t="shared" si="30"/>
        <v>N/A</v>
      </c>
      <c r="M280" t="str">
        <f t="shared" si="31"/>
        <v>N/A</v>
      </c>
      <c r="N280" t="str">
        <f t="shared" si="32"/>
        <v>N/A</v>
      </c>
    </row>
    <row r="281" spans="1:14" x14ac:dyDescent="0.3">
      <c r="A281" s="1">
        <v>34</v>
      </c>
      <c r="B281" t="s">
        <v>786</v>
      </c>
      <c r="C281" t="s">
        <v>2964</v>
      </c>
      <c r="D281" t="s">
        <v>2965</v>
      </c>
      <c r="E281" t="s">
        <v>254</v>
      </c>
      <c r="F281" t="s">
        <v>2966</v>
      </c>
      <c r="G281" t="s">
        <v>2409</v>
      </c>
      <c r="I281" t="str">
        <f t="shared" si="27"/>
        <v>N/A</v>
      </c>
      <c r="J281">
        <f t="shared" si="28"/>
        <v>42000</v>
      </c>
      <c r="K281">
        <f t="shared" si="29"/>
        <v>-5000</v>
      </c>
      <c r="L281" t="str">
        <f t="shared" si="30"/>
        <v>N/A</v>
      </c>
      <c r="M281">
        <f t="shared" si="31"/>
        <v>-7000</v>
      </c>
      <c r="N281">
        <f t="shared" si="32"/>
        <v>-12000</v>
      </c>
    </row>
    <row r="282" spans="1:14" x14ac:dyDescent="0.3">
      <c r="A282" s="1">
        <v>35</v>
      </c>
      <c r="B282" t="s">
        <v>788</v>
      </c>
      <c r="C282" t="s">
        <v>254</v>
      </c>
      <c r="D282" t="s">
        <v>254</v>
      </c>
      <c r="E282" t="s">
        <v>254</v>
      </c>
      <c r="F282" t="s">
        <v>254</v>
      </c>
      <c r="G282" t="s">
        <v>254</v>
      </c>
      <c r="I282" t="str">
        <f t="shared" si="27"/>
        <v>N/A</v>
      </c>
      <c r="J282" t="str">
        <f t="shared" si="28"/>
        <v>N/A</v>
      </c>
      <c r="K282" t="str">
        <f t="shared" si="29"/>
        <v>N/A</v>
      </c>
      <c r="L282" t="str">
        <f t="shared" si="30"/>
        <v>N/A</v>
      </c>
      <c r="M282" t="str">
        <f t="shared" si="31"/>
        <v>N/A</v>
      </c>
      <c r="N282" t="str">
        <f t="shared" si="32"/>
        <v>N/A</v>
      </c>
    </row>
    <row r="283" spans="1:14" x14ac:dyDescent="0.3">
      <c r="A283" s="1">
        <v>36</v>
      </c>
      <c r="B283" t="s">
        <v>789</v>
      </c>
      <c r="C283" t="s">
        <v>254</v>
      </c>
      <c r="D283" t="s">
        <v>254</v>
      </c>
      <c r="E283" t="s">
        <v>254</v>
      </c>
      <c r="F283" t="s">
        <v>254</v>
      </c>
      <c r="G283" t="s">
        <v>254</v>
      </c>
      <c r="I283" t="str">
        <f t="shared" si="27"/>
        <v>N/A</v>
      </c>
      <c r="J283" t="str">
        <f t="shared" si="28"/>
        <v>N/A</v>
      </c>
      <c r="K283" t="str">
        <f t="shared" si="29"/>
        <v>N/A</v>
      </c>
      <c r="L283" t="str">
        <f t="shared" si="30"/>
        <v>N/A</v>
      </c>
      <c r="M283" t="str">
        <f t="shared" si="31"/>
        <v>N/A</v>
      </c>
      <c r="N283" t="str">
        <f t="shared" si="32"/>
        <v>N/A</v>
      </c>
    </row>
    <row r="284" spans="1:14" x14ac:dyDescent="0.3">
      <c r="A284" s="1">
        <v>37</v>
      </c>
      <c r="B284" t="s">
        <v>795</v>
      </c>
      <c r="C284" t="s">
        <v>2967</v>
      </c>
      <c r="D284" t="s">
        <v>2968</v>
      </c>
      <c r="E284" t="s">
        <v>2969</v>
      </c>
      <c r="F284" t="s">
        <v>2970</v>
      </c>
      <c r="G284" t="s">
        <v>2971</v>
      </c>
      <c r="I284" t="str">
        <f t="shared" si="27"/>
        <v>N/A</v>
      </c>
      <c r="J284">
        <f t="shared" si="28"/>
        <v>0.87329999999999997</v>
      </c>
      <c r="K284">
        <f t="shared" si="29"/>
        <v>0.89370000000000005</v>
      </c>
      <c r="L284">
        <f t="shared" si="30"/>
        <v>0.81840000000000002</v>
      </c>
      <c r="M284">
        <f t="shared" si="31"/>
        <v>0.87080000000000002</v>
      </c>
      <c r="N284">
        <f t="shared" si="32"/>
        <v>0.871</v>
      </c>
    </row>
    <row r="285" spans="1:14" x14ac:dyDescent="0.3">
      <c r="A285" s="1">
        <v>38</v>
      </c>
      <c r="B285" t="s">
        <v>801</v>
      </c>
      <c r="C285" t="s">
        <v>2950</v>
      </c>
      <c r="D285" t="s">
        <v>2951</v>
      </c>
      <c r="E285" t="s">
        <v>2952</v>
      </c>
      <c r="F285" t="s">
        <v>2953</v>
      </c>
      <c r="G285" t="s">
        <v>2954</v>
      </c>
      <c r="I285" t="str">
        <f t="shared" si="27"/>
        <v>pos_trend</v>
      </c>
      <c r="J285">
        <f t="shared" si="28"/>
        <v>176190000</v>
      </c>
      <c r="K285">
        <f t="shared" si="29"/>
        <v>193920000</v>
      </c>
      <c r="L285">
        <f t="shared" si="30"/>
        <v>220190000</v>
      </c>
      <c r="M285">
        <f t="shared" si="31"/>
        <v>236310000</v>
      </c>
      <c r="N285">
        <f t="shared" si="32"/>
        <v>266220000.00000003</v>
      </c>
    </row>
    <row r="286" spans="1:14" x14ac:dyDescent="0.3">
      <c r="A286" s="1">
        <v>39</v>
      </c>
      <c r="B286" t="s">
        <v>802</v>
      </c>
      <c r="C286" t="s">
        <v>2967</v>
      </c>
      <c r="D286" t="s">
        <v>2968</v>
      </c>
      <c r="E286" t="s">
        <v>2969</v>
      </c>
      <c r="F286" t="s">
        <v>2970</v>
      </c>
      <c r="G286" t="s">
        <v>2971</v>
      </c>
      <c r="I286" t="str">
        <f t="shared" si="27"/>
        <v>N/A</v>
      </c>
      <c r="J286">
        <f t="shared" si="28"/>
        <v>0.87329999999999997</v>
      </c>
      <c r="K286">
        <f t="shared" si="29"/>
        <v>0.89370000000000005</v>
      </c>
      <c r="L286">
        <f t="shared" si="30"/>
        <v>0.81840000000000002</v>
      </c>
      <c r="M286">
        <f t="shared" si="31"/>
        <v>0.87080000000000002</v>
      </c>
      <c r="N286">
        <f t="shared" si="32"/>
        <v>0.871</v>
      </c>
    </row>
    <row r="287" spans="1:14" x14ac:dyDescent="0.3">
      <c r="A287" s="1">
        <v>40</v>
      </c>
      <c r="B287" t="s">
        <v>803</v>
      </c>
      <c r="C287" t="s">
        <v>254</v>
      </c>
      <c r="D287" t="s">
        <v>254</v>
      </c>
      <c r="E287" t="s">
        <v>254</v>
      </c>
      <c r="F287" t="s">
        <v>254</v>
      </c>
      <c r="G287" t="s">
        <v>254</v>
      </c>
      <c r="I287" t="str">
        <f t="shared" si="27"/>
        <v>N/A</v>
      </c>
      <c r="J287" t="str">
        <f t="shared" si="28"/>
        <v>N/A</v>
      </c>
      <c r="K287" t="str">
        <f t="shared" si="29"/>
        <v>N/A</v>
      </c>
      <c r="L287" t="str">
        <f t="shared" si="30"/>
        <v>N/A</v>
      </c>
      <c r="M287" t="str">
        <f t="shared" si="31"/>
        <v>N/A</v>
      </c>
      <c r="N287" t="str">
        <f t="shared" si="32"/>
        <v>N/A</v>
      </c>
    </row>
    <row r="288" spans="1:14" x14ac:dyDescent="0.3">
      <c r="A288" s="1">
        <v>41</v>
      </c>
      <c r="B288" t="s">
        <v>804</v>
      </c>
      <c r="C288" t="s">
        <v>2950</v>
      </c>
      <c r="D288" t="s">
        <v>2951</v>
      </c>
      <c r="E288" t="s">
        <v>2952</v>
      </c>
      <c r="F288" t="s">
        <v>2953</v>
      </c>
      <c r="G288" t="s">
        <v>2954</v>
      </c>
      <c r="I288" t="str">
        <f t="shared" si="27"/>
        <v>pos_trend</v>
      </c>
      <c r="J288">
        <f t="shared" si="28"/>
        <v>176190000</v>
      </c>
      <c r="K288">
        <f t="shared" si="29"/>
        <v>193920000</v>
      </c>
      <c r="L288">
        <f t="shared" si="30"/>
        <v>220190000</v>
      </c>
      <c r="M288">
        <f t="shared" si="31"/>
        <v>236310000</v>
      </c>
      <c r="N288">
        <f t="shared" si="32"/>
        <v>266220000.00000003</v>
      </c>
    </row>
    <row r="289" spans="1:14" x14ac:dyDescent="0.3">
      <c r="A289" s="1">
        <v>42</v>
      </c>
      <c r="B289" t="s">
        <v>805</v>
      </c>
      <c r="C289" t="s">
        <v>2869</v>
      </c>
      <c r="D289" t="s">
        <v>2870</v>
      </c>
      <c r="E289" t="s">
        <v>2871</v>
      </c>
      <c r="F289" t="s">
        <v>2872</v>
      </c>
      <c r="G289" t="s">
        <v>2873</v>
      </c>
      <c r="I289" t="str">
        <f t="shared" si="27"/>
        <v>pos_trend</v>
      </c>
      <c r="J289">
        <f t="shared" si="28"/>
        <v>201760000</v>
      </c>
      <c r="K289">
        <f t="shared" si="29"/>
        <v>216990000</v>
      </c>
      <c r="L289">
        <f t="shared" si="30"/>
        <v>269060000</v>
      </c>
      <c r="M289">
        <f t="shared" si="31"/>
        <v>271380000</v>
      </c>
      <c r="N289">
        <f t="shared" si="32"/>
        <v>305650000</v>
      </c>
    </row>
    <row r="290" spans="1:14" x14ac:dyDescent="0.3">
      <c r="I290" t="str">
        <f t="shared" si="27"/>
        <v>N/A</v>
      </c>
      <c r="J290" t="str">
        <f t="shared" si="28"/>
        <v>N/A</v>
      </c>
      <c r="K290" t="str">
        <f t="shared" si="29"/>
        <v>N/A</v>
      </c>
      <c r="L290" t="str">
        <f t="shared" si="30"/>
        <v>N/A</v>
      </c>
      <c r="M290" t="str">
        <f t="shared" si="31"/>
        <v>N/A</v>
      </c>
      <c r="N290" t="str">
        <f t="shared" si="32"/>
        <v>N/A</v>
      </c>
    </row>
    <row r="291" spans="1:14" x14ac:dyDescent="0.3">
      <c r="B291" s="1" t="s">
        <v>2598</v>
      </c>
      <c r="C291" s="1" t="s">
        <v>243</v>
      </c>
      <c r="D291" s="1" t="s">
        <v>244</v>
      </c>
      <c r="E291" s="1" t="s">
        <v>245</v>
      </c>
      <c r="F291" s="1" t="s">
        <v>246</v>
      </c>
      <c r="G291" s="1" t="s">
        <v>2599</v>
      </c>
      <c r="H291" s="1" t="s">
        <v>247</v>
      </c>
      <c r="I291" t="str">
        <f t="shared" si="27"/>
        <v>pos_trend</v>
      </c>
      <c r="J291">
        <f t="shared" si="28"/>
        <v>2013</v>
      </c>
      <c r="K291">
        <f t="shared" si="29"/>
        <v>2014</v>
      </c>
      <c r="L291">
        <f t="shared" si="30"/>
        <v>2015</v>
      </c>
      <c r="M291">
        <f t="shared" si="31"/>
        <v>2016</v>
      </c>
      <c r="N291">
        <f t="shared" si="32"/>
        <v>2017</v>
      </c>
    </row>
    <row r="292" spans="1:14" x14ac:dyDescent="0.3">
      <c r="A292" s="1">
        <v>0</v>
      </c>
      <c r="B292" t="s">
        <v>806</v>
      </c>
      <c r="C292" t="s">
        <v>2706</v>
      </c>
      <c r="D292" t="s">
        <v>2707</v>
      </c>
      <c r="E292" t="s">
        <v>2720</v>
      </c>
      <c r="F292" t="s">
        <v>2721</v>
      </c>
      <c r="G292" t="s">
        <v>2722</v>
      </c>
      <c r="I292" t="str">
        <f t="shared" si="27"/>
        <v>N/A</v>
      </c>
      <c r="J292">
        <f t="shared" si="28"/>
        <v>27460000</v>
      </c>
      <c r="K292">
        <f t="shared" si="29"/>
        <v>14190000</v>
      </c>
      <c r="L292">
        <f t="shared" si="30"/>
        <v>27330000</v>
      </c>
      <c r="M292">
        <f t="shared" si="31"/>
        <v>31630000</v>
      </c>
      <c r="N292">
        <f t="shared" si="32"/>
        <v>32720000</v>
      </c>
    </row>
    <row r="293" spans="1:14" x14ac:dyDescent="0.3">
      <c r="A293" s="1">
        <v>1</v>
      </c>
      <c r="B293" t="s">
        <v>424</v>
      </c>
      <c r="C293" t="s">
        <v>254</v>
      </c>
      <c r="D293" t="s">
        <v>2709</v>
      </c>
      <c r="E293" t="s">
        <v>2972</v>
      </c>
      <c r="F293" t="s">
        <v>2973</v>
      </c>
      <c r="G293" t="s">
        <v>2974</v>
      </c>
      <c r="I293" t="str">
        <f t="shared" si="27"/>
        <v>N/A</v>
      </c>
      <c r="J293" t="str">
        <f t="shared" si="28"/>
        <v>N/A</v>
      </c>
      <c r="K293">
        <f t="shared" si="29"/>
        <v>-0.48340000000000005</v>
      </c>
      <c r="L293">
        <f t="shared" si="30"/>
        <v>0.92680000000000007</v>
      </c>
      <c r="M293">
        <f t="shared" si="31"/>
        <v>0.1573</v>
      </c>
      <c r="N293">
        <f t="shared" si="32"/>
        <v>3.4300000000000004E-2</v>
      </c>
    </row>
    <row r="294" spans="1:14" x14ac:dyDescent="0.3">
      <c r="A294" s="1">
        <v>2</v>
      </c>
      <c r="B294" t="s">
        <v>807</v>
      </c>
      <c r="C294" t="s">
        <v>2617</v>
      </c>
      <c r="D294" t="s">
        <v>2618</v>
      </c>
      <c r="E294" t="s">
        <v>2975</v>
      </c>
      <c r="F294" t="s">
        <v>2619</v>
      </c>
      <c r="G294" t="s">
        <v>2620</v>
      </c>
      <c r="I294" t="str">
        <f t="shared" si="27"/>
        <v>N/A</v>
      </c>
      <c r="J294">
        <f t="shared" si="28"/>
        <v>6300000</v>
      </c>
      <c r="K294">
        <f t="shared" si="29"/>
        <v>7430000</v>
      </c>
      <c r="L294">
        <f t="shared" si="30"/>
        <v>8490000</v>
      </c>
      <c r="M294">
        <f t="shared" si="31"/>
        <v>6700000</v>
      </c>
      <c r="N294">
        <f t="shared" si="32"/>
        <v>7340000</v>
      </c>
    </row>
    <row r="295" spans="1:14" x14ac:dyDescent="0.3">
      <c r="A295" s="1">
        <v>3</v>
      </c>
      <c r="B295" t="s">
        <v>808</v>
      </c>
      <c r="C295" t="s">
        <v>2621</v>
      </c>
      <c r="D295" t="s">
        <v>2622</v>
      </c>
      <c r="E295" t="s">
        <v>2976</v>
      </c>
      <c r="F295" t="s">
        <v>669</v>
      </c>
      <c r="G295" t="s">
        <v>2623</v>
      </c>
      <c r="I295" t="str">
        <f t="shared" si="27"/>
        <v>N/A</v>
      </c>
      <c r="J295">
        <f t="shared" si="28"/>
        <v>5430000</v>
      </c>
      <c r="K295">
        <f t="shared" si="29"/>
        <v>5900000</v>
      </c>
      <c r="L295">
        <f t="shared" si="30"/>
        <v>7200000</v>
      </c>
      <c r="M295">
        <f t="shared" si="31"/>
        <v>6500000</v>
      </c>
      <c r="N295">
        <f t="shared" si="32"/>
        <v>7140000</v>
      </c>
    </row>
    <row r="296" spans="1:14" x14ac:dyDescent="0.3">
      <c r="A296" s="1">
        <v>4</v>
      </c>
      <c r="B296" t="s">
        <v>809</v>
      </c>
      <c r="C296" t="s">
        <v>2271</v>
      </c>
      <c r="D296" t="s">
        <v>2624</v>
      </c>
      <c r="E296" t="s">
        <v>2695</v>
      </c>
      <c r="F296" t="s">
        <v>2626</v>
      </c>
      <c r="G296" t="s">
        <v>2626</v>
      </c>
      <c r="I296" t="str">
        <f t="shared" si="27"/>
        <v>N/A</v>
      </c>
      <c r="J296">
        <f t="shared" si="28"/>
        <v>868000</v>
      </c>
      <c r="K296">
        <f t="shared" si="29"/>
        <v>1530000</v>
      </c>
      <c r="L296">
        <f t="shared" si="30"/>
        <v>1290000</v>
      </c>
      <c r="M296">
        <f t="shared" si="31"/>
        <v>200000</v>
      </c>
      <c r="N296">
        <f t="shared" si="32"/>
        <v>200000</v>
      </c>
    </row>
    <row r="297" spans="1:14" x14ac:dyDescent="0.3">
      <c r="A297" s="1">
        <v>5</v>
      </c>
      <c r="B297" t="s">
        <v>810</v>
      </c>
      <c r="C297" t="s">
        <v>2697</v>
      </c>
      <c r="D297" t="s">
        <v>2698</v>
      </c>
      <c r="E297" t="s">
        <v>2977</v>
      </c>
      <c r="F297" t="s">
        <v>2864</v>
      </c>
      <c r="G297" t="s">
        <v>2701</v>
      </c>
      <c r="I297" t="str">
        <f t="shared" si="27"/>
        <v>N/A</v>
      </c>
      <c r="J297">
        <f t="shared" si="28"/>
        <v>-1310000</v>
      </c>
      <c r="K297">
        <f t="shared" si="29"/>
        <v>-785000</v>
      </c>
      <c r="L297">
        <f t="shared" si="30"/>
        <v>-3950000</v>
      </c>
      <c r="M297">
        <f t="shared" si="31"/>
        <v>1320000</v>
      </c>
      <c r="N297">
        <f t="shared" si="32"/>
        <v>-1320000</v>
      </c>
    </row>
    <row r="298" spans="1:14" x14ac:dyDescent="0.3">
      <c r="A298" s="1">
        <v>6</v>
      </c>
      <c r="B298" t="s">
        <v>714</v>
      </c>
      <c r="C298" t="s">
        <v>2697</v>
      </c>
      <c r="D298" t="s">
        <v>2698</v>
      </c>
      <c r="E298" t="s">
        <v>2977</v>
      </c>
      <c r="F298" t="s">
        <v>2864</v>
      </c>
      <c r="G298" t="s">
        <v>2701</v>
      </c>
      <c r="I298" t="str">
        <f t="shared" si="27"/>
        <v>N/A</v>
      </c>
      <c r="J298">
        <f t="shared" si="28"/>
        <v>-1310000</v>
      </c>
      <c r="K298">
        <f t="shared" si="29"/>
        <v>-785000</v>
      </c>
      <c r="L298">
        <f t="shared" si="30"/>
        <v>-3950000</v>
      </c>
      <c r="M298">
        <f t="shared" si="31"/>
        <v>1320000</v>
      </c>
      <c r="N298">
        <f t="shared" si="32"/>
        <v>-1320000</v>
      </c>
    </row>
    <row r="299" spans="1:14" x14ac:dyDescent="0.3">
      <c r="A299" s="1">
        <v>7</v>
      </c>
      <c r="B299" t="s">
        <v>816</v>
      </c>
      <c r="C299" t="s">
        <v>254</v>
      </c>
      <c r="D299" t="s">
        <v>254</v>
      </c>
      <c r="E299" t="s">
        <v>254</v>
      </c>
      <c r="F299" t="s">
        <v>254</v>
      </c>
      <c r="G299" t="s">
        <v>254</v>
      </c>
      <c r="I299" t="str">
        <f t="shared" si="27"/>
        <v>N/A</v>
      </c>
      <c r="J299" t="str">
        <f t="shared" si="28"/>
        <v>N/A</v>
      </c>
      <c r="K299" t="str">
        <f t="shared" si="29"/>
        <v>N/A</v>
      </c>
      <c r="L299" t="str">
        <f t="shared" si="30"/>
        <v>N/A</v>
      </c>
      <c r="M299" t="str">
        <f t="shared" si="31"/>
        <v>N/A</v>
      </c>
      <c r="N299" t="str">
        <f t="shared" si="32"/>
        <v>N/A</v>
      </c>
    </row>
    <row r="300" spans="1:14" x14ac:dyDescent="0.3">
      <c r="A300" s="1">
        <v>8</v>
      </c>
      <c r="B300" t="s">
        <v>817</v>
      </c>
      <c r="C300" t="s">
        <v>2978</v>
      </c>
      <c r="D300" t="s">
        <v>2979</v>
      </c>
      <c r="E300" t="s">
        <v>2980</v>
      </c>
      <c r="F300" t="s">
        <v>2981</v>
      </c>
      <c r="G300" t="s">
        <v>2982</v>
      </c>
      <c r="I300" t="str">
        <f t="shared" si="27"/>
        <v>N/A</v>
      </c>
      <c r="J300">
        <f t="shared" si="28"/>
        <v>5720000</v>
      </c>
      <c r="K300">
        <f t="shared" si="29"/>
        <v>5520000</v>
      </c>
      <c r="L300">
        <f t="shared" si="30"/>
        <v>11230000</v>
      </c>
      <c r="M300">
        <f t="shared" si="31"/>
        <v>10600000</v>
      </c>
      <c r="N300">
        <f t="shared" si="32"/>
        <v>6290000</v>
      </c>
    </row>
    <row r="301" spans="1:14" x14ac:dyDescent="0.3">
      <c r="A301" s="1">
        <v>9</v>
      </c>
      <c r="B301" t="s">
        <v>823</v>
      </c>
      <c r="C301" t="s">
        <v>2983</v>
      </c>
      <c r="D301" t="s">
        <v>724</v>
      </c>
      <c r="E301" t="s">
        <v>2984</v>
      </c>
      <c r="F301" t="s">
        <v>2985</v>
      </c>
      <c r="G301" t="s">
        <v>2986</v>
      </c>
      <c r="I301" t="str">
        <f t="shared" si="27"/>
        <v>N/A</v>
      </c>
      <c r="J301">
        <f t="shared" si="28"/>
        <v>38170000</v>
      </c>
      <c r="K301">
        <f t="shared" si="29"/>
        <v>26350000</v>
      </c>
      <c r="L301">
        <f t="shared" si="30"/>
        <v>43090000</v>
      </c>
      <c r="M301">
        <f t="shared" si="31"/>
        <v>50250000</v>
      </c>
      <c r="N301">
        <f t="shared" si="32"/>
        <v>45030000</v>
      </c>
    </row>
    <row r="302" spans="1:14" x14ac:dyDescent="0.3">
      <c r="A302" s="1">
        <v>10</v>
      </c>
      <c r="B302" t="s">
        <v>829</v>
      </c>
      <c r="C302" t="s">
        <v>254</v>
      </c>
      <c r="D302" t="s">
        <v>254</v>
      </c>
      <c r="E302" t="s">
        <v>2987</v>
      </c>
      <c r="F302" t="s">
        <v>2988</v>
      </c>
      <c r="G302" t="s">
        <v>254</v>
      </c>
      <c r="I302" t="str">
        <f t="shared" si="27"/>
        <v>N/A</v>
      </c>
      <c r="J302" t="str">
        <f t="shared" si="28"/>
        <v>N/A</v>
      </c>
      <c r="K302" t="str">
        <f t="shared" si="29"/>
        <v>N/A</v>
      </c>
      <c r="L302">
        <f t="shared" si="30"/>
        <v>-7680000</v>
      </c>
      <c r="M302">
        <f t="shared" si="31"/>
        <v>-559000</v>
      </c>
      <c r="N302" t="str">
        <f t="shared" si="32"/>
        <v>N/A</v>
      </c>
    </row>
    <row r="303" spans="1:14" x14ac:dyDescent="0.3">
      <c r="A303" s="1">
        <v>11</v>
      </c>
      <c r="B303" t="s">
        <v>830</v>
      </c>
      <c r="C303" t="s">
        <v>2989</v>
      </c>
      <c r="D303" t="s">
        <v>2990</v>
      </c>
      <c r="E303" t="s">
        <v>2991</v>
      </c>
      <c r="F303" t="s">
        <v>2992</v>
      </c>
      <c r="G303" t="s">
        <v>2993</v>
      </c>
      <c r="I303" t="str">
        <f t="shared" si="27"/>
        <v>N/A</v>
      </c>
      <c r="J303">
        <f t="shared" si="28"/>
        <v>-8970000</v>
      </c>
      <c r="K303">
        <f t="shared" si="29"/>
        <v>9230000</v>
      </c>
      <c r="L303">
        <f t="shared" si="30"/>
        <v>989000</v>
      </c>
      <c r="M303">
        <f t="shared" si="31"/>
        <v>-21630000</v>
      </c>
      <c r="N303">
        <f t="shared" si="32"/>
        <v>-11870000</v>
      </c>
    </row>
    <row r="304" spans="1:14" x14ac:dyDescent="0.3">
      <c r="A304" s="1">
        <v>12</v>
      </c>
      <c r="B304" t="s">
        <v>836</v>
      </c>
      <c r="C304" t="s">
        <v>2994</v>
      </c>
      <c r="D304" t="s">
        <v>2995</v>
      </c>
      <c r="E304" t="s">
        <v>2697</v>
      </c>
      <c r="F304" t="s">
        <v>2996</v>
      </c>
      <c r="G304" t="s">
        <v>2997</v>
      </c>
      <c r="I304" t="str">
        <f t="shared" si="27"/>
        <v>N/A</v>
      </c>
      <c r="J304">
        <f t="shared" si="28"/>
        <v>-9420000</v>
      </c>
      <c r="K304">
        <f t="shared" si="29"/>
        <v>11170000</v>
      </c>
      <c r="L304">
        <f t="shared" si="30"/>
        <v>-1310000</v>
      </c>
      <c r="M304">
        <f t="shared" si="31"/>
        <v>-4910000</v>
      </c>
      <c r="N304">
        <f t="shared" si="32"/>
        <v>-4560000</v>
      </c>
    </row>
    <row r="305" spans="1:14" x14ac:dyDescent="0.3">
      <c r="A305" s="1">
        <v>13</v>
      </c>
      <c r="B305" t="s">
        <v>655</v>
      </c>
      <c r="C305" t="s">
        <v>2998</v>
      </c>
      <c r="D305" t="s">
        <v>2999</v>
      </c>
      <c r="E305" t="s">
        <v>3000</v>
      </c>
      <c r="F305" t="s">
        <v>3001</v>
      </c>
      <c r="G305" t="s">
        <v>3002</v>
      </c>
      <c r="I305" t="str">
        <f t="shared" si="27"/>
        <v>N/A</v>
      </c>
      <c r="J305">
        <f t="shared" si="28"/>
        <v>1750000</v>
      </c>
      <c r="K305">
        <f t="shared" si="29"/>
        <v>-2020000</v>
      </c>
      <c r="L305">
        <f t="shared" si="30"/>
        <v>116000</v>
      </c>
      <c r="M305">
        <f t="shared" si="31"/>
        <v>-443000</v>
      </c>
      <c r="N305">
        <f t="shared" si="32"/>
        <v>238000</v>
      </c>
    </row>
    <row r="306" spans="1:14" x14ac:dyDescent="0.3">
      <c r="A306" s="1">
        <v>14</v>
      </c>
      <c r="B306" t="s">
        <v>847</v>
      </c>
      <c r="C306" t="s">
        <v>3003</v>
      </c>
      <c r="D306" t="s">
        <v>3004</v>
      </c>
      <c r="E306" t="s">
        <v>3005</v>
      </c>
      <c r="F306" t="s">
        <v>3006</v>
      </c>
      <c r="G306" t="s">
        <v>3007</v>
      </c>
      <c r="I306" t="str">
        <f t="shared" si="27"/>
        <v>N/A</v>
      </c>
      <c r="J306">
        <f t="shared" si="28"/>
        <v>5390000</v>
      </c>
      <c r="K306">
        <f t="shared" si="29"/>
        <v>3640000</v>
      </c>
      <c r="L306">
        <f t="shared" si="30"/>
        <v>6830000</v>
      </c>
      <c r="M306">
        <f t="shared" si="31"/>
        <v>-13270000</v>
      </c>
      <c r="N306">
        <f t="shared" si="32"/>
        <v>-1380000</v>
      </c>
    </row>
    <row r="307" spans="1:14" x14ac:dyDescent="0.3">
      <c r="A307" s="1">
        <v>15</v>
      </c>
      <c r="B307" t="s">
        <v>853</v>
      </c>
      <c r="C307" t="s">
        <v>3008</v>
      </c>
      <c r="D307" t="s">
        <v>3009</v>
      </c>
      <c r="E307" t="s">
        <v>3010</v>
      </c>
      <c r="F307" t="s">
        <v>3011</v>
      </c>
      <c r="G307" t="s">
        <v>2562</v>
      </c>
      <c r="I307" t="str">
        <f t="shared" si="27"/>
        <v>N/A</v>
      </c>
      <c r="J307">
        <f t="shared" si="28"/>
        <v>29200000</v>
      </c>
      <c r="K307">
        <f t="shared" si="29"/>
        <v>35570000</v>
      </c>
      <c r="L307">
        <f t="shared" si="30"/>
        <v>36400000</v>
      </c>
      <c r="M307">
        <f t="shared" si="31"/>
        <v>28060000</v>
      </c>
      <c r="N307">
        <f t="shared" si="32"/>
        <v>33150000</v>
      </c>
    </row>
    <row r="308" spans="1:14" x14ac:dyDescent="0.3">
      <c r="A308" s="1">
        <v>16</v>
      </c>
      <c r="B308" t="s">
        <v>859</v>
      </c>
      <c r="C308" t="s">
        <v>254</v>
      </c>
      <c r="D308" t="s">
        <v>3012</v>
      </c>
      <c r="E308" t="s">
        <v>3013</v>
      </c>
      <c r="F308" t="s">
        <v>3014</v>
      </c>
      <c r="G308" t="s">
        <v>2947</v>
      </c>
      <c r="I308" t="str">
        <f t="shared" si="27"/>
        <v>N/A</v>
      </c>
      <c r="J308" t="str">
        <f t="shared" si="28"/>
        <v>N/A</v>
      </c>
      <c r="K308">
        <f t="shared" si="29"/>
        <v>0.21829999999999999</v>
      </c>
      <c r="L308">
        <f t="shared" si="30"/>
        <v>2.3199999999999998E-2</v>
      </c>
      <c r="M308">
        <f t="shared" si="31"/>
        <v>-0.2291</v>
      </c>
      <c r="N308">
        <f t="shared" si="32"/>
        <v>0.18160000000000001</v>
      </c>
    </row>
    <row r="309" spans="1:14" x14ac:dyDescent="0.3">
      <c r="A309" s="1">
        <v>17</v>
      </c>
      <c r="B309" t="s">
        <v>864</v>
      </c>
      <c r="C309" t="s">
        <v>3015</v>
      </c>
      <c r="D309" t="s">
        <v>3016</v>
      </c>
      <c r="E309" t="s">
        <v>868</v>
      </c>
      <c r="F309" t="s">
        <v>3017</v>
      </c>
      <c r="G309" t="s">
        <v>2638</v>
      </c>
      <c r="I309" t="str">
        <f t="shared" si="27"/>
        <v>N/A</v>
      </c>
      <c r="J309">
        <f t="shared" si="28"/>
        <v>0.157</v>
      </c>
      <c r="K309">
        <f t="shared" si="29"/>
        <v>0.20699999999999999</v>
      </c>
      <c r="L309">
        <f t="shared" si="30"/>
        <v>0.1797</v>
      </c>
      <c r="M309">
        <f t="shared" si="31"/>
        <v>0.12820000000000001</v>
      </c>
      <c r="N309">
        <f t="shared" si="32"/>
        <v>0.1459</v>
      </c>
    </row>
    <row r="310" spans="1:14" x14ac:dyDescent="0.3">
      <c r="I310" t="str">
        <f t="shared" si="27"/>
        <v>N/A</v>
      </c>
      <c r="J310" t="str">
        <f t="shared" si="28"/>
        <v>N/A</v>
      </c>
      <c r="K310" t="str">
        <f t="shared" si="29"/>
        <v>N/A</v>
      </c>
      <c r="L310" t="str">
        <f t="shared" si="30"/>
        <v>N/A</v>
      </c>
      <c r="M310" t="str">
        <f t="shared" si="31"/>
        <v>N/A</v>
      </c>
      <c r="N310" t="str">
        <f t="shared" si="32"/>
        <v>N/A</v>
      </c>
    </row>
    <row r="311" spans="1:14" x14ac:dyDescent="0.3">
      <c r="B311" s="1" t="s">
        <v>307</v>
      </c>
      <c r="C311" s="1" t="s">
        <v>243</v>
      </c>
      <c r="D311" s="1" t="s">
        <v>244</v>
      </c>
      <c r="E311" s="1" t="s">
        <v>245</v>
      </c>
      <c r="F311" s="1" t="s">
        <v>246</v>
      </c>
      <c r="G311" s="1" t="s">
        <v>2599</v>
      </c>
      <c r="H311" s="1" t="s">
        <v>247</v>
      </c>
      <c r="I311" t="str">
        <f t="shared" si="27"/>
        <v>pos_trend</v>
      </c>
      <c r="J311">
        <f t="shared" si="28"/>
        <v>2013</v>
      </c>
      <c r="K311">
        <f t="shared" si="29"/>
        <v>2014</v>
      </c>
      <c r="L311">
        <f t="shared" si="30"/>
        <v>2015</v>
      </c>
      <c r="M311">
        <f t="shared" si="31"/>
        <v>2016</v>
      </c>
      <c r="N311">
        <f t="shared" si="32"/>
        <v>2017</v>
      </c>
    </row>
    <row r="312" spans="1:14" x14ac:dyDescent="0.3">
      <c r="A312" s="1">
        <v>0</v>
      </c>
      <c r="B312" t="s">
        <v>870</v>
      </c>
      <c r="C312" t="s">
        <v>2303</v>
      </c>
      <c r="D312" t="s">
        <v>3018</v>
      </c>
      <c r="E312" t="s">
        <v>3019</v>
      </c>
      <c r="F312" t="s">
        <v>3020</v>
      </c>
      <c r="G312" t="s">
        <v>3021</v>
      </c>
      <c r="I312" t="str">
        <f t="shared" si="27"/>
        <v>N/A</v>
      </c>
      <c r="J312">
        <f t="shared" si="28"/>
        <v>-5640000</v>
      </c>
      <c r="K312">
        <f t="shared" si="29"/>
        <v>-5550000</v>
      </c>
      <c r="L312">
        <f t="shared" si="30"/>
        <v>-6080000</v>
      </c>
      <c r="M312">
        <f t="shared" si="31"/>
        <v>-5190000</v>
      </c>
      <c r="N312">
        <f t="shared" si="32"/>
        <v>-10170000</v>
      </c>
    </row>
    <row r="313" spans="1:14" x14ac:dyDescent="0.3">
      <c r="A313" s="1">
        <v>1</v>
      </c>
      <c r="B313" t="s">
        <v>876</v>
      </c>
      <c r="C313" t="s">
        <v>2303</v>
      </c>
      <c r="D313" t="s">
        <v>3018</v>
      </c>
      <c r="E313" t="s">
        <v>3019</v>
      </c>
      <c r="F313" t="s">
        <v>3020</v>
      </c>
      <c r="G313" t="s">
        <v>3021</v>
      </c>
      <c r="I313" t="str">
        <f t="shared" si="27"/>
        <v>N/A</v>
      </c>
      <c r="J313">
        <f t="shared" si="28"/>
        <v>-5640000</v>
      </c>
      <c r="K313">
        <f t="shared" si="29"/>
        <v>-5550000</v>
      </c>
      <c r="L313">
        <f t="shared" si="30"/>
        <v>-6080000</v>
      </c>
      <c r="M313">
        <f t="shared" si="31"/>
        <v>-5190000</v>
      </c>
      <c r="N313">
        <f t="shared" si="32"/>
        <v>-10170000</v>
      </c>
    </row>
    <row r="314" spans="1:14" x14ac:dyDescent="0.3">
      <c r="A314" s="1">
        <v>2</v>
      </c>
      <c r="B314" t="s">
        <v>882</v>
      </c>
      <c r="C314" t="s">
        <v>254</v>
      </c>
      <c r="D314" t="s">
        <v>254</v>
      </c>
      <c r="E314" t="s">
        <v>254</v>
      </c>
      <c r="F314" t="s">
        <v>254</v>
      </c>
      <c r="G314" t="s">
        <v>254</v>
      </c>
      <c r="I314" t="str">
        <f t="shared" si="27"/>
        <v>N/A</v>
      </c>
      <c r="J314" t="str">
        <f t="shared" si="28"/>
        <v>N/A</v>
      </c>
      <c r="K314" t="str">
        <f t="shared" si="29"/>
        <v>N/A</v>
      </c>
      <c r="L314" t="str">
        <f t="shared" si="30"/>
        <v>N/A</v>
      </c>
      <c r="M314" t="str">
        <f t="shared" si="31"/>
        <v>N/A</v>
      </c>
      <c r="N314" t="str">
        <f t="shared" si="32"/>
        <v>N/A</v>
      </c>
    </row>
    <row r="315" spans="1:14" x14ac:dyDescent="0.3">
      <c r="A315" s="1">
        <v>3</v>
      </c>
      <c r="B315" t="s">
        <v>888</v>
      </c>
      <c r="C315" t="s">
        <v>254</v>
      </c>
      <c r="D315" t="s">
        <v>3022</v>
      </c>
      <c r="E315" t="s">
        <v>3023</v>
      </c>
      <c r="F315" t="s">
        <v>3024</v>
      </c>
      <c r="G315" t="s">
        <v>3025</v>
      </c>
      <c r="I315" t="str">
        <f t="shared" si="27"/>
        <v>N/A</v>
      </c>
      <c r="J315" t="str">
        <f t="shared" si="28"/>
        <v>N/A</v>
      </c>
      <c r="K315">
        <f t="shared" si="29"/>
        <v>1.52E-2</v>
      </c>
      <c r="L315">
        <f t="shared" si="30"/>
        <v>-9.4200000000000006E-2</v>
      </c>
      <c r="M315">
        <f t="shared" si="31"/>
        <v>0.14680000000000001</v>
      </c>
      <c r="N315">
        <f t="shared" si="32"/>
        <v>-0.96160000000000001</v>
      </c>
    </row>
    <row r="316" spans="1:14" x14ac:dyDescent="0.3">
      <c r="A316" s="1">
        <v>4</v>
      </c>
      <c r="B316" t="s">
        <v>893</v>
      </c>
      <c r="C316" t="s">
        <v>3026</v>
      </c>
      <c r="D316" t="s">
        <v>3027</v>
      </c>
      <c r="E316" t="s">
        <v>3028</v>
      </c>
      <c r="F316" t="s">
        <v>3029</v>
      </c>
      <c r="G316" t="s">
        <v>3030</v>
      </c>
      <c r="I316" t="str">
        <f t="shared" ref="I316:I379" si="33">IF(AND(K316&gt; J316, L316&gt; K316, M316&gt; L316, N316&gt; M316), "pos_trend", IF(AND(K316&lt; J316, L316&lt; K316, M316&lt; L316, N316&lt; M316), "neg_trend", "N/A"))</f>
        <v>N/A</v>
      </c>
      <c r="J316">
        <f t="shared" ref="J316:J379" si="34">IFERROR(IF(TRIM(C316)="-", "N/A", IF(RIGHT(C316,1)=")",IF(RIGHT(C316,2)="T)",-1000000000000*VALUE(MID(C316,2,LEN(C316)-3)),IF(RIGHT(C316,2)="M)",-1000000*VALUE(MID(C316,2,LEN(C316)-3)),IF(RIGHT(C316,2)="B)",-1000000000*VALUE(MID(C316,2,LEN(C316)-3)),IF(RIGHT(C316,2)="k)",-1000*VALUE(MID(C316,2,LEN(C316)-3)),VALUE(SUBSTITUTE(C316,",","")))))),IF(RIGHT(C316,1)="T",1000000000000*VALUE(LEFT(C316,LEN(C316)-1)),IF(RIGHT(C316,1)="M",1000000*VALUE(LEFT(C316,LEN(C316)-1)),IF(RIGHT(C316,1)="B",1000000000*VALUE(LEFT(C316,LEN(C316)-1)),IF(RIGHT(C316,1)="%",0.01*VALUE(LEFT(C316,LEN(C316)-1)),IF(RIGHT(C316,1)="k",1000*VALUE(LEFT(C316,LEN(C316)-1)),VALUE(SUBSTITUTE(C316,",",""))))))))),"N/A")</f>
        <v>-3.0299999999999997E-2</v>
      </c>
      <c r="K316">
        <f t="shared" ref="K316:K379" si="35">IFERROR(IF(TRIM(D316)="-", "N/A", IF(RIGHT(D316,1)=")",IF(RIGHT(D316,2)="T)",-1000000000000*VALUE(MID(D316,2,LEN(D316)-3)),IF(RIGHT(D316,2)="M)",-1000000*VALUE(MID(D316,2,LEN(D316)-3)),IF(RIGHT(D316,2)="B)",-1000000000*VALUE(MID(D316,2,LEN(D316)-3)),IF(RIGHT(D316,2)="k)",-1000*VALUE(MID(D316,2,LEN(D316)-3)),VALUE(SUBSTITUTE(D316,",","")))))),IF(RIGHT(D316,1)="T",1000000000000*VALUE(LEFT(D316,LEN(D316)-1)),IF(RIGHT(D316,1)="M",1000000*VALUE(LEFT(D316,LEN(D316)-1)),IF(RIGHT(D316,1)="B",1000000000*VALUE(LEFT(D316,LEN(D316)-1)),IF(RIGHT(D316,1)="%",0.01*VALUE(LEFT(D316,LEN(D316)-1)),IF(RIGHT(D316,1)="k",1000*VALUE(LEFT(D316,LEN(D316)-1)),VALUE(SUBSTITUTE(D316,",",""))))))))),"N/A")</f>
        <v>-3.2300000000000002E-2</v>
      </c>
      <c r="L316">
        <f t="shared" ref="L316:L379" si="36">IFERROR(IF(TRIM(E316)="-", "N/A", IF(RIGHT(E316,1)=")",IF(RIGHT(E316,2)="T)",-1000000000000*VALUE(MID(E316,2,LEN(E316)-3)),IF(RIGHT(E316,2)="M)",-1000000*VALUE(MID(E316,2,LEN(E316)-3)),IF(RIGHT(E316,2)="B)",-1000000000*VALUE(MID(E316,2,LEN(E316)-3)),IF(RIGHT(E316,2)="k)",-1000*VALUE(MID(E316,2,LEN(E316)-3)),VALUE(SUBSTITUTE(E316,",","")))))),IF(RIGHT(E316,1)="T",1000000000000*VALUE(LEFT(E316,LEN(E316)-1)),IF(RIGHT(E316,1)="M",1000000*VALUE(LEFT(E316,LEN(E316)-1)),IF(RIGHT(E316,1)="B",1000000000*VALUE(LEFT(E316,LEN(E316)-1)),IF(RIGHT(E316,1)="%",0.01*VALUE(LEFT(E316,LEN(E316)-1)),IF(RIGHT(E316,1)="k",1000*VALUE(LEFT(E316,LEN(E316)-1)),VALUE(SUBSTITUTE(E316,",",""))))))))),"N/A")</f>
        <v>-0.03</v>
      </c>
      <c r="M316">
        <f t="shared" ref="M316:M379" si="37">IFERROR(IF(TRIM(F316)="-", "N/A", IF(RIGHT(F316,1)=")",IF(RIGHT(F316,2)="T)",-1000000000000*VALUE(MID(F316,2,LEN(F316)-3)),IF(RIGHT(F316,2)="M)",-1000000*VALUE(MID(F316,2,LEN(F316)-3)),IF(RIGHT(F316,2)="B)",-1000000000*VALUE(MID(F316,2,LEN(F316)-3)),IF(RIGHT(F316,2)="k)",-1000*VALUE(MID(F316,2,LEN(F316)-3)),VALUE(SUBSTITUTE(F316,",","")))))),IF(RIGHT(F316,1)="T",1000000000000*VALUE(LEFT(F316,LEN(F316)-1)),IF(RIGHT(F316,1)="M",1000000*VALUE(LEFT(F316,LEN(F316)-1)),IF(RIGHT(F316,1)="B",1000000000*VALUE(LEFT(F316,LEN(F316)-1)),IF(RIGHT(F316,1)="%",0.01*VALUE(LEFT(F316,LEN(F316)-1)),IF(RIGHT(F316,1)="k",1000*VALUE(LEFT(F316,LEN(F316)-1)),VALUE(SUBSTITUTE(F316,",",""))))))))),"N/A")</f>
        <v>-2.3700000000000002E-2</v>
      </c>
      <c r="N316">
        <f t="shared" ref="N316:N379" si="38">IFERROR(IF(TRIM(G316)="-", "N/A", IF(RIGHT(G316,1)=")",IF(RIGHT(G316,2)="T)",-1000000000000*VALUE(MID(G316,2,LEN(G316)-3)),IF(RIGHT(G316,2)="M)",-1000000*VALUE(MID(G316,2,LEN(G316)-3)),IF(RIGHT(G316,2)="B)",-1000000000*VALUE(MID(G316,2,LEN(G316)-3)),IF(RIGHT(G316,2)="k)",-1000*VALUE(MID(G316,2,LEN(G316)-3)),VALUE(SUBSTITUTE(G316,",","")))))),IF(RIGHT(G316,1)="T",1000000000000*VALUE(LEFT(G316,LEN(G316)-1)),IF(RIGHT(G316,1)="M",1000000*VALUE(LEFT(G316,LEN(G316)-1)),IF(RIGHT(G316,1)="B",1000000000*VALUE(LEFT(G316,LEN(G316)-1)),IF(RIGHT(G316,1)="%",0.01*VALUE(LEFT(G316,LEN(G316)-1)),IF(RIGHT(G316,1)="k",1000*VALUE(LEFT(G316,LEN(G316)-1)),VALUE(SUBSTITUTE(G316,",",""))))))))),"N/A")</f>
        <v>-4.4800000000000006E-2</v>
      </c>
    </row>
    <row r="317" spans="1:14" x14ac:dyDescent="0.3">
      <c r="A317" s="1">
        <v>5</v>
      </c>
      <c r="B317" t="s">
        <v>899</v>
      </c>
      <c r="C317" t="s">
        <v>254</v>
      </c>
      <c r="D317" t="s">
        <v>254</v>
      </c>
      <c r="E317" t="s">
        <v>3031</v>
      </c>
      <c r="F317" t="s">
        <v>3032</v>
      </c>
      <c r="G317" t="s">
        <v>2698</v>
      </c>
      <c r="I317" t="str">
        <f t="shared" si="33"/>
        <v>N/A</v>
      </c>
      <c r="J317" t="str">
        <f t="shared" si="34"/>
        <v>N/A</v>
      </c>
      <c r="K317" t="str">
        <f t="shared" si="35"/>
        <v>N/A</v>
      </c>
      <c r="L317">
        <f t="shared" si="36"/>
        <v>-618000</v>
      </c>
      <c r="M317">
        <f t="shared" si="37"/>
        <v>-1130000</v>
      </c>
      <c r="N317">
        <f t="shared" si="38"/>
        <v>-785000</v>
      </c>
    </row>
    <row r="318" spans="1:14" x14ac:dyDescent="0.3">
      <c r="A318" s="1">
        <v>6</v>
      </c>
      <c r="B318" t="s">
        <v>904</v>
      </c>
      <c r="C318" t="s">
        <v>3033</v>
      </c>
      <c r="D318" t="s">
        <v>3034</v>
      </c>
      <c r="E318" t="s">
        <v>3035</v>
      </c>
      <c r="F318" t="s">
        <v>254</v>
      </c>
      <c r="G318" t="s">
        <v>254</v>
      </c>
      <c r="I318" t="str">
        <f t="shared" si="33"/>
        <v>N/A</v>
      </c>
      <c r="J318">
        <f t="shared" si="34"/>
        <v>4000</v>
      </c>
      <c r="K318">
        <f t="shared" si="35"/>
        <v>44000</v>
      </c>
      <c r="L318">
        <f t="shared" si="36"/>
        <v>20130000</v>
      </c>
      <c r="M318" t="str">
        <f t="shared" si="37"/>
        <v>N/A</v>
      </c>
      <c r="N318" t="str">
        <f t="shared" si="38"/>
        <v>N/A</v>
      </c>
    </row>
    <row r="319" spans="1:14" x14ac:dyDescent="0.3">
      <c r="A319" s="1">
        <v>7</v>
      </c>
      <c r="B319" t="s">
        <v>906</v>
      </c>
      <c r="C319" t="s">
        <v>2809</v>
      </c>
      <c r="D319" t="s">
        <v>3036</v>
      </c>
      <c r="E319" t="s">
        <v>3037</v>
      </c>
      <c r="F319" t="s">
        <v>3038</v>
      </c>
      <c r="G319" t="s">
        <v>3039</v>
      </c>
      <c r="I319" t="str">
        <f t="shared" si="33"/>
        <v>N/A</v>
      </c>
      <c r="J319">
        <f t="shared" si="34"/>
        <v>3980000</v>
      </c>
      <c r="K319">
        <f t="shared" si="35"/>
        <v>-7850000</v>
      </c>
      <c r="L319">
        <f t="shared" si="36"/>
        <v>-3340000</v>
      </c>
      <c r="M319">
        <f t="shared" si="37"/>
        <v>-14820000</v>
      </c>
      <c r="N319">
        <f t="shared" si="38"/>
        <v>-4950000</v>
      </c>
    </row>
    <row r="320" spans="1:14" x14ac:dyDescent="0.3">
      <c r="A320" s="1">
        <v>8</v>
      </c>
      <c r="B320" t="s">
        <v>908</v>
      </c>
      <c r="C320" t="s">
        <v>3040</v>
      </c>
      <c r="D320" t="s">
        <v>3041</v>
      </c>
      <c r="E320" t="s">
        <v>3042</v>
      </c>
      <c r="F320" t="s">
        <v>3043</v>
      </c>
      <c r="G320" t="s">
        <v>3044</v>
      </c>
      <c r="I320" t="str">
        <f t="shared" si="33"/>
        <v>N/A</v>
      </c>
      <c r="J320">
        <f t="shared" si="34"/>
        <v>-18340000</v>
      </c>
      <c r="K320">
        <f t="shared" si="35"/>
        <v>-32180000</v>
      </c>
      <c r="L320">
        <f t="shared" si="36"/>
        <v>-36800000</v>
      </c>
      <c r="M320">
        <f t="shared" si="37"/>
        <v>-63780000</v>
      </c>
      <c r="N320">
        <f t="shared" si="38"/>
        <v>-59910000</v>
      </c>
    </row>
    <row r="321" spans="1:14" x14ac:dyDescent="0.3">
      <c r="A321" s="1">
        <v>9</v>
      </c>
      <c r="B321" t="s">
        <v>909</v>
      </c>
      <c r="C321" t="s">
        <v>3045</v>
      </c>
      <c r="D321" t="s">
        <v>3046</v>
      </c>
      <c r="E321" t="s">
        <v>3047</v>
      </c>
      <c r="F321" t="s">
        <v>3048</v>
      </c>
      <c r="G321" t="s">
        <v>3049</v>
      </c>
      <c r="I321" t="str">
        <f t="shared" si="33"/>
        <v>pos_trend</v>
      </c>
      <c r="J321">
        <f t="shared" si="34"/>
        <v>22320000</v>
      </c>
      <c r="K321">
        <f t="shared" si="35"/>
        <v>24330000</v>
      </c>
      <c r="L321">
        <f t="shared" si="36"/>
        <v>33470000</v>
      </c>
      <c r="M321">
        <f t="shared" si="37"/>
        <v>48960000</v>
      </c>
      <c r="N321">
        <f t="shared" si="38"/>
        <v>54970000</v>
      </c>
    </row>
    <row r="322" spans="1:14" x14ac:dyDescent="0.3">
      <c r="A322" s="1">
        <v>10</v>
      </c>
      <c r="B322" t="s">
        <v>910</v>
      </c>
      <c r="C322" t="s">
        <v>254</v>
      </c>
      <c r="D322" t="s">
        <v>254</v>
      </c>
      <c r="E322" t="s">
        <v>254</v>
      </c>
      <c r="F322" t="s">
        <v>254</v>
      </c>
      <c r="G322" t="s">
        <v>254</v>
      </c>
      <c r="I322" t="str">
        <f t="shared" si="33"/>
        <v>N/A</v>
      </c>
      <c r="J322" t="str">
        <f t="shared" si="34"/>
        <v>N/A</v>
      </c>
      <c r="K322" t="str">
        <f t="shared" si="35"/>
        <v>N/A</v>
      </c>
      <c r="L322" t="str">
        <f t="shared" si="36"/>
        <v>N/A</v>
      </c>
      <c r="M322" t="str">
        <f t="shared" si="37"/>
        <v>N/A</v>
      </c>
      <c r="N322" t="str">
        <f t="shared" si="38"/>
        <v>N/A</v>
      </c>
    </row>
    <row r="323" spans="1:14" x14ac:dyDescent="0.3">
      <c r="A323" s="1">
        <v>11</v>
      </c>
      <c r="B323" t="s">
        <v>914</v>
      </c>
      <c r="C323" t="s">
        <v>254</v>
      </c>
      <c r="D323" t="s">
        <v>254</v>
      </c>
      <c r="E323" t="s">
        <v>254</v>
      </c>
      <c r="F323" t="s">
        <v>1568</v>
      </c>
      <c r="G323" t="s">
        <v>254</v>
      </c>
      <c r="I323" t="str">
        <f t="shared" si="33"/>
        <v>N/A</v>
      </c>
      <c r="J323" t="str">
        <f t="shared" si="34"/>
        <v>N/A</v>
      </c>
      <c r="K323" t="str">
        <f t="shared" si="35"/>
        <v>N/A</v>
      </c>
      <c r="L323" t="str">
        <f t="shared" si="36"/>
        <v>N/A</v>
      </c>
      <c r="M323">
        <f t="shared" si="37"/>
        <v>900000</v>
      </c>
      <c r="N323" t="str">
        <f t="shared" si="38"/>
        <v>N/A</v>
      </c>
    </row>
    <row r="324" spans="1:14" x14ac:dyDescent="0.3">
      <c r="A324" s="1">
        <v>12</v>
      </c>
      <c r="B324" t="s">
        <v>915</v>
      </c>
      <c r="C324" t="s">
        <v>3050</v>
      </c>
      <c r="D324" t="s">
        <v>3051</v>
      </c>
      <c r="E324" t="s">
        <v>3052</v>
      </c>
      <c r="F324" t="s">
        <v>3053</v>
      </c>
      <c r="G324" t="s">
        <v>3054</v>
      </c>
      <c r="I324" t="str">
        <f t="shared" si="33"/>
        <v>N/A</v>
      </c>
      <c r="J324">
        <f t="shared" si="34"/>
        <v>-1660000</v>
      </c>
      <c r="K324">
        <f t="shared" si="35"/>
        <v>-13360000</v>
      </c>
      <c r="L324">
        <f t="shared" si="36"/>
        <v>10090000</v>
      </c>
      <c r="M324">
        <f t="shared" si="37"/>
        <v>-20240000</v>
      </c>
      <c r="N324">
        <f t="shared" si="38"/>
        <v>-15900000</v>
      </c>
    </row>
    <row r="325" spans="1:14" x14ac:dyDescent="0.3">
      <c r="A325" s="1">
        <v>13</v>
      </c>
      <c r="B325" t="s">
        <v>921</v>
      </c>
      <c r="C325" t="s">
        <v>254</v>
      </c>
      <c r="D325" t="s">
        <v>3055</v>
      </c>
      <c r="E325" t="s">
        <v>3056</v>
      </c>
      <c r="F325" t="s">
        <v>3057</v>
      </c>
      <c r="G325" t="s">
        <v>3058</v>
      </c>
      <c r="I325" t="str">
        <f t="shared" si="33"/>
        <v>N/A</v>
      </c>
      <c r="J325" t="str">
        <f t="shared" si="34"/>
        <v>N/A</v>
      </c>
      <c r="K325">
        <f t="shared" si="35"/>
        <v>-7.0615999999999994</v>
      </c>
      <c r="L325">
        <f t="shared" si="36"/>
        <v>1.7556</v>
      </c>
      <c r="M325">
        <f t="shared" si="37"/>
        <v>-3.0051000000000001</v>
      </c>
      <c r="N325">
        <f t="shared" si="38"/>
        <v>0.21420000000000003</v>
      </c>
    </row>
    <row r="326" spans="1:14" x14ac:dyDescent="0.3">
      <c r="A326" s="1">
        <v>14</v>
      </c>
      <c r="B326" t="s">
        <v>926</v>
      </c>
      <c r="C326" t="s">
        <v>3059</v>
      </c>
      <c r="D326" t="s">
        <v>3060</v>
      </c>
      <c r="E326" t="s">
        <v>3061</v>
      </c>
      <c r="F326" t="s">
        <v>3062</v>
      </c>
      <c r="G326" t="s">
        <v>3063</v>
      </c>
      <c r="I326" t="str">
        <f t="shared" si="33"/>
        <v>N/A</v>
      </c>
      <c r="J326">
        <f t="shared" si="34"/>
        <v>-8.8999999999999999E-3</v>
      </c>
      <c r="K326">
        <f t="shared" si="35"/>
        <v>-7.7699999999999991E-2</v>
      </c>
      <c r="L326">
        <f t="shared" si="36"/>
        <v>4.9800000000000004E-2</v>
      </c>
      <c r="M326">
        <f t="shared" si="37"/>
        <v>-9.240000000000001E-2</v>
      </c>
      <c r="N326">
        <f t="shared" si="38"/>
        <v>-7.0000000000000007E-2</v>
      </c>
    </row>
    <row r="327" spans="1:14" x14ac:dyDescent="0.3">
      <c r="I327" t="str">
        <f t="shared" si="33"/>
        <v>N/A</v>
      </c>
      <c r="J327" t="str">
        <f t="shared" si="34"/>
        <v>N/A</v>
      </c>
      <c r="K327" t="str">
        <f t="shared" si="35"/>
        <v>N/A</v>
      </c>
      <c r="L327" t="str">
        <f t="shared" si="36"/>
        <v>N/A</v>
      </c>
      <c r="M327" t="str">
        <f t="shared" si="37"/>
        <v>N/A</v>
      </c>
      <c r="N327" t="str">
        <f t="shared" si="38"/>
        <v>N/A</v>
      </c>
    </row>
    <row r="328" spans="1:14" x14ac:dyDescent="0.3">
      <c r="B328" s="1" t="s">
        <v>307</v>
      </c>
      <c r="C328" s="1" t="s">
        <v>243</v>
      </c>
      <c r="D328" s="1" t="s">
        <v>244</v>
      </c>
      <c r="E328" s="1" t="s">
        <v>245</v>
      </c>
      <c r="F328" s="1" t="s">
        <v>246</v>
      </c>
      <c r="G328" s="1" t="s">
        <v>2599</v>
      </c>
      <c r="H328" s="1" t="s">
        <v>247</v>
      </c>
      <c r="I328" t="str">
        <f t="shared" si="33"/>
        <v>pos_trend</v>
      </c>
      <c r="J328">
        <f t="shared" si="34"/>
        <v>2013</v>
      </c>
      <c r="K328">
        <f t="shared" si="35"/>
        <v>2014</v>
      </c>
      <c r="L328">
        <f t="shared" si="36"/>
        <v>2015</v>
      </c>
      <c r="M328">
        <f t="shared" si="37"/>
        <v>2016</v>
      </c>
      <c r="N328">
        <f t="shared" si="38"/>
        <v>2017</v>
      </c>
    </row>
    <row r="329" spans="1:14" x14ac:dyDescent="0.3">
      <c r="A329" s="1">
        <v>0</v>
      </c>
      <c r="B329" t="s">
        <v>932</v>
      </c>
      <c r="C329" t="s">
        <v>3064</v>
      </c>
      <c r="D329" t="s">
        <v>254</v>
      </c>
      <c r="E329" t="s">
        <v>3065</v>
      </c>
      <c r="F329" t="s">
        <v>3066</v>
      </c>
      <c r="G329" t="s">
        <v>3067</v>
      </c>
      <c r="I329" t="str">
        <f t="shared" si="33"/>
        <v>N/A</v>
      </c>
      <c r="J329">
        <f t="shared" si="34"/>
        <v>-22020000</v>
      </c>
      <c r="K329" t="str">
        <f t="shared" si="35"/>
        <v>N/A</v>
      </c>
      <c r="L329">
        <f t="shared" si="36"/>
        <v>-9010000</v>
      </c>
      <c r="M329">
        <f t="shared" si="37"/>
        <v>-9970000</v>
      </c>
      <c r="N329">
        <f t="shared" si="38"/>
        <v>-11720000</v>
      </c>
    </row>
    <row r="330" spans="1:14" x14ac:dyDescent="0.3">
      <c r="A330" s="1">
        <v>1</v>
      </c>
      <c r="B330" t="s">
        <v>933</v>
      </c>
      <c r="C330" t="s">
        <v>3064</v>
      </c>
      <c r="D330" t="s">
        <v>254</v>
      </c>
      <c r="E330" t="s">
        <v>3065</v>
      </c>
      <c r="F330" t="s">
        <v>3066</v>
      </c>
      <c r="G330" t="s">
        <v>3067</v>
      </c>
      <c r="I330" t="str">
        <f t="shared" si="33"/>
        <v>N/A</v>
      </c>
      <c r="J330">
        <f t="shared" si="34"/>
        <v>-22020000</v>
      </c>
      <c r="K330" t="str">
        <f t="shared" si="35"/>
        <v>N/A</v>
      </c>
      <c r="L330">
        <f t="shared" si="36"/>
        <v>-9010000</v>
      </c>
      <c r="M330">
        <f t="shared" si="37"/>
        <v>-9970000</v>
      </c>
      <c r="N330">
        <f t="shared" si="38"/>
        <v>-11720000</v>
      </c>
    </row>
    <row r="331" spans="1:14" x14ac:dyDescent="0.3">
      <c r="A331" s="1">
        <v>2</v>
      </c>
      <c r="B331" t="s">
        <v>436</v>
      </c>
      <c r="C331" t="s">
        <v>254</v>
      </c>
      <c r="D331" t="s">
        <v>254</v>
      </c>
      <c r="E331" t="s">
        <v>254</v>
      </c>
      <c r="F331" t="s">
        <v>254</v>
      </c>
      <c r="G331" t="s">
        <v>254</v>
      </c>
      <c r="I331" t="str">
        <f t="shared" si="33"/>
        <v>N/A</v>
      </c>
      <c r="J331" t="str">
        <f t="shared" si="34"/>
        <v>N/A</v>
      </c>
      <c r="K331" t="str">
        <f t="shared" si="35"/>
        <v>N/A</v>
      </c>
      <c r="L331" t="str">
        <f t="shared" si="36"/>
        <v>N/A</v>
      </c>
      <c r="M331" t="str">
        <f t="shared" si="37"/>
        <v>N/A</v>
      </c>
      <c r="N331" t="str">
        <f t="shared" si="38"/>
        <v>N/A</v>
      </c>
    </row>
    <row r="332" spans="1:14" x14ac:dyDescent="0.3">
      <c r="A332" s="1">
        <v>3</v>
      </c>
      <c r="B332" t="s">
        <v>934</v>
      </c>
      <c r="C332" t="s">
        <v>1664</v>
      </c>
      <c r="D332" t="s">
        <v>3068</v>
      </c>
      <c r="E332" t="s">
        <v>3069</v>
      </c>
      <c r="F332" t="s">
        <v>3070</v>
      </c>
      <c r="G332" t="s">
        <v>254</v>
      </c>
      <c r="I332" t="str">
        <f t="shared" si="33"/>
        <v>N/A</v>
      </c>
      <c r="J332">
        <f t="shared" si="34"/>
        <v>2800000</v>
      </c>
      <c r="K332">
        <f t="shared" si="35"/>
        <v>-1530000</v>
      </c>
      <c r="L332">
        <f t="shared" si="36"/>
        <v>109000</v>
      </c>
      <c r="M332">
        <f t="shared" si="37"/>
        <v>-13030000</v>
      </c>
      <c r="N332" t="str">
        <f t="shared" si="38"/>
        <v>N/A</v>
      </c>
    </row>
    <row r="333" spans="1:14" x14ac:dyDescent="0.3">
      <c r="A333" s="1">
        <v>4</v>
      </c>
      <c r="B333" t="s">
        <v>940</v>
      </c>
      <c r="C333" t="s">
        <v>254</v>
      </c>
      <c r="D333" t="s">
        <v>3071</v>
      </c>
      <c r="E333" t="s">
        <v>254</v>
      </c>
      <c r="F333" t="s">
        <v>3072</v>
      </c>
      <c r="G333" t="s">
        <v>254</v>
      </c>
      <c r="I333" t="str">
        <f t="shared" si="33"/>
        <v>N/A</v>
      </c>
      <c r="J333" t="str">
        <f t="shared" si="34"/>
        <v>N/A</v>
      </c>
      <c r="K333">
        <f t="shared" si="35"/>
        <v>-2980000</v>
      </c>
      <c r="L333" t="str">
        <f t="shared" si="36"/>
        <v>N/A</v>
      </c>
      <c r="M333">
        <f t="shared" si="37"/>
        <v>-13040000</v>
      </c>
      <c r="N333" t="str">
        <f t="shared" si="38"/>
        <v>N/A</v>
      </c>
    </row>
    <row r="334" spans="1:14" x14ac:dyDescent="0.3">
      <c r="A334" s="1">
        <v>5</v>
      </c>
      <c r="B334" t="s">
        <v>946</v>
      </c>
      <c r="C334" t="s">
        <v>1664</v>
      </c>
      <c r="D334" t="s">
        <v>2939</v>
      </c>
      <c r="E334" t="s">
        <v>3069</v>
      </c>
      <c r="F334" t="s">
        <v>3073</v>
      </c>
      <c r="G334" t="s">
        <v>254</v>
      </c>
      <c r="I334" t="str">
        <f t="shared" si="33"/>
        <v>N/A</v>
      </c>
      <c r="J334">
        <f t="shared" si="34"/>
        <v>2800000</v>
      </c>
      <c r="K334">
        <f t="shared" si="35"/>
        <v>1460000</v>
      </c>
      <c r="L334">
        <f t="shared" si="36"/>
        <v>109000</v>
      </c>
      <c r="M334">
        <f t="shared" si="37"/>
        <v>12000</v>
      </c>
      <c r="N334" t="str">
        <f t="shared" si="38"/>
        <v>N/A</v>
      </c>
    </row>
    <row r="335" spans="1:14" x14ac:dyDescent="0.3">
      <c r="A335" s="1">
        <v>6</v>
      </c>
      <c r="B335" t="s">
        <v>952</v>
      </c>
      <c r="C335" t="s">
        <v>254</v>
      </c>
      <c r="D335" t="s">
        <v>254</v>
      </c>
      <c r="E335" t="s">
        <v>254</v>
      </c>
      <c r="F335" t="s">
        <v>254</v>
      </c>
      <c r="G335" t="s">
        <v>254</v>
      </c>
      <c r="I335" t="str">
        <f t="shared" si="33"/>
        <v>N/A</v>
      </c>
      <c r="J335" t="str">
        <f t="shared" si="34"/>
        <v>N/A</v>
      </c>
      <c r="K335" t="str">
        <f t="shared" si="35"/>
        <v>N/A</v>
      </c>
      <c r="L335" t="str">
        <f t="shared" si="36"/>
        <v>N/A</v>
      </c>
      <c r="M335" t="str">
        <f t="shared" si="37"/>
        <v>N/A</v>
      </c>
      <c r="N335" t="str">
        <f t="shared" si="38"/>
        <v>N/A</v>
      </c>
    </row>
    <row r="336" spans="1:14" x14ac:dyDescent="0.3">
      <c r="A336" s="1">
        <v>7</v>
      </c>
      <c r="B336" t="s">
        <v>958</v>
      </c>
      <c r="C336" t="s">
        <v>1664</v>
      </c>
      <c r="D336" t="s">
        <v>2939</v>
      </c>
      <c r="E336" t="s">
        <v>3069</v>
      </c>
      <c r="F336" t="s">
        <v>3073</v>
      </c>
      <c r="G336" t="s">
        <v>254</v>
      </c>
      <c r="I336" t="str">
        <f t="shared" si="33"/>
        <v>N/A</v>
      </c>
      <c r="J336">
        <f t="shared" si="34"/>
        <v>2800000</v>
      </c>
      <c r="K336">
        <f t="shared" si="35"/>
        <v>1460000</v>
      </c>
      <c r="L336">
        <f t="shared" si="36"/>
        <v>109000</v>
      </c>
      <c r="M336">
        <f t="shared" si="37"/>
        <v>12000</v>
      </c>
      <c r="N336" t="str">
        <f t="shared" si="38"/>
        <v>N/A</v>
      </c>
    </row>
    <row r="337" spans="1:14" x14ac:dyDescent="0.3">
      <c r="A337" s="1">
        <v>8</v>
      </c>
      <c r="B337" t="s">
        <v>964</v>
      </c>
      <c r="C337" t="s">
        <v>254</v>
      </c>
      <c r="D337" t="s">
        <v>254</v>
      </c>
      <c r="E337" t="s">
        <v>254</v>
      </c>
      <c r="F337" t="s">
        <v>254</v>
      </c>
      <c r="G337" t="s">
        <v>254</v>
      </c>
      <c r="I337" t="str">
        <f t="shared" si="33"/>
        <v>N/A</v>
      </c>
      <c r="J337" t="str">
        <f t="shared" si="34"/>
        <v>N/A</v>
      </c>
      <c r="K337" t="str">
        <f t="shared" si="35"/>
        <v>N/A</v>
      </c>
      <c r="L337" t="str">
        <f t="shared" si="36"/>
        <v>N/A</v>
      </c>
      <c r="M337" t="str">
        <f t="shared" si="37"/>
        <v>N/A</v>
      </c>
      <c r="N337" t="str">
        <f t="shared" si="38"/>
        <v>N/A</v>
      </c>
    </row>
    <row r="338" spans="1:14" x14ac:dyDescent="0.3">
      <c r="A338" s="1">
        <v>9</v>
      </c>
      <c r="B338" t="s">
        <v>970</v>
      </c>
      <c r="C338" t="s">
        <v>254</v>
      </c>
      <c r="D338" t="s">
        <v>254</v>
      </c>
      <c r="E338" t="s">
        <v>254</v>
      </c>
      <c r="F338" t="s">
        <v>254</v>
      </c>
      <c r="G338" t="s">
        <v>254</v>
      </c>
      <c r="I338" t="str">
        <f t="shared" si="33"/>
        <v>N/A</v>
      </c>
      <c r="J338" t="str">
        <f t="shared" si="34"/>
        <v>N/A</v>
      </c>
      <c r="K338" t="str">
        <f t="shared" si="35"/>
        <v>N/A</v>
      </c>
      <c r="L338" t="str">
        <f t="shared" si="36"/>
        <v>N/A</v>
      </c>
      <c r="M338" t="str">
        <f t="shared" si="37"/>
        <v>N/A</v>
      </c>
      <c r="N338" t="str">
        <f t="shared" si="38"/>
        <v>N/A</v>
      </c>
    </row>
    <row r="339" spans="1:14" x14ac:dyDescent="0.3">
      <c r="A339" s="1">
        <v>10</v>
      </c>
      <c r="B339" t="s">
        <v>971</v>
      </c>
      <c r="C339" t="s">
        <v>254</v>
      </c>
      <c r="D339" t="s">
        <v>254</v>
      </c>
      <c r="E339" t="s">
        <v>254</v>
      </c>
      <c r="F339" t="s">
        <v>254</v>
      </c>
      <c r="G339" t="s">
        <v>254</v>
      </c>
      <c r="I339" t="str">
        <f t="shared" si="33"/>
        <v>N/A</v>
      </c>
      <c r="J339" t="str">
        <f t="shared" si="34"/>
        <v>N/A</v>
      </c>
      <c r="K339" t="str">
        <f t="shared" si="35"/>
        <v>N/A</v>
      </c>
      <c r="L339" t="str">
        <f t="shared" si="36"/>
        <v>N/A</v>
      </c>
      <c r="M339" t="str">
        <f t="shared" si="37"/>
        <v>N/A</v>
      </c>
      <c r="N339" t="str">
        <f t="shared" si="38"/>
        <v>N/A</v>
      </c>
    </row>
    <row r="340" spans="1:14" x14ac:dyDescent="0.3">
      <c r="A340" s="1">
        <v>11</v>
      </c>
      <c r="B340" t="s">
        <v>972</v>
      </c>
      <c r="C340" t="s">
        <v>254</v>
      </c>
      <c r="D340" t="s">
        <v>254</v>
      </c>
      <c r="E340" t="s">
        <v>254</v>
      </c>
      <c r="F340" t="s">
        <v>254</v>
      </c>
      <c r="G340" t="s">
        <v>254</v>
      </c>
      <c r="I340" t="str">
        <f t="shared" si="33"/>
        <v>N/A</v>
      </c>
      <c r="J340" t="str">
        <f t="shared" si="34"/>
        <v>N/A</v>
      </c>
      <c r="K340" t="str">
        <f t="shared" si="35"/>
        <v>N/A</v>
      </c>
      <c r="L340" t="str">
        <f t="shared" si="36"/>
        <v>N/A</v>
      </c>
      <c r="M340" t="str">
        <f t="shared" si="37"/>
        <v>N/A</v>
      </c>
      <c r="N340" t="str">
        <f t="shared" si="38"/>
        <v>N/A</v>
      </c>
    </row>
    <row r="341" spans="1:14" x14ac:dyDescent="0.3">
      <c r="A341" s="1">
        <v>12</v>
      </c>
      <c r="B341" t="s">
        <v>978</v>
      </c>
      <c r="C341" t="s">
        <v>254</v>
      </c>
      <c r="D341" t="s">
        <v>254</v>
      </c>
      <c r="E341" t="s">
        <v>254</v>
      </c>
      <c r="F341" t="s">
        <v>254</v>
      </c>
      <c r="G341" t="s">
        <v>254</v>
      </c>
      <c r="I341" t="str">
        <f t="shared" si="33"/>
        <v>N/A</v>
      </c>
      <c r="J341" t="str">
        <f t="shared" si="34"/>
        <v>N/A</v>
      </c>
      <c r="K341" t="str">
        <f t="shared" si="35"/>
        <v>N/A</v>
      </c>
      <c r="L341" t="str">
        <f t="shared" si="36"/>
        <v>N/A</v>
      </c>
      <c r="M341" t="str">
        <f t="shared" si="37"/>
        <v>N/A</v>
      </c>
      <c r="N341" t="str">
        <f t="shared" si="38"/>
        <v>N/A</v>
      </c>
    </row>
    <row r="342" spans="1:14" x14ac:dyDescent="0.3">
      <c r="A342" s="1">
        <v>13</v>
      </c>
      <c r="B342" t="s">
        <v>817</v>
      </c>
      <c r="C342" t="s">
        <v>2425</v>
      </c>
      <c r="D342" t="s">
        <v>3074</v>
      </c>
      <c r="E342" t="s">
        <v>3075</v>
      </c>
      <c r="F342" t="s">
        <v>3076</v>
      </c>
      <c r="G342" t="s">
        <v>3077</v>
      </c>
      <c r="I342" t="str">
        <f t="shared" si="33"/>
        <v>N/A</v>
      </c>
      <c r="J342">
        <f t="shared" si="34"/>
        <v>1060000</v>
      </c>
      <c r="K342">
        <f t="shared" si="35"/>
        <v>-2520000</v>
      </c>
      <c r="L342">
        <f t="shared" si="36"/>
        <v>-2069999.9999999998</v>
      </c>
      <c r="M342">
        <f t="shared" si="37"/>
        <v>-3630000</v>
      </c>
      <c r="N342">
        <f t="shared" si="38"/>
        <v>-1900000</v>
      </c>
    </row>
    <row r="343" spans="1:14" x14ac:dyDescent="0.3">
      <c r="A343" s="1">
        <v>14</v>
      </c>
      <c r="B343" t="s">
        <v>910</v>
      </c>
      <c r="C343" t="s">
        <v>3078</v>
      </c>
      <c r="D343" t="s">
        <v>3079</v>
      </c>
      <c r="E343" t="s">
        <v>3080</v>
      </c>
      <c r="F343" t="s">
        <v>3081</v>
      </c>
      <c r="G343" t="s">
        <v>3082</v>
      </c>
      <c r="I343" t="str">
        <f t="shared" si="33"/>
        <v>N/A</v>
      </c>
      <c r="J343">
        <f t="shared" si="34"/>
        <v>-1630000</v>
      </c>
      <c r="K343">
        <f t="shared" si="35"/>
        <v>-4680000</v>
      </c>
      <c r="L343">
        <f t="shared" si="36"/>
        <v>-3030000</v>
      </c>
      <c r="M343">
        <f t="shared" si="37"/>
        <v>-5250000</v>
      </c>
      <c r="N343">
        <f t="shared" si="38"/>
        <v>-2230000</v>
      </c>
    </row>
    <row r="344" spans="1:14" x14ac:dyDescent="0.3">
      <c r="A344" s="1">
        <v>15</v>
      </c>
      <c r="B344" t="s">
        <v>914</v>
      </c>
      <c r="C344" t="s">
        <v>3083</v>
      </c>
      <c r="D344" t="s">
        <v>3084</v>
      </c>
      <c r="E344" t="s">
        <v>3085</v>
      </c>
      <c r="F344" t="s">
        <v>2659</v>
      </c>
      <c r="G344" t="s">
        <v>3086</v>
      </c>
      <c r="I344" t="str">
        <f t="shared" si="33"/>
        <v>N/A</v>
      </c>
      <c r="J344">
        <f t="shared" si="34"/>
        <v>2680000</v>
      </c>
      <c r="K344">
        <f t="shared" si="35"/>
        <v>2160000</v>
      </c>
      <c r="L344">
        <f t="shared" si="36"/>
        <v>961000</v>
      </c>
      <c r="M344">
        <f t="shared" si="37"/>
        <v>1620000</v>
      </c>
      <c r="N344">
        <f t="shared" si="38"/>
        <v>330000</v>
      </c>
    </row>
    <row r="345" spans="1:14" x14ac:dyDescent="0.3">
      <c r="A345" s="1">
        <v>16</v>
      </c>
      <c r="B345" t="s">
        <v>990</v>
      </c>
      <c r="C345" t="s">
        <v>3087</v>
      </c>
      <c r="D345" t="s">
        <v>851</v>
      </c>
      <c r="E345" t="s">
        <v>3088</v>
      </c>
      <c r="F345" t="s">
        <v>3089</v>
      </c>
      <c r="G345" t="s">
        <v>3090</v>
      </c>
      <c r="I345" t="str">
        <f t="shared" si="33"/>
        <v>N/A</v>
      </c>
      <c r="J345">
        <f t="shared" si="34"/>
        <v>-18170000</v>
      </c>
      <c r="K345">
        <f t="shared" si="35"/>
        <v>-4050000</v>
      </c>
      <c r="L345">
        <f t="shared" si="36"/>
        <v>-10960000</v>
      </c>
      <c r="M345">
        <f t="shared" si="37"/>
        <v>-26630000</v>
      </c>
      <c r="N345">
        <f t="shared" si="38"/>
        <v>-13620000</v>
      </c>
    </row>
    <row r="346" spans="1:14" x14ac:dyDescent="0.3">
      <c r="A346" s="1">
        <v>17</v>
      </c>
      <c r="B346" t="s">
        <v>996</v>
      </c>
      <c r="C346" t="s">
        <v>254</v>
      </c>
      <c r="D346" t="s">
        <v>3091</v>
      </c>
      <c r="E346" t="s">
        <v>3092</v>
      </c>
      <c r="F346" t="s">
        <v>3093</v>
      </c>
      <c r="G346" t="s">
        <v>3094</v>
      </c>
      <c r="I346" t="str">
        <f t="shared" si="33"/>
        <v>N/A</v>
      </c>
      <c r="J346" t="str">
        <f t="shared" si="34"/>
        <v>N/A</v>
      </c>
      <c r="K346">
        <f t="shared" si="35"/>
        <v>0.7773000000000001</v>
      </c>
      <c r="L346">
        <f t="shared" si="36"/>
        <v>-1.71</v>
      </c>
      <c r="M346">
        <f t="shared" si="37"/>
        <v>-1.429</v>
      </c>
      <c r="N346">
        <f t="shared" si="38"/>
        <v>0.48850000000000005</v>
      </c>
    </row>
    <row r="347" spans="1:14" x14ac:dyDescent="0.3">
      <c r="A347" s="1">
        <v>18</v>
      </c>
      <c r="B347" t="s">
        <v>1001</v>
      </c>
      <c r="C347" t="s">
        <v>3095</v>
      </c>
      <c r="D347" t="s">
        <v>3096</v>
      </c>
      <c r="E347" t="s">
        <v>3097</v>
      </c>
      <c r="F347" t="s">
        <v>3098</v>
      </c>
      <c r="G347" t="s">
        <v>3099</v>
      </c>
      <c r="I347" t="str">
        <f t="shared" si="33"/>
        <v>N/A</v>
      </c>
      <c r="J347">
        <f t="shared" si="34"/>
        <v>-9.7600000000000006E-2</v>
      </c>
      <c r="K347">
        <f t="shared" si="35"/>
        <v>-2.35E-2</v>
      </c>
      <c r="L347">
        <f t="shared" si="36"/>
        <v>-5.4100000000000002E-2</v>
      </c>
      <c r="M347">
        <f t="shared" si="37"/>
        <v>-0.1216</v>
      </c>
      <c r="N347">
        <f t="shared" si="38"/>
        <v>-5.9900000000000002E-2</v>
      </c>
    </row>
    <row r="348" spans="1:14" x14ac:dyDescent="0.3">
      <c r="A348" s="1">
        <v>19</v>
      </c>
      <c r="B348" t="s">
        <v>1007</v>
      </c>
      <c r="C348" t="s">
        <v>3100</v>
      </c>
      <c r="D348" t="s">
        <v>3101</v>
      </c>
      <c r="E348" t="s">
        <v>3102</v>
      </c>
      <c r="F348" t="s">
        <v>3000</v>
      </c>
      <c r="G348" t="s">
        <v>3103</v>
      </c>
      <c r="I348" t="str">
        <f t="shared" si="33"/>
        <v>N/A</v>
      </c>
      <c r="J348">
        <f t="shared" si="34"/>
        <v>-308000</v>
      </c>
      <c r="K348">
        <f t="shared" si="35"/>
        <v>510000</v>
      </c>
      <c r="L348">
        <f t="shared" si="36"/>
        <v>-2100000</v>
      </c>
      <c r="M348">
        <f t="shared" si="37"/>
        <v>116000</v>
      </c>
      <c r="N348">
        <f t="shared" si="38"/>
        <v>-621000</v>
      </c>
    </row>
    <row r="349" spans="1:14" x14ac:dyDescent="0.3">
      <c r="A349" s="1">
        <v>20</v>
      </c>
      <c r="B349" t="s">
        <v>1013</v>
      </c>
      <c r="C349" t="s">
        <v>1014</v>
      </c>
      <c r="D349" t="s">
        <v>1014</v>
      </c>
      <c r="E349" t="s">
        <v>1014</v>
      </c>
      <c r="F349" t="s">
        <v>1014</v>
      </c>
      <c r="G349" t="s">
        <v>1014</v>
      </c>
      <c r="I349" t="str">
        <f t="shared" si="33"/>
        <v>N/A</v>
      </c>
      <c r="J349">
        <f t="shared" si="34"/>
        <v>0</v>
      </c>
      <c r="K349">
        <f t="shared" si="35"/>
        <v>0</v>
      </c>
      <c r="L349">
        <f t="shared" si="36"/>
        <v>0</v>
      </c>
      <c r="M349">
        <f t="shared" si="37"/>
        <v>0</v>
      </c>
      <c r="N349">
        <f t="shared" si="38"/>
        <v>0</v>
      </c>
    </row>
    <row r="350" spans="1:14" x14ac:dyDescent="0.3">
      <c r="A350" s="1">
        <v>21</v>
      </c>
      <c r="B350" t="s">
        <v>1015</v>
      </c>
      <c r="C350" t="s">
        <v>3104</v>
      </c>
      <c r="D350" t="s">
        <v>3105</v>
      </c>
      <c r="E350" t="s">
        <v>3106</v>
      </c>
      <c r="F350" t="s">
        <v>3107</v>
      </c>
      <c r="G350" t="s">
        <v>3108</v>
      </c>
      <c r="I350" t="str">
        <f t="shared" si="33"/>
        <v>N/A</v>
      </c>
      <c r="J350">
        <f t="shared" si="34"/>
        <v>9070000</v>
      </c>
      <c r="K350">
        <f t="shared" si="35"/>
        <v>18680000</v>
      </c>
      <c r="L350">
        <f t="shared" si="36"/>
        <v>33430000</v>
      </c>
      <c r="M350">
        <f t="shared" si="37"/>
        <v>-18690000</v>
      </c>
      <c r="N350">
        <f t="shared" si="38"/>
        <v>3010000</v>
      </c>
    </row>
    <row r="351" spans="1:14" x14ac:dyDescent="0.3">
      <c r="A351" s="1">
        <v>22</v>
      </c>
      <c r="B351" t="s">
        <v>1021</v>
      </c>
      <c r="C351" t="s">
        <v>3109</v>
      </c>
      <c r="D351" t="s">
        <v>947</v>
      </c>
      <c r="E351" t="s">
        <v>3110</v>
      </c>
      <c r="F351" t="s">
        <v>3111</v>
      </c>
      <c r="G351" t="s">
        <v>787</v>
      </c>
      <c r="I351" t="str">
        <f t="shared" si="33"/>
        <v>N/A</v>
      </c>
      <c r="J351">
        <f t="shared" si="34"/>
        <v>23560000</v>
      </c>
      <c r="K351">
        <f t="shared" si="35"/>
        <v>30020000</v>
      </c>
      <c r="L351">
        <f t="shared" si="36"/>
        <v>30320000</v>
      </c>
      <c r="M351">
        <f t="shared" si="37"/>
        <v>22870000</v>
      </c>
      <c r="N351">
        <f t="shared" si="38"/>
        <v>22980000</v>
      </c>
    </row>
    <row r="352" spans="1:14" x14ac:dyDescent="0.3">
      <c r="A352" s="1">
        <v>23</v>
      </c>
      <c r="B352" t="s">
        <v>1027</v>
      </c>
      <c r="C352" t="s">
        <v>254</v>
      </c>
      <c r="D352" t="s">
        <v>3112</v>
      </c>
      <c r="E352" t="s">
        <v>3113</v>
      </c>
      <c r="F352" t="s">
        <v>3114</v>
      </c>
      <c r="G352" t="s">
        <v>3115</v>
      </c>
      <c r="I352" t="str">
        <f t="shared" si="33"/>
        <v>N/A</v>
      </c>
      <c r="J352" t="str">
        <f t="shared" si="34"/>
        <v>N/A</v>
      </c>
      <c r="K352">
        <f t="shared" si="35"/>
        <v>0.27429999999999999</v>
      </c>
      <c r="L352">
        <f t="shared" si="36"/>
        <v>0.01</v>
      </c>
      <c r="M352">
        <f t="shared" si="37"/>
        <v>-0.2457</v>
      </c>
      <c r="N352">
        <f t="shared" si="38"/>
        <v>4.7999999999999996E-3</v>
      </c>
    </row>
    <row r="353" spans="1:14" x14ac:dyDescent="0.3">
      <c r="A353" s="1">
        <v>24</v>
      </c>
      <c r="B353" t="s">
        <v>1032</v>
      </c>
      <c r="C353" t="s">
        <v>254</v>
      </c>
      <c r="D353" t="s">
        <v>254</v>
      </c>
      <c r="E353" t="s">
        <v>254</v>
      </c>
      <c r="F353" t="s">
        <v>254</v>
      </c>
      <c r="G353" t="s">
        <v>2580</v>
      </c>
      <c r="I353" t="str">
        <f t="shared" si="33"/>
        <v>N/A</v>
      </c>
      <c r="J353" t="str">
        <f t="shared" si="34"/>
        <v>N/A</v>
      </c>
      <c r="K353" t="str">
        <f t="shared" si="35"/>
        <v>N/A</v>
      </c>
      <c r="L353" t="str">
        <f t="shared" si="36"/>
        <v>N/A</v>
      </c>
      <c r="M353" t="str">
        <f t="shared" si="37"/>
        <v>N/A</v>
      </c>
      <c r="N353">
        <f t="shared" si="38"/>
        <v>1.0200000000000001E-2</v>
      </c>
    </row>
    <row r="354" spans="1:14" x14ac:dyDescent="0.3">
      <c r="I354" t="str">
        <f t="shared" si="33"/>
        <v>N/A</v>
      </c>
      <c r="J354" t="str">
        <f t="shared" si="34"/>
        <v>N/A</v>
      </c>
      <c r="K354" t="str">
        <f t="shared" si="35"/>
        <v>N/A</v>
      </c>
      <c r="L354" t="str">
        <f t="shared" si="36"/>
        <v>N/A</v>
      </c>
      <c r="M354" t="str">
        <f t="shared" si="37"/>
        <v>N/A</v>
      </c>
      <c r="N354" t="str">
        <f t="shared" si="38"/>
        <v>N/A</v>
      </c>
    </row>
    <row r="355" spans="1:14" x14ac:dyDescent="0.3">
      <c r="A355" s="1">
        <v>0</v>
      </c>
      <c r="B355" t="s">
        <v>3116</v>
      </c>
      <c r="C355" t="s">
        <v>3117</v>
      </c>
      <c r="I355" t="str">
        <f t="shared" si="33"/>
        <v>N/A</v>
      </c>
      <c r="J355" t="str">
        <f t="shared" si="34"/>
        <v>N/A</v>
      </c>
      <c r="K355" t="str">
        <f t="shared" si="35"/>
        <v>N/A</v>
      </c>
      <c r="L355" t="str">
        <f t="shared" si="36"/>
        <v>N/A</v>
      </c>
      <c r="M355" t="str">
        <f t="shared" si="37"/>
        <v>N/A</v>
      </c>
      <c r="N355" t="str">
        <f t="shared" si="38"/>
        <v>N/A</v>
      </c>
    </row>
    <row r="356" spans="1:14" x14ac:dyDescent="0.3">
      <c r="A356" s="1">
        <v>1</v>
      </c>
      <c r="B356" t="s">
        <v>3118</v>
      </c>
      <c r="C356" t="s">
        <v>3119</v>
      </c>
      <c r="I356" t="str">
        <f t="shared" si="33"/>
        <v>N/A</v>
      </c>
      <c r="J356" t="str">
        <f t="shared" si="34"/>
        <v>N/A</v>
      </c>
      <c r="K356" t="str">
        <f t="shared" si="35"/>
        <v>N/A</v>
      </c>
      <c r="L356" t="str">
        <f t="shared" si="36"/>
        <v>N/A</v>
      </c>
      <c r="M356" t="str">
        <f t="shared" si="37"/>
        <v>N/A</v>
      </c>
      <c r="N356" t="str">
        <f t="shared" si="38"/>
        <v>N/A</v>
      </c>
    </row>
    <row r="357" spans="1:14" x14ac:dyDescent="0.3">
      <c r="A357" s="1">
        <v>2</v>
      </c>
      <c r="B357" t="s">
        <v>3120</v>
      </c>
      <c r="C357" t="s">
        <v>3121</v>
      </c>
      <c r="I357" t="str">
        <f t="shared" si="33"/>
        <v>N/A</v>
      </c>
      <c r="J357" t="str">
        <f t="shared" si="34"/>
        <v>N/A</v>
      </c>
      <c r="K357" t="str">
        <f t="shared" si="35"/>
        <v>N/A</v>
      </c>
      <c r="L357" t="str">
        <f t="shared" si="36"/>
        <v>N/A</v>
      </c>
      <c r="M357" t="str">
        <f t="shared" si="37"/>
        <v>N/A</v>
      </c>
      <c r="N357" t="str">
        <f t="shared" si="38"/>
        <v>N/A</v>
      </c>
    </row>
    <row r="358" spans="1:14" x14ac:dyDescent="0.3">
      <c r="A358" s="1">
        <v>3</v>
      </c>
      <c r="B358" t="s">
        <v>3122</v>
      </c>
      <c r="C358" t="s">
        <v>3123</v>
      </c>
      <c r="I358" t="str">
        <f t="shared" si="33"/>
        <v>N/A</v>
      </c>
      <c r="J358" t="str">
        <f t="shared" si="34"/>
        <v>N/A</v>
      </c>
      <c r="K358" t="str">
        <f t="shared" si="35"/>
        <v>N/A</v>
      </c>
      <c r="L358" t="str">
        <f t="shared" si="36"/>
        <v>N/A</v>
      </c>
      <c r="M358" t="str">
        <f t="shared" si="37"/>
        <v>N/A</v>
      </c>
      <c r="N358" t="str">
        <f t="shared" si="38"/>
        <v>N/A</v>
      </c>
    </row>
    <row r="359" spans="1:14" x14ac:dyDescent="0.3">
      <c r="A359" s="1">
        <v>4</v>
      </c>
      <c r="B359" t="s">
        <v>3124</v>
      </c>
      <c r="C359" t="s">
        <v>3125</v>
      </c>
      <c r="I359" t="str">
        <f t="shared" si="33"/>
        <v>N/A</v>
      </c>
      <c r="J359" t="str">
        <f t="shared" si="34"/>
        <v>N/A</v>
      </c>
      <c r="K359" t="str">
        <f t="shared" si="35"/>
        <v>N/A</v>
      </c>
      <c r="L359" t="str">
        <f t="shared" si="36"/>
        <v>N/A</v>
      </c>
      <c r="M359" t="str">
        <f t="shared" si="37"/>
        <v>N/A</v>
      </c>
      <c r="N359" t="str">
        <f t="shared" si="38"/>
        <v>N/A</v>
      </c>
    </row>
    <row r="360" spans="1:14" x14ac:dyDescent="0.3">
      <c r="A360" s="1">
        <v>5</v>
      </c>
      <c r="B360" t="s">
        <v>3126</v>
      </c>
      <c r="C360" t="s">
        <v>3127</v>
      </c>
      <c r="I360" t="str">
        <f t="shared" si="33"/>
        <v>N/A</v>
      </c>
      <c r="J360" t="str">
        <f t="shared" si="34"/>
        <v>N/A</v>
      </c>
      <c r="K360" t="str">
        <f t="shared" si="35"/>
        <v>N/A</v>
      </c>
      <c r="L360" t="str">
        <f t="shared" si="36"/>
        <v>N/A</v>
      </c>
      <c r="M360" t="str">
        <f t="shared" si="37"/>
        <v>N/A</v>
      </c>
      <c r="N360" t="str">
        <f t="shared" si="38"/>
        <v>N/A</v>
      </c>
    </row>
    <row r="361" spans="1:14" x14ac:dyDescent="0.3">
      <c r="I361" t="str">
        <f t="shared" si="33"/>
        <v>N/A</v>
      </c>
      <c r="J361" t="str">
        <f t="shared" si="34"/>
        <v>N/A</v>
      </c>
      <c r="K361" t="str">
        <f t="shared" si="35"/>
        <v>N/A</v>
      </c>
      <c r="L361" t="str">
        <f t="shared" si="36"/>
        <v>N/A</v>
      </c>
      <c r="M361" t="str">
        <f t="shared" si="37"/>
        <v>N/A</v>
      </c>
      <c r="N361" t="str">
        <f t="shared" si="38"/>
        <v>N/A</v>
      </c>
    </row>
    <row r="362" spans="1:14" x14ac:dyDescent="0.3">
      <c r="I362" t="str">
        <f t="shared" si="33"/>
        <v>N/A</v>
      </c>
      <c r="J362" t="str">
        <f t="shared" si="34"/>
        <v>N/A</v>
      </c>
      <c r="K362" t="str">
        <f t="shared" si="35"/>
        <v>N/A</v>
      </c>
      <c r="L362" t="str">
        <f t="shared" si="36"/>
        <v>N/A</v>
      </c>
      <c r="M362" t="str">
        <f t="shared" si="37"/>
        <v>N/A</v>
      </c>
      <c r="N362" t="str">
        <f t="shared" si="38"/>
        <v>N/A</v>
      </c>
    </row>
    <row r="363" spans="1:14" x14ac:dyDescent="0.3">
      <c r="A363" s="1">
        <v>0</v>
      </c>
      <c r="B363" t="s">
        <v>121</v>
      </c>
      <c r="C363" t="s">
        <v>1438</v>
      </c>
      <c r="I363" t="str">
        <f t="shared" si="33"/>
        <v>N/A</v>
      </c>
      <c r="J363">
        <f t="shared" si="34"/>
        <v>3170000000</v>
      </c>
      <c r="K363" t="str">
        <f t="shared" si="35"/>
        <v>N/A</v>
      </c>
      <c r="L363" t="str">
        <f t="shared" si="36"/>
        <v>N/A</v>
      </c>
      <c r="M363" t="str">
        <f t="shared" si="37"/>
        <v>N/A</v>
      </c>
      <c r="N363" t="str">
        <f t="shared" si="38"/>
        <v>N/A</v>
      </c>
    </row>
    <row r="364" spans="1:14" x14ac:dyDescent="0.3">
      <c r="A364" s="1">
        <v>1</v>
      </c>
      <c r="B364" t="s">
        <v>122</v>
      </c>
      <c r="I364" t="str">
        <f t="shared" si="33"/>
        <v>N/A</v>
      </c>
      <c r="J364" t="str">
        <f t="shared" si="34"/>
        <v>N/A</v>
      </c>
      <c r="K364" t="str">
        <f t="shared" si="35"/>
        <v>N/A</v>
      </c>
      <c r="L364" t="str">
        <f t="shared" si="36"/>
        <v>N/A</v>
      </c>
      <c r="M364" t="str">
        <f t="shared" si="37"/>
        <v>N/A</v>
      </c>
      <c r="N364" t="str">
        <f t="shared" si="38"/>
        <v>N/A</v>
      </c>
    </row>
    <row r="365" spans="1:14" x14ac:dyDescent="0.3">
      <c r="A365" s="1">
        <v>2</v>
      </c>
      <c r="B365" t="s">
        <v>123</v>
      </c>
      <c r="C365" t="s">
        <v>3128</v>
      </c>
      <c r="I365" t="str">
        <f t="shared" si="33"/>
        <v>N/A</v>
      </c>
      <c r="J365">
        <f t="shared" si="34"/>
        <v>44.89</v>
      </c>
      <c r="K365" t="str">
        <f t="shared" si="35"/>
        <v>N/A</v>
      </c>
      <c r="L365" t="str">
        <f t="shared" si="36"/>
        <v>N/A</v>
      </c>
      <c r="M365" t="str">
        <f t="shared" si="37"/>
        <v>N/A</v>
      </c>
      <c r="N365" t="str">
        <f t="shared" si="38"/>
        <v>N/A</v>
      </c>
    </row>
    <row r="366" spans="1:14" x14ac:dyDescent="0.3">
      <c r="A366" s="1">
        <v>3</v>
      </c>
      <c r="B366" t="s">
        <v>124</v>
      </c>
      <c r="I366" t="str">
        <f t="shared" si="33"/>
        <v>N/A</v>
      </c>
      <c r="J366" t="str">
        <f t="shared" si="34"/>
        <v>N/A</v>
      </c>
      <c r="K366" t="str">
        <f t="shared" si="35"/>
        <v>N/A</v>
      </c>
      <c r="L366" t="str">
        <f t="shared" si="36"/>
        <v>N/A</v>
      </c>
      <c r="M366" t="str">
        <f t="shared" si="37"/>
        <v>N/A</v>
      </c>
      <c r="N366" t="str">
        <f t="shared" si="38"/>
        <v>N/A</v>
      </c>
    </row>
    <row r="367" spans="1:14" x14ac:dyDescent="0.3">
      <c r="A367" s="1">
        <v>4</v>
      </c>
      <c r="B367" t="s">
        <v>126</v>
      </c>
      <c r="I367" t="str">
        <f t="shared" si="33"/>
        <v>N/A</v>
      </c>
      <c r="J367" t="str">
        <f t="shared" si="34"/>
        <v>N/A</v>
      </c>
      <c r="K367" t="str">
        <f t="shared" si="35"/>
        <v>N/A</v>
      </c>
      <c r="L367" t="str">
        <f t="shared" si="36"/>
        <v>N/A</v>
      </c>
      <c r="M367" t="str">
        <f t="shared" si="37"/>
        <v>N/A</v>
      </c>
      <c r="N367" t="str">
        <f t="shared" si="38"/>
        <v>N/A</v>
      </c>
    </row>
    <row r="368" spans="1:14" x14ac:dyDescent="0.3">
      <c r="A368" s="1">
        <v>5</v>
      </c>
      <c r="B368" t="s">
        <v>128</v>
      </c>
      <c r="C368" t="s">
        <v>3129</v>
      </c>
      <c r="I368" t="str">
        <f t="shared" si="33"/>
        <v>N/A</v>
      </c>
      <c r="J368">
        <f t="shared" si="34"/>
        <v>4.2699999999999996</v>
      </c>
      <c r="K368" t="str">
        <f t="shared" si="35"/>
        <v>N/A</v>
      </c>
      <c r="L368" t="str">
        <f t="shared" si="36"/>
        <v>N/A</v>
      </c>
      <c r="M368" t="str">
        <f t="shared" si="37"/>
        <v>N/A</v>
      </c>
      <c r="N368" t="str">
        <f t="shared" si="38"/>
        <v>N/A</v>
      </c>
    </row>
    <row r="369" spans="1:14" x14ac:dyDescent="0.3">
      <c r="A369" s="1">
        <v>6</v>
      </c>
      <c r="B369" t="s">
        <v>130</v>
      </c>
      <c r="C369" t="s">
        <v>3130</v>
      </c>
      <c r="I369" t="str">
        <f t="shared" si="33"/>
        <v>N/A</v>
      </c>
      <c r="J369">
        <f t="shared" si="34"/>
        <v>6.25</v>
      </c>
      <c r="K369" t="str">
        <f t="shared" si="35"/>
        <v>N/A</v>
      </c>
      <c r="L369" t="str">
        <f t="shared" si="36"/>
        <v>N/A</v>
      </c>
      <c r="M369" t="str">
        <f t="shared" si="37"/>
        <v>N/A</v>
      </c>
      <c r="N369" t="str">
        <f t="shared" si="38"/>
        <v>N/A</v>
      </c>
    </row>
    <row r="370" spans="1:14" x14ac:dyDescent="0.3">
      <c r="A370" s="1">
        <v>7</v>
      </c>
      <c r="B370" t="s">
        <v>132</v>
      </c>
      <c r="I370" t="str">
        <f t="shared" si="33"/>
        <v>N/A</v>
      </c>
      <c r="J370" t="str">
        <f t="shared" si="34"/>
        <v>N/A</v>
      </c>
      <c r="K370" t="str">
        <f t="shared" si="35"/>
        <v>N/A</v>
      </c>
      <c r="L370" t="str">
        <f t="shared" si="36"/>
        <v>N/A</v>
      </c>
      <c r="M370" t="str">
        <f t="shared" si="37"/>
        <v>N/A</v>
      </c>
      <c r="N370" t="str">
        <f t="shared" si="38"/>
        <v>N/A</v>
      </c>
    </row>
    <row r="371" spans="1:14" x14ac:dyDescent="0.3">
      <c r="A371" s="1">
        <v>8</v>
      </c>
      <c r="B371" t="s">
        <v>133</v>
      </c>
      <c r="I371" t="str">
        <f t="shared" si="33"/>
        <v>N/A</v>
      </c>
      <c r="J371" t="str">
        <f t="shared" si="34"/>
        <v>N/A</v>
      </c>
      <c r="K371" t="str">
        <f t="shared" si="35"/>
        <v>N/A</v>
      </c>
      <c r="L371" t="str">
        <f t="shared" si="36"/>
        <v>N/A</v>
      </c>
      <c r="M371" t="str">
        <f t="shared" si="37"/>
        <v>N/A</v>
      </c>
      <c r="N371" t="str">
        <f t="shared" si="38"/>
        <v>N/A</v>
      </c>
    </row>
    <row r="372" spans="1:14" x14ac:dyDescent="0.3">
      <c r="I372" t="str">
        <f t="shared" si="33"/>
        <v>N/A</v>
      </c>
      <c r="J372" t="str">
        <f t="shared" si="34"/>
        <v>N/A</v>
      </c>
      <c r="K372" t="str">
        <f t="shared" si="35"/>
        <v>N/A</v>
      </c>
      <c r="L372" t="str">
        <f t="shared" si="36"/>
        <v>N/A</v>
      </c>
      <c r="M372" t="str">
        <f t="shared" si="37"/>
        <v>N/A</v>
      </c>
      <c r="N372" t="str">
        <f t="shared" si="38"/>
        <v>N/A</v>
      </c>
    </row>
    <row r="373" spans="1:14" x14ac:dyDescent="0.3">
      <c r="I373" t="str">
        <f t="shared" si="33"/>
        <v>N/A</v>
      </c>
      <c r="J373" t="str">
        <f t="shared" si="34"/>
        <v>N/A</v>
      </c>
      <c r="K373" t="str">
        <f t="shared" si="35"/>
        <v>N/A</v>
      </c>
      <c r="L373" t="str">
        <f t="shared" si="36"/>
        <v>N/A</v>
      </c>
      <c r="M373" t="str">
        <f t="shared" si="37"/>
        <v>N/A</v>
      </c>
      <c r="N373" t="str">
        <f t="shared" si="38"/>
        <v>N/A</v>
      </c>
    </row>
    <row r="374" spans="1:14" x14ac:dyDescent="0.3">
      <c r="A374" s="1">
        <v>0</v>
      </c>
      <c r="B374" t="s">
        <v>121</v>
      </c>
      <c r="C374" t="s">
        <v>3131</v>
      </c>
      <c r="I374" t="str">
        <f t="shared" si="33"/>
        <v>N/A</v>
      </c>
      <c r="J374">
        <f t="shared" si="34"/>
        <v>1910000000</v>
      </c>
      <c r="K374" t="str">
        <f t="shared" si="35"/>
        <v>N/A</v>
      </c>
      <c r="L374" t="str">
        <f t="shared" si="36"/>
        <v>N/A</v>
      </c>
      <c r="M374" t="str">
        <f t="shared" si="37"/>
        <v>N/A</v>
      </c>
      <c r="N374" t="str">
        <f t="shared" si="38"/>
        <v>N/A</v>
      </c>
    </row>
    <row r="375" spans="1:14" x14ac:dyDescent="0.3">
      <c r="A375" s="1">
        <v>1</v>
      </c>
      <c r="B375" t="s">
        <v>122</v>
      </c>
      <c r="I375" t="str">
        <f t="shared" si="33"/>
        <v>N/A</v>
      </c>
      <c r="J375" t="str">
        <f t="shared" si="34"/>
        <v>N/A</v>
      </c>
      <c r="K375" t="str">
        <f t="shared" si="35"/>
        <v>N/A</v>
      </c>
      <c r="L375" t="str">
        <f t="shared" si="36"/>
        <v>N/A</v>
      </c>
      <c r="M375" t="str">
        <f t="shared" si="37"/>
        <v>N/A</v>
      </c>
      <c r="N375" t="str">
        <f t="shared" si="38"/>
        <v>N/A</v>
      </c>
    </row>
    <row r="376" spans="1:14" x14ac:dyDescent="0.3">
      <c r="A376" s="1">
        <v>2</v>
      </c>
      <c r="B376" t="s">
        <v>123</v>
      </c>
      <c r="C376" t="s">
        <v>3132</v>
      </c>
      <c r="I376" t="str">
        <f t="shared" si="33"/>
        <v>N/A</v>
      </c>
      <c r="J376">
        <f t="shared" si="34"/>
        <v>56.98</v>
      </c>
      <c r="K376" t="str">
        <f t="shared" si="35"/>
        <v>N/A</v>
      </c>
      <c r="L376" t="str">
        <f t="shared" si="36"/>
        <v>N/A</v>
      </c>
      <c r="M376" t="str">
        <f t="shared" si="37"/>
        <v>N/A</v>
      </c>
      <c r="N376" t="str">
        <f t="shared" si="38"/>
        <v>N/A</v>
      </c>
    </row>
    <row r="377" spans="1:14" x14ac:dyDescent="0.3">
      <c r="A377" s="1">
        <v>3</v>
      </c>
      <c r="B377" t="s">
        <v>124</v>
      </c>
      <c r="C377" t="s">
        <v>3133</v>
      </c>
      <c r="I377" t="str">
        <f t="shared" si="33"/>
        <v>N/A</v>
      </c>
      <c r="J377">
        <f t="shared" si="34"/>
        <v>28.62</v>
      </c>
      <c r="K377" t="str">
        <f t="shared" si="35"/>
        <v>N/A</v>
      </c>
      <c r="L377" t="str">
        <f t="shared" si="36"/>
        <v>N/A</v>
      </c>
      <c r="M377" t="str">
        <f t="shared" si="37"/>
        <v>N/A</v>
      </c>
      <c r="N377" t="str">
        <f t="shared" si="38"/>
        <v>N/A</v>
      </c>
    </row>
    <row r="378" spans="1:14" x14ac:dyDescent="0.3">
      <c r="A378" s="1">
        <v>4</v>
      </c>
      <c r="B378" t="s">
        <v>126</v>
      </c>
      <c r="C378" t="s">
        <v>3134</v>
      </c>
      <c r="I378" t="str">
        <f t="shared" si="33"/>
        <v>N/A</v>
      </c>
      <c r="J378">
        <f t="shared" si="34"/>
        <v>3.8</v>
      </c>
      <c r="K378" t="str">
        <f t="shared" si="35"/>
        <v>N/A</v>
      </c>
      <c r="L378" t="str">
        <f t="shared" si="36"/>
        <v>N/A</v>
      </c>
      <c r="M378" t="str">
        <f t="shared" si="37"/>
        <v>N/A</v>
      </c>
      <c r="N378" t="str">
        <f t="shared" si="38"/>
        <v>N/A</v>
      </c>
    </row>
    <row r="379" spans="1:14" x14ac:dyDescent="0.3">
      <c r="A379" s="1">
        <v>5</v>
      </c>
      <c r="B379" t="s">
        <v>128</v>
      </c>
      <c r="C379" t="s">
        <v>3135</v>
      </c>
      <c r="I379" t="str">
        <f t="shared" si="33"/>
        <v>N/A</v>
      </c>
      <c r="J379">
        <f t="shared" si="34"/>
        <v>3.01</v>
      </c>
      <c r="K379" t="str">
        <f t="shared" si="35"/>
        <v>N/A</v>
      </c>
      <c r="L379" t="str">
        <f t="shared" si="36"/>
        <v>N/A</v>
      </c>
      <c r="M379" t="str">
        <f t="shared" si="37"/>
        <v>N/A</v>
      </c>
      <c r="N379" t="str">
        <f t="shared" si="38"/>
        <v>N/A</v>
      </c>
    </row>
    <row r="380" spans="1:14" x14ac:dyDescent="0.3">
      <c r="A380" s="1">
        <v>6</v>
      </c>
      <c r="B380" t="s">
        <v>130</v>
      </c>
      <c r="C380" t="s">
        <v>3136</v>
      </c>
      <c r="I380" t="str">
        <f t="shared" ref="I380:I443" si="39">IF(AND(K380&gt; J380, L380&gt; K380, M380&gt; L380, N380&gt; M380), "pos_trend", IF(AND(K380&lt; J380, L380&lt; K380, M380&lt; L380, N380&lt; M380), "neg_trend", "N/A"))</f>
        <v>N/A</v>
      </c>
      <c r="J380">
        <f t="shared" ref="J380:J399" si="40">IFERROR(IF(TRIM(C380)="-", "N/A", IF(RIGHT(C380,1)=")",IF(RIGHT(C380,2)="T)",-1000000000000*VALUE(MID(C380,2,LEN(C380)-3)),IF(RIGHT(C380,2)="M)",-1000000*VALUE(MID(C380,2,LEN(C380)-3)),IF(RIGHT(C380,2)="B)",-1000000000*VALUE(MID(C380,2,LEN(C380)-3)),IF(RIGHT(C380,2)="k)",-1000*VALUE(MID(C380,2,LEN(C380)-3)),VALUE(SUBSTITUTE(C380,",","")))))),IF(RIGHT(C380,1)="T",1000000000000*VALUE(LEFT(C380,LEN(C380)-1)),IF(RIGHT(C380,1)="M",1000000*VALUE(LEFT(C380,LEN(C380)-1)),IF(RIGHT(C380,1)="B",1000000000*VALUE(LEFT(C380,LEN(C380)-1)),IF(RIGHT(C380,1)="%",0.01*VALUE(LEFT(C380,LEN(C380)-1)),IF(RIGHT(C380,1)="k",1000*VALUE(LEFT(C380,LEN(C380)-1)),VALUE(SUBSTITUTE(C380,",",""))))))))),"N/A")</f>
        <v>2.93</v>
      </c>
      <c r="K380" t="str">
        <f t="shared" ref="K380:K399" si="41">IFERROR(IF(TRIM(D380)="-", "N/A", IF(RIGHT(D380,1)=")",IF(RIGHT(D380,2)="T)",-1000000000000*VALUE(MID(D380,2,LEN(D380)-3)),IF(RIGHT(D380,2)="M)",-1000000*VALUE(MID(D380,2,LEN(D380)-3)),IF(RIGHT(D380,2)="B)",-1000000000*VALUE(MID(D380,2,LEN(D380)-3)),IF(RIGHT(D380,2)="k)",-1000*VALUE(MID(D380,2,LEN(D380)-3)),VALUE(SUBSTITUTE(D380,",","")))))),IF(RIGHT(D380,1)="T",1000000000000*VALUE(LEFT(D380,LEN(D380)-1)),IF(RIGHT(D380,1)="M",1000000*VALUE(LEFT(D380,LEN(D380)-1)),IF(RIGHT(D380,1)="B",1000000000*VALUE(LEFT(D380,LEN(D380)-1)),IF(RIGHT(D380,1)="%",0.01*VALUE(LEFT(D380,LEN(D380)-1)),IF(RIGHT(D380,1)="k",1000*VALUE(LEFT(D380,LEN(D380)-1)),VALUE(SUBSTITUTE(D380,",",""))))))))),"N/A")</f>
        <v>N/A</v>
      </c>
      <c r="L380" t="str">
        <f t="shared" ref="L380:L399" si="42">IFERROR(IF(TRIM(E380)="-", "N/A", IF(RIGHT(E380,1)=")",IF(RIGHT(E380,2)="T)",-1000000000000*VALUE(MID(E380,2,LEN(E380)-3)),IF(RIGHT(E380,2)="M)",-1000000*VALUE(MID(E380,2,LEN(E380)-3)),IF(RIGHT(E380,2)="B)",-1000000000*VALUE(MID(E380,2,LEN(E380)-3)),IF(RIGHT(E380,2)="k)",-1000*VALUE(MID(E380,2,LEN(E380)-3)),VALUE(SUBSTITUTE(E380,",","")))))),IF(RIGHT(E380,1)="T",1000000000000*VALUE(LEFT(E380,LEN(E380)-1)),IF(RIGHT(E380,1)="M",1000000*VALUE(LEFT(E380,LEN(E380)-1)),IF(RIGHT(E380,1)="B",1000000000*VALUE(LEFT(E380,LEN(E380)-1)),IF(RIGHT(E380,1)="%",0.01*VALUE(LEFT(E380,LEN(E380)-1)),IF(RIGHT(E380,1)="k",1000*VALUE(LEFT(E380,LEN(E380)-1)),VALUE(SUBSTITUTE(E380,",",""))))))))),"N/A")</f>
        <v>N/A</v>
      </c>
      <c r="M380" t="str">
        <f t="shared" ref="M380:M399" si="43">IFERROR(IF(TRIM(F380)="-", "N/A", IF(RIGHT(F380,1)=")",IF(RIGHT(F380,2)="T)",-1000000000000*VALUE(MID(F380,2,LEN(F380)-3)),IF(RIGHT(F380,2)="M)",-1000000*VALUE(MID(F380,2,LEN(F380)-3)),IF(RIGHT(F380,2)="B)",-1000000000*VALUE(MID(F380,2,LEN(F380)-3)),IF(RIGHT(F380,2)="k)",-1000*VALUE(MID(F380,2,LEN(F380)-3)),VALUE(SUBSTITUTE(F380,",","")))))),IF(RIGHT(F380,1)="T",1000000000000*VALUE(LEFT(F380,LEN(F380)-1)),IF(RIGHT(F380,1)="M",1000000*VALUE(LEFT(F380,LEN(F380)-1)),IF(RIGHT(F380,1)="B",1000000000*VALUE(LEFT(F380,LEN(F380)-1)),IF(RIGHT(F380,1)="%",0.01*VALUE(LEFT(F380,LEN(F380)-1)),IF(RIGHT(F380,1)="k",1000*VALUE(LEFT(F380,LEN(F380)-1)),VALUE(SUBSTITUTE(F380,",",""))))))))),"N/A")</f>
        <v>N/A</v>
      </c>
      <c r="N380" t="str">
        <f t="shared" ref="N380:N399" si="44">IFERROR(IF(TRIM(G380)="-", "N/A", IF(RIGHT(G380,1)=")",IF(RIGHT(G380,2)="T)",-1000000000000*VALUE(MID(G380,2,LEN(G380)-3)),IF(RIGHT(G380,2)="M)",-1000000*VALUE(MID(G380,2,LEN(G380)-3)),IF(RIGHT(G380,2)="B)",-1000000000*VALUE(MID(G380,2,LEN(G380)-3)),IF(RIGHT(G380,2)="k)",-1000*VALUE(MID(G380,2,LEN(G380)-3)),VALUE(SUBSTITUTE(G380,",","")))))),IF(RIGHT(G380,1)="T",1000000000000*VALUE(LEFT(G380,LEN(G380)-1)),IF(RIGHT(G380,1)="M",1000000*VALUE(LEFT(G380,LEN(G380)-1)),IF(RIGHT(G380,1)="B",1000000000*VALUE(LEFT(G380,LEN(G380)-1)),IF(RIGHT(G380,1)="%",0.01*VALUE(LEFT(G380,LEN(G380)-1)),IF(RIGHT(G380,1)="k",1000*VALUE(LEFT(G380,LEN(G380)-1)),VALUE(SUBSTITUTE(G380,",",""))))))))),"N/A")</f>
        <v>N/A</v>
      </c>
    </row>
    <row r="381" spans="1:14" x14ac:dyDescent="0.3">
      <c r="A381" s="1">
        <v>7</v>
      </c>
      <c r="B381" t="s">
        <v>132</v>
      </c>
      <c r="I381" t="str">
        <f t="shared" si="39"/>
        <v>N/A</v>
      </c>
      <c r="J381" t="str">
        <f t="shared" si="40"/>
        <v>N/A</v>
      </c>
      <c r="K381" t="str">
        <f t="shared" si="41"/>
        <v>N/A</v>
      </c>
      <c r="L381" t="str">
        <f t="shared" si="42"/>
        <v>N/A</v>
      </c>
      <c r="M381" t="str">
        <f t="shared" si="43"/>
        <v>N/A</v>
      </c>
      <c r="N381" t="str">
        <f t="shared" si="44"/>
        <v>N/A</v>
      </c>
    </row>
    <row r="382" spans="1:14" x14ac:dyDescent="0.3">
      <c r="A382" s="1">
        <v>8</v>
      </c>
      <c r="B382" t="s">
        <v>133</v>
      </c>
      <c r="I382" t="str">
        <f t="shared" si="39"/>
        <v>N/A</v>
      </c>
      <c r="J382" t="str">
        <f t="shared" si="40"/>
        <v>N/A</v>
      </c>
      <c r="K382" t="str">
        <f t="shared" si="41"/>
        <v>N/A</v>
      </c>
      <c r="L382" t="str">
        <f t="shared" si="42"/>
        <v>N/A</v>
      </c>
      <c r="M382" t="str">
        <f t="shared" si="43"/>
        <v>N/A</v>
      </c>
      <c r="N382" t="str">
        <f t="shared" si="44"/>
        <v>N/A</v>
      </c>
    </row>
    <row r="383" spans="1:14" x14ac:dyDescent="0.3">
      <c r="I383" t="str">
        <f t="shared" si="39"/>
        <v>N/A</v>
      </c>
      <c r="J383" t="str">
        <f t="shared" si="40"/>
        <v>N/A</v>
      </c>
      <c r="K383" t="str">
        <f t="shared" si="41"/>
        <v>N/A</v>
      </c>
      <c r="L383" t="str">
        <f t="shared" si="42"/>
        <v>N/A</v>
      </c>
      <c r="M383" t="str">
        <f t="shared" si="43"/>
        <v>N/A</v>
      </c>
      <c r="N383" t="str">
        <f t="shared" si="44"/>
        <v>N/A</v>
      </c>
    </row>
    <row r="384" spans="1:14" x14ac:dyDescent="0.3">
      <c r="I384" t="str">
        <f t="shared" si="39"/>
        <v>N/A</v>
      </c>
      <c r="J384" t="str">
        <f t="shared" si="40"/>
        <v>N/A</v>
      </c>
      <c r="K384" t="str">
        <f t="shared" si="41"/>
        <v>N/A</v>
      </c>
      <c r="L384" t="str">
        <f t="shared" si="42"/>
        <v>N/A</v>
      </c>
      <c r="M384" t="str">
        <f t="shared" si="43"/>
        <v>N/A</v>
      </c>
      <c r="N384" t="str">
        <f t="shared" si="44"/>
        <v>N/A</v>
      </c>
    </row>
    <row r="385" spans="1:14" x14ac:dyDescent="0.3">
      <c r="A385" s="1">
        <v>0</v>
      </c>
      <c r="B385" t="s">
        <v>121</v>
      </c>
      <c r="C385" t="s">
        <v>636</v>
      </c>
      <c r="I385" t="str">
        <f t="shared" si="39"/>
        <v>N/A</v>
      </c>
      <c r="J385">
        <f t="shared" si="40"/>
        <v>1680000000</v>
      </c>
      <c r="K385" t="str">
        <f t="shared" si="41"/>
        <v>N/A</v>
      </c>
      <c r="L385" t="str">
        <f t="shared" si="42"/>
        <v>N/A</v>
      </c>
      <c r="M385" t="str">
        <f t="shared" si="43"/>
        <v>N/A</v>
      </c>
      <c r="N385" t="str">
        <f t="shared" si="44"/>
        <v>N/A</v>
      </c>
    </row>
    <row r="386" spans="1:14" x14ac:dyDescent="0.3">
      <c r="A386" s="1">
        <v>1</v>
      </c>
      <c r="B386" t="s">
        <v>122</v>
      </c>
      <c r="I386" t="str">
        <f t="shared" si="39"/>
        <v>N/A</v>
      </c>
      <c r="J386" t="str">
        <f t="shared" si="40"/>
        <v>N/A</v>
      </c>
      <c r="K386" t="str">
        <f t="shared" si="41"/>
        <v>N/A</v>
      </c>
      <c r="L386" t="str">
        <f t="shared" si="42"/>
        <v>N/A</v>
      </c>
      <c r="M386" t="str">
        <f t="shared" si="43"/>
        <v>N/A</v>
      </c>
      <c r="N386" t="str">
        <f t="shared" si="44"/>
        <v>N/A</v>
      </c>
    </row>
    <row r="387" spans="1:14" x14ac:dyDescent="0.3">
      <c r="A387" s="1">
        <v>2</v>
      </c>
      <c r="B387" t="s">
        <v>123</v>
      </c>
      <c r="C387" t="s">
        <v>3137</v>
      </c>
      <c r="I387" t="str">
        <f t="shared" si="39"/>
        <v>N/A</v>
      </c>
      <c r="J387">
        <f t="shared" si="40"/>
        <v>-27.98</v>
      </c>
      <c r="K387" t="str">
        <f t="shared" si="41"/>
        <v>N/A</v>
      </c>
      <c r="L387" t="str">
        <f t="shared" si="42"/>
        <v>N/A</v>
      </c>
      <c r="M387" t="str">
        <f t="shared" si="43"/>
        <v>N/A</v>
      </c>
      <c r="N387" t="str">
        <f t="shared" si="44"/>
        <v>N/A</v>
      </c>
    </row>
    <row r="388" spans="1:14" x14ac:dyDescent="0.3">
      <c r="A388" s="1">
        <v>3</v>
      </c>
      <c r="B388" t="s">
        <v>124</v>
      </c>
      <c r="C388" t="s">
        <v>3138</v>
      </c>
      <c r="I388" t="str">
        <f t="shared" si="39"/>
        <v>N/A</v>
      </c>
      <c r="J388">
        <f t="shared" si="40"/>
        <v>-52.74</v>
      </c>
      <c r="K388" t="str">
        <f t="shared" si="41"/>
        <v>N/A</v>
      </c>
      <c r="L388" t="str">
        <f t="shared" si="42"/>
        <v>N/A</v>
      </c>
      <c r="M388" t="str">
        <f t="shared" si="43"/>
        <v>N/A</v>
      </c>
      <c r="N388" t="str">
        <f t="shared" si="44"/>
        <v>N/A</v>
      </c>
    </row>
    <row r="389" spans="1:14" x14ac:dyDescent="0.3">
      <c r="A389" s="1">
        <v>4</v>
      </c>
      <c r="B389" t="s">
        <v>126</v>
      </c>
      <c r="C389" t="s">
        <v>3139</v>
      </c>
      <c r="I389" t="str">
        <f t="shared" si="39"/>
        <v>N/A</v>
      </c>
      <c r="J389">
        <f t="shared" si="40"/>
        <v>-2.25</v>
      </c>
      <c r="K389" t="str">
        <f t="shared" si="41"/>
        <v>N/A</v>
      </c>
      <c r="L389" t="str">
        <f t="shared" si="42"/>
        <v>N/A</v>
      </c>
      <c r="M389" t="str">
        <f t="shared" si="43"/>
        <v>N/A</v>
      </c>
      <c r="N389" t="str">
        <f t="shared" si="44"/>
        <v>N/A</v>
      </c>
    </row>
    <row r="390" spans="1:14" x14ac:dyDescent="0.3">
      <c r="A390" s="1">
        <v>5</v>
      </c>
      <c r="B390" t="s">
        <v>128</v>
      </c>
      <c r="C390" t="s">
        <v>3140</v>
      </c>
      <c r="I390" t="str">
        <f t="shared" si="39"/>
        <v>N/A</v>
      </c>
      <c r="J390">
        <f t="shared" si="40"/>
        <v>6.07</v>
      </c>
      <c r="K390" t="str">
        <f t="shared" si="41"/>
        <v>N/A</v>
      </c>
      <c r="L390" t="str">
        <f t="shared" si="42"/>
        <v>N/A</v>
      </c>
      <c r="M390" t="str">
        <f t="shared" si="43"/>
        <v>N/A</v>
      </c>
      <c r="N390" t="str">
        <f t="shared" si="44"/>
        <v>N/A</v>
      </c>
    </row>
    <row r="391" spans="1:14" x14ac:dyDescent="0.3">
      <c r="A391" s="1">
        <v>6</v>
      </c>
      <c r="B391" t="s">
        <v>130</v>
      </c>
      <c r="C391" t="s">
        <v>3141</v>
      </c>
      <c r="I391" t="str">
        <f t="shared" si="39"/>
        <v>N/A</v>
      </c>
      <c r="J391">
        <f t="shared" si="40"/>
        <v>27.7</v>
      </c>
      <c r="K391" t="str">
        <f t="shared" si="41"/>
        <v>N/A</v>
      </c>
      <c r="L391" t="str">
        <f t="shared" si="42"/>
        <v>N/A</v>
      </c>
      <c r="M391" t="str">
        <f t="shared" si="43"/>
        <v>N/A</v>
      </c>
      <c r="N391" t="str">
        <f t="shared" si="44"/>
        <v>N/A</v>
      </c>
    </row>
    <row r="392" spans="1:14" x14ac:dyDescent="0.3">
      <c r="A392" s="1">
        <v>7</v>
      </c>
      <c r="B392" t="s">
        <v>132</v>
      </c>
      <c r="I392" t="str">
        <f t="shared" si="39"/>
        <v>N/A</v>
      </c>
      <c r="J392" t="str">
        <f t="shared" si="40"/>
        <v>N/A</v>
      </c>
      <c r="K392" t="str">
        <f t="shared" si="41"/>
        <v>N/A</v>
      </c>
      <c r="L392" t="str">
        <f t="shared" si="42"/>
        <v>N/A</v>
      </c>
      <c r="M392" t="str">
        <f t="shared" si="43"/>
        <v>N/A</v>
      </c>
      <c r="N392" t="str">
        <f t="shared" si="44"/>
        <v>N/A</v>
      </c>
    </row>
    <row r="393" spans="1:14" x14ac:dyDescent="0.3">
      <c r="A393" s="1">
        <v>8</v>
      </c>
      <c r="B393" t="s">
        <v>133</v>
      </c>
      <c r="I393" t="str">
        <f t="shared" si="39"/>
        <v>N/A</v>
      </c>
      <c r="J393" t="str">
        <f t="shared" si="40"/>
        <v>N/A</v>
      </c>
      <c r="K393" t="str">
        <f t="shared" si="41"/>
        <v>N/A</v>
      </c>
      <c r="L393" t="str">
        <f t="shared" si="42"/>
        <v>N/A</v>
      </c>
      <c r="M393" t="str">
        <f t="shared" si="43"/>
        <v>N/A</v>
      </c>
      <c r="N393" t="str">
        <f t="shared" si="44"/>
        <v>N/A</v>
      </c>
    </row>
    <row r="394" spans="1:14" x14ac:dyDescent="0.3">
      <c r="I394" t="str">
        <f t="shared" si="39"/>
        <v>N/A</v>
      </c>
      <c r="J394" t="str">
        <f t="shared" si="40"/>
        <v>N/A</v>
      </c>
      <c r="K394" t="str">
        <f t="shared" si="41"/>
        <v>N/A</v>
      </c>
      <c r="L394" t="str">
        <f t="shared" si="42"/>
        <v>N/A</v>
      </c>
      <c r="M394" t="str">
        <f t="shared" si="43"/>
        <v>N/A</v>
      </c>
      <c r="N394" t="str">
        <f t="shared" si="44"/>
        <v>N/A</v>
      </c>
    </row>
    <row r="395" spans="1:14" x14ac:dyDescent="0.3">
      <c r="I395" t="str">
        <f t="shared" si="39"/>
        <v>N/A</v>
      </c>
      <c r="J395" t="str">
        <f t="shared" si="40"/>
        <v>N/A</v>
      </c>
      <c r="K395" t="str">
        <f t="shared" si="41"/>
        <v>N/A</v>
      </c>
      <c r="L395" t="str">
        <f t="shared" si="42"/>
        <v>N/A</v>
      </c>
      <c r="M395" t="str">
        <f t="shared" si="43"/>
        <v>N/A</v>
      </c>
      <c r="N395" t="str">
        <f t="shared" si="44"/>
        <v>N/A</v>
      </c>
    </row>
    <row r="396" spans="1:14" x14ac:dyDescent="0.3">
      <c r="A396" s="1">
        <v>0</v>
      </c>
      <c r="B396" t="s">
        <v>121</v>
      </c>
      <c r="C396" t="s">
        <v>3142</v>
      </c>
      <c r="I396" t="str">
        <f t="shared" si="39"/>
        <v>N/A</v>
      </c>
      <c r="J396">
        <f t="shared" si="40"/>
        <v>1490000000</v>
      </c>
      <c r="K396" t="str">
        <f t="shared" si="41"/>
        <v>N/A</v>
      </c>
      <c r="L396" t="str">
        <f t="shared" si="42"/>
        <v>N/A</v>
      </c>
      <c r="M396" t="str">
        <f t="shared" si="43"/>
        <v>N/A</v>
      </c>
      <c r="N396" t="str">
        <f t="shared" si="44"/>
        <v>N/A</v>
      </c>
    </row>
    <row r="397" spans="1:14" x14ac:dyDescent="0.3">
      <c r="A397" s="1">
        <v>1</v>
      </c>
      <c r="B397" t="s">
        <v>122</v>
      </c>
      <c r="I397" t="str">
        <f t="shared" si="39"/>
        <v>N/A</v>
      </c>
      <c r="J397" t="str">
        <f t="shared" si="40"/>
        <v>N/A</v>
      </c>
      <c r="K397" t="str">
        <f t="shared" si="41"/>
        <v>N/A</v>
      </c>
      <c r="L397" t="str">
        <f t="shared" si="42"/>
        <v>N/A</v>
      </c>
      <c r="M397" t="str">
        <f t="shared" si="43"/>
        <v>N/A</v>
      </c>
      <c r="N397" t="str">
        <f t="shared" si="44"/>
        <v>N/A</v>
      </c>
    </row>
    <row r="398" spans="1:14" x14ac:dyDescent="0.3">
      <c r="A398" s="1">
        <v>2</v>
      </c>
      <c r="B398" t="s">
        <v>123</v>
      </c>
      <c r="C398" t="s">
        <v>3143</v>
      </c>
      <c r="I398" t="str">
        <f t="shared" si="39"/>
        <v>N/A</v>
      </c>
      <c r="J398">
        <f t="shared" si="40"/>
        <v>-21.41</v>
      </c>
      <c r="K398" t="str">
        <f t="shared" si="41"/>
        <v>N/A</v>
      </c>
      <c r="L398" t="str">
        <f t="shared" si="42"/>
        <v>N/A</v>
      </c>
      <c r="M398" t="str">
        <f t="shared" si="43"/>
        <v>N/A</v>
      </c>
      <c r="N398" t="str">
        <f t="shared" si="44"/>
        <v>N/A</v>
      </c>
    </row>
    <row r="399" spans="1:14" x14ac:dyDescent="0.3">
      <c r="A399" s="1">
        <v>3</v>
      </c>
      <c r="B399" t="s">
        <v>124</v>
      </c>
      <c r="C399" t="s">
        <v>3144</v>
      </c>
      <c r="I399" t="str">
        <f t="shared" si="39"/>
        <v>N/A</v>
      </c>
      <c r="J399">
        <f t="shared" si="40"/>
        <v>-30.62</v>
      </c>
      <c r="K399" t="str">
        <f t="shared" si="41"/>
        <v>N/A</v>
      </c>
      <c r="L399" t="str">
        <f t="shared" si="42"/>
        <v>N/A</v>
      </c>
      <c r="M399" t="str">
        <f t="shared" si="43"/>
        <v>N/A</v>
      </c>
      <c r="N399" t="str">
        <f t="shared" si="44"/>
        <v>N/A</v>
      </c>
    </row>
    <row r="400" spans="1:14" x14ac:dyDescent="0.3">
      <c r="A400" s="1">
        <v>4</v>
      </c>
      <c r="B400" t="s">
        <v>126</v>
      </c>
      <c r="C400" t="s">
        <v>3145</v>
      </c>
    </row>
    <row r="401" spans="1:3" x14ac:dyDescent="0.3">
      <c r="A401" s="1">
        <v>5</v>
      </c>
      <c r="B401" t="s">
        <v>128</v>
      </c>
      <c r="C401" t="s">
        <v>3146</v>
      </c>
    </row>
    <row r="402" spans="1:3" x14ac:dyDescent="0.3">
      <c r="A402" s="1">
        <v>6</v>
      </c>
      <c r="B402" t="s">
        <v>130</v>
      </c>
      <c r="C402" t="s">
        <v>3147</v>
      </c>
    </row>
    <row r="403" spans="1:3" x14ac:dyDescent="0.3">
      <c r="A403" s="1">
        <v>7</v>
      </c>
      <c r="B403" t="s">
        <v>132</v>
      </c>
    </row>
    <row r="404" spans="1:3" x14ac:dyDescent="0.3">
      <c r="A404" s="1">
        <v>8</v>
      </c>
      <c r="B404" t="s">
        <v>133</v>
      </c>
    </row>
    <row r="450" spans="2:40" x14ac:dyDescent="0.3">
      <c r="B450" t="str">
        <f>"ROIC Super Tree"</f>
        <v>ROIC Super Tree</v>
      </c>
    </row>
    <row r="452" spans="2:40" x14ac:dyDescent="0.3">
      <c r="AK452" t="str">
        <f>"Change in Gross Margin / Sales"</f>
        <v>Change in Gross Margin / Sales</v>
      </c>
    </row>
    <row r="453" spans="2:40" x14ac:dyDescent="0.3">
      <c r="X453" t="str">
        <f>"Gross Margin"</f>
        <v>Gross Margin</v>
      </c>
      <c r="AK453" t="str">
        <f>K476</f>
        <v>13-14</v>
      </c>
      <c r="AL453" t="str">
        <f>L476</f>
        <v>14-15</v>
      </c>
      <c r="AM453" t="str">
        <f>M476</f>
        <v>15-16</v>
      </c>
      <c r="AN453" t="str">
        <f>N476</f>
        <v>16-17</v>
      </c>
    </row>
    <row r="454" spans="2:40" x14ac:dyDescent="0.3">
      <c r="X454" t="str">
        <f>D476</f>
        <v>2013</v>
      </c>
      <c r="Y454" t="str">
        <f>E476</f>
        <v>2014</v>
      </c>
      <c r="Z454" t="str">
        <f>F476</f>
        <v>2015</v>
      </c>
      <c r="AA454" t="str">
        <f>G476</f>
        <v>2016</v>
      </c>
      <c r="AB454" t="str">
        <f>H476</f>
        <v>2017</v>
      </c>
      <c r="AK454">
        <f ca="1">Y455-X455</f>
        <v>-4.446995473780746E-2</v>
      </c>
      <c r="AL454">
        <f ca="1">Z455-Y455</f>
        <v>5.4321238857131804E-2</v>
      </c>
      <c r="AM454">
        <f ca="1">AA455-Z455</f>
        <v>3.2558727656383901E-2</v>
      </c>
      <c r="AN454">
        <f ca="1">AB455-AA455</f>
        <v>-5.0439521064364889E-3</v>
      </c>
    </row>
    <row r="455" spans="2:40" x14ac:dyDescent="0.3">
      <c r="X455">
        <f ca="1">IFERROR((INDIRECT("J" &amp; MATCH("Gross Income",B145:B403,0) +144))/(INDIRECT("J" &amp; MATCH("Sales/Revenue",B145:B403,0) +144)), IFERROR((1 - (INDIRECT("J" &amp; MATCH("Cost of Goods Sold*",B145:B403,0) +144))/(INDIRECT("J" &amp; MATCH("Sales/Revenue",B145:B403,0) +144))),(INDIRECT("J" &amp; MATCH("Operating Income",B145:B403,0) +144))/(INDIRECT("J" &amp; MATCH("Sales/Revenue",B145:B403,0) +144))))</f>
        <v>0.52803311293877331</v>
      </c>
      <c r="Y455">
        <f ca="1">IFERROR((INDIRECT("K" &amp; MATCH("Gross Income",B145:B403,0) +144))/(INDIRECT("K" &amp; MATCH("Sales/Revenue",B145:B403,0) +144)), IFERROR((1 - (INDIRECT("K" &amp; MATCH("Cost of Goods Sold*",B145:B403,0) +144))/(INDIRECT("K" &amp; MATCH("Sales/Revenue",B145:B403,0) +144))),(INDIRECT("K" &amp; MATCH("Operating Income",B145:B403,0) +144))/(INDIRECT("K" &amp; MATCH("Sales/Revenue",B145:B403,0) +144))))</f>
        <v>0.48356315820096585</v>
      </c>
      <c r="Z455">
        <f ca="1">IFERROR((INDIRECT("L" &amp; MATCH("Gross Income",B145:B403,0) +144))/(INDIRECT("L" &amp; MATCH("Sales/Revenue",B145:B403,0) +144)), IFERROR((1 - (INDIRECT("L" &amp; MATCH("Cost of Goods Sold*",B145:B403,0) +144))/(INDIRECT("L" &amp; MATCH("Sales/Revenue",B145:B403,0) +144))),(INDIRECT("L" &amp; MATCH("Operating Income",B145:B403,0) +144))/(INDIRECT("L" &amp; MATCH("Sales/Revenue",B145:B403,0) +144))))</f>
        <v>0.53788439705809765</v>
      </c>
      <c r="AA455">
        <f ca="1">IFERROR((INDIRECT("M" &amp; MATCH("Gross Income",B145:B403,0) +144))/(INDIRECT("M" &amp; MATCH("Sales/Revenue",B145:B403,0) +144)), IFERROR((1 - (INDIRECT("M" &amp; MATCH("Cost of Goods Sold*",B145:B403,0) +144))/(INDIRECT("M" &amp; MATCH("Sales/Revenue",B145:B403,0) +144))),(INDIRECT("M" &amp; MATCH("Operating Income",B145:B403,0) +144))/(INDIRECT("M" &amp; MATCH("Sales/Revenue",B145:B403,0) +144))))</f>
        <v>0.57044312471448155</v>
      </c>
      <c r="AB455">
        <f ca="1">IFERROR((INDIRECT("N" &amp; MATCH("Gross Income",B145:B403,0) +144))/(INDIRECT("N" &amp; MATCH("Sales/Revenue",B145:B403,0) +144)), IFERROR((1 - (INDIRECT("N" &amp; MATCH("Cost of Goods Sold*",B145:B403,0) +144))/(INDIRECT("N" &amp; MATCH("Sales/Revenue",B145:B403,0) +144))),(INDIRECT("N" &amp; MATCH("Operating Income",B145:B403,0) +144))/(INDIRECT("N" &amp; MATCH("Sales/Revenue",B145:B403,0) +144))))</f>
        <v>0.56539917260804506</v>
      </c>
    </row>
    <row r="460" spans="2:40" x14ac:dyDescent="0.3">
      <c r="Q460" t="str">
        <f>"Operating Margin"</f>
        <v>Operating Margin</v>
      </c>
    </row>
    <row r="461" spans="2:40" x14ac:dyDescent="0.3">
      <c r="Q461" t="str">
        <f>D476</f>
        <v>2013</v>
      </c>
      <c r="R461" t="str">
        <f>E476</f>
        <v>2014</v>
      </c>
      <c r="S461" t="str">
        <f>F476</f>
        <v>2015</v>
      </c>
      <c r="T461" t="str">
        <f>G476</f>
        <v>2016</v>
      </c>
      <c r="U461" t="str">
        <f>H476</f>
        <v>2017</v>
      </c>
      <c r="X461" t="str">
        <f>"SGA / Sales"</f>
        <v>SGA / Sales</v>
      </c>
      <c r="AE461" t="str">
        <f>"Change in Operating Margin"</f>
        <v>Change in Operating Margin</v>
      </c>
      <c r="AK461" t="str">
        <f>"Change in SGA / Sales"</f>
        <v>Change in SGA / Sales</v>
      </c>
    </row>
    <row r="462" spans="2:40" x14ac:dyDescent="0.3">
      <c r="Q462">
        <f ca="1">X455-X463-X471</f>
        <v>9.9876364027307429E-2</v>
      </c>
      <c r="R462">
        <f ca="1">Y455-Y463-Y471</f>
        <v>7.7791353930296167E-2</v>
      </c>
      <c r="S462">
        <f ca="1">Z455-Z463-Z471</f>
        <v>0.13046053605804825</v>
      </c>
      <c r="T462">
        <f ca="1">AA455-AA463-AA471</f>
        <v>0.1885335769757881</v>
      </c>
      <c r="U462">
        <f ca="1">AB455-AB463-AB471</f>
        <v>0.17502860663673969</v>
      </c>
      <c r="X462" t="str">
        <f>D476</f>
        <v>2013</v>
      </c>
      <c r="Y462" t="str">
        <f>E476</f>
        <v>2014</v>
      </c>
      <c r="Z462" t="str">
        <f>F476</f>
        <v>2015</v>
      </c>
      <c r="AA462" t="str">
        <f>G476</f>
        <v>2016</v>
      </c>
      <c r="AB462" t="str">
        <f>H476</f>
        <v>2017</v>
      </c>
      <c r="AE462" t="str">
        <f>K476</f>
        <v>13-14</v>
      </c>
      <c r="AF462" t="str">
        <f>L476</f>
        <v>14-15</v>
      </c>
      <c r="AG462" t="str">
        <f>M476</f>
        <v>15-16</v>
      </c>
      <c r="AH462" t="str">
        <f>N476</f>
        <v>16-17</v>
      </c>
      <c r="AK462" t="str">
        <f>K476</f>
        <v>13-14</v>
      </c>
      <c r="AL462" t="str">
        <f>L476</f>
        <v>14-15</v>
      </c>
      <c r="AM462" t="str">
        <f>M476</f>
        <v>15-16</v>
      </c>
      <c r="AN462" t="str">
        <f>N476</f>
        <v>16-17</v>
      </c>
    </row>
    <row r="463" spans="2:40" x14ac:dyDescent="0.3">
      <c r="X463">
        <f ca="1">(INDIRECT("J" &amp; MATCH("SG&amp;A Expense",B145:B403,0) +144))/(INDIRECT("J" &amp; MATCH("Sales/Revenue",B145:B403,0) +144))</f>
        <v>0.3942912433478471</v>
      </c>
      <c r="Y463">
        <f ca="1">(INDIRECT("K" &amp; MATCH("SG&amp;A Expense",B145:B403,0) +144))/(INDIRECT("K" &amp; MATCH("Sales/Revenue",B145:B403,0) +144))</f>
        <v>0.36254145575144003</v>
      </c>
      <c r="Z463">
        <f ca="1">(INDIRECT("L" &amp; MATCH("SG&amp;A Expense",B145:B403,0) +144))/(INDIRECT("L" &amp; MATCH("Sales/Revenue",B145:B403,0) +144))</f>
        <v>0.37045263833358016</v>
      </c>
      <c r="AA463">
        <f ca="1">(INDIRECT("M" &amp; MATCH("SG&amp;A Expense",B145:B403,0) +144))/(INDIRECT("M" &amp; MATCH("Sales/Revenue",B145:B403,0) +144))</f>
        <v>0.351301964367291</v>
      </c>
      <c r="AB463">
        <f ca="1">(INDIRECT("N" &amp; MATCH("SG&amp;A Expense",B145:B403,0) +144))/(INDIRECT("N" &amp; MATCH("Sales/Revenue",B145:B403,0) +144))</f>
        <v>0.35806707156060208</v>
      </c>
      <c r="AE463">
        <f ca="1">R462-Q462</f>
        <v>-2.2085010097011262E-2</v>
      </c>
      <c r="AF463">
        <f ca="1">S462-R462</f>
        <v>5.2669182127752082E-2</v>
      </c>
      <c r="AG463">
        <f ca="1">T462-S462</f>
        <v>5.8073040917739849E-2</v>
      </c>
      <c r="AH463">
        <f ca="1">U462-T462</f>
        <v>-1.3504970339048405E-2</v>
      </c>
      <c r="AK463">
        <f ca="1">Y463-X463</f>
        <v>-3.1749787596407064E-2</v>
      </c>
      <c r="AL463">
        <f ca="1">Z463-Y463</f>
        <v>7.9111825821401305E-3</v>
      </c>
      <c r="AM463">
        <f ca="1">AA463-Z463</f>
        <v>-1.9150673966289167E-2</v>
      </c>
      <c r="AN463">
        <f ca="1">AB463-AA463</f>
        <v>6.7651071933110818E-3</v>
      </c>
    </row>
    <row r="465" spans="4:40" x14ac:dyDescent="0.3">
      <c r="J465" t="str">
        <f>"EOY Pretax ROIC"</f>
        <v>EOY Pretax ROIC</v>
      </c>
    </row>
    <row r="466" spans="4:40" x14ac:dyDescent="0.3">
      <c r="J466" t="str">
        <f>D476</f>
        <v>2013</v>
      </c>
      <c r="K466" t="str">
        <f>E476</f>
        <v>2014</v>
      </c>
      <c r="L466" t="str">
        <f>F476</f>
        <v>2015</v>
      </c>
      <c r="M466" t="str">
        <f>G476</f>
        <v>2016</v>
      </c>
      <c r="N466" t="str">
        <f>H476</f>
        <v>2017</v>
      </c>
    </row>
    <row r="467" spans="4:40" x14ac:dyDescent="0.3">
      <c r="J467">
        <f ca="1">Q462*(1/Q490)</f>
        <v>0.1151248528409443</v>
      </c>
      <c r="K467">
        <f ca="1">R462*(1/R490)</f>
        <v>7.5387651536509739E-2</v>
      </c>
      <c r="L467">
        <f ca="1">S462*(1/S490)</f>
        <v>0.13390414429020162</v>
      </c>
      <c r="M467">
        <f ca="1">T462*(1/T490)</f>
        <v>0.1954164496425021</v>
      </c>
      <c r="N467">
        <f ca="1">U462*(1/U490)</f>
        <v>0.16911170642513923</v>
      </c>
    </row>
    <row r="469" spans="4:40" x14ac:dyDescent="0.3">
      <c r="X469" t="str">
        <f>"Depreciation / Sales"</f>
        <v>Depreciation / Sales</v>
      </c>
    </row>
    <row r="470" spans="4:40" x14ac:dyDescent="0.3">
      <c r="Q470" t="str">
        <f>"Change in EOY Pretax ROIC"</f>
        <v>Change in EOY Pretax ROIC</v>
      </c>
      <c r="X470" t="str">
        <f>D476</f>
        <v>2013</v>
      </c>
      <c r="Y470" t="str">
        <f>E476</f>
        <v>2014</v>
      </c>
      <c r="Z470" t="str">
        <f>F476</f>
        <v>2015</v>
      </c>
      <c r="AA470" t="str">
        <f>G476</f>
        <v>2016</v>
      </c>
      <c r="AB470" t="str">
        <f>H476</f>
        <v>2017</v>
      </c>
    </row>
    <row r="471" spans="4:40" x14ac:dyDescent="0.3">
      <c r="Q471" t="str">
        <f>K476</f>
        <v>13-14</v>
      </c>
      <c r="R471" t="str">
        <f>L476</f>
        <v>14-15</v>
      </c>
      <c r="S471" t="str">
        <f>M476</f>
        <v>15-16</v>
      </c>
      <c r="T471" t="str">
        <f>N476</f>
        <v>16-17</v>
      </c>
      <c r="X471">
        <f ca="1">(INDIRECT("J" &amp; MATCH("Depreciation &amp; Amortization Expense",B145:B403,0) +144))/(INDIRECT("J" &amp; MATCH("Sales/Revenue",B145:B403,0) +144))</f>
        <v>3.3865505563618774E-2</v>
      </c>
      <c r="Y471">
        <f ca="1">(INDIRECT("K" &amp; MATCH("Depreciation &amp; Amortization Expense",B145:B403,0) +144))/(INDIRECT("K" &amp; MATCH("Sales/Revenue",B145:B403,0) +144))</f>
        <v>4.3230348519229647E-2</v>
      </c>
      <c r="Z471">
        <f ca="1">(INDIRECT("L" &amp; MATCH("Depreciation &amp; Amortization Expense",B145:B403,0) +144))/(INDIRECT("L" &amp; MATCH("Sales/Revenue",B145:B403,0) +144))</f>
        <v>3.6971222666469225E-2</v>
      </c>
      <c r="AA471">
        <f ca="1">(INDIRECT("M" &amp; MATCH("Depreciation &amp; Amortization Expense",B145:B403,0) +144))/(INDIRECT("M" &amp; MATCH("Sales/Revenue",B145:B403,0) +144))</f>
        <v>3.0607583371402469E-2</v>
      </c>
      <c r="AB471">
        <f ca="1">(INDIRECT("N" &amp; MATCH("Depreciation &amp; Amortization Expense",B145:B403,0) +144))/(INDIRECT("N" &amp; MATCH("Sales/Revenue",B145:B403,0) +144))</f>
        <v>3.2303494410703286E-2</v>
      </c>
    </row>
    <row r="472" spans="4:40" x14ac:dyDescent="0.3">
      <c r="Q472">
        <f ca="1">K467-J467</f>
        <v>-3.9737201304434561E-2</v>
      </c>
      <c r="R472">
        <f ca="1">L467-K467</f>
        <v>5.8516492753691876E-2</v>
      </c>
      <c r="S472">
        <f ca="1">M467-L467</f>
        <v>6.1512305352300484E-2</v>
      </c>
      <c r="T472">
        <f ca="1">N467-M467</f>
        <v>-2.6304743217362869E-2</v>
      </c>
      <c r="AK472" t="str">
        <f>"Change in Depreciation / Sales"</f>
        <v>Change in Depreciation / Sales</v>
      </c>
    </row>
    <row r="473" spans="4:40" x14ac:dyDescent="0.3">
      <c r="AK473" t="str">
        <f>K476</f>
        <v>13-14</v>
      </c>
      <c r="AL473" t="str">
        <f>L476</f>
        <v>14-15</v>
      </c>
      <c r="AM473" t="str">
        <f>M476</f>
        <v>15-16</v>
      </c>
      <c r="AN473" t="str">
        <f>N476</f>
        <v>16-17</v>
      </c>
    </row>
    <row r="474" spans="4:40" x14ac:dyDescent="0.3">
      <c r="AK474">
        <f ca="1">Y471-X471</f>
        <v>9.3648429556108734E-3</v>
      </c>
      <c r="AL474">
        <f ca="1">Z471-Y471</f>
        <v>-6.2591258527604221E-3</v>
      </c>
      <c r="AM474">
        <f ca="1">AA471-Z471</f>
        <v>-6.3636392950667565E-3</v>
      </c>
      <c r="AN474">
        <f ca="1">AB471-AA471</f>
        <v>1.6959110393008174E-3</v>
      </c>
    </row>
    <row r="475" spans="4:40" x14ac:dyDescent="0.3">
      <c r="D475" t="str">
        <f>"EOY ROIC"</f>
        <v>EOY ROIC</v>
      </c>
      <c r="K475" t="str">
        <f>"Change in EOY ROIC"</f>
        <v>Change in EOY ROIC</v>
      </c>
    </row>
    <row r="476" spans="4:40" x14ac:dyDescent="0.3">
      <c r="D476" t="str">
        <f>C144</f>
        <v>2013</v>
      </c>
      <c r="E476" t="str">
        <f>D144</f>
        <v>2014</v>
      </c>
      <c r="F476" t="str">
        <f>E144</f>
        <v>2015</v>
      </c>
      <c r="G476" t="str">
        <f>F144</f>
        <v>2016</v>
      </c>
      <c r="H476" t="str">
        <f>G144</f>
        <v>2017</v>
      </c>
      <c r="K476" t="str">
        <f>RIGHT(D476,2) &amp; "-" &amp; RIGHT(E476,2)</f>
        <v>13-14</v>
      </c>
      <c r="L476" t="str">
        <f>RIGHT(E476,2) &amp; "-" &amp; RIGHT(F476,2)</f>
        <v>14-15</v>
      </c>
      <c r="M476" t="str">
        <f>RIGHT(F476,2) &amp; "-" &amp; RIGHT(G476,2)</f>
        <v>15-16</v>
      </c>
      <c r="N476" t="str">
        <f>RIGHT(G476,2) &amp; "-" &amp; RIGHT(H476,2)</f>
        <v>16-17</v>
      </c>
    </row>
    <row r="477" spans="4:40" x14ac:dyDescent="0.3">
      <c r="D477">
        <f ca="1">J467*(1-J487)</f>
        <v>7.4577222434827325E-2</v>
      </c>
      <c r="E477">
        <f ca="1">K467*(1-K487)</f>
        <v>4.8723650810743299E-2</v>
      </c>
      <c r="F477">
        <f ca="1">L467*(1-L487)</f>
        <v>8.5278818163998585E-2</v>
      </c>
      <c r="G477">
        <f ca="1">M467*(1-M487)</f>
        <v>0.12881321855543934</v>
      </c>
      <c r="H477">
        <f ca="1">N467*(1-N487)</f>
        <v>0.10846178314646965</v>
      </c>
      <c r="K477">
        <f ca="1">E477-D477</f>
        <v>-2.5853571624084026E-2</v>
      </c>
      <c r="L477">
        <f ca="1">F477-E477</f>
        <v>3.6555167353255286E-2</v>
      </c>
      <c r="M477">
        <f ca="1">G477-F477</f>
        <v>4.3534400391440756E-2</v>
      </c>
      <c r="N477">
        <f ca="1">H477-G477</f>
        <v>-2.0351435408969692E-2</v>
      </c>
    </row>
    <row r="479" spans="4:40" x14ac:dyDescent="0.3">
      <c r="Q479" t="str">
        <f>"Change in Cash Tax Rate"</f>
        <v>Change in Cash Tax Rate</v>
      </c>
    </row>
    <row r="480" spans="4:40" x14ac:dyDescent="0.3">
      <c r="Q480" t="str">
        <f>K476</f>
        <v>13-14</v>
      </c>
      <c r="R480" t="str">
        <f>L476</f>
        <v>14-15</v>
      </c>
      <c r="S480" t="str">
        <f>M476</f>
        <v>15-16</v>
      </c>
      <c r="T480" t="str">
        <f>N476</f>
        <v>16-17</v>
      </c>
    </row>
    <row r="481" spans="10:40" x14ac:dyDescent="0.3">
      <c r="Q481">
        <f ca="1">K487-J487</f>
        <v>1.486178070841504E-3</v>
      </c>
      <c r="R481">
        <f ca="1">L487-K487</f>
        <v>9.4434467771314923E-3</v>
      </c>
      <c r="S481">
        <f ca="1">M487-L487</f>
        <v>-2.2308186339671188E-2</v>
      </c>
      <c r="T481">
        <f ca="1">N487-M487</f>
        <v>1.7811083863988331E-2</v>
      </c>
      <c r="X481" t="str">
        <f>"Op WC / Sales"</f>
        <v>Op WC / Sales</v>
      </c>
    </row>
    <row r="482" spans="10:40" x14ac:dyDescent="0.3">
      <c r="X482" t="str">
        <f>D476</f>
        <v>2013</v>
      </c>
      <c r="Y482" t="str">
        <f>E476</f>
        <v>2014</v>
      </c>
      <c r="Z482" t="str">
        <f>F476</f>
        <v>2015</v>
      </c>
      <c r="AA482" t="str">
        <f>G476</f>
        <v>2016</v>
      </c>
      <c r="AB482" t="str">
        <f>H476</f>
        <v>2017</v>
      </c>
      <c r="AK482" t="str">
        <f>"Change in Op WC / Sales"</f>
        <v>Change in Op WC / Sales</v>
      </c>
    </row>
    <row r="483" spans="10:40" x14ac:dyDescent="0.3">
      <c r="X483">
        <f ca="1">(INDIRECT("J" &amp; MATCH("Total Current Assets",B145:B403,0) +144) - INDIRECT("J" &amp; MATCH("Total Current Liabilities",B145:B403,0) +144))/(INDIRECT("J" &amp; MATCH("Sales/Revenue",B145:B403,0) +144))</f>
        <v>0.714615922163092</v>
      </c>
      <c r="Y483">
        <f ca="1">(INDIRECT("K" &amp; MATCH("Total Current Assets",B145:B403,0) +144) - INDIRECT("K" &amp; MATCH("Total Current Liabilities",B145:B403,0) +144))/(INDIRECT("K" &amp; MATCH("Sales/Revenue",B145:B403,0) +144))</f>
        <v>0.86431605283062785</v>
      </c>
      <c r="Z483">
        <f ca="1">(INDIRECT("L" &amp; MATCH("Total Current Assets",B145:B403,0) +144) - INDIRECT("L" &amp; MATCH("Total Current Liabilities",B145:B403,0) +144))/(INDIRECT("L" &amp; MATCH("Sales/Revenue",B145:B403,0) +144))</f>
        <v>0.8320746334962239</v>
      </c>
      <c r="AA483">
        <f ca="1">(INDIRECT("M" &amp; MATCH("Total Current Assets",B145:B403,0) +144) - INDIRECT("M" &amp; MATCH("Total Current Liabilities",B145:B403,0) +144))/(INDIRECT("M" &amp; MATCH("Sales/Revenue",B145:B403,0) +144))</f>
        <v>0.8361352215623572</v>
      </c>
      <c r="AB483">
        <f ca="1">(INDIRECT("N" &amp; MATCH("Total Current Assets",B145:B403,0) +144) - INDIRECT("N" &amp; MATCH("Total Current Liabilities",B145:B403,0) +144))/(INDIRECT("N" &amp; MATCH("Sales/Revenue",B145:B403,0) +144))</f>
        <v>0.87905994190652237</v>
      </c>
      <c r="AK483" t="str">
        <f>K476</f>
        <v>13-14</v>
      </c>
      <c r="AL483" t="str">
        <f>L476</f>
        <v>14-15</v>
      </c>
      <c r="AM483" t="str">
        <f>M476</f>
        <v>15-16</v>
      </c>
      <c r="AN483" t="str">
        <f>N476</f>
        <v>16-17</v>
      </c>
    </row>
    <row r="484" spans="10:40" x14ac:dyDescent="0.3">
      <c r="AK484">
        <f ca="1">Y483-X483</f>
        <v>0.14970013066753585</v>
      </c>
      <c r="AL484">
        <f ca="1">Z483-Y483</f>
        <v>-3.2241419334403942E-2</v>
      </c>
      <c r="AM484">
        <f ca="1">AA483-Z483</f>
        <v>4.0605880661332971E-3</v>
      </c>
      <c r="AN484">
        <f ca="1">AB483-AA483</f>
        <v>4.2924720344165168E-2</v>
      </c>
    </row>
    <row r="485" spans="10:40" x14ac:dyDescent="0.3">
      <c r="J485" t="str">
        <f>"Cash Tax Rate"</f>
        <v>Cash Tax Rate</v>
      </c>
    </row>
    <row r="486" spans="10:40" x14ac:dyDescent="0.3">
      <c r="J486" t="str">
        <f>D476</f>
        <v>2013</v>
      </c>
      <c r="K486" t="str">
        <f>E476</f>
        <v>2014</v>
      </c>
      <c r="L486" t="str">
        <f>F476</f>
        <v>2015</v>
      </c>
      <c r="M486" t="str">
        <f>G476</f>
        <v>2016</v>
      </c>
      <c r="N486" t="str">
        <f>H476</f>
        <v>2017</v>
      </c>
    </row>
    <row r="487" spans="10:40" x14ac:dyDescent="0.3">
      <c r="J487">
        <f ca="1">(INDIRECT("J" &amp; MATCH("Income Tax",B145:B403,0) +144))/(INDIRECT("J" &amp; MATCH("Pretax Income",B145:B403,0) +144))</f>
        <v>0.35220570889360697</v>
      </c>
      <c r="K487">
        <f ca="1">(INDIRECT("K" &amp; MATCH("Income Tax",B145:B403,0) +144))/(INDIRECT("K" &amp; MATCH("Pretax Income",B145:B403,0) +144))</f>
        <v>0.35369188696444848</v>
      </c>
      <c r="L487">
        <f ca="1">(INDIRECT("L" &amp; MATCH("Income Tax",B145:B403,0) +144))/(INDIRECT("L" &amp; MATCH("Pretax Income",B145:B403,0) +144))</f>
        <v>0.36313533374157997</v>
      </c>
      <c r="M487">
        <f ca="1">(INDIRECT("M" &amp; MATCH("Income Tax",B145:B403,0) +144))/(INDIRECT("M" &amp; MATCH("Pretax Income",B145:B403,0) +144))</f>
        <v>0.34082714740190878</v>
      </c>
      <c r="N487">
        <f ca="1">(INDIRECT("N" &amp; MATCH("Income Tax",B145:B403,0) +144))/(INDIRECT("N" &amp; MATCH("Pretax Income",B145:B403,0) +144))</f>
        <v>0.35863823126589711</v>
      </c>
    </row>
    <row r="488" spans="10:40" x14ac:dyDescent="0.3">
      <c r="Q488" t="str">
        <f>"Invested Capital / Sales"</f>
        <v>Invested Capital / Sales</v>
      </c>
    </row>
    <row r="489" spans="10:40" x14ac:dyDescent="0.3">
      <c r="Q489" t="str">
        <f>D476</f>
        <v>2013</v>
      </c>
      <c r="R489" t="str">
        <f>E476</f>
        <v>2014</v>
      </c>
      <c r="S489" t="str">
        <f>F476</f>
        <v>2015</v>
      </c>
      <c r="T489" t="str">
        <f>G476</f>
        <v>2016</v>
      </c>
      <c r="U489" t="str">
        <f>H476</f>
        <v>2017</v>
      </c>
      <c r="X489" t="str">
        <f>"PPE / Sales"</f>
        <v>PPE / Sales</v>
      </c>
    </row>
    <row r="490" spans="10:40" x14ac:dyDescent="0.3">
      <c r="Q490">
        <f ca="1">SUM(X483,X491,X499)</f>
        <v>0.86754824490673543</v>
      </c>
      <c r="R490">
        <f ca="1">SUM(Y483,Y491,Y499)</f>
        <v>1.0318845639145866</v>
      </c>
      <c r="S490">
        <f ca="1">SUM(Z483,Z491,Z499)</f>
        <v>0.97428303470062683</v>
      </c>
      <c r="T490">
        <f ca="1">SUM(AA483,AA491,AA499)</f>
        <v>0.96477843764275928</v>
      </c>
      <c r="U490">
        <f ca="1">SUM(AB483,AB491,AB499)</f>
        <v>1.0349881172432005</v>
      </c>
      <c r="X490" t="str">
        <f>D476</f>
        <v>2013</v>
      </c>
      <c r="Y490" t="str">
        <f>E476</f>
        <v>2014</v>
      </c>
      <c r="Z490" t="str">
        <f>F476</f>
        <v>2015</v>
      </c>
      <c r="AA490" t="str">
        <f>G476</f>
        <v>2016</v>
      </c>
      <c r="AB490" t="str">
        <f>H476</f>
        <v>2017</v>
      </c>
      <c r="AE490" t="str">
        <f>"Change in Invested Capital / Sales"</f>
        <v>Change in Invested Capital / Sales</v>
      </c>
      <c r="AK490" t="str">
        <f>"Change in PPE / Sales"</f>
        <v>Change in PPE / Sales</v>
      </c>
    </row>
    <row r="491" spans="10:40" x14ac:dyDescent="0.3">
      <c r="X491">
        <f ca="1">(INDIRECT("J" &amp; MATCH("Net Property, Plant &amp; Equipment",B145:B403,0) +144))/(INDIRECT("J" &amp; MATCH("Sales/Revenue",B145:B403,0) +144))</f>
        <v>0.13616083427404183</v>
      </c>
      <c r="Y491">
        <f ca="1">(INDIRECT("K" &amp; MATCH("Net Property, Plant &amp; Equipment",B145:B403,0) +144))/(INDIRECT("K" &amp; MATCH("Sales/Revenue",B145:B403,0) +144))</f>
        <v>0.15814278233548612</v>
      </c>
      <c r="Z491">
        <f ca="1">(INDIRECT("L" &amp; MATCH("Net Property, Plant &amp; Equipment",B145:B403,0) +144))/(INDIRECT("L" &amp; MATCH("Sales/Revenue",B145:B403,0) +144))</f>
        <v>0.13485364529344981</v>
      </c>
      <c r="AA491">
        <f ca="1">(INDIRECT("M" &amp; MATCH("Net Property, Plant &amp; Equipment",B145:B403,0) +144))/(INDIRECT("M" &amp; MATCH("Sales/Revenue",B145:B403,0) +144))</f>
        <v>0.12261306532663317</v>
      </c>
      <c r="AB491">
        <f ca="1">(INDIRECT("N" &amp; MATCH("Net Property, Plant &amp; Equipment",B145:B403,0) +144))/(INDIRECT("N" &amp; MATCH("Sales/Revenue",B145:B403,0) +144))</f>
        <v>0.15077898072352786</v>
      </c>
      <c r="AE491" t="str">
        <f>K476</f>
        <v>13-14</v>
      </c>
      <c r="AF491" t="str">
        <f>L476</f>
        <v>14-15</v>
      </c>
      <c r="AG491" t="str">
        <f>M476</f>
        <v>15-16</v>
      </c>
      <c r="AH491" t="str">
        <f>N476</f>
        <v>16-17</v>
      </c>
      <c r="AK491" t="str">
        <f>K476</f>
        <v>13-14</v>
      </c>
      <c r="AL491" t="str">
        <f>L476</f>
        <v>14-15</v>
      </c>
      <c r="AM491" t="str">
        <f>M476</f>
        <v>15-16</v>
      </c>
      <c r="AN491" t="str">
        <f>N476</f>
        <v>16-17</v>
      </c>
    </row>
    <row r="492" spans="10:40" x14ac:dyDescent="0.3">
      <c r="AE492">
        <f ca="1">R490-Q490</f>
        <v>0.16433631900785117</v>
      </c>
      <c r="AF492">
        <f ca="1">S490-R490</f>
        <v>-5.7601529213959779E-2</v>
      </c>
      <c r="AG492">
        <f ca="1">T490-S490</f>
        <v>-9.5045970578675476E-3</v>
      </c>
      <c r="AH492">
        <f ca="1">U490-T490</f>
        <v>7.0209679600441222E-2</v>
      </c>
      <c r="AK492">
        <f ca="1">Y491-X491</f>
        <v>2.1981948061444295E-2</v>
      </c>
      <c r="AL492">
        <f ca="1">Z491-Y491</f>
        <v>-2.3289137042036306E-2</v>
      </c>
      <c r="AM492">
        <f ca="1">AA491-Z491</f>
        <v>-1.2240579966816642E-2</v>
      </c>
      <c r="AN492">
        <f ca="1">AB491-AA491</f>
        <v>2.8165915396894683E-2</v>
      </c>
    </row>
    <row r="497" spans="3:40" x14ac:dyDescent="0.3">
      <c r="X497" t="str">
        <f>"Intangibles / Sales"</f>
        <v>Intangibles / Sales</v>
      </c>
    </row>
    <row r="498" spans="3:40" x14ac:dyDescent="0.3">
      <c r="X498" t="str">
        <f>D476</f>
        <v>2013</v>
      </c>
      <c r="Y498" t="str">
        <f>E476</f>
        <v>2014</v>
      </c>
      <c r="Z498" t="str">
        <f>F476</f>
        <v>2015</v>
      </c>
      <c r="AA498" t="str">
        <f>G476</f>
        <v>2016</v>
      </c>
      <c r="AB498" t="str">
        <f>H476</f>
        <v>2017</v>
      </c>
      <c r="AK498" t="str">
        <f>"Change in Intagibles / Sales"</f>
        <v>Change in Intagibles / Sales</v>
      </c>
    </row>
    <row r="499" spans="3:40" x14ac:dyDescent="0.3">
      <c r="X499">
        <f ca="1">(INDIRECT("J" &amp; MATCH("Intangible Assets",B145:B403,0) +144))/(INDIRECT("J" &amp; MATCH("Sales/Revenue",B145:B403,0) +144))</f>
        <v>1.6771488469601678E-2</v>
      </c>
      <c r="Y499">
        <f ca="1">(INDIRECT("K" &amp; MATCH("Intangible Assets",B145:B403,0) +144))/(INDIRECT("K" &amp; MATCH("Sales/Revenue",B145:B403,0) +144))</f>
        <v>9.4257287484726827E-3</v>
      </c>
      <c r="Z499">
        <f ca="1">(INDIRECT("L" &amp; MATCH("Intangible Assets",B145:B403,0) +144))/(INDIRECT("L" &amp; MATCH("Sales/Revenue",B145:B403,0) +144))</f>
        <v>7.3547559109531568E-3</v>
      </c>
      <c r="AA499">
        <f ca="1">(INDIRECT("M" &amp; MATCH("Intangible Assets",B145:B403,0) +144))/(INDIRECT("M" &amp; MATCH("Sales/Revenue",B145:B403,0) +144))</f>
        <v>6.030150753768844E-3</v>
      </c>
      <c r="AB499">
        <f ca="1">(INDIRECT("N" &amp; MATCH("Intangible Assets",B145:B403,0) +144))/(INDIRECT("N" &amp; MATCH("Sales/Revenue",B145:B403,0) +144))</f>
        <v>5.1491946131502512E-3</v>
      </c>
      <c r="AK499" t="str">
        <f>K476</f>
        <v>13-14</v>
      </c>
      <c r="AL499" t="str">
        <f>L476</f>
        <v>14-15</v>
      </c>
      <c r="AM499" t="str">
        <f>M476</f>
        <v>15-16</v>
      </c>
      <c r="AN499" t="str">
        <f>N476</f>
        <v>16-17</v>
      </c>
    </row>
    <row r="500" spans="3:40" x14ac:dyDescent="0.3">
      <c r="C500" t="s">
        <v>1068</v>
      </c>
      <c r="AK500">
        <f ca="1">Y499-X499</f>
        <v>-7.3457597211289954E-3</v>
      </c>
      <c r="AL500">
        <f ca="1">Z499-Y499</f>
        <v>-2.0709728375195259E-3</v>
      </c>
      <c r="AM500">
        <f ca="1">AA499-Z499</f>
        <v>-1.3246051571843128E-3</v>
      </c>
      <c r="AN500">
        <f ca="1">AB499-AA499</f>
        <v>-8.8095614061859274E-4</v>
      </c>
    </row>
    <row r="501" spans="3:40" x14ac:dyDescent="0.3">
      <c r="C501" t="s">
        <v>1069</v>
      </c>
    </row>
    <row r="502" spans="3:40" x14ac:dyDescent="0.3">
      <c r="C502" t="s">
        <v>1072</v>
      </c>
    </row>
    <row r="503" spans="3:40" x14ac:dyDescent="0.3">
      <c r="C503" t="s">
        <v>3148</v>
      </c>
    </row>
    <row r="504" spans="3:40" x14ac:dyDescent="0.3">
      <c r="C504" t="s">
        <v>1071</v>
      </c>
    </row>
    <row r="505" spans="3:40" x14ac:dyDescent="0.3">
      <c r="C505" t="s">
        <v>2492</v>
      </c>
    </row>
    <row r="506" spans="3:40" x14ac:dyDescent="0.3">
      <c r="C506" t="s">
        <v>1074</v>
      </c>
    </row>
    <row r="507" spans="3:40" x14ac:dyDescent="0.3">
      <c r="C507" t="s">
        <v>3149</v>
      </c>
    </row>
    <row r="508" spans="3:40" x14ac:dyDescent="0.3">
      <c r="C508" t="s">
        <v>1071</v>
      </c>
    </row>
    <row r="509" spans="3:40" x14ac:dyDescent="0.3">
      <c r="C509" t="s">
        <v>1070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09"/>
  <sheetViews>
    <sheetView topLeftCell="B1" workbookViewId="0"/>
  </sheetViews>
  <sheetFormatPr defaultRowHeight="14.4" x14ac:dyDescent="0.3"/>
  <cols>
    <col min="1" max="1" width="0" hidden="1" customWidth="1"/>
    <col min="2" max="7" width="20.6640625" customWidth="1"/>
  </cols>
  <sheetData>
    <row r="1" spans="1:16" x14ac:dyDescent="0.3">
      <c r="B1" t="s">
        <v>0</v>
      </c>
      <c r="C1" t="s">
        <v>3150</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ABIOMED</v>
      </c>
    </row>
    <row r="2" spans="1:16" x14ac:dyDescent="0.3">
      <c r="B2" t="s">
        <v>2</v>
      </c>
      <c r="C2" t="s">
        <v>3151</v>
      </c>
      <c r="K2" t="str">
        <f>LEFT(C1,FIND("(",C1) - 2)</f>
        <v>ABIOMED, Inc.</v>
      </c>
    </row>
    <row r="3" spans="1:16" x14ac:dyDescent="0.3">
      <c r="J3">
        <f ca="1">RANDBETWEEN(1,6)</f>
        <v>2</v>
      </c>
      <c r="K3" t="str">
        <f>" is scheduled to report earnings "&amp;IFERROR("between "&amp;LEFT(C20,FIND("-",C20)-2)&amp;" and "&amp;RIGHT(C20,FIND("-",C20)-2),"on "&amp;C20)</f>
        <v xml:space="preserve"> is scheduled to report earnings on Jul 27, 2017</v>
      </c>
      <c r="L3" t="str">
        <f>" is slated to report earnings "&amp;IFERROR("between "&amp;LEFT(C20,FIND("-",C20)-2)&amp;" and "&amp;RIGHT(C20,FIND("-",C20)-2),"on "&amp;C20)</f>
        <v xml:space="preserve"> is slated to report earnings on Jul 27, 2017</v>
      </c>
      <c r="M3" t="str">
        <f>" will report earnings "&amp;IFERROR("between "&amp;LEFT(C20,FIND("-",C20)-2)&amp;" and "&amp;RIGHT(C20,FIND("-",C20)-2),"on "&amp;C20)</f>
        <v xml:space="preserve"> will report earnings on Jul 27, 2017</v>
      </c>
      <c r="N3" t="str">
        <f>" reports earnings "&amp;IFERROR("between "&amp;LEFT(C20,FIND("-",C20)-2)&amp;" and "&amp;RIGHT(C20,FIND("-",C20)-2),"on "&amp;C20)</f>
        <v xml:space="preserve"> reports earnings on Jul 27, 2017</v>
      </c>
      <c r="O3" t="str">
        <f>" plans to report earnings "&amp;IFERROR("between "&amp;LEFT(C20,FIND("-",C20)-2)&amp;" and "&amp;RIGHT(C20,FIND("-",C20)-2),"on "&amp;C20)</f>
        <v xml:space="preserve"> plans to report earnings on Jul 27, 2017</v>
      </c>
      <c r="P3" t="str">
        <f>" is going to report earnings "&amp;IFERROR("between "&amp;LEFT(C20,FIND("-",C20)-2)&amp;" and "&amp;RIGHT(C20,FIND("-",C20)-2),"on "&amp;C20)</f>
        <v xml:space="preserve"> is going to report earnings on Jul 27, 2017</v>
      </c>
    </row>
    <row r="4" spans="1:16" x14ac:dyDescent="0.3">
      <c r="B4" t="s">
        <v>4</v>
      </c>
      <c r="J4">
        <f ca="1">RANDBETWEEN(1,2)</f>
        <v>2</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$147.30, up 2.22% after opening at the same price as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$147.30, up 2.22% after opening at yesterday's closing price</v>
      </c>
    </row>
    <row r="5" spans="1:16" x14ac:dyDescent="0.3">
      <c r="J5">
        <f ca="1">RANDBETWEEN(1,2)</f>
        <v>1</v>
      </c>
      <c r="K5" t="str">
        <f>"The one year target estimate for " &amp; D1 &amp; " is " &amp; TEXT(C23,"$####.00")</f>
        <v>The one year target estimate for ABIOMED is $153.75</v>
      </c>
      <c r="L5" t="str">
        <f>D1 &amp; " is expected to be trading at " &amp; TEXT(C23, "$####.00") &amp; ", based on target estimates"</f>
        <v>ABIOMED is expected to be trading at $153.75, based on target estimates</v>
      </c>
    </row>
    <row r="6" spans="1:16" x14ac:dyDescent="0.3">
      <c r="K6" t="str">
        <f>" which would be " &amp; IF(OR(LEFT(ABS((C23-C2)/C2*100),1)="8",LEFT(ABS((C23-C2)/C2*100),2)="18"), "an ", "a ")  &amp;TEXT(ABS((C23-C2)/C2),"####.00%")&amp;IF((C23-C2)&gt;0," increase over"," decrease from")&amp;" the current price"</f>
        <v xml:space="preserve"> which would be a 4.38% increase over the current price</v>
      </c>
    </row>
    <row r="7" spans="1:16" x14ac:dyDescent="0.3">
      <c r="A7" s="1">
        <v>0</v>
      </c>
      <c r="B7" t="s">
        <v>5</v>
      </c>
      <c r="C7" t="s">
        <v>3152</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decrease by 14.29% from last quarter based on the average of 9 analyst estimates (Yahoo Finance)</v>
      </c>
    </row>
    <row r="8" spans="1:16" x14ac:dyDescent="0.3">
      <c r="A8" s="1">
        <v>1</v>
      </c>
      <c r="B8" t="s">
        <v>7</v>
      </c>
      <c r="C8" t="s">
        <v>3152</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in the high end of its 52-week range</v>
      </c>
    </row>
    <row r="9" spans="1:16" x14ac:dyDescent="0.3">
      <c r="A9" s="1">
        <v>2</v>
      </c>
      <c r="B9" t="s">
        <v>9</v>
      </c>
      <c r="C9" t="s">
        <v>3153</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2 times, and a negative earnings surprise 2 times</v>
      </c>
    </row>
    <row r="10" spans="1:16" x14ac:dyDescent="0.3">
      <c r="A10" s="1">
        <v>3</v>
      </c>
      <c r="B10" t="s">
        <v>11</v>
      </c>
      <c r="C10" t="s">
        <v>3154</v>
      </c>
      <c r="K10" t="str">
        <f>IF(F48=F52,"",IF(F48&gt;F52, "EPS estimates have increased by " &amp; TEXT(F48-F52,"$0.00") &amp; " in the 2 months leading up to the earnings report", "EPS estimates have decreased by " &amp; TEXT(ABS(F48-F52),"$0.00") &amp; " in the 2 months leading up to the earnings report"))</f>
        <v>EPS estimates have decreased by $0.06 in the 2 months leading up to the earnings report</v>
      </c>
    </row>
    <row r="11" spans="1:16" x14ac:dyDescent="0.3">
      <c r="A11" s="1">
        <v>4</v>
      </c>
      <c r="B11" t="s">
        <v>13</v>
      </c>
      <c r="C11" t="s">
        <v>3155</v>
      </c>
      <c r="K11" t="str">
        <f>IF(B145="Interest Income",U42, K42)</f>
        <v>ABIOMED has managed to increase revenue, and gross income each year since 2013</v>
      </c>
    </row>
    <row r="12" spans="1:16" x14ac:dyDescent="0.3">
      <c r="A12" s="1">
        <v>5</v>
      </c>
      <c r="B12" t="s">
        <v>15</v>
      </c>
      <c r="C12" t="s">
        <v>3156</v>
      </c>
      <c r="D12" t="str">
        <f>LEFT(C12,FIND("-",C12)-2)</f>
        <v>95.14</v>
      </c>
      <c r="E12" t="str">
        <f>TRIM(RIGHT(C12,FIND("-",C12)-1))</f>
        <v>147.45</v>
      </c>
      <c r="K12" t="e">
        <f ca="1">D78</f>
        <v>#VALUE!</v>
      </c>
    </row>
    <row r="13" spans="1:16" x14ac:dyDescent="0.3">
      <c r="A13" s="1">
        <v>6</v>
      </c>
      <c r="B13" t="s">
        <v>17</v>
      </c>
      <c r="C13" t="s">
        <v>3157</v>
      </c>
      <c r="K13" t="e">
        <f ca="1">D89</f>
        <v>#VALUE!</v>
      </c>
    </row>
    <row r="14" spans="1:16" x14ac:dyDescent="0.3">
      <c r="A14" s="1">
        <v>7</v>
      </c>
      <c r="B14" t="s">
        <v>19</v>
      </c>
      <c r="C14" t="s">
        <v>3158</v>
      </c>
    </row>
    <row r="16" spans="1:16" x14ac:dyDescent="0.3">
      <c r="A16" s="1">
        <v>0</v>
      </c>
      <c r="B16" t="s">
        <v>21</v>
      </c>
      <c r="C16" t="s">
        <v>3159</v>
      </c>
    </row>
    <row r="17" spans="1:23" x14ac:dyDescent="0.3">
      <c r="A17" s="1">
        <v>1</v>
      </c>
      <c r="B17" t="s">
        <v>23</v>
      </c>
      <c r="C17" t="s">
        <v>3160</v>
      </c>
      <c r="K17" t="str">
        <f ca="1">K2 &amp; IF(J3=1, K3,IF(J3=2,L3,IF(J3=3,M3,IF(J3=4,N3,IF(J3=5,O3,IF(J3=6,P3)))))) &amp; ". " &amp; IF(J4=1,K4,IF(J4=2,L4)) &amp; ". " &amp; IF(J5=1,K5,IF(J5=2,L5)) &amp; K6 &amp; ". " &amp; K7 &amp; ". " &amp; K8 &amp; ". " &amp; K9 &amp; "."</f>
        <v>ABIOMED, Inc. is slated to report earnings on Jul 27, 2017. The current stock price is $147.30, up 2.22% after opening at yesterday's closing price. The one year target estimate for ABIOMED is $153.75 which would be a 4.38% increase over the current price. Earnings are expected to decrease by 14.29% from last quarter based on the average of 9 analyst estimates (Yahoo Finance). The stock is trading in the high end of its 52-week range. Over the last 4 quarters, there have been positive earnings surprises 2 times, and a negative earnings surprise 2 times.</v>
      </c>
    </row>
    <row r="18" spans="1:23" x14ac:dyDescent="0.3">
      <c r="A18" s="1">
        <v>2</v>
      </c>
      <c r="B18" t="s">
        <v>25</v>
      </c>
      <c r="C18" t="s">
        <v>3161</v>
      </c>
    </row>
    <row r="19" spans="1:23" x14ac:dyDescent="0.3">
      <c r="A19" s="1">
        <v>3</v>
      </c>
      <c r="B19" t="s">
        <v>27</v>
      </c>
      <c r="C19" t="s">
        <v>3162</v>
      </c>
    </row>
    <row r="20" spans="1:23" x14ac:dyDescent="0.3">
      <c r="A20" s="1">
        <v>4</v>
      </c>
      <c r="B20" t="s">
        <v>29</v>
      </c>
      <c r="C20" t="s">
        <v>30</v>
      </c>
    </row>
    <row r="21" spans="1:23" x14ac:dyDescent="0.3">
      <c r="A21" s="1">
        <v>5</v>
      </c>
      <c r="B21" t="s">
        <v>31</v>
      </c>
      <c r="C21" t="s">
        <v>32</v>
      </c>
    </row>
    <row r="22" spans="1:23" x14ac:dyDescent="0.3">
      <c r="A22" s="1">
        <v>6</v>
      </c>
      <c r="B22" t="s">
        <v>33</v>
      </c>
      <c r="J22">
        <f>IF(K22 &lt;&gt; "",1, 0)</f>
        <v>1</v>
      </c>
      <c r="K22" t="str">
        <f>IF(I145="pos_trend","Revenue","")</f>
        <v>Revenue</v>
      </c>
      <c r="L22" t="str">
        <f t="shared" ref="L22:L38" si="0">IF(EXACT(K22,UPPER(K22)),K22,LOWER(K22))</f>
        <v>revenue</v>
      </c>
      <c r="M22" t="str">
        <f>L22</f>
        <v>revenue</v>
      </c>
      <c r="T22">
        <f>IF(U22 &lt;&gt; "",1, 0)</f>
        <v>0</v>
      </c>
      <c r="U22" t="str">
        <f>IF(AND(B145 = "Interest Income",I145="pos_trend"), "Interest Income","")</f>
        <v/>
      </c>
      <c r="V22" t="str">
        <f t="shared" ref="V22:V38" si="1">IF(EXACT(U22,UPPER(U22)),U22,LOWER(U22))</f>
        <v/>
      </c>
      <c r="W22" t="str">
        <f>V22</f>
        <v/>
      </c>
    </row>
    <row r="23" spans="1:23" x14ac:dyDescent="0.3">
      <c r="A23" s="1">
        <v>7</v>
      </c>
      <c r="B23" t="s">
        <v>34</v>
      </c>
      <c r="C23" t="s">
        <v>3163</v>
      </c>
      <c r="J23">
        <f>IF(K23 &lt;&gt; "",2, 0)</f>
        <v>0</v>
      </c>
      <c r="K23" t="str">
        <f>IF(I146="pos_trend",B146,"")</f>
        <v/>
      </c>
      <c r="L23" t="str">
        <f t="shared" si="0"/>
        <v/>
      </c>
      <c r="M23" t="str">
        <f t="shared" ref="M23:M39" si="2">IF(L23&lt;&gt;"", M22 &amp; ", " &amp; L23,M22)</f>
        <v>revenue</v>
      </c>
      <c r="T23">
        <f>IF(U23 &lt;&gt; "",2, 0)</f>
        <v>0</v>
      </c>
      <c r="U23" t="str">
        <f>IF(I151="pos_trend",B151,"")</f>
        <v/>
      </c>
      <c r="V23" t="str">
        <f t="shared" si="1"/>
        <v/>
      </c>
      <c r="W23" t="str">
        <f t="shared" ref="W23:W39" si="3">IF(V23&lt;&gt;"", W22 &amp; ", " &amp; V23,W22)</f>
        <v/>
      </c>
    </row>
    <row r="24" spans="1:23" x14ac:dyDescent="0.3">
      <c r="J24">
        <f>IF(K24 &lt;&gt; "",3, 0)</f>
        <v>3</v>
      </c>
      <c r="K24" t="str">
        <f>IF(I153="pos_trend",B153,"")</f>
        <v>Gross Income</v>
      </c>
      <c r="L24" t="str">
        <f t="shared" si="0"/>
        <v>gross income</v>
      </c>
      <c r="M24" t="str">
        <f t="shared" si="2"/>
        <v>revenue, gross income</v>
      </c>
      <c r="T24">
        <f>IF(U24 &lt;&gt; "",3, 0)</f>
        <v>0</v>
      </c>
      <c r="U24" t="str">
        <f>IF(I161="pos_trend",B161,"")</f>
        <v/>
      </c>
      <c r="V24" t="str">
        <f t="shared" si="1"/>
        <v/>
      </c>
      <c r="W24" t="str">
        <f t="shared" si="3"/>
        <v/>
      </c>
    </row>
    <row r="25" spans="1:23" x14ac:dyDescent="0.3">
      <c r="J25">
        <f>IF(K25 &lt;&gt; "",4, 0)</f>
        <v>0</v>
      </c>
      <c r="K25" t="str">
        <f>IF(I154="pos_trend",B154,"")</f>
        <v/>
      </c>
      <c r="L25" t="str">
        <f t="shared" si="0"/>
        <v/>
      </c>
      <c r="M25" t="str">
        <f t="shared" si="2"/>
        <v>revenue, gross income</v>
      </c>
      <c r="T25">
        <f>IF(U25 &lt;&gt; "",4, 0)</f>
        <v>0</v>
      </c>
      <c r="U25" t="str">
        <f>IF(I162="pos_trend",B162,"")</f>
        <v/>
      </c>
      <c r="V25" t="str">
        <f t="shared" si="1"/>
        <v/>
      </c>
      <c r="W25" t="str">
        <f t="shared" si="3"/>
        <v/>
      </c>
    </row>
    <row r="26" spans="1:23" x14ac:dyDescent="0.3">
      <c r="B26" s="1" t="s">
        <v>36</v>
      </c>
      <c r="C26" s="1" t="s">
        <v>37</v>
      </c>
      <c r="D26" s="1" t="s">
        <v>38</v>
      </c>
      <c r="E26" s="1" t="s">
        <v>2509</v>
      </c>
      <c r="F26" s="1" t="s">
        <v>2510</v>
      </c>
      <c r="J26">
        <f>IF(K26 &lt;&gt; "",5, 0)</f>
        <v>0</v>
      </c>
      <c r="K26" t="str">
        <f>IF(I155="pos_trend",B155,"")</f>
        <v/>
      </c>
      <c r="L26" t="str">
        <f t="shared" si="0"/>
        <v/>
      </c>
      <c r="M26" t="str">
        <f t="shared" si="2"/>
        <v>revenue, gross income</v>
      </c>
      <c r="T26">
        <f>IF(U26 &lt;&gt; "",5, 0)</f>
        <v>0</v>
      </c>
      <c r="U26" t="str">
        <f>IF(I167="pos_trend",B167,"")</f>
        <v/>
      </c>
      <c r="V26" t="str">
        <f t="shared" si="1"/>
        <v/>
      </c>
      <c r="W26" t="str">
        <f t="shared" si="3"/>
        <v/>
      </c>
    </row>
    <row r="27" spans="1:23" x14ac:dyDescent="0.3">
      <c r="A27" s="1">
        <v>0</v>
      </c>
      <c r="B27" t="s">
        <v>41</v>
      </c>
      <c r="C27">
        <v>9</v>
      </c>
      <c r="D27">
        <v>9</v>
      </c>
      <c r="E27">
        <v>9</v>
      </c>
      <c r="F27">
        <v>9</v>
      </c>
      <c r="J27">
        <f>IF(K27 &lt;&gt; "",6, 0)</f>
        <v>0</v>
      </c>
      <c r="K27" t="str">
        <f>IF(I172="pos_trend",B172,"")</f>
        <v/>
      </c>
      <c r="L27" t="str">
        <f t="shared" si="0"/>
        <v/>
      </c>
      <c r="M27" t="str">
        <f t="shared" si="2"/>
        <v>revenue, gross income</v>
      </c>
      <c r="T27">
        <f>IF(U27 &lt;&gt; "",6, 0)</f>
        <v>0</v>
      </c>
      <c r="U27" t="str">
        <f>IF(I170="pos_trend",B170,"")</f>
        <v/>
      </c>
      <c r="V27" t="str">
        <f t="shared" si="1"/>
        <v/>
      </c>
      <c r="W27" t="str">
        <f t="shared" si="3"/>
        <v/>
      </c>
    </row>
    <row r="28" spans="1:23" x14ac:dyDescent="0.3">
      <c r="A28" s="1">
        <v>1</v>
      </c>
      <c r="B28" t="s">
        <v>42</v>
      </c>
      <c r="C28">
        <v>0.42</v>
      </c>
      <c r="D28">
        <v>0.36</v>
      </c>
      <c r="E28">
        <v>1.84</v>
      </c>
      <c r="F28">
        <v>2.6</v>
      </c>
      <c r="J28">
        <f>IF(K28 &lt;&gt; "",7, 0)</f>
        <v>0</v>
      </c>
      <c r="K28" t="str">
        <f>IF(I173="pos_trend",B173,"")</f>
        <v/>
      </c>
      <c r="L28" t="str">
        <f t="shared" si="0"/>
        <v/>
      </c>
      <c r="M28" t="str">
        <f t="shared" si="2"/>
        <v>revenue, gross income</v>
      </c>
      <c r="T28">
        <f>IF(U28 &lt;&gt; "",7, 0)</f>
        <v>0</v>
      </c>
      <c r="U28" t="str">
        <f>IF(I171="pos_trend",B171,"")</f>
        <v/>
      </c>
      <c r="V28" t="str">
        <f t="shared" si="1"/>
        <v/>
      </c>
      <c r="W28" t="str">
        <f t="shared" si="3"/>
        <v/>
      </c>
    </row>
    <row r="29" spans="1:23" x14ac:dyDescent="0.3">
      <c r="A29" s="1">
        <v>2</v>
      </c>
      <c r="B29" t="s">
        <v>43</v>
      </c>
      <c r="C29">
        <v>0.39</v>
      </c>
      <c r="D29">
        <v>0.3</v>
      </c>
      <c r="E29">
        <v>1.7</v>
      </c>
      <c r="F29">
        <v>2.2200000000000002</v>
      </c>
      <c r="J29">
        <f>IF(K29 &lt;&gt; "",8, 0)</f>
        <v>0</v>
      </c>
      <c r="K29" t="str">
        <f>IF(I174="pos_trend",B174,"")</f>
        <v/>
      </c>
      <c r="L29" t="str">
        <f t="shared" si="0"/>
        <v/>
      </c>
      <c r="M29" t="str">
        <f t="shared" si="2"/>
        <v>revenue, gross income</v>
      </c>
      <c r="T29">
        <f>IF(U29 &lt;&gt; "",8, 0)</f>
        <v>0</v>
      </c>
      <c r="U29" t="str">
        <f>IF(I172="pos_trend",B172,"")</f>
        <v/>
      </c>
      <c r="V29" t="str">
        <f t="shared" si="1"/>
        <v/>
      </c>
      <c r="W29" t="str">
        <f t="shared" si="3"/>
        <v/>
      </c>
    </row>
    <row r="30" spans="1:23" x14ac:dyDescent="0.3">
      <c r="A30" s="1">
        <v>3</v>
      </c>
      <c r="B30" t="s">
        <v>44</v>
      </c>
      <c r="C30">
        <v>0.47</v>
      </c>
      <c r="D30">
        <v>0.42</v>
      </c>
      <c r="E30">
        <v>2.02</v>
      </c>
      <c r="F30">
        <v>2.86</v>
      </c>
      <c r="J30">
        <f>IF(K30 &lt;&gt; "",9, 0)</f>
        <v>0</v>
      </c>
      <c r="K30" t="str">
        <f>IF(I185="pos_trend",B185,"")</f>
        <v/>
      </c>
      <c r="L30" t="str">
        <f t="shared" si="0"/>
        <v/>
      </c>
      <c r="M30" t="str">
        <f t="shared" si="2"/>
        <v>revenue, gross income</v>
      </c>
      <c r="T30">
        <f>IF(U30 &lt;&gt; "",9, 0)</f>
        <v>0</v>
      </c>
      <c r="U30" t="str">
        <f>IF(I178="pos_trend",B178,"")</f>
        <v/>
      </c>
      <c r="V30" t="str">
        <f t="shared" si="1"/>
        <v/>
      </c>
      <c r="W30" t="str">
        <f t="shared" si="3"/>
        <v/>
      </c>
    </row>
    <row r="31" spans="1:23" x14ac:dyDescent="0.3">
      <c r="A31" s="1">
        <v>4</v>
      </c>
      <c r="B31" t="s">
        <v>45</v>
      </c>
      <c r="C31">
        <v>0.28999999999999998</v>
      </c>
      <c r="D31">
        <v>0.2</v>
      </c>
      <c r="E31">
        <v>1.17</v>
      </c>
      <c r="F31">
        <v>1.84</v>
      </c>
      <c r="J31">
        <f>IF(K31 &lt;&gt; "",10, 0)</f>
        <v>0</v>
      </c>
      <c r="K31" t="str">
        <f>IF(I186="pos_trend",B186,"")</f>
        <v/>
      </c>
      <c r="L31" t="str">
        <f t="shared" si="0"/>
        <v/>
      </c>
      <c r="M31" t="str">
        <f t="shared" si="2"/>
        <v>revenue, gross income</v>
      </c>
      <c r="T31">
        <f>IF(U31 &lt;&gt; "",10, 0)</f>
        <v>0</v>
      </c>
      <c r="U31" t="str">
        <f>IF(I199="pos_trend",B199,"")</f>
        <v/>
      </c>
      <c r="V31" t="str">
        <f t="shared" si="1"/>
        <v/>
      </c>
      <c r="W31" t="str">
        <f t="shared" si="3"/>
        <v/>
      </c>
    </row>
    <row r="32" spans="1:23" x14ac:dyDescent="0.3">
      <c r="J32">
        <f>IF(K32 &lt;&gt; "",11, 0)</f>
        <v>0</v>
      </c>
      <c r="K32" t="str">
        <f>IF(I187="pos_trend",B187,"")</f>
        <v/>
      </c>
      <c r="L32" t="str">
        <f t="shared" si="0"/>
        <v/>
      </c>
      <c r="M32" t="str">
        <f t="shared" si="2"/>
        <v>revenue, gross income</v>
      </c>
      <c r="T32">
        <f>IF(U32 &lt;&gt; "",11, 0)</f>
        <v>0</v>
      </c>
      <c r="U32" t="str">
        <f>IF(I209="pos_trend",B209,"")</f>
        <v/>
      </c>
      <c r="V32" t="str">
        <f t="shared" si="1"/>
        <v/>
      </c>
      <c r="W32" t="str">
        <f t="shared" si="3"/>
        <v/>
      </c>
    </row>
    <row r="33" spans="1:23" x14ac:dyDescent="0.3">
      <c r="B33" s="1" t="s">
        <v>46</v>
      </c>
      <c r="C33" s="1" t="s">
        <v>37</v>
      </c>
      <c r="D33" s="1" t="s">
        <v>38</v>
      </c>
      <c r="E33" s="1" t="s">
        <v>2509</v>
      </c>
      <c r="F33" s="1" t="s">
        <v>2510</v>
      </c>
      <c r="J33">
        <f>IF(K33 &lt;&gt; "",12, 0)</f>
        <v>0</v>
      </c>
      <c r="K33" t="str">
        <f>IF(I195="pos_trend",B195,"")</f>
        <v/>
      </c>
      <c r="L33" t="str">
        <f t="shared" si="0"/>
        <v/>
      </c>
      <c r="M33" t="str">
        <f t="shared" si="2"/>
        <v>revenue, gross income</v>
      </c>
      <c r="T33">
        <f>IF(U33 &lt;&gt; "",12, 0)</f>
        <v>0</v>
      </c>
      <c r="U33" t="str">
        <f>IF(I231="pos_trend",B231,"")</f>
        <v/>
      </c>
      <c r="V33" t="str">
        <f t="shared" si="1"/>
        <v/>
      </c>
      <c r="W33" t="str">
        <f t="shared" si="3"/>
        <v/>
      </c>
    </row>
    <row r="34" spans="1:23" x14ac:dyDescent="0.3">
      <c r="A34" s="1">
        <v>0</v>
      </c>
      <c r="B34" t="s">
        <v>41</v>
      </c>
      <c r="C34" t="s">
        <v>2513</v>
      </c>
      <c r="D34" t="s">
        <v>2513</v>
      </c>
      <c r="E34" t="s">
        <v>2512</v>
      </c>
      <c r="F34" t="s">
        <v>2512</v>
      </c>
      <c r="J34">
        <f>IF(K34 &lt;&gt; "",13, 0)</f>
        <v>0</v>
      </c>
      <c r="K34" t="str">
        <f>IF(I196="pos_trend",B196,"")</f>
        <v/>
      </c>
      <c r="L34" t="str">
        <f t="shared" si="0"/>
        <v/>
      </c>
      <c r="M34" t="str">
        <f t="shared" si="2"/>
        <v>revenue, gross income</v>
      </c>
      <c r="T34">
        <f>IF(U34 &lt;&gt; "",13, 0)</f>
        <v>0</v>
      </c>
      <c r="U34" t="str">
        <f>IF(I251="pos_trend",B251,"")</f>
        <v/>
      </c>
      <c r="V34" t="str">
        <f t="shared" si="1"/>
        <v/>
      </c>
      <c r="W34" t="str">
        <f t="shared" si="3"/>
        <v/>
      </c>
    </row>
    <row r="35" spans="1:23" x14ac:dyDescent="0.3">
      <c r="A35" s="1">
        <v>1</v>
      </c>
      <c r="B35" t="s">
        <v>42</v>
      </c>
      <c r="C35" t="s">
        <v>3164</v>
      </c>
      <c r="D35" t="s">
        <v>3165</v>
      </c>
      <c r="E35" t="s">
        <v>3166</v>
      </c>
      <c r="F35" t="s">
        <v>3167</v>
      </c>
      <c r="J35">
        <f>IF(K35 &lt;&gt; "",14, 0)</f>
        <v>0</v>
      </c>
      <c r="K35" t="str">
        <f>IF(I201="pos_trend",B201,"")</f>
        <v/>
      </c>
      <c r="L35" t="str">
        <f t="shared" si="0"/>
        <v/>
      </c>
      <c r="M35" t="str">
        <f t="shared" si="2"/>
        <v>revenue, gross income</v>
      </c>
      <c r="T35">
        <f>IF(U35 &lt;&gt; "",14, 0)</f>
        <v>0</v>
      </c>
      <c r="U35" t="str">
        <f>IF(I279="pos_trend",B279,"")</f>
        <v/>
      </c>
      <c r="V35" t="str">
        <f t="shared" si="1"/>
        <v/>
      </c>
      <c r="W35" t="str">
        <f t="shared" si="3"/>
        <v/>
      </c>
    </row>
    <row r="36" spans="1:23" x14ac:dyDescent="0.3">
      <c r="A36" s="1">
        <v>2</v>
      </c>
      <c r="B36" t="s">
        <v>43</v>
      </c>
      <c r="C36" t="s">
        <v>3168</v>
      </c>
      <c r="D36" t="s">
        <v>3169</v>
      </c>
      <c r="E36" t="s">
        <v>3170</v>
      </c>
      <c r="F36" t="s">
        <v>3171</v>
      </c>
      <c r="J36">
        <f>IF(K36 &lt;&gt; "",15, 0)</f>
        <v>0</v>
      </c>
      <c r="K36" t="str">
        <f>IF(I202="pos_trend",B202,"")</f>
        <v/>
      </c>
      <c r="L36" t="str">
        <f t="shared" si="0"/>
        <v/>
      </c>
      <c r="M36" t="str">
        <f t="shared" si="2"/>
        <v>revenue, gross income</v>
      </c>
      <c r="T36">
        <f>IF(U36 &lt;&gt; "",15, 0)</f>
        <v>0</v>
      </c>
      <c r="U36" t="str">
        <f>IF(I336="pos_trend",B336,"")</f>
        <v/>
      </c>
      <c r="V36" t="str">
        <f t="shared" si="1"/>
        <v/>
      </c>
      <c r="W36" t="str">
        <f t="shared" si="3"/>
        <v/>
      </c>
    </row>
    <row r="37" spans="1:23" x14ac:dyDescent="0.3">
      <c r="A37" s="1">
        <v>3</v>
      </c>
      <c r="B37" t="s">
        <v>44</v>
      </c>
      <c r="C37" t="s">
        <v>3172</v>
      </c>
      <c r="D37" t="s">
        <v>3173</v>
      </c>
      <c r="E37" t="s">
        <v>3174</v>
      </c>
      <c r="F37" t="s">
        <v>3175</v>
      </c>
      <c r="J37">
        <f>IF(K37 &lt;&gt; "",16, 0)</f>
        <v>0</v>
      </c>
      <c r="K37" t="str">
        <f>IF(I203="pos_trend",B203,"")</f>
        <v/>
      </c>
      <c r="L37" t="str">
        <f t="shared" si="0"/>
        <v/>
      </c>
      <c r="M37" t="str">
        <f t="shared" si="2"/>
        <v>revenue, gross income</v>
      </c>
      <c r="T37">
        <f>IF(U37 &lt;&gt; "",16, 0)</f>
        <v>0</v>
      </c>
      <c r="U37" t="str">
        <f>IF(I235="pos_trend",B235,"")</f>
        <v/>
      </c>
      <c r="V37" t="str">
        <f t="shared" si="1"/>
        <v/>
      </c>
      <c r="W37" t="str">
        <f t="shared" si="3"/>
        <v/>
      </c>
    </row>
    <row r="38" spans="1:23" x14ac:dyDescent="0.3">
      <c r="A38" s="1">
        <v>4</v>
      </c>
      <c r="B38" t="s">
        <v>60</v>
      </c>
      <c r="C38" t="s">
        <v>3176</v>
      </c>
      <c r="D38" t="s">
        <v>3177</v>
      </c>
      <c r="E38" t="s">
        <v>3178</v>
      </c>
      <c r="F38" t="s">
        <v>3166</v>
      </c>
      <c r="J38">
        <f>IF(K38 &lt;&gt; "",17, 0)</f>
        <v>0</v>
      </c>
      <c r="K38" t="str">
        <f>IF(I351="pos_trend",B351,"")</f>
        <v/>
      </c>
      <c r="L38" t="str">
        <f t="shared" si="0"/>
        <v/>
      </c>
      <c r="M38" t="str">
        <f t="shared" si="2"/>
        <v>revenue, gross income</v>
      </c>
      <c r="T38">
        <f>IF(U38 &lt;&gt; "",17, 0)</f>
        <v>0</v>
      </c>
      <c r="U38" t="str">
        <f>IF(I236="pos_trend",B236,"")</f>
        <v/>
      </c>
      <c r="V38" t="str">
        <f t="shared" si="1"/>
        <v/>
      </c>
      <c r="W38" t="str">
        <f t="shared" si="3"/>
        <v/>
      </c>
    </row>
    <row r="39" spans="1:23" x14ac:dyDescent="0.3">
      <c r="A39" s="1">
        <v>5</v>
      </c>
      <c r="B39" t="s">
        <v>63</v>
      </c>
      <c r="C39" t="s">
        <v>3179</v>
      </c>
      <c r="D39" t="s">
        <v>3180</v>
      </c>
      <c r="E39" t="s">
        <v>3181</v>
      </c>
      <c r="F39" t="s">
        <v>3182</v>
      </c>
      <c r="K39" t="str">
        <f>IF(I352="pos_trend",B352,"")</f>
        <v/>
      </c>
      <c r="M39" t="str">
        <f t="shared" si="2"/>
        <v>revenue, gross income</v>
      </c>
      <c r="W39" t="str">
        <f t="shared" si="3"/>
        <v/>
      </c>
    </row>
    <row r="40" spans="1:23" x14ac:dyDescent="0.3">
      <c r="J40">
        <f>MAX(J22:J39)</f>
        <v>3</v>
      </c>
      <c r="K40" t="str">
        <f>VLOOKUP(J40,J22:K39,2,FALSE)</f>
        <v>Gross Income</v>
      </c>
      <c r="M40" t="str">
        <f>IF(IFERROR(FIND(",",M39),TRUE)=TRUE,M39,IF(NOT(EXACT(K40,UPPER(K40))),SUBSTITUTE(M39,LOWER(K40),"and "&amp;LOWER(K40)),SUBSTITUTE(M39,K40,"and "&amp;K40)))</f>
        <v>revenue, and gross income</v>
      </c>
      <c r="T40">
        <f>MAX(T22:T39)</f>
        <v>0</v>
      </c>
      <c r="U40" t="str">
        <f>VLOOKUP(T40,T22:U39,2,FALSE)</f>
        <v/>
      </c>
      <c r="W40" t="str">
        <f>IF(IFERROR(FIND(",",W39),TRUE)=TRUE,W39,IF(NOT(EXACT(U40,UPPER(U40))),SUBSTITUTE(W39,LOWER(U40),"and "&amp;LOWER(U40)),SUBSTITUTE(W39,U40,"and "&amp;U40)))</f>
        <v/>
      </c>
    </row>
    <row r="41" spans="1:23" x14ac:dyDescent="0.3">
      <c r="B41" s="1" t="s">
        <v>68</v>
      </c>
      <c r="C41" s="1" t="s">
        <v>69</v>
      </c>
      <c r="D41" s="1" t="s">
        <v>70</v>
      </c>
      <c r="E41" s="1" t="s">
        <v>71</v>
      </c>
      <c r="F41" s="1" t="s">
        <v>72</v>
      </c>
    </row>
    <row r="42" spans="1:23" x14ac:dyDescent="0.3">
      <c r="A42" s="1">
        <v>0</v>
      </c>
      <c r="B42" t="s">
        <v>73</v>
      </c>
      <c r="C42" t="s">
        <v>3183</v>
      </c>
      <c r="D42" t="s">
        <v>3184</v>
      </c>
      <c r="E42" t="s">
        <v>3185</v>
      </c>
      <c r="F42" t="s">
        <v>2534</v>
      </c>
      <c r="K42" t="str">
        <f>SUBSTITUTE(IF(M40&lt;&gt;"", D1 &amp; " has managed to increase " &amp; M40 &amp; " each year since " &amp; C144, "No positive trends")," , "," ")</f>
        <v>ABIOMED has managed to increase revenue, and gross income each year since 2013</v>
      </c>
      <c r="U42" t="str">
        <f>SUBSTITUTE(IF(W40&lt;&gt;"", D1 &amp; " has managed to increase " &amp; W40 &amp; " each year since " &amp; C144, "No positive trends")," , "," ")</f>
        <v>No positive trends</v>
      </c>
    </row>
    <row r="43" spans="1:23" x14ac:dyDescent="0.3">
      <c r="A43" s="1">
        <v>1</v>
      </c>
      <c r="B43" t="s">
        <v>78</v>
      </c>
      <c r="C43" t="s">
        <v>3185</v>
      </c>
      <c r="D43" t="s">
        <v>3186</v>
      </c>
      <c r="E43" t="s">
        <v>2535</v>
      </c>
      <c r="F43" t="s">
        <v>28</v>
      </c>
    </row>
    <row r="44" spans="1:23" x14ac:dyDescent="0.3">
      <c r="A44" s="1">
        <v>2</v>
      </c>
      <c r="B44" t="s">
        <v>82</v>
      </c>
      <c r="C44" t="s">
        <v>3187</v>
      </c>
      <c r="D44" t="s">
        <v>74</v>
      </c>
      <c r="E44" t="s">
        <v>85</v>
      </c>
      <c r="F44" t="s">
        <v>1119</v>
      </c>
    </row>
    <row r="45" spans="1:23" x14ac:dyDescent="0.3">
      <c r="A45" s="1">
        <v>3</v>
      </c>
      <c r="B45" t="s">
        <v>87</v>
      </c>
      <c r="C45" t="s">
        <v>176</v>
      </c>
      <c r="D45" t="s">
        <v>3188</v>
      </c>
      <c r="E45" t="s">
        <v>3189</v>
      </c>
      <c r="F45" t="s">
        <v>3190</v>
      </c>
    </row>
    <row r="47" spans="1:23" x14ac:dyDescent="0.3">
      <c r="B47" s="1" t="s">
        <v>92</v>
      </c>
      <c r="C47" s="1" t="s">
        <v>37</v>
      </c>
      <c r="D47" s="1" t="s">
        <v>38</v>
      </c>
      <c r="E47" s="1" t="s">
        <v>2509</v>
      </c>
      <c r="F47" s="1" t="s">
        <v>2510</v>
      </c>
    </row>
    <row r="48" spans="1:23" x14ac:dyDescent="0.3">
      <c r="A48" s="1">
        <v>0</v>
      </c>
      <c r="B48" t="s">
        <v>93</v>
      </c>
      <c r="C48">
        <v>0.42</v>
      </c>
      <c r="D48">
        <v>0.36</v>
      </c>
      <c r="E48">
        <v>1.84</v>
      </c>
      <c r="F48">
        <v>2.6</v>
      </c>
    </row>
    <row r="49" spans="1:14" x14ac:dyDescent="0.3">
      <c r="A49" s="1">
        <v>1</v>
      </c>
      <c r="B49" t="s">
        <v>94</v>
      </c>
      <c r="C49">
        <v>0.42</v>
      </c>
      <c r="D49">
        <v>0.36</v>
      </c>
      <c r="E49">
        <v>1.84</v>
      </c>
      <c r="F49">
        <v>2.6</v>
      </c>
    </row>
    <row r="50" spans="1:14" x14ac:dyDescent="0.3">
      <c r="A50" s="1">
        <v>2</v>
      </c>
      <c r="B50" t="s">
        <v>95</v>
      </c>
      <c r="C50">
        <v>0.42</v>
      </c>
      <c r="D50">
        <v>0.36</v>
      </c>
      <c r="E50">
        <v>1.84</v>
      </c>
      <c r="F50">
        <v>2.58</v>
      </c>
    </row>
    <row r="51" spans="1:14" x14ac:dyDescent="0.3">
      <c r="A51" s="1">
        <v>3</v>
      </c>
      <c r="B51" t="s">
        <v>96</v>
      </c>
      <c r="C51">
        <v>0.42</v>
      </c>
      <c r="D51">
        <v>0.36</v>
      </c>
      <c r="E51">
        <v>1.84</v>
      </c>
      <c r="F51">
        <v>2.58</v>
      </c>
    </row>
    <row r="52" spans="1:14" x14ac:dyDescent="0.3">
      <c r="A52" s="1">
        <v>4</v>
      </c>
      <c r="B52" t="s">
        <v>97</v>
      </c>
      <c r="C52">
        <v>0.4</v>
      </c>
      <c r="D52">
        <v>0.38</v>
      </c>
      <c r="E52">
        <v>1.78</v>
      </c>
      <c r="F52">
        <v>2.66</v>
      </c>
    </row>
    <row r="54" spans="1:14" x14ac:dyDescent="0.3">
      <c r="B54" s="1" t="s">
        <v>98</v>
      </c>
      <c r="C54" s="1" t="s">
        <v>37</v>
      </c>
      <c r="D54" s="1" t="s">
        <v>38</v>
      </c>
      <c r="E54" s="1" t="s">
        <v>2509</v>
      </c>
      <c r="F54" s="1" t="s">
        <v>2510</v>
      </c>
    </row>
    <row r="55" spans="1:14" x14ac:dyDescent="0.3">
      <c r="A55" s="1">
        <v>0</v>
      </c>
      <c r="B55" t="s">
        <v>99</v>
      </c>
    </row>
    <row r="56" spans="1:14" x14ac:dyDescent="0.3">
      <c r="A56" s="1">
        <v>1</v>
      </c>
      <c r="B56" t="s">
        <v>100</v>
      </c>
      <c r="F56">
        <v>1</v>
      </c>
    </row>
    <row r="57" spans="1:14" x14ac:dyDescent="0.3">
      <c r="A57" s="1">
        <v>2</v>
      </c>
      <c r="B57" t="s">
        <v>101</v>
      </c>
    </row>
    <row r="58" spans="1:14" x14ac:dyDescent="0.3">
      <c r="A58" s="1">
        <v>3</v>
      </c>
      <c r="B58" t="s">
        <v>102</v>
      </c>
    </row>
    <row r="60" spans="1:14" x14ac:dyDescent="0.3">
      <c r="B60" s="1" t="s">
        <v>103</v>
      </c>
      <c r="C60" s="1" t="s">
        <v>3124</v>
      </c>
      <c r="D60" s="1" t="s">
        <v>105</v>
      </c>
      <c r="E60" s="1" t="s">
        <v>106</v>
      </c>
      <c r="F60" s="1" t="s">
        <v>107</v>
      </c>
      <c r="I60" t="str">
        <f t="shared" ref="I60:I123" si="4">IF(AND(K60&gt; J60, L60&gt; K60, M60&gt; L60, N60&gt; M60), "pos_trend", IF(AND(K60&lt; J60, L60&lt; K60, M60&lt; L60, N60&lt; M60), "neg_trend", "N/A"))</f>
        <v>N/A</v>
      </c>
      <c r="J60" t="str">
        <f t="shared" ref="J60:J123" si="5">IFERROR(IF(TRIM(C60)="-", "N/A", IF(RIGHT(C60,1)=")",IF(RIGHT(C60,2)="T)",-1000000000000*VALUE(MID(C60,2,LEN(C60)-3)),IF(RIGHT(C60,2)="M)",-1000000*VALUE(MID(C60,2,LEN(C60)-3)),IF(RIGHT(C60,2)="B)",-1000000000*VALUE(MID(C60,2,LEN(C60)-3)),IF(RIGHT(C60,2)="k)",-1000*VALUE(MID(C60,2,LEN(C60)-3)),VALUE(SUBSTITUTE(C60,",","")))))),IF(RIGHT(C60,1)="T",1000000000000*VALUE(LEFT(C60,LEN(C60)-1)),IF(RIGHT(C60,1)="M",1000000*VALUE(LEFT(C60,LEN(C60)-1)),IF(RIGHT(C60,1)="B",1000000000*VALUE(LEFT(C60,LEN(C60)-1)),IF(RIGHT(C60,1)="%",0.01*VALUE(LEFT(C60,LEN(C60)-1)),IF(RIGHT(C60,1)="k",1000*VALUE(LEFT(C60,LEN(C60)-1)),VALUE(SUBSTITUTE(C60,",",""))))))))),"N/A")</f>
        <v>N/A</v>
      </c>
      <c r="K60" t="str">
        <f t="shared" ref="K60:K123" si="6">IFERROR(IF(TRIM(D60)="-", "N/A", IF(RIGHT(D60,1)=")",IF(RIGHT(D60,2)="T)",-1000000000000*VALUE(MID(D60,2,LEN(D60)-3)),IF(RIGHT(D60,2)="M)",-1000000*VALUE(MID(D60,2,LEN(D60)-3)),IF(RIGHT(D60,2)="B)",-1000000000*VALUE(MID(D60,2,LEN(D60)-3)),IF(RIGHT(D60,2)="k)",-1000*VALUE(MID(D60,2,LEN(D60)-3)),VALUE(SUBSTITUTE(D60,",","")))))),IF(RIGHT(D60,1)="T",1000000000000*VALUE(LEFT(D60,LEN(D60)-1)),IF(RIGHT(D60,1)="M",1000000*VALUE(LEFT(D60,LEN(D60)-1)),IF(RIGHT(D60,1)="B",1000000000*VALUE(LEFT(D60,LEN(D60)-1)),IF(RIGHT(D60,1)="%",0.01*VALUE(LEFT(D60,LEN(D60)-1)),IF(RIGHT(D60,1)="k",1000*VALUE(LEFT(D60,LEN(D60)-1)),VALUE(SUBSTITUTE(D60,",",""))))))))),"N/A")</f>
        <v>N/A</v>
      </c>
      <c r="L60" t="str">
        <f t="shared" ref="L60:L123" si="7">IFERROR(IF(TRIM(E60)="-", "N/A", IF(RIGHT(E60,1)=")",IF(RIGHT(E60,2)="T)",-1000000000000*VALUE(MID(E60,2,LEN(E60)-3)),IF(RIGHT(E60,2)="M)",-1000000*VALUE(MID(E60,2,LEN(E60)-3)),IF(RIGHT(E60,2)="B)",-1000000000*VALUE(MID(E60,2,LEN(E60)-3)),IF(RIGHT(E60,2)="k)",-1000*VALUE(MID(E60,2,LEN(E60)-3)),VALUE(SUBSTITUTE(E60,",","")))))),IF(RIGHT(E60,1)="T",1000000000000*VALUE(LEFT(E60,LEN(E60)-1)),IF(RIGHT(E60,1)="M",1000000*VALUE(LEFT(E60,LEN(E60)-1)),IF(RIGHT(E60,1)="B",1000000000*VALUE(LEFT(E60,LEN(E60)-1)),IF(RIGHT(E60,1)="%",0.01*VALUE(LEFT(E60,LEN(E60)-1)),IF(RIGHT(E60,1)="k",1000*VALUE(LEFT(E60,LEN(E60)-1)),VALUE(SUBSTITUTE(E60,",",""))))))))),"N/A")</f>
        <v>N/A</v>
      </c>
      <c r="M60" t="str">
        <f t="shared" ref="M60:M123" si="8">IFERROR(IF(TRIM(F60)="-", "N/A", IF(RIGHT(F60,1)=")",IF(RIGHT(F60,2)="T)",-1000000000000*VALUE(MID(F60,2,LEN(F60)-3)),IF(RIGHT(F60,2)="M)",-1000000*VALUE(MID(F60,2,LEN(F60)-3)),IF(RIGHT(F60,2)="B)",-1000000000*VALUE(MID(F60,2,LEN(F60)-3)),IF(RIGHT(F60,2)="k)",-1000*VALUE(MID(F60,2,LEN(F60)-3)),VALUE(SUBSTITUTE(F60,",","")))))),IF(RIGHT(F60,1)="T",1000000000000*VALUE(LEFT(F60,LEN(F60)-1)),IF(RIGHT(F60,1)="M",1000000*VALUE(LEFT(F60,LEN(F60)-1)),IF(RIGHT(F60,1)="B",1000000000*VALUE(LEFT(F60,LEN(F60)-1)),IF(RIGHT(F60,1)="%",0.01*VALUE(LEFT(F60,LEN(F60)-1)),IF(RIGHT(F60,1)="k",1000*VALUE(LEFT(F60,LEN(F60)-1)),VALUE(SUBSTITUTE(F60,",",""))))))))),"N/A")</f>
        <v>N/A</v>
      </c>
      <c r="N60" t="str">
        <f t="shared" ref="N60:N123" si="9">IFERROR(IF(TRIM(G60)="-", "N/A", IF(RIGHT(G60,1)=")",IF(RIGHT(G60,2)="T)",-1000000000000*VALUE(MID(G60,2,LEN(G60)-3)),IF(RIGHT(G60,2)="M)",-1000000*VALUE(MID(G60,2,LEN(G60)-3)),IF(RIGHT(G60,2)="B)",-1000000000*VALUE(MID(G60,2,LEN(G60)-3)),IF(RIGHT(G60,2)="k)",-1000*VALUE(MID(G60,2,LEN(G60)-3)),VALUE(SUBSTITUTE(G60,",","")))))),IF(RIGHT(G60,1)="T",1000000000000*VALUE(LEFT(G60,LEN(G60)-1)),IF(RIGHT(G60,1)="M",1000000*VALUE(LEFT(G60,LEN(G60)-1)),IF(RIGHT(G60,1)="B",1000000000*VALUE(LEFT(G60,LEN(G60)-1)),IF(RIGHT(G60,1)="%",0.01*VALUE(LEFT(G60,LEN(G60)-1)),IF(RIGHT(G60,1)="k",1000*VALUE(LEFT(G60,LEN(G60)-1)),VALUE(SUBSTITUTE(G60,",",""))))))))),"N/A")</f>
        <v>N/A</v>
      </c>
    </row>
    <row r="61" spans="1:14" x14ac:dyDescent="0.3">
      <c r="A61" s="1">
        <v>0</v>
      </c>
      <c r="B61" t="s">
        <v>108</v>
      </c>
      <c r="C61" t="s">
        <v>3191</v>
      </c>
      <c r="F61">
        <v>0.19</v>
      </c>
      <c r="I61" t="str">
        <f t="shared" si="4"/>
        <v>N/A</v>
      </c>
      <c r="J61">
        <f t="shared" si="5"/>
        <v>0.44799999999999995</v>
      </c>
      <c r="K61" t="str">
        <f t="shared" si="6"/>
        <v>N/A</v>
      </c>
      <c r="L61" t="str">
        <f t="shared" si="7"/>
        <v>N/A</v>
      </c>
      <c r="M61">
        <f t="shared" si="8"/>
        <v>0.19</v>
      </c>
      <c r="N61" t="str">
        <f t="shared" si="9"/>
        <v>N/A</v>
      </c>
    </row>
    <row r="62" spans="1:14" x14ac:dyDescent="0.3">
      <c r="A62" s="1">
        <v>1</v>
      </c>
      <c r="B62" t="s">
        <v>110</v>
      </c>
      <c r="C62" t="s">
        <v>3192</v>
      </c>
      <c r="F62">
        <v>0.22</v>
      </c>
      <c r="I62" t="str">
        <f t="shared" si="4"/>
        <v>N/A</v>
      </c>
      <c r="J62">
        <f t="shared" si="5"/>
        <v>0.8</v>
      </c>
      <c r="K62" t="str">
        <f t="shared" si="6"/>
        <v>N/A</v>
      </c>
      <c r="L62" t="str">
        <f t="shared" si="7"/>
        <v>N/A</v>
      </c>
      <c r="M62">
        <f t="shared" si="8"/>
        <v>0.22</v>
      </c>
      <c r="N62" t="str">
        <f t="shared" si="9"/>
        <v>N/A</v>
      </c>
    </row>
    <row r="63" spans="1:14" x14ac:dyDescent="0.3">
      <c r="A63" s="1">
        <v>2</v>
      </c>
      <c r="B63" t="s">
        <v>112</v>
      </c>
      <c r="C63" t="s">
        <v>3193</v>
      </c>
      <c r="F63">
        <v>0.08</v>
      </c>
      <c r="I63" t="str">
        <f t="shared" si="4"/>
        <v>N/A</v>
      </c>
      <c r="J63">
        <f t="shared" si="5"/>
        <v>0.57299999999999995</v>
      </c>
      <c r="K63" t="str">
        <f t="shared" si="6"/>
        <v>N/A</v>
      </c>
      <c r="L63" t="str">
        <f t="shared" si="7"/>
        <v>N/A</v>
      </c>
      <c r="M63">
        <f t="shared" si="8"/>
        <v>0.08</v>
      </c>
      <c r="N63" t="str">
        <f t="shared" si="9"/>
        <v>N/A</v>
      </c>
    </row>
    <row r="64" spans="1:14" x14ac:dyDescent="0.3">
      <c r="A64" s="1">
        <v>3</v>
      </c>
      <c r="B64" t="s">
        <v>114</v>
      </c>
      <c r="C64" t="s">
        <v>3194</v>
      </c>
      <c r="F64">
        <v>0.12</v>
      </c>
      <c r="I64" t="str">
        <f t="shared" si="4"/>
        <v>N/A</v>
      </c>
      <c r="J64">
        <f t="shared" si="5"/>
        <v>0.41299999999999998</v>
      </c>
      <c r="K64" t="str">
        <f t="shared" si="6"/>
        <v>N/A</v>
      </c>
      <c r="L64" t="str">
        <f t="shared" si="7"/>
        <v>N/A</v>
      </c>
      <c r="M64">
        <f t="shared" si="8"/>
        <v>0.12</v>
      </c>
      <c r="N64" t="str">
        <f t="shared" si="9"/>
        <v>N/A</v>
      </c>
    </row>
    <row r="65" spans="1:14" x14ac:dyDescent="0.3">
      <c r="A65" s="1">
        <v>4</v>
      </c>
      <c r="B65" t="s">
        <v>116</v>
      </c>
      <c r="C65" t="s">
        <v>3195</v>
      </c>
      <c r="F65">
        <v>0.08</v>
      </c>
      <c r="I65" t="str">
        <f t="shared" si="4"/>
        <v>N/A</v>
      </c>
      <c r="J65">
        <f t="shared" si="5"/>
        <v>0.3</v>
      </c>
      <c r="K65" t="str">
        <f t="shared" si="6"/>
        <v>N/A</v>
      </c>
      <c r="L65" t="str">
        <f t="shared" si="7"/>
        <v>N/A</v>
      </c>
      <c r="M65">
        <f t="shared" si="8"/>
        <v>0.08</v>
      </c>
      <c r="N65" t="str">
        <f t="shared" si="9"/>
        <v>N/A</v>
      </c>
    </row>
    <row r="66" spans="1:14" x14ac:dyDescent="0.3">
      <c r="A66" s="1">
        <v>5</v>
      </c>
      <c r="B66" t="s">
        <v>118</v>
      </c>
      <c r="C66" t="s">
        <v>3196</v>
      </c>
      <c r="I66" t="str">
        <f t="shared" si="4"/>
        <v>N/A</v>
      </c>
      <c r="J66">
        <f t="shared" si="5"/>
        <v>0.39390000000000003</v>
      </c>
      <c r="K66" t="str">
        <f t="shared" si="6"/>
        <v>N/A</v>
      </c>
      <c r="L66" t="str">
        <f t="shared" si="7"/>
        <v>N/A</v>
      </c>
      <c r="M66" t="str">
        <f t="shared" si="8"/>
        <v>N/A</v>
      </c>
      <c r="N66" t="str">
        <f t="shared" si="9"/>
        <v>N/A</v>
      </c>
    </row>
    <row r="67" spans="1:14" x14ac:dyDescent="0.3">
      <c r="D67" t="s">
        <v>120</v>
      </c>
      <c r="E67" t="str">
        <f>C1</f>
        <v>ABIOMED, Inc. (ABMD)</v>
      </c>
      <c r="I67" t="str">
        <f t="shared" si="4"/>
        <v>N/A</v>
      </c>
      <c r="J67" t="str">
        <f t="shared" si="5"/>
        <v>N/A</v>
      </c>
      <c r="K67" t="str">
        <f t="shared" si="6"/>
        <v>N/A</v>
      </c>
      <c r="L67" t="str">
        <f t="shared" si="7"/>
        <v>N/A</v>
      </c>
      <c r="M67" t="str">
        <f t="shared" si="8"/>
        <v>N/A</v>
      </c>
      <c r="N67" t="str">
        <f t="shared" si="9"/>
        <v>N/A</v>
      </c>
    </row>
    <row r="68" spans="1:14" x14ac:dyDescent="0.3">
      <c r="A68" s="1">
        <v>0</v>
      </c>
      <c r="B68" t="s">
        <v>121</v>
      </c>
      <c r="C68" t="s">
        <v>3159</v>
      </c>
      <c r="D68">
        <f ca="1">AVERAGE(VALUE(INDIRECT("J"&amp;(MATCH(B68,B69:B500,0)+68))),VALUE(INDIRECT("J"&amp;(MATCH(B68,B69:B500,0)+79))),VALUE(INDIRECT("J"&amp;(MATCH(B68,B69:B500,0)+90))),VALUE(INDIRECT("J"&amp;(MATCH(B68,B69:B500,0)+101))))</f>
        <v>25280000000</v>
      </c>
      <c r="E68" t="str">
        <f t="shared" ref="E68:E76" ca="1" si="10">IF(AND(C68&lt;&gt;"",D68&lt;&gt;0),IF(VALUE(J68)&gt;VALUE(K68),"above average","below average"),"no data")</f>
        <v>below average</v>
      </c>
      <c r="I68" t="str">
        <f t="shared" ca="1" si="4"/>
        <v>N/A</v>
      </c>
      <c r="J68">
        <f t="shared" si="5"/>
        <v>6490000000</v>
      </c>
      <c r="K68">
        <f t="shared" ca="1" si="6"/>
        <v>25280000000</v>
      </c>
      <c r="L68" t="str">
        <f t="shared" ca="1" si="7"/>
        <v>N/A</v>
      </c>
      <c r="M68" t="str">
        <f t="shared" si="8"/>
        <v>N/A</v>
      </c>
      <c r="N68" t="str">
        <f t="shared" si="9"/>
        <v>N/A</v>
      </c>
    </row>
    <row r="69" spans="1:14" x14ac:dyDescent="0.3">
      <c r="A69" s="1">
        <v>1</v>
      </c>
      <c r="B69" t="s">
        <v>122</v>
      </c>
      <c r="D69" t="e">
        <f ca="1">AVERAGE(VALUE(INDIRECT("J"&amp;(MATCH(B69,B70:B501,0)+69))),VALUE(INDIRECT("J"&amp;(MATCH(B69,B70:B501,0)+80))),VALUE(INDIRECT("J"&amp;(MATCH(B69,B70:B501,0)+91))),VALUE(INDIRECT("J"&amp;(MATCH(B69,B70:B501,0)+102))))</f>
        <v>#VALUE!</v>
      </c>
      <c r="E69" t="e">
        <f t="shared" ca="1" si="10"/>
        <v>#VALUE!</v>
      </c>
      <c r="I69" t="str">
        <f t="shared" ca="1" si="4"/>
        <v>N/A</v>
      </c>
      <c r="J69" t="str">
        <f t="shared" si="5"/>
        <v>N/A</v>
      </c>
      <c r="K69" t="str">
        <f t="shared" ca="1" si="6"/>
        <v>N/A</v>
      </c>
      <c r="L69" t="str">
        <f t="shared" ca="1" si="7"/>
        <v>N/A</v>
      </c>
      <c r="M69" t="str">
        <f t="shared" si="8"/>
        <v>N/A</v>
      </c>
      <c r="N69" t="str">
        <f t="shared" si="9"/>
        <v>N/A</v>
      </c>
    </row>
    <row r="70" spans="1:14" x14ac:dyDescent="0.3">
      <c r="A70" s="1">
        <v>2</v>
      </c>
      <c r="B70" t="s">
        <v>123</v>
      </c>
      <c r="C70" t="s">
        <v>3161</v>
      </c>
      <c r="D70">
        <f ca="1">AVERAGE(VALUE(INDIRECT("J"&amp;(MATCH(B70,B71:B502,0)+70))),VALUE(INDIRECT("J"&amp;(MATCH(B70,B71:B502,0)+81))),VALUE(INDIRECT("J"&amp;(MATCH(B70,B71:B502,0)+92))),VALUE(INDIRECT("J"&amp;(MATCH(B70,B71:B502,0)+103))))</f>
        <v>132.46250000000001</v>
      </c>
      <c r="E70" t="str">
        <f t="shared" ca="1" si="10"/>
        <v>below average</v>
      </c>
      <c r="F70" t="str">
        <f t="shared" ref="F70:F76" ca="1" si="11">IF(E70="above average",LOWER(TRIM(IF(ISNUMBER(VALUE(RIGHT(B70,1))),REPLACE(B70,LEN(B70),1,""),B70))),"")</f>
        <v/>
      </c>
      <c r="G70" t="str">
        <f ca="1">IFERROR(LEFT(F70,FIND("(",F70) - 2),F70)</f>
        <v/>
      </c>
      <c r="I70" t="str">
        <f t="shared" ca="1" si="4"/>
        <v>N/A</v>
      </c>
      <c r="J70">
        <f t="shared" si="5"/>
        <v>125.9</v>
      </c>
      <c r="K70">
        <f t="shared" ca="1" si="6"/>
        <v>132.46250000000001</v>
      </c>
      <c r="L70" t="str">
        <f t="shared" ca="1" si="7"/>
        <v>N/A</v>
      </c>
      <c r="M70" t="str">
        <f t="shared" ca="1" si="8"/>
        <v>N/A</v>
      </c>
      <c r="N70" t="str">
        <f t="shared" ca="1" si="9"/>
        <v>N/A</v>
      </c>
    </row>
    <row r="71" spans="1:14" x14ac:dyDescent="0.3">
      <c r="A71" s="1">
        <v>3</v>
      </c>
      <c r="B71" t="s">
        <v>124</v>
      </c>
      <c r="C71" t="s">
        <v>3197</v>
      </c>
      <c r="D71">
        <f ca="1">AVERAGE(VALUE(INDIRECT("J"&amp;(MATCH(B71,B72:B503,0)+71))),VALUE(INDIRECT("J"&amp;(MATCH(B71,B72:B503,0)+82))),VALUE(INDIRECT("J"&amp;(MATCH(B71,B72:B503,0)+93))),VALUE(INDIRECT("J"&amp;(MATCH(B71,B72:B503,0)+104))))</f>
        <v>36.51</v>
      </c>
      <c r="E71" t="str">
        <f t="shared" ca="1" si="10"/>
        <v>above average</v>
      </c>
      <c r="F71" t="str">
        <f t="shared" ca="1" si="11"/>
        <v>forward p/e</v>
      </c>
      <c r="G71" t="str">
        <f t="shared" ref="G71:G76" ca="1" si="12">IF(F71&lt;&gt;"", G70 &amp; ", " &amp; IFERROR(LEFT(F71,FIND("(",F71) - 2),F71),G70)</f>
        <v>, forward p/e</v>
      </c>
      <c r="I71" t="str">
        <f t="shared" ca="1" si="4"/>
        <v>N/A</v>
      </c>
      <c r="J71">
        <f t="shared" si="5"/>
        <v>56.65</v>
      </c>
      <c r="K71">
        <f t="shared" ca="1" si="6"/>
        <v>36.51</v>
      </c>
      <c r="L71" t="str">
        <f t="shared" ca="1" si="7"/>
        <v>N/A</v>
      </c>
      <c r="M71" t="str">
        <f t="shared" ca="1" si="8"/>
        <v>N/A</v>
      </c>
      <c r="N71" t="str">
        <f t="shared" ca="1" si="9"/>
        <v>N/A</v>
      </c>
    </row>
    <row r="72" spans="1:14" x14ac:dyDescent="0.3">
      <c r="A72" s="1">
        <v>4</v>
      </c>
      <c r="B72" t="s">
        <v>126</v>
      </c>
      <c r="C72" t="s">
        <v>3198</v>
      </c>
      <c r="D72">
        <f ca="1">AVERAGE(VALUE(INDIRECT("J"&amp;(MATCH(B72,B73:B504,0)+72))),VALUE(INDIRECT("J"&amp;(MATCH(B72,B73:B504,0)+83))),VALUE(INDIRECT("J"&amp;(MATCH(B72,B73:B504,0)+94))),VALUE(INDIRECT("J"&amp;(MATCH(B72,B73:B504,0)+105))))</f>
        <v>1.87</v>
      </c>
      <c r="E72" t="str">
        <f t="shared" ca="1" si="10"/>
        <v>above average</v>
      </c>
      <c r="F72" t="str">
        <f t="shared" ca="1" si="11"/>
        <v>peg ratio (5 yr expected)</v>
      </c>
      <c r="G72" t="str">
        <f t="shared" ca="1" si="12"/>
        <v>, forward p/e, peg ratio</v>
      </c>
      <c r="I72" t="str">
        <f t="shared" ca="1" si="4"/>
        <v>N/A</v>
      </c>
      <c r="J72">
        <f t="shared" si="5"/>
        <v>2.61</v>
      </c>
      <c r="K72">
        <f t="shared" ca="1" si="6"/>
        <v>1.87</v>
      </c>
      <c r="L72" t="str">
        <f t="shared" ca="1" si="7"/>
        <v>N/A</v>
      </c>
      <c r="M72" t="str">
        <f t="shared" ca="1" si="8"/>
        <v>N/A</v>
      </c>
      <c r="N72" t="str">
        <f t="shared" ca="1" si="9"/>
        <v>N/A</v>
      </c>
    </row>
    <row r="73" spans="1:14" x14ac:dyDescent="0.3">
      <c r="A73" s="1">
        <v>5</v>
      </c>
      <c r="B73" t="s">
        <v>128</v>
      </c>
      <c r="C73" t="s">
        <v>3199</v>
      </c>
      <c r="D73">
        <f ca="1">AVERAGE(VALUE(INDIRECT("J"&amp;(MATCH(B73,B74:B505,0)+73))),VALUE(INDIRECT("J"&amp;(MATCH(B73,B74:B505,0)+84))),VALUE(INDIRECT("J"&amp;(MATCH(B73,B74:B505,0)+95))),VALUE(INDIRECT("J"&amp;(MATCH(B73,B74:B505,0)+106))))</f>
        <v>4.7825000000000006</v>
      </c>
      <c r="E73" t="str">
        <f t="shared" ca="1" si="10"/>
        <v>above average</v>
      </c>
      <c r="F73" t="str">
        <f t="shared" ca="1" si="11"/>
        <v>price/sales (ttm)</v>
      </c>
      <c r="G73" t="str">
        <f t="shared" ca="1" si="12"/>
        <v>, forward p/e, peg ratio, price/sales</v>
      </c>
      <c r="I73" t="str">
        <f t="shared" ca="1" si="4"/>
        <v>N/A</v>
      </c>
      <c r="J73">
        <f t="shared" si="5"/>
        <v>14.58</v>
      </c>
      <c r="K73">
        <f t="shared" ca="1" si="6"/>
        <v>4.7824999999999998</v>
      </c>
      <c r="L73" t="str">
        <f t="shared" ca="1" si="7"/>
        <v>N/A</v>
      </c>
      <c r="M73" t="str">
        <f t="shared" ca="1" si="8"/>
        <v>N/A</v>
      </c>
      <c r="N73" t="str">
        <f t="shared" ca="1" si="9"/>
        <v>N/A</v>
      </c>
    </row>
    <row r="74" spans="1:14" x14ac:dyDescent="0.3">
      <c r="A74" s="1">
        <v>6</v>
      </c>
      <c r="B74" t="s">
        <v>130</v>
      </c>
      <c r="C74" t="s">
        <v>3200</v>
      </c>
      <c r="D74">
        <f ca="1">AVERAGE(VALUE(INDIRECT("J"&amp;(MATCH(B74,B75:B506,0)+74))),VALUE(INDIRECT("J"&amp;(MATCH(B74,B75:B506,0)+85))),VALUE(INDIRECT("J"&amp;(MATCH(B74,B75:B506,0)+96))),VALUE(INDIRECT("J"&amp;(MATCH(B74,B75:B506,0)+107))))</f>
        <v>4.6974999999999998</v>
      </c>
      <c r="E74" t="str">
        <f t="shared" ca="1" si="10"/>
        <v>above average</v>
      </c>
      <c r="F74" t="str">
        <f t="shared" ca="1" si="11"/>
        <v>price/book (mrq)</v>
      </c>
      <c r="G74" t="str">
        <f t="shared" ca="1" si="12"/>
        <v>, forward p/e, peg ratio, price/sales, price/book</v>
      </c>
      <c r="I74" t="str">
        <f t="shared" ca="1" si="4"/>
        <v>N/A</v>
      </c>
      <c r="J74">
        <f t="shared" si="5"/>
        <v>14.2</v>
      </c>
      <c r="K74">
        <f t="shared" ca="1" si="6"/>
        <v>4.6974999999999998</v>
      </c>
      <c r="L74" t="str">
        <f t="shared" ca="1" si="7"/>
        <v>N/A</v>
      </c>
      <c r="M74" t="str">
        <f t="shared" ca="1" si="8"/>
        <v>N/A</v>
      </c>
      <c r="N74" t="str">
        <f t="shared" ca="1" si="9"/>
        <v>N/A</v>
      </c>
    </row>
    <row r="75" spans="1:14" x14ac:dyDescent="0.3">
      <c r="A75" s="1">
        <v>7</v>
      </c>
      <c r="B75" t="s">
        <v>132</v>
      </c>
      <c r="D75" t="e">
        <f ca="1">AVERAGE(VALUE(INDIRECT("J"&amp;(MATCH(B75,B76:B507,0)+75))),VALUE(INDIRECT("J"&amp;(MATCH(B75,B76:B507,0)+86))),VALUE(INDIRECT("J"&amp;(MATCH(B75,B76:B507,0)+97))),VALUE(INDIRECT("J"&amp;(MATCH(B75,B76:B507,0)+108))))</f>
        <v>#VALUE!</v>
      </c>
      <c r="E75" t="e">
        <f t="shared" ca="1" si="10"/>
        <v>#VALUE!</v>
      </c>
      <c r="F75" t="e">
        <f t="shared" ca="1" si="11"/>
        <v>#VALUE!</v>
      </c>
      <c r="G75" t="e">
        <f t="shared" ca="1" si="12"/>
        <v>#VALUE!</v>
      </c>
      <c r="I75" t="str">
        <f t="shared" ca="1" si="4"/>
        <v>N/A</v>
      </c>
      <c r="J75" t="str">
        <f t="shared" si="5"/>
        <v>N/A</v>
      </c>
      <c r="K75" t="str">
        <f t="shared" ca="1" si="6"/>
        <v>N/A</v>
      </c>
      <c r="L75" t="str">
        <f t="shared" ca="1" si="7"/>
        <v>N/A</v>
      </c>
      <c r="M75" t="str">
        <f t="shared" ca="1" si="8"/>
        <v>N/A</v>
      </c>
      <c r="N75" t="str">
        <f t="shared" ca="1" si="9"/>
        <v>N/A</v>
      </c>
    </row>
    <row r="76" spans="1:14" x14ac:dyDescent="0.3">
      <c r="A76" s="1">
        <v>8</v>
      </c>
      <c r="B76" t="s">
        <v>133</v>
      </c>
      <c r="D76" t="e">
        <f ca="1">AVERAGE(VALUE(INDIRECT("J"&amp;(MATCH(B76,B77:B508,0)+76))),VALUE(INDIRECT("J"&amp;(MATCH(B76,B77:B508,0)+87))),VALUE(INDIRECT("J"&amp;(MATCH(B76,B77:B508,0)+98))),VALUE(INDIRECT("J"&amp;(MATCH(B76,B77:B508,0)+109))))</f>
        <v>#VALUE!</v>
      </c>
      <c r="E76" t="e">
        <f t="shared" ca="1" si="10"/>
        <v>#VALUE!</v>
      </c>
      <c r="F76" t="e">
        <f t="shared" ca="1" si="11"/>
        <v>#VALUE!</v>
      </c>
      <c r="G76" t="e">
        <f t="shared" ca="1" si="12"/>
        <v>#VALUE!</v>
      </c>
      <c r="I76" t="str">
        <f t="shared" ca="1" si="4"/>
        <v>N/A</v>
      </c>
      <c r="J76" t="str">
        <f t="shared" si="5"/>
        <v>N/A</v>
      </c>
      <c r="K76" t="str">
        <f t="shared" ca="1" si="6"/>
        <v>N/A</v>
      </c>
      <c r="L76" t="str">
        <f t="shared" ca="1" si="7"/>
        <v>N/A</v>
      </c>
      <c r="M76" t="str">
        <f t="shared" ca="1" si="8"/>
        <v>N/A</v>
      </c>
      <c r="N76" t="str">
        <f t="shared" ca="1" si="9"/>
        <v>N/A</v>
      </c>
    </row>
    <row r="77" spans="1:14" x14ac:dyDescent="0.3">
      <c r="F77" t="e">
        <f ca="1">IF(F76="",IF(F75="",IF(F74="",IF(F73="",IF(F72="",IF(F71="",IFERROR(LEFT(F70,FIND("(",F70) - 2),F70),IFERROR(LEFT(F71,FIND("(",F71) - 2),F71)),IFERROR(LEFT(F72,FIND("(",F72) - 2),F72)),IFERROR(LEFT(F73,FIND("(",F73) - 2),F73)),IFERROR(LEFT(F74,FIND("(",F74) - 2),F74)),IFERROR(LEFT(F75,FIND("(",F75) - 2),F75)),IFERROR(LEFT(F76,FIND("(",F76) - 2),F76))</f>
        <v>#VALUE!</v>
      </c>
      <c r="G77" t="e">
        <f ca="1">TRIM(IF(LEFT(G76,1)=",",REPLACE(G76,1,1,""),SUBSTITUTE(G76,F77, "and " &amp; F77)))</f>
        <v>#VALUE!</v>
      </c>
      <c r="I77" t="str">
        <f t="shared" ca="1" si="4"/>
        <v>N/A</v>
      </c>
      <c r="J77" t="str">
        <f t="shared" si="5"/>
        <v>N/A</v>
      </c>
      <c r="K77" t="str">
        <f t="shared" si="6"/>
        <v>N/A</v>
      </c>
      <c r="L77" t="str">
        <f t="shared" si="7"/>
        <v>N/A</v>
      </c>
      <c r="M77" t="str">
        <f t="shared" ca="1" si="8"/>
        <v>N/A</v>
      </c>
      <c r="N77" t="str">
        <f t="shared" ca="1" si="9"/>
        <v>N/A</v>
      </c>
    </row>
    <row r="78" spans="1:14" x14ac:dyDescent="0.3">
      <c r="A78" s="1">
        <v>0</v>
      </c>
      <c r="B78" t="s">
        <v>134</v>
      </c>
      <c r="C78" t="s">
        <v>137</v>
      </c>
      <c r="D78" t="e">
        <f ca="1">IF(COUNTIF(E70:E76,"=above average")&gt;0,"There are some indications that "&amp;D1&amp;" may be overvalued. The company has a higher " &amp; G77 &amp; " than the comparable average", "Inconclusive")</f>
        <v>#VALUE!</v>
      </c>
      <c r="I78" t="str">
        <f t="shared" ca="1" si="4"/>
        <v>N/A</v>
      </c>
      <c r="J78" t="str">
        <f t="shared" si="5"/>
        <v>N/A</v>
      </c>
      <c r="K78" t="str">
        <f t="shared" ca="1" si="6"/>
        <v>N/A</v>
      </c>
      <c r="L78" t="str">
        <f t="shared" si="7"/>
        <v>N/A</v>
      </c>
      <c r="M78" t="str">
        <f t="shared" si="8"/>
        <v>N/A</v>
      </c>
      <c r="N78" t="str">
        <f t="shared" si="9"/>
        <v>N/A</v>
      </c>
    </row>
    <row r="79" spans="1:14" x14ac:dyDescent="0.3">
      <c r="A79" s="1">
        <v>1</v>
      </c>
      <c r="B79" t="s">
        <v>136</v>
      </c>
      <c r="C79" t="s">
        <v>137</v>
      </c>
      <c r="I79" t="str">
        <f t="shared" si="4"/>
        <v>N/A</v>
      </c>
      <c r="J79" t="str">
        <f t="shared" si="5"/>
        <v>N/A</v>
      </c>
      <c r="K79" t="str">
        <f t="shared" si="6"/>
        <v>N/A</v>
      </c>
      <c r="L79" t="str">
        <f t="shared" si="7"/>
        <v>N/A</v>
      </c>
      <c r="M79" t="str">
        <f t="shared" si="8"/>
        <v>N/A</v>
      </c>
      <c r="N79" t="str">
        <f t="shared" si="9"/>
        <v>N/A</v>
      </c>
    </row>
    <row r="80" spans="1:14" x14ac:dyDescent="0.3">
      <c r="I80" t="str">
        <f t="shared" si="4"/>
        <v>N/A</v>
      </c>
      <c r="J80" t="str">
        <f t="shared" si="5"/>
        <v>N/A</v>
      </c>
      <c r="K80" t="str">
        <f t="shared" si="6"/>
        <v>N/A</v>
      </c>
      <c r="L80" t="str">
        <f t="shared" si="7"/>
        <v>N/A</v>
      </c>
      <c r="M80" t="str">
        <f t="shared" si="8"/>
        <v>N/A</v>
      </c>
      <c r="N80" t="str">
        <f t="shared" si="9"/>
        <v>N/A</v>
      </c>
    </row>
    <row r="81" spans="1:14" x14ac:dyDescent="0.3">
      <c r="A81" s="1">
        <v>0</v>
      </c>
      <c r="B81" t="s">
        <v>138</v>
      </c>
      <c r="C81" t="s">
        <v>1820</v>
      </c>
      <c r="F81" t="str">
        <f t="shared" ref="F81:F87" ca="1" si="13">IF(E70="below average",LOWER(TRIM(IF(ISNUMBER(VALUE(RIGHT(B70,1))),REPLACE(B70,LEN(B70),1,""),B70))),"")</f>
        <v>trailing p/e</v>
      </c>
      <c r="G81" t="str">
        <f ca="1">IFERROR(LEFT(F81,FIND("(",F81) - 2),F81)</f>
        <v>trailing p/e</v>
      </c>
      <c r="I81" t="str">
        <f t="shared" ca="1" si="4"/>
        <v>N/A</v>
      </c>
      <c r="J81">
        <f t="shared" si="5"/>
        <v>0.11699999999999999</v>
      </c>
      <c r="K81" t="str">
        <f t="shared" si="6"/>
        <v>N/A</v>
      </c>
      <c r="L81" t="str">
        <f t="shared" si="7"/>
        <v>N/A</v>
      </c>
      <c r="M81" t="str">
        <f t="shared" ca="1" si="8"/>
        <v>N/A</v>
      </c>
      <c r="N81" t="str">
        <f t="shared" ca="1" si="9"/>
        <v>N/A</v>
      </c>
    </row>
    <row r="82" spans="1:14" x14ac:dyDescent="0.3">
      <c r="A82" s="1">
        <v>1</v>
      </c>
      <c r="B82" t="s">
        <v>140</v>
      </c>
      <c r="C82" t="s">
        <v>3201</v>
      </c>
      <c r="F82" t="str">
        <f t="shared" ca="1" si="13"/>
        <v/>
      </c>
      <c r="G82" t="str">
        <f t="shared" ref="G82:G87" ca="1" si="14">IF(F82&lt;&gt;"", G81 &amp; ", " &amp; IFERROR(LEFT(F82,FIND("(",F82) - 2),F82),G81)</f>
        <v>trailing p/e</v>
      </c>
      <c r="I82" t="str">
        <f t="shared" ca="1" si="4"/>
        <v>N/A</v>
      </c>
      <c r="J82">
        <f t="shared" si="5"/>
        <v>0.20600000000000002</v>
      </c>
      <c r="K82" t="str">
        <f t="shared" si="6"/>
        <v>N/A</v>
      </c>
      <c r="L82" t="str">
        <f t="shared" si="7"/>
        <v>N/A</v>
      </c>
      <c r="M82" t="str">
        <f t="shared" ca="1" si="8"/>
        <v>N/A</v>
      </c>
      <c r="N82" t="str">
        <f t="shared" ca="1" si="9"/>
        <v>N/A</v>
      </c>
    </row>
    <row r="83" spans="1:14" x14ac:dyDescent="0.3">
      <c r="F83" t="str">
        <f t="shared" ca="1" si="13"/>
        <v/>
      </c>
      <c r="G83" t="str">
        <f t="shared" ca="1" si="14"/>
        <v>trailing p/e</v>
      </c>
      <c r="I83" t="str">
        <f t="shared" ca="1" si="4"/>
        <v>N/A</v>
      </c>
      <c r="J83" t="str">
        <f t="shared" si="5"/>
        <v>N/A</v>
      </c>
      <c r="K83" t="str">
        <f t="shared" si="6"/>
        <v>N/A</v>
      </c>
      <c r="L83" t="str">
        <f t="shared" si="7"/>
        <v>N/A</v>
      </c>
      <c r="M83" t="str">
        <f t="shared" ca="1" si="8"/>
        <v>N/A</v>
      </c>
      <c r="N83" t="str">
        <f t="shared" ca="1" si="9"/>
        <v>N/A</v>
      </c>
    </row>
    <row r="84" spans="1:14" x14ac:dyDescent="0.3">
      <c r="A84" s="1">
        <v>0</v>
      </c>
      <c r="B84" t="s">
        <v>142</v>
      </c>
      <c r="C84" t="s">
        <v>3202</v>
      </c>
      <c r="F84" t="str">
        <f t="shared" ca="1" si="13"/>
        <v/>
      </c>
      <c r="G84" t="str">
        <f t="shared" ca="1" si="14"/>
        <v>trailing p/e</v>
      </c>
      <c r="I84" t="str">
        <f t="shared" ca="1" si="4"/>
        <v>N/A</v>
      </c>
      <c r="J84">
        <f t="shared" si="5"/>
        <v>0.1177</v>
      </c>
      <c r="K84" t="str">
        <f t="shared" si="6"/>
        <v>N/A</v>
      </c>
      <c r="L84" t="str">
        <f t="shared" si="7"/>
        <v>N/A</v>
      </c>
      <c r="M84" t="str">
        <f t="shared" ca="1" si="8"/>
        <v>N/A</v>
      </c>
      <c r="N84" t="str">
        <f t="shared" ca="1" si="9"/>
        <v>N/A</v>
      </c>
    </row>
    <row r="85" spans="1:14" x14ac:dyDescent="0.3">
      <c r="A85" s="1">
        <v>1</v>
      </c>
      <c r="B85" t="s">
        <v>144</v>
      </c>
      <c r="C85" t="s">
        <v>3203</v>
      </c>
      <c r="F85" t="str">
        <f t="shared" ca="1" si="13"/>
        <v/>
      </c>
      <c r="G85" t="str">
        <f t="shared" ca="1" si="14"/>
        <v>trailing p/e</v>
      </c>
      <c r="I85" t="str">
        <f t="shared" ca="1" si="4"/>
        <v>N/A</v>
      </c>
      <c r="J85">
        <f t="shared" si="5"/>
        <v>0.127</v>
      </c>
      <c r="K85" t="str">
        <f t="shared" si="6"/>
        <v>N/A</v>
      </c>
      <c r="L85" t="str">
        <f t="shared" si="7"/>
        <v>N/A</v>
      </c>
      <c r="M85" t="str">
        <f t="shared" ca="1" si="8"/>
        <v>N/A</v>
      </c>
      <c r="N85" t="str">
        <f t="shared" ca="1" si="9"/>
        <v>N/A</v>
      </c>
    </row>
    <row r="86" spans="1:14" x14ac:dyDescent="0.3">
      <c r="F86" t="e">
        <f t="shared" ca="1" si="13"/>
        <v>#VALUE!</v>
      </c>
      <c r="G86" t="e">
        <f t="shared" ca="1" si="14"/>
        <v>#VALUE!</v>
      </c>
      <c r="I86" t="str">
        <f t="shared" ca="1" si="4"/>
        <v>N/A</v>
      </c>
      <c r="J86" t="str">
        <f t="shared" si="5"/>
        <v>N/A</v>
      </c>
      <c r="K86" t="str">
        <f t="shared" si="6"/>
        <v>N/A</v>
      </c>
      <c r="L86" t="str">
        <f t="shared" si="7"/>
        <v>N/A</v>
      </c>
      <c r="M86" t="str">
        <f t="shared" ca="1" si="8"/>
        <v>N/A</v>
      </c>
      <c r="N86" t="str">
        <f t="shared" ca="1" si="9"/>
        <v>N/A</v>
      </c>
    </row>
    <row r="87" spans="1:14" x14ac:dyDescent="0.3">
      <c r="A87" s="1">
        <v>0</v>
      </c>
      <c r="B87" t="s">
        <v>146</v>
      </c>
      <c r="C87" t="s">
        <v>3178</v>
      </c>
      <c r="F87" t="e">
        <f t="shared" ca="1" si="13"/>
        <v>#VALUE!</v>
      </c>
      <c r="G87" t="e">
        <f t="shared" ca="1" si="14"/>
        <v>#VALUE!</v>
      </c>
      <c r="I87" t="str">
        <f t="shared" ca="1" si="4"/>
        <v>N/A</v>
      </c>
      <c r="J87">
        <f t="shared" si="5"/>
        <v>445300000</v>
      </c>
      <c r="K87" t="str">
        <f t="shared" si="6"/>
        <v>N/A</v>
      </c>
      <c r="L87" t="str">
        <f t="shared" si="7"/>
        <v>N/A</v>
      </c>
      <c r="M87" t="str">
        <f t="shared" ca="1" si="8"/>
        <v>N/A</v>
      </c>
      <c r="N87" t="str">
        <f t="shared" ca="1" si="9"/>
        <v>N/A</v>
      </c>
    </row>
    <row r="88" spans="1:14" x14ac:dyDescent="0.3">
      <c r="A88" s="1">
        <v>1</v>
      </c>
      <c r="B88" t="s">
        <v>147</v>
      </c>
      <c r="C88" t="s">
        <v>3204</v>
      </c>
      <c r="F88" t="e">
        <f ca="1">IF(F87="",IF(F86="",IF(F85="",IF(F84="",IF(F83="",IF(F82="",IFERROR(LEFT(F81,FIND("(",F81) - 2),F81),IFERROR(LEFT(F82,FIND("(",F82) - 2),F82)),IFERROR(LEFT(F83,FIND("(",F83) - 2),F83)),IFERROR(LEFT(F84,FIND("(",F84) - 2),F84)),IFERROR(LEFT(F85,FIND("(",F85) - 2),F85)),IFERROR(LEFT(F86,FIND("(",F86) - 2),F86)),IFERROR(LEFT(F87,FIND("(",F87) - 2),F87))</f>
        <v>#VALUE!</v>
      </c>
      <c r="G88" t="e">
        <f ca="1">TRIM(IF(LEFT(G87,1)=",",REPLACE(G87,1,1,""),SUBSTITUTE(G87,F88, "and " &amp; F88)))</f>
        <v>#VALUE!</v>
      </c>
      <c r="I88" t="str">
        <f t="shared" ca="1" si="4"/>
        <v>N/A</v>
      </c>
      <c r="J88">
        <f t="shared" si="5"/>
        <v>10.3</v>
      </c>
      <c r="K88" t="str">
        <f t="shared" si="6"/>
        <v>N/A</v>
      </c>
      <c r="L88" t="str">
        <f t="shared" si="7"/>
        <v>N/A</v>
      </c>
      <c r="M88" t="str">
        <f t="shared" ca="1" si="8"/>
        <v>N/A</v>
      </c>
      <c r="N88" t="str">
        <f t="shared" ca="1" si="9"/>
        <v>N/A</v>
      </c>
    </row>
    <row r="89" spans="1:14" x14ac:dyDescent="0.3">
      <c r="A89" s="1">
        <v>2</v>
      </c>
      <c r="B89" t="s">
        <v>149</v>
      </c>
      <c r="C89" t="s">
        <v>3205</v>
      </c>
      <c r="D89" t="e">
        <f ca="1">IF(COUNTIF(E70:E76,"=below average")&gt;0,"There are some indications that "&amp;D1&amp;" may be undervalued. The company has a lower " &amp; G88 &amp; " than the comparable average", "Inconclusive")</f>
        <v>#VALUE!</v>
      </c>
      <c r="I89" t="str">
        <f t="shared" ca="1" si="4"/>
        <v>N/A</v>
      </c>
      <c r="J89">
        <f t="shared" si="5"/>
        <v>0.32700000000000001</v>
      </c>
      <c r="K89" t="str">
        <f t="shared" ca="1" si="6"/>
        <v>N/A</v>
      </c>
      <c r="L89" t="str">
        <f t="shared" si="7"/>
        <v>N/A</v>
      </c>
      <c r="M89" t="str">
        <f t="shared" si="8"/>
        <v>N/A</v>
      </c>
      <c r="N89" t="str">
        <f t="shared" si="9"/>
        <v>N/A</v>
      </c>
    </row>
    <row r="90" spans="1:14" x14ac:dyDescent="0.3">
      <c r="A90" s="1">
        <v>3</v>
      </c>
      <c r="B90" t="s">
        <v>151</v>
      </c>
      <c r="C90" t="s">
        <v>3206</v>
      </c>
      <c r="I90" t="str">
        <f t="shared" si="4"/>
        <v>N/A</v>
      </c>
      <c r="J90">
        <f t="shared" si="5"/>
        <v>374680000</v>
      </c>
      <c r="K90" t="str">
        <f t="shared" si="6"/>
        <v>N/A</v>
      </c>
      <c r="L90" t="str">
        <f t="shared" si="7"/>
        <v>N/A</v>
      </c>
      <c r="M90" t="str">
        <f t="shared" si="8"/>
        <v>N/A</v>
      </c>
      <c r="N90" t="str">
        <f t="shared" si="9"/>
        <v>N/A</v>
      </c>
    </row>
    <row r="91" spans="1:14" x14ac:dyDescent="0.3">
      <c r="A91" s="1">
        <v>4</v>
      </c>
      <c r="B91" t="s">
        <v>153</v>
      </c>
      <c r="C91" t="s">
        <v>3207</v>
      </c>
      <c r="I91" t="str">
        <f t="shared" si="4"/>
        <v>N/A</v>
      </c>
      <c r="J91">
        <f t="shared" si="5"/>
        <v>97930000</v>
      </c>
      <c r="K91" t="str">
        <f t="shared" si="6"/>
        <v>N/A</v>
      </c>
      <c r="L91" t="str">
        <f t="shared" si="7"/>
        <v>N/A</v>
      </c>
      <c r="M91" t="str">
        <f t="shared" si="8"/>
        <v>N/A</v>
      </c>
      <c r="N91" t="str">
        <f t="shared" si="9"/>
        <v>N/A</v>
      </c>
    </row>
    <row r="92" spans="1:14" x14ac:dyDescent="0.3">
      <c r="A92" s="1">
        <v>5</v>
      </c>
      <c r="B92" t="s">
        <v>155</v>
      </c>
      <c r="C92" t="s">
        <v>3208</v>
      </c>
      <c r="I92" t="str">
        <f t="shared" si="4"/>
        <v>N/A</v>
      </c>
      <c r="J92">
        <f t="shared" si="5"/>
        <v>52120000</v>
      </c>
      <c r="K92" t="str">
        <f t="shared" si="6"/>
        <v>N/A</v>
      </c>
      <c r="L92" t="str">
        <f t="shared" si="7"/>
        <v>N/A</v>
      </c>
      <c r="M92" t="str">
        <f t="shared" si="8"/>
        <v>N/A</v>
      </c>
      <c r="N92" t="str">
        <f t="shared" si="9"/>
        <v>N/A</v>
      </c>
    </row>
    <row r="93" spans="1:14" x14ac:dyDescent="0.3">
      <c r="A93" s="1">
        <v>6</v>
      </c>
      <c r="B93" t="s">
        <v>157</v>
      </c>
      <c r="C93" t="s">
        <v>3162</v>
      </c>
      <c r="I93" t="str">
        <f t="shared" si="4"/>
        <v>N/A</v>
      </c>
      <c r="J93">
        <f t="shared" si="5"/>
        <v>1.17</v>
      </c>
      <c r="K93" t="str">
        <f t="shared" si="6"/>
        <v>N/A</v>
      </c>
      <c r="L93" t="str">
        <f t="shared" si="7"/>
        <v>N/A</v>
      </c>
      <c r="M93" t="str">
        <f t="shared" si="8"/>
        <v>N/A</v>
      </c>
      <c r="N93" t="str">
        <f t="shared" si="9"/>
        <v>N/A</v>
      </c>
    </row>
    <row r="94" spans="1:14" x14ac:dyDescent="0.3">
      <c r="A94" s="1">
        <v>7</v>
      </c>
      <c r="B94" t="s">
        <v>158</v>
      </c>
      <c r="C94" t="s">
        <v>3209</v>
      </c>
      <c r="I94" t="str">
        <f t="shared" si="4"/>
        <v>N/A</v>
      </c>
      <c r="J94">
        <f t="shared" si="5"/>
        <v>0.35499999999999998</v>
      </c>
      <c r="K94" t="str">
        <f t="shared" si="6"/>
        <v>N/A</v>
      </c>
      <c r="L94" t="str">
        <f t="shared" si="7"/>
        <v>N/A</v>
      </c>
      <c r="M94" t="str">
        <f t="shared" si="8"/>
        <v>N/A</v>
      </c>
      <c r="N94" t="str">
        <f t="shared" si="9"/>
        <v>N/A</v>
      </c>
    </row>
    <row r="95" spans="1:14" x14ac:dyDescent="0.3">
      <c r="I95" t="str">
        <f t="shared" si="4"/>
        <v>N/A</v>
      </c>
      <c r="J95" t="str">
        <f t="shared" si="5"/>
        <v>N/A</v>
      </c>
      <c r="K95" t="str">
        <f t="shared" si="6"/>
        <v>N/A</v>
      </c>
      <c r="L95" t="str">
        <f t="shared" si="7"/>
        <v>N/A</v>
      </c>
      <c r="M95" t="str">
        <f t="shared" si="8"/>
        <v>N/A</v>
      </c>
      <c r="N95" t="str">
        <f t="shared" si="9"/>
        <v>N/A</v>
      </c>
    </row>
    <row r="96" spans="1:14" x14ac:dyDescent="0.3">
      <c r="A96" s="1">
        <v>0</v>
      </c>
      <c r="B96" t="s">
        <v>159</v>
      </c>
      <c r="C96" t="s">
        <v>3210</v>
      </c>
      <c r="I96" t="str">
        <f t="shared" si="4"/>
        <v>N/A</v>
      </c>
      <c r="J96">
        <f t="shared" si="5"/>
        <v>229950000</v>
      </c>
      <c r="K96" t="str">
        <f t="shared" si="6"/>
        <v>N/A</v>
      </c>
      <c r="L96" t="str">
        <f t="shared" si="7"/>
        <v>N/A</v>
      </c>
      <c r="M96" t="str">
        <f t="shared" si="8"/>
        <v>N/A</v>
      </c>
      <c r="N96" t="str">
        <f t="shared" si="9"/>
        <v>N/A</v>
      </c>
    </row>
    <row r="97" spans="1:14" x14ac:dyDescent="0.3">
      <c r="A97" s="1">
        <v>1</v>
      </c>
      <c r="B97" t="s">
        <v>161</v>
      </c>
      <c r="C97" t="s">
        <v>3211</v>
      </c>
      <c r="I97" t="str">
        <f t="shared" si="4"/>
        <v>N/A</v>
      </c>
      <c r="J97">
        <f t="shared" si="5"/>
        <v>5.28</v>
      </c>
      <c r="K97" t="str">
        <f t="shared" si="6"/>
        <v>N/A</v>
      </c>
      <c r="L97" t="str">
        <f t="shared" si="7"/>
        <v>N/A</v>
      </c>
      <c r="M97" t="str">
        <f t="shared" si="8"/>
        <v>N/A</v>
      </c>
      <c r="N97" t="str">
        <f t="shared" si="9"/>
        <v>N/A</v>
      </c>
    </row>
    <row r="98" spans="1:14" x14ac:dyDescent="0.3">
      <c r="A98" s="1">
        <v>2</v>
      </c>
      <c r="B98" t="s">
        <v>163</v>
      </c>
      <c r="C98" t="s">
        <v>3212</v>
      </c>
      <c r="I98" t="str">
        <f t="shared" si="4"/>
        <v>N/A</v>
      </c>
      <c r="J98">
        <f t="shared" si="5"/>
        <v>16340000</v>
      </c>
      <c r="K98" t="str">
        <f t="shared" si="6"/>
        <v>N/A</v>
      </c>
      <c r="L98" t="str">
        <f t="shared" si="7"/>
        <v>N/A</v>
      </c>
      <c r="M98" t="str">
        <f t="shared" si="8"/>
        <v>N/A</v>
      </c>
      <c r="N98" t="str">
        <f t="shared" si="9"/>
        <v>N/A</v>
      </c>
    </row>
    <row r="99" spans="1:14" x14ac:dyDescent="0.3">
      <c r="A99" s="1">
        <v>3</v>
      </c>
      <c r="B99" t="s">
        <v>165</v>
      </c>
      <c r="C99" t="s">
        <v>3213</v>
      </c>
      <c r="I99" t="str">
        <f t="shared" si="4"/>
        <v>N/A</v>
      </c>
      <c r="J99">
        <f t="shared" si="5"/>
        <v>3.61</v>
      </c>
      <c r="K99" t="str">
        <f t="shared" si="6"/>
        <v>N/A</v>
      </c>
      <c r="L99" t="str">
        <f t="shared" si="7"/>
        <v>N/A</v>
      </c>
      <c r="M99" t="str">
        <f t="shared" si="8"/>
        <v>N/A</v>
      </c>
      <c r="N99" t="str">
        <f t="shared" si="9"/>
        <v>N/A</v>
      </c>
    </row>
    <row r="100" spans="1:14" x14ac:dyDescent="0.3">
      <c r="A100" s="1">
        <v>4</v>
      </c>
      <c r="B100" t="s">
        <v>167</v>
      </c>
      <c r="C100" t="s">
        <v>3214</v>
      </c>
      <c r="I100" t="str">
        <f t="shared" si="4"/>
        <v>N/A</v>
      </c>
      <c r="J100">
        <f t="shared" si="5"/>
        <v>4.7</v>
      </c>
      <c r="K100" t="str">
        <f t="shared" si="6"/>
        <v>N/A</v>
      </c>
      <c r="L100" t="str">
        <f t="shared" si="7"/>
        <v>N/A</v>
      </c>
      <c r="M100" t="str">
        <f t="shared" si="8"/>
        <v>N/A</v>
      </c>
      <c r="N100" t="str">
        <f t="shared" si="9"/>
        <v>N/A</v>
      </c>
    </row>
    <row r="101" spans="1:14" x14ac:dyDescent="0.3">
      <c r="A101" s="1">
        <v>5</v>
      </c>
      <c r="B101" t="s">
        <v>169</v>
      </c>
      <c r="C101" t="s">
        <v>3215</v>
      </c>
      <c r="I101" t="str">
        <f t="shared" si="4"/>
        <v>N/A</v>
      </c>
      <c r="J101">
        <f t="shared" si="5"/>
        <v>10.37</v>
      </c>
      <c r="K101" t="str">
        <f t="shared" si="6"/>
        <v>N/A</v>
      </c>
      <c r="L101" t="str">
        <f t="shared" si="7"/>
        <v>N/A</v>
      </c>
      <c r="M101" t="str">
        <f t="shared" si="8"/>
        <v>N/A</v>
      </c>
      <c r="N101" t="str">
        <f t="shared" si="9"/>
        <v>N/A</v>
      </c>
    </row>
    <row r="102" spans="1:14" x14ac:dyDescent="0.3">
      <c r="I102" t="str">
        <f t="shared" si="4"/>
        <v>N/A</v>
      </c>
      <c r="J102" t="str">
        <f t="shared" si="5"/>
        <v>N/A</v>
      </c>
      <c r="K102" t="str">
        <f t="shared" si="6"/>
        <v>N/A</v>
      </c>
      <c r="L102" t="str">
        <f t="shared" si="7"/>
        <v>N/A</v>
      </c>
      <c r="M102" t="str">
        <f t="shared" si="8"/>
        <v>N/A</v>
      </c>
      <c r="N102" t="str">
        <f t="shared" si="9"/>
        <v>N/A</v>
      </c>
    </row>
    <row r="103" spans="1:14" x14ac:dyDescent="0.3">
      <c r="A103" s="1">
        <v>0</v>
      </c>
      <c r="B103" t="s">
        <v>171</v>
      </c>
      <c r="C103" t="s">
        <v>3216</v>
      </c>
      <c r="I103" t="str">
        <f t="shared" si="4"/>
        <v>N/A</v>
      </c>
      <c r="J103">
        <f t="shared" si="5"/>
        <v>115120000</v>
      </c>
      <c r="K103" t="str">
        <f t="shared" si="6"/>
        <v>N/A</v>
      </c>
      <c r="L103" t="str">
        <f t="shared" si="7"/>
        <v>N/A</v>
      </c>
      <c r="M103" t="str">
        <f t="shared" si="8"/>
        <v>N/A</v>
      </c>
      <c r="N103" t="str">
        <f t="shared" si="9"/>
        <v>N/A</v>
      </c>
    </row>
    <row r="104" spans="1:14" x14ac:dyDescent="0.3">
      <c r="A104" s="1">
        <v>1</v>
      </c>
      <c r="B104" t="s">
        <v>173</v>
      </c>
      <c r="C104" t="s">
        <v>3217</v>
      </c>
      <c r="I104" t="str">
        <f t="shared" si="4"/>
        <v>N/A</v>
      </c>
      <c r="J104">
        <f t="shared" si="5"/>
        <v>47590000</v>
      </c>
      <c r="K104" t="str">
        <f t="shared" si="6"/>
        <v>N/A</v>
      </c>
      <c r="L104" t="str">
        <f t="shared" si="7"/>
        <v>N/A</v>
      </c>
      <c r="M104" t="str">
        <f t="shared" si="8"/>
        <v>N/A</v>
      </c>
      <c r="N104" t="str">
        <f t="shared" si="9"/>
        <v>N/A</v>
      </c>
    </row>
    <row r="105" spans="1:14" x14ac:dyDescent="0.3">
      <c r="I105" t="str">
        <f t="shared" si="4"/>
        <v>N/A</v>
      </c>
      <c r="J105" t="str">
        <f t="shared" si="5"/>
        <v>N/A</v>
      </c>
      <c r="K105" t="str">
        <f t="shared" si="6"/>
        <v>N/A</v>
      </c>
      <c r="L105" t="str">
        <f t="shared" si="7"/>
        <v>N/A</v>
      </c>
      <c r="M105" t="str">
        <f t="shared" si="8"/>
        <v>N/A</v>
      </c>
      <c r="N105" t="str">
        <f t="shared" si="9"/>
        <v>N/A</v>
      </c>
    </row>
    <row r="106" spans="1:14" x14ac:dyDescent="0.3">
      <c r="A106" s="1">
        <v>0</v>
      </c>
      <c r="B106" t="s">
        <v>23</v>
      </c>
      <c r="C106" t="s">
        <v>3160</v>
      </c>
      <c r="I106" t="str">
        <f t="shared" si="4"/>
        <v>N/A</v>
      </c>
      <c r="J106">
        <f t="shared" si="5"/>
        <v>-0.37</v>
      </c>
      <c r="K106" t="str">
        <f t="shared" si="6"/>
        <v>N/A</v>
      </c>
      <c r="L106" t="str">
        <f t="shared" si="7"/>
        <v>N/A</v>
      </c>
      <c r="M106" t="str">
        <f t="shared" si="8"/>
        <v>N/A</v>
      </c>
      <c r="N106" t="str">
        <f t="shared" si="9"/>
        <v>N/A</v>
      </c>
    </row>
    <row r="107" spans="1:14" x14ac:dyDescent="0.3">
      <c r="A107" s="1">
        <v>1</v>
      </c>
      <c r="B107" t="s">
        <v>175</v>
      </c>
      <c r="C107" t="s">
        <v>3218</v>
      </c>
      <c r="I107" t="str">
        <f t="shared" si="4"/>
        <v>N/A</v>
      </c>
      <c r="J107">
        <f t="shared" si="5"/>
        <v>0.25719999999999998</v>
      </c>
      <c r="K107" t="str">
        <f t="shared" si="6"/>
        <v>N/A</v>
      </c>
      <c r="L107" t="str">
        <f t="shared" si="7"/>
        <v>N/A</v>
      </c>
      <c r="M107" t="str">
        <f t="shared" si="8"/>
        <v>N/A</v>
      </c>
      <c r="N107" t="str">
        <f t="shared" si="9"/>
        <v>N/A</v>
      </c>
    </row>
    <row r="108" spans="1:14" x14ac:dyDescent="0.3">
      <c r="A108" s="1">
        <v>2</v>
      </c>
      <c r="B108" t="s">
        <v>177</v>
      </c>
      <c r="C108" t="s">
        <v>178</v>
      </c>
      <c r="I108" t="str">
        <f t="shared" si="4"/>
        <v>N/A</v>
      </c>
      <c r="J108">
        <f t="shared" si="5"/>
        <v>0.14019999999999999</v>
      </c>
      <c r="K108" t="str">
        <f t="shared" si="6"/>
        <v>N/A</v>
      </c>
      <c r="L108" t="str">
        <f t="shared" si="7"/>
        <v>N/A</v>
      </c>
      <c r="M108" t="str">
        <f t="shared" si="8"/>
        <v>N/A</v>
      </c>
      <c r="N108" t="str">
        <f t="shared" si="9"/>
        <v>N/A</v>
      </c>
    </row>
    <row r="109" spans="1:14" x14ac:dyDescent="0.3">
      <c r="A109" s="1">
        <v>3</v>
      </c>
      <c r="B109" t="s">
        <v>179</v>
      </c>
      <c r="C109" t="s">
        <v>3219</v>
      </c>
      <c r="I109" t="str">
        <f t="shared" si="4"/>
        <v>N/A</v>
      </c>
      <c r="J109">
        <f t="shared" si="5"/>
        <v>147.44999999999999</v>
      </c>
      <c r="K109" t="str">
        <f t="shared" si="6"/>
        <v>N/A</v>
      </c>
      <c r="L109" t="str">
        <f t="shared" si="7"/>
        <v>N/A</v>
      </c>
      <c r="M109" t="str">
        <f t="shared" si="8"/>
        <v>N/A</v>
      </c>
      <c r="N109" t="str">
        <f t="shared" si="9"/>
        <v>N/A</v>
      </c>
    </row>
    <row r="110" spans="1:14" x14ac:dyDescent="0.3">
      <c r="A110" s="1">
        <v>4</v>
      </c>
      <c r="B110" t="s">
        <v>181</v>
      </c>
      <c r="C110" t="s">
        <v>3220</v>
      </c>
      <c r="I110" t="str">
        <f t="shared" si="4"/>
        <v>N/A</v>
      </c>
      <c r="J110">
        <f t="shared" si="5"/>
        <v>95.14</v>
      </c>
      <c r="K110" t="str">
        <f t="shared" si="6"/>
        <v>N/A</v>
      </c>
      <c r="L110" t="str">
        <f t="shared" si="7"/>
        <v>N/A</v>
      </c>
      <c r="M110" t="str">
        <f t="shared" si="8"/>
        <v>N/A</v>
      </c>
      <c r="N110" t="str">
        <f t="shared" si="9"/>
        <v>N/A</v>
      </c>
    </row>
    <row r="111" spans="1:14" x14ac:dyDescent="0.3">
      <c r="A111" s="1">
        <v>5</v>
      </c>
      <c r="B111" t="s">
        <v>183</v>
      </c>
      <c r="C111" t="s">
        <v>3221</v>
      </c>
      <c r="I111" t="str">
        <f t="shared" si="4"/>
        <v>N/A</v>
      </c>
      <c r="J111">
        <f t="shared" si="5"/>
        <v>142.85</v>
      </c>
      <c r="K111" t="str">
        <f t="shared" si="6"/>
        <v>N/A</v>
      </c>
      <c r="L111" t="str">
        <f t="shared" si="7"/>
        <v>N/A</v>
      </c>
      <c r="M111" t="str">
        <f t="shared" si="8"/>
        <v>N/A</v>
      </c>
      <c r="N111" t="str">
        <f t="shared" si="9"/>
        <v>N/A</v>
      </c>
    </row>
    <row r="112" spans="1:14" x14ac:dyDescent="0.3">
      <c r="A112" s="1">
        <v>6</v>
      </c>
      <c r="B112" t="s">
        <v>185</v>
      </c>
      <c r="C112" t="s">
        <v>3222</v>
      </c>
      <c r="I112" t="str">
        <f t="shared" si="4"/>
        <v>N/A</v>
      </c>
      <c r="J112">
        <f t="shared" si="5"/>
        <v>127.22</v>
      </c>
      <c r="K112" t="str">
        <f t="shared" si="6"/>
        <v>N/A</v>
      </c>
      <c r="L112" t="str">
        <f t="shared" si="7"/>
        <v>N/A</v>
      </c>
      <c r="M112" t="str">
        <f t="shared" si="8"/>
        <v>N/A</v>
      </c>
      <c r="N112" t="str">
        <f t="shared" si="9"/>
        <v>N/A</v>
      </c>
    </row>
    <row r="113" spans="1:14" x14ac:dyDescent="0.3">
      <c r="I113" t="str">
        <f t="shared" si="4"/>
        <v>N/A</v>
      </c>
      <c r="J113" t="str">
        <f t="shared" si="5"/>
        <v>N/A</v>
      </c>
      <c r="K113" t="str">
        <f t="shared" si="6"/>
        <v>N/A</v>
      </c>
      <c r="L113" t="str">
        <f t="shared" si="7"/>
        <v>N/A</v>
      </c>
      <c r="M113" t="str">
        <f t="shared" si="8"/>
        <v>N/A</v>
      </c>
      <c r="N113" t="str">
        <f t="shared" si="9"/>
        <v>N/A</v>
      </c>
    </row>
    <row r="114" spans="1:14" x14ac:dyDescent="0.3">
      <c r="A114" s="1">
        <v>0</v>
      </c>
      <c r="B114" t="s">
        <v>187</v>
      </c>
      <c r="C114" t="s">
        <v>3223</v>
      </c>
      <c r="I114" t="str">
        <f t="shared" si="4"/>
        <v>N/A</v>
      </c>
      <c r="J114">
        <f t="shared" si="5"/>
        <v>301050</v>
      </c>
      <c r="K114" t="str">
        <f t="shared" si="6"/>
        <v>N/A</v>
      </c>
      <c r="L114" t="str">
        <f t="shared" si="7"/>
        <v>N/A</v>
      </c>
      <c r="M114" t="str">
        <f t="shared" si="8"/>
        <v>N/A</v>
      </c>
      <c r="N114" t="str">
        <f t="shared" si="9"/>
        <v>N/A</v>
      </c>
    </row>
    <row r="115" spans="1:14" x14ac:dyDescent="0.3">
      <c r="A115" s="1">
        <v>1</v>
      </c>
      <c r="B115" t="s">
        <v>189</v>
      </c>
      <c r="C115" t="s">
        <v>3224</v>
      </c>
      <c r="I115" t="str">
        <f t="shared" si="4"/>
        <v>N/A</v>
      </c>
      <c r="J115">
        <f t="shared" si="5"/>
        <v>231370</v>
      </c>
      <c r="K115" t="str">
        <f t="shared" si="6"/>
        <v>N/A</v>
      </c>
      <c r="L115" t="str">
        <f t="shared" si="7"/>
        <v>N/A</v>
      </c>
      <c r="M115" t="str">
        <f t="shared" si="8"/>
        <v>N/A</v>
      </c>
      <c r="N115" t="str">
        <f t="shared" si="9"/>
        <v>N/A</v>
      </c>
    </row>
    <row r="116" spans="1:14" x14ac:dyDescent="0.3">
      <c r="A116" s="1">
        <v>2</v>
      </c>
      <c r="B116" t="s">
        <v>191</v>
      </c>
      <c r="C116" t="s">
        <v>3225</v>
      </c>
      <c r="I116" t="str">
        <f t="shared" si="4"/>
        <v>N/A</v>
      </c>
      <c r="J116">
        <f t="shared" si="5"/>
        <v>44060000</v>
      </c>
      <c r="K116" t="str">
        <f t="shared" si="6"/>
        <v>N/A</v>
      </c>
      <c r="L116" t="str">
        <f t="shared" si="7"/>
        <v>N/A</v>
      </c>
      <c r="M116" t="str">
        <f t="shared" si="8"/>
        <v>N/A</v>
      </c>
      <c r="N116" t="str">
        <f t="shared" si="9"/>
        <v>N/A</v>
      </c>
    </row>
    <row r="117" spans="1:14" x14ac:dyDescent="0.3">
      <c r="A117" s="1">
        <v>3</v>
      </c>
      <c r="B117" t="s">
        <v>193</v>
      </c>
      <c r="C117" t="s">
        <v>3226</v>
      </c>
      <c r="I117" t="str">
        <f t="shared" si="4"/>
        <v>N/A</v>
      </c>
      <c r="J117">
        <f t="shared" si="5"/>
        <v>42710000</v>
      </c>
      <c r="K117" t="str">
        <f t="shared" si="6"/>
        <v>N/A</v>
      </c>
      <c r="L117" t="str">
        <f t="shared" si="7"/>
        <v>N/A</v>
      </c>
      <c r="M117" t="str">
        <f t="shared" si="8"/>
        <v>N/A</v>
      </c>
      <c r="N117" t="str">
        <f t="shared" si="9"/>
        <v>N/A</v>
      </c>
    </row>
    <row r="118" spans="1:14" x14ac:dyDescent="0.3">
      <c r="A118" s="1">
        <v>4</v>
      </c>
      <c r="B118" t="s">
        <v>195</v>
      </c>
      <c r="C118" t="s">
        <v>3227</v>
      </c>
      <c r="I118" t="str">
        <f t="shared" si="4"/>
        <v>N/A</v>
      </c>
      <c r="J118">
        <f t="shared" si="5"/>
        <v>2.1499999999999998E-2</v>
      </c>
      <c r="K118" t="str">
        <f t="shared" si="6"/>
        <v>N/A</v>
      </c>
      <c r="L118" t="str">
        <f t="shared" si="7"/>
        <v>N/A</v>
      </c>
      <c r="M118" t="str">
        <f t="shared" si="8"/>
        <v>N/A</v>
      </c>
      <c r="N118" t="str">
        <f t="shared" si="9"/>
        <v>N/A</v>
      </c>
    </row>
    <row r="119" spans="1:14" x14ac:dyDescent="0.3">
      <c r="A119" s="1">
        <v>5</v>
      </c>
      <c r="B119" t="s">
        <v>197</v>
      </c>
      <c r="C119" t="s">
        <v>3228</v>
      </c>
      <c r="I119" t="str">
        <f t="shared" si="4"/>
        <v>N/A</v>
      </c>
      <c r="J119">
        <f t="shared" si="5"/>
        <v>0.98499999999999999</v>
      </c>
      <c r="K119" t="str">
        <f t="shared" si="6"/>
        <v>N/A</v>
      </c>
      <c r="L119" t="str">
        <f t="shared" si="7"/>
        <v>N/A</v>
      </c>
      <c r="M119" t="str">
        <f t="shared" si="8"/>
        <v>N/A</v>
      </c>
      <c r="N119" t="str">
        <f t="shared" si="9"/>
        <v>N/A</v>
      </c>
    </row>
    <row r="120" spans="1:14" x14ac:dyDescent="0.3">
      <c r="A120" s="1">
        <v>6</v>
      </c>
      <c r="B120" t="s">
        <v>199</v>
      </c>
      <c r="C120" t="s">
        <v>3229</v>
      </c>
      <c r="I120" t="str">
        <f t="shared" si="4"/>
        <v>N/A</v>
      </c>
      <c r="J120">
        <f t="shared" si="5"/>
        <v>1480000</v>
      </c>
      <c r="K120" t="str">
        <f t="shared" si="6"/>
        <v>N/A</v>
      </c>
      <c r="L120" t="str">
        <f t="shared" si="7"/>
        <v>N/A</v>
      </c>
      <c r="M120" t="str">
        <f t="shared" si="8"/>
        <v>N/A</v>
      </c>
      <c r="N120" t="str">
        <f t="shared" si="9"/>
        <v>N/A</v>
      </c>
    </row>
    <row r="121" spans="1:14" x14ac:dyDescent="0.3">
      <c r="A121" s="1">
        <v>7</v>
      </c>
      <c r="B121" t="s">
        <v>201</v>
      </c>
      <c r="C121" t="s">
        <v>3230</v>
      </c>
      <c r="I121" t="str">
        <f t="shared" si="4"/>
        <v>N/A</v>
      </c>
      <c r="J121">
        <f t="shared" si="5"/>
        <v>4.97</v>
      </c>
      <c r="K121" t="str">
        <f t="shared" si="6"/>
        <v>N/A</v>
      </c>
      <c r="L121" t="str">
        <f t="shared" si="7"/>
        <v>N/A</v>
      </c>
      <c r="M121" t="str">
        <f t="shared" si="8"/>
        <v>N/A</v>
      </c>
      <c r="N121" t="str">
        <f t="shared" si="9"/>
        <v>N/A</v>
      </c>
    </row>
    <row r="122" spans="1:14" x14ac:dyDescent="0.3">
      <c r="A122" s="1">
        <v>8</v>
      </c>
      <c r="B122" t="s">
        <v>203</v>
      </c>
      <c r="C122" t="s">
        <v>3231</v>
      </c>
      <c r="I122" t="str">
        <f t="shared" si="4"/>
        <v>N/A</v>
      </c>
      <c r="J122">
        <f t="shared" si="5"/>
        <v>3.9900000000000005E-2</v>
      </c>
      <c r="K122" t="str">
        <f t="shared" si="6"/>
        <v>N/A</v>
      </c>
      <c r="L122" t="str">
        <f t="shared" si="7"/>
        <v>N/A</v>
      </c>
      <c r="M122" t="str">
        <f t="shared" si="8"/>
        <v>N/A</v>
      </c>
      <c r="N122" t="str">
        <f t="shared" si="9"/>
        <v>N/A</v>
      </c>
    </row>
    <row r="123" spans="1:14" x14ac:dyDescent="0.3">
      <c r="A123" s="1">
        <v>9</v>
      </c>
      <c r="B123" t="s">
        <v>205</v>
      </c>
      <c r="C123" t="s">
        <v>1965</v>
      </c>
      <c r="I123" t="str">
        <f t="shared" si="4"/>
        <v>N/A</v>
      </c>
      <c r="J123">
        <f t="shared" si="5"/>
        <v>1570000</v>
      </c>
      <c r="K123" t="str">
        <f t="shared" si="6"/>
        <v>N/A</v>
      </c>
      <c r="L123" t="str">
        <f t="shared" si="7"/>
        <v>N/A</v>
      </c>
      <c r="M123" t="str">
        <f t="shared" si="8"/>
        <v>N/A</v>
      </c>
      <c r="N123" t="str">
        <f t="shared" si="9"/>
        <v>N/A</v>
      </c>
    </row>
    <row r="124" spans="1:14" x14ac:dyDescent="0.3">
      <c r="I124" t="str">
        <f t="shared" ref="I124:I187" si="15">IF(AND(K124&gt; J124, L124&gt; K124, M124&gt; L124, N124&gt; M124), "pos_trend", IF(AND(K124&lt; J124, L124&lt; K124, M124&lt; L124, N124&lt; M124), "neg_trend", "N/A"))</f>
        <v>N/A</v>
      </c>
      <c r="J124" t="str">
        <f t="shared" ref="J124:J187" si="16">IFERROR(IF(TRIM(C124)="-", "N/A", IF(RIGHT(C124,1)=")",IF(RIGHT(C124,2)="T)",-1000000000000*VALUE(MID(C124,2,LEN(C124)-3)),IF(RIGHT(C124,2)="M)",-1000000*VALUE(MID(C124,2,LEN(C124)-3)),IF(RIGHT(C124,2)="B)",-1000000000*VALUE(MID(C124,2,LEN(C124)-3)),IF(RIGHT(C124,2)="k)",-1000*VALUE(MID(C124,2,LEN(C124)-3)),VALUE(SUBSTITUTE(C124,",","")))))),IF(RIGHT(C124,1)="T",1000000000000*VALUE(LEFT(C124,LEN(C124)-1)),IF(RIGHT(C124,1)="M",1000000*VALUE(LEFT(C124,LEN(C124)-1)),IF(RIGHT(C124,1)="B",1000000000*VALUE(LEFT(C124,LEN(C124)-1)),IF(RIGHT(C124,1)="%",0.01*VALUE(LEFT(C124,LEN(C124)-1)),IF(RIGHT(C124,1)="k",1000*VALUE(LEFT(C124,LEN(C124)-1)),VALUE(SUBSTITUTE(C124,",",""))))))))),"N/A")</f>
        <v>N/A</v>
      </c>
      <c r="K124" t="str">
        <f t="shared" ref="K124:K187" si="17">IFERROR(IF(TRIM(D124)="-", "N/A", IF(RIGHT(D124,1)=")",IF(RIGHT(D124,2)="T)",-1000000000000*VALUE(MID(D124,2,LEN(D124)-3)),IF(RIGHT(D124,2)="M)",-1000000*VALUE(MID(D124,2,LEN(D124)-3)),IF(RIGHT(D124,2)="B)",-1000000000*VALUE(MID(D124,2,LEN(D124)-3)),IF(RIGHT(D124,2)="k)",-1000*VALUE(MID(D124,2,LEN(D124)-3)),VALUE(SUBSTITUTE(D124,",","")))))),IF(RIGHT(D124,1)="T",1000000000000*VALUE(LEFT(D124,LEN(D124)-1)),IF(RIGHT(D124,1)="M",1000000*VALUE(LEFT(D124,LEN(D124)-1)),IF(RIGHT(D124,1)="B",1000000000*VALUE(LEFT(D124,LEN(D124)-1)),IF(RIGHT(D124,1)="%",0.01*VALUE(LEFT(D124,LEN(D124)-1)),IF(RIGHT(D124,1)="k",1000*VALUE(LEFT(D124,LEN(D124)-1)),VALUE(SUBSTITUTE(D124,",",""))))))))),"N/A")</f>
        <v>N/A</v>
      </c>
      <c r="L124" t="str">
        <f t="shared" ref="L124:L187" si="18">IFERROR(IF(TRIM(E124)="-", "N/A", IF(RIGHT(E124,1)=")",IF(RIGHT(E124,2)="T)",-1000000000000*VALUE(MID(E124,2,LEN(E124)-3)),IF(RIGHT(E124,2)="M)",-1000000*VALUE(MID(E124,2,LEN(E124)-3)),IF(RIGHT(E124,2)="B)",-1000000000*VALUE(MID(E124,2,LEN(E124)-3)),IF(RIGHT(E124,2)="k)",-1000*VALUE(MID(E124,2,LEN(E124)-3)),VALUE(SUBSTITUTE(E124,",","")))))),IF(RIGHT(E124,1)="T",1000000000000*VALUE(LEFT(E124,LEN(E124)-1)),IF(RIGHT(E124,1)="M",1000000*VALUE(LEFT(E124,LEN(E124)-1)),IF(RIGHT(E124,1)="B",1000000000*VALUE(LEFT(E124,LEN(E124)-1)),IF(RIGHT(E124,1)="%",0.01*VALUE(LEFT(E124,LEN(E124)-1)),IF(RIGHT(E124,1)="k",1000*VALUE(LEFT(E124,LEN(E124)-1)),VALUE(SUBSTITUTE(E124,",",""))))))))),"N/A")</f>
        <v>N/A</v>
      </c>
      <c r="M124" t="str">
        <f t="shared" ref="M124:M187" si="19">IFERROR(IF(TRIM(F124)="-", "N/A", IF(RIGHT(F124,1)=")",IF(RIGHT(F124,2)="T)",-1000000000000*VALUE(MID(F124,2,LEN(F124)-3)),IF(RIGHT(F124,2)="M)",-1000000*VALUE(MID(F124,2,LEN(F124)-3)),IF(RIGHT(F124,2)="B)",-1000000000*VALUE(MID(F124,2,LEN(F124)-3)),IF(RIGHT(F124,2)="k)",-1000*VALUE(MID(F124,2,LEN(F124)-3)),VALUE(SUBSTITUTE(F124,",","")))))),IF(RIGHT(F124,1)="T",1000000000000*VALUE(LEFT(F124,LEN(F124)-1)),IF(RIGHT(F124,1)="M",1000000*VALUE(LEFT(F124,LEN(F124)-1)),IF(RIGHT(F124,1)="B",1000000000*VALUE(LEFT(F124,LEN(F124)-1)),IF(RIGHT(F124,1)="%",0.01*VALUE(LEFT(F124,LEN(F124)-1)),IF(RIGHT(F124,1)="k",1000*VALUE(LEFT(F124,LEN(F124)-1)),VALUE(SUBSTITUTE(F124,",",""))))))))),"N/A")</f>
        <v>N/A</v>
      </c>
      <c r="N124" t="str">
        <f t="shared" ref="N124:N187" si="20">IFERROR(IF(TRIM(G124)="-", "N/A", IF(RIGHT(G124,1)=")",IF(RIGHT(G124,2)="T)",-1000000000000*VALUE(MID(G124,2,LEN(G124)-3)),IF(RIGHT(G124,2)="M)",-1000000*VALUE(MID(G124,2,LEN(G124)-3)),IF(RIGHT(G124,2)="B)",-1000000000*VALUE(MID(G124,2,LEN(G124)-3)),IF(RIGHT(G124,2)="k)",-1000*VALUE(MID(G124,2,LEN(G124)-3)),VALUE(SUBSTITUTE(G124,",","")))))),IF(RIGHT(G124,1)="T",1000000000000*VALUE(LEFT(G124,LEN(G124)-1)),IF(RIGHT(G124,1)="M",1000000*VALUE(LEFT(G124,LEN(G124)-1)),IF(RIGHT(G124,1)="B",1000000000*VALUE(LEFT(G124,LEN(G124)-1)),IF(RIGHT(G124,1)="%",0.01*VALUE(LEFT(G124,LEN(G124)-1)),IF(RIGHT(G124,1)="k",1000*VALUE(LEFT(G124,LEN(G124)-1)),VALUE(SUBSTITUTE(G124,",",""))))))))),"N/A")</f>
        <v>N/A</v>
      </c>
    </row>
    <row r="125" spans="1:14" x14ac:dyDescent="0.3">
      <c r="A125" s="1">
        <v>0</v>
      </c>
      <c r="B125" t="s">
        <v>207</v>
      </c>
      <c r="I125" t="str">
        <f t="shared" si="15"/>
        <v>N/A</v>
      </c>
      <c r="J125" t="str">
        <f t="shared" si="16"/>
        <v>N/A</v>
      </c>
      <c r="K125" t="str">
        <f t="shared" si="17"/>
        <v>N/A</v>
      </c>
      <c r="L125" t="str">
        <f t="shared" si="18"/>
        <v>N/A</v>
      </c>
      <c r="M125" t="str">
        <f t="shared" si="19"/>
        <v>N/A</v>
      </c>
      <c r="N125" t="str">
        <f t="shared" si="20"/>
        <v>N/A</v>
      </c>
    </row>
    <row r="126" spans="1:14" x14ac:dyDescent="0.3">
      <c r="A126" s="1">
        <v>1</v>
      </c>
      <c r="B126" t="s">
        <v>208</v>
      </c>
      <c r="I126" t="str">
        <f t="shared" si="15"/>
        <v>N/A</v>
      </c>
      <c r="J126" t="str">
        <f t="shared" si="16"/>
        <v>N/A</v>
      </c>
      <c r="K126" t="str">
        <f t="shared" si="17"/>
        <v>N/A</v>
      </c>
      <c r="L126" t="str">
        <f t="shared" si="18"/>
        <v>N/A</v>
      </c>
      <c r="M126" t="str">
        <f t="shared" si="19"/>
        <v>N/A</v>
      </c>
      <c r="N126" t="str">
        <f t="shared" si="20"/>
        <v>N/A</v>
      </c>
    </row>
    <row r="127" spans="1:14" x14ac:dyDescent="0.3">
      <c r="A127" s="1">
        <v>2</v>
      </c>
      <c r="B127" t="s">
        <v>209</v>
      </c>
      <c r="I127" t="str">
        <f t="shared" si="15"/>
        <v>N/A</v>
      </c>
      <c r="J127" t="str">
        <f t="shared" si="16"/>
        <v>N/A</v>
      </c>
      <c r="K127" t="str">
        <f t="shared" si="17"/>
        <v>N/A</v>
      </c>
      <c r="L127" t="str">
        <f t="shared" si="18"/>
        <v>N/A</v>
      </c>
      <c r="M127" t="str">
        <f t="shared" si="19"/>
        <v>N/A</v>
      </c>
      <c r="N127" t="str">
        <f t="shared" si="20"/>
        <v>N/A</v>
      </c>
    </row>
    <row r="128" spans="1:14" x14ac:dyDescent="0.3">
      <c r="A128" s="1">
        <v>3</v>
      </c>
      <c r="B128" t="s">
        <v>210</v>
      </c>
      <c r="I128" t="str">
        <f t="shared" si="15"/>
        <v>N/A</v>
      </c>
      <c r="J128" t="str">
        <f t="shared" si="16"/>
        <v>N/A</v>
      </c>
      <c r="K128" t="str">
        <f t="shared" si="17"/>
        <v>N/A</v>
      </c>
      <c r="L128" t="str">
        <f t="shared" si="18"/>
        <v>N/A</v>
      </c>
      <c r="M128" t="str">
        <f t="shared" si="19"/>
        <v>N/A</v>
      </c>
      <c r="N128" t="str">
        <f t="shared" si="20"/>
        <v>N/A</v>
      </c>
    </row>
    <row r="129" spans="1:14" x14ac:dyDescent="0.3">
      <c r="A129" s="1">
        <v>4</v>
      </c>
      <c r="B129" t="s">
        <v>211</v>
      </c>
      <c r="I129" t="str">
        <f t="shared" si="15"/>
        <v>N/A</v>
      </c>
      <c r="J129" t="str">
        <f t="shared" si="16"/>
        <v>N/A</v>
      </c>
      <c r="K129" t="str">
        <f t="shared" si="17"/>
        <v>N/A</v>
      </c>
      <c r="L129" t="str">
        <f t="shared" si="18"/>
        <v>N/A</v>
      </c>
      <c r="M129" t="str">
        <f t="shared" si="19"/>
        <v>N/A</v>
      </c>
      <c r="N129" t="str">
        <f t="shared" si="20"/>
        <v>N/A</v>
      </c>
    </row>
    <row r="130" spans="1:14" x14ac:dyDescent="0.3">
      <c r="A130" s="1">
        <v>5</v>
      </c>
      <c r="B130" t="s">
        <v>212</v>
      </c>
      <c r="I130" t="str">
        <f t="shared" si="15"/>
        <v>N/A</v>
      </c>
      <c r="J130" t="str">
        <f t="shared" si="16"/>
        <v>N/A</v>
      </c>
      <c r="K130" t="str">
        <f t="shared" si="17"/>
        <v>N/A</v>
      </c>
      <c r="L130" t="str">
        <f t="shared" si="18"/>
        <v>N/A</v>
      </c>
      <c r="M130" t="str">
        <f t="shared" si="19"/>
        <v>N/A</v>
      </c>
      <c r="N130" t="str">
        <f t="shared" si="20"/>
        <v>N/A</v>
      </c>
    </row>
    <row r="131" spans="1:14" x14ac:dyDescent="0.3">
      <c r="A131" s="1">
        <v>6</v>
      </c>
      <c r="B131" t="s">
        <v>213</v>
      </c>
      <c r="I131" t="str">
        <f t="shared" si="15"/>
        <v>N/A</v>
      </c>
      <c r="J131" t="str">
        <f t="shared" si="16"/>
        <v>N/A</v>
      </c>
      <c r="K131" t="str">
        <f t="shared" si="17"/>
        <v>N/A</v>
      </c>
      <c r="L131" t="str">
        <f t="shared" si="18"/>
        <v>N/A</v>
      </c>
      <c r="M131" t="str">
        <f t="shared" si="19"/>
        <v>N/A</v>
      </c>
      <c r="N131" t="str">
        <f t="shared" si="20"/>
        <v>N/A</v>
      </c>
    </row>
    <row r="132" spans="1:14" x14ac:dyDescent="0.3">
      <c r="A132" s="1">
        <v>7</v>
      </c>
      <c r="B132" t="s">
        <v>214</v>
      </c>
      <c r="I132" t="str">
        <f t="shared" si="15"/>
        <v>N/A</v>
      </c>
      <c r="J132" t="str">
        <f t="shared" si="16"/>
        <v>N/A</v>
      </c>
      <c r="K132" t="str">
        <f t="shared" si="17"/>
        <v>N/A</v>
      </c>
      <c r="L132" t="str">
        <f t="shared" si="18"/>
        <v>N/A</v>
      </c>
      <c r="M132" t="str">
        <f t="shared" si="19"/>
        <v>N/A</v>
      </c>
      <c r="N132" t="str">
        <f t="shared" si="20"/>
        <v>N/A</v>
      </c>
    </row>
    <row r="133" spans="1:14" x14ac:dyDescent="0.3">
      <c r="A133" s="1">
        <v>8</v>
      </c>
      <c r="B133" t="s">
        <v>215</v>
      </c>
      <c r="C133" t="s">
        <v>1175</v>
      </c>
      <c r="I133" t="str">
        <f t="shared" si="15"/>
        <v>N/A</v>
      </c>
      <c r="J133">
        <f t="shared" si="16"/>
        <v>42767</v>
      </c>
      <c r="K133" t="str">
        <f t="shared" si="17"/>
        <v>N/A</v>
      </c>
      <c r="L133" t="str">
        <f t="shared" si="18"/>
        <v>N/A</v>
      </c>
      <c r="M133" t="str">
        <f t="shared" si="19"/>
        <v>N/A</v>
      </c>
      <c r="N133" t="str">
        <f t="shared" si="20"/>
        <v>N/A</v>
      </c>
    </row>
    <row r="134" spans="1:14" x14ac:dyDescent="0.3">
      <c r="A134" s="1">
        <v>9</v>
      </c>
      <c r="B134" t="s">
        <v>217</v>
      </c>
      <c r="C134" t="s">
        <v>3232</v>
      </c>
      <c r="I134" t="str">
        <f t="shared" si="15"/>
        <v>N/A</v>
      </c>
      <c r="J134" t="str">
        <f t="shared" si="16"/>
        <v>N/A</v>
      </c>
      <c r="K134" t="str">
        <f t="shared" si="17"/>
        <v>N/A</v>
      </c>
      <c r="L134" t="str">
        <f t="shared" si="18"/>
        <v>N/A</v>
      </c>
      <c r="M134" t="str">
        <f t="shared" si="19"/>
        <v>N/A</v>
      </c>
      <c r="N134" t="str">
        <f t="shared" si="20"/>
        <v>N/A</v>
      </c>
    </row>
    <row r="135" spans="1:14" x14ac:dyDescent="0.3">
      <c r="I135" t="str">
        <f t="shared" si="15"/>
        <v>N/A</v>
      </c>
      <c r="J135" t="str">
        <f t="shared" si="16"/>
        <v>N/A</v>
      </c>
      <c r="K135" t="str">
        <f t="shared" si="17"/>
        <v>N/A</v>
      </c>
      <c r="L135" t="str">
        <f t="shared" si="18"/>
        <v>N/A</v>
      </c>
      <c r="M135" t="str">
        <f t="shared" si="19"/>
        <v>N/A</v>
      </c>
      <c r="N135" t="str">
        <f t="shared" si="20"/>
        <v>N/A</v>
      </c>
    </row>
    <row r="136" spans="1:14" x14ac:dyDescent="0.3">
      <c r="I136" t="str">
        <f t="shared" si="15"/>
        <v>N/A</v>
      </c>
      <c r="J136" t="str">
        <f t="shared" si="16"/>
        <v>N/A</v>
      </c>
      <c r="K136" t="str">
        <f t="shared" si="17"/>
        <v>N/A</v>
      </c>
      <c r="L136" t="str">
        <f t="shared" si="18"/>
        <v>N/A</v>
      </c>
      <c r="M136" t="str">
        <f t="shared" si="19"/>
        <v>N/A</v>
      </c>
      <c r="N136" t="str">
        <f t="shared" si="20"/>
        <v>N/A</v>
      </c>
    </row>
    <row r="137" spans="1:14" x14ac:dyDescent="0.3">
      <c r="B137" s="1" t="s">
        <v>219</v>
      </c>
      <c r="C137" s="1" t="s">
        <v>220</v>
      </c>
      <c r="D137" s="1" t="s">
        <v>221</v>
      </c>
      <c r="E137" s="1" t="s">
        <v>222</v>
      </c>
      <c r="F137" s="1" t="s">
        <v>223</v>
      </c>
      <c r="I137" t="str">
        <f t="shared" si="15"/>
        <v>N/A</v>
      </c>
      <c r="J137" t="str">
        <f t="shared" si="16"/>
        <v>N/A</v>
      </c>
      <c r="K137" t="str">
        <f t="shared" si="17"/>
        <v>N/A</v>
      </c>
      <c r="L137" t="str">
        <f t="shared" si="18"/>
        <v>N/A</v>
      </c>
      <c r="M137" t="str">
        <f t="shared" si="19"/>
        <v>N/A</v>
      </c>
      <c r="N137" t="str">
        <f t="shared" si="20"/>
        <v>N/A</v>
      </c>
    </row>
    <row r="138" spans="1:14" x14ac:dyDescent="0.3">
      <c r="A138" s="1">
        <v>0</v>
      </c>
      <c r="B138" t="s">
        <v>3233</v>
      </c>
      <c r="C138" t="s">
        <v>3234</v>
      </c>
      <c r="D138" t="s">
        <v>3235</v>
      </c>
      <c r="E138" t="s">
        <v>2836</v>
      </c>
      <c r="F138">
        <v>50</v>
      </c>
      <c r="I138" t="str">
        <f t="shared" si="15"/>
        <v>N/A</v>
      </c>
      <c r="J138" t="str">
        <f t="shared" si="16"/>
        <v>N/A</v>
      </c>
      <c r="K138">
        <f t="shared" si="17"/>
        <v>1580000</v>
      </c>
      <c r="L138">
        <f t="shared" si="18"/>
        <v>11660000</v>
      </c>
      <c r="M138">
        <f t="shared" si="19"/>
        <v>50</v>
      </c>
      <c r="N138" t="str">
        <f t="shared" si="20"/>
        <v>N/A</v>
      </c>
    </row>
    <row r="139" spans="1:14" x14ac:dyDescent="0.3">
      <c r="A139" s="1">
        <v>1</v>
      </c>
      <c r="B139" t="s">
        <v>3236</v>
      </c>
      <c r="C139" t="s">
        <v>3237</v>
      </c>
      <c r="D139" t="s">
        <v>3238</v>
      </c>
      <c r="F139">
        <v>51</v>
      </c>
      <c r="I139" t="str">
        <f t="shared" si="15"/>
        <v>N/A</v>
      </c>
      <c r="J139" t="str">
        <f t="shared" si="16"/>
        <v>N/A</v>
      </c>
      <c r="K139">
        <f t="shared" si="17"/>
        <v>576800</v>
      </c>
      <c r="L139" t="str">
        <f t="shared" si="18"/>
        <v>N/A</v>
      </c>
      <c r="M139">
        <f t="shared" si="19"/>
        <v>51</v>
      </c>
      <c r="N139" t="str">
        <f t="shared" si="20"/>
        <v>N/A</v>
      </c>
    </row>
    <row r="140" spans="1:14" x14ac:dyDescent="0.3">
      <c r="A140" s="1">
        <v>2</v>
      </c>
      <c r="B140" t="s">
        <v>3239</v>
      </c>
      <c r="C140" t="s">
        <v>3240</v>
      </c>
      <c r="D140" t="s">
        <v>3241</v>
      </c>
      <c r="E140" t="s">
        <v>3242</v>
      </c>
      <c r="F140">
        <v>56</v>
      </c>
      <c r="I140" t="str">
        <f t="shared" si="15"/>
        <v>N/A</v>
      </c>
      <c r="J140" t="str">
        <f t="shared" si="16"/>
        <v>N/A</v>
      </c>
      <c r="K140">
        <f t="shared" si="17"/>
        <v>650450</v>
      </c>
      <c r="L140">
        <f t="shared" si="18"/>
        <v>9910000</v>
      </c>
      <c r="M140">
        <f t="shared" si="19"/>
        <v>56</v>
      </c>
      <c r="N140" t="str">
        <f t="shared" si="20"/>
        <v>N/A</v>
      </c>
    </row>
    <row r="141" spans="1:14" x14ac:dyDescent="0.3">
      <c r="A141" s="1">
        <v>3</v>
      </c>
      <c r="B141" t="s">
        <v>3243</v>
      </c>
      <c r="C141" t="s">
        <v>3244</v>
      </c>
      <c r="D141" t="s">
        <v>3245</v>
      </c>
      <c r="E141" t="s">
        <v>3246</v>
      </c>
      <c r="F141">
        <v>53</v>
      </c>
      <c r="I141" t="str">
        <f t="shared" si="15"/>
        <v>N/A</v>
      </c>
      <c r="J141" t="str">
        <f t="shared" si="16"/>
        <v>N/A</v>
      </c>
      <c r="K141">
        <f t="shared" si="17"/>
        <v>574370</v>
      </c>
      <c r="L141">
        <f t="shared" si="18"/>
        <v>3240000</v>
      </c>
      <c r="M141">
        <f t="shared" si="19"/>
        <v>53</v>
      </c>
      <c r="N141" t="str">
        <f t="shared" si="20"/>
        <v>N/A</v>
      </c>
    </row>
    <row r="142" spans="1:14" x14ac:dyDescent="0.3">
      <c r="A142" s="1">
        <v>4</v>
      </c>
      <c r="B142" t="s">
        <v>3247</v>
      </c>
      <c r="C142" t="s">
        <v>3248</v>
      </c>
      <c r="D142" t="s">
        <v>3249</v>
      </c>
      <c r="E142" t="s">
        <v>2862</v>
      </c>
      <c r="F142">
        <v>65</v>
      </c>
      <c r="I142" t="str">
        <f t="shared" si="15"/>
        <v>N/A</v>
      </c>
      <c r="J142" t="str">
        <f t="shared" si="16"/>
        <v>N/A</v>
      </c>
      <c r="K142">
        <f t="shared" si="17"/>
        <v>567420</v>
      </c>
      <c r="L142">
        <f t="shared" si="18"/>
        <v>3120000</v>
      </c>
      <c r="M142">
        <f t="shared" si="19"/>
        <v>65</v>
      </c>
      <c r="N142" t="str">
        <f t="shared" si="20"/>
        <v>N/A</v>
      </c>
    </row>
    <row r="143" spans="1:14" x14ac:dyDescent="0.3">
      <c r="I143" t="str">
        <f t="shared" si="15"/>
        <v>N/A</v>
      </c>
      <c r="J143" t="str">
        <f t="shared" si="16"/>
        <v>N/A</v>
      </c>
      <c r="K143" t="str">
        <f t="shared" si="17"/>
        <v>N/A</v>
      </c>
      <c r="L143" t="str">
        <f t="shared" si="18"/>
        <v>N/A</v>
      </c>
      <c r="M143" t="str">
        <f t="shared" si="19"/>
        <v>N/A</v>
      </c>
      <c r="N143" t="str">
        <f t="shared" si="20"/>
        <v>N/A</v>
      </c>
    </row>
    <row r="144" spans="1:14" x14ac:dyDescent="0.3">
      <c r="B144" s="1" t="s">
        <v>2598</v>
      </c>
      <c r="C144" s="1" t="s">
        <v>243</v>
      </c>
      <c r="D144" s="1" t="s">
        <v>244</v>
      </c>
      <c r="E144" s="1" t="s">
        <v>245</v>
      </c>
      <c r="F144" s="1" t="s">
        <v>246</v>
      </c>
      <c r="G144" s="1" t="s">
        <v>2599</v>
      </c>
      <c r="H144" s="1" t="s">
        <v>247</v>
      </c>
      <c r="I144" t="str">
        <f t="shared" si="15"/>
        <v>pos_trend</v>
      </c>
      <c r="J144">
        <f t="shared" si="16"/>
        <v>2013</v>
      </c>
      <c r="K144">
        <f t="shared" si="17"/>
        <v>2014</v>
      </c>
      <c r="L144">
        <f t="shared" si="18"/>
        <v>2015</v>
      </c>
      <c r="M144">
        <f t="shared" si="19"/>
        <v>2016</v>
      </c>
      <c r="N144">
        <f t="shared" si="20"/>
        <v>2017</v>
      </c>
    </row>
    <row r="145" spans="1:14" x14ac:dyDescent="0.3">
      <c r="A145" s="1">
        <v>0</v>
      </c>
      <c r="B145" t="s">
        <v>248</v>
      </c>
      <c r="C145" t="s">
        <v>3250</v>
      </c>
      <c r="D145" t="s">
        <v>3251</v>
      </c>
      <c r="E145" t="s">
        <v>3252</v>
      </c>
      <c r="F145" t="s">
        <v>3253</v>
      </c>
      <c r="G145" t="s">
        <v>3178</v>
      </c>
      <c r="I145" t="str">
        <f t="shared" si="15"/>
        <v>pos_trend</v>
      </c>
      <c r="J145">
        <f t="shared" si="16"/>
        <v>158120000</v>
      </c>
      <c r="K145">
        <f t="shared" si="17"/>
        <v>183640000</v>
      </c>
      <c r="L145">
        <f t="shared" si="18"/>
        <v>230310000</v>
      </c>
      <c r="M145">
        <f t="shared" si="19"/>
        <v>329540000</v>
      </c>
      <c r="N145">
        <f t="shared" si="20"/>
        <v>445300000</v>
      </c>
    </row>
    <row r="146" spans="1:14" x14ac:dyDescent="0.3">
      <c r="A146" s="1">
        <v>1</v>
      </c>
      <c r="B146" t="s">
        <v>253</v>
      </c>
      <c r="C146" t="s">
        <v>254</v>
      </c>
      <c r="D146" t="s">
        <v>3254</v>
      </c>
      <c r="E146" t="s">
        <v>3255</v>
      </c>
      <c r="F146" t="s">
        <v>3256</v>
      </c>
      <c r="G146" t="s">
        <v>3257</v>
      </c>
      <c r="I146" t="str">
        <f t="shared" si="15"/>
        <v>N/A</v>
      </c>
      <c r="J146" t="str">
        <f t="shared" si="16"/>
        <v>N/A</v>
      </c>
      <c r="K146">
        <f t="shared" si="17"/>
        <v>0.16140000000000002</v>
      </c>
      <c r="L146">
        <f t="shared" si="18"/>
        <v>0.25409999999999999</v>
      </c>
      <c r="M146">
        <f t="shared" si="19"/>
        <v>0.43090000000000006</v>
      </c>
      <c r="N146">
        <f t="shared" si="20"/>
        <v>0.35130000000000006</v>
      </c>
    </row>
    <row r="147" spans="1:14" x14ac:dyDescent="0.3">
      <c r="A147" s="1">
        <v>2</v>
      </c>
      <c r="B147" t="s">
        <v>259</v>
      </c>
      <c r="C147" t="s">
        <v>3258</v>
      </c>
      <c r="D147" t="s">
        <v>3259</v>
      </c>
      <c r="E147" t="s">
        <v>3260</v>
      </c>
      <c r="F147" t="s">
        <v>3261</v>
      </c>
      <c r="G147" t="s">
        <v>3262</v>
      </c>
      <c r="I147" t="str">
        <f t="shared" si="15"/>
        <v>pos_trend</v>
      </c>
      <c r="J147">
        <f t="shared" si="16"/>
        <v>31710000</v>
      </c>
      <c r="K147">
        <f t="shared" si="17"/>
        <v>37320000</v>
      </c>
      <c r="L147">
        <f t="shared" si="18"/>
        <v>39950000</v>
      </c>
      <c r="M147">
        <f t="shared" si="19"/>
        <v>50420000</v>
      </c>
      <c r="N147">
        <f t="shared" si="20"/>
        <v>70630000</v>
      </c>
    </row>
    <row r="148" spans="1:14" x14ac:dyDescent="0.3">
      <c r="A148" s="1">
        <v>3</v>
      </c>
      <c r="B148" t="s">
        <v>265</v>
      </c>
      <c r="C148" t="s">
        <v>3263</v>
      </c>
      <c r="D148" t="s">
        <v>3264</v>
      </c>
      <c r="E148" t="s">
        <v>3265</v>
      </c>
      <c r="F148" t="s">
        <v>3266</v>
      </c>
      <c r="G148" t="s">
        <v>3267</v>
      </c>
      <c r="I148" t="str">
        <f t="shared" si="15"/>
        <v>pos_trend</v>
      </c>
      <c r="J148">
        <f t="shared" si="16"/>
        <v>28980000</v>
      </c>
      <c r="K148">
        <f t="shared" si="17"/>
        <v>34810000</v>
      </c>
      <c r="L148">
        <f t="shared" si="18"/>
        <v>37180000</v>
      </c>
      <c r="M148">
        <f t="shared" si="19"/>
        <v>47140000</v>
      </c>
      <c r="N148">
        <f t="shared" si="20"/>
        <v>64430000.000000007</v>
      </c>
    </row>
    <row r="149" spans="1:14" x14ac:dyDescent="0.3">
      <c r="A149" s="1">
        <v>4</v>
      </c>
      <c r="B149" t="s">
        <v>271</v>
      </c>
      <c r="C149" t="s">
        <v>3268</v>
      </c>
      <c r="D149" t="s">
        <v>3269</v>
      </c>
      <c r="E149" t="s">
        <v>2933</v>
      </c>
      <c r="F149" t="s">
        <v>3270</v>
      </c>
      <c r="G149" t="s">
        <v>3271</v>
      </c>
      <c r="I149" t="str">
        <f t="shared" si="15"/>
        <v>N/A</v>
      </c>
      <c r="J149">
        <f t="shared" si="16"/>
        <v>2720000</v>
      </c>
      <c r="K149">
        <f t="shared" si="17"/>
        <v>2510000</v>
      </c>
      <c r="L149">
        <f t="shared" si="18"/>
        <v>2770000</v>
      </c>
      <c r="M149">
        <f t="shared" si="19"/>
        <v>3280000</v>
      </c>
      <c r="N149">
        <f t="shared" si="20"/>
        <v>6200000</v>
      </c>
    </row>
    <row r="150" spans="1:14" x14ac:dyDescent="0.3">
      <c r="A150" s="1">
        <v>5</v>
      </c>
      <c r="B150" t="s">
        <v>277</v>
      </c>
      <c r="C150" t="s">
        <v>3272</v>
      </c>
      <c r="D150" t="s">
        <v>3269</v>
      </c>
      <c r="E150" t="s">
        <v>2933</v>
      </c>
      <c r="F150" t="s">
        <v>3270</v>
      </c>
      <c r="G150" t="s">
        <v>3271</v>
      </c>
      <c r="I150" t="str">
        <f t="shared" si="15"/>
        <v>N/A</v>
      </c>
      <c r="J150">
        <f t="shared" si="16"/>
        <v>2610000</v>
      </c>
      <c r="K150">
        <f t="shared" si="17"/>
        <v>2510000</v>
      </c>
      <c r="L150">
        <f t="shared" si="18"/>
        <v>2770000</v>
      </c>
      <c r="M150">
        <f t="shared" si="19"/>
        <v>3280000</v>
      </c>
      <c r="N150">
        <f t="shared" si="20"/>
        <v>6200000</v>
      </c>
    </row>
    <row r="151" spans="1:14" x14ac:dyDescent="0.3">
      <c r="A151" s="1">
        <v>6</v>
      </c>
      <c r="B151" t="s">
        <v>283</v>
      </c>
      <c r="C151" t="s">
        <v>3273</v>
      </c>
      <c r="D151" t="s">
        <v>254</v>
      </c>
      <c r="E151" t="s">
        <v>254</v>
      </c>
      <c r="F151" t="s">
        <v>254</v>
      </c>
      <c r="G151" t="s">
        <v>254</v>
      </c>
      <c r="I151" t="str">
        <f t="shared" si="15"/>
        <v>N/A</v>
      </c>
      <c r="J151">
        <f t="shared" si="16"/>
        <v>111000</v>
      </c>
      <c r="K151" t="str">
        <f t="shared" si="17"/>
        <v>N/A</v>
      </c>
      <c r="L151" t="str">
        <f t="shared" si="18"/>
        <v>N/A</v>
      </c>
      <c r="M151" t="str">
        <f t="shared" si="19"/>
        <v>N/A</v>
      </c>
      <c r="N151" t="str">
        <f t="shared" si="20"/>
        <v>N/A</v>
      </c>
    </row>
    <row r="152" spans="1:14" x14ac:dyDescent="0.3">
      <c r="A152" s="1">
        <v>7</v>
      </c>
      <c r="B152" t="s">
        <v>289</v>
      </c>
      <c r="C152" t="s">
        <v>254</v>
      </c>
      <c r="D152" t="s">
        <v>3274</v>
      </c>
      <c r="E152" t="s">
        <v>3275</v>
      </c>
      <c r="F152" t="s">
        <v>3276</v>
      </c>
      <c r="G152" t="s">
        <v>3277</v>
      </c>
      <c r="I152" t="str">
        <f t="shared" si="15"/>
        <v>N/A</v>
      </c>
      <c r="J152" t="str">
        <f t="shared" si="16"/>
        <v>N/A</v>
      </c>
      <c r="K152">
        <f t="shared" si="17"/>
        <v>0.17710000000000001</v>
      </c>
      <c r="L152">
        <f t="shared" si="18"/>
        <v>7.0300000000000001E-2</v>
      </c>
      <c r="M152">
        <f t="shared" si="19"/>
        <v>0.26219999999999999</v>
      </c>
      <c r="N152">
        <f t="shared" si="20"/>
        <v>0.40079999999999999</v>
      </c>
    </row>
    <row r="153" spans="1:14" x14ac:dyDescent="0.3">
      <c r="A153" s="1">
        <v>8</v>
      </c>
      <c r="B153" t="s">
        <v>294</v>
      </c>
      <c r="C153" t="s">
        <v>3278</v>
      </c>
      <c r="D153" t="s">
        <v>3279</v>
      </c>
      <c r="E153" t="s">
        <v>3280</v>
      </c>
      <c r="F153" t="s">
        <v>3281</v>
      </c>
      <c r="G153" t="s">
        <v>3206</v>
      </c>
      <c r="I153" t="str">
        <f t="shared" si="15"/>
        <v>pos_trend</v>
      </c>
      <c r="J153">
        <f t="shared" si="16"/>
        <v>126420000</v>
      </c>
      <c r="K153">
        <f t="shared" si="17"/>
        <v>146320000</v>
      </c>
      <c r="L153">
        <f t="shared" si="18"/>
        <v>190370000</v>
      </c>
      <c r="M153">
        <f t="shared" si="19"/>
        <v>279120000</v>
      </c>
      <c r="N153">
        <f t="shared" si="20"/>
        <v>374680000</v>
      </c>
    </row>
    <row r="154" spans="1:14" x14ac:dyDescent="0.3">
      <c r="A154" s="1">
        <v>9</v>
      </c>
      <c r="B154" t="s">
        <v>300</v>
      </c>
      <c r="C154" t="s">
        <v>254</v>
      </c>
      <c r="D154" t="s">
        <v>3282</v>
      </c>
      <c r="E154" t="s">
        <v>3283</v>
      </c>
      <c r="F154" t="s">
        <v>3284</v>
      </c>
      <c r="G154" t="s">
        <v>3285</v>
      </c>
      <c r="I154" t="str">
        <f t="shared" si="15"/>
        <v>N/A</v>
      </c>
      <c r="J154" t="str">
        <f t="shared" si="16"/>
        <v>N/A</v>
      </c>
      <c r="K154">
        <f t="shared" si="17"/>
        <v>0.15740000000000001</v>
      </c>
      <c r="L154">
        <f t="shared" si="18"/>
        <v>0.30100000000000005</v>
      </c>
      <c r="M154">
        <f t="shared" si="19"/>
        <v>0.4662</v>
      </c>
      <c r="N154">
        <f t="shared" si="20"/>
        <v>0.34229999999999999</v>
      </c>
    </row>
    <row r="155" spans="1:14" x14ac:dyDescent="0.3">
      <c r="A155" s="1">
        <v>10</v>
      </c>
      <c r="B155" t="s">
        <v>305</v>
      </c>
      <c r="C155" t="s">
        <v>254</v>
      </c>
      <c r="D155" t="s">
        <v>254</v>
      </c>
      <c r="E155" t="s">
        <v>254</v>
      </c>
      <c r="F155" t="s">
        <v>254</v>
      </c>
      <c r="G155" t="s">
        <v>3286</v>
      </c>
      <c r="I155" t="str">
        <f t="shared" si="15"/>
        <v>N/A</v>
      </c>
      <c r="J155" t="str">
        <f t="shared" si="16"/>
        <v>N/A</v>
      </c>
      <c r="K155" t="str">
        <f t="shared" si="17"/>
        <v>N/A</v>
      </c>
      <c r="L155" t="str">
        <f t="shared" si="18"/>
        <v>N/A</v>
      </c>
      <c r="M155" t="str">
        <f t="shared" si="19"/>
        <v>N/A</v>
      </c>
      <c r="N155">
        <f t="shared" si="20"/>
        <v>0.84140000000000004</v>
      </c>
    </row>
    <row r="156" spans="1:14" x14ac:dyDescent="0.3">
      <c r="I156" t="str">
        <f t="shared" si="15"/>
        <v>N/A</v>
      </c>
      <c r="J156" t="str">
        <f t="shared" si="16"/>
        <v>N/A</v>
      </c>
      <c r="K156" t="str">
        <f t="shared" si="17"/>
        <v>N/A</v>
      </c>
      <c r="L156" t="str">
        <f t="shared" si="18"/>
        <v>N/A</v>
      </c>
      <c r="M156" t="str">
        <f t="shared" si="19"/>
        <v>N/A</v>
      </c>
      <c r="N156" t="str">
        <f t="shared" si="20"/>
        <v>N/A</v>
      </c>
    </row>
    <row r="157" spans="1:14" x14ac:dyDescent="0.3">
      <c r="B157" s="1" t="s">
        <v>307</v>
      </c>
      <c r="C157" s="1" t="s">
        <v>243</v>
      </c>
      <c r="D157" s="1" t="s">
        <v>244</v>
      </c>
      <c r="E157" s="1" t="s">
        <v>245</v>
      </c>
      <c r="F157" s="1" t="s">
        <v>246</v>
      </c>
      <c r="G157" s="1" t="s">
        <v>2599</v>
      </c>
      <c r="H157" s="1" t="s">
        <v>247</v>
      </c>
      <c r="I157" t="str">
        <f t="shared" si="15"/>
        <v>pos_trend</v>
      </c>
      <c r="J157">
        <f t="shared" si="16"/>
        <v>2013</v>
      </c>
      <c r="K157">
        <f t="shared" si="17"/>
        <v>2014</v>
      </c>
      <c r="L157">
        <f t="shared" si="18"/>
        <v>2015</v>
      </c>
      <c r="M157">
        <f t="shared" si="19"/>
        <v>2016</v>
      </c>
      <c r="N157">
        <f t="shared" si="20"/>
        <v>2017</v>
      </c>
    </row>
    <row r="158" spans="1:14" x14ac:dyDescent="0.3">
      <c r="A158" s="1">
        <v>0</v>
      </c>
      <c r="B158" t="s">
        <v>308</v>
      </c>
      <c r="C158" t="s">
        <v>3287</v>
      </c>
      <c r="D158" t="s">
        <v>3288</v>
      </c>
      <c r="E158" t="s">
        <v>3289</v>
      </c>
      <c r="F158" t="s">
        <v>3290</v>
      </c>
      <c r="G158" t="s">
        <v>3291</v>
      </c>
      <c r="I158" t="str">
        <f t="shared" si="15"/>
        <v>pos_trend</v>
      </c>
      <c r="J158">
        <f t="shared" si="16"/>
        <v>109870000</v>
      </c>
      <c r="K158">
        <f t="shared" si="17"/>
        <v>131759999.99999999</v>
      </c>
      <c r="L158">
        <f t="shared" si="18"/>
        <v>160090000</v>
      </c>
      <c r="M158">
        <f t="shared" si="19"/>
        <v>212970000</v>
      </c>
      <c r="N158">
        <f t="shared" si="20"/>
        <v>282950000</v>
      </c>
    </row>
    <row r="159" spans="1:14" x14ac:dyDescent="0.3">
      <c r="A159" s="1">
        <v>1</v>
      </c>
      <c r="B159" t="s">
        <v>314</v>
      </c>
      <c r="C159" t="s">
        <v>3292</v>
      </c>
      <c r="D159" t="s">
        <v>3293</v>
      </c>
      <c r="E159" t="s">
        <v>3294</v>
      </c>
      <c r="F159" t="s">
        <v>3295</v>
      </c>
      <c r="G159" t="s">
        <v>3296</v>
      </c>
      <c r="I159" t="str">
        <f t="shared" si="15"/>
        <v>pos_trend</v>
      </c>
      <c r="J159">
        <f t="shared" si="16"/>
        <v>25650000</v>
      </c>
      <c r="K159">
        <f t="shared" si="17"/>
        <v>30710000</v>
      </c>
      <c r="L159">
        <f t="shared" si="18"/>
        <v>35460000</v>
      </c>
      <c r="M159">
        <f t="shared" si="19"/>
        <v>48710000</v>
      </c>
      <c r="N159">
        <f t="shared" si="20"/>
        <v>64800000</v>
      </c>
    </row>
    <row r="160" spans="1:14" x14ac:dyDescent="0.3">
      <c r="A160" s="1">
        <v>2</v>
      </c>
      <c r="B160" t="s">
        <v>320</v>
      </c>
      <c r="C160" t="s">
        <v>3297</v>
      </c>
      <c r="D160" t="s">
        <v>3298</v>
      </c>
      <c r="E160" t="s">
        <v>3299</v>
      </c>
      <c r="F160" t="s">
        <v>3300</v>
      </c>
      <c r="G160" t="s">
        <v>3301</v>
      </c>
      <c r="I160" t="str">
        <f t="shared" si="15"/>
        <v>pos_trend</v>
      </c>
      <c r="J160">
        <f t="shared" si="16"/>
        <v>84230000</v>
      </c>
      <c r="K160">
        <f t="shared" si="17"/>
        <v>101050000</v>
      </c>
      <c r="L160">
        <f t="shared" si="18"/>
        <v>124630000</v>
      </c>
      <c r="M160">
        <f t="shared" si="19"/>
        <v>164260000</v>
      </c>
      <c r="N160">
        <f t="shared" si="20"/>
        <v>218150000</v>
      </c>
    </row>
    <row r="161" spans="1:14" x14ac:dyDescent="0.3">
      <c r="A161" s="1">
        <v>3</v>
      </c>
      <c r="B161" t="s">
        <v>326</v>
      </c>
      <c r="C161" t="s">
        <v>254</v>
      </c>
      <c r="D161" t="s">
        <v>3302</v>
      </c>
      <c r="E161" t="s">
        <v>1130</v>
      </c>
      <c r="F161" t="s">
        <v>3303</v>
      </c>
      <c r="G161" t="s">
        <v>3304</v>
      </c>
      <c r="I161" t="str">
        <f t="shared" si="15"/>
        <v>N/A</v>
      </c>
      <c r="J161" t="str">
        <f t="shared" si="16"/>
        <v>N/A</v>
      </c>
      <c r="K161">
        <f t="shared" si="17"/>
        <v>0.19920000000000002</v>
      </c>
      <c r="L161">
        <f t="shared" si="18"/>
        <v>0.215</v>
      </c>
      <c r="M161">
        <f t="shared" si="19"/>
        <v>0.33030000000000004</v>
      </c>
      <c r="N161">
        <f t="shared" si="20"/>
        <v>0.3286</v>
      </c>
    </row>
    <row r="162" spans="1:14" x14ac:dyDescent="0.3">
      <c r="A162" s="1">
        <v>4</v>
      </c>
      <c r="B162" t="s">
        <v>331</v>
      </c>
      <c r="C162" t="s">
        <v>254</v>
      </c>
      <c r="D162" t="s">
        <v>254</v>
      </c>
      <c r="E162" t="s">
        <v>254</v>
      </c>
      <c r="F162" t="s">
        <v>254</v>
      </c>
      <c r="G162" t="s">
        <v>254</v>
      </c>
      <c r="I162" t="str">
        <f t="shared" si="15"/>
        <v>N/A</v>
      </c>
      <c r="J162" t="str">
        <f t="shared" si="16"/>
        <v>N/A</v>
      </c>
      <c r="K162" t="str">
        <f t="shared" si="17"/>
        <v>N/A</v>
      </c>
      <c r="L162" t="str">
        <f t="shared" si="18"/>
        <v>N/A</v>
      </c>
      <c r="M162" t="str">
        <f t="shared" si="19"/>
        <v>N/A</v>
      </c>
      <c r="N162" t="str">
        <f t="shared" si="20"/>
        <v>N/A</v>
      </c>
    </row>
    <row r="163" spans="1:14" x14ac:dyDescent="0.3">
      <c r="A163" s="1">
        <v>5</v>
      </c>
      <c r="B163" t="s">
        <v>332</v>
      </c>
      <c r="C163" t="s">
        <v>254</v>
      </c>
      <c r="D163" t="s">
        <v>3271</v>
      </c>
      <c r="E163" t="s">
        <v>3305</v>
      </c>
      <c r="F163" t="s">
        <v>3306</v>
      </c>
      <c r="G163" t="s">
        <v>3307</v>
      </c>
      <c r="I163" t="str">
        <f t="shared" si="15"/>
        <v>N/A</v>
      </c>
      <c r="J163" t="str">
        <f t="shared" si="16"/>
        <v>N/A</v>
      </c>
      <c r="K163">
        <f t="shared" si="17"/>
        <v>6200000</v>
      </c>
      <c r="L163">
        <f t="shared" si="18"/>
        <v>1610000</v>
      </c>
      <c r="M163">
        <f t="shared" si="19"/>
        <v>1050000</v>
      </c>
      <c r="N163">
        <f t="shared" si="20"/>
        <v>1590000</v>
      </c>
    </row>
    <row r="164" spans="1:14" x14ac:dyDescent="0.3">
      <c r="A164" s="1">
        <v>6</v>
      </c>
      <c r="B164" t="s">
        <v>338</v>
      </c>
      <c r="C164" t="s">
        <v>254</v>
      </c>
      <c r="D164" t="s">
        <v>3308</v>
      </c>
      <c r="E164" t="s">
        <v>3309</v>
      </c>
      <c r="F164" t="s">
        <v>3310</v>
      </c>
      <c r="G164" t="s">
        <v>3311</v>
      </c>
      <c r="I164" t="str">
        <f t="shared" si="15"/>
        <v>N/A</v>
      </c>
      <c r="J164" t="str">
        <f t="shared" si="16"/>
        <v>N/A</v>
      </c>
      <c r="K164">
        <f t="shared" si="17"/>
        <v>8359999.9999999991</v>
      </c>
      <c r="L164">
        <f t="shared" si="18"/>
        <v>28670000</v>
      </c>
      <c r="M164">
        <f t="shared" si="19"/>
        <v>65099999.999999993</v>
      </c>
      <c r="N164">
        <f t="shared" si="20"/>
        <v>90140000</v>
      </c>
    </row>
    <row r="165" spans="1:14" x14ac:dyDescent="0.3">
      <c r="A165" s="1">
        <v>7</v>
      </c>
      <c r="B165" t="s">
        <v>344</v>
      </c>
      <c r="C165" t="s">
        <v>3312</v>
      </c>
      <c r="D165" t="s">
        <v>3313</v>
      </c>
      <c r="E165" t="s">
        <v>3314</v>
      </c>
      <c r="F165" t="s">
        <v>3315</v>
      </c>
      <c r="G165" t="s">
        <v>3316</v>
      </c>
      <c r="I165" t="str">
        <f t="shared" si="15"/>
        <v>N/A</v>
      </c>
      <c r="J165">
        <f t="shared" si="16"/>
        <v>319000</v>
      </c>
      <c r="K165">
        <f t="shared" si="17"/>
        <v>49000</v>
      </c>
      <c r="L165">
        <f t="shared" si="18"/>
        <v>-97000</v>
      </c>
      <c r="M165">
        <f t="shared" si="19"/>
        <v>339000</v>
      </c>
      <c r="N165">
        <f t="shared" si="20"/>
        <v>-349000</v>
      </c>
    </row>
    <row r="166" spans="1:14" x14ac:dyDescent="0.3">
      <c r="A166" s="1">
        <v>8</v>
      </c>
      <c r="B166" t="s">
        <v>350</v>
      </c>
      <c r="C166" t="s">
        <v>254</v>
      </c>
      <c r="D166" t="s">
        <v>3317</v>
      </c>
      <c r="E166" t="s">
        <v>3318</v>
      </c>
      <c r="F166" t="s">
        <v>3319</v>
      </c>
      <c r="G166" t="s">
        <v>3320</v>
      </c>
      <c r="I166" t="str">
        <f t="shared" si="15"/>
        <v>N/A</v>
      </c>
      <c r="J166" t="str">
        <f t="shared" si="16"/>
        <v>N/A</v>
      </c>
      <c r="K166">
        <f t="shared" si="17"/>
        <v>118000</v>
      </c>
      <c r="L166">
        <f t="shared" si="18"/>
        <v>196000</v>
      </c>
      <c r="M166">
        <f t="shared" si="19"/>
        <v>395000</v>
      </c>
      <c r="N166">
        <f t="shared" si="20"/>
        <v>1550000</v>
      </c>
    </row>
    <row r="167" spans="1:14" x14ac:dyDescent="0.3">
      <c r="A167" s="1">
        <v>9</v>
      </c>
      <c r="B167" t="s">
        <v>356</v>
      </c>
      <c r="C167" t="s">
        <v>254</v>
      </c>
      <c r="D167" t="s">
        <v>254</v>
      </c>
      <c r="E167" t="s">
        <v>254</v>
      </c>
      <c r="F167" t="s">
        <v>254</v>
      </c>
      <c r="G167" t="s">
        <v>254</v>
      </c>
      <c r="I167" t="str">
        <f t="shared" si="15"/>
        <v>N/A</v>
      </c>
      <c r="J167" t="str">
        <f t="shared" si="16"/>
        <v>N/A</v>
      </c>
      <c r="K167" t="str">
        <f t="shared" si="17"/>
        <v>N/A</v>
      </c>
      <c r="L167" t="str">
        <f t="shared" si="18"/>
        <v>N/A</v>
      </c>
      <c r="M167" t="str">
        <f t="shared" si="19"/>
        <v>N/A</v>
      </c>
      <c r="N167" t="str">
        <f t="shared" si="20"/>
        <v>N/A</v>
      </c>
    </row>
    <row r="168" spans="1:14" x14ac:dyDescent="0.3">
      <c r="A168" s="1">
        <v>10</v>
      </c>
      <c r="B168" t="s">
        <v>357</v>
      </c>
      <c r="C168" t="s">
        <v>254</v>
      </c>
      <c r="D168" t="s">
        <v>254</v>
      </c>
      <c r="E168" t="s">
        <v>254</v>
      </c>
      <c r="F168" t="s">
        <v>254</v>
      </c>
      <c r="G168" t="s">
        <v>254</v>
      </c>
      <c r="I168" t="str">
        <f t="shared" si="15"/>
        <v>N/A</v>
      </c>
      <c r="J168" t="str">
        <f t="shared" si="16"/>
        <v>N/A</v>
      </c>
      <c r="K168" t="str">
        <f t="shared" si="17"/>
        <v>N/A</v>
      </c>
      <c r="L168" t="str">
        <f t="shared" si="18"/>
        <v>N/A</v>
      </c>
      <c r="M168" t="str">
        <f t="shared" si="19"/>
        <v>N/A</v>
      </c>
      <c r="N168" t="str">
        <f t="shared" si="20"/>
        <v>N/A</v>
      </c>
    </row>
    <row r="169" spans="1:14" x14ac:dyDescent="0.3">
      <c r="A169" s="1">
        <v>11</v>
      </c>
      <c r="B169" t="s">
        <v>363</v>
      </c>
      <c r="C169" t="s">
        <v>254</v>
      </c>
      <c r="D169" t="s">
        <v>254</v>
      </c>
      <c r="E169" t="s">
        <v>254</v>
      </c>
      <c r="F169" t="s">
        <v>254</v>
      </c>
      <c r="G169" t="s">
        <v>254</v>
      </c>
      <c r="I169" t="str">
        <f t="shared" si="15"/>
        <v>N/A</v>
      </c>
      <c r="J169" t="str">
        <f t="shared" si="16"/>
        <v>N/A</v>
      </c>
      <c r="K169" t="str">
        <f t="shared" si="17"/>
        <v>N/A</v>
      </c>
      <c r="L169" t="str">
        <f t="shared" si="18"/>
        <v>N/A</v>
      </c>
      <c r="M169" t="str">
        <f t="shared" si="19"/>
        <v>N/A</v>
      </c>
      <c r="N169" t="str">
        <f t="shared" si="20"/>
        <v>N/A</v>
      </c>
    </row>
    <row r="170" spans="1:14" x14ac:dyDescent="0.3">
      <c r="A170" s="1">
        <v>12</v>
      </c>
      <c r="B170" t="s">
        <v>368</v>
      </c>
      <c r="C170" t="s">
        <v>254</v>
      </c>
      <c r="D170" t="s">
        <v>254</v>
      </c>
      <c r="E170" t="s">
        <v>254</v>
      </c>
      <c r="F170" t="s">
        <v>254</v>
      </c>
      <c r="G170" t="s">
        <v>254</v>
      </c>
      <c r="I170" t="str">
        <f t="shared" si="15"/>
        <v>N/A</v>
      </c>
      <c r="J170" t="str">
        <f t="shared" si="16"/>
        <v>N/A</v>
      </c>
      <c r="K170" t="str">
        <f t="shared" si="17"/>
        <v>N/A</v>
      </c>
      <c r="L170" t="str">
        <f t="shared" si="18"/>
        <v>N/A</v>
      </c>
      <c r="M170" t="str">
        <f t="shared" si="19"/>
        <v>N/A</v>
      </c>
      <c r="N170" t="str">
        <f t="shared" si="20"/>
        <v>N/A</v>
      </c>
    </row>
    <row r="171" spans="1:14" x14ac:dyDescent="0.3">
      <c r="A171" s="1">
        <v>13</v>
      </c>
      <c r="B171" t="s">
        <v>369</v>
      </c>
      <c r="C171" t="s">
        <v>254</v>
      </c>
      <c r="D171" t="s">
        <v>254</v>
      </c>
      <c r="E171" t="s">
        <v>254</v>
      </c>
      <c r="F171" t="s">
        <v>254</v>
      </c>
      <c r="G171" t="s">
        <v>254</v>
      </c>
      <c r="I171" t="str">
        <f t="shared" si="15"/>
        <v>N/A</v>
      </c>
      <c r="J171" t="str">
        <f t="shared" si="16"/>
        <v>N/A</v>
      </c>
      <c r="K171" t="str">
        <f t="shared" si="17"/>
        <v>N/A</v>
      </c>
      <c r="L171" t="str">
        <f t="shared" si="18"/>
        <v>N/A</v>
      </c>
      <c r="M171" t="str">
        <f t="shared" si="19"/>
        <v>N/A</v>
      </c>
      <c r="N171" t="str">
        <f t="shared" si="20"/>
        <v>N/A</v>
      </c>
    </row>
    <row r="172" spans="1:14" x14ac:dyDescent="0.3">
      <c r="A172" s="1">
        <v>14</v>
      </c>
      <c r="B172" t="s">
        <v>370</v>
      </c>
      <c r="C172" t="s">
        <v>3321</v>
      </c>
      <c r="D172" t="s">
        <v>3322</v>
      </c>
      <c r="E172" t="s">
        <v>3323</v>
      </c>
      <c r="F172" t="s">
        <v>3324</v>
      </c>
      <c r="G172" t="s">
        <v>3325</v>
      </c>
      <c r="I172" t="str">
        <f t="shared" si="15"/>
        <v>N/A</v>
      </c>
      <c r="J172">
        <f t="shared" si="16"/>
        <v>16860000</v>
      </c>
      <c r="K172">
        <f t="shared" si="17"/>
        <v>8530000</v>
      </c>
      <c r="L172">
        <f t="shared" si="18"/>
        <v>28770000</v>
      </c>
      <c r="M172">
        <f t="shared" si="19"/>
        <v>65840000</v>
      </c>
      <c r="N172">
        <f t="shared" si="20"/>
        <v>91340000</v>
      </c>
    </row>
    <row r="173" spans="1:14" x14ac:dyDescent="0.3">
      <c r="A173" s="1">
        <v>15</v>
      </c>
      <c r="B173" t="s">
        <v>376</v>
      </c>
      <c r="C173" t="s">
        <v>254</v>
      </c>
      <c r="D173" t="s">
        <v>3326</v>
      </c>
      <c r="E173" t="s">
        <v>3327</v>
      </c>
      <c r="F173" t="s">
        <v>3328</v>
      </c>
      <c r="G173" t="s">
        <v>3329</v>
      </c>
      <c r="I173" t="str">
        <f t="shared" si="15"/>
        <v>N/A</v>
      </c>
      <c r="J173" t="str">
        <f t="shared" si="16"/>
        <v>N/A</v>
      </c>
      <c r="K173">
        <f t="shared" si="17"/>
        <v>-0.49409999999999998</v>
      </c>
      <c r="L173">
        <f t="shared" si="18"/>
        <v>2.3721999999999999</v>
      </c>
      <c r="M173">
        <f t="shared" si="19"/>
        <v>1.2887999999999999</v>
      </c>
      <c r="N173">
        <f t="shared" si="20"/>
        <v>0.38740000000000002</v>
      </c>
    </row>
    <row r="174" spans="1:14" x14ac:dyDescent="0.3">
      <c r="A174" s="1">
        <v>16</v>
      </c>
      <c r="B174" t="s">
        <v>381</v>
      </c>
      <c r="C174" t="s">
        <v>254</v>
      </c>
      <c r="D174" t="s">
        <v>254</v>
      </c>
      <c r="E174" t="s">
        <v>254</v>
      </c>
      <c r="F174" t="s">
        <v>254</v>
      </c>
      <c r="G174" t="s">
        <v>3330</v>
      </c>
      <c r="I174" t="str">
        <f t="shared" si="15"/>
        <v>N/A</v>
      </c>
      <c r="J174" t="str">
        <f t="shared" si="16"/>
        <v>N/A</v>
      </c>
      <c r="K174" t="str">
        <f t="shared" si="17"/>
        <v>N/A</v>
      </c>
      <c r="L174" t="str">
        <f t="shared" si="18"/>
        <v>N/A</v>
      </c>
      <c r="M174" t="str">
        <f t="shared" si="19"/>
        <v>N/A</v>
      </c>
      <c r="N174">
        <f t="shared" si="20"/>
        <v>0.20510000000000003</v>
      </c>
    </row>
    <row r="175" spans="1:14" x14ac:dyDescent="0.3">
      <c r="A175" s="1">
        <v>17</v>
      </c>
      <c r="B175" t="s">
        <v>383</v>
      </c>
      <c r="C175" t="s">
        <v>3331</v>
      </c>
      <c r="D175" t="s">
        <v>3332</v>
      </c>
      <c r="E175" t="s">
        <v>3333</v>
      </c>
      <c r="F175" t="s">
        <v>3334</v>
      </c>
      <c r="G175" t="s">
        <v>3335</v>
      </c>
      <c r="I175" t="str">
        <f t="shared" si="15"/>
        <v>N/A</v>
      </c>
      <c r="J175">
        <f t="shared" si="16"/>
        <v>1850000</v>
      </c>
      <c r="K175">
        <f t="shared" si="17"/>
        <v>1180000</v>
      </c>
      <c r="L175">
        <f t="shared" si="18"/>
        <v>-84920000</v>
      </c>
      <c r="M175">
        <f t="shared" si="19"/>
        <v>27690000</v>
      </c>
      <c r="N175">
        <f t="shared" si="20"/>
        <v>39230000</v>
      </c>
    </row>
    <row r="176" spans="1:14" x14ac:dyDescent="0.3">
      <c r="A176" s="1">
        <v>18</v>
      </c>
      <c r="B176" t="s">
        <v>389</v>
      </c>
      <c r="C176" t="s">
        <v>3336</v>
      </c>
      <c r="D176" t="s">
        <v>3337</v>
      </c>
      <c r="E176" t="s">
        <v>3338</v>
      </c>
      <c r="F176" t="s">
        <v>1619</v>
      </c>
      <c r="G176" t="s">
        <v>3339</v>
      </c>
      <c r="I176" t="str">
        <f t="shared" si="15"/>
        <v>N/A</v>
      </c>
      <c r="J176">
        <f t="shared" si="16"/>
        <v>97000</v>
      </c>
      <c r="K176">
        <f t="shared" si="17"/>
        <v>-206000</v>
      </c>
      <c r="L176">
        <f t="shared" si="18"/>
        <v>888000</v>
      </c>
      <c r="M176">
        <f t="shared" si="19"/>
        <v>3800000</v>
      </c>
      <c r="N176">
        <f t="shared" si="20"/>
        <v>12360000</v>
      </c>
    </row>
    <row r="177" spans="1:14" x14ac:dyDescent="0.3">
      <c r="A177" s="1">
        <v>19</v>
      </c>
      <c r="B177" t="s">
        <v>395</v>
      </c>
      <c r="C177" t="s">
        <v>3340</v>
      </c>
      <c r="D177" t="s">
        <v>3341</v>
      </c>
      <c r="E177" t="s">
        <v>3342</v>
      </c>
      <c r="F177" t="s">
        <v>3307</v>
      </c>
      <c r="G177" t="s">
        <v>3343</v>
      </c>
      <c r="I177" t="str">
        <f t="shared" si="15"/>
        <v>N/A</v>
      </c>
      <c r="J177">
        <f t="shared" si="16"/>
        <v>996000</v>
      </c>
      <c r="K177">
        <f t="shared" si="17"/>
        <v>525000</v>
      </c>
      <c r="L177">
        <f t="shared" si="18"/>
        <v>1280000</v>
      </c>
      <c r="M177">
        <f t="shared" si="19"/>
        <v>1590000</v>
      </c>
      <c r="N177">
        <f t="shared" si="20"/>
        <v>1070000</v>
      </c>
    </row>
    <row r="178" spans="1:14" x14ac:dyDescent="0.3">
      <c r="A178" s="1">
        <v>20</v>
      </c>
      <c r="B178" t="s">
        <v>401</v>
      </c>
      <c r="C178" t="s">
        <v>3344</v>
      </c>
      <c r="D178" t="s">
        <v>3345</v>
      </c>
      <c r="E178" t="s">
        <v>3346</v>
      </c>
      <c r="F178" t="s">
        <v>3347</v>
      </c>
      <c r="G178" t="s">
        <v>2734</v>
      </c>
      <c r="I178" t="str">
        <f t="shared" si="15"/>
        <v>N/A</v>
      </c>
      <c r="J178">
        <f t="shared" si="16"/>
        <v>755000</v>
      </c>
      <c r="K178">
        <f t="shared" si="17"/>
        <v>860000</v>
      </c>
      <c r="L178">
        <f t="shared" si="18"/>
        <v>-79570000</v>
      </c>
      <c r="M178">
        <f t="shared" si="19"/>
        <v>20050000</v>
      </c>
      <c r="N178">
        <f t="shared" si="20"/>
        <v>22660000</v>
      </c>
    </row>
    <row r="179" spans="1:14" x14ac:dyDescent="0.3">
      <c r="A179" s="1">
        <v>21</v>
      </c>
      <c r="B179" t="s">
        <v>407</v>
      </c>
      <c r="C179" t="s">
        <v>254</v>
      </c>
      <c r="D179" t="s">
        <v>254</v>
      </c>
      <c r="E179" t="s">
        <v>3348</v>
      </c>
      <c r="F179" t="s">
        <v>336</v>
      </c>
      <c r="G179" t="s">
        <v>3349</v>
      </c>
      <c r="I179" t="str">
        <f t="shared" si="15"/>
        <v>N/A</v>
      </c>
      <c r="J179" t="str">
        <f t="shared" si="16"/>
        <v>N/A</v>
      </c>
      <c r="K179" t="str">
        <f t="shared" si="17"/>
        <v>N/A</v>
      </c>
      <c r="L179">
        <f t="shared" si="18"/>
        <v>-7520000</v>
      </c>
      <c r="M179">
        <f t="shared" si="19"/>
        <v>2240000</v>
      </c>
      <c r="N179">
        <f t="shared" si="20"/>
        <v>3140000</v>
      </c>
    </row>
    <row r="180" spans="1:14" x14ac:dyDescent="0.3">
      <c r="A180" s="1">
        <v>22</v>
      </c>
      <c r="B180" t="s">
        <v>413</v>
      </c>
      <c r="C180" t="s">
        <v>254</v>
      </c>
      <c r="D180" t="s">
        <v>254</v>
      </c>
      <c r="E180" t="s">
        <v>254</v>
      </c>
      <c r="F180" t="s">
        <v>254</v>
      </c>
      <c r="G180" t="s">
        <v>254</v>
      </c>
      <c r="I180" t="str">
        <f t="shared" si="15"/>
        <v>N/A</v>
      </c>
      <c r="J180" t="str">
        <f t="shared" si="16"/>
        <v>N/A</v>
      </c>
      <c r="K180" t="str">
        <f t="shared" si="17"/>
        <v>N/A</v>
      </c>
      <c r="L180" t="str">
        <f t="shared" si="18"/>
        <v>N/A</v>
      </c>
      <c r="M180" t="str">
        <f t="shared" si="19"/>
        <v>N/A</v>
      </c>
      <c r="N180" t="str">
        <f t="shared" si="20"/>
        <v>N/A</v>
      </c>
    </row>
    <row r="181" spans="1:14" x14ac:dyDescent="0.3">
      <c r="A181" s="1">
        <v>23</v>
      </c>
      <c r="B181" t="s">
        <v>414</v>
      </c>
      <c r="C181" t="s">
        <v>254</v>
      </c>
      <c r="D181" t="s">
        <v>254</v>
      </c>
      <c r="E181" t="s">
        <v>254</v>
      </c>
      <c r="F181" t="s">
        <v>254</v>
      </c>
      <c r="G181" t="s">
        <v>254</v>
      </c>
      <c r="I181" t="str">
        <f t="shared" si="15"/>
        <v>N/A</v>
      </c>
      <c r="J181" t="str">
        <f t="shared" si="16"/>
        <v>N/A</v>
      </c>
      <c r="K181" t="str">
        <f t="shared" si="17"/>
        <v>N/A</v>
      </c>
      <c r="L181" t="str">
        <f t="shared" si="18"/>
        <v>N/A</v>
      </c>
      <c r="M181" t="str">
        <f t="shared" si="19"/>
        <v>N/A</v>
      </c>
      <c r="N181" t="str">
        <f t="shared" si="20"/>
        <v>N/A</v>
      </c>
    </row>
    <row r="182" spans="1:14" x14ac:dyDescent="0.3">
      <c r="A182" s="1">
        <v>24</v>
      </c>
      <c r="B182" t="s">
        <v>415</v>
      </c>
      <c r="C182" t="s">
        <v>254</v>
      </c>
      <c r="D182" t="s">
        <v>254</v>
      </c>
      <c r="E182" t="s">
        <v>254</v>
      </c>
      <c r="F182" t="s">
        <v>254</v>
      </c>
      <c r="G182" t="s">
        <v>254</v>
      </c>
      <c r="I182" t="str">
        <f t="shared" si="15"/>
        <v>N/A</v>
      </c>
      <c r="J182" t="str">
        <f t="shared" si="16"/>
        <v>N/A</v>
      </c>
      <c r="K182" t="str">
        <f t="shared" si="17"/>
        <v>N/A</v>
      </c>
      <c r="L182" t="str">
        <f t="shared" si="18"/>
        <v>N/A</v>
      </c>
      <c r="M182" t="str">
        <f t="shared" si="19"/>
        <v>N/A</v>
      </c>
      <c r="N182" t="str">
        <f t="shared" si="20"/>
        <v>N/A</v>
      </c>
    </row>
    <row r="183" spans="1:14" x14ac:dyDescent="0.3">
      <c r="A183" s="1">
        <v>25</v>
      </c>
      <c r="B183" t="s">
        <v>416</v>
      </c>
      <c r="C183" t="s">
        <v>3350</v>
      </c>
      <c r="D183" t="s">
        <v>3351</v>
      </c>
      <c r="E183" t="s">
        <v>3352</v>
      </c>
      <c r="F183" t="s">
        <v>3353</v>
      </c>
      <c r="G183" t="s">
        <v>3208</v>
      </c>
      <c r="I183" t="str">
        <f t="shared" si="15"/>
        <v>N/A</v>
      </c>
      <c r="J183">
        <f t="shared" si="16"/>
        <v>15010000</v>
      </c>
      <c r="K183">
        <f t="shared" si="17"/>
        <v>7350000</v>
      </c>
      <c r="L183">
        <f t="shared" si="18"/>
        <v>113690000</v>
      </c>
      <c r="M183">
        <f t="shared" si="19"/>
        <v>38150000</v>
      </c>
      <c r="N183">
        <f t="shared" si="20"/>
        <v>52120000</v>
      </c>
    </row>
    <row r="184" spans="1:14" x14ac:dyDescent="0.3">
      <c r="A184" s="1">
        <v>26</v>
      </c>
      <c r="B184" t="s">
        <v>422</v>
      </c>
      <c r="C184" t="s">
        <v>254</v>
      </c>
      <c r="D184" t="s">
        <v>254</v>
      </c>
      <c r="E184" t="s">
        <v>254</v>
      </c>
      <c r="F184" t="s">
        <v>254</v>
      </c>
      <c r="G184" t="s">
        <v>254</v>
      </c>
      <c r="I184" t="str">
        <f t="shared" si="15"/>
        <v>N/A</v>
      </c>
      <c r="J184" t="str">
        <f t="shared" si="16"/>
        <v>N/A</v>
      </c>
      <c r="K184" t="str">
        <f t="shared" si="17"/>
        <v>N/A</v>
      </c>
      <c r="L184" t="str">
        <f t="shared" si="18"/>
        <v>N/A</v>
      </c>
      <c r="M184" t="str">
        <f t="shared" si="19"/>
        <v>N/A</v>
      </c>
      <c r="N184" t="str">
        <f t="shared" si="20"/>
        <v>N/A</v>
      </c>
    </row>
    <row r="185" spans="1:14" x14ac:dyDescent="0.3">
      <c r="A185" s="1">
        <v>27</v>
      </c>
      <c r="B185" t="s">
        <v>423</v>
      </c>
      <c r="C185" t="s">
        <v>3350</v>
      </c>
      <c r="D185" t="s">
        <v>3351</v>
      </c>
      <c r="E185" t="s">
        <v>3352</v>
      </c>
      <c r="F185" t="s">
        <v>3353</v>
      </c>
      <c r="G185" t="s">
        <v>3208</v>
      </c>
      <c r="I185" t="str">
        <f t="shared" si="15"/>
        <v>N/A</v>
      </c>
      <c r="J185">
        <f t="shared" si="16"/>
        <v>15010000</v>
      </c>
      <c r="K185">
        <f t="shared" si="17"/>
        <v>7350000</v>
      </c>
      <c r="L185">
        <f t="shared" si="18"/>
        <v>113690000</v>
      </c>
      <c r="M185">
        <f t="shared" si="19"/>
        <v>38150000</v>
      </c>
      <c r="N185">
        <f t="shared" si="20"/>
        <v>52120000</v>
      </c>
    </row>
    <row r="186" spans="1:14" x14ac:dyDescent="0.3">
      <c r="A186" s="1">
        <v>28</v>
      </c>
      <c r="B186" t="s">
        <v>424</v>
      </c>
      <c r="C186" t="s">
        <v>254</v>
      </c>
      <c r="D186" t="s">
        <v>3354</v>
      </c>
      <c r="E186" t="s">
        <v>3355</v>
      </c>
      <c r="F186" t="s">
        <v>3356</v>
      </c>
      <c r="G186" t="s">
        <v>3357</v>
      </c>
      <c r="I186" t="str">
        <f t="shared" si="15"/>
        <v>N/A</v>
      </c>
      <c r="J186" t="str">
        <f t="shared" si="16"/>
        <v>N/A</v>
      </c>
      <c r="K186">
        <f t="shared" si="17"/>
        <v>-0.51039999999999996</v>
      </c>
      <c r="L186">
        <f t="shared" si="18"/>
        <v>14.4657</v>
      </c>
      <c r="M186">
        <f t="shared" si="19"/>
        <v>-0.66450000000000009</v>
      </c>
      <c r="N186">
        <f t="shared" si="20"/>
        <v>0.36619999999999997</v>
      </c>
    </row>
    <row r="187" spans="1:14" x14ac:dyDescent="0.3">
      <c r="A187" s="1">
        <v>29</v>
      </c>
      <c r="B187" t="s">
        <v>429</v>
      </c>
      <c r="C187" t="s">
        <v>254</v>
      </c>
      <c r="D187" t="s">
        <v>254</v>
      </c>
      <c r="E187" t="s">
        <v>254</v>
      </c>
      <c r="F187" t="s">
        <v>254</v>
      </c>
      <c r="G187" t="s">
        <v>1820</v>
      </c>
      <c r="I187" t="str">
        <f t="shared" si="15"/>
        <v>N/A</v>
      </c>
      <c r="J187" t="str">
        <f t="shared" si="16"/>
        <v>N/A</v>
      </c>
      <c r="K187" t="str">
        <f t="shared" si="17"/>
        <v>N/A</v>
      </c>
      <c r="L187" t="str">
        <f t="shared" si="18"/>
        <v>N/A</v>
      </c>
      <c r="M187" t="str">
        <f t="shared" si="19"/>
        <v>N/A</v>
      </c>
      <c r="N187">
        <f t="shared" si="20"/>
        <v>0.11699999999999999</v>
      </c>
    </row>
    <row r="188" spans="1:14" x14ac:dyDescent="0.3">
      <c r="A188" s="1">
        <v>30</v>
      </c>
      <c r="B188" t="s">
        <v>431</v>
      </c>
      <c r="C188" t="s">
        <v>254</v>
      </c>
      <c r="D188" t="s">
        <v>254</v>
      </c>
      <c r="E188" t="s">
        <v>254</v>
      </c>
      <c r="F188" t="s">
        <v>254</v>
      </c>
      <c r="G188" t="s">
        <v>254</v>
      </c>
      <c r="I188" t="str">
        <f t="shared" ref="I188:I251" si="21">IF(AND(K188&gt; J188, L188&gt; K188, M188&gt; L188, N188&gt; M188), "pos_trend", IF(AND(K188&lt; J188, L188&lt; K188, M188&lt; L188, N188&lt; M188), "neg_trend", "N/A"))</f>
        <v>N/A</v>
      </c>
      <c r="J188" t="str">
        <f t="shared" ref="J188:J251" si="22">IFERROR(IF(TRIM(C188)="-", "N/A", IF(RIGHT(C188,1)=")",IF(RIGHT(C188,2)="T)",-1000000000000*VALUE(MID(C188,2,LEN(C188)-3)),IF(RIGHT(C188,2)="M)",-1000000*VALUE(MID(C188,2,LEN(C188)-3)),IF(RIGHT(C188,2)="B)",-1000000000*VALUE(MID(C188,2,LEN(C188)-3)),IF(RIGHT(C188,2)="k)",-1000*VALUE(MID(C188,2,LEN(C188)-3)),VALUE(SUBSTITUTE(C188,",","")))))),IF(RIGHT(C188,1)="T",1000000000000*VALUE(LEFT(C188,LEN(C188)-1)),IF(RIGHT(C188,1)="M",1000000*VALUE(LEFT(C188,LEN(C188)-1)),IF(RIGHT(C188,1)="B",1000000000*VALUE(LEFT(C188,LEN(C188)-1)),IF(RIGHT(C188,1)="%",0.01*VALUE(LEFT(C188,LEN(C188)-1)),IF(RIGHT(C188,1)="k",1000*VALUE(LEFT(C188,LEN(C188)-1)),VALUE(SUBSTITUTE(C188,",",""))))))))),"N/A")</f>
        <v>N/A</v>
      </c>
      <c r="K188" t="str">
        <f t="shared" ref="K188:K251" si="23">IFERROR(IF(TRIM(D188)="-", "N/A", IF(RIGHT(D188,1)=")",IF(RIGHT(D188,2)="T)",-1000000000000*VALUE(MID(D188,2,LEN(D188)-3)),IF(RIGHT(D188,2)="M)",-1000000*VALUE(MID(D188,2,LEN(D188)-3)),IF(RIGHT(D188,2)="B)",-1000000000*VALUE(MID(D188,2,LEN(D188)-3)),IF(RIGHT(D188,2)="k)",-1000*VALUE(MID(D188,2,LEN(D188)-3)),VALUE(SUBSTITUTE(D188,",","")))))),IF(RIGHT(D188,1)="T",1000000000000*VALUE(LEFT(D188,LEN(D188)-1)),IF(RIGHT(D188,1)="M",1000000*VALUE(LEFT(D188,LEN(D188)-1)),IF(RIGHT(D188,1)="B",1000000000*VALUE(LEFT(D188,LEN(D188)-1)),IF(RIGHT(D188,1)="%",0.01*VALUE(LEFT(D188,LEN(D188)-1)),IF(RIGHT(D188,1)="k",1000*VALUE(LEFT(D188,LEN(D188)-1)),VALUE(SUBSTITUTE(D188,",",""))))))))),"N/A")</f>
        <v>N/A</v>
      </c>
      <c r="L188" t="str">
        <f t="shared" ref="L188:L251" si="24">IFERROR(IF(TRIM(E188)="-", "N/A", IF(RIGHT(E188,1)=")",IF(RIGHT(E188,2)="T)",-1000000000000*VALUE(MID(E188,2,LEN(E188)-3)),IF(RIGHT(E188,2)="M)",-1000000*VALUE(MID(E188,2,LEN(E188)-3)),IF(RIGHT(E188,2)="B)",-1000000000*VALUE(MID(E188,2,LEN(E188)-3)),IF(RIGHT(E188,2)="k)",-1000*VALUE(MID(E188,2,LEN(E188)-3)),VALUE(SUBSTITUTE(E188,",","")))))),IF(RIGHT(E188,1)="T",1000000000000*VALUE(LEFT(E188,LEN(E188)-1)),IF(RIGHT(E188,1)="M",1000000*VALUE(LEFT(E188,LEN(E188)-1)),IF(RIGHT(E188,1)="B",1000000000*VALUE(LEFT(E188,LEN(E188)-1)),IF(RIGHT(E188,1)="%",0.01*VALUE(LEFT(E188,LEN(E188)-1)),IF(RIGHT(E188,1)="k",1000*VALUE(LEFT(E188,LEN(E188)-1)),VALUE(SUBSTITUTE(E188,",",""))))))))),"N/A")</f>
        <v>N/A</v>
      </c>
      <c r="M188" t="str">
        <f t="shared" ref="M188:M251" si="25">IFERROR(IF(TRIM(F188)="-", "N/A", IF(RIGHT(F188,1)=")",IF(RIGHT(F188,2)="T)",-1000000000000*VALUE(MID(F188,2,LEN(F188)-3)),IF(RIGHT(F188,2)="M)",-1000000*VALUE(MID(F188,2,LEN(F188)-3)),IF(RIGHT(F188,2)="B)",-1000000000*VALUE(MID(F188,2,LEN(F188)-3)),IF(RIGHT(F188,2)="k)",-1000*VALUE(MID(F188,2,LEN(F188)-3)),VALUE(SUBSTITUTE(F188,",","")))))),IF(RIGHT(F188,1)="T",1000000000000*VALUE(LEFT(F188,LEN(F188)-1)),IF(RIGHT(F188,1)="M",1000000*VALUE(LEFT(F188,LEN(F188)-1)),IF(RIGHT(F188,1)="B",1000000000*VALUE(LEFT(F188,LEN(F188)-1)),IF(RIGHT(F188,1)="%",0.01*VALUE(LEFT(F188,LEN(F188)-1)),IF(RIGHT(F188,1)="k",1000*VALUE(LEFT(F188,LEN(F188)-1)),VALUE(SUBSTITUTE(F188,",",""))))))))),"N/A")</f>
        <v>N/A</v>
      </c>
      <c r="N188" t="str">
        <f t="shared" ref="N188:N251" si="26">IFERROR(IF(TRIM(G188)="-", "N/A", IF(RIGHT(G188,1)=")",IF(RIGHT(G188,2)="T)",-1000000000000*VALUE(MID(G188,2,LEN(G188)-3)),IF(RIGHT(G188,2)="M)",-1000000*VALUE(MID(G188,2,LEN(G188)-3)),IF(RIGHT(G188,2)="B)",-1000000000*VALUE(MID(G188,2,LEN(G188)-3)),IF(RIGHT(G188,2)="k)",-1000*VALUE(MID(G188,2,LEN(G188)-3)),VALUE(SUBSTITUTE(G188,",","")))))),IF(RIGHT(G188,1)="T",1000000000000*VALUE(LEFT(G188,LEN(G188)-1)),IF(RIGHT(G188,1)="M",1000000*VALUE(LEFT(G188,LEN(G188)-1)),IF(RIGHT(G188,1)="B",1000000000*VALUE(LEFT(G188,LEN(G188)-1)),IF(RIGHT(G188,1)="%",0.01*VALUE(LEFT(G188,LEN(G188)-1)),IF(RIGHT(G188,1)="k",1000*VALUE(LEFT(G188,LEN(G188)-1)),VALUE(SUBSTITUTE(G188,",",""))))))))),"N/A")</f>
        <v>N/A</v>
      </c>
    </row>
    <row r="189" spans="1:14" x14ac:dyDescent="0.3">
      <c r="A189" s="1">
        <v>31</v>
      </c>
      <c r="B189" t="s">
        <v>432</v>
      </c>
      <c r="C189" t="s">
        <v>254</v>
      </c>
      <c r="D189" t="s">
        <v>254</v>
      </c>
      <c r="E189" t="s">
        <v>254</v>
      </c>
      <c r="F189" t="s">
        <v>254</v>
      </c>
      <c r="G189" t="s">
        <v>254</v>
      </c>
      <c r="I189" t="str">
        <f t="shared" si="21"/>
        <v>N/A</v>
      </c>
      <c r="J189" t="str">
        <f t="shared" si="22"/>
        <v>N/A</v>
      </c>
      <c r="K189" t="str">
        <f t="shared" si="23"/>
        <v>N/A</v>
      </c>
      <c r="L189" t="str">
        <f t="shared" si="24"/>
        <v>N/A</v>
      </c>
      <c r="M189" t="str">
        <f t="shared" si="25"/>
        <v>N/A</v>
      </c>
      <c r="N189" t="str">
        <f t="shared" si="26"/>
        <v>N/A</v>
      </c>
    </row>
    <row r="190" spans="1:14" x14ac:dyDescent="0.3">
      <c r="A190" s="1">
        <v>32</v>
      </c>
      <c r="B190" t="s">
        <v>433</v>
      </c>
      <c r="C190" t="s">
        <v>254</v>
      </c>
      <c r="D190" t="s">
        <v>254</v>
      </c>
      <c r="E190" t="s">
        <v>254</v>
      </c>
      <c r="F190" t="s">
        <v>254</v>
      </c>
      <c r="G190" t="s">
        <v>254</v>
      </c>
      <c r="I190" t="str">
        <f t="shared" si="21"/>
        <v>N/A</v>
      </c>
      <c r="J190" t="str">
        <f t="shared" si="22"/>
        <v>N/A</v>
      </c>
      <c r="K190" t="str">
        <f t="shared" si="23"/>
        <v>N/A</v>
      </c>
      <c r="L190" t="str">
        <f t="shared" si="24"/>
        <v>N/A</v>
      </c>
      <c r="M190" t="str">
        <f t="shared" si="25"/>
        <v>N/A</v>
      </c>
      <c r="N190" t="str">
        <f t="shared" si="26"/>
        <v>N/A</v>
      </c>
    </row>
    <row r="191" spans="1:14" x14ac:dyDescent="0.3">
      <c r="A191" s="1">
        <v>33</v>
      </c>
      <c r="B191" t="s">
        <v>434</v>
      </c>
      <c r="C191" t="s">
        <v>254</v>
      </c>
      <c r="D191" t="s">
        <v>254</v>
      </c>
      <c r="E191" t="s">
        <v>254</v>
      </c>
      <c r="F191" t="s">
        <v>254</v>
      </c>
      <c r="G191" t="s">
        <v>254</v>
      </c>
      <c r="I191" t="str">
        <f t="shared" si="21"/>
        <v>N/A</v>
      </c>
      <c r="J191" t="str">
        <f t="shared" si="22"/>
        <v>N/A</v>
      </c>
      <c r="K191" t="str">
        <f t="shared" si="23"/>
        <v>N/A</v>
      </c>
      <c r="L191" t="str">
        <f t="shared" si="24"/>
        <v>N/A</v>
      </c>
      <c r="M191" t="str">
        <f t="shared" si="25"/>
        <v>N/A</v>
      </c>
      <c r="N191" t="str">
        <f t="shared" si="26"/>
        <v>N/A</v>
      </c>
    </row>
    <row r="192" spans="1:14" x14ac:dyDescent="0.3">
      <c r="A192" s="1">
        <v>34</v>
      </c>
      <c r="B192" t="s">
        <v>435</v>
      </c>
      <c r="C192" t="s">
        <v>3350</v>
      </c>
      <c r="D192" t="s">
        <v>3351</v>
      </c>
      <c r="E192" t="s">
        <v>3352</v>
      </c>
      <c r="F192" t="s">
        <v>3353</v>
      </c>
      <c r="G192" t="s">
        <v>3208</v>
      </c>
      <c r="I192" t="str">
        <f t="shared" si="21"/>
        <v>N/A</v>
      </c>
      <c r="J192">
        <f t="shared" si="22"/>
        <v>15010000</v>
      </c>
      <c r="K192">
        <f t="shared" si="23"/>
        <v>7350000</v>
      </c>
      <c r="L192">
        <f t="shared" si="24"/>
        <v>113690000</v>
      </c>
      <c r="M192">
        <f t="shared" si="25"/>
        <v>38150000</v>
      </c>
      <c r="N192">
        <f t="shared" si="26"/>
        <v>52120000</v>
      </c>
    </row>
    <row r="193" spans="1:14" x14ac:dyDescent="0.3">
      <c r="A193" s="1">
        <v>35</v>
      </c>
      <c r="B193" t="s">
        <v>436</v>
      </c>
      <c r="C193" t="s">
        <v>254</v>
      </c>
      <c r="D193" t="s">
        <v>254</v>
      </c>
      <c r="E193" t="s">
        <v>254</v>
      </c>
      <c r="F193" t="s">
        <v>254</v>
      </c>
      <c r="G193" t="s">
        <v>254</v>
      </c>
      <c r="I193" t="str">
        <f t="shared" si="21"/>
        <v>N/A</v>
      </c>
      <c r="J193" t="str">
        <f t="shared" si="22"/>
        <v>N/A</v>
      </c>
      <c r="K193" t="str">
        <f t="shared" si="23"/>
        <v>N/A</v>
      </c>
      <c r="L193" t="str">
        <f t="shared" si="24"/>
        <v>N/A</v>
      </c>
      <c r="M193" t="str">
        <f t="shared" si="25"/>
        <v>N/A</v>
      </c>
      <c r="N193" t="str">
        <f t="shared" si="26"/>
        <v>N/A</v>
      </c>
    </row>
    <row r="194" spans="1:14" x14ac:dyDescent="0.3">
      <c r="A194" s="1">
        <v>36</v>
      </c>
      <c r="B194" t="s">
        <v>437</v>
      </c>
      <c r="C194" t="s">
        <v>3350</v>
      </c>
      <c r="D194" t="s">
        <v>3351</v>
      </c>
      <c r="E194" t="s">
        <v>3352</v>
      </c>
      <c r="F194" t="s">
        <v>3353</v>
      </c>
      <c r="G194" t="s">
        <v>3208</v>
      </c>
      <c r="I194" t="str">
        <f t="shared" si="21"/>
        <v>N/A</v>
      </c>
      <c r="J194">
        <f t="shared" si="22"/>
        <v>15010000</v>
      </c>
      <c r="K194">
        <f t="shared" si="23"/>
        <v>7350000</v>
      </c>
      <c r="L194">
        <f t="shared" si="24"/>
        <v>113690000</v>
      </c>
      <c r="M194">
        <f t="shared" si="25"/>
        <v>38150000</v>
      </c>
      <c r="N194">
        <f t="shared" si="26"/>
        <v>52120000</v>
      </c>
    </row>
    <row r="195" spans="1:14" x14ac:dyDescent="0.3">
      <c r="A195" s="1">
        <v>37</v>
      </c>
      <c r="B195" t="s">
        <v>438</v>
      </c>
      <c r="C195" t="s">
        <v>3358</v>
      </c>
      <c r="D195" t="s">
        <v>3359</v>
      </c>
      <c r="E195" t="s">
        <v>3360</v>
      </c>
      <c r="F195" t="s">
        <v>3361</v>
      </c>
      <c r="G195" t="s">
        <v>3362</v>
      </c>
      <c r="I195" t="str">
        <f t="shared" si="21"/>
        <v>N/A</v>
      </c>
      <c r="J195">
        <f t="shared" si="22"/>
        <v>0.38</v>
      </c>
      <c r="K195">
        <f t="shared" si="23"/>
        <v>0.19</v>
      </c>
      <c r="L195">
        <f t="shared" si="24"/>
        <v>2.8</v>
      </c>
      <c r="M195">
        <f t="shared" si="25"/>
        <v>0.9</v>
      </c>
      <c r="N195">
        <f t="shared" si="26"/>
        <v>1.21</v>
      </c>
    </row>
    <row r="196" spans="1:14" x14ac:dyDescent="0.3">
      <c r="A196" s="1">
        <v>38</v>
      </c>
      <c r="B196" t="s">
        <v>444</v>
      </c>
      <c r="C196" t="s">
        <v>254</v>
      </c>
      <c r="D196" t="s">
        <v>111</v>
      </c>
      <c r="E196" t="s">
        <v>3363</v>
      </c>
      <c r="F196" t="s">
        <v>3364</v>
      </c>
      <c r="G196" t="s">
        <v>478</v>
      </c>
      <c r="I196" t="str">
        <f t="shared" si="21"/>
        <v>N/A</v>
      </c>
      <c r="J196" t="str">
        <f t="shared" si="22"/>
        <v>N/A</v>
      </c>
      <c r="K196">
        <f t="shared" si="23"/>
        <v>-0.5</v>
      </c>
      <c r="L196">
        <f t="shared" si="24"/>
        <v>13.736800000000001</v>
      </c>
      <c r="M196">
        <f t="shared" si="25"/>
        <v>-0.67859999999999998</v>
      </c>
      <c r="N196">
        <f t="shared" si="26"/>
        <v>0.34439999999999998</v>
      </c>
    </row>
    <row r="197" spans="1:14" x14ac:dyDescent="0.3">
      <c r="A197" s="1">
        <v>39</v>
      </c>
      <c r="B197" t="s">
        <v>449</v>
      </c>
      <c r="C197" t="s">
        <v>3365</v>
      </c>
      <c r="D197" t="s">
        <v>3366</v>
      </c>
      <c r="E197" t="s">
        <v>3367</v>
      </c>
      <c r="F197" t="s">
        <v>3368</v>
      </c>
      <c r="G197" t="s">
        <v>3369</v>
      </c>
      <c r="I197" t="str">
        <f t="shared" si="21"/>
        <v>pos_trend</v>
      </c>
      <c r="J197">
        <f t="shared" si="22"/>
        <v>39110000</v>
      </c>
      <c r="K197">
        <f t="shared" si="23"/>
        <v>39330000</v>
      </c>
      <c r="L197">
        <f t="shared" si="24"/>
        <v>40630000</v>
      </c>
      <c r="M197">
        <f t="shared" si="25"/>
        <v>42200000</v>
      </c>
      <c r="N197">
        <f t="shared" si="26"/>
        <v>43240000</v>
      </c>
    </row>
    <row r="198" spans="1:14" x14ac:dyDescent="0.3">
      <c r="A198" s="1">
        <v>40</v>
      </c>
      <c r="B198" t="s">
        <v>455</v>
      </c>
      <c r="C198" t="s">
        <v>3370</v>
      </c>
      <c r="D198" t="s">
        <v>3371</v>
      </c>
      <c r="E198" t="s">
        <v>3372</v>
      </c>
      <c r="F198" t="s">
        <v>162</v>
      </c>
      <c r="G198" t="s">
        <v>3162</v>
      </c>
      <c r="I198" t="str">
        <f t="shared" si="21"/>
        <v>N/A</v>
      </c>
      <c r="J198">
        <f t="shared" si="22"/>
        <v>0.37</v>
      </c>
      <c r="K198">
        <f t="shared" si="23"/>
        <v>0.18</v>
      </c>
      <c r="L198">
        <f t="shared" si="24"/>
        <v>2.65</v>
      </c>
      <c r="M198">
        <f t="shared" si="25"/>
        <v>0.85</v>
      </c>
      <c r="N198">
        <f t="shared" si="26"/>
        <v>1.17</v>
      </c>
    </row>
    <row r="199" spans="1:14" x14ac:dyDescent="0.3">
      <c r="A199" s="1">
        <v>41</v>
      </c>
      <c r="B199" t="s">
        <v>461</v>
      </c>
      <c r="C199" t="s">
        <v>254</v>
      </c>
      <c r="D199" t="s">
        <v>3373</v>
      </c>
      <c r="E199" t="s">
        <v>3374</v>
      </c>
      <c r="F199" t="s">
        <v>3375</v>
      </c>
      <c r="G199" t="s">
        <v>3376</v>
      </c>
      <c r="I199" t="str">
        <f t="shared" si="21"/>
        <v>N/A</v>
      </c>
      <c r="J199" t="str">
        <f t="shared" si="22"/>
        <v>N/A</v>
      </c>
      <c r="K199">
        <f t="shared" si="23"/>
        <v>-0.51350000000000007</v>
      </c>
      <c r="L199">
        <f t="shared" si="24"/>
        <v>13.722200000000001</v>
      </c>
      <c r="M199">
        <f t="shared" si="25"/>
        <v>-0.67920000000000003</v>
      </c>
      <c r="N199">
        <f t="shared" si="26"/>
        <v>0.3765</v>
      </c>
    </row>
    <row r="200" spans="1:14" x14ac:dyDescent="0.3">
      <c r="A200" s="1">
        <v>42</v>
      </c>
      <c r="B200" t="s">
        <v>466</v>
      </c>
      <c r="C200" t="s">
        <v>3377</v>
      </c>
      <c r="D200" t="s">
        <v>3378</v>
      </c>
      <c r="E200" t="s">
        <v>3379</v>
      </c>
      <c r="F200" t="s">
        <v>3380</v>
      </c>
      <c r="G200" t="s">
        <v>3381</v>
      </c>
      <c r="I200" t="str">
        <f t="shared" si="21"/>
        <v>N/A</v>
      </c>
      <c r="J200">
        <f t="shared" si="22"/>
        <v>41050000</v>
      </c>
      <c r="K200">
        <f t="shared" si="23"/>
        <v>41610000</v>
      </c>
      <c r="L200">
        <f t="shared" si="24"/>
        <v>42860000</v>
      </c>
      <c r="M200">
        <f t="shared" si="25"/>
        <v>44900000</v>
      </c>
      <c r="N200">
        <f t="shared" si="26"/>
        <v>44660000</v>
      </c>
    </row>
    <row r="201" spans="1:14" x14ac:dyDescent="0.3">
      <c r="A201" s="1">
        <v>43</v>
      </c>
      <c r="B201" t="s">
        <v>153</v>
      </c>
      <c r="C201" t="s">
        <v>3382</v>
      </c>
      <c r="D201" t="s">
        <v>3383</v>
      </c>
      <c r="E201" t="s">
        <v>3384</v>
      </c>
      <c r="F201" t="s">
        <v>3385</v>
      </c>
      <c r="G201" t="s">
        <v>3207</v>
      </c>
      <c r="I201" t="str">
        <f t="shared" si="21"/>
        <v>N/A</v>
      </c>
      <c r="J201">
        <f t="shared" si="22"/>
        <v>19270000</v>
      </c>
      <c r="K201">
        <f t="shared" si="23"/>
        <v>17070000</v>
      </c>
      <c r="L201">
        <f t="shared" si="24"/>
        <v>33049999.999999996</v>
      </c>
      <c r="M201">
        <f t="shared" si="25"/>
        <v>69430000</v>
      </c>
      <c r="N201">
        <f t="shared" si="26"/>
        <v>97930000</v>
      </c>
    </row>
    <row r="202" spans="1:14" x14ac:dyDescent="0.3">
      <c r="A202" s="1">
        <v>44</v>
      </c>
      <c r="B202" t="s">
        <v>477</v>
      </c>
      <c r="C202" t="s">
        <v>254</v>
      </c>
      <c r="D202" t="s">
        <v>3386</v>
      </c>
      <c r="E202" t="s">
        <v>3387</v>
      </c>
      <c r="F202" t="s">
        <v>3388</v>
      </c>
      <c r="G202" t="s">
        <v>3389</v>
      </c>
      <c r="I202" t="str">
        <f t="shared" si="21"/>
        <v>N/A</v>
      </c>
      <c r="J202" t="str">
        <f t="shared" si="22"/>
        <v>N/A</v>
      </c>
      <c r="K202">
        <f t="shared" si="23"/>
        <v>-0.1139</v>
      </c>
      <c r="L202">
        <f t="shared" si="24"/>
        <v>0.93579999999999997</v>
      </c>
      <c r="M202">
        <f t="shared" si="25"/>
        <v>1.1011</v>
      </c>
      <c r="N202">
        <f t="shared" si="26"/>
        <v>0.41039999999999999</v>
      </c>
    </row>
    <row r="203" spans="1:14" x14ac:dyDescent="0.3">
      <c r="A203" s="1">
        <v>45</v>
      </c>
      <c r="B203" t="s">
        <v>482</v>
      </c>
      <c r="C203" t="s">
        <v>254</v>
      </c>
      <c r="D203" t="s">
        <v>254</v>
      </c>
      <c r="E203" t="s">
        <v>254</v>
      </c>
      <c r="F203" t="s">
        <v>254</v>
      </c>
      <c r="G203" t="s">
        <v>3390</v>
      </c>
      <c r="I203" t="str">
        <f t="shared" si="21"/>
        <v>N/A</v>
      </c>
      <c r="J203" t="str">
        <f t="shared" si="22"/>
        <v>N/A</v>
      </c>
      <c r="K203" t="str">
        <f t="shared" si="23"/>
        <v>N/A</v>
      </c>
      <c r="L203" t="str">
        <f t="shared" si="24"/>
        <v>N/A</v>
      </c>
      <c r="M203" t="str">
        <f t="shared" si="25"/>
        <v>N/A</v>
      </c>
      <c r="N203">
        <f t="shared" si="26"/>
        <v>0.21989999999999998</v>
      </c>
    </row>
    <row r="204" spans="1:14" x14ac:dyDescent="0.3">
      <c r="I204" t="str">
        <f t="shared" si="21"/>
        <v>N/A</v>
      </c>
      <c r="J204" t="str">
        <f t="shared" si="22"/>
        <v>N/A</v>
      </c>
      <c r="K204" t="str">
        <f t="shared" si="23"/>
        <v>N/A</v>
      </c>
      <c r="L204" t="str">
        <f t="shared" si="24"/>
        <v>N/A</v>
      </c>
      <c r="M204" t="str">
        <f t="shared" si="25"/>
        <v>N/A</v>
      </c>
      <c r="N204" t="str">
        <f t="shared" si="26"/>
        <v>N/A</v>
      </c>
    </row>
    <row r="205" spans="1:14" x14ac:dyDescent="0.3">
      <c r="B205" s="1" t="s">
        <v>2598</v>
      </c>
      <c r="C205" s="1" t="s">
        <v>243</v>
      </c>
      <c r="D205" s="1" t="s">
        <v>244</v>
      </c>
      <c r="E205" s="1" t="s">
        <v>245</v>
      </c>
      <c r="F205" s="1" t="s">
        <v>246</v>
      </c>
      <c r="G205" s="1" t="s">
        <v>2599</v>
      </c>
      <c r="H205" s="1" t="s">
        <v>247</v>
      </c>
      <c r="I205" t="str">
        <f t="shared" si="21"/>
        <v>pos_trend</v>
      </c>
      <c r="J205">
        <f t="shared" si="22"/>
        <v>2013</v>
      </c>
      <c r="K205">
        <f t="shared" si="23"/>
        <v>2014</v>
      </c>
      <c r="L205">
        <f t="shared" si="24"/>
        <v>2015</v>
      </c>
      <c r="M205">
        <f t="shared" si="25"/>
        <v>2016</v>
      </c>
      <c r="N205">
        <f t="shared" si="26"/>
        <v>2017</v>
      </c>
    </row>
    <row r="206" spans="1:14" x14ac:dyDescent="0.3">
      <c r="A206" s="1">
        <v>0</v>
      </c>
      <c r="B206" t="s">
        <v>484</v>
      </c>
      <c r="C206" t="s">
        <v>3391</v>
      </c>
      <c r="D206" t="s">
        <v>3392</v>
      </c>
      <c r="E206" t="s">
        <v>3393</v>
      </c>
      <c r="F206" t="s">
        <v>3394</v>
      </c>
      <c r="G206" t="s">
        <v>3210</v>
      </c>
      <c r="I206" t="str">
        <f t="shared" si="21"/>
        <v>N/A</v>
      </c>
      <c r="J206">
        <f t="shared" si="22"/>
        <v>76710000</v>
      </c>
      <c r="K206">
        <f t="shared" si="23"/>
        <v>76580000</v>
      </c>
      <c r="L206">
        <f t="shared" si="24"/>
        <v>131960000.00000001</v>
      </c>
      <c r="M206">
        <f t="shared" si="25"/>
        <v>212050000</v>
      </c>
      <c r="N206">
        <f t="shared" si="26"/>
        <v>229950000</v>
      </c>
    </row>
    <row r="207" spans="1:14" x14ac:dyDescent="0.3">
      <c r="A207" s="1">
        <v>1</v>
      </c>
      <c r="B207" t="s">
        <v>490</v>
      </c>
      <c r="C207" t="s">
        <v>3395</v>
      </c>
      <c r="D207" t="s">
        <v>3396</v>
      </c>
      <c r="E207" t="s">
        <v>3397</v>
      </c>
      <c r="F207" t="s">
        <v>3398</v>
      </c>
      <c r="G207" t="s">
        <v>3399</v>
      </c>
      <c r="I207" t="str">
        <f t="shared" si="21"/>
        <v>N/A</v>
      </c>
      <c r="J207">
        <f t="shared" si="22"/>
        <v>9450000</v>
      </c>
      <c r="K207">
        <f t="shared" si="23"/>
        <v>20920000</v>
      </c>
      <c r="L207">
        <f t="shared" si="24"/>
        <v>22400000</v>
      </c>
      <c r="M207">
        <f t="shared" si="25"/>
        <v>48230000</v>
      </c>
      <c r="N207">
        <f t="shared" si="26"/>
        <v>39040000</v>
      </c>
    </row>
    <row r="208" spans="1:14" x14ac:dyDescent="0.3">
      <c r="A208" s="1">
        <v>2</v>
      </c>
      <c r="B208" t="s">
        <v>491</v>
      </c>
      <c r="C208" t="s">
        <v>3400</v>
      </c>
      <c r="D208" t="s">
        <v>3401</v>
      </c>
      <c r="E208" t="s">
        <v>3402</v>
      </c>
      <c r="F208" t="s">
        <v>3403</v>
      </c>
      <c r="G208" t="s">
        <v>3404</v>
      </c>
      <c r="I208" t="str">
        <f t="shared" si="21"/>
        <v>N/A</v>
      </c>
      <c r="J208">
        <f t="shared" si="22"/>
        <v>67260000</v>
      </c>
      <c r="K208">
        <f t="shared" si="23"/>
        <v>55660000</v>
      </c>
      <c r="L208">
        <f t="shared" si="24"/>
        <v>109560000</v>
      </c>
      <c r="M208">
        <f t="shared" si="25"/>
        <v>163820000</v>
      </c>
      <c r="N208">
        <f t="shared" si="26"/>
        <v>190910000</v>
      </c>
    </row>
    <row r="209" spans="1:14" x14ac:dyDescent="0.3">
      <c r="A209" s="1">
        <v>3</v>
      </c>
      <c r="B209" t="s">
        <v>492</v>
      </c>
      <c r="C209" t="s">
        <v>254</v>
      </c>
      <c r="D209" t="s">
        <v>3405</v>
      </c>
      <c r="E209" t="s">
        <v>3406</v>
      </c>
      <c r="F209" t="s">
        <v>3407</v>
      </c>
      <c r="G209" t="s">
        <v>3408</v>
      </c>
      <c r="I209" t="str">
        <f t="shared" si="21"/>
        <v>N/A</v>
      </c>
      <c r="J209" t="str">
        <f t="shared" si="22"/>
        <v>N/A</v>
      </c>
      <c r="K209">
        <f t="shared" si="23"/>
        <v>-1.7000000000000001E-3</v>
      </c>
      <c r="L209">
        <f t="shared" si="24"/>
        <v>0.72319999999999995</v>
      </c>
      <c r="M209">
        <f t="shared" si="25"/>
        <v>0.6070000000000001</v>
      </c>
      <c r="N209">
        <f t="shared" si="26"/>
        <v>8.4400000000000003E-2</v>
      </c>
    </row>
    <row r="210" spans="1:14" x14ac:dyDescent="0.3">
      <c r="A210" s="1">
        <v>4</v>
      </c>
      <c r="B210" t="s">
        <v>497</v>
      </c>
      <c r="C210" t="s">
        <v>3409</v>
      </c>
      <c r="D210" t="s">
        <v>3410</v>
      </c>
      <c r="E210" t="s">
        <v>3411</v>
      </c>
      <c r="F210" t="s">
        <v>3412</v>
      </c>
      <c r="G210" t="s">
        <v>3413</v>
      </c>
      <c r="I210" t="str">
        <f t="shared" si="21"/>
        <v>N/A</v>
      </c>
      <c r="J210">
        <f t="shared" si="22"/>
        <v>0.45119999999999999</v>
      </c>
      <c r="K210">
        <f t="shared" si="23"/>
        <v>0.37280000000000002</v>
      </c>
      <c r="L210">
        <f t="shared" si="24"/>
        <v>0.39</v>
      </c>
      <c r="M210">
        <f t="shared" si="25"/>
        <v>0.50020000000000009</v>
      </c>
      <c r="N210">
        <f t="shared" si="26"/>
        <v>0.4178</v>
      </c>
    </row>
    <row r="211" spans="1:14" x14ac:dyDescent="0.3">
      <c r="A211" s="1">
        <v>5</v>
      </c>
      <c r="B211" t="s">
        <v>503</v>
      </c>
      <c r="C211" t="s">
        <v>3414</v>
      </c>
      <c r="D211" t="s">
        <v>3415</v>
      </c>
      <c r="E211" t="s">
        <v>3416</v>
      </c>
      <c r="F211" t="s">
        <v>3417</v>
      </c>
      <c r="G211" t="s">
        <v>3418</v>
      </c>
      <c r="I211" t="str">
        <f t="shared" si="21"/>
        <v>pos_trend</v>
      </c>
      <c r="J211">
        <f t="shared" si="22"/>
        <v>22950000</v>
      </c>
      <c r="K211">
        <f t="shared" si="23"/>
        <v>24360000</v>
      </c>
      <c r="L211">
        <f t="shared" si="24"/>
        <v>31830000</v>
      </c>
      <c r="M211">
        <f t="shared" si="25"/>
        <v>42820000</v>
      </c>
      <c r="N211">
        <f t="shared" si="26"/>
        <v>54060000</v>
      </c>
    </row>
    <row r="212" spans="1:14" x14ac:dyDescent="0.3">
      <c r="A212" s="1">
        <v>6</v>
      </c>
      <c r="B212" t="s">
        <v>509</v>
      </c>
      <c r="C212" t="s">
        <v>3414</v>
      </c>
      <c r="D212" t="s">
        <v>3415</v>
      </c>
      <c r="E212" t="s">
        <v>3416</v>
      </c>
      <c r="F212" t="s">
        <v>3417</v>
      </c>
      <c r="G212" t="s">
        <v>3418</v>
      </c>
      <c r="I212" t="str">
        <f t="shared" si="21"/>
        <v>pos_trend</v>
      </c>
      <c r="J212">
        <f t="shared" si="22"/>
        <v>22950000</v>
      </c>
      <c r="K212">
        <f t="shared" si="23"/>
        <v>24360000</v>
      </c>
      <c r="L212">
        <f t="shared" si="24"/>
        <v>31830000</v>
      </c>
      <c r="M212">
        <f t="shared" si="25"/>
        <v>42820000</v>
      </c>
      <c r="N212">
        <f t="shared" si="26"/>
        <v>54060000</v>
      </c>
    </row>
    <row r="213" spans="1:14" x14ac:dyDescent="0.3">
      <c r="A213" s="1">
        <v>7</v>
      </c>
      <c r="B213" t="s">
        <v>515</v>
      </c>
      <c r="C213" t="s">
        <v>3419</v>
      </c>
      <c r="D213" t="s">
        <v>3420</v>
      </c>
      <c r="E213" t="s">
        <v>3421</v>
      </c>
      <c r="F213" t="s">
        <v>3422</v>
      </c>
      <c r="G213" t="s">
        <v>3423</v>
      </c>
      <c r="I213" t="str">
        <f t="shared" si="21"/>
        <v>pos_trend</v>
      </c>
      <c r="J213">
        <f t="shared" si="22"/>
        <v>23080000</v>
      </c>
      <c r="K213">
        <f t="shared" si="23"/>
        <v>24540000</v>
      </c>
      <c r="L213">
        <f t="shared" si="24"/>
        <v>32009999.999999996</v>
      </c>
      <c r="M213">
        <f t="shared" si="25"/>
        <v>42950000</v>
      </c>
      <c r="N213">
        <f t="shared" si="26"/>
        <v>54340000</v>
      </c>
    </row>
    <row r="214" spans="1:14" x14ac:dyDescent="0.3">
      <c r="A214" s="1">
        <v>8</v>
      </c>
      <c r="B214" t="s">
        <v>521</v>
      </c>
      <c r="C214" t="s">
        <v>3424</v>
      </c>
      <c r="D214" t="s">
        <v>3425</v>
      </c>
      <c r="E214" t="s">
        <v>3426</v>
      </c>
      <c r="F214" t="s">
        <v>3427</v>
      </c>
      <c r="G214" t="s">
        <v>3428</v>
      </c>
      <c r="I214" t="str">
        <f t="shared" si="21"/>
        <v>N/A</v>
      </c>
      <c r="J214">
        <f t="shared" si="22"/>
        <v>-136000</v>
      </c>
      <c r="K214">
        <f t="shared" si="23"/>
        <v>-185000</v>
      </c>
      <c r="L214">
        <f t="shared" si="24"/>
        <v>-177000</v>
      </c>
      <c r="M214">
        <f t="shared" si="25"/>
        <v>-124000</v>
      </c>
      <c r="N214">
        <f t="shared" si="26"/>
        <v>-282000</v>
      </c>
    </row>
    <row r="215" spans="1:14" x14ac:dyDescent="0.3">
      <c r="A215" s="1">
        <v>9</v>
      </c>
      <c r="B215" t="s">
        <v>527</v>
      </c>
      <c r="C215" t="s">
        <v>254</v>
      </c>
      <c r="D215" t="s">
        <v>254</v>
      </c>
      <c r="E215" t="s">
        <v>254</v>
      </c>
      <c r="F215" t="s">
        <v>254</v>
      </c>
      <c r="G215" t="s">
        <v>254</v>
      </c>
      <c r="I215" t="str">
        <f t="shared" si="21"/>
        <v>N/A</v>
      </c>
      <c r="J215" t="str">
        <f t="shared" si="22"/>
        <v>N/A</v>
      </c>
      <c r="K215" t="str">
        <f t="shared" si="23"/>
        <v>N/A</v>
      </c>
      <c r="L215" t="str">
        <f t="shared" si="24"/>
        <v>N/A</v>
      </c>
      <c r="M215" t="str">
        <f t="shared" si="25"/>
        <v>N/A</v>
      </c>
      <c r="N215" t="str">
        <f t="shared" si="26"/>
        <v>N/A</v>
      </c>
    </row>
    <row r="216" spans="1:14" x14ac:dyDescent="0.3">
      <c r="A216" s="1">
        <v>10</v>
      </c>
      <c r="B216" t="s">
        <v>533</v>
      </c>
      <c r="C216" t="s">
        <v>254</v>
      </c>
      <c r="D216" t="s">
        <v>3429</v>
      </c>
      <c r="E216" t="s">
        <v>3430</v>
      </c>
      <c r="F216" t="s">
        <v>3431</v>
      </c>
      <c r="G216" t="s">
        <v>3432</v>
      </c>
      <c r="I216" t="str">
        <f t="shared" si="21"/>
        <v>N/A</v>
      </c>
      <c r="J216" t="str">
        <f t="shared" si="22"/>
        <v>N/A</v>
      </c>
      <c r="K216">
        <f t="shared" si="23"/>
        <v>6.1500000000000006E-2</v>
      </c>
      <c r="L216">
        <f t="shared" si="24"/>
        <v>0.30670000000000003</v>
      </c>
      <c r="M216">
        <f t="shared" si="25"/>
        <v>0.34539999999999998</v>
      </c>
      <c r="N216">
        <f t="shared" si="26"/>
        <v>0.26230000000000003</v>
      </c>
    </row>
    <row r="217" spans="1:14" x14ac:dyDescent="0.3">
      <c r="A217" s="1">
        <v>11</v>
      </c>
      <c r="B217" t="s">
        <v>538</v>
      </c>
      <c r="C217" t="s">
        <v>3433</v>
      </c>
      <c r="D217" t="s">
        <v>3434</v>
      </c>
      <c r="E217" t="s">
        <v>3435</v>
      </c>
      <c r="F217" t="s">
        <v>3436</v>
      </c>
      <c r="G217" t="s">
        <v>3437</v>
      </c>
      <c r="I217" t="str">
        <f t="shared" si="21"/>
        <v>N/A</v>
      </c>
      <c r="J217">
        <f t="shared" si="22"/>
        <v>6.89</v>
      </c>
      <c r="K217">
        <f t="shared" si="23"/>
        <v>7.54</v>
      </c>
      <c r="L217">
        <f t="shared" si="24"/>
        <v>7.24</v>
      </c>
      <c r="M217">
        <f t="shared" si="25"/>
        <v>7.7</v>
      </c>
      <c r="N217">
        <f t="shared" si="26"/>
        <v>8.24</v>
      </c>
    </row>
    <row r="218" spans="1:14" x14ac:dyDescent="0.3">
      <c r="A218" s="1">
        <v>12</v>
      </c>
      <c r="B218" t="s">
        <v>544</v>
      </c>
      <c r="C218" t="s">
        <v>2682</v>
      </c>
      <c r="D218" t="s">
        <v>3438</v>
      </c>
      <c r="E218" t="s">
        <v>3439</v>
      </c>
      <c r="F218" t="s">
        <v>3440</v>
      </c>
      <c r="G218" t="s">
        <v>3441</v>
      </c>
      <c r="I218" t="str">
        <f t="shared" si="21"/>
        <v>N/A</v>
      </c>
      <c r="J218">
        <f t="shared" si="22"/>
        <v>14930000</v>
      </c>
      <c r="K218">
        <f t="shared" si="23"/>
        <v>13950000</v>
      </c>
      <c r="L218">
        <f t="shared" si="24"/>
        <v>16770000</v>
      </c>
      <c r="M218">
        <f t="shared" si="25"/>
        <v>26740000</v>
      </c>
      <c r="N218">
        <f t="shared" si="26"/>
        <v>34930000</v>
      </c>
    </row>
    <row r="219" spans="1:14" x14ac:dyDescent="0.3">
      <c r="A219" s="1">
        <v>13</v>
      </c>
      <c r="B219" t="s">
        <v>545</v>
      </c>
      <c r="C219" t="s">
        <v>3442</v>
      </c>
      <c r="D219" t="s">
        <v>1190</v>
      </c>
      <c r="E219" t="s">
        <v>3443</v>
      </c>
      <c r="F219" t="s">
        <v>3444</v>
      </c>
      <c r="G219" t="s">
        <v>3445</v>
      </c>
      <c r="I219" t="str">
        <f t="shared" si="21"/>
        <v>N/A</v>
      </c>
      <c r="J219">
        <f t="shared" si="22"/>
        <v>3370000</v>
      </c>
      <c r="K219">
        <f t="shared" si="23"/>
        <v>1270000</v>
      </c>
      <c r="L219">
        <f t="shared" si="24"/>
        <v>2890000</v>
      </c>
      <c r="M219">
        <f t="shared" si="25"/>
        <v>5600000</v>
      </c>
      <c r="N219">
        <f t="shared" si="26"/>
        <v>8640000</v>
      </c>
    </row>
    <row r="220" spans="1:14" x14ac:dyDescent="0.3">
      <c r="A220" s="1">
        <v>14</v>
      </c>
      <c r="B220" t="s">
        <v>546</v>
      </c>
      <c r="C220" t="s">
        <v>3446</v>
      </c>
      <c r="D220" t="s">
        <v>2893</v>
      </c>
      <c r="E220" t="s">
        <v>3447</v>
      </c>
      <c r="F220" t="s">
        <v>3448</v>
      </c>
      <c r="G220" t="s">
        <v>3449</v>
      </c>
      <c r="I220" t="str">
        <f t="shared" si="21"/>
        <v>pos_trend</v>
      </c>
      <c r="J220">
        <f t="shared" si="22"/>
        <v>5300000</v>
      </c>
      <c r="K220">
        <f t="shared" si="23"/>
        <v>6260000</v>
      </c>
      <c r="L220">
        <f t="shared" si="24"/>
        <v>6470000</v>
      </c>
      <c r="M220">
        <f t="shared" si="25"/>
        <v>13150000</v>
      </c>
      <c r="N220">
        <f t="shared" si="26"/>
        <v>16500000</v>
      </c>
    </row>
    <row r="221" spans="1:14" x14ac:dyDescent="0.3">
      <c r="A221" s="1">
        <v>15</v>
      </c>
      <c r="B221" t="s">
        <v>547</v>
      </c>
      <c r="C221" t="s">
        <v>3450</v>
      </c>
      <c r="D221" t="s">
        <v>3451</v>
      </c>
      <c r="E221" t="s">
        <v>3452</v>
      </c>
      <c r="F221" t="s">
        <v>2020</v>
      </c>
      <c r="G221" t="s">
        <v>3453</v>
      </c>
      <c r="I221" t="str">
        <f t="shared" si="21"/>
        <v>pos_trend</v>
      </c>
      <c r="J221">
        <f t="shared" si="22"/>
        <v>6270000</v>
      </c>
      <c r="K221">
        <f t="shared" si="23"/>
        <v>6410000</v>
      </c>
      <c r="L221">
        <f t="shared" si="24"/>
        <v>7420000</v>
      </c>
      <c r="M221">
        <f t="shared" si="25"/>
        <v>7990000</v>
      </c>
      <c r="N221">
        <f t="shared" si="26"/>
        <v>9780000</v>
      </c>
    </row>
    <row r="222" spans="1:14" x14ac:dyDescent="0.3">
      <c r="A222" s="1">
        <v>16</v>
      </c>
      <c r="B222" t="s">
        <v>548</v>
      </c>
      <c r="C222" t="s">
        <v>254</v>
      </c>
      <c r="D222" t="s">
        <v>254</v>
      </c>
      <c r="E222" t="s">
        <v>254</v>
      </c>
      <c r="F222" t="s">
        <v>254</v>
      </c>
      <c r="G222" t="s">
        <v>254</v>
      </c>
      <c r="I222" t="str">
        <f t="shared" si="21"/>
        <v>N/A</v>
      </c>
      <c r="J222" t="str">
        <f t="shared" si="22"/>
        <v>N/A</v>
      </c>
      <c r="K222" t="str">
        <f t="shared" si="23"/>
        <v>N/A</v>
      </c>
      <c r="L222" t="str">
        <f t="shared" si="24"/>
        <v>N/A</v>
      </c>
      <c r="M222" t="str">
        <f t="shared" si="25"/>
        <v>N/A</v>
      </c>
      <c r="N222" t="str">
        <f t="shared" si="26"/>
        <v>N/A</v>
      </c>
    </row>
    <row r="223" spans="1:14" x14ac:dyDescent="0.3">
      <c r="A223" s="1">
        <v>17</v>
      </c>
      <c r="B223" t="s">
        <v>549</v>
      </c>
      <c r="C223" t="s">
        <v>3454</v>
      </c>
      <c r="D223" t="s">
        <v>3455</v>
      </c>
      <c r="E223" t="s">
        <v>3456</v>
      </c>
      <c r="F223" t="s">
        <v>3457</v>
      </c>
      <c r="G223" t="s">
        <v>3458</v>
      </c>
      <c r="I223" t="str">
        <f t="shared" si="21"/>
        <v>N/A</v>
      </c>
      <c r="J223">
        <f t="shared" si="22"/>
        <v>2020000</v>
      </c>
      <c r="K223">
        <f t="shared" si="23"/>
        <v>3080000</v>
      </c>
      <c r="L223">
        <f t="shared" si="24"/>
        <v>39580000</v>
      </c>
      <c r="M223">
        <f t="shared" si="25"/>
        <v>6780000</v>
      </c>
      <c r="N223">
        <f t="shared" si="26"/>
        <v>8020000</v>
      </c>
    </row>
    <row r="224" spans="1:14" x14ac:dyDescent="0.3">
      <c r="A224" s="1">
        <v>18</v>
      </c>
      <c r="B224" t="s">
        <v>555</v>
      </c>
      <c r="C224" t="s">
        <v>3454</v>
      </c>
      <c r="D224" t="s">
        <v>3455</v>
      </c>
      <c r="E224" t="s">
        <v>3456</v>
      </c>
      <c r="F224" t="s">
        <v>3457</v>
      </c>
      <c r="G224" t="s">
        <v>3458</v>
      </c>
      <c r="I224" t="str">
        <f t="shared" si="21"/>
        <v>N/A</v>
      </c>
      <c r="J224">
        <f t="shared" si="22"/>
        <v>2020000</v>
      </c>
      <c r="K224">
        <f t="shared" si="23"/>
        <v>3080000</v>
      </c>
      <c r="L224">
        <f t="shared" si="24"/>
        <v>39580000</v>
      </c>
      <c r="M224">
        <f t="shared" si="25"/>
        <v>6780000</v>
      </c>
      <c r="N224">
        <f t="shared" si="26"/>
        <v>8020000</v>
      </c>
    </row>
    <row r="225" spans="1:14" x14ac:dyDescent="0.3">
      <c r="A225" s="1">
        <v>19</v>
      </c>
      <c r="B225" t="s">
        <v>561</v>
      </c>
      <c r="C225" t="s">
        <v>3459</v>
      </c>
      <c r="D225" t="s">
        <v>3460</v>
      </c>
      <c r="E225" t="s">
        <v>3461</v>
      </c>
      <c r="F225" t="s">
        <v>3462</v>
      </c>
      <c r="G225" t="s">
        <v>3463</v>
      </c>
      <c r="I225" t="str">
        <f t="shared" si="21"/>
        <v>pos_trend</v>
      </c>
      <c r="J225">
        <f t="shared" si="22"/>
        <v>116610000</v>
      </c>
      <c r="K225">
        <f t="shared" si="23"/>
        <v>117970000</v>
      </c>
      <c r="L225">
        <f t="shared" si="24"/>
        <v>220140000</v>
      </c>
      <c r="M225">
        <f t="shared" si="25"/>
        <v>288390000</v>
      </c>
      <c r="N225">
        <f t="shared" si="26"/>
        <v>326960000</v>
      </c>
    </row>
    <row r="226" spans="1:14" x14ac:dyDescent="0.3">
      <c r="I226" t="str">
        <f t="shared" si="21"/>
        <v>N/A</v>
      </c>
      <c r="J226" t="str">
        <f t="shared" si="22"/>
        <v>N/A</v>
      </c>
      <c r="K226" t="str">
        <f t="shared" si="23"/>
        <v>N/A</v>
      </c>
      <c r="L226" t="str">
        <f t="shared" si="24"/>
        <v>N/A</v>
      </c>
      <c r="M226" t="str">
        <f t="shared" si="25"/>
        <v>N/A</v>
      </c>
      <c r="N226" t="str">
        <f t="shared" si="26"/>
        <v>N/A</v>
      </c>
    </row>
    <row r="227" spans="1:14" x14ac:dyDescent="0.3">
      <c r="B227" s="1" t="s">
        <v>307</v>
      </c>
      <c r="C227" s="1" t="s">
        <v>243</v>
      </c>
      <c r="D227" s="1" t="s">
        <v>244</v>
      </c>
      <c r="E227" s="1" t="s">
        <v>245</v>
      </c>
      <c r="F227" s="1" t="s">
        <v>246</v>
      </c>
      <c r="G227" s="1" t="s">
        <v>2599</v>
      </c>
      <c r="H227" s="1" t="s">
        <v>247</v>
      </c>
      <c r="I227" t="str">
        <f t="shared" si="21"/>
        <v>pos_trend</v>
      </c>
      <c r="J227">
        <f t="shared" si="22"/>
        <v>2013</v>
      </c>
      <c r="K227">
        <f t="shared" si="23"/>
        <v>2014</v>
      </c>
      <c r="L227">
        <f t="shared" si="24"/>
        <v>2015</v>
      </c>
      <c r="M227">
        <f t="shared" si="25"/>
        <v>2016</v>
      </c>
      <c r="N227">
        <f t="shared" si="26"/>
        <v>2017</v>
      </c>
    </row>
    <row r="228" spans="1:14" x14ac:dyDescent="0.3">
      <c r="A228" s="1">
        <v>0</v>
      </c>
      <c r="B228" t="s">
        <v>567</v>
      </c>
      <c r="C228" t="s">
        <v>3464</v>
      </c>
      <c r="D228" t="s">
        <v>3465</v>
      </c>
      <c r="E228" t="s">
        <v>3466</v>
      </c>
      <c r="F228" t="s">
        <v>3467</v>
      </c>
      <c r="G228" t="s">
        <v>3468</v>
      </c>
      <c r="I228" t="str">
        <f t="shared" si="21"/>
        <v>pos_trend</v>
      </c>
      <c r="J228">
        <f t="shared" si="22"/>
        <v>6550000</v>
      </c>
      <c r="K228">
        <f t="shared" si="23"/>
        <v>6890000</v>
      </c>
      <c r="L228">
        <f t="shared" si="24"/>
        <v>9130000</v>
      </c>
      <c r="M228">
        <f t="shared" si="25"/>
        <v>23180000</v>
      </c>
      <c r="N228">
        <f t="shared" si="26"/>
        <v>87780000</v>
      </c>
    </row>
    <row r="229" spans="1:14" x14ac:dyDescent="0.3">
      <c r="A229" s="1">
        <v>1</v>
      </c>
      <c r="B229" t="s">
        <v>573</v>
      </c>
      <c r="C229" t="s">
        <v>279</v>
      </c>
      <c r="D229" t="s">
        <v>3469</v>
      </c>
      <c r="E229" t="s">
        <v>3470</v>
      </c>
      <c r="F229" t="s">
        <v>3471</v>
      </c>
      <c r="G229" t="s">
        <v>3472</v>
      </c>
      <c r="I229" t="str">
        <f t="shared" si="21"/>
        <v>pos_trend</v>
      </c>
      <c r="J229">
        <f t="shared" si="22"/>
        <v>18750000</v>
      </c>
      <c r="K229">
        <f t="shared" si="23"/>
        <v>20870000</v>
      </c>
      <c r="L229">
        <f t="shared" si="24"/>
        <v>24890000</v>
      </c>
      <c r="M229">
        <f t="shared" si="25"/>
        <v>42270000</v>
      </c>
      <c r="N229">
        <f t="shared" si="26"/>
        <v>107730000</v>
      </c>
    </row>
    <row r="230" spans="1:14" x14ac:dyDescent="0.3">
      <c r="A230" s="1">
        <v>2</v>
      </c>
      <c r="B230" t="s">
        <v>579</v>
      </c>
      <c r="C230" t="s">
        <v>254</v>
      </c>
      <c r="D230" t="s">
        <v>254</v>
      </c>
      <c r="E230" t="s">
        <v>254</v>
      </c>
      <c r="F230" t="s">
        <v>254</v>
      </c>
      <c r="G230" t="s">
        <v>3473</v>
      </c>
      <c r="I230" t="str">
        <f t="shared" si="21"/>
        <v>N/A</v>
      </c>
      <c r="J230" t="str">
        <f t="shared" si="22"/>
        <v>N/A</v>
      </c>
      <c r="K230" t="str">
        <f t="shared" si="23"/>
        <v>N/A</v>
      </c>
      <c r="L230" t="str">
        <f t="shared" si="24"/>
        <v>N/A</v>
      </c>
      <c r="M230" t="str">
        <f t="shared" si="25"/>
        <v>N/A</v>
      </c>
      <c r="N230">
        <f t="shared" si="26"/>
        <v>10900000</v>
      </c>
    </row>
    <row r="231" spans="1:14" x14ac:dyDescent="0.3">
      <c r="A231" s="1">
        <v>3</v>
      </c>
      <c r="B231" t="s">
        <v>585</v>
      </c>
      <c r="C231" t="s">
        <v>254</v>
      </c>
      <c r="D231" t="s">
        <v>254</v>
      </c>
      <c r="E231" t="s">
        <v>254</v>
      </c>
      <c r="F231" t="s">
        <v>254</v>
      </c>
      <c r="G231" t="s">
        <v>3474</v>
      </c>
      <c r="I231" t="str">
        <f t="shared" si="21"/>
        <v>N/A</v>
      </c>
      <c r="J231" t="str">
        <f t="shared" si="22"/>
        <v>N/A</v>
      </c>
      <c r="K231" t="str">
        <f t="shared" si="23"/>
        <v>N/A</v>
      </c>
      <c r="L231" t="str">
        <f t="shared" si="24"/>
        <v>N/A</v>
      </c>
      <c r="M231" t="str">
        <f t="shared" si="25"/>
        <v>N/A</v>
      </c>
      <c r="N231">
        <f t="shared" si="26"/>
        <v>4050000</v>
      </c>
    </row>
    <row r="232" spans="1:14" x14ac:dyDescent="0.3">
      <c r="A232" s="1">
        <v>4</v>
      </c>
      <c r="B232" t="s">
        <v>589</v>
      </c>
      <c r="C232" t="s">
        <v>254</v>
      </c>
      <c r="D232" t="s">
        <v>254</v>
      </c>
      <c r="E232" t="s">
        <v>254</v>
      </c>
      <c r="F232" t="s">
        <v>254</v>
      </c>
      <c r="G232" t="s">
        <v>254</v>
      </c>
      <c r="I232" t="str">
        <f t="shared" si="21"/>
        <v>N/A</v>
      </c>
      <c r="J232" t="str">
        <f t="shared" si="22"/>
        <v>N/A</v>
      </c>
      <c r="K232" t="str">
        <f t="shared" si="23"/>
        <v>N/A</v>
      </c>
      <c r="L232" t="str">
        <f t="shared" si="24"/>
        <v>N/A</v>
      </c>
      <c r="M232" t="str">
        <f t="shared" si="25"/>
        <v>N/A</v>
      </c>
      <c r="N232" t="str">
        <f t="shared" si="26"/>
        <v>N/A</v>
      </c>
    </row>
    <row r="233" spans="1:14" x14ac:dyDescent="0.3">
      <c r="A233" s="1">
        <v>5</v>
      </c>
      <c r="B233" t="s">
        <v>593</v>
      </c>
      <c r="C233" t="s">
        <v>3475</v>
      </c>
      <c r="D233" t="s">
        <v>3476</v>
      </c>
      <c r="E233" t="s">
        <v>3477</v>
      </c>
      <c r="F233" t="s">
        <v>398</v>
      </c>
      <c r="G233" t="s">
        <v>3478</v>
      </c>
      <c r="I233" t="str">
        <f t="shared" si="21"/>
        <v>pos_trend</v>
      </c>
      <c r="J233">
        <f t="shared" si="22"/>
        <v>2810000</v>
      </c>
      <c r="K233">
        <f t="shared" si="23"/>
        <v>2840000</v>
      </c>
      <c r="L233">
        <f t="shared" si="24"/>
        <v>3870000</v>
      </c>
      <c r="M233">
        <f t="shared" si="25"/>
        <v>13340000</v>
      </c>
      <c r="N233">
        <f t="shared" si="26"/>
        <v>38750000</v>
      </c>
    </row>
    <row r="234" spans="1:14" x14ac:dyDescent="0.3">
      <c r="A234" s="1">
        <v>6</v>
      </c>
      <c r="B234" t="s">
        <v>599</v>
      </c>
      <c r="C234" t="s">
        <v>3479</v>
      </c>
      <c r="D234" t="s">
        <v>3480</v>
      </c>
      <c r="E234" t="s">
        <v>3481</v>
      </c>
      <c r="F234" t="s">
        <v>3482</v>
      </c>
      <c r="G234" t="s">
        <v>3483</v>
      </c>
      <c r="I234" t="str">
        <f t="shared" si="21"/>
        <v>pos_trend</v>
      </c>
      <c r="J234">
        <f t="shared" si="22"/>
        <v>12200000</v>
      </c>
      <c r="K234">
        <f t="shared" si="23"/>
        <v>13980000</v>
      </c>
      <c r="L234">
        <f t="shared" si="24"/>
        <v>15770000</v>
      </c>
      <c r="M234">
        <f t="shared" si="25"/>
        <v>19080000</v>
      </c>
      <c r="N234">
        <f t="shared" si="26"/>
        <v>19950000</v>
      </c>
    </row>
    <row r="235" spans="1:14" x14ac:dyDescent="0.3">
      <c r="A235" s="1">
        <v>7</v>
      </c>
      <c r="B235" t="s">
        <v>605</v>
      </c>
      <c r="C235" t="s">
        <v>819</v>
      </c>
      <c r="D235" t="s">
        <v>3484</v>
      </c>
      <c r="E235" t="s">
        <v>3485</v>
      </c>
      <c r="F235" t="s">
        <v>411</v>
      </c>
      <c r="G235" t="s">
        <v>3423</v>
      </c>
      <c r="I235" t="str">
        <f t="shared" si="21"/>
        <v>N/A</v>
      </c>
      <c r="J235">
        <f t="shared" si="22"/>
        <v>11410000</v>
      </c>
      <c r="K235">
        <f t="shared" si="23"/>
        <v>41760000</v>
      </c>
      <c r="L235">
        <f t="shared" si="24"/>
        <v>14000000</v>
      </c>
      <c r="M235">
        <f t="shared" si="25"/>
        <v>5400000</v>
      </c>
      <c r="N235">
        <f t="shared" si="26"/>
        <v>54340000</v>
      </c>
    </row>
    <row r="236" spans="1:14" x14ac:dyDescent="0.3">
      <c r="A236" s="1">
        <v>8</v>
      </c>
      <c r="B236" t="s">
        <v>606</v>
      </c>
      <c r="C236" t="s">
        <v>819</v>
      </c>
      <c r="D236" t="s">
        <v>3484</v>
      </c>
      <c r="E236" t="s">
        <v>3485</v>
      </c>
      <c r="F236" t="s">
        <v>411</v>
      </c>
      <c r="G236" t="s">
        <v>3423</v>
      </c>
      <c r="I236" t="str">
        <f t="shared" si="21"/>
        <v>N/A</v>
      </c>
      <c r="J236">
        <f t="shared" si="22"/>
        <v>11410000</v>
      </c>
      <c r="K236">
        <f t="shared" si="23"/>
        <v>41760000</v>
      </c>
      <c r="L236">
        <f t="shared" si="24"/>
        <v>14000000</v>
      </c>
      <c r="M236">
        <f t="shared" si="25"/>
        <v>5400000</v>
      </c>
      <c r="N236">
        <f t="shared" si="26"/>
        <v>54340000</v>
      </c>
    </row>
    <row r="237" spans="1:14" x14ac:dyDescent="0.3">
      <c r="A237" s="1">
        <v>9</v>
      </c>
      <c r="B237" t="s">
        <v>607</v>
      </c>
      <c r="C237" t="s">
        <v>254</v>
      </c>
      <c r="D237" t="s">
        <v>254</v>
      </c>
      <c r="E237" t="s">
        <v>254</v>
      </c>
      <c r="F237" t="s">
        <v>254</v>
      </c>
      <c r="G237" t="s">
        <v>254</v>
      </c>
      <c r="I237" t="str">
        <f t="shared" si="21"/>
        <v>N/A</v>
      </c>
      <c r="J237" t="str">
        <f t="shared" si="22"/>
        <v>N/A</v>
      </c>
      <c r="K237" t="str">
        <f t="shared" si="23"/>
        <v>N/A</v>
      </c>
      <c r="L237" t="str">
        <f t="shared" si="24"/>
        <v>N/A</v>
      </c>
      <c r="M237" t="str">
        <f t="shared" si="25"/>
        <v>N/A</v>
      </c>
      <c r="N237" t="str">
        <f t="shared" si="26"/>
        <v>N/A</v>
      </c>
    </row>
    <row r="238" spans="1:14" x14ac:dyDescent="0.3">
      <c r="A238" s="1">
        <v>10</v>
      </c>
      <c r="B238" t="s">
        <v>608</v>
      </c>
      <c r="C238" t="s">
        <v>3486</v>
      </c>
      <c r="D238" t="s">
        <v>3487</v>
      </c>
      <c r="E238" t="s">
        <v>3488</v>
      </c>
      <c r="F238" t="s">
        <v>1586</v>
      </c>
      <c r="G238" t="s">
        <v>3489</v>
      </c>
      <c r="I238" t="str">
        <f t="shared" si="21"/>
        <v>N/A</v>
      </c>
      <c r="J238">
        <f t="shared" si="22"/>
        <v>35410000</v>
      </c>
      <c r="K238">
        <f t="shared" si="23"/>
        <v>37990000</v>
      </c>
      <c r="L238">
        <f t="shared" si="24"/>
        <v>46250000</v>
      </c>
      <c r="M238">
        <f t="shared" si="25"/>
        <v>48400000</v>
      </c>
      <c r="N238">
        <f t="shared" si="26"/>
        <v>45530000</v>
      </c>
    </row>
    <row r="239" spans="1:14" x14ac:dyDescent="0.3">
      <c r="A239" s="1">
        <v>11</v>
      </c>
      <c r="B239" t="s">
        <v>614</v>
      </c>
      <c r="C239" t="s">
        <v>3486</v>
      </c>
      <c r="D239" t="s">
        <v>3487</v>
      </c>
      <c r="E239" t="s">
        <v>3490</v>
      </c>
      <c r="F239" t="s">
        <v>3491</v>
      </c>
      <c r="G239" t="s">
        <v>3492</v>
      </c>
      <c r="I239" t="str">
        <f t="shared" si="21"/>
        <v>N/A</v>
      </c>
      <c r="J239">
        <f t="shared" si="22"/>
        <v>35410000</v>
      </c>
      <c r="K239">
        <f t="shared" si="23"/>
        <v>37990000</v>
      </c>
      <c r="L239">
        <f t="shared" si="24"/>
        <v>31530000</v>
      </c>
      <c r="M239">
        <f t="shared" si="25"/>
        <v>33000000</v>
      </c>
      <c r="N239">
        <f t="shared" si="26"/>
        <v>31050000</v>
      </c>
    </row>
    <row r="240" spans="1:14" x14ac:dyDescent="0.3">
      <c r="A240" s="1">
        <v>12</v>
      </c>
      <c r="B240" t="s">
        <v>620</v>
      </c>
      <c r="C240" t="s">
        <v>254</v>
      </c>
      <c r="D240" t="s">
        <v>254</v>
      </c>
      <c r="E240" t="s">
        <v>3493</v>
      </c>
      <c r="F240" t="s">
        <v>1301</v>
      </c>
      <c r="G240" t="s">
        <v>3494</v>
      </c>
      <c r="I240" t="str">
        <f t="shared" si="21"/>
        <v>N/A</v>
      </c>
      <c r="J240" t="str">
        <f t="shared" si="22"/>
        <v>N/A</v>
      </c>
      <c r="K240" t="str">
        <f t="shared" si="23"/>
        <v>N/A</v>
      </c>
      <c r="L240">
        <f t="shared" si="24"/>
        <v>14710000</v>
      </c>
      <c r="M240">
        <f t="shared" si="25"/>
        <v>15400000</v>
      </c>
      <c r="N240">
        <f t="shared" si="26"/>
        <v>14480000</v>
      </c>
    </row>
    <row r="241" spans="1:14" x14ac:dyDescent="0.3">
      <c r="A241" s="1">
        <v>13</v>
      </c>
      <c r="B241" t="s">
        <v>626</v>
      </c>
      <c r="C241" t="s">
        <v>3495</v>
      </c>
      <c r="D241" t="s">
        <v>3496</v>
      </c>
      <c r="E241" t="s">
        <v>3497</v>
      </c>
      <c r="F241" t="s">
        <v>2669</v>
      </c>
      <c r="G241" t="s">
        <v>1180</v>
      </c>
      <c r="I241" t="str">
        <f t="shared" si="21"/>
        <v>N/A</v>
      </c>
      <c r="J241">
        <f t="shared" si="22"/>
        <v>29000</v>
      </c>
      <c r="K241">
        <f t="shared" si="23"/>
        <v>801000</v>
      </c>
      <c r="L241">
        <f t="shared" si="24"/>
        <v>3650000</v>
      </c>
      <c r="M241">
        <f t="shared" si="25"/>
        <v>22000</v>
      </c>
      <c r="N241">
        <f t="shared" si="26"/>
        <v>1090000</v>
      </c>
    </row>
    <row r="242" spans="1:14" x14ac:dyDescent="0.3">
      <c r="A242" s="1">
        <v>14</v>
      </c>
      <c r="B242" t="s">
        <v>632</v>
      </c>
      <c r="C242" t="s">
        <v>3495</v>
      </c>
      <c r="D242" t="s">
        <v>3496</v>
      </c>
      <c r="E242" t="s">
        <v>3497</v>
      </c>
      <c r="F242" t="s">
        <v>2669</v>
      </c>
      <c r="G242" t="s">
        <v>1180</v>
      </c>
      <c r="I242" t="str">
        <f t="shared" si="21"/>
        <v>N/A</v>
      </c>
      <c r="J242">
        <f t="shared" si="22"/>
        <v>29000</v>
      </c>
      <c r="K242">
        <f t="shared" si="23"/>
        <v>801000</v>
      </c>
      <c r="L242">
        <f t="shared" si="24"/>
        <v>3650000</v>
      </c>
      <c r="M242">
        <f t="shared" si="25"/>
        <v>22000</v>
      </c>
      <c r="N242">
        <f t="shared" si="26"/>
        <v>1090000</v>
      </c>
    </row>
    <row r="243" spans="1:14" x14ac:dyDescent="0.3">
      <c r="A243" s="1">
        <v>15</v>
      </c>
      <c r="B243" t="s">
        <v>635</v>
      </c>
      <c r="C243" t="s">
        <v>3498</v>
      </c>
      <c r="D243" t="s">
        <v>3499</v>
      </c>
      <c r="E243" t="s">
        <v>3500</v>
      </c>
      <c r="F243" t="s">
        <v>3501</v>
      </c>
      <c r="G243" t="s">
        <v>3502</v>
      </c>
      <c r="I243" t="str">
        <f t="shared" si="21"/>
        <v>pos_trend</v>
      </c>
      <c r="J243">
        <f t="shared" si="22"/>
        <v>170000000</v>
      </c>
      <c r="K243">
        <f t="shared" si="23"/>
        <v>205410000</v>
      </c>
      <c r="L243">
        <f t="shared" si="24"/>
        <v>338370000</v>
      </c>
      <c r="M243">
        <f t="shared" si="25"/>
        <v>423930000</v>
      </c>
      <c r="N243">
        <f t="shared" si="26"/>
        <v>550410000</v>
      </c>
    </row>
    <row r="244" spans="1:14" x14ac:dyDescent="0.3">
      <c r="A244" s="1">
        <v>16</v>
      </c>
      <c r="B244" t="s">
        <v>640</v>
      </c>
      <c r="C244" t="s">
        <v>254</v>
      </c>
      <c r="D244" t="s">
        <v>3503</v>
      </c>
      <c r="E244" t="s">
        <v>3504</v>
      </c>
      <c r="F244" t="s">
        <v>2340</v>
      </c>
      <c r="G244" t="s">
        <v>3505</v>
      </c>
      <c r="I244" t="str">
        <f t="shared" si="21"/>
        <v>N/A</v>
      </c>
      <c r="J244" t="str">
        <f t="shared" si="22"/>
        <v>N/A</v>
      </c>
      <c r="K244">
        <f t="shared" si="23"/>
        <v>0.20829999999999999</v>
      </c>
      <c r="L244">
        <f t="shared" si="24"/>
        <v>0.6473000000000001</v>
      </c>
      <c r="M244">
        <f t="shared" si="25"/>
        <v>0.25290000000000001</v>
      </c>
      <c r="N244">
        <f t="shared" si="26"/>
        <v>0.2984</v>
      </c>
    </row>
    <row r="245" spans="1:14" x14ac:dyDescent="0.3">
      <c r="I245" t="str">
        <f t="shared" si="21"/>
        <v>N/A</v>
      </c>
      <c r="J245" t="str">
        <f t="shared" si="22"/>
        <v>N/A</v>
      </c>
      <c r="K245" t="str">
        <f t="shared" si="23"/>
        <v>N/A</v>
      </c>
      <c r="L245" t="str">
        <f t="shared" si="24"/>
        <v>N/A</v>
      </c>
      <c r="M245" t="str">
        <f t="shared" si="25"/>
        <v>N/A</v>
      </c>
      <c r="N245" t="str">
        <f t="shared" si="26"/>
        <v>N/A</v>
      </c>
    </row>
    <row r="246" spans="1:14" x14ac:dyDescent="0.3">
      <c r="B246" s="1" t="s">
        <v>307</v>
      </c>
      <c r="C246" s="1" t="s">
        <v>243</v>
      </c>
      <c r="D246" s="1" t="s">
        <v>244</v>
      </c>
      <c r="E246" s="1" t="s">
        <v>245</v>
      </c>
      <c r="F246" s="1" t="s">
        <v>246</v>
      </c>
      <c r="G246" s="1" t="s">
        <v>2599</v>
      </c>
      <c r="H246" s="1" t="s">
        <v>247</v>
      </c>
      <c r="I246" t="str">
        <f t="shared" si="21"/>
        <v>pos_trend</v>
      </c>
      <c r="J246">
        <f t="shared" si="22"/>
        <v>2013</v>
      </c>
      <c r="K246">
        <f t="shared" si="23"/>
        <v>2014</v>
      </c>
      <c r="L246">
        <f t="shared" si="24"/>
        <v>2015</v>
      </c>
      <c r="M246">
        <f t="shared" si="25"/>
        <v>2016</v>
      </c>
      <c r="N246">
        <f t="shared" si="26"/>
        <v>2017</v>
      </c>
    </row>
    <row r="247" spans="1:14" x14ac:dyDescent="0.3">
      <c r="A247" s="1">
        <v>0</v>
      </c>
      <c r="B247" t="s">
        <v>645</v>
      </c>
      <c r="C247" t="s">
        <v>254</v>
      </c>
      <c r="D247" t="s">
        <v>254</v>
      </c>
      <c r="E247" t="s">
        <v>254</v>
      </c>
      <c r="F247" t="s">
        <v>254</v>
      </c>
      <c r="G247" t="s">
        <v>3506</v>
      </c>
      <c r="I247" t="str">
        <f t="shared" si="21"/>
        <v>N/A</v>
      </c>
      <c r="J247" t="str">
        <f t="shared" si="22"/>
        <v>N/A</v>
      </c>
      <c r="K247" t="str">
        <f t="shared" si="23"/>
        <v>N/A</v>
      </c>
      <c r="L247" t="str">
        <f t="shared" si="24"/>
        <v>N/A</v>
      </c>
      <c r="M247" t="str">
        <f t="shared" si="25"/>
        <v>N/A</v>
      </c>
      <c r="N247">
        <f t="shared" si="26"/>
        <v>799000</v>
      </c>
    </row>
    <row r="248" spans="1:14" x14ac:dyDescent="0.3">
      <c r="A248" s="1">
        <v>1</v>
      </c>
      <c r="B248" t="s">
        <v>651</v>
      </c>
      <c r="C248" t="s">
        <v>254</v>
      </c>
      <c r="D248" t="s">
        <v>254</v>
      </c>
      <c r="E248" t="s">
        <v>254</v>
      </c>
      <c r="F248" t="s">
        <v>254</v>
      </c>
      <c r="G248" t="s">
        <v>254</v>
      </c>
      <c r="I248" t="str">
        <f t="shared" si="21"/>
        <v>N/A</v>
      </c>
      <c r="J248" t="str">
        <f t="shared" si="22"/>
        <v>N/A</v>
      </c>
      <c r="K248" t="str">
        <f t="shared" si="23"/>
        <v>N/A</v>
      </c>
      <c r="L248" t="str">
        <f t="shared" si="24"/>
        <v>N/A</v>
      </c>
      <c r="M248" t="str">
        <f t="shared" si="25"/>
        <v>N/A</v>
      </c>
      <c r="N248" t="str">
        <f t="shared" si="26"/>
        <v>N/A</v>
      </c>
    </row>
    <row r="249" spans="1:14" x14ac:dyDescent="0.3">
      <c r="A249" s="1">
        <v>2</v>
      </c>
      <c r="B249" t="s">
        <v>653</v>
      </c>
      <c r="C249" t="s">
        <v>254</v>
      </c>
      <c r="D249" t="s">
        <v>254</v>
      </c>
      <c r="E249" t="s">
        <v>254</v>
      </c>
      <c r="F249" t="s">
        <v>254</v>
      </c>
      <c r="G249" t="s">
        <v>3506</v>
      </c>
      <c r="I249" t="str">
        <f t="shared" si="21"/>
        <v>N/A</v>
      </c>
      <c r="J249" t="str">
        <f t="shared" si="22"/>
        <v>N/A</v>
      </c>
      <c r="K249" t="str">
        <f t="shared" si="23"/>
        <v>N/A</v>
      </c>
      <c r="L249" t="str">
        <f t="shared" si="24"/>
        <v>N/A</v>
      </c>
      <c r="M249" t="str">
        <f t="shared" si="25"/>
        <v>N/A</v>
      </c>
      <c r="N249">
        <f t="shared" si="26"/>
        <v>799000</v>
      </c>
    </row>
    <row r="250" spans="1:14" x14ac:dyDescent="0.3">
      <c r="A250" s="1">
        <v>3</v>
      </c>
      <c r="B250" t="s">
        <v>655</v>
      </c>
      <c r="C250" t="s">
        <v>3507</v>
      </c>
      <c r="D250" t="s">
        <v>3508</v>
      </c>
      <c r="E250" t="s">
        <v>584</v>
      </c>
      <c r="F250" t="s">
        <v>3509</v>
      </c>
      <c r="G250" t="s">
        <v>3510</v>
      </c>
      <c r="I250" t="str">
        <f t="shared" si="21"/>
        <v>N/A</v>
      </c>
      <c r="J250">
        <f t="shared" si="22"/>
        <v>7700000</v>
      </c>
      <c r="K250">
        <f t="shared" si="23"/>
        <v>7750000</v>
      </c>
      <c r="L250">
        <f t="shared" si="24"/>
        <v>10390000</v>
      </c>
      <c r="M250">
        <f t="shared" si="25"/>
        <v>9380000</v>
      </c>
      <c r="N250">
        <f t="shared" si="26"/>
        <v>20620000</v>
      </c>
    </row>
    <row r="251" spans="1:14" x14ac:dyDescent="0.3">
      <c r="A251" s="1">
        <v>4</v>
      </c>
      <c r="B251" t="s">
        <v>661</v>
      </c>
      <c r="C251" t="s">
        <v>254</v>
      </c>
      <c r="D251" t="s">
        <v>3511</v>
      </c>
      <c r="E251" t="s">
        <v>3512</v>
      </c>
      <c r="F251" t="s">
        <v>3513</v>
      </c>
      <c r="G251" t="s">
        <v>3514</v>
      </c>
      <c r="I251" t="str">
        <f t="shared" si="21"/>
        <v>N/A</v>
      </c>
      <c r="J251" t="str">
        <f t="shared" si="22"/>
        <v>N/A</v>
      </c>
      <c r="K251">
        <f t="shared" si="23"/>
        <v>6.5000000000000006E-3</v>
      </c>
      <c r="L251">
        <f t="shared" si="24"/>
        <v>0.3412</v>
      </c>
      <c r="M251">
        <f t="shared" si="25"/>
        <v>-9.6999999999999989E-2</v>
      </c>
      <c r="N251">
        <f t="shared" si="26"/>
        <v>1.1980999999999999</v>
      </c>
    </row>
    <row r="252" spans="1:14" x14ac:dyDescent="0.3">
      <c r="A252" s="1">
        <v>5</v>
      </c>
      <c r="B252" t="s">
        <v>666</v>
      </c>
      <c r="C252" t="s">
        <v>3515</v>
      </c>
      <c r="D252" t="s">
        <v>1194</v>
      </c>
      <c r="E252" t="s">
        <v>3516</v>
      </c>
      <c r="F252" t="s">
        <v>3517</v>
      </c>
      <c r="G252" t="s">
        <v>3518</v>
      </c>
      <c r="I252" t="str">
        <f t="shared" ref="I252:I315" si="27">IF(AND(K252&gt; J252, L252&gt; K252, M252&gt; L252, N252&gt; M252), "pos_trend", IF(AND(K252&lt; J252, L252&lt; K252, M252&lt; L252, N252&lt; M252), "neg_trend", "N/A"))</f>
        <v>N/A</v>
      </c>
      <c r="J252">
        <f t="shared" ref="J252:J315" si="28">IFERROR(IF(TRIM(C252)="-", "N/A", IF(RIGHT(C252,1)=")",IF(RIGHT(C252,2)="T)",-1000000000000*VALUE(MID(C252,2,LEN(C252)-3)),IF(RIGHT(C252,2)="M)",-1000000*VALUE(MID(C252,2,LEN(C252)-3)),IF(RIGHT(C252,2)="B)",-1000000000*VALUE(MID(C252,2,LEN(C252)-3)),IF(RIGHT(C252,2)="k)",-1000*VALUE(MID(C252,2,LEN(C252)-3)),VALUE(SUBSTITUTE(C252,",","")))))),IF(RIGHT(C252,1)="T",1000000000000*VALUE(LEFT(C252,LEN(C252)-1)),IF(RIGHT(C252,1)="M",1000000*VALUE(LEFT(C252,LEN(C252)-1)),IF(RIGHT(C252,1)="B",1000000000*VALUE(LEFT(C252,LEN(C252)-1)),IF(RIGHT(C252,1)="%",0.01*VALUE(LEFT(C252,LEN(C252)-1)),IF(RIGHT(C252,1)="k",1000*VALUE(LEFT(C252,LEN(C252)-1)),VALUE(SUBSTITUTE(C252,",",""))))))))),"N/A")</f>
        <v>2110000</v>
      </c>
      <c r="K252">
        <f t="shared" ref="K252:K315" si="29">IFERROR(IF(TRIM(D252)="-", "N/A", IF(RIGHT(D252,1)=")",IF(RIGHT(D252,2)="T)",-1000000000000*VALUE(MID(D252,2,LEN(D252)-3)),IF(RIGHT(D252,2)="M)",-1000000*VALUE(MID(D252,2,LEN(D252)-3)),IF(RIGHT(D252,2)="B)",-1000000000*VALUE(MID(D252,2,LEN(D252)-3)),IF(RIGHT(D252,2)="k)",-1000*VALUE(MID(D252,2,LEN(D252)-3)),VALUE(SUBSTITUTE(D252,",","")))))),IF(RIGHT(D252,1)="T",1000000000000*VALUE(LEFT(D252,LEN(D252)-1)),IF(RIGHT(D252,1)="M",1000000*VALUE(LEFT(D252,LEN(D252)-1)),IF(RIGHT(D252,1)="B",1000000000*VALUE(LEFT(D252,LEN(D252)-1)),IF(RIGHT(D252,1)="%",0.01*VALUE(LEFT(D252,LEN(D252)-1)),IF(RIGHT(D252,1)="k",1000*VALUE(LEFT(D252,LEN(D252)-1)),VALUE(SUBSTITUTE(D252,",",""))))))))),"N/A")</f>
        <v>1450000</v>
      </c>
      <c r="L252">
        <f t="shared" ref="L252:L315" si="30">IFERROR(IF(TRIM(E252)="-", "N/A", IF(RIGHT(E252,1)=")",IF(RIGHT(E252,2)="T)",-1000000000000*VALUE(MID(E252,2,LEN(E252)-3)),IF(RIGHT(E252,2)="M)",-1000000*VALUE(MID(E252,2,LEN(E252)-3)),IF(RIGHT(E252,2)="B)",-1000000000*VALUE(MID(E252,2,LEN(E252)-3)),IF(RIGHT(E252,2)="k)",-1000*VALUE(MID(E252,2,LEN(E252)-3)),VALUE(SUBSTITUTE(E252,",","")))))),IF(RIGHT(E252,1)="T",1000000000000*VALUE(LEFT(E252,LEN(E252)-1)),IF(RIGHT(E252,1)="M",1000000*VALUE(LEFT(E252,LEN(E252)-1)),IF(RIGHT(E252,1)="B",1000000000*VALUE(LEFT(E252,LEN(E252)-1)),IF(RIGHT(E252,1)="%",0.01*VALUE(LEFT(E252,LEN(E252)-1)),IF(RIGHT(E252,1)="k",1000*VALUE(LEFT(E252,LEN(E252)-1)),VALUE(SUBSTITUTE(E252,",",""))))))))),"N/A")</f>
        <v>1510000</v>
      </c>
      <c r="M252">
        <f t="shared" ref="M252:M315" si="31">IFERROR(IF(TRIM(F252)="-", "N/A", IF(RIGHT(F252,1)=")",IF(RIGHT(F252,2)="T)",-1000000000000*VALUE(MID(F252,2,LEN(F252)-3)),IF(RIGHT(F252,2)="M)",-1000000*VALUE(MID(F252,2,LEN(F252)-3)),IF(RIGHT(F252,2)="B)",-1000000000*VALUE(MID(F252,2,LEN(F252)-3)),IF(RIGHT(F252,2)="k)",-1000*VALUE(MID(F252,2,LEN(F252)-3)),VALUE(SUBSTITUTE(F252,",","")))))),IF(RIGHT(F252,1)="T",1000000000000*VALUE(LEFT(F252,LEN(F252)-1)),IF(RIGHT(F252,1)="M",1000000*VALUE(LEFT(F252,LEN(F252)-1)),IF(RIGHT(F252,1)="B",1000000000*VALUE(LEFT(F252,LEN(F252)-1)),IF(RIGHT(F252,1)="%",0.01*VALUE(LEFT(F252,LEN(F252)-1)),IF(RIGHT(F252,1)="k",1000*VALUE(LEFT(F252,LEN(F252)-1)),VALUE(SUBSTITUTE(F252,",",""))))))))),"N/A")</f>
        <v>2530000</v>
      </c>
      <c r="N252">
        <f t="shared" ref="N252:N315" si="32">IFERROR(IF(TRIM(G252)="-", "N/A", IF(RIGHT(G252,1)=")",IF(RIGHT(G252,2)="T)",-1000000000000*VALUE(MID(G252,2,LEN(G252)-3)),IF(RIGHT(G252,2)="M)",-1000000*VALUE(MID(G252,2,LEN(G252)-3)),IF(RIGHT(G252,2)="B)",-1000000000*VALUE(MID(G252,2,LEN(G252)-3)),IF(RIGHT(G252,2)="k)",-1000*VALUE(MID(G252,2,LEN(G252)-3)),VALUE(SUBSTITUTE(G252,",","")))))),IF(RIGHT(G252,1)="T",1000000000000*VALUE(LEFT(G252,LEN(G252)-1)),IF(RIGHT(G252,1)="M",1000000*VALUE(LEFT(G252,LEN(G252)-1)),IF(RIGHT(G252,1)="B",1000000000*VALUE(LEFT(G252,LEN(G252)-1)),IF(RIGHT(G252,1)="%",0.01*VALUE(LEFT(G252,LEN(G252)-1)),IF(RIGHT(G252,1)="k",1000*VALUE(LEFT(G252,LEN(G252)-1)),VALUE(SUBSTITUTE(G252,",",""))))))))),"N/A")</f>
        <v>3180000</v>
      </c>
    </row>
    <row r="253" spans="1:14" x14ac:dyDescent="0.3">
      <c r="A253" s="1">
        <v>6</v>
      </c>
      <c r="B253" t="s">
        <v>672</v>
      </c>
      <c r="C253" t="s">
        <v>3519</v>
      </c>
      <c r="D253" t="s">
        <v>3520</v>
      </c>
      <c r="E253" t="s">
        <v>3521</v>
      </c>
      <c r="F253" t="s">
        <v>3522</v>
      </c>
      <c r="G253" t="s">
        <v>3523</v>
      </c>
      <c r="I253" t="str">
        <f t="shared" si="27"/>
        <v>pos_trend</v>
      </c>
      <c r="J253">
        <f t="shared" si="28"/>
        <v>17250000</v>
      </c>
      <c r="K253">
        <f t="shared" si="29"/>
        <v>21220000</v>
      </c>
      <c r="L253">
        <f t="shared" si="30"/>
        <v>27420000</v>
      </c>
      <c r="M253">
        <f t="shared" si="31"/>
        <v>34630000</v>
      </c>
      <c r="N253">
        <f t="shared" si="32"/>
        <v>45020000</v>
      </c>
    </row>
    <row r="254" spans="1:14" x14ac:dyDescent="0.3">
      <c r="A254" s="1">
        <v>7</v>
      </c>
      <c r="B254" t="s">
        <v>677</v>
      </c>
      <c r="C254" t="s">
        <v>254</v>
      </c>
      <c r="D254" t="s">
        <v>254</v>
      </c>
      <c r="E254" t="s">
        <v>254</v>
      </c>
      <c r="F254" t="s">
        <v>254</v>
      </c>
      <c r="G254" t="s">
        <v>254</v>
      </c>
      <c r="I254" t="str">
        <f t="shared" si="27"/>
        <v>N/A</v>
      </c>
      <c r="J254" t="str">
        <f t="shared" si="28"/>
        <v>N/A</v>
      </c>
      <c r="K254" t="str">
        <f t="shared" si="29"/>
        <v>N/A</v>
      </c>
      <c r="L254" t="str">
        <f t="shared" si="30"/>
        <v>N/A</v>
      </c>
      <c r="M254" t="str">
        <f t="shared" si="31"/>
        <v>N/A</v>
      </c>
      <c r="N254" t="str">
        <f t="shared" si="32"/>
        <v>N/A</v>
      </c>
    </row>
    <row r="255" spans="1:14" x14ac:dyDescent="0.3">
      <c r="A255" s="1">
        <v>8</v>
      </c>
      <c r="B255" t="s">
        <v>678</v>
      </c>
      <c r="C255" t="s">
        <v>3524</v>
      </c>
      <c r="D255" t="s">
        <v>3525</v>
      </c>
      <c r="E255" t="s">
        <v>3526</v>
      </c>
      <c r="F255" t="s">
        <v>3527</v>
      </c>
      <c r="G255" t="s">
        <v>3528</v>
      </c>
      <c r="I255" t="str">
        <f t="shared" si="27"/>
        <v>pos_trend</v>
      </c>
      <c r="J255">
        <f t="shared" si="28"/>
        <v>9660000</v>
      </c>
      <c r="K255">
        <f t="shared" si="29"/>
        <v>11970000</v>
      </c>
      <c r="L255">
        <f t="shared" si="30"/>
        <v>15980000</v>
      </c>
      <c r="M255">
        <f t="shared" si="31"/>
        <v>18360000</v>
      </c>
      <c r="N255">
        <f t="shared" si="32"/>
        <v>23290000</v>
      </c>
    </row>
    <row r="256" spans="1:14" x14ac:dyDescent="0.3">
      <c r="A256" s="1">
        <v>9</v>
      </c>
      <c r="B256" t="s">
        <v>683</v>
      </c>
      <c r="C256" t="s">
        <v>3529</v>
      </c>
      <c r="D256" t="s">
        <v>3530</v>
      </c>
      <c r="E256" t="s">
        <v>3531</v>
      </c>
      <c r="F256" t="s">
        <v>1998</v>
      </c>
      <c r="G256" t="s">
        <v>3532</v>
      </c>
      <c r="I256" t="str">
        <f t="shared" si="27"/>
        <v>pos_trend</v>
      </c>
      <c r="J256">
        <f t="shared" si="28"/>
        <v>7590000</v>
      </c>
      <c r="K256">
        <f t="shared" si="29"/>
        <v>9250000</v>
      </c>
      <c r="L256">
        <f t="shared" si="30"/>
        <v>11450000</v>
      </c>
      <c r="M256">
        <f t="shared" si="31"/>
        <v>16270000</v>
      </c>
      <c r="N256">
        <f t="shared" si="32"/>
        <v>21730000</v>
      </c>
    </row>
    <row r="257" spans="1:14" x14ac:dyDescent="0.3">
      <c r="A257" s="1">
        <v>10</v>
      </c>
      <c r="B257" t="s">
        <v>689</v>
      </c>
      <c r="C257" t="s">
        <v>3533</v>
      </c>
      <c r="D257" t="s">
        <v>3534</v>
      </c>
      <c r="E257" t="s">
        <v>3535</v>
      </c>
      <c r="F257" t="s">
        <v>3536</v>
      </c>
      <c r="G257" t="s">
        <v>3537</v>
      </c>
      <c r="I257" t="str">
        <f t="shared" si="27"/>
        <v>pos_trend</v>
      </c>
      <c r="J257">
        <f t="shared" si="28"/>
        <v>27060000</v>
      </c>
      <c r="K257">
        <f t="shared" si="29"/>
        <v>30410000</v>
      </c>
      <c r="L257">
        <f t="shared" si="30"/>
        <v>39320000</v>
      </c>
      <c r="M257">
        <f t="shared" si="31"/>
        <v>46540000</v>
      </c>
      <c r="N257">
        <f t="shared" si="32"/>
        <v>69620000</v>
      </c>
    </row>
    <row r="258" spans="1:14" x14ac:dyDescent="0.3">
      <c r="A258" s="1">
        <v>11</v>
      </c>
      <c r="B258" t="s">
        <v>695</v>
      </c>
      <c r="C258" t="s">
        <v>254</v>
      </c>
      <c r="D258" t="s">
        <v>254</v>
      </c>
      <c r="E258" t="s">
        <v>254</v>
      </c>
      <c r="F258" t="s">
        <v>254</v>
      </c>
      <c r="G258" t="s">
        <v>3538</v>
      </c>
      <c r="I258" t="str">
        <f t="shared" si="27"/>
        <v>N/A</v>
      </c>
      <c r="J258" t="str">
        <f t="shared" si="28"/>
        <v>N/A</v>
      </c>
      <c r="K258" t="str">
        <f t="shared" si="29"/>
        <v>N/A</v>
      </c>
      <c r="L258" t="str">
        <f t="shared" si="30"/>
        <v>N/A</v>
      </c>
      <c r="M258" t="str">
        <f t="shared" si="31"/>
        <v>N/A</v>
      </c>
      <c r="N258">
        <f t="shared" si="32"/>
        <v>15540000</v>
      </c>
    </row>
    <row r="259" spans="1:14" x14ac:dyDescent="0.3">
      <c r="A259" s="1">
        <v>12</v>
      </c>
      <c r="B259" t="s">
        <v>701</v>
      </c>
      <c r="C259" t="s">
        <v>254</v>
      </c>
      <c r="D259" t="s">
        <v>254</v>
      </c>
      <c r="E259" t="s">
        <v>254</v>
      </c>
      <c r="F259" t="s">
        <v>254</v>
      </c>
      <c r="G259" t="s">
        <v>254</v>
      </c>
      <c r="I259" t="str">
        <f t="shared" si="27"/>
        <v>N/A</v>
      </c>
      <c r="J259" t="str">
        <f t="shared" si="28"/>
        <v>N/A</v>
      </c>
      <c r="K259" t="str">
        <f t="shared" si="29"/>
        <v>N/A</v>
      </c>
      <c r="L259" t="str">
        <f t="shared" si="30"/>
        <v>N/A</v>
      </c>
      <c r="M259" t="str">
        <f t="shared" si="31"/>
        <v>N/A</v>
      </c>
      <c r="N259" t="str">
        <f t="shared" si="32"/>
        <v>N/A</v>
      </c>
    </row>
    <row r="260" spans="1:14" x14ac:dyDescent="0.3">
      <c r="A260" s="1">
        <v>13</v>
      </c>
      <c r="B260" t="s">
        <v>704</v>
      </c>
      <c r="C260" t="s">
        <v>254</v>
      </c>
      <c r="D260" t="s">
        <v>254</v>
      </c>
      <c r="E260" t="s">
        <v>254</v>
      </c>
      <c r="F260" t="s">
        <v>254</v>
      </c>
      <c r="G260" t="s">
        <v>254</v>
      </c>
      <c r="I260" t="str">
        <f t="shared" si="27"/>
        <v>N/A</v>
      </c>
      <c r="J260" t="str">
        <f t="shared" si="28"/>
        <v>N/A</v>
      </c>
      <c r="K260" t="str">
        <f t="shared" si="29"/>
        <v>N/A</v>
      </c>
      <c r="L260" t="str">
        <f t="shared" si="30"/>
        <v>N/A</v>
      </c>
      <c r="M260" t="str">
        <f t="shared" si="31"/>
        <v>N/A</v>
      </c>
      <c r="N260" t="str">
        <f t="shared" si="32"/>
        <v>N/A</v>
      </c>
    </row>
    <row r="261" spans="1:14" x14ac:dyDescent="0.3">
      <c r="A261" s="1">
        <v>14</v>
      </c>
      <c r="B261" t="s">
        <v>705</v>
      </c>
      <c r="C261" t="s">
        <v>254</v>
      </c>
      <c r="D261" t="s">
        <v>254</v>
      </c>
      <c r="E261" t="s">
        <v>254</v>
      </c>
      <c r="F261" t="s">
        <v>254</v>
      </c>
      <c r="G261" t="s">
        <v>254</v>
      </c>
      <c r="I261" t="str">
        <f t="shared" si="27"/>
        <v>N/A</v>
      </c>
      <c r="J261" t="str">
        <f t="shared" si="28"/>
        <v>N/A</v>
      </c>
      <c r="K261" t="str">
        <f t="shared" si="29"/>
        <v>N/A</v>
      </c>
      <c r="L261" t="str">
        <f t="shared" si="30"/>
        <v>N/A</v>
      </c>
      <c r="M261" t="str">
        <f t="shared" si="31"/>
        <v>N/A</v>
      </c>
      <c r="N261" t="str">
        <f t="shared" si="32"/>
        <v>N/A</v>
      </c>
    </row>
    <row r="262" spans="1:14" x14ac:dyDescent="0.3">
      <c r="A262" s="1">
        <v>15</v>
      </c>
      <c r="B262" t="s">
        <v>706</v>
      </c>
      <c r="C262" t="s">
        <v>254</v>
      </c>
      <c r="D262" t="s">
        <v>254</v>
      </c>
      <c r="E262" t="s">
        <v>254</v>
      </c>
      <c r="F262" t="s">
        <v>254</v>
      </c>
      <c r="G262" t="s">
        <v>3538</v>
      </c>
      <c r="I262" t="str">
        <f t="shared" si="27"/>
        <v>N/A</v>
      </c>
      <c r="J262" t="str">
        <f t="shared" si="28"/>
        <v>N/A</v>
      </c>
      <c r="K262" t="str">
        <f t="shared" si="29"/>
        <v>N/A</v>
      </c>
      <c r="L262" t="str">
        <f t="shared" si="30"/>
        <v>N/A</v>
      </c>
      <c r="M262" t="str">
        <f t="shared" si="31"/>
        <v>N/A</v>
      </c>
      <c r="N262">
        <f t="shared" si="32"/>
        <v>15540000</v>
      </c>
    </row>
    <row r="263" spans="1:14" x14ac:dyDescent="0.3">
      <c r="A263" s="1">
        <v>16</v>
      </c>
      <c r="B263" t="s">
        <v>709</v>
      </c>
      <c r="C263" t="s">
        <v>254</v>
      </c>
      <c r="D263" t="s">
        <v>254</v>
      </c>
      <c r="E263" t="s">
        <v>3539</v>
      </c>
      <c r="F263" t="s">
        <v>3540</v>
      </c>
      <c r="G263" t="s">
        <v>3541</v>
      </c>
      <c r="I263" t="str">
        <f t="shared" si="27"/>
        <v>N/A</v>
      </c>
      <c r="J263" t="str">
        <f t="shared" si="28"/>
        <v>N/A</v>
      </c>
      <c r="K263" t="str">
        <f t="shared" si="29"/>
        <v>N/A</v>
      </c>
      <c r="L263">
        <f t="shared" si="30"/>
        <v>6510000</v>
      </c>
      <c r="M263">
        <f t="shared" si="31"/>
        <v>7560000</v>
      </c>
      <c r="N263">
        <f t="shared" si="32"/>
        <v>9150000</v>
      </c>
    </row>
    <row r="264" spans="1:14" x14ac:dyDescent="0.3">
      <c r="A264" s="1">
        <v>17</v>
      </c>
      <c r="B264" t="s">
        <v>714</v>
      </c>
      <c r="C264" t="s">
        <v>3542</v>
      </c>
      <c r="D264" t="s">
        <v>3543</v>
      </c>
      <c r="E264" t="s">
        <v>3544</v>
      </c>
      <c r="F264" t="s">
        <v>3545</v>
      </c>
      <c r="G264" t="s">
        <v>3546</v>
      </c>
      <c r="I264" t="str">
        <f t="shared" si="27"/>
        <v>N/A</v>
      </c>
      <c r="J264">
        <f t="shared" si="28"/>
        <v>5550000</v>
      </c>
      <c r="K264">
        <f t="shared" si="29"/>
        <v>6420000</v>
      </c>
      <c r="L264">
        <f t="shared" si="30"/>
        <v>-44410000</v>
      </c>
      <c r="M264">
        <f t="shared" si="31"/>
        <v>-57700000</v>
      </c>
      <c r="N264">
        <f t="shared" si="32"/>
        <v>-33940000</v>
      </c>
    </row>
    <row r="265" spans="1:14" x14ac:dyDescent="0.3">
      <c r="A265" s="1">
        <v>18</v>
      </c>
      <c r="B265" t="s">
        <v>720</v>
      </c>
      <c r="C265" t="s">
        <v>3542</v>
      </c>
      <c r="D265" t="s">
        <v>3543</v>
      </c>
      <c r="E265" t="s">
        <v>3547</v>
      </c>
      <c r="F265" t="s">
        <v>3548</v>
      </c>
      <c r="G265" t="s">
        <v>3549</v>
      </c>
      <c r="I265" t="str">
        <f t="shared" si="27"/>
        <v>N/A</v>
      </c>
      <c r="J265">
        <f t="shared" si="28"/>
        <v>5550000</v>
      </c>
      <c r="K265">
        <f t="shared" si="29"/>
        <v>6420000</v>
      </c>
      <c r="L265">
        <f t="shared" si="30"/>
        <v>795000</v>
      </c>
      <c r="M265">
        <f t="shared" si="31"/>
        <v>832000</v>
      </c>
      <c r="N265">
        <f t="shared" si="32"/>
        <v>783000</v>
      </c>
    </row>
    <row r="266" spans="1:14" x14ac:dyDescent="0.3">
      <c r="A266" s="1">
        <v>19</v>
      </c>
      <c r="B266" t="s">
        <v>725</v>
      </c>
      <c r="C266" t="s">
        <v>254</v>
      </c>
      <c r="D266" t="s">
        <v>254</v>
      </c>
      <c r="E266" t="s">
        <v>3550</v>
      </c>
      <c r="F266" t="s">
        <v>3551</v>
      </c>
      <c r="G266" t="s">
        <v>3552</v>
      </c>
      <c r="I266" t="str">
        <f t="shared" si="27"/>
        <v>N/A</v>
      </c>
      <c r="J266" t="str">
        <f t="shared" si="28"/>
        <v>N/A</v>
      </c>
      <c r="K266" t="str">
        <f t="shared" si="29"/>
        <v>N/A</v>
      </c>
      <c r="L266">
        <f t="shared" si="30"/>
        <v>45210000</v>
      </c>
      <c r="M266">
        <f t="shared" si="31"/>
        <v>58530000</v>
      </c>
      <c r="N266">
        <f t="shared" si="32"/>
        <v>34720000</v>
      </c>
    </row>
    <row r="267" spans="1:14" x14ac:dyDescent="0.3">
      <c r="A267" s="1">
        <v>20</v>
      </c>
      <c r="B267" t="s">
        <v>730</v>
      </c>
      <c r="C267" t="s">
        <v>3553</v>
      </c>
      <c r="D267" t="s">
        <v>3554</v>
      </c>
      <c r="E267" t="s">
        <v>3555</v>
      </c>
      <c r="F267" t="s">
        <v>3556</v>
      </c>
      <c r="G267" t="s">
        <v>3557</v>
      </c>
      <c r="I267" t="str">
        <f t="shared" si="27"/>
        <v>N/A</v>
      </c>
      <c r="J267">
        <f t="shared" si="28"/>
        <v>309000</v>
      </c>
      <c r="K267">
        <f t="shared" si="29"/>
        <v>228000</v>
      </c>
      <c r="L267">
        <f t="shared" si="30"/>
        <v>183000</v>
      </c>
      <c r="M267">
        <f t="shared" si="31"/>
        <v>220000</v>
      </c>
      <c r="N267">
        <f t="shared" si="32"/>
        <v>3250000</v>
      </c>
    </row>
    <row r="268" spans="1:14" x14ac:dyDescent="0.3">
      <c r="A268" s="1">
        <v>21</v>
      </c>
      <c r="B268" t="s">
        <v>735</v>
      </c>
      <c r="C268" t="s">
        <v>3553</v>
      </c>
      <c r="D268" t="s">
        <v>3554</v>
      </c>
      <c r="E268" t="s">
        <v>3555</v>
      </c>
      <c r="F268" t="s">
        <v>3556</v>
      </c>
      <c r="G268" t="s">
        <v>3557</v>
      </c>
      <c r="I268" t="str">
        <f t="shared" si="27"/>
        <v>N/A</v>
      </c>
      <c r="J268">
        <f t="shared" si="28"/>
        <v>309000</v>
      </c>
      <c r="K268">
        <f t="shared" si="29"/>
        <v>228000</v>
      </c>
      <c r="L268">
        <f t="shared" si="30"/>
        <v>183000</v>
      </c>
      <c r="M268">
        <f t="shared" si="31"/>
        <v>220000</v>
      </c>
      <c r="N268">
        <f t="shared" si="32"/>
        <v>3250000</v>
      </c>
    </row>
    <row r="269" spans="1:14" x14ac:dyDescent="0.3">
      <c r="A269" s="1">
        <v>22</v>
      </c>
      <c r="B269" t="s">
        <v>741</v>
      </c>
      <c r="C269" t="s">
        <v>254</v>
      </c>
      <c r="D269" t="s">
        <v>254</v>
      </c>
      <c r="E269" t="s">
        <v>254</v>
      </c>
      <c r="F269" t="s">
        <v>254</v>
      </c>
      <c r="G269" t="s">
        <v>254</v>
      </c>
      <c r="I269" t="str">
        <f t="shared" si="27"/>
        <v>N/A</v>
      </c>
      <c r="J269" t="str">
        <f t="shared" si="28"/>
        <v>N/A</v>
      </c>
      <c r="K269" t="str">
        <f t="shared" si="29"/>
        <v>N/A</v>
      </c>
      <c r="L269" t="str">
        <f t="shared" si="30"/>
        <v>N/A</v>
      </c>
      <c r="M269" t="str">
        <f t="shared" si="31"/>
        <v>N/A</v>
      </c>
      <c r="N269" t="str">
        <f t="shared" si="32"/>
        <v>N/A</v>
      </c>
    </row>
    <row r="270" spans="1:14" x14ac:dyDescent="0.3">
      <c r="A270" s="1">
        <v>23</v>
      </c>
      <c r="B270" t="s">
        <v>747</v>
      </c>
      <c r="C270" t="s">
        <v>3558</v>
      </c>
      <c r="D270" t="s">
        <v>3559</v>
      </c>
      <c r="E270" t="s">
        <v>3560</v>
      </c>
      <c r="F270" t="s">
        <v>3561</v>
      </c>
      <c r="G270" t="s">
        <v>3562</v>
      </c>
      <c r="I270" t="str">
        <f t="shared" si="27"/>
        <v>pos_trend</v>
      </c>
      <c r="J270">
        <f t="shared" si="28"/>
        <v>32920000</v>
      </c>
      <c r="K270">
        <f t="shared" si="29"/>
        <v>37050000</v>
      </c>
      <c r="L270">
        <f t="shared" si="30"/>
        <v>46810000</v>
      </c>
      <c r="M270">
        <f t="shared" si="31"/>
        <v>55160000</v>
      </c>
      <c r="N270">
        <f t="shared" si="32"/>
        <v>98340000</v>
      </c>
    </row>
    <row r="271" spans="1:14" x14ac:dyDescent="0.3">
      <c r="A271" s="1">
        <v>24</v>
      </c>
      <c r="B271" t="s">
        <v>753</v>
      </c>
      <c r="C271" t="s">
        <v>254</v>
      </c>
      <c r="D271" t="s">
        <v>254</v>
      </c>
      <c r="E271" t="s">
        <v>254</v>
      </c>
      <c r="F271" t="s">
        <v>254</v>
      </c>
      <c r="G271" t="s">
        <v>254</v>
      </c>
      <c r="I271" t="str">
        <f t="shared" si="27"/>
        <v>N/A</v>
      </c>
      <c r="J271" t="str">
        <f t="shared" si="28"/>
        <v>N/A</v>
      </c>
      <c r="K271" t="str">
        <f t="shared" si="29"/>
        <v>N/A</v>
      </c>
      <c r="L271" t="str">
        <f t="shared" si="30"/>
        <v>N/A</v>
      </c>
      <c r="M271" t="str">
        <f t="shared" si="31"/>
        <v>N/A</v>
      </c>
      <c r="N271" t="str">
        <f t="shared" si="32"/>
        <v>N/A</v>
      </c>
    </row>
    <row r="272" spans="1:14" x14ac:dyDescent="0.3">
      <c r="A272" s="1">
        <v>25</v>
      </c>
      <c r="B272" t="s">
        <v>754</v>
      </c>
      <c r="C272" t="s">
        <v>3563</v>
      </c>
      <c r="D272" t="s">
        <v>3564</v>
      </c>
      <c r="E272" t="s">
        <v>3565</v>
      </c>
      <c r="F272" t="s">
        <v>3566</v>
      </c>
      <c r="G272" t="s">
        <v>3567</v>
      </c>
      <c r="I272" t="str">
        <f t="shared" si="27"/>
        <v>N/A</v>
      </c>
      <c r="J272">
        <f t="shared" si="28"/>
        <v>0.19359999999999999</v>
      </c>
      <c r="K272">
        <f t="shared" si="29"/>
        <v>0.1804</v>
      </c>
      <c r="L272">
        <f t="shared" si="30"/>
        <v>0.13830000000000001</v>
      </c>
      <c r="M272">
        <f t="shared" si="31"/>
        <v>0.13009999999999999</v>
      </c>
      <c r="N272">
        <f t="shared" si="32"/>
        <v>0.17870000000000003</v>
      </c>
    </row>
    <row r="273" spans="1:14" x14ac:dyDescent="0.3">
      <c r="A273" s="1">
        <v>26</v>
      </c>
      <c r="B273" t="s">
        <v>760</v>
      </c>
      <c r="C273" t="s">
        <v>254</v>
      </c>
      <c r="D273" t="s">
        <v>254</v>
      </c>
      <c r="E273" t="s">
        <v>254</v>
      </c>
      <c r="F273" t="s">
        <v>254</v>
      </c>
      <c r="G273" t="s">
        <v>254</v>
      </c>
      <c r="I273" t="str">
        <f t="shared" si="27"/>
        <v>N/A</v>
      </c>
      <c r="J273" t="str">
        <f t="shared" si="28"/>
        <v>N/A</v>
      </c>
      <c r="K273" t="str">
        <f t="shared" si="29"/>
        <v>N/A</v>
      </c>
      <c r="L273" t="str">
        <f t="shared" si="30"/>
        <v>N/A</v>
      </c>
      <c r="M273" t="str">
        <f t="shared" si="31"/>
        <v>N/A</v>
      </c>
      <c r="N273" t="str">
        <f t="shared" si="32"/>
        <v>N/A</v>
      </c>
    </row>
    <row r="274" spans="1:14" x14ac:dyDescent="0.3">
      <c r="A274" s="1">
        <v>27</v>
      </c>
      <c r="B274" t="s">
        <v>761</v>
      </c>
      <c r="C274" t="s">
        <v>254</v>
      </c>
      <c r="D274" t="s">
        <v>254</v>
      </c>
      <c r="E274" t="s">
        <v>254</v>
      </c>
      <c r="F274" t="s">
        <v>254</v>
      </c>
      <c r="G274" t="s">
        <v>254</v>
      </c>
      <c r="I274" t="str">
        <f t="shared" si="27"/>
        <v>N/A</v>
      </c>
      <c r="J274" t="str">
        <f t="shared" si="28"/>
        <v>N/A</v>
      </c>
      <c r="K274" t="str">
        <f t="shared" si="29"/>
        <v>N/A</v>
      </c>
      <c r="L274" t="str">
        <f t="shared" si="30"/>
        <v>N/A</v>
      </c>
      <c r="M274" t="str">
        <f t="shared" si="31"/>
        <v>N/A</v>
      </c>
      <c r="N274" t="str">
        <f t="shared" si="32"/>
        <v>N/A</v>
      </c>
    </row>
    <row r="275" spans="1:14" x14ac:dyDescent="0.3">
      <c r="A275" s="1">
        <v>28</v>
      </c>
      <c r="B275" t="s">
        <v>762</v>
      </c>
      <c r="C275" t="s">
        <v>254</v>
      </c>
      <c r="D275" t="s">
        <v>254</v>
      </c>
      <c r="E275" t="s">
        <v>254</v>
      </c>
      <c r="F275" t="s">
        <v>254</v>
      </c>
      <c r="G275" t="s">
        <v>254</v>
      </c>
      <c r="I275" t="str">
        <f t="shared" si="27"/>
        <v>N/A</v>
      </c>
      <c r="J275" t="str">
        <f t="shared" si="28"/>
        <v>N/A</v>
      </c>
      <c r="K275" t="str">
        <f t="shared" si="29"/>
        <v>N/A</v>
      </c>
      <c r="L275" t="str">
        <f t="shared" si="30"/>
        <v>N/A</v>
      </c>
      <c r="M275" t="str">
        <f t="shared" si="31"/>
        <v>N/A</v>
      </c>
      <c r="N275" t="str">
        <f t="shared" si="32"/>
        <v>N/A</v>
      </c>
    </row>
    <row r="276" spans="1:14" x14ac:dyDescent="0.3">
      <c r="A276" s="1">
        <v>29</v>
      </c>
      <c r="B276" t="s">
        <v>763</v>
      </c>
      <c r="C276" t="s">
        <v>3568</v>
      </c>
      <c r="D276" t="s">
        <v>3569</v>
      </c>
      <c r="E276" t="s">
        <v>3570</v>
      </c>
      <c r="F276" t="s">
        <v>3571</v>
      </c>
      <c r="G276" t="s">
        <v>3572</v>
      </c>
      <c r="I276" t="str">
        <f t="shared" si="27"/>
        <v>pos_trend</v>
      </c>
      <c r="J276">
        <f t="shared" si="28"/>
        <v>137080000</v>
      </c>
      <c r="K276">
        <f t="shared" si="29"/>
        <v>168350000</v>
      </c>
      <c r="L276">
        <f t="shared" si="30"/>
        <v>291560000</v>
      </c>
      <c r="M276">
        <f t="shared" si="31"/>
        <v>368780000</v>
      </c>
      <c r="N276">
        <f t="shared" si="32"/>
        <v>452070000</v>
      </c>
    </row>
    <row r="277" spans="1:14" x14ac:dyDescent="0.3">
      <c r="A277" s="1">
        <v>30</v>
      </c>
      <c r="B277" t="s">
        <v>769</v>
      </c>
      <c r="C277" t="s">
        <v>3573</v>
      </c>
      <c r="D277" t="s">
        <v>3574</v>
      </c>
      <c r="E277" t="s">
        <v>3575</v>
      </c>
      <c r="F277" t="s">
        <v>3576</v>
      </c>
      <c r="G277" t="s">
        <v>3577</v>
      </c>
      <c r="I277" t="str">
        <f t="shared" si="27"/>
        <v>pos_trend</v>
      </c>
      <c r="J277">
        <f t="shared" si="28"/>
        <v>397000</v>
      </c>
      <c r="K277">
        <f t="shared" si="29"/>
        <v>411000</v>
      </c>
      <c r="L277">
        <f t="shared" si="30"/>
        <v>413000</v>
      </c>
      <c r="M277">
        <f t="shared" si="31"/>
        <v>426000</v>
      </c>
      <c r="N277">
        <f t="shared" si="32"/>
        <v>437000</v>
      </c>
    </row>
    <row r="278" spans="1:14" x14ac:dyDescent="0.3">
      <c r="A278" s="1">
        <v>31</v>
      </c>
      <c r="B278" t="s">
        <v>773</v>
      </c>
      <c r="C278" t="s">
        <v>3578</v>
      </c>
      <c r="D278" t="s">
        <v>3579</v>
      </c>
      <c r="E278" t="s">
        <v>3580</v>
      </c>
      <c r="F278" t="s">
        <v>3581</v>
      </c>
      <c r="G278" t="s">
        <v>3582</v>
      </c>
      <c r="I278" t="str">
        <f t="shared" si="27"/>
        <v>pos_trend</v>
      </c>
      <c r="J278">
        <f t="shared" si="28"/>
        <v>-258260000</v>
      </c>
      <c r="K278">
        <f t="shared" si="29"/>
        <v>-250910000</v>
      </c>
      <c r="L278">
        <f t="shared" si="30"/>
        <v>-137220000</v>
      </c>
      <c r="M278">
        <f t="shared" si="31"/>
        <v>-99080000</v>
      </c>
      <c r="N278">
        <f t="shared" si="32"/>
        <v>-46960000</v>
      </c>
    </row>
    <row r="279" spans="1:14" x14ac:dyDescent="0.3">
      <c r="A279" s="1">
        <v>32</v>
      </c>
      <c r="B279" t="s">
        <v>779</v>
      </c>
      <c r="C279" t="s">
        <v>254</v>
      </c>
      <c r="D279" t="s">
        <v>254</v>
      </c>
      <c r="E279" t="s">
        <v>254</v>
      </c>
      <c r="F279" t="s">
        <v>254</v>
      </c>
      <c r="G279" t="s">
        <v>254</v>
      </c>
      <c r="I279" t="str">
        <f t="shared" si="27"/>
        <v>N/A</v>
      </c>
      <c r="J279" t="str">
        <f t="shared" si="28"/>
        <v>N/A</v>
      </c>
      <c r="K279" t="str">
        <f t="shared" si="29"/>
        <v>N/A</v>
      </c>
      <c r="L279" t="str">
        <f t="shared" si="30"/>
        <v>N/A</v>
      </c>
      <c r="M279" t="str">
        <f t="shared" si="31"/>
        <v>N/A</v>
      </c>
      <c r="N279" t="str">
        <f t="shared" si="32"/>
        <v>N/A</v>
      </c>
    </row>
    <row r="280" spans="1:14" x14ac:dyDescent="0.3">
      <c r="A280" s="1">
        <v>33</v>
      </c>
      <c r="B280" t="s">
        <v>780</v>
      </c>
      <c r="C280" t="s">
        <v>3583</v>
      </c>
      <c r="D280" t="s">
        <v>3584</v>
      </c>
      <c r="E280" t="s">
        <v>3585</v>
      </c>
      <c r="F280" t="s">
        <v>254</v>
      </c>
      <c r="G280" t="s">
        <v>254</v>
      </c>
      <c r="I280" t="str">
        <f t="shared" si="27"/>
        <v>N/A</v>
      </c>
      <c r="J280">
        <f t="shared" si="28"/>
        <v>-3740000</v>
      </c>
      <c r="K280">
        <f t="shared" si="29"/>
        <v>-730000</v>
      </c>
      <c r="L280">
        <f t="shared" si="30"/>
        <v>-17330000</v>
      </c>
      <c r="M280" t="str">
        <f t="shared" si="31"/>
        <v>N/A</v>
      </c>
      <c r="N280" t="str">
        <f t="shared" si="32"/>
        <v>N/A</v>
      </c>
    </row>
    <row r="281" spans="1:14" x14ac:dyDescent="0.3">
      <c r="A281" s="1">
        <v>34</v>
      </c>
      <c r="B281" t="s">
        <v>786</v>
      </c>
      <c r="C281" t="s">
        <v>254</v>
      </c>
      <c r="D281" t="s">
        <v>254</v>
      </c>
      <c r="E281" t="s">
        <v>254</v>
      </c>
      <c r="F281" t="s">
        <v>254</v>
      </c>
      <c r="G281" t="s">
        <v>254</v>
      </c>
      <c r="I281" t="str">
        <f t="shared" si="27"/>
        <v>N/A</v>
      </c>
      <c r="J281" t="str">
        <f t="shared" si="28"/>
        <v>N/A</v>
      </c>
      <c r="K281" t="str">
        <f t="shared" si="29"/>
        <v>N/A</v>
      </c>
      <c r="L281" t="str">
        <f t="shared" si="30"/>
        <v>N/A</v>
      </c>
      <c r="M281" t="str">
        <f t="shared" si="31"/>
        <v>N/A</v>
      </c>
      <c r="N281" t="str">
        <f t="shared" si="32"/>
        <v>N/A</v>
      </c>
    </row>
    <row r="282" spans="1:14" x14ac:dyDescent="0.3">
      <c r="A282" s="1">
        <v>35</v>
      </c>
      <c r="B282" t="s">
        <v>788</v>
      </c>
      <c r="C282" t="s">
        <v>254</v>
      </c>
      <c r="D282" t="s">
        <v>254</v>
      </c>
      <c r="E282" t="s">
        <v>254</v>
      </c>
      <c r="F282" t="s">
        <v>254</v>
      </c>
      <c r="G282" t="s">
        <v>254</v>
      </c>
      <c r="I282" t="str">
        <f t="shared" si="27"/>
        <v>N/A</v>
      </c>
      <c r="J282" t="str">
        <f t="shared" si="28"/>
        <v>N/A</v>
      </c>
      <c r="K282" t="str">
        <f t="shared" si="29"/>
        <v>N/A</v>
      </c>
      <c r="L282" t="str">
        <f t="shared" si="30"/>
        <v>N/A</v>
      </c>
      <c r="M282" t="str">
        <f t="shared" si="31"/>
        <v>N/A</v>
      </c>
      <c r="N282" t="str">
        <f t="shared" si="32"/>
        <v>N/A</v>
      </c>
    </row>
    <row r="283" spans="1:14" x14ac:dyDescent="0.3">
      <c r="A283" s="1">
        <v>36</v>
      </c>
      <c r="B283" t="s">
        <v>789</v>
      </c>
      <c r="C283" t="s">
        <v>3586</v>
      </c>
      <c r="D283" t="s">
        <v>3587</v>
      </c>
      <c r="E283" t="s">
        <v>3588</v>
      </c>
      <c r="F283" t="s">
        <v>3589</v>
      </c>
      <c r="G283" t="s">
        <v>3590</v>
      </c>
      <c r="I283" t="str">
        <f t="shared" si="27"/>
        <v>neg_trend</v>
      </c>
      <c r="J283">
        <f t="shared" si="28"/>
        <v>-16129999.999999998</v>
      </c>
      <c r="K283">
        <f t="shared" si="29"/>
        <v>-16550000</v>
      </c>
      <c r="L283">
        <f t="shared" si="30"/>
        <v>-19350000</v>
      </c>
      <c r="M283">
        <f t="shared" si="31"/>
        <v>-26660000</v>
      </c>
      <c r="N283">
        <f t="shared" si="32"/>
        <v>-46760000</v>
      </c>
    </row>
    <row r="284" spans="1:14" x14ac:dyDescent="0.3">
      <c r="A284" s="1">
        <v>37</v>
      </c>
      <c r="B284" t="s">
        <v>795</v>
      </c>
      <c r="C284" t="s">
        <v>3591</v>
      </c>
      <c r="D284" t="s">
        <v>3592</v>
      </c>
      <c r="E284" t="s">
        <v>3593</v>
      </c>
      <c r="F284" t="s">
        <v>3594</v>
      </c>
      <c r="G284" t="s">
        <v>3595</v>
      </c>
      <c r="I284" t="str">
        <f t="shared" si="27"/>
        <v>N/A</v>
      </c>
      <c r="J284">
        <f t="shared" si="28"/>
        <v>0.80640000000000001</v>
      </c>
      <c r="K284">
        <f t="shared" si="29"/>
        <v>0.8196</v>
      </c>
      <c r="L284">
        <f t="shared" si="30"/>
        <v>0.86170000000000002</v>
      </c>
      <c r="M284">
        <f t="shared" si="31"/>
        <v>0.86990000000000001</v>
      </c>
      <c r="N284">
        <f t="shared" si="32"/>
        <v>0.82129999999999992</v>
      </c>
    </row>
    <row r="285" spans="1:14" x14ac:dyDescent="0.3">
      <c r="A285" s="1">
        <v>38</v>
      </c>
      <c r="B285" t="s">
        <v>801</v>
      </c>
      <c r="C285" t="s">
        <v>3568</v>
      </c>
      <c r="D285" t="s">
        <v>3569</v>
      </c>
      <c r="E285" t="s">
        <v>3570</v>
      </c>
      <c r="F285" t="s">
        <v>3571</v>
      </c>
      <c r="G285" t="s">
        <v>3572</v>
      </c>
      <c r="I285" t="str">
        <f t="shared" si="27"/>
        <v>pos_trend</v>
      </c>
      <c r="J285">
        <f t="shared" si="28"/>
        <v>137080000</v>
      </c>
      <c r="K285">
        <f t="shared" si="29"/>
        <v>168350000</v>
      </c>
      <c r="L285">
        <f t="shared" si="30"/>
        <v>291560000</v>
      </c>
      <c r="M285">
        <f t="shared" si="31"/>
        <v>368780000</v>
      </c>
      <c r="N285">
        <f t="shared" si="32"/>
        <v>452070000</v>
      </c>
    </row>
    <row r="286" spans="1:14" x14ac:dyDescent="0.3">
      <c r="A286" s="1">
        <v>39</v>
      </c>
      <c r="B286" t="s">
        <v>802</v>
      </c>
      <c r="C286" t="s">
        <v>3591</v>
      </c>
      <c r="D286" t="s">
        <v>3592</v>
      </c>
      <c r="E286" t="s">
        <v>3593</v>
      </c>
      <c r="F286" t="s">
        <v>3594</v>
      </c>
      <c r="G286" t="s">
        <v>3595</v>
      </c>
      <c r="I286" t="str">
        <f t="shared" si="27"/>
        <v>N/A</v>
      </c>
      <c r="J286">
        <f t="shared" si="28"/>
        <v>0.80640000000000001</v>
      </c>
      <c r="K286">
        <f t="shared" si="29"/>
        <v>0.8196</v>
      </c>
      <c r="L286">
        <f t="shared" si="30"/>
        <v>0.86170000000000002</v>
      </c>
      <c r="M286">
        <f t="shared" si="31"/>
        <v>0.86990000000000001</v>
      </c>
      <c r="N286">
        <f t="shared" si="32"/>
        <v>0.82129999999999992</v>
      </c>
    </row>
    <row r="287" spans="1:14" x14ac:dyDescent="0.3">
      <c r="A287" s="1">
        <v>40</v>
      </c>
      <c r="B287" t="s">
        <v>803</v>
      </c>
      <c r="C287" t="s">
        <v>254</v>
      </c>
      <c r="D287" t="s">
        <v>254</v>
      </c>
      <c r="E287" t="s">
        <v>254</v>
      </c>
      <c r="F287" t="s">
        <v>254</v>
      </c>
      <c r="G287" t="s">
        <v>254</v>
      </c>
      <c r="I287" t="str">
        <f t="shared" si="27"/>
        <v>N/A</v>
      </c>
      <c r="J287" t="str">
        <f t="shared" si="28"/>
        <v>N/A</v>
      </c>
      <c r="K287" t="str">
        <f t="shared" si="29"/>
        <v>N/A</v>
      </c>
      <c r="L287" t="str">
        <f t="shared" si="30"/>
        <v>N/A</v>
      </c>
      <c r="M287" t="str">
        <f t="shared" si="31"/>
        <v>N/A</v>
      </c>
      <c r="N287" t="str">
        <f t="shared" si="32"/>
        <v>N/A</v>
      </c>
    </row>
    <row r="288" spans="1:14" x14ac:dyDescent="0.3">
      <c r="A288" s="1">
        <v>41</v>
      </c>
      <c r="B288" t="s">
        <v>804</v>
      </c>
      <c r="C288" t="s">
        <v>3568</v>
      </c>
      <c r="D288" t="s">
        <v>3569</v>
      </c>
      <c r="E288" t="s">
        <v>3570</v>
      </c>
      <c r="F288" t="s">
        <v>3571</v>
      </c>
      <c r="G288" t="s">
        <v>3572</v>
      </c>
      <c r="I288" t="str">
        <f t="shared" si="27"/>
        <v>pos_trend</v>
      </c>
      <c r="J288">
        <f t="shared" si="28"/>
        <v>137080000</v>
      </c>
      <c r="K288">
        <f t="shared" si="29"/>
        <v>168350000</v>
      </c>
      <c r="L288">
        <f t="shared" si="30"/>
        <v>291560000</v>
      </c>
      <c r="M288">
        <f t="shared" si="31"/>
        <v>368780000</v>
      </c>
      <c r="N288">
        <f t="shared" si="32"/>
        <v>452070000</v>
      </c>
    </row>
    <row r="289" spans="1:14" x14ac:dyDescent="0.3">
      <c r="A289" s="1">
        <v>42</v>
      </c>
      <c r="B289" t="s">
        <v>805</v>
      </c>
      <c r="C289" t="s">
        <v>3498</v>
      </c>
      <c r="D289" t="s">
        <v>3499</v>
      </c>
      <c r="E289" t="s">
        <v>3500</v>
      </c>
      <c r="F289" t="s">
        <v>3501</v>
      </c>
      <c r="G289" t="s">
        <v>3502</v>
      </c>
      <c r="I289" t="str">
        <f t="shared" si="27"/>
        <v>pos_trend</v>
      </c>
      <c r="J289">
        <f t="shared" si="28"/>
        <v>170000000</v>
      </c>
      <c r="K289">
        <f t="shared" si="29"/>
        <v>205410000</v>
      </c>
      <c r="L289">
        <f t="shared" si="30"/>
        <v>338370000</v>
      </c>
      <c r="M289">
        <f t="shared" si="31"/>
        <v>423930000</v>
      </c>
      <c r="N289">
        <f t="shared" si="32"/>
        <v>550410000</v>
      </c>
    </row>
    <row r="290" spans="1:14" x14ac:dyDescent="0.3">
      <c r="I290" t="str">
        <f t="shared" si="27"/>
        <v>N/A</v>
      </c>
      <c r="J290" t="str">
        <f t="shared" si="28"/>
        <v>N/A</v>
      </c>
      <c r="K290" t="str">
        <f t="shared" si="29"/>
        <v>N/A</v>
      </c>
      <c r="L290" t="str">
        <f t="shared" si="30"/>
        <v>N/A</v>
      </c>
      <c r="M290" t="str">
        <f t="shared" si="31"/>
        <v>N/A</v>
      </c>
      <c r="N290" t="str">
        <f t="shared" si="32"/>
        <v>N/A</v>
      </c>
    </row>
    <row r="291" spans="1:14" x14ac:dyDescent="0.3">
      <c r="B291" s="1" t="s">
        <v>2598</v>
      </c>
      <c r="C291" s="1" t="s">
        <v>243</v>
      </c>
      <c r="D291" s="1" t="s">
        <v>244</v>
      </c>
      <c r="E291" s="1" t="s">
        <v>245</v>
      </c>
      <c r="F291" s="1" t="s">
        <v>246</v>
      </c>
      <c r="G291" s="1" t="s">
        <v>2599</v>
      </c>
      <c r="H291" s="1" t="s">
        <v>247</v>
      </c>
      <c r="I291" t="str">
        <f t="shared" si="27"/>
        <v>pos_trend</v>
      </c>
      <c r="J291">
        <f t="shared" si="28"/>
        <v>2013</v>
      </c>
      <c r="K291">
        <f t="shared" si="29"/>
        <v>2014</v>
      </c>
      <c r="L291">
        <f t="shared" si="30"/>
        <v>2015</v>
      </c>
      <c r="M291">
        <f t="shared" si="31"/>
        <v>2016</v>
      </c>
      <c r="N291">
        <f t="shared" si="32"/>
        <v>2017</v>
      </c>
    </row>
    <row r="292" spans="1:14" x14ac:dyDescent="0.3">
      <c r="A292" s="1">
        <v>0</v>
      </c>
      <c r="B292" t="s">
        <v>806</v>
      </c>
      <c r="C292" t="s">
        <v>3350</v>
      </c>
      <c r="D292" t="s">
        <v>3351</v>
      </c>
      <c r="E292" t="s">
        <v>3352</v>
      </c>
      <c r="F292" t="s">
        <v>3353</v>
      </c>
      <c r="G292" t="s">
        <v>3208</v>
      </c>
      <c r="I292" t="str">
        <f t="shared" si="27"/>
        <v>N/A</v>
      </c>
      <c r="J292">
        <f t="shared" si="28"/>
        <v>15010000</v>
      </c>
      <c r="K292">
        <f t="shared" si="29"/>
        <v>7350000</v>
      </c>
      <c r="L292">
        <f t="shared" si="30"/>
        <v>113690000</v>
      </c>
      <c r="M292">
        <f t="shared" si="31"/>
        <v>38150000</v>
      </c>
      <c r="N292">
        <f t="shared" si="32"/>
        <v>52120000</v>
      </c>
    </row>
    <row r="293" spans="1:14" x14ac:dyDescent="0.3">
      <c r="A293" s="1">
        <v>1</v>
      </c>
      <c r="B293" t="s">
        <v>424</v>
      </c>
      <c r="C293" t="s">
        <v>254</v>
      </c>
      <c r="D293" t="s">
        <v>3354</v>
      </c>
      <c r="E293" t="s">
        <v>3355</v>
      </c>
      <c r="F293" t="s">
        <v>3356</v>
      </c>
      <c r="G293" t="s">
        <v>3357</v>
      </c>
      <c r="I293" t="str">
        <f t="shared" si="27"/>
        <v>N/A</v>
      </c>
      <c r="J293" t="str">
        <f t="shared" si="28"/>
        <v>N/A</v>
      </c>
      <c r="K293">
        <f t="shared" si="29"/>
        <v>-0.51039999999999996</v>
      </c>
      <c r="L293">
        <f t="shared" si="30"/>
        <v>14.4657</v>
      </c>
      <c r="M293">
        <f t="shared" si="31"/>
        <v>-0.66450000000000009</v>
      </c>
      <c r="N293">
        <f t="shared" si="32"/>
        <v>0.36619999999999997</v>
      </c>
    </row>
    <row r="294" spans="1:14" x14ac:dyDescent="0.3">
      <c r="A294" s="1">
        <v>2</v>
      </c>
      <c r="B294" t="s">
        <v>807</v>
      </c>
      <c r="C294" t="s">
        <v>3268</v>
      </c>
      <c r="D294" t="s">
        <v>3269</v>
      </c>
      <c r="E294" t="s">
        <v>2933</v>
      </c>
      <c r="F294" t="s">
        <v>3270</v>
      </c>
      <c r="G294" t="s">
        <v>3271</v>
      </c>
      <c r="I294" t="str">
        <f t="shared" si="27"/>
        <v>N/A</v>
      </c>
      <c r="J294">
        <f t="shared" si="28"/>
        <v>2720000</v>
      </c>
      <c r="K294">
        <f t="shared" si="29"/>
        <v>2510000</v>
      </c>
      <c r="L294">
        <f t="shared" si="30"/>
        <v>2770000</v>
      </c>
      <c r="M294">
        <f t="shared" si="31"/>
        <v>3280000</v>
      </c>
      <c r="N294">
        <f t="shared" si="32"/>
        <v>6200000</v>
      </c>
    </row>
    <row r="295" spans="1:14" x14ac:dyDescent="0.3">
      <c r="A295" s="1">
        <v>3</v>
      </c>
      <c r="B295" t="s">
        <v>808</v>
      </c>
      <c r="C295" t="s">
        <v>3272</v>
      </c>
      <c r="D295" t="s">
        <v>3269</v>
      </c>
      <c r="E295" t="s">
        <v>2933</v>
      </c>
      <c r="F295" t="s">
        <v>3270</v>
      </c>
      <c r="G295" t="s">
        <v>3271</v>
      </c>
      <c r="I295" t="str">
        <f t="shared" si="27"/>
        <v>N/A</v>
      </c>
      <c r="J295">
        <f t="shared" si="28"/>
        <v>2610000</v>
      </c>
      <c r="K295">
        <f t="shared" si="29"/>
        <v>2510000</v>
      </c>
      <c r="L295">
        <f t="shared" si="30"/>
        <v>2770000</v>
      </c>
      <c r="M295">
        <f t="shared" si="31"/>
        <v>3280000</v>
      </c>
      <c r="N295">
        <f t="shared" si="32"/>
        <v>6200000</v>
      </c>
    </row>
    <row r="296" spans="1:14" x14ac:dyDescent="0.3">
      <c r="A296" s="1">
        <v>4</v>
      </c>
      <c r="B296" t="s">
        <v>809</v>
      </c>
      <c r="C296" t="s">
        <v>3273</v>
      </c>
      <c r="D296" t="s">
        <v>254</v>
      </c>
      <c r="E296" t="s">
        <v>254</v>
      </c>
      <c r="F296" t="s">
        <v>254</v>
      </c>
      <c r="G296" t="s">
        <v>254</v>
      </c>
      <c r="I296" t="str">
        <f t="shared" si="27"/>
        <v>N/A</v>
      </c>
      <c r="J296">
        <f t="shared" si="28"/>
        <v>111000</v>
      </c>
      <c r="K296" t="str">
        <f t="shared" si="29"/>
        <v>N/A</v>
      </c>
      <c r="L296" t="str">
        <f t="shared" si="30"/>
        <v>N/A</v>
      </c>
      <c r="M296" t="str">
        <f t="shared" si="31"/>
        <v>N/A</v>
      </c>
      <c r="N296" t="str">
        <f t="shared" si="32"/>
        <v>N/A</v>
      </c>
    </row>
    <row r="297" spans="1:14" x14ac:dyDescent="0.3">
      <c r="A297" s="1">
        <v>5</v>
      </c>
      <c r="B297" t="s">
        <v>810</v>
      </c>
      <c r="C297" t="s">
        <v>3344</v>
      </c>
      <c r="D297" t="s">
        <v>3345</v>
      </c>
      <c r="E297" t="s">
        <v>3596</v>
      </c>
      <c r="F297" t="s">
        <v>3597</v>
      </c>
      <c r="G297" t="s">
        <v>3598</v>
      </c>
      <c r="I297" t="str">
        <f t="shared" si="27"/>
        <v>N/A</v>
      </c>
      <c r="J297">
        <f t="shared" si="28"/>
        <v>755000</v>
      </c>
      <c r="K297">
        <f t="shared" si="29"/>
        <v>860000</v>
      </c>
      <c r="L297">
        <f t="shared" si="30"/>
        <v>-87090000</v>
      </c>
      <c r="M297">
        <f t="shared" si="31"/>
        <v>22300000</v>
      </c>
      <c r="N297">
        <f t="shared" si="32"/>
        <v>25800000</v>
      </c>
    </row>
    <row r="298" spans="1:14" x14ac:dyDescent="0.3">
      <c r="A298" s="1">
        <v>6</v>
      </c>
      <c r="B298" t="s">
        <v>714</v>
      </c>
      <c r="C298" t="s">
        <v>3344</v>
      </c>
      <c r="D298" t="s">
        <v>3345</v>
      </c>
      <c r="E298" t="s">
        <v>3596</v>
      </c>
      <c r="F298" t="s">
        <v>3597</v>
      </c>
      <c r="G298" t="s">
        <v>3598</v>
      </c>
      <c r="I298" t="str">
        <f t="shared" si="27"/>
        <v>N/A</v>
      </c>
      <c r="J298">
        <f t="shared" si="28"/>
        <v>755000</v>
      </c>
      <c r="K298">
        <f t="shared" si="29"/>
        <v>860000</v>
      </c>
      <c r="L298">
        <f t="shared" si="30"/>
        <v>-87090000</v>
      </c>
      <c r="M298">
        <f t="shared" si="31"/>
        <v>22300000</v>
      </c>
      <c r="N298">
        <f t="shared" si="32"/>
        <v>25800000</v>
      </c>
    </row>
    <row r="299" spans="1:14" x14ac:dyDescent="0.3">
      <c r="A299" s="1">
        <v>7</v>
      </c>
      <c r="B299" t="s">
        <v>816</v>
      </c>
      <c r="C299" t="s">
        <v>254</v>
      </c>
      <c r="D299" t="s">
        <v>254</v>
      </c>
      <c r="E299" t="s">
        <v>254</v>
      </c>
      <c r="F299" t="s">
        <v>254</v>
      </c>
      <c r="G299" t="s">
        <v>254</v>
      </c>
      <c r="I299" t="str">
        <f t="shared" si="27"/>
        <v>N/A</v>
      </c>
      <c r="J299" t="str">
        <f t="shared" si="28"/>
        <v>N/A</v>
      </c>
      <c r="K299" t="str">
        <f t="shared" si="29"/>
        <v>N/A</v>
      </c>
      <c r="L299" t="str">
        <f t="shared" si="30"/>
        <v>N/A</v>
      </c>
      <c r="M299" t="str">
        <f t="shared" si="31"/>
        <v>N/A</v>
      </c>
      <c r="N299" t="str">
        <f t="shared" si="32"/>
        <v>N/A</v>
      </c>
    </row>
    <row r="300" spans="1:14" x14ac:dyDescent="0.3">
      <c r="A300" s="1">
        <v>8</v>
      </c>
      <c r="B300" t="s">
        <v>817</v>
      </c>
      <c r="C300" t="s">
        <v>3599</v>
      </c>
      <c r="D300" t="s">
        <v>278</v>
      </c>
      <c r="E300" t="s">
        <v>3600</v>
      </c>
      <c r="F300" t="s">
        <v>3601</v>
      </c>
      <c r="G300" t="s">
        <v>3602</v>
      </c>
      <c r="I300" t="str">
        <f t="shared" si="27"/>
        <v>N/A</v>
      </c>
      <c r="J300">
        <f t="shared" si="28"/>
        <v>10720000</v>
      </c>
      <c r="K300">
        <f t="shared" si="29"/>
        <v>13280000</v>
      </c>
      <c r="L300">
        <f t="shared" si="30"/>
        <v>18650000</v>
      </c>
      <c r="M300">
        <f t="shared" si="31"/>
        <v>28680000</v>
      </c>
      <c r="N300">
        <f t="shared" si="32"/>
        <v>25660000</v>
      </c>
    </row>
    <row r="301" spans="1:14" x14ac:dyDescent="0.3">
      <c r="A301" s="1">
        <v>9</v>
      </c>
      <c r="B301" t="s">
        <v>823</v>
      </c>
      <c r="C301" t="s">
        <v>3603</v>
      </c>
      <c r="D301" t="s">
        <v>3604</v>
      </c>
      <c r="E301" t="s">
        <v>3605</v>
      </c>
      <c r="F301" t="s">
        <v>3606</v>
      </c>
      <c r="G301" t="s">
        <v>3607</v>
      </c>
      <c r="I301" t="str">
        <f t="shared" si="27"/>
        <v>N/A</v>
      </c>
      <c r="J301">
        <f t="shared" si="28"/>
        <v>29210000</v>
      </c>
      <c r="K301">
        <f t="shared" si="29"/>
        <v>24000000</v>
      </c>
      <c r="L301">
        <f t="shared" si="30"/>
        <v>48010000</v>
      </c>
      <c r="M301">
        <f t="shared" si="31"/>
        <v>92400000</v>
      </c>
      <c r="N301">
        <f t="shared" si="32"/>
        <v>109780000</v>
      </c>
    </row>
    <row r="302" spans="1:14" x14ac:dyDescent="0.3">
      <c r="A302" s="1">
        <v>10</v>
      </c>
      <c r="B302" t="s">
        <v>829</v>
      </c>
      <c r="C302" t="s">
        <v>254</v>
      </c>
      <c r="D302" t="s">
        <v>254</v>
      </c>
      <c r="E302" t="s">
        <v>254</v>
      </c>
      <c r="F302" t="s">
        <v>254</v>
      </c>
      <c r="G302" t="s">
        <v>254</v>
      </c>
      <c r="I302" t="str">
        <f t="shared" si="27"/>
        <v>N/A</v>
      </c>
      <c r="J302" t="str">
        <f t="shared" si="28"/>
        <v>N/A</v>
      </c>
      <c r="K302" t="str">
        <f t="shared" si="29"/>
        <v>N/A</v>
      </c>
      <c r="L302" t="str">
        <f t="shared" si="30"/>
        <v>N/A</v>
      </c>
      <c r="M302" t="str">
        <f t="shared" si="31"/>
        <v>N/A</v>
      </c>
      <c r="N302" t="str">
        <f t="shared" si="32"/>
        <v>N/A</v>
      </c>
    </row>
    <row r="303" spans="1:14" x14ac:dyDescent="0.3">
      <c r="A303" s="1">
        <v>11</v>
      </c>
      <c r="B303" t="s">
        <v>830</v>
      </c>
      <c r="C303" t="s">
        <v>3608</v>
      </c>
      <c r="D303" t="s">
        <v>3609</v>
      </c>
      <c r="E303" t="s">
        <v>3610</v>
      </c>
      <c r="F303" t="s">
        <v>1732</v>
      </c>
      <c r="G303" t="s">
        <v>3611</v>
      </c>
      <c r="I303" t="str">
        <f t="shared" si="27"/>
        <v>N/A</v>
      </c>
      <c r="J303">
        <f t="shared" si="28"/>
        <v>-2810000</v>
      </c>
      <c r="K303">
        <f t="shared" si="29"/>
        <v>-530000</v>
      </c>
      <c r="L303">
        <f t="shared" si="30"/>
        <v>-4720000</v>
      </c>
      <c r="M303">
        <f t="shared" si="31"/>
        <v>-15600000</v>
      </c>
      <c r="N303">
        <f t="shared" si="32"/>
        <v>5330000</v>
      </c>
    </row>
    <row r="304" spans="1:14" x14ac:dyDescent="0.3">
      <c r="A304" s="1">
        <v>12</v>
      </c>
      <c r="B304" t="s">
        <v>836</v>
      </c>
      <c r="C304" t="s">
        <v>3612</v>
      </c>
      <c r="D304" t="s">
        <v>2697</v>
      </c>
      <c r="E304" t="s">
        <v>3613</v>
      </c>
      <c r="F304" t="s">
        <v>3614</v>
      </c>
      <c r="G304" t="s">
        <v>3615</v>
      </c>
      <c r="I304" t="str">
        <f t="shared" si="27"/>
        <v>N/A</v>
      </c>
      <c r="J304">
        <f t="shared" si="28"/>
        <v>-2590000</v>
      </c>
      <c r="K304">
        <f t="shared" si="29"/>
        <v>-1310000</v>
      </c>
      <c r="L304">
        <f t="shared" si="30"/>
        <v>-7970000</v>
      </c>
      <c r="M304">
        <f t="shared" si="31"/>
        <v>-10930000</v>
      </c>
      <c r="N304">
        <f t="shared" si="32"/>
        <v>-11550000</v>
      </c>
    </row>
    <row r="305" spans="1:14" x14ac:dyDescent="0.3">
      <c r="A305" s="1">
        <v>13</v>
      </c>
      <c r="B305" t="s">
        <v>655</v>
      </c>
      <c r="C305" t="s">
        <v>3332</v>
      </c>
      <c r="D305" t="s">
        <v>3616</v>
      </c>
      <c r="E305" t="s">
        <v>3442</v>
      </c>
      <c r="F305" t="s">
        <v>3617</v>
      </c>
      <c r="G305" t="s">
        <v>3618</v>
      </c>
      <c r="I305" t="str">
        <f t="shared" si="27"/>
        <v>N/A</v>
      </c>
      <c r="J305">
        <f t="shared" si="28"/>
        <v>1180000</v>
      </c>
      <c r="K305">
        <f t="shared" si="29"/>
        <v>-54000</v>
      </c>
      <c r="L305">
        <f t="shared" si="30"/>
        <v>3370000</v>
      </c>
      <c r="M305">
        <f t="shared" si="31"/>
        <v>-2650000</v>
      </c>
      <c r="N305">
        <f t="shared" si="32"/>
        <v>7570000</v>
      </c>
    </row>
    <row r="306" spans="1:14" x14ac:dyDescent="0.3">
      <c r="A306" s="1">
        <v>14</v>
      </c>
      <c r="B306" t="s">
        <v>847</v>
      </c>
      <c r="C306" t="s">
        <v>3619</v>
      </c>
      <c r="D306" t="s">
        <v>3620</v>
      </c>
      <c r="E306" t="s">
        <v>3621</v>
      </c>
      <c r="F306" t="s">
        <v>3622</v>
      </c>
      <c r="G306" t="s">
        <v>3103</v>
      </c>
      <c r="I306" t="str">
        <f t="shared" si="27"/>
        <v>N/A</v>
      </c>
      <c r="J306">
        <f t="shared" si="28"/>
        <v>852000</v>
      </c>
      <c r="K306">
        <f t="shared" si="29"/>
        <v>-480000</v>
      </c>
      <c r="L306">
        <f t="shared" si="30"/>
        <v>830000</v>
      </c>
      <c r="M306">
        <f t="shared" si="31"/>
        <v>-572000</v>
      </c>
      <c r="N306">
        <f t="shared" si="32"/>
        <v>-621000</v>
      </c>
    </row>
    <row r="307" spans="1:14" x14ac:dyDescent="0.3">
      <c r="A307" s="1">
        <v>15</v>
      </c>
      <c r="B307" t="s">
        <v>853</v>
      </c>
      <c r="C307" t="s">
        <v>3623</v>
      </c>
      <c r="D307" t="s">
        <v>3624</v>
      </c>
      <c r="E307" t="s">
        <v>3625</v>
      </c>
      <c r="F307" t="s">
        <v>3626</v>
      </c>
      <c r="G307" t="s">
        <v>3216</v>
      </c>
      <c r="I307" t="str">
        <f t="shared" si="27"/>
        <v>N/A</v>
      </c>
      <c r="J307">
        <f t="shared" si="28"/>
        <v>26400000</v>
      </c>
      <c r="K307">
        <f t="shared" si="29"/>
        <v>23470000</v>
      </c>
      <c r="L307">
        <f t="shared" si="30"/>
        <v>43290000</v>
      </c>
      <c r="M307">
        <f t="shared" si="31"/>
        <v>76800000</v>
      </c>
      <c r="N307">
        <f t="shared" si="32"/>
        <v>115120000</v>
      </c>
    </row>
    <row r="308" spans="1:14" x14ac:dyDescent="0.3">
      <c r="A308" s="1">
        <v>16</v>
      </c>
      <c r="B308" t="s">
        <v>859</v>
      </c>
      <c r="C308" t="s">
        <v>254</v>
      </c>
      <c r="D308" t="s">
        <v>3627</v>
      </c>
      <c r="E308" t="s">
        <v>3628</v>
      </c>
      <c r="F308" t="s">
        <v>3629</v>
      </c>
      <c r="G308" t="s">
        <v>3630</v>
      </c>
      <c r="I308" t="str">
        <f t="shared" si="27"/>
        <v>N/A</v>
      </c>
      <c r="J308" t="str">
        <f t="shared" si="28"/>
        <v>N/A</v>
      </c>
      <c r="K308">
        <f t="shared" si="29"/>
        <v>-0.11109999999999999</v>
      </c>
      <c r="L308">
        <f t="shared" si="30"/>
        <v>0.84480000000000011</v>
      </c>
      <c r="M308">
        <f t="shared" si="31"/>
        <v>0.77400000000000002</v>
      </c>
      <c r="N308">
        <f t="shared" si="32"/>
        <v>0.499</v>
      </c>
    </row>
    <row r="309" spans="1:14" x14ac:dyDescent="0.3">
      <c r="A309" s="1">
        <v>17</v>
      </c>
      <c r="B309" t="s">
        <v>864</v>
      </c>
      <c r="C309" t="s">
        <v>3631</v>
      </c>
      <c r="D309" t="s">
        <v>3632</v>
      </c>
      <c r="E309" t="s">
        <v>3633</v>
      </c>
      <c r="F309" t="s">
        <v>3634</v>
      </c>
      <c r="G309" t="s">
        <v>3635</v>
      </c>
      <c r="I309" t="str">
        <f t="shared" si="27"/>
        <v>N/A</v>
      </c>
      <c r="J309">
        <f t="shared" si="28"/>
        <v>0.16700000000000001</v>
      </c>
      <c r="K309">
        <f t="shared" si="29"/>
        <v>0.1278</v>
      </c>
      <c r="L309">
        <f t="shared" si="30"/>
        <v>0.188</v>
      </c>
      <c r="M309">
        <f t="shared" si="31"/>
        <v>0.23300000000000001</v>
      </c>
      <c r="N309">
        <f t="shared" si="32"/>
        <v>0.25850000000000001</v>
      </c>
    </row>
    <row r="310" spans="1:14" x14ac:dyDescent="0.3">
      <c r="I310" t="str">
        <f t="shared" si="27"/>
        <v>N/A</v>
      </c>
      <c r="J310" t="str">
        <f t="shared" si="28"/>
        <v>N/A</v>
      </c>
      <c r="K310" t="str">
        <f t="shared" si="29"/>
        <v>N/A</v>
      </c>
      <c r="L310" t="str">
        <f t="shared" si="30"/>
        <v>N/A</v>
      </c>
      <c r="M310" t="str">
        <f t="shared" si="31"/>
        <v>N/A</v>
      </c>
      <c r="N310" t="str">
        <f t="shared" si="32"/>
        <v>N/A</v>
      </c>
    </row>
    <row r="311" spans="1:14" x14ac:dyDescent="0.3">
      <c r="B311" s="1" t="s">
        <v>307</v>
      </c>
      <c r="C311" s="1" t="s">
        <v>243</v>
      </c>
      <c r="D311" s="1" t="s">
        <v>244</v>
      </c>
      <c r="E311" s="1" t="s">
        <v>245</v>
      </c>
      <c r="F311" s="1" t="s">
        <v>246</v>
      </c>
      <c r="G311" s="1" t="s">
        <v>2599</v>
      </c>
      <c r="H311" s="1" t="s">
        <v>247</v>
      </c>
      <c r="I311" t="str">
        <f t="shared" si="27"/>
        <v>pos_trend</v>
      </c>
      <c r="J311">
        <f t="shared" si="28"/>
        <v>2013</v>
      </c>
      <c r="K311">
        <f t="shared" si="29"/>
        <v>2014</v>
      </c>
      <c r="L311">
        <f t="shared" si="30"/>
        <v>2015</v>
      </c>
      <c r="M311">
        <f t="shared" si="31"/>
        <v>2016</v>
      </c>
      <c r="N311">
        <f t="shared" si="32"/>
        <v>2017</v>
      </c>
    </row>
    <row r="312" spans="1:14" x14ac:dyDescent="0.3">
      <c r="A312" s="1">
        <v>0</v>
      </c>
      <c r="B312" t="s">
        <v>870</v>
      </c>
      <c r="C312" t="s">
        <v>3636</v>
      </c>
      <c r="D312" t="s">
        <v>3637</v>
      </c>
      <c r="E312" t="s">
        <v>3020</v>
      </c>
      <c r="F312" t="s">
        <v>3638</v>
      </c>
      <c r="G312" t="s">
        <v>3639</v>
      </c>
      <c r="I312" t="str">
        <f t="shared" si="27"/>
        <v>N/A</v>
      </c>
      <c r="J312">
        <f t="shared" si="28"/>
        <v>-2840000</v>
      </c>
      <c r="K312">
        <f t="shared" si="29"/>
        <v>-2760000</v>
      </c>
      <c r="L312">
        <f t="shared" si="30"/>
        <v>-5190000</v>
      </c>
      <c r="M312">
        <f t="shared" si="31"/>
        <v>-15620000</v>
      </c>
      <c r="N312">
        <f t="shared" si="32"/>
        <v>-50420000</v>
      </c>
    </row>
    <row r="313" spans="1:14" x14ac:dyDescent="0.3">
      <c r="A313" s="1">
        <v>1</v>
      </c>
      <c r="B313" t="s">
        <v>876</v>
      </c>
      <c r="C313" t="s">
        <v>3636</v>
      </c>
      <c r="D313" t="s">
        <v>3637</v>
      </c>
      <c r="E313" t="s">
        <v>3020</v>
      </c>
      <c r="F313" t="s">
        <v>3638</v>
      </c>
      <c r="G313" t="s">
        <v>3639</v>
      </c>
      <c r="I313" t="str">
        <f t="shared" si="27"/>
        <v>N/A</v>
      </c>
      <c r="J313">
        <f t="shared" si="28"/>
        <v>-2840000</v>
      </c>
      <c r="K313">
        <f t="shared" si="29"/>
        <v>-2760000</v>
      </c>
      <c r="L313">
        <f t="shared" si="30"/>
        <v>-5190000</v>
      </c>
      <c r="M313">
        <f t="shared" si="31"/>
        <v>-15620000</v>
      </c>
      <c r="N313">
        <f t="shared" si="32"/>
        <v>-50420000</v>
      </c>
    </row>
    <row r="314" spans="1:14" x14ac:dyDescent="0.3">
      <c r="A314" s="1">
        <v>2</v>
      </c>
      <c r="B314" t="s">
        <v>882</v>
      </c>
      <c r="C314" t="s">
        <v>254</v>
      </c>
      <c r="D314" t="s">
        <v>254</v>
      </c>
      <c r="E314" t="s">
        <v>254</v>
      </c>
      <c r="F314" t="s">
        <v>254</v>
      </c>
      <c r="G314" t="s">
        <v>254</v>
      </c>
      <c r="I314" t="str">
        <f t="shared" si="27"/>
        <v>N/A</v>
      </c>
      <c r="J314" t="str">
        <f t="shared" si="28"/>
        <v>N/A</v>
      </c>
      <c r="K314" t="str">
        <f t="shared" si="29"/>
        <v>N/A</v>
      </c>
      <c r="L314" t="str">
        <f t="shared" si="30"/>
        <v>N/A</v>
      </c>
      <c r="M314" t="str">
        <f t="shared" si="31"/>
        <v>N/A</v>
      </c>
      <c r="N314" t="str">
        <f t="shared" si="32"/>
        <v>N/A</v>
      </c>
    </row>
    <row r="315" spans="1:14" x14ac:dyDescent="0.3">
      <c r="A315" s="1">
        <v>3</v>
      </c>
      <c r="B315" t="s">
        <v>888</v>
      </c>
      <c r="C315" t="s">
        <v>254</v>
      </c>
      <c r="D315" t="s">
        <v>3640</v>
      </c>
      <c r="E315" t="s">
        <v>3641</v>
      </c>
      <c r="F315" t="s">
        <v>3642</v>
      </c>
      <c r="G315" t="s">
        <v>3643</v>
      </c>
      <c r="I315" t="str">
        <f t="shared" si="27"/>
        <v>neg_trend</v>
      </c>
      <c r="J315" t="str">
        <f t="shared" si="28"/>
        <v>N/A</v>
      </c>
      <c r="K315">
        <f t="shared" si="29"/>
        <v>2.6400000000000003E-2</v>
      </c>
      <c r="L315">
        <f t="shared" si="30"/>
        <v>-0.87900000000000011</v>
      </c>
      <c r="M315">
        <f t="shared" si="31"/>
        <v>-2.0116000000000001</v>
      </c>
      <c r="N315">
        <f t="shared" si="32"/>
        <v>-2.2268000000000003</v>
      </c>
    </row>
    <row r="316" spans="1:14" x14ac:dyDescent="0.3">
      <c r="A316" s="1">
        <v>4</v>
      </c>
      <c r="B316" t="s">
        <v>893</v>
      </c>
      <c r="C316" t="s">
        <v>3644</v>
      </c>
      <c r="D316" t="s">
        <v>3645</v>
      </c>
      <c r="E316" t="s">
        <v>3646</v>
      </c>
      <c r="F316" t="s">
        <v>3647</v>
      </c>
      <c r="G316" t="s">
        <v>3648</v>
      </c>
      <c r="I316" t="str">
        <f t="shared" ref="I316:I379" si="33">IF(AND(K316&gt; J316, L316&gt; K316, M316&gt; L316, N316&gt; M316), "pos_trend", IF(AND(K316&lt; J316, L316&lt; K316, M316&lt; L316, N316&lt; M316), "neg_trend", "N/A"))</f>
        <v>N/A</v>
      </c>
      <c r="J316">
        <f t="shared" ref="J316:J379" si="34">IFERROR(IF(TRIM(C316)="-", "N/A", IF(RIGHT(C316,1)=")",IF(RIGHT(C316,2)="T)",-1000000000000*VALUE(MID(C316,2,LEN(C316)-3)),IF(RIGHT(C316,2)="M)",-1000000*VALUE(MID(C316,2,LEN(C316)-3)),IF(RIGHT(C316,2)="B)",-1000000000*VALUE(MID(C316,2,LEN(C316)-3)),IF(RIGHT(C316,2)="k)",-1000*VALUE(MID(C316,2,LEN(C316)-3)),VALUE(SUBSTITUTE(C316,",","")))))),IF(RIGHT(C316,1)="T",1000000000000*VALUE(LEFT(C316,LEN(C316)-1)),IF(RIGHT(C316,1)="M",1000000*VALUE(LEFT(C316,LEN(C316)-1)),IF(RIGHT(C316,1)="B",1000000000*VALUE(LEFT(C316,LEN(C316)-1)),IF(RIGHT(C316,1)="%",0.01*VALUE(LEFT(C316,LEN(C316)-1)),IF(RIGHT(C316,1)="k",1000*VALUE(LEFT(C316,LEN(C316)-1)),VALUE(SUBSTITUTE(C316,",",""))))))))),"N/A")</f>
        <v>-1.7899999999999999E-2</v>
      </c>
      <c r="K316">
        <f t="shared" ref="K316:K379" si="35">IFERROR(IF(TRIM(D316)="-", "N/A", IF(RIGHT(D316,1)=")",IF(RIGHT(D316,2)="T)",-1000000000000*VALUE(MID(D316,2,LEN(D316)-3)),IF(RIGHT(D316,2)="M)",-1000000*VALUE(MID(D316,2,LEN(D316)-3)),IF(RIGHT(D316,2)="B)",-1000000000*VALUE(MID(D316,2,LEN(D316)-3)),IF(RIGHT(D316,2)="k)",-1000*VALUE(MID(D316,2,LEN(D316)-3)),VALUE(SUBSTITUTE(D316,",","")))))),IF(RIGHT(D316,1)="T",1000000000000*VALUE(LEFT(D316,LEN(D316)-1)),IF(RIGHT(D316,1)="M",1000000*VALUE(LEFT(D316,LEN(D316)-1)),IF(RIGHT(D316,1)="B",1000000000*VALUE(LEFT(D316,LEN(D316)-1)),IF(RIGHT(D316,1)="%",0.01*VALUE(LEFT(D316,LEN(D316)-1)),IF(RIGHT(D316,1)="k",1000*VALUE(LEFT(D316,LEN(D316)-1)),VALUE(SUBSTITUTE(D316,",",""))))))))),"N/A")</f>
        <v>-1.4999999999999999E-2</v>
      </c>
      <c r="L316">
        <f t="shared" ref="L316:L379" si="36">IFERROR(IF(TRIM(E316)="-", "N/A", IF(RIGHT(E316,1)=")",IF(RIGHT(E316,2)="T)",-1000000000000*VALUE(MID(E316,2,LEN(E316)-3)),IF(RIGHT(E316,2)="M)",-1000000*VALUE(MID(E316,2,LEN(E316)-3)),IF(RIGHT(E316,2)="B)",-1000000000*VALUE(MID(E316,2,LEN(E316)-3)),IF(RIGHT(E316,2)="k)",-1000*VALUE(MID(E316,2,LEN(E316)-3)),VALUE(SUBSTITUTE(E316,",","")))))),IF(RIGHT(E316,1)="T",1000000000000*VALUE(LEFT(E316,LEN(E316)-1)),IF(RIGHT(E316,1)="M",1000000*VALUE(LEFT(E316,LEN(E316)-1)),IF(RIGHT(E316,1)="B",1000000000*VALUE(LEFT(E316,LEN(E316)-1)),IF(RIGHT(E316,1)="%",0.01*VALUE(LEFT(E316,LEN(E316)-1)),IF(RIGHT(E316,1)="k",1000*VALUE(LEFT(E316,LEN(E316)-1)),VALUE(SUBSTITUTE(E316,",",""))))))))),"N/A")</f>
        <v>-2.2499999999999999E-2</v>
      </c>
      <c r="M316">
        <f t="shared" ref="M316:M379" si="37">IFERROR(IF(TRIM(F316)="-", "N/A", IF(RIGHT(F316,1)=")",IF(RIGHT(F316,2)="T)",-1000000000000*VALUE(MID(F316,2,LEN(F316)-3)),IF(RIGHT(F316,2)="M)",-1000000*VALUE(MID(F316,2,LEN(F316)-3)),IF(RIGHT(F316,2)="B)",-1000000000*VALUE(MID(F316,2,LEN(F316)-3)),IF(RIGHT(F316,2)="k)",-1000*VALUE(MID(F316,2,LEN(F316)-3)),VALUE(SUBSTITUTE(F316,",","")))))),IF(RIGHT(F316,1)="T",1000000000000*VALUE(LEFT(F316,LEN(F316)-1)),IF(RIGHT(F316,1)="M",1000000*VALUE(LEFT(F316,LEN(F316)-1)),IF(RIGHT(F316,1)="B",1000000000*VALUE(LEFT(F316,LEN(F316)-1)),IF(RIGHT(F316,1)="%",0.01*VALUE(LEFT(F316,LEN(F316)-1)),IF(RIGHT(F316,1)="k",1000*VALUE(LEFT(F316,LEN(F316)-1)),VALUE(SUBSTITUTE(F316,",",""))))))))),"N/A")</f>
        <v>-4.7400000000000005E-2</v>
      </c>
      <c r="N316">
        <f t="shared" ref="N316:N379" si="38">IFERROR(IF(TRIM(G316)="-", "N/A", IF(RIGHT(G316,1)=")",IF(RIGHT(G316,2)="T)",-1000000000000*VALUE(MID(G316,2,LEN(G316)-3)),IF(RIGHT(G316,2)="M)",-1000000*VALUE(MID(G316,2,LEN(G316)-3)),IF(RIGHT(G316,2)="B)",-1000000000*VALUE(MID(G316,2,LEN(G316)-3)),IF(RIGHT(G316,2)="k)",-1000*VALUE(MID(G316,2,LEN(G316)-3)),VALUE(SUBSTITUTE(G316,",","")))))),IF(RIGHT(G316,1)="T",1000000000000*VALUE(LEFT(G316,LEN(G316)-1)),IF(RIGHT(G316,1)="M",1000000*VALUE(LEFT(G316,LEN(G316)-1)),IF(RIGHT(G316,1)="B",1000000000*VALUE(LEFT(G316,LEN(G316)-1)),IF(RIGHT(G316,1)="%",0.01*VALUE(LEFT(G316,LEN(G316)-1)),IF(RIGHT(G316,1)="k",1000*VALUE(LEFT(G316,LEN(G316)-1)),VALUE(SUBSTITUTE(G316,",",""))))))))),"N/A")</f>
        <v>-0.11320000000000001</v>
      </c>
    </row>
    <row r="317" spans="1:14" x14ac:dyDescent="0.3">
      <c r="A317" s="1">
        <v>5</v>
      </c>
      <c r="B317" t="s">
        <v>899</v>
      </c>
      <c r="C317" t="s">
        <v>254</v>
      </c>
      <c r="D317" t="s">
        <v>254</v>
      </c>
      <c r="E317" t="s">
        <v>3649</v>
      </c>
      <c r="F317" t="s">
        <v>254</v>
      </c>
      <c r="G317" t="s">
        <v>254</v>
      </c>
      <c r="I317" t="str">
        <f t="shared" si="33"/>
        <v>N/A</v>
      </c>
      <c r="J317" t="str">
        <f t="shared" si="34"/>
        <v>N/A</v>
      </c>
      <c r="K317" t="str">
        <f t="shared" si="35"/>
        <v>N/A</v>
      </c>
      <c r="L317">
        <f t="shared" si="36"/>
        <v>-15700000</v>
      </c>
      <c r="M317" t="str">
        <f t="shared" si="37"/>
        <v>N/A</v>
      </c>
      <c r="N317" t="str">
        <f t="shared" si="38"/>
        <v>N/A</v>
      </c>
    </row>
    <row r="318" spans="1:14" x14ac:dyDescent="0.3">
      <c r="A318" s="1">
        <v>6</v>
      </c>
      <c r="B318" t="s">
        <v>904</v>
      </c>
      <c r="C318" t="s">
        <v>254</v>
      </c>
      <c r="D318" t="s">
        <v>254</v>
      </c>
      <c r="E318" t="s">
        <v>254</v>
      </c>
      <c r="F318" t="s">
        <v>254</v>
      </c>
      <c r="G318" t="s">
        <v>254</v>
      </c>
      <c r="I318" t="str">
        <f t="shared" si="33"/>
        <v>N/A</v>
      </c>
      <c r="J318" t="str">
        <f t="shared" si="34"/>
        <v>N/A</v>
      </c>
      <c r="K318" t="str">
        <f t="shared" si="35"/>
        <v>N/A</v>
      </c>
      <c r="L318" t="str">
        <f t="shared" si="36"/>
        <v>N/A</v>
      </c>
      <c r="M318" t="str">
        <f t="shared" si="37"/>
        <v>N/A</v>
      </c>
      <c r="N318" t="str">
        <f t="shared" si="38"/>
        <v>N/A</v>
      </c>
    </row>
    <row r="319" spans="1:14" x14ac:dyDescent="0.3">
      <c r="A319" s="1">
        <v>7</v>
      </c>
      <c r="B319" t="s">
        <v>906</v>
      </c>
      <c r="C319" t="s">
        <v>3650</v>
      </c>
      <c r="D319" t="s">
        <v>3651</v>
      </c>
      <c r="E319" t="s">
        <v>3652</v>
      </c>
      <c r="F319" t="s">
        <v>3653</v>
      </c>
      <c r="G319" t="s">
        <v>3654</v>
      </c>
      <c r="I319" t="str">
        <f t="shared" si="33"/>
        <v>neg_trend</v>
      </c>
      <c r="J319">
        <f t="shared" si="34"/>
        <v>-7430000</v>
      </c>
      <c r="K319">
        <f t="shared" si="35"/>
        <v>-19510000</v>
      </c>
      <c r="L319">
        <f t="shared" si="36"/>
        <v>-28980000</v>
      </c>
      <c r="M319">
        <f t="shared" si="37"/>
        <v>-42090000</v>
      </c>
      <c r="N319">
        <f t="shared" si="38"/>
        <v>-75920000</v>
      </c>
    </row>
    <row r="320" spans="1:14" x14ac:dyDescent="0.3">
      <c r="A320" s="1">
        <v>8</v>
      </c>
      <c r="B320" t="s">
        <v>908</v>
      </c>
      <c r="C320" t="s">
        <v>3655</v>
      </c>
      <c r="D320" t="s">
        <v>3656</v>
      </c>
      <c r="E320" t="s">
        <v>3657</v>
      </c>
      <c r="F320" t="s">
        <v>3658</v>
      </c>
      <c r="G320" t="s">
        <v>3659</v>
      </c>
      <c r="I320" t="str">
        <f t="shared" si="33"/>
        <v>neg_trend</v>
      </c>
      <c r="J320">
        <f t="shared" si="34"/>
        <v>-49430000</v>
      </c>
      <c r="K320">
        <f t="shared" si="35"/>
        <v>-87780000</v>
      </c>
      <c r="L320">
        <f t="shared" si="36"/>
        <v>-100510000</v>
      </c>
      <c r="M320">
        <f t="shared" si="37"/>
        <v>-261730000.00000003</v>
      </c>
      <c r="N320">
        <f t="shared" si="38"/>
        <v>-281400000</v>
      </c>
    </row>
    <row r="321" spans="1:14" x14ac:dyDescent="0.3">
      <c r="A321" s="1">
        <v>9</v>
      </c>
      <c r="B321" t="s">
        <v>909</v>
      </c>
      <c r="C321" t="s">
        <v>3660</v>
      </c>
      <c r="D321" t="s">
        <v>3661</v>
      </c>
      <c r="E321" t="s">
        <v>3662</v>
      </c>
      <c r="F321" t="s">
        <v>3663</v>
      </c>
      <c r="G321" t="s">
        <v>3664</v>
      </c>
      <c r="I321" t="str">
        <f t="shared" si="33"/>
        <v>N/A</v>
      </c>
      <c r="J321">
        <f t="shared" si="34"/>
        <v>42000000</v>
      </c>
      <c r="K321">
        <f t="shared" si="35"/>
        <v>68270000</v>
      </c>
      <c r="L321">
        <f t="shared" si="36"/>
        <v>71530000</v>
      </c>
      <c r="M321">
        <f t="shared" si="37"/>
        <v>219640000</v>
      </c>
      <c r="N321">
        <f t="shared" si="38"/>
        <v>205480000</v>
      </c>
    </row>
    <row r="322" spans="1:14" x14ac:dyDescent="0.3">
      <c r="A322" s="1">
        <v>10</v>
      </c>
      <c r="B322" t="s">
        <v>910</v>
      </c>
      <c r="C322" t="s">
        <v>254</v>
      </c>
      <c r="D322" t="s">
        <v>254</v>
      </c>
      <c r="E322" t="s">
        <v>254</v>
      </c>
      <c r="F322" t="s">
        <v>254</v>
      </c>
      <c r="G322" t="s">
        <v>254</v>
      </c>
      <c r="I322" t="str">
        <f t="shared" si="33"/>
        <v>N/A</v>
      </c>
      <c r="J322" t="str">
        <f t="shared" si="34"/>
        <v>N/A</v>
      </c>
      <c r="K322" t="str">
        <f t="shared" si="35"/>
        <v>N/A</v>
      </c>
      <c r="L322" t="str">
        <f t="shared" si="36"/>
        <v>N/A</v>
      </c>
      <c r="M322" t="str">
        <f t="shared" si="37"/>
        <v>N/A</v>
      </c>
      <c r="N322" t="str">
        <f t="shared" si="38"/>
        <v>N/A</v>
      </c>
    </row>
    <row r="323" spans="1:14" x14ac:dyDescent="0.3">
      <c r="A323" s="1">
        <v>11</v>
      </c>
      <c r="B323" t="s">
        <v>914</v>
      </c>
      <c r="C323" t="s">
        <v>254</v>
      </c>
      <c r="D323" t="s">
        <v>254</v>
      </c>
      <c r="E323" t="s">
        <v>254</v>
      </c>
      <c r="F323" t="s">
        <v>254</v>
      </c>
      <c r="G323" t="s">
        <v>254</v>
      </c>
      <c r="I323" t="str">
        <f t="shared" si="33"/>
        <v>N/A</v>
      </c>
      <c r="J323" t="str">
        <f t="shared" si="34"/>
        <v>N/A</v>
      </c>
      <c r="K323" t="str">
        <f t="shared" si="35"/>
        <v>N/A</v>
      </c>
      <c r="L323" t="str">
        <f t="shared" si="36"/>
        <v>N/A</v>
      </c>
      <c r="M323" t="str">
        <f t="shared" si="37"/>
        <v>N/A</v>
      </c>
      <c r="N323" t="str">
        <f t="shared" si="38"/>
        <v>N/A</v>
      </c>
    </row>
    <row r="324" spans="1:14" x14ac:dyDescent="0.3">
      <c r="A324" s="1">
        <v>12</v>
      </c>
      <c r="B324" t="s">
        <v>915</v>
      </c>
      <c r="C324" t="s">
        <v>3665</v>
      </c>
      <c r="D324" t="s">
        <v>887</v>
      </c>
      <c r="E324" t="s">
        <v>3666</v>
      </c>
      <c r="F324" t="s">
        <v>3667</v>
      </c>
      <c r="G324" t="s">
        <v>3668</v>
      </c>
      <c r="I324" t="str">
        <f t="shared" si="33"/>
        <v>neg_trend</v>
      </c>
      <c r="J324">
        <f t="shared" si="34"/>
        <v>-10270000</v>
      </c>
      <c r="K324">
        <f t="shared" si="35"/>
        <v>-22270000</v>
      </c>
      <c r="L324">
        <f t="shared" si="36"/>
        <v>-49860000</v>
      </c>
      <c r="M324">
        <f t="shared" si="37"/>
        <v>-57710000</v>
      </c>
      <c r="N324">
        <f t="shared" si="38"/>
        <v>-126330000</v>
      </c>
    </row>
    <row r="325" spans="1:14" x14ac:dyDescent="0.3">
      <c r="A325" s="1">
        <v>13</v>
      </c>
      <c r="B325" t="s">
        <v>921</v>
      </c>
      <c r="C325" t="s">
        <v>254</v>
      </c>
      <c r="D325" t="s">
        <v>3669</v>
      </c>
      <c r="E325" t="s">
        <v>3670</v>
      </c>
      <c r="F325" t="s">
        <v>3671</v>
      </c>
      <c r="G325" t="s">
        <v>3672</v>
      </c>
      <c r="I325" t="str">
        <f t="shared" si="33"/>
        <v>N/A</v>
      </c>
      <c r="J325" t="str">
        <f t="shared" si="34"/>
        <v>N/A</v>
      </c>
      <c r="K325">
        <f t="shared" si="35"/>
        <v>-1.1697</v>
      </c>
      <c r="L325">
        <f t="shared" si="36"/>
        <v>-1.2387999999999999</v>
      </c>
      <c r="M325">
        <f t="shared" si="37"/>
        <v>-0.15740000000000001</v>
      </c>
      <c r="N325">
        <f t="shared" si="38"/>
        <v>-1.1891</v>
      </c>
    </row>
    <row r="326" spans="1:14" x14ac:dyDescent="0.3">
      <c r="A326" s="1">
        <v>14</v>
      </c>
      <c r="B326" t="s">
        <v>926</v>
      </c>
      <c r="C326" t="s">
        <v>3673</v>
      </c>
      <c r="D326" t="s">
        <v>3674</v>
      </c>
      <c r="E326" t="s">
        <v>3675</v>
      </c>
      <c r="F326" t="s">
        <v>3676</v>
      </c>
      <c r="G326" t="s">
        <v>3677</v>
      </c>
      <c r="I326" t="str">
        <f t="shared" si="33"/>
        <v>N/A</v>
      </c>
      <c r="J326">
        <f t="shared" si="34"/>
        <v>-6.4899999999999999E-2</v>
      </c>
      <c r="K326">
        <f t="shared" si="35"/>
        <v>-0.12130000000000001</v>
      </c>
      <c r="L326">
        <f t="shared" si="36"/>
        <v>-0.2165</v>
      </c>
      <c r="M326">
        <f t="shared" si="37"/>
        <v>-0.17510000000000001</v>
      </c>
      <c r="N326">
        <f t="shared" si="38"/>
        <v>-0.28370000000000001</v>
      </c>
    </row>
    <row r="327" spans="1:14" x14ac:dyDescent="0.3">
      <c r="I327" t="str">
        <f t="shared" si="33"/>
        <v>N/A</v>
      </c>
      <c r="J327" t="str">
        <f t="shared" si="34"/>
        <v>N/A</v>
      </c>
      <c r="K327" t="str">
        <f t="shared" si="35"/>
        <v>N/A</v>
      </c>
      <c r="L327" t="str">
        <f t="shared" si="36"/>
        <v>N/A</v>
      </c>
      <c r="M327" t="str">
        <f t="shared" si="37"/>
        <v>N/A</v>
      </c>
      <c r="N327" t="str">
        <f t="shared" si="38"/>
        <v>N/A</v>
      </c>
    </row>
    <row r="328" spans="1:14" x14ac:dyDescent="0.3">
      <c r="B328" s="1" t="s">
        <v>307</v>
      </c>
      <c r="C328" s="1" t="s">
        <v>243</v>
      </c>
      <c r="D328" s="1" t="s">
        <v>244</v>
      </c>
      <c r="E328" s="1" t="s">
        <v>245</v>
      </c>
      <c r="F328" s="1" t="s">
        <v>246</v>
      </c>
      <c r="G328" s="1" t="s">
        <v>2599</v>
      </c>
      <c r="H328" s="1" t="s">
        <v>247</v>
      </c>
      <c r="I328" t="str">
        <f t="shared" si="33"/>
        <v>pos_trend</v>
      </c>
      <c r="J328">
        <f t="shared" si="34"/>
        <v>2013</v>
      </c>
      <c r="K328">
        <f t="shared" si="35"/>
        <v>2014</v>
      </c>
      <c r="L328">
        <f t="shared" si="36"/>
        <v>2015</v>
      </c>
      <c r="M328">
        <f t="shared" si="37"/>
        <v>2016</v>
      </c>
      <c r="N328">
        <f t="shared" si="38"/>
        <v>2017</v>
      </c>
    </row>
    <row r="329" spans="1:14" x14ac:dyDescent="0.3">
      <c r="A329" s="1">
        <v>0</v>
      </c>
      <c r="B329" t="s">
        <v>932</v>
      </c>
      <c r="C329" t="s">
        <v>254</v>
      </c>
      <c r="D329" t="s">
        <v>254</v>
      </c>
      <c r="E329" t="s">
        <v>254</v>
      </c>
      <c r="F329" t="s">
        <v>254</v>
      </c>
      <c r="G329" t="s">
        <v>254</v>
      </c>
      <c r="I329" t="str">
        <f t="shared" si="33"/>
        <v>N/A</v>
      </c>
      <c r="J329" t="str">
        <f t="shared" si="34"/>
        <v>N/A</v>
      </c>
      <c r="K329" t="str">
        <f t="shared" si="35"/>
        <v>N/A</v>
      </c>
      <c r="L329" t="str">
        <f t="shared" si="36"/>
        <v>N/A</v>
      </c>
      <c r="M329" t="str">
        <f t="shared" si="37"/>
        <v>N/A</v>
      </c>
      <c r="N329" t="str">
        <f t="shared" si="38"/>
        <v>N/A</v>
      </c>
    </row>
    <row r="330" spans="1:14" x14ac:dyDescent="0.3">
      <c r="A330" s="1">
        <v>1</v>
      </c>
      <c r="B330" t="s">
        <v>933</v>
      </c>
      <c r="C330" t="s">
        <v>254</v>
      </c>
      <c r="D330" t="s">
        <v>254</v>
      </c>
      <c r="E330" t="s">
        <v>254</v>
      </c>
      <c r="F330" t="s">
        <v>254</v>
      </c>
      <c r="G330" t="s">
        <v>254</v>
      </c>
      <c r="I330" t="str">
        <f t="shared" si="33"/>
        <v>N/A</v>
      </c>
      <c r="J330" t="str">
        <f t="shared" si="34"/>
        <v>N/A</v>
      </c>
      <c r="K330" t="str">
        <f t="shared" si="35"/>
        <v>N/A</v>
      </c>
      <c r="L330" t="str">
        <f t="shared" si="36"/>
        <v>N/A</v>
      </c>
      <c r="M330" t="str">
        <f t="shared" si="37"/>
        <v>N/A</v>
      </c>
      <c r="N330" t="str">
        <f t="shared" si="38"/>
        <v>N/A</v>
      </c>
    </row>
    <row r="331" spans="1:14" x14ac:dyDescent="0.3">
      <c r="A331" s="1">
        <v>2</v>
      </c>
      <c r="B331" t="s">
        <v>436</v>
      </c>
      <c r="C331" t="s">
        <v>254</v>
      </c>
      <c r="D331" t="s">
        <v>254</v>
      </c>
      <c r="E331" t="s">
        <v>254</v>
      </c>
      <c r="F331" t="s">
        <v>254</v>
      </c>
      <c r="G331" t="s">
        <v>254</v>
      </c>
      <c r="I331" t="str">
        <f t="shared" si="33"/>
        <v>N/A</v>
      </c>
      <c r="J331" t="str">
        <f t="shared" si="34"/>
        <v>N/A</v>
      </c>
      <c r="K331" t="str">
        <f t="shared" si="35"/>
        <v>N/A</v>
      </c>
      <c r="L331" t="str">
        <f t="shared" si="36"/>
        <v>N/A</v>
      </c>
      <c r="M331" t="str">
        <f t="shared" si="37"/>
        <v>N/A</v>
      </c>
      <c r="N331" t="str">
        <f t="shared" si="38"/>
        <v>N/A</v>
      </c>
    </row>
    <row r="332" spans="1:14" x14ac:dyDescent="0.3">
      <c r="A332" s="1">
        <v>3</v>
      </c>
      <c r="B332" t="s">
        <v>934</v>
      </c>
      <c r="C332" t="s">
        <v>3615</v>
      </c>
      <c r="D332" t="s">
        <v>3678</v>
      </c>
      <c r="E332" t="s">
        <v>3679</v>
      </c>
      <c r="F332" t="s">
        <v>3680</v>
      </c>
      <c r="G332" t="s">
        <v>3681</v>
      </c>
      <c r="I332" t="str">
        <f t="shared" si="33"/>
        <v>N/A</v>
      </c>
      <c r="J332">
        <f t="shared" si="34"/>
        <v>-11550000</v>
      </c>
      <c r="K332">
        <f t="shared" si="35"/>
        <v>10060000</v>
      </c>
      <c r="L332">
        <f t="shared" si="36"/>
        <v>11720000</v>
      </c>
      <c r="M332">
        <f t="shared" si="37"/>
        <v>10910000</v>
      </c>
      <c r="N332">
        <f t="shared" si="38"/>
        <v>12380000</v>
      </c>
    </row>
    <row r="333" spans="1:14" x14ac:dyDescent="0.3">
      <c r="A333" s="1">
        <v>4</v>
      </c>
      <c r="B333" t="s">
        <v>940</v>
      </c>
      <c r="C333" t="s">
        <v>3682</v>
      </c>
      <c r="D333" t="s">
        <v>254</v>
      </c>
      <c r="E333" t="s">
        <v>254</v>
      </c>
      <c r="F333" t="s">
        <v>254</v>
      </c>
      <c r="G333" t="s">
        <v>254</v>
      </c>
      <c r="I333" t="str">
        <f t="shared" si="33"/>
        <v>N/A</v>
      </c>
      <c r="J333">
        <f t="shared" si="34"/>
        <v>-15050000</v>
      </c>
      <c r="K333" t="str">
        <f t="shared" si="35"/>
        <v>N/A</v>
      </c>
      <c r="L333" t="str">
        <f t="shared" si="36"/>
        <v>N/A</v>
      </c>
      <c r="M333" t="str">
        <f t="shared" si="37"/>
        <v>N/A</v>
      </c>
      <c r="N333" t="str">
        <f t="shared" si="38"/>
        <v>N/A</v>
      </c>
    </row>
    <row r="334" spans="1:14" x14ac:dyDescent="0.3">
      <c r="A334" s="1">
        <v>5</v>
      </c>
      <c r="B334" t="s">
        <v>946</v>
      </c>
      <c r="C334" t="s">
        <v>3683</v>
      </c>
      <c r="D334" t="s">
        <v>3678</v>
      </c>
      <c r="E334" t="s">
        <v>3679</v>
      </c>
      <c r="F334" t="s">
        <v>3680</v>
      </c>
      <c r="G334" t="s">
        <v>3681</v>
      </c>
      <c r="I334" t="str">
        <f t="shared" si="33"/>
        <v>N/A</v>
      </c>
      <c r="J334">
        <f t="shared" si="34"/>
        <v>3490000</v>
      </c>
      <c r="K334">
        <f t="shared" si="35"/>
        <v>10060000</v>
      </c>
      <c r="L334">
        <f t="shared" si="36"/>
        <v>11720000</v>
      </c>
      <c r="M334">
        <f t="shared" si="37"/>
        <v>10910000</v>
      </c>
      <c r="N334">
        <f t="shared" si="38"/>
        <v>12380000</v>
      </c>
    </row>
    <row r="335" spans="1:14" x14ac:dyDescent="0.3">
      <c r="A335" s="1">
        <v>6</v>
      </c>
      <c r="B335" t="s">
        <v>952</v>
      </c>
      <c r="C335" t="s">
        <v>254</v>
      </c>
      <c r="D335" t="s">
        <v>254</v>
      </c>
      <c r="E335" t="s">
        <v>254</v>
      </c>
      <c r="F335" t="s">
        <v>254</v>
      </c>
      <c r="G335" t="s">
        <v>3684</v>
      </c>
      <c r="I335" t="str">
        <f t="shared" si="33"/>
        <v>N/A</v>
      </c>
      <c r="J335" t="str">
        <f t="shared" si="34"/>
        <v>N/A</v>
      </c>
      <c r="K335" t="str">
        <f t="shared" si="35"/>
        <v>N/A</v>
      </c>
      <c r="L335" t="str">
        <f t="shared" si="36"/>
        <v>N/A</v>
      </c>
      <c r="M335" t="str">
        <f t="shared" si="37"/>
        <v>N/A</v>
      </c>
      <c r="N335">
        <f t="shared" si="38"/>
        <v>1720000</v>
      </c>
    </row>
    <row r="336" spans="1:14" x14ac:dyDescent="0.3">
      <c r="A336" s="1">
        <v>7</v>
      </c>
      <c r="B336" t="s">
        <v>958</v>
      </c>
      <c r="C336" t="s">
        <v>3683</v>
      </c>
      <c r="D336" t="s">
        <v>3678</v>
      </c>
      <c r="E336" t="s">
        <v>3679</v>
      </c>
      <c r="F336" t="s">
        <v>3680</v>
      </c>
      <c r="G336" t="s">
        <v>3685</v>
      </c>
      <c r="I336" t="str">
        <f t="shared" si="33"/>
        <v>N/A</v>
      </c>
      <c r="J336">
        <f t="shared" si="34"/>
        <v>3490000</v>
      </c>
      <c r="K336">
        <f t="shared" si="35"/>
        <v>10060000</v>
      </c>
      <c r="L336">
        <f t="shared" si="36"/>
        <v>11720000</v>
      </c>
      <c r="M336">
        <f t="shared" si="37"/>
        <v>10910000</v>
      </c>
      <c r="N336">
        <f t="shared" si="38"/>
        <v>10660000</v>
      </c>
    </row>
    <row r="337" spans="1:14" x14ac:dyDescent="0.3">
      <c r="A337" s="1">
        <v>8</v>
      </c>
      <c r="B337" t="s">
        <v>964</v>
      </c>
      <c r="C337" t="s">
        <v>254</v>
      </c>
      <c r="D337" t="s">
        <v>254</v>
      </c>
      <c r="E337" t="s">
        <v>254</v>
      </c>
      <c r="F337" t="s">
        <v>254</v>
      </c>
      <c r="G337" t="s">
        <v>3686</v>
      </c>
      <c r="I337" t="str">
        <f t="shared" si="33"/>
        <v>N/A</v>
      </c>
      <c r="J337" t="str">
        <f t="shared" si="34"/>
        <v>N/A</v>
      </c>
      <c r="K337" t="str">
        <f t="shared" si="35"/>
        <v>N/A</v>
      </c>
      <c r="L337" t="str">
        <f t="shared" si="36"/>
        <v>N/A</v>
      </c>
      <c r="M337" t="str">
        <f t="shared" si="37"/>
        <v>N/A</v>
      </c>
      <c r="N337">
        <f t="shared" si="38"/>
        <v>-446000</v>
      </c>
    </row>
    <row r="338" spans="1:14" x14ac:dyDescent="0.3">
      <c r="A338" s="1">
        <v>9</v>
      </c>
      <c r="B338" t="s">
        <v>970</v>
      </c>
      <c r="C338" t="s">
        <v>254</v>
      </c>
      <c r="D338" t="s">
        <v>254</v>
      </c>
      <c r="E338" t="s">
        <v>254</v>
      </c>
      <c r="F338" t="s">
        <v>254</v>
      </c>
      <c r="G338" t="s">
        <v>254</v>
      </c>
      <c r="I338" t="str">
        <f t="shared" si="33"/>
        <v>N/A</v>
      </c>
      <c r="J338" t="str">
        <f t="shared" si="34"/>
        <v>N/A</v>
      </c>
      <c r="K338" t="str">
        <f t="shared" si="35"/>
        <v>N/A</v>
      </c>
      <c r="L338" t="str">
        <f t="shared" si="36"/>
        <v>N/A</v>
      </c>
      <c r="M338" t="str">
        <f t="shared" si="37"/>
        <v>N/A</v>
      </c>
      <c r="N338" t="str">
        <f t="shared" si="38"/>
        <v>N/A</v>
      </c>
    </row>
    <row r="339" spans="1:14" x14ac:dyDescent="0.3">
      <c r="A339" s="1">
        <v>10</v>
      </c>
      <c r="B339" t="s">
        <v>971</v>
      </c>
      <c r="C339" t="s">
        <v>254</v>
      </c>
      <c r="D339" t="s">
        <v>254</v>
      </c>
      <c r="E339" t="s">
        <v>254</v>
      </c>
      <c r="F339" t="s">
        <v>254</v>
      </c>
      <c r="G339" t="s">
        <v>3686</v>
      </c>
      <c r="I339" t="str">
        <f t="shared" si="33"/>
        <v>N/A</v>
      </c>
      <c r="J339" t="str">
        <f t="shared" si="34"/>
        <v>N/A</v>
      </c>
      <c r="K339" t="str">
        <f t="shared" si="35"/>
        <v>N/A</v>
      </c>
      <c r="L339" t="str">
        <f t="shared" si="36"/>
        <v>N/A</v>
      </c>
      <c r="M339" t="str">
        <f t="shared" si="37"/>
        <v>N/A</v>
      </c>
      <c r="N339">
        <f t="shared" si="38"/>
        <v>-446000</v>
      </c>
    </row>
    <row r="340" spans="1:14" x14ac:dyDescent="0.3">
      <c r="A340" s="1">
        <v>11</v>
      </c>
      <c r="B340" t="s">
        <v>972</v>
      </c>
      <c r="C340" t="s">
        <v>254</v>
      </c>
      <c r="D340" t="s">
        <v>254</v>
      </c>
      <c r="E340" t="s">
        <v>254</v>
      </c>
      <c r="F340" t="s">
        <v>254</v>
      </c>
      <c r="G340" t="s">
        <v>254</v>
      </c>
      <c r="I340" t="str">
        <f t="shared" si="33"/>
        <v>N/A</v>
      </c>
      <c r="J340" t="str">
        <f t="shared" si="34"/>
        <v>N/A</v>
      </c>
      <c r="K340" t="str">
        <f t="shared" si="35"/>
        <v>N/A</v>
      </c>
      <c r="L340" t="str">
        <f t="shared" si="36"/>
        <v>N/A</v>
      </c>
      <c r="M340" t="str">
        <f t="shared" si="37"/>
        <v>N/A</v>
      </c>
      <c r="N340" t="str">
        <f t="shared" si="38"/>
        <v>N/A</v>
      </c>
    </row>
    <row r="341" spans="1:14" x14ac:dyDescent="0.3">
      <c r="A341" s="1">
        <v>12</v>
      </c>
      <c r="B341" t="s">
        <v>978</v>
      </c>
      <c r="C341" t="s">
        <v>254</v>
      </c>
      <c r="D341" t="s">
        <v>254</v>
      </c>
      <c r="E341" t="s">
        <v>254</v>
      </c>
      <c r="F341" t="s">
        <v>254</v>
      </c>
      <c r="G341" t="s">
        <v>3686</v>
      </c>
      <c r="I341" t="str">
        <f t="shared" si="33"/>
        <v>N/A</v>
      </c>
      <c r="J341" t="str">
        <f t="shared" si="34"/>
        <v>N/A</v>
      </c>
      <c r="K341" t="str">
        <f t="shared" si="35"/>
        <v>N/A</v>
      </c>
      <c r="L341" t="str">
        <f t="shared" si="36"/>
        <v>N/A</v>
      </c>
      <c r="M341" t="str">
        <f t="shared" si="37"/>
        <v>N/A</v>
      </c>
      <c r="N341">
        <f t="shared" si="38"/>
        <v>-446000</v>
      </c>
    </row>
    <row r="342" spans="1:14" x14ac:dyDescent="0.3">
      <c r="A342" s="1">
        <v>13</v>
      </c>
      <c r="B342" t="s">
        <v>817</v>
      </c>
      <c r="C342" t="s">
        <v>3687</v>
      </c>
      <c r="D342" t="s">
        <v>3688</v>
      </c>
      <c r="E342" t="s">
        <v>3689</v>
      </c>
      <c r="F342" t="s">
        <v>3690</v>
      </c>
      <c r="G342" t="s">
        <v>3691</v>
      </c>
      <c r="I342" t="str">
        <f t="shared" si="33"/>
        <v>neg_trend</v>
      </c>
      <c r="J342">
        <f t="shared" si="34"/>
        <v>-257000</v>
      </c>
      <c r="K342">
        <f t="shared" si="35"/>
        <v>-425000</v>
      </c>
      <c r="L342">
        <f t="shared" si="36"/>
        <v>-2200000</v>
      </c>
      <c r="M342">
        <f t="shared" si="37"/>
        <v>-3750000</v>
      </c>
      <c r="N342">
        <f t="shared" si="38"/>
        <v>-8070000</v>
      </c>
    </row>
    <row r="343" spans="1:14" x14ac:dyDescent="0.3">
      <c r="A343" s="1">
        <v>14</v>
      </c>
      <c r="B343" t="s">
        <v>910</v>
      </c>
      <c r="C343" t="s">
        <v>3687</v>
      </c>
      <c r="D343" t="s">
        <v>3688</v>
      </c>
      <c r="E343" t="s">
        <v>3608</v>
      </c>
      <c r="F343" t="s">
        <v>3692</v>
      </c>
      <c r="G343" t="s">
        <v>3693</v>
      </c>
      <c r="I343" t="str">
        <f t="shared" si="33"/>
        <v>neg_trend</v>
      </c>
      <c r="J343">
        <f t="shared" si="34"/>
        <v>-257000</v>
      </c>
      <c r="K343">
        <f t="shared" si="35"/>
        <v>-425000</v>
      </c>
      <c r="L343">
        <f t="shared" si="36"/>
        <v>-2810000</v>
      </c>
      <c r="M343">
        <f t="shared" si="37"/>
        <v>-7310000</v>
      </c>
      <c r="N343">
        <f t="shared" si="38"/>
        <v>-20110000</v>
      </c>
    </row>
    <row r="344" spans="1:14" x14ac:dyDescent="0.3">
      <c r="A344" s="1">
        <v>15</v>
      </c>
      <c r="B344" t="s">
        <v>914</v>
      </c>
      <c r="C344" t="s">
        <v>254</v>
      </c>
      <c r="D344" t="s">
        <v>254</v>
      </c>
      <c r="E344" t="s">
        <v>3694</v>
      </c>
      <c r="F344" t="s">
        <v>3695</v>
      </c>
      <c r="G344" t="s">
        <v>3696</v>
      </c>
      <c r="I344" t="str">
        <f t="shared" si="33"/>
        <v>N/A</v>
      </c>
      <c r="J344" t="str">
        <f t="shared" si="34"/>
        <v>N/A</v>
      </c>
      <c r="K344" t="str">
        <f t="shared" si="35"/>
        <v>N/A</v>
      </c>
      <c r="L344">
        <f t="shared" si="36"/>
        <v>606000</v>
      </c>
      <c r="M344">
        <f t="shared" si="37"/>
        <v>3570000</v>
      </c>
      <c r="N344">
        <f t="shared" si="38"/>
        <v>12040000</v>
      </c>
    </row>
    <row r="345" spans="1:14" x14ac:dyDescent="0.3">
      <c r="A345" s="1">
        <v>16</v>
      </c>
      <c r="B345" t="s">
        <v>990</v>
      </c>
      <c r="C345" t="s">
        <v>3697</v>
      </c>
      <c r="D345" t="s">
        <v>3698</v>
      </c>
      <c r="E345" t="s">
        <v>3699</v>
      </c>
      <c r="F345" t="s">
        <v>3700</v>
      </c>
      <c r="G345" t="s">
        <v>3477</v>
      </c>
      <c r="I345" t="str">
        <f t="shared" si="33"/>
        <v>N/A</v>
      </c>
      <c r="J345">
        <f t="shared" si="34"/>
        <v>-11810000</v>
      </c>
      <c r="K345">
        <f t="shared" si="35"/>
        <v>9630000</v>
      </c>
      <c r="L345">
        <f t="shared" si="36"/>
        <v>9520000</v>
      </c>
      <c r="M345">
        <f t="shared" si="37"/>
        <v>7160000</v>
      </c>
      <c r="N345">
        <f t="shared" si="38"/>
        <v>3870000</v>
      </c>
    </row>
    <row r="346" spans="1:14" x14ac:dyDescent="0.3">
      <c r="A346" s="1">
        <v>17</v>
      </c>
      <c r="B346" t="s">
        <v>996</v>
      </c>
      <c r="C346" t="s">
        <v>254</v>
      </c>
      <c r="D346" t="s">
        <v>3701</v>
      </c>
      <c r="E346" t="s">
        <v>3702</v>
      </c>
      <c r="F346" t="s">
        <v>3703</v>
      </c>
      <c r="G346" t="s">
        <v>3704</v>
      </c>
      <c r="I346" t="str">
        <f t="shared" si="33"/>
        <v>neg_trend</v>
      </c>
      <c r="J346" t="str">
        <f t="shared" si="34"/>
        <v>N/A</v>
      </c>
      <c r="K346">
        <f t="shared" si="35"/>
        <v>1.8155000000000001</v>
      </c>
      <c r="L346">
        <f t="shared" si="36"/>
        <v>-1.1299999999999999E-2</v>
      </c>
      <c r="M346">
        <f t="shared" si="37"/>
        <v>-0.24809999999999999</v>
      </c>
      <c r="N346">
        <f t="shared" si="38"/>
        <v>-0.45990000000000003</v>
      </c>
    </row>
    <row r="347" spans="1:14" x14ac:dyDescent="0.3">
      <c r="A347" s="1">
        <v>18</v>
      </c>
      <c r="B347" t="s">
        <v>1001</v>
      </c>
      <c r="C347" t="s">
        <v>3705</v>
      </c>
      <c r="D347" t="s">
        <v>3706</v>
      </c>
      <c r="E347" t="s">
        <v>3707</v>
      </c>
      <c r="F347" t="s">
        <v>3708</v>
      </c>
      <c r="G347" t="s">
        <v>3709</v>
      </c>
      <c r="I347" t="str">
        <f t="shared" si="33"/>
        <v>N/A</v>
      </c>
      <c r="J347">
        <f t="shared" si="34"/>
        <v>-7.4700000000000003E-2</v>
      </c>
      <c r="K347">
        <f t="shared" si="35"/>
        <v>5.2400000000000002E-2</v>
      </c>
      <c r="L347">
        <f t="shared" si="36"/>
        <v>4.1299999999999996E-2</v>
      </c>
      <c r="M347">
        <f t="shared" si="37"/>
        <v>2.1700000000000001E-2</v>
      </c>
      <c r="N347">
        <f t="shared" si="38"/>
        <v>8.6999999999999994E-3</v>
      </c>
    </row>
    <row r="348" spans="1:14" x14ac:dyDescent="0.3">
      <c r="A348" s="1">
        <v>19</v>
      </c>
      <c r="B348" t="s">
        <v>1007</v>
      </c>
      <c r="C348" t="s">
        <v>3710</v>
      </c>
      <c r="D348" t="s">
        <v>3711</v>
      </c>
      <c r="E348" t="s">
        <v>2395</v>
      </c>
      <c r="F348" t="s">
        <v>3712</v>
      </c>
      <c r="G348" t="s">
        <v>3713</v>
      </c>
      <c r="I348" t="str">
        <f t="shared" si="33"/>
        <v>N/A</v>
      </c>
      <c r="J348">
        <f t="shared" si="34"/>
        <v>-862000</v>
      </c>
      <c r="K348">
        <f t="shared" si="35"/>
        <v>639000</v>
      </c>
      <c r="L348">
        <f t="shared" si="36"/>
        <v>-1470000</v>
      </c>
      <c r="M348">
        <f t="shared" si="37"/>
        <v>-415000</v>
      </c>
      <c r="N348">
        <f t="shared" si="38"/>
        <v>-1840000</v>
      </c>
    </row>
    <row r="349" spans="1:14" x14ac:dyDescent="0.3">
      <c r="A349" s="1">
        <v>20</v>
      </c>
      <c r="B349" t="s">
        <v>1013</v>
      </c>
      <c r="C349" t="s">
        <v>1014</v>
      </c>
      <c r="D349" t="s">
        <v>1014</v>
      </c>
      <c r="E349" t="s">
        <v>1014</v>
      </c>
      <c r="F349" t="s">
        <v>1014</v>
      </c>
      <c r="G349" t="s">
        <v>1014</v>
      </c>
      <c r="I349" t="str">
        <f t="shared" si="33"/>
        <v>N/A</v>
      </c>
      <c r="J349">
        <f t="shared" si="34"/>
        <v>0</v>
      </c>
      <c r="K349">
        <f t="shared" si="35"/>
        <v>0</v>
      </c>
      <c r="L349">
        <f t="shared" si="36"/>
        <v>0</v>
      </c>
      <c r="M349">
        <f t="shared" si="37"/>
        <v>0</v>
      </c>
      <c r="N349">
        <f t="shared" si="38"/>
        <v>0</v>
      </c>
    </row>
    <row r="350" spans="1:14" x14ac:dyDescent="0.3">
      <c r="A350" s="1">
        <v>21</v>
      </c>
      <c r="B350" t="s">
        <v>1015</v>
      </c>
      <c r="C350" t="s">
        <v>2808</v>
      </c>
      <c r="D350" t="s">
        <v>3714</v>
      </c>
      <c r="E350" t="s">
        <v>2863</v>
      </c>
      <c r="F350" t="s">
        <v>3715</v>
      </c>
      <c r="G350" t="s">
        <v>3716</v>
      </c>
      <c r="I350" t="str">
        <f t="shared" si="33"/>
        <v>N/A</v>
      </c>
      <c r="J350">
        <f t="shared" si="34"/>
        <v>3460000</v>
      </c>
      <c r="K350">
        <f t="shared" si="35"/>
        <v>11470000</v>
      </c>
      <c r="L350">
        <f t="shared" si="36"/>
        <v>1490000</v>
      </c>
      <c r="M350">
        <f t="shared" si="37"/>
        <v>25830000</v>
      </c>
      <c r="N350">
        <f t="shared" si="38"/>
        <v>-9190000</v>
      </c>
    </row>
    <row r="351" spans="1:14" x14ac:dyDescent="0.3">
      <c r="A351" s="1">
        <v>22</v>
      </c>
      <c r="B351" t="s">
        <v>1021</v>
      </c>
      <c r="C351" t="s">
        <v>3109</v>
      </c>
      <c r="D351" t="s">
        <v>3717</v>
      </c>
      <c r="E351" t="s">
        <v>3718</v>
      </c>
      <c r="F351" t="s">
        <v>3719</v>
      </c>
      <c r="G351" t="s">
        <v>3720</v>
      </c>
      <c r="I351" t="str">
        <f t="shared" si="33"/>
        <v>N/A</v>
      </c>
      <c r="J351">
        <f t="shared" si="34"/>
        <v>23560000</v>
      </c>
      <c r="K351">
        <f t="shared" si="35"/>
        <v>20710000</v>
      </c>
      <c r="L351">
        <f t="shared" si="36"/>
        <v>38100000</v>
      </c>
      <c r="M351">
        <f t="shared" si="37"/>
        <v>61170000</v>
      </c>
      <c r="N351">
        <f t="shared" si="38"/>
        <v>64700000</v>
      </c>
    </row>
    <row r="352" spans="1:14" x14ac:dyDescent="0.3">
      <c r="A352" s="1">
        <v>23</v>
      </c>
      <c r="B352" t="s">
        <v>1027</v>
      </c>
      <c r="C352" t="s">
        <v>254</v>
      </c>
      <c r="D352" t="s">
        <v>3674</v>
      </c>
      <c r="E352" t="s">
        <v>3721</v>
      </c>
      <c r="F352" t="s">
        <v>3722</v>
      </c>
      <c r="G352" t="s">
        <v>3723</v>
      </c>
      <c r="I352" t="str">
        <f t="shared" si="33"/>
        <v>N/A</v>
      </c>
      <c r="J352" t="str">
        <f t="shared" si="34"/>
        <v>N/A</v>
      </c>
      <c r="K352">
        <f t="shared" si="35"/>
        <v>-0.12130000000000001</v>
      </c>
      <c r="L352">
        <f t="shared" si="36"/>
        <v>0.84019999999999995</v>
      </c>
      <c r="M352">
        <f t="shared" si="37"/>
        <v>0.60550000000000004</v>
      </c>
      <c r="N352">
        <f t="shared" si="38"/>
        <v>5.7699999999999994E-2</v>
      </c>
    </row>
    <row r="353" spans="1:14" x14ac:dyDescent="0.3">
      <c r="A353" s="1">
        <v>24</v>
      </c>
      <c r="B353" t="s">
        <v>1032</v>
      </c>
      <c r="C353" t="s">
        <v>254</v>
      </c>
      <c r="D353" t="s">
        <v>254</v>
      </c>
      <c r="E353" t="s">
        <v>254</v>
      </c>
      <c r="F353" t="s">
        <v>254</v>
      </c>
      <c r="G353" t="s">
        <v>3724</v>
      </c>
      <c r="I353" t="str">
        <f t="shared" si="33"/>
        <v>N/A</v>
      </c>
      <c r="J353" t="str">
        <f t="shared" si="34"/>
        <v>N/A</v>
      </c>
      <c r="K353" t="str">
        <f t="shared" si="35"/>
        <v>N/A</v>
      </c>
      <c r="L353" t="str">
        <f t="shared" si="36"/>
        <v>N/A</v>
      </c>
      <c r="M353" t="str">
        <f t="shared" si="37"/>
        <v>N/A</v>
      </c>
      <c r="N353">
        <f t="shared" si="38"/>
        <v>1.1599999999999999E-2</v>
      </c>
    </row>
    <row r="354" spans="1:14" x14ac:dyDescent="0.3">
      <c r="I354" t="str">
        <f t="shared" si="33"/>
        <v>N/A</v>
      </c>
      <c r="J354" t="str">
        <f t="shared" si="34"/>
        <v>N/A</v>
      </c>
      <c r="K354" t="str">
        <f t="shared" si="35"/>
        <v>N/A</v>
      </c>
      <c r="L354" t="str">
        <f t="shared" si="36"/>
        <v>N/A</v>
      </c>
      <c r="M354" t="str">
        <f t="shared" si="37"/>
        <v>N/A</v>
      </c>
      <c r="N354" t="str">
        <f t="shared" si="38"/>
        <v>N/A</v>
      </c>
    </row>
    <row r="355" spans="1:14" x14ac:dyDescent="0.3">
      <c r="A355" s="1">
        <v>0</v>
      </c>
      <c r="B355" t="s">
        <v>3725</v>
      </c>
      <c r="C355" t="s">
        <v>3726</v>
      </c>
      <c r="I355" t="str">
        <f t="shared" si="33"/>
        <v>N/A</v>
      </c>
      <c r="J355" t="str">
        <f t="shared" si="34"/>
        <v>N/A</v>
      </c>
      <c r="K355" t="str">
        <f t="shared" si="35"/>
        <v>N/A</v>
      </c>
      <c r="L355" t="str">
        <f t="shared" si="36"/>
        <v>N/A</v>
      </c>
      <c r="M355" t="str">
        <f t="shared" si="37"/>
        <v>N/A</v>
      </c>
      <c r="N355" t="str">
        <f t="shared" si="38"/>
        <v>N/A</v>
      </c>
    </row>
    <row r="356" spans="1:14" x14ac:dyDescent="0.3">
      <c r="A356" s="1">
        <v>1</v>
      </c>
      <c r="B356" t="s">
        <v>3118</v>
      </c>
      <c r="C356" t="s">
        <v>3119</v>
      </c>
      <c r="I356" t="str">
        <f t="shared" si="33"/>
        <v>N/A</v>
      </c>
      <c r="J356" t="str">
        <f t="shared" si="34"/>
        <v>N/A</v>
      </c>
      <c r="K356" t="str">
        <f t="shared" si="35"/>
        <v>N/A</v>
      </c>
      <c r="L356" t="str">
        <f t="shared" si="36"/>
        <v>N/A</v>
      </c>
      <c r="M356" t="str">
        <f t="shared" si="37"/>
        <v>N/A</v>
      </c>
      <c r="N356" t="str">
        <f t="shared" si="38"/>
        <v>N/A</v>
      </c>
    </row>
    <row r="357" spans="1:14" x14ac:dyDescent="0.3">
      <c r="A357" s="1">
        <v>2</v>
      </c>
      <c r="B357" t="s">
        <v>3727</v>
      </c>
      <c r="C357" t="s">
        <v>3728</v>
      </c>
      <c r="I357" t="str">
        <f t="shared" si="33"/>
        <v>N/A</v>
      </c>
      <c r="J357" t="str">
        <f t="shared" si="34"/>
        <v>N/A</v>
      </c>
      <c r="K357" t="str">
        <f t="shared" si="35"/>
        <v>N/A</v>
      </c>
      <c r="L357" t="str">
        <f t="shared" si="36"/>
        <v>N/A</v>
      </c>
      <c r="M357" t="str">
        <f t="shared" si="37"/>
        <v>N/A</v>
      </c>
      <c r="N357" t="str">
        <f t="shared" si="38"/>
        <v>N/A</v>
      </c>
    </row>
    <row r="358" spans="1:14" x14ac:dyDescent="0.3">
      <c r="A358" s="1">
        <v>3</v>
      </c>
      <c r="B358" t="s">
        <v>3729</v>
      </c>
      <c r="C358" t="s">
        <v>3730</v>
      </c>
      <c r="I358" t="str">
        <f t="shared" si="33"/>
        <v>N/A</v>
      </c>
      <c r="J358" t="str">
        <f t="shared" si="34"/>
        <v>N/A</v>
      </c>
      <c r="K358" t="str">
        <f t="shared" si="35"/>
        <v>N/A</v>
      </c>
      <c r="L358" t="str">
        <f t="shared" si="36"/>
        <v>N/A</v>
      </c>
      <c r="M358" t="str">
        <f t="shared" si="37"/>
        <v>N/A</v>
      </c>
      <c r="N358" t="str">
        <f t="shared" si="38"/>
        <v>N/A</v>
      </c>
    </row>
    <row r="359" spans="1:14" x14ac:dyDescent="0.3">
      <c r="A359" s="1">
        <v>4</v>
      </c>
      <c r="B359" t="s">
        <v>3126</v>
      </c>
      <c r="C359" t="s">
        <v>3127</v>
      </c>
      <c r="I359" t="str">
        <f t="shared" si="33"/>
        <v>N/A</v>
      </c>
      <c r="J359" t="str">
        <f t="shared" si="34"/>
        <v>N/A</v>
      </c>
      <c r="K359" t="str">
        <f t="shared" si="35"/>
        <v>N/A</v>
      </c>
      <c r="L359" t="str">
        <f t="shared" si="36"/>
        <v>N/A</v>
      </c>
      <c r="M359" t="str">
        <f t="shared" si="37"/>
        <v>N/A</v>
      </c>
      <c r="N359" t="str">
        <f t="shared" si="38"/>
        <v>N/A</v>
      </c>
    </row>
    <row r="360" spans="1:14" x14ac:dyDescent="0.3">
      <c r="A360" s="1">
        <v>5</v>
      </c>
      <c r="B360" t="s">
        <v>3116</v>
      </c>
      <c r="C360" t="s">
        <v>3117</v>
      </c>
      <c r="I360" t="str">
        <f t="shared" si="33"/>
        <v>N/A</v>
      </c>
      <c r="J360" t="str">
        <f t="shared" si="34"/>
        <v>N/A</v>
      </c>
      <c r="K360" t="str">
        <f t="shared" si="35"/>
        <v>N/A</v>
      </c>
      <c r="L360" t="str">
        <f t="shared" si="36"/>
        <v>N/A</v>
      </c>
      <c r="M360" t="str">
        <f t="shared" si="37"/>
        <v>N/A</v>
      </c>
      <c r="N360" t="str">
        <f t="shared" si="38"/>
        <v>N/A</v>
      </c>
    </row>
    <row r="361" spans="1:14" x14ac:dyDescent="0.3">
      <c r="I361" t="str">
        <f t="shared" si="33"/>
        <v>N/A</v>
      </c>
      <c r="J361" t="str">
        <f t="shared" si="34"/>
        <v>N/A</v>
      </c>
      <c r="K361" t="str">
        <f t="shared" si="35"/>
        <v>N/A</v>
      </c>
      <c r="L361" t="str">
        <f t="shared" si="36"/>
        <v>N/A</v>
      </c>
      <c r="M361" t="str">
        <f t="shared" si="37"/>
        <v>N/A</v>
      </c>
      <c r="N361" t="str">
        <f t="shared" si="38"/>
        <v>N/A</v>
      </c>
    </row>
    <row r="362" spans="1:14" x14ac:dyDescent="0.3">
      <c r="I362" t="str">
        <f t="shared" si="33"/>
        <v>N/A</v>
      </c>
      <c r="J362" t="str">
        <f t="shared" si="34"/>
        <v>N/A</v>
      </c>
      <c r="K362" t="str">
        <f t="shared" si="35"/>
        <v>N/A</v>
      </c>
      <c r="L362" t="str">
        <f t="shared" si="36"/>
        <v>N/A</v>
      </c>
      <c r="M362" t="str">
        <f t="shared" si="37"/>
        <v>N/A</v>
      </c>
      <c r="N362" t="str">
        <f t="shared" si="38"/>
        <v>N/A</v>
      </c>
    </row>
    <row r="363" spans="1:14" x14ac:dyDescent="0.3">
      <c r="A363" s="1">
        <v>0</v>
      </c>
      <c r="B363" t="s">
        <v>121</v>
      </c>
      <c r="C363" t="s">
        <v>3731</v>
      </c>
      <c r="I363" t="str">
        <f t="shared" si="33"/>
        <v>N/A</v>
      </c>
      <c r="J363">
        <f t="shared" si="34"/>
        <v>9640000000</v>
      </c>
      <c r="K363" t="str">
        <f t="shared" si="35"/>
        <v>N/A</v>
      </c>
      <c r="L363" t="str">
        <f t="shared" si="36"/>
        <v>N/A</v>
      </c>
      <c r="M363" t="str">
        <f t="shared" si="37"/>
        <v>N/A</v>
      </c>
      <c r="N363" t="str">
        <f t="shared" si="38"/>
        <v>N/A</v>
      </c>
    </row>
    <row r="364" spans="1:14" x14ac:dyDescent="0.3">
      <c r="A364" s="1">
        <v>1</v>
      </c>
      <c r="B364" t="s">
        <v>122</v>
      </c>
      <c r="I364" t="str">
        <f t="shared" si="33"/>
        <v>N/A</v>
      </c>
      <c r="J364" t="str">
        <f t="shared" si="34"/>
        <v>N/A</v>
      </c>
      <c r="K364" t="str">
        <f t="shared" si="35"/>
        <v>N/A</v>
      </c>
      <c r="L364" t="str">
        <f t="shared" si="36"/>
        <v>N/A</v>
      </c>
      <c r="M364" t="str">
        <f t="shared" si="37"/>
        <v>N/A</v>
      </c>
      <c r="N364" t="str">
        <f t="shared" si="38"/>
        <v>N/A</v>
      </c>
    </row>
    <row r="365" spans="1:14" x14ac:dyDescent="0.3">
      <c r="A365" s="1">
        <v>2</v>
      </c>
      <c r="B365" t="s">
        <v>123</v>
      </c>
      <c r="C365" t="s">
        <v>3732</v>
      </c>
      <c r="I365" t="str">
        <f t="shared" si="33"/>
        <v>N/A</v>
      </c>
      <c r="J365">
        <f t="shared" si="34"/>
        <v>44.46</v>
      </c>
      <c r="K365" t="str">
        <f t="shared" si="35"/>
        <v>N/A</v>
      </c>
      <c r="L365" t="str">
        <f t="shared" si="36"/>
        <v>N/A</v>
      </c>
      <c r="M365" t="str">
        <f t="shared" si="37"/>
        <v>N/A</v>
      </c>
      <c r="N365" t="str">
        <f t="shared" si="38"/>
        <v>N/A</v>
      </c>
    </row>
    <row r="366" spans="1:14" x14ac:dyDescent="0.3">
      <c r="A366" s="1">
        <v>3</v>
      </c>
      <c r="B366" t="s">
        <v>124</v>
      </c>
      <c r="C366" t="s">
        <v>3733</v>
      </c>
      <c r="I366" t="str">
        <f t="shared" si="33"/>
        <v>N/A</v>
      </c>
      <c r="J366">
        <f t="shared" si="34"/>
        <v>22.65</v>
      </c>
      <c r="K366" t="str">
        <f t="shared" si="35"/>
        <v>N/A</v>
      </c>
      <c r="L366" t="str">
        <f t="shared" si="36"/>
        <v>N/A</v>
      </c>
      <c r="M366" t="str">
        <f t="shared" si="37"/>
        <v>N/A</v>
      </c>
      <c r="N366" t="str">
        <f t="shared" si="38"/>
        <v>N/A</v>
      </c>
    </row>
    <row r="367" spans="1:14" x14ac:dyDescent="0.3">
      <c r="A367" s="1">
        <v>4</v>
      </c>
      <c r="B367" t="s">
        <v>126</v>
      </c>
      <c r="C367" t="s">
        <v>3734</v>
      </c>
      <c r="I367" t="str">
        <f t="shared" si="33"/>
        <v>N/A</v>
      </c>
      <c r="J367">
        <f t="shared" si="34"/>
        <v>2.08</v>
      </c>
      <c r="K367" t="str">
        <f t="shared" si="35"/>
        <v>N/A</v>
      </c>
      <c r="L367" t="str">
        <f t="shared" si="36"/>
        <v>N/A</v>
      </c>
      <c r="M367" t="str">
        <f t="shared" si="37"/>
        <v>N/A</v>
      </c>
      <c r="N367" t="str">
        <f t="shared" si="38"/>
        <v>N/A</v>
      </c>
    </row>
    <row r="368" spans="1:14" x14ac:dyDescent="0.3">
      <c r="A368" s="1">
        <v>5</v>
      </c>
      <c r="B368" t="s">
        <v>128</v>
      </c>
      <c r="C368" t="s">
        <v>3735</v>
      </c>
      <c r="I368" t="str">
        <f t="shared" si="33"/>
        <v>N/A</v>
      </c>
      <c r="J368">
        <f t="shared" si="34"/>
        <v>4.99</v>
      </c>
      <c r="K368" t="str">
        <f t="shared" si="35"/>
        <v>N/A</v>
      </c>
      <c r="L368" t="str">
        <f t="shared" si="36"/>
        <v>N/A</v>
      </c>
      <c r="M368" t="str">
        <f t="shared" si="37"/>
        <v>N/A</v>
      </c>
      <c r="N368" t="str">
        <f t="shared" si="38"/>
        <v>N/A</v>
      </c>
    </row>
    <row r="369" spans="1:14" x14ac:dyDescent="0.3">
      <c r="A369" s="1">
        <v>6</v>
      </c>
      <c r="B369" t="s">
        <v>130</v>
      </c>
      <c r="C369" t="s">
        <v>3736</v>
      </c>
      <c r="I369" t="str">
        <f t="shared" si="33"/>
        <v>N/A</v>
      </c>
      <c r="J369">
        <f t="shared" si="34"/>
        <v>4.34</v>
      </c>
      <c r="K369" t="str">
        <f t="shared" si="35"/>
        <v>N/A</v>
      </c>
      <c r="L369" t="str">
        <f t="shared" si="36"/>
        <v>N/A</v>
      </c>
      <c r="M369" t="str">
        <f t="shared" si="37"/>
        <v>N/A</v>
      </c>
      <c r="N369" t="str">
        <f t="shared" si="38"/>
        <v>N/A</v>
      </c>
    </row>
    <row r="370" spans="1:14" x14ac:dyDescent="0.3">
      <c r="A370" s="1">
        <v>7</v>
      </c>
      <c r="B370" t="s">
        <v>132</v>
      </c>
      <c r="I370" t="str">
        <f t="shared" si="33"/>
        <v>N/A</v>
      </c>
      <c r="J370" t="str">
        <f t="shared" si="34"/>
        <v>N/A</v>
      </c>
      <c r="K370" t="str">
        <f t="shared" si="35"/>
        <v>N/A</v>
      </c>
      <c r="L370" t="str">
        <f t="shared" si="36"/>
        <v>N/A</v>
      </c>
      <c r="M370" t="str">
        <f t="shared" si="37"/>
        <v>N/A</v>
      </c>
      <c r="N370" t="str">
        <f t="shared" si="38"/>
        <v>N/A</v>
      </c>
    </row>
    <row r="371" spans="1:14" x14ac:dyDescent="0.3">
      <c r="A371" s="1">
        <v>8</v>
      </c>
      <c r="B371" t="s">
        <v>133</v>
      </c>
      <c r="I371" t="str">
        <f t="shared" si="33"/>
        <v>N/A</v>
      </c>
      <c r="J371" t="str">
        <f t="shared" si="34"/>
        <v>N/A</v>
      </c>
      <c r="K371" t="str">
        <f t="shared" si="35"/>
        <v>N/A</v>
      </c>
      <c r="L371" t="str">
        <f t="shared" si="36"/>
        <v>N/A</v>
      </c>
      <c r="M371" t="str">
        <f t="shared" si="37"/>
        <v>N/A</v>
      </c>
      <c r="N371" t="str">
        <f t="shared" si="38"/>
        <v>N/A</v>
      </c>
    </row>
    <row r="372" spans="1:14" x14ac:dyDescent="0.3">
      <c r="I372" t="str">
        <f t="shared" si="33"/>
        <v>N/A</v>
      </c>
      <c r="J372" t="str">
        <f t="shared" si="34"/>
        <v>N/A</v>
      </c>
      <c r="K372" t="str">
        <f t="shared" si="35"/>
        <v>N/A</v>
      </c>
      <c r="L372" t="str">
        <f t="shared" si="36"/>
        <v>N/A</v>
      </c>
      <c r="M372" t="str">
        <f t="shared" si="37"/>
        <v>N/A</v>
      </c>
      <c r="N372" t="str">
        <f t="shared" si="38"/>
        <v>N/A</v>
      </c>
    </row>
    <row r="373" spans="1:14" x14ac:dyDescent="0.3">
      <c r="I373" t="str">
        <f t="shared" si="33"/>
        <v>N/A</v>
      </c>
      <c r="J373" t="str">
        <f t="shared" si="34"/>
        <v>N/A</v>
      </c>
      <c r="K373" t="str">
        <f t="shared" si="35"/>
        <v>N/A</v>
      </c>
      <c r="L373" t="str">
        <f t="shared" si="36"/>
        <v>N/A</v>
      </c>
      <c r="M373" t="str">
        <f t="shared" si="37"/>
        <v>N/A</v>
      </c>
      <c r="N373" t="str">
        <f t="shared" si="38"/>
        <v>N/A</v>
      </c>
    </row>
    <row r="374" spans="1:14" x14ac:dyDescent="0.3">
      <c r="A374" s="1">
        <v>0</v>
      </c>
      <c r="B374" t="s">
        <v>121</v>
      </c>
      <c r="C374" t="s">
        <v>3131</v>
      </c>
      <c r="I374" t="str">
        <f t="shared" si="33"/>
        <v>N/A</v>
      </c>
      <c r="J374">
        <f t="shared" si="34"/>
        <v>1910000000</v>
      </c>
      <c r="K374" t="str">
        <f t="shared" si="35"/>
        <v>N/A</v>
      </c>
      <c r="L374" t="str">
        <f t="shared" si="36"/>
        <v>N/A</v>
      </c>
      <c r="M374" t="str">
        <f t="shared" si="37"/>
        <v>N/A</v>
      </c>
      <c r="N374" t="str">
        <f t="shared" si="38"/>
        <v>N/A</v>
      </c>
    </row>
    <row r="375" spans="1:14" x14ac:dyDescent="0.3">
      <c r="A375" s="1">
        <v>1</v>
      </c>
      <c r="B375" t="s">
        <v>122</v>
      </c>
      <c r="I375" t="str">
        <f t="shared" si="33"/>
        <v>N/A</v>
      </c>
      <c r="J375" t="str">
        <f t="shared" si="34"/>
        <v>N/A</v>
      </c>
      <c r="K375" t="str">
        <f t="shared" si="35"/>
        <v>N/A</v>
      </c>
      <c r="L375" t="str">
        <f t="shared" si="36"/>
        <v>N/A</v>
      </c>
      <c r="M375" t="str">
        <f t="shared" si="37"/>
        <v>N/A</v>
      </c>
      <c r="N375" t="str">
        <f t="shared" si="38"/>
        <v>N/A</v>
      </c>
    </row>
    <row r="376" spans="1:14" x14ac:dyDescent="0.3">
      <c r="A376" s="1">
        <v>2</v>
      </c>
      <c r="B376" t="s">
        <v>123</v>
      </c>
      <c r="C376" t="s">
        <v>3132</v>
      </c>
      <c r="I376" t="str">
        <f t="shared" si="33"/>
        <v>N/A</v>
      </c>
      <c r="J376">
        <f t="shared" si="34"/>
        <v>56.98</v>
      </c>
      <c r="K376" t="str">
        <f t="shared" si="35"/>
        <v>N/A</v>
      </c>
      <c r="L376" t="str">
        <f t="shared" si="36"/>
        <v>N/A</v>
      </c>
      <c r="M376" t="str">
        <f t="shared" si="37"/>
        <v>N/A</v>
      </c>
      <c r="N376" t="str">
        <f t="shared" si="38"/>
        <v>N/A</v>
      </c>
    </row>
    <row r="377" spans="1:14" x14ac:dyDescent="0.3">
      <c r="A377" s="1">
        <v>3</v>
      </c>
      <c r="B377" t="s">
        <v>124</v>
      </c>
      <c r="C377" t="s">
        <v>3133</v>
      </c>
      <c r="I377" t="str">
        <f t="shared" si="33"/>
        <v>N/A</v>
      </c>
      <c r="J377">
        <f t="shared" si="34"/>
        <v>28.62</v>
      </c>
      <c r="K377" t="str">
        <f t="shared" si="35"/>
        <v>N/A</v>
      </c>
      <c r="L377" t="str">
        <f t="shared" si="36"/>
        <v>N/A</v>
      </c>
      <c r="M377" t="str">
        <f t="shared" si="37"/>
        <v>N/A</v>
      </c>
      <c r="N377" t="str">
        <f t="shared" si="38"/>
        <v>N/A</v>
      </c>
    </row>
    <row r="378" spans="1:14" x14ac:dyDescent="0.3">
      <c r="A378" s="1">
        <v>4</v>
      </c>
      <c r="B378" t="s">
        <v>126</v>
      </c>
      <c r="C378" t="s">
        <v>3134</v>
      </c>
      <c r="I378" t="str">
        <f t="shared" si="33"/>
        <v>N/A</v>
      </c>
      <c r="J378">
        <f t="shared" si="34"/>
        <v>3.8</v>
      </c>
      <c r="K378" t="str">
        <f t="shared" si="35"/>
        <v>N/A</v>
      </c>
      <c r="L378" t="str">
        <f t="shared" si="36"/>
        <v>N/A</v>
      </c>
      <c r="M378" t="str">
        <f t="shared" si="37"/>
        <v>N/A</v>
      </c>
      <c r="N378" t="str">
        <f t="shared" si="38"/>
        <v>N/A</v>
      </c>
    </row>
    <row r="379" spans="1:14" x14ac:dyDescent="0.3">
      <c r="A379" s="1">
        <v>5</v>
      </c>
      <c r="B379" t="s">
        <v>128</v>
      </c>
      <c r="C379" t="s">
        <v>3135</v>
      </c>
      <c r="I379" t="str">
        <f t="shared" si="33"/>
        <v>N/A</v>
      </c>
      <c r="J379">
        <f t="shared" si="34"/>
        <v>3.01</v>
      </c>
      <c r="K379" t="str">
        <f t="shared" si="35"/>
        <v>N/A</v>
      </c>
      <c r="L379" t="str">
        <f t="shared" si="36"/>
        <v>N/A</v>
      </c>
      <c r="M379" t="str">
        <f t="shared" si="37"/>
        <v>N/A</v>
      </c>
      <c r="N379" t="str">
        <f t="shared" si="38"/>
        <v>N/A</v>
      </c>
    </row>
    <row r="380" spans="1:14" x14ac:dyDescent="0.3">
      <c r="A380" s="1">
        <v>6</v>
      </c>
      <c r="B380" t="s">
        <v>130</v>
      </c>
      <c r="C380" t="s">
        <v>3136</v>
      </c>
      <c r="I380" t="str">
        <f t="shared" ref="I380:I443" si="39">IF(AND(K380&gt; J380, L380&gt; K380, M380&gt; L380, N380&gt; M380), "pos_trend", IF(AND(K380&lt; J380, L380&lt; K380, M380&lt; L380, N380&lt; M380), "neg_trend", "N/A"))</f>
        <v>N/A</v>
      </c>
      <c r="J380">
        <f t="shared" ref="J380:J399" si="40">IFERROR(IF(TRIM(C380)="-", "N/A", IF(RIGHT(C380,1)=")",IF(RIGHT(C380,2)="T)",-1000000000000*VALUE(MID(C380,2,LEN(C380)-3)),IF(RIGHT(C380,2)="M)",-1000000*VALUE(MID(C380,2,LEN(C380)-3)),IF(RIGHT(C380,2)="B)",-1000000000*VALUE(MID(C380,2,LEN(C380)-3)),IF(RIGHT(C380,2)="k)",-1000*VALUE(MID(C380,2,LEN(C380)-3)),VALUE(SUBSTITUTE(C380,",","")))))),IF(RIGHT(C380,1)="T",1000000000000*VALUE(LEFT(C380,LEN(C380)-1)),IF(RIGHT(C380,1)="M",1000000*VALUE(LEFT(C380,LEN(C380)-1)),IF(RIGHT(C380,1)="B",1000000000*VALUE(LEFT(C380,LEN(C380)-1)),IF(RIGHT(C380,1)="%",0.01*VALUE(LEFT(C380,LEN(C380)-1)),IF(RIGHT(C380,1)="k",1000*VALUE(LEFT(C380,LEN(C380)-1)),VALUE(SUBSTITUTE(C380,",",""))))))))),"N/A")</f>
        <v>2.93</v>
      </c>
      <c r="K380" t="str">
        <f t="shared" ref="K380:K399" si="41">IFERROR(IF(TRIM(D380)="-", "N/A", IF(RIGHT(D380,1)=")",IF(RIGHT(D380,2)="T)",-1000000000000*VALUE(MID(D380,2,LEN(D380)-3)),IF(RIGHT(D380,2)="M)",-1000000*VALUE(MID(D380,2,LEN(D380)-3)),IF(RIGHT(D380,2)="B)",-1000000000*VALUE(MID(D380,2,LEN(D380)-3)),IF(RIGHT(D380,2)="k)",-1000*VALUE(MID(D380,2,LEN(D380)-3)),VALUE(SUBSTITUTE(D380,",","")))))),IF(RIGHT(D380,1)="T",1000000000000*VALUE(LEFT(D380,LEN(D380)-1)),IF(RIGHT(D380,1)="M",1000000*VALUE(LEFT(D380,LEN(D380)-1)),IF(RIGHT(D380,1)="B",1000000000*VALUE(LEFT(D380,LEN(D380)-1)),IF(RIGHT(D380,1)="%",0.01*VALUE(LEFT(D380,LEN(D380)-1)),IF(RIGHT(D380,1)="k",1000*VALUE(LEFT(D380,LEN(D380)-1)),VALUE(SUBSTITUTE(D380,",",""))))))))),"N/A")</f>
        <v>N/A</v>
      </c>
      <c r="L380" t="str">
        <f t="shared" ref="L380:L399" si="42">IFERROR(IF(TRIM(E380)="-", "N/A", IF(RIGHT(E380,1)=")",IF(RIGHT(E380,2)="T)",-1000000000000*VALUE(MID(E380,2,LEN(E380)-3)),IF(RIGHT(E380,2)="M)",-1000000*VALUE(MID(E380,2,LEN(E380)-3)),IF(RIGHT(E380,2)="B)",-1000000000*VALUE(MID(E380,2,LEN(E380)-3)),IF(RIGHT(E380,2)="k)",-1000*VALUE(MID(E380,2,LEN(E380)-3)),VALUE(SUBSTITUTE(E380,",","")))))),IF(RIGHT(E380,1)="T",1000000000000*VALUE(LEFT(E380,LEN(E380)-1)),IF(RIGHT(E380,1)="M",1000000*VALUE(LEFT(E380,LEN(E380)-1)),IF(RIGHT(E380,1)="B",1000000000*VALUE(LEFT(E380,LEN(E380)-1)),IF(RIGHT(E380,1)="%",0.01*VALUE(LEFT(E380,LEN(E380)-1)),IF(RIGHT(E380,1)="k",1000*VALUE(LEFT(E380,LEN(E380)-1)),VALUE(SUBSTITUTE(E380,",",""))))))))),"N/A")</f>
        <v>N/A</v>
      </c>
      <c r="M380" t="str">
        <f t="shared" ref="M380:M399" si="43">IFERROR(IF(TRIM(F380)="-", "N/A", IF(RIGHT(F380,1)=")",IF(RIGHT(F380,2)="T)",-1000000000000*VALUE(MID(F380,2,LEN(F380)-3)),IF(RIGHT(F380,2)="M)",-1000000*VALUE(MID(F380,2,LEN(F380)-3)),IF(RIGHT(F380,2)="B)",-1000000000*VALUE(MID(F380,2,LEN(F380)-3)),IF(RIGHT(F380,2)="k)",-1000*VALUE(MID(F380,2,LEN(F380)-3)),VALUE(SUBSTITUTE(F380,",","")))))),IF(RIGHT(F380,1)="T",1000000000000*VALUE(LEFT(F380,LEN(F380)-1)),IF(RIGHT(F380,1)="M",1000000*VALUE(LEFT(F380,LEN(F380)-1)),IF(RIGHT(F380,1)="B",1000000000*VALUE(LEFT(F380,LEN(F380)-1)),IF(RIGHT(F380,1)="%",0.01*VALUE(LEFT(F380,LEN(F380)-1)),IF(RIGHT(F380,1)="k",1000*VALUE(LEFT(F380,LEN(F380)-1)),VALUE(SUBSTITUTE(F380,",",""))))))))),"N/A")</f>
        <v>N/A</v>
      </c>
      <c r="N380" t="str">
        <f t="shared" ref="N380:N399" si="44">IFERROR(IF(TRIM(G380)="-", "N/A", IF(RIGHT(G380,1)=")",IF(RIGHT(G380,2)="T)",-1000000000000*VALUE(MID(G380,2,LEN(G380)-3)),IF(RIGHT(G380,2)="M)",-1000000*VALUE(MID(G380,2,LEN(G380)-3)),IF(RIGHT(G380,2)="B)",-1000000000*VALUE(MID(G380,2,LEN(G380)-3)),IF(RIGHT(G380,2)="k)",-1000*VALUE(MID(G380,2,LEN(G380)-3)),VALUE(SUBSTITUTE(G380,",","")))))),IF(RIGHT(G380,1)="T",1000000000000*VALUE(LEFT(G380,LEN(G380)-1)),IF(RIGHT(G380,1)="M",1000000*VALUE(LEFT(G380,LEN(G380)-1)),IF(RIGHT(G380,1)="B",1000000000*VALUE(LEFT(G380,LEN(G380)-1)),IF(RIGHT(G380,1)="%",0.01*VALUE(LEFT(G380,LEN(G380)-1)),IF(RIGHT(G380,1)="k",1000*VALUE(LEFT(G380,LEN(G380)-1)),VALUE(SUBSTITUTE(G380,",",""))))))))),"N/A")</f>
        <v>N/A</v>
      </c>
    </row>
    <row r="381" spans="1:14" x14ac:dyDescent="0.3">
      <c r="A381" s="1">
        <v>7</v>
      </c>
      <c r="B381" t="s">
        <v>132</v>
      </c>
      <c r="I381" t="str">
        <f t="shared" si="39"/>
        <v>N/A</v>
      </c>
      <c r="J381" t="str">
        <f t="shared" si="40"/>
        <v>N/A</v>
      </c>
      <c r="K381" t="str">
        <f t="shared" si="41"/>
        <v>N/A</v>
      </c>
      <c r="L381" t="str">
        <f t="shared" si="42"/>
        <v>N/A</v>
      </c>
      <c r="M381" t="str">
        <f t="shared" si="43"/>
        <v>N/A</v>
      </c>
      <c r="N381" t="str">
        <f t="shared" si="44"/>
        <v>N/A</v>
      </c>
    </row>
    <row r="382" spans="1:14" x14ac:dyDescent="0.3">
      <c r="A382" s="1">
        <v>8</v>
      </c>
      <c r="B382" t="s">
        <v>133</v>
      </c>
      <c r="I382" t="str">
        <f t="shared" si="39"/>
        <v>N/A</v>
      </c>
      <c r="J382" t="str">
        <f t="shared" si="40"/>
        <v>N/A</v>
      </c>
      <c r="K382" t="str">
        <f t="shared" si="41"/>
        <v>N/A</v>
      </c>
      <c r="L382" t="str">
        <f t="shared" si="42"/>
        <v>N/A</v>
      </c>
      <c r="M382" t="str">
        <f t="shared" si="43"/>
        <v>N/A</v>
      </c>
      <c r="N382" t="str">
        <f t="shared" si="44"/>
        <v>N/A</v>
      </c>
    </row>
    <row r="383" spans="1:14" x14ac:dyDescent="0.3">
      <c r="I383" t="str">
        <f t="shared" si="39"/>
        <v>N/A</v>
      </c>
      <c r="J383" t="str">
        <f t="shared" si="40"/>
        <v>N/A</v>
      </c>
      <c r="K383" t="str">
        <f t="shared" si="41"/>
        <v>N/A</v>
      </c>
      <c r="L383" t="str">
        <f t="shared" si="42"/>
        <v>N/A</v>
      </c>
      <c r="M383" t="str">
        <f t="shared" si="43"/>
        <v>N/A</v>
      </c>
      <c r="N383" t="str">
        <f t="shared" si="44"/>
        <v>N/A</v>
      </c>
    </row>
    <row r="384" spans="1:14" x14ac:dyDescent="0.3">
      <c r="I384" t="str">
        <f t="shared" si="39"/>
        <v>N/A</v>
      </c>
      <c r="J384" t="str">
        <f t="shared" si="40"/>
        <v>N/A</v>
      </c>
      <c r="K384" t="str">
        <f t="shared" si="41"/>
        <v>N/A</v>
      </c>
      <c r="L384" t="str">
        <f t="shared" si="42"/>
        <v>N/A</v>
      </c>
      <c r="M384" t="str">
        <f t="shared" si="43"/>
        <v>N/A</v>
      </c>
      <c r="N384" t="str">
        <f t="shared" si="44"/>
        <v>N/A</v>
      </c>
    </row>
    <row r="385" spans="1:14" x14ac:dyDescent="0.3">
      <c r="A385" s="1">
        <v>0</v>
      </c>
      <c r="B385" t="s">
        <v>121</v>
      </c>
      <c r="C385" t="s">
        <v>1413</v>
      </c>
      <c r="I385" t="str">
        <f t="shared" si="39"/>
        <v>N/A</v>
      </c>
      <c r="J385">
        <f t="shared" si="40"/>
        <v>1420000000</v>
      </c>
      <c r="K385" t="str">
        <f t="shared" si="41"/>
        <v>N/A</v>
      </c>
      <c r="L385" t="str">
        <f t="shared" si="42"/>
        <v>N/A</v>
      </c>
      <c r="M385" t="str">
        <f t="shared" si="43"/>
        <v>N/A</v>
      </c>
      <c r="N385" t="str">
        <f t="shared" si="44"/>
        <v>N/A</v>
      </c>
    </row>
    <row r="386" spans="1:14" x14ac:dyDescent="0.3">
      <c r="A386" s="1">
        <v>1</v>
      </c>
      <c r="B386" t="s">
        <v>122</v>
      </c>
      <c r="I386" t="str">
        <f t="shared" si="39"/>
        <v>N/A</v>
      </c>
      <c r="J386" t="str">
        <f t="shared" si="40"/>
        <v>N/A</v>
      </c>
      <c r="K386" t="str">
        <f t="shared" si="41"/>
        <v>N/A</v>
      </c>
      <c r="L386" t="str">
        <f t="shared" si="42"/>
        <v>N/A</v>
      </c>
      <c r="M386" t="str">
        <f t="shared" si="43"/>
        <v>N/A</v>
      </c>
      <c r="N386" t="str">
        <f t="shared" si="44"/>
        <v>N/A</v>
      </c>
    </row>
    <row r="387" spans="1:14" x14ac:dyDescent="0.3">
      <c r="A387" s="1">
        <v>2</v>
      </c>
      <c r="B387" t="s">
        <v>123</v>
      </c>
      <c r="C387" t="s">
        <v>3737</v>
      </c>
      <c r="I387" t="str">
        <f t="shared" si="39"/>
        <v>N/A</v>
      </c>
      <c r="J387">
        <f t="shared" si="40"/>
        <v>375.55</v>
      </c>
      <c r="K387" t="str">
        <f t="shared" si="41"/>
        <v>N/A</v>
      </c>
      <c r="L387" t="str">
        <f t="shared" si="42"/>
        <v>N/A</v>
      </c>
      <c r="M387" t="str">
        <f t="shared" si="43"/>
        <v>N/A</v>
      </c>
      <c r="N387" t="str">
        <f t="shared" si="44"/>
        <v>N/A</v>
      </c>
    </row>
    <row r="388" spans="1:14" x14ac:dyDescent="0.3">
      <c r="A388" s="1">
        <v>3</v>
      </c>
      <c r="B388" t="s">
        <v>124</v>
      </c>
      <c r="C388" t="s">
        <v>3738</v>
      </c>
      <c r="I388" t="str">
        <f t="shared" si="39"/>
        <v>N/A</v>
      </c>
      <c r="J388">
        <f t="shared" si="40"/>
        <v>76.5</v>
      </c>
      <c r="K388" t="str">
        <f t="shared" si="41"/>
        <v>N/A</v>
      </c>
      <c r="L388" t="str">
        <f t="shared" si="42"/>
        <v>N/A</v>
      </c>
      <c r="M388" t="str">
        <f t="shared" si="43"/>
        <v>N/A</v>
      </c>
      <c r="N388" t="str">
        <f t="shared" si="44"/>
        <v>N/A</v>
      </c>
    </row>
    <row r="389" spans="1:14" x14ac:dyDescent="0.3">
      <c r="A389" s="1">
        <v>4</v>
      </c>
      <c r="B389" t="s">
        <v>126</v>
      </c>
      <c r="C389" t="s">
        <v>3739</v>
      </c>
      <c r="I389" t="str">
        <f t="shared" si="39"/>
        <v>N/A</v>
      </c>
      <c r="J389">
        <f t="shared" si="40"/>
        <v>1.6</v>
      </c>
      <c r="K389" t="str">
        <f t="shared" si="41"/>
        <v>N/A</v>
      </c>
      <c r="L389" t="str">
        <f t="shared" si="42"/>
        <v>N/A</v>
      </c>
      <c r="M389" t="str">
        <f t="shared" si="43"/>
        <v>N/A</v>
      </c>
      <c r="N389" t="str">
        <f t="shared" si="44"/>
        <v>N/A</v>
      </c>
    </row>
    <row r="390" spans="1:14" x14ac:dyDescent="0.3">
      <c r="A390" s="1">
        <v>5</v>
      </c>
      <c r="B390" t="s">
        <v>128</v>
      </c>
      <c r="C390" t="s">
        <v>3740</v>
      </c>
      <c r="I390" t="str">
        <f t="shared" si="39"/>
        <v>N/A</v>
      </c>
      <c r="J390">
        <f t="shared" si="40"/>
        <v>11.13</v>
      </c>
      <c r="K390" t="str">
        <f t="shared" si="41"/>
        <v>N/A</v>
      </c>
      <c r="L390" t="str">
        <f t="shared" si="42"/>
        <v>N/A</v>
      </c>
      <c r="M390" t="str">
        <f t="shared" si="43"/>
        <v>N/A</v>
      </c>
      <c r="N390" t="str">
        <f t="shared" si="44"/>
        <v>N/A</v>
      </c>
    </row>
    <row r="391" spans="1:14" x14ac:dyDescent="0.3">
      <c r="A391" s="1">
        <v>6</v>
      </c>
      <c r="B391" t="s">
        <v>130</v>
      </c>
      <c r="C391" t="s">
        <v>3741</v>
      </c>
      <c r="I391" t="str">
        <f t="shared" si="39"/>
        <v>N/A</v>
      </c>
      <c r="J391">
        <f t="shared" si="40"/>
        <v>11.52</v>
      </c>
      <c r="K391" t="str">
        <f t="shared" si="41"/>
        <v>N/A</v>
      </c>
      <c r="L391" t="str">
        <f t="shared" si="42"/>
        <v>N/A</v>
      </c>
      <c r="M391" t="str">
        <f t="shared" si="43"/>
        <v>N/A</v>
      </c>
      <c r="N391" t="str">
        <f t="shared" si="44"/>
        <v>N/A</v>
      </c>
    </row>
    <row r="392" spans="1:14" x14ac:dyDescent="0.3">
      <c r="A392" s="1">
        <v>7</v>
      </c>
      <c r="B392" t="s">
        <v>132</v>
      </c>
      <c r="I392" t="str">
        <f t="shared" si="39"/>
        <v>N/A</v>
      </c>
      <c r="J392" t="str">
        <f t="shared" si="40"/>
        <v>N/A</v>
      </c>
      <c r="K392" t="str">
        <f t="shared" si="41"/>
        <v>N/A</v>
      </c>
      <c r="L392" t="str">
        <f t="shared" si="42"/>
        <v>N/A</v>
      </c>
      <c r="M392" t="str">
        <f t="shared" si="43"/>
        <v>N/A</v>
      </c>
      <c r="N392" t="str">
        <f t="shared" si="44"/>
        <v>N/A</v>
      </c>
    </row>
    <row r="393" spans="1:14" x14ac:dyDescent="0.3">
      <c r="A393" s="1">
        <v>8</v>
      </c>
      <c r="B393" t="s">
        <v>133</v>
      </c>
      <c r="I393" t="str">
        <f t="shared" si="39"/>
        <v>N/A</v>
      </c>
      <c r="J393" t="str">
        <f t="shared" si="40"/>
        <v>N/A</v>
      </c>
      <c r="K393" t="str">
        <f t="shared" si="41"/>
        <v>N/A</v>
      </c>
      <c r="L393" t="str">
        <f t="shared" si="42"/>
        <v>N/A</v>
      </c>
      <c r="M393" t="str">
        <f t="shared" si="43"/>
        <v>N/A</v>
      </c>
      <c r="N393" t="str">
        <f t="shared" si="44"/>
        <v>N/A</v>
      </c>
    </row>
    <row r="394" spans="1:14" x14ac:dyDescent="0.3">
      <c r="I394" t="str">
        <f t="shared" si="39"/>
        <v>N/A</v>
      </c>
      <c r="J394" t="str">
        <f t="shared" si="40"/>
        <v>N/A</v>
      </c>
      <c r="K394" t="str">
        <f t="shared" si="41"/>
        <v>N/A</v>
      </c>
      <c r="L394" t="str">
        <f t="shared" si="42"/>
        <v>N/A</v>
      </c>
      <c r="M394" t="str">
        <f t="shared" si="43"/>
        <v>N/A</v>
      </c>
      <c r="N394" t="str">
        <f t="shared" si="44"/>
        <v>N/A</v>
      </c>
    </row>
    <row r="395" spans="1:14" x14ac:dyDescent="0.3">
      <c r="I395" t="str">
        <f t="shared" si="39"/>
        <v>N/A</v>
      </c>
      <c r="J395" t="str">
        <f t="shared" si="40"/>
        <v>N/A</v>
      </c>
      <c r="K395" t="str">
        <f t="shared" si="41"/>
        <v>N/A</v>
      </c>
      <c r="L395" t="str">
        <f t="shared" si="42"/>
        <v>N/A</v>
      </c>
      <c r="M395" t="str">
        <f t="shared" si="43"/>
        <v>N/A</v>
      </c>
      <c r="N395" t="str">
        <f t="shared" si="44"/>
        <v>N/A</v>
      </c>
    </row>
    <row r="396" spans="1:14" x14ac:dyDescent="0.3">
      <c r="A396" s="1">
        <v>0</v>
      </c>
      <c r="B396" t="s">
        <v>121</v>
      </c>
      <c r="C396" t="s">
        <v>3742</v>
      </c>
      <c r="I396" t="str">
        <f t="shared" si="39"/>
        <v>N/A</v>
      </c>
      <c r="J396">
        <f t="shared" si="40"/>
        <v>88150000000</v>
      </c>
      <c r="K396" t="str">
        <f t="shared" si="41"/>
        <v>N/A</v>
      </c>
      <c r="L396" t="str">
        <f t="shared" si="42"/>
        <v>N/A</v>
      </c>
      <c r="M396" t="str">
        <f t="shared" si="43"/>
        <v>N/A</v>
      </c>
      <c r="N396" t="str">
        <f t="shared" si="44"/>
        <v>N/A</v>
      </c>
    </row>
    <row r="397" spans="1:14" x14ac:dyDescent="0.3">
      <c r="A397" s="1">
        <v>1</v>
      </c>
      <c r="B397" t="s">
        <v>122</v>
      </c>
      <c r="I397" t="str">
        <f t="shared" si="39"/>
        <v>N/A</v>
      </c>
      <c r="J397" t="str">
        <f t="shared" si="40"/>
        <v>N/A</v>
      </c>
      <c r="K397" t="str">
        <f t="shared" si="41"/>
        <v>N/A</v>
      </c>
      <c r="L397" t="str">
        <f t="shared" si="42"/>
        <v>N/A</v>
      </c>
      <c r="M397" t="str">
        <f t="shared" si="43"/>
        <v>N/A</v>
      </c>
      <c r="N397" t="str">
        <f t="shared" si="44"/>
        <v>N/A</v>
      </c>
    </row>
    <row r="398" spans="1:14" x14ac:dyDescent="0.3">
      <c r="A398" s="1">
        <v>2</v>
      </c>
      <c r="B398" t="s">
        <v>123</v>
      </c>
      <c r="C398" t="s">
        <v>3743</v>
      </c>
      <c r="I398" t="str">
        <f t="shared" si="39"/>
        <v>N/A</v>
      </c>
      <c r="J398">
        <f t="shared" si="40"/>
        <v>52.86</v>
      </c>
      <c r="K398" t="str">
        <f t="shared" si="41"/>
        <v>N/A</v>
      </c>
      <c r="L398" t="str">
        <f t="shared" si="42"/>
        <v>N/A</v>
      </c>
      <c r="M398" t="str">
        <f t="shared" si="43"/>
        <v>N/A</v>
      </c>
      <c r="N398" t="str">
        <f t="shared" si="44"/>
        <v>N/A</v>
      </c>
    </row>
    <row r="399" spans="1:14" x14ac:dyDescent="0.3">
      <c r="A399" s="1">
        <v>3</v>
      </c>
      <c r="B399" t="s">
        <v>124</v>
      </c>
      <c r="C399" t="s">
        <v>3744</v>
      </c>
      <c r="I399" t="str">
        <f t="shared" si="39"/>
        <v>N/A</v>
      </c>
      <c r="J399">
        <f t="shared" si="40"/>
        <v>18.27</v>
      </c>
      <c r="K399" t="str">
        <f t="shared" si="41"/>
        <v>N/A</v>
      </c>
      <c r="L399" t="str">
        <f t="shared" si="42"/>
        <v>N/A</v>
      </c>
      <c r="M399" t="str">
        <f t="shared" si="43"/>
        <v>N/A</v>
      </c>
      <c r="N399" t="str">
        <f t="shared" si="44"/>
        <v>N/A</v>
      </c>
    </row>
    <row r="400" spans="1:14" x14ac:dyDescent="0.3">
      <c r="A400" s="1">
        <v>4</v>
      </c>
      <c r="B400" t="s">
        <v>126</v>
      </c>
      <c r="C400" t="s">
        <v>3745</v>
      </c>
    </row>
    <row r="401" spans="1:3" x14ac:dyDescent="0.3">
      <c r="A401" s="1">
        <v>5</v>
      </c>
      <c r="B401" t="s">
        <v>128</v>
      </c>
      <c r="C401" t="s">
        <v>3746</v>
      </c>
    </row>
    <row r="402" spans="1:3" x14ac:dyDescent="0.3">
      <c r="A402" s="1">
        <v>6</v>
      </c>
      <c r="B402" t="s">
        <v>130</v>
      </c>
      <c r="C402" t="s">
        <v>3747</v>
      </c>
    </row>
    <row r="403" spans="1:3" x14ac:dyDescent="0.3">
      <c r="A403" s="1">
        <v>7</v>
      </c>
      <c r="B403" t="s">
        <v>132</v>
      </c>
    </row>
    <row r="404" spans="1:3" x14ac:dyDescent="0.3">
      <c r="A404" s="1">
        <v>8</v>
      </c>
      <c r="B404" t="s">
        <v>133</v>
      </c>
    </row>
    <row r="450" spans="2:40" x14ac:dyDescent="0.3">
      <c r="B450" t="str">
        <f>"ROIC Super Tree"</f>
        <v>ROIC Super Tree</v>
      </c>
    </row>
    <row r="452" spans="2:40" x14ac:dyDescent="0.3">
      <c r="AK452" t="str">
        <f>"Change in Gross Margin / Sales"</f>
        <v>Change in Gross Margin / Sales</v>
      </c>
    </row>
    <row r="453" spans="2:40" x14ac:dyDescent="0.3">
      <c r="X453" t="str">
        <f>"Gross Margin"</f>
        <v>Gross Margin</v>
      </c>
      <c r="AK453" t="str">
        <f>K476</f>
        <v>13-14</v>
      </c>
      <c r="AL453" t="str">
        <f>L476</f>
        <v>14-15</v>
      </c>
      <c r="AM453" t="str">
        <f>M476</f>
        <v>15-16</v>
      </c>
      <c r="AN453" t="str">
        <f>N476</f>
        <v>16-17</v>
      </c>
    </row>
    <row r="454" spans="2:40" x14ac:dyDescent="0.3">
      <c r="X454" t="str">
        <f>D476</f>
        <v>2013</v>
      </c>
      <c r="Y454" t="str">
        <f>E476</f>
        <v>2014</v>
      </c>
      <c r="Z454" t="str">
        <f>F476</f>
        <v>2015</v>
      </c>
      <c r="AA454" t="str">
        <f>G476</f>
        <v>2016</v>
      </c>
      <c r="AB454" t="str">
        <f>H476</f>
        <v>2017</v>
      </c>
      <c r="AK454">
        <f ca="1">Y455-X455</f>
        <v>-2.7430509312124096E-3</v>
      </c>
      <c r="AL454">
        <f ca="1">Z455-Y455</f>
        <v>2.98052625196078E-2</v>
      </c>
      <c r="AM454">
        <f ca="1">AA455-Z455</f>
        <v>2.041728289848066E-2</v>
      </c>
      <c r="AN454">
        <f ca="1">AB455-AA455</f>
        <v>-5.588561676477366E-3</v>
      </c>
    </row>
    <row r="455" spans="2:40" x14ac:dyDescent="0.3">
      <c r="X455">
        <f ca="1">IFERROR((INDIRECT("J" &amp; MATCH("Gross Income",B145:B403,0) +144))/(INDIRECT("J" &amp; MATCH("Sales/Revenue",B145:B403,0) +144)), IFERROR((1 - (INDIRECT("J" &amp; MATCH("Cost of Goods Sold*",B145:B403,0) +144))/(INDIRECT("J" &amp; MATCH("Sales/Revenue",B145:B403,0) +144))),(INDIRECT("J" &amp; MATCH("Operating Income",B145:B403,0) +144))/(INDIRECT("J" &amp; MATCH("Sales/Revenue",B145:B403,0) +144))))</f>
        <v>0.79951935239058947</v>
      </c>
      <c r="Y455">
        <f ca="1">IFERROR((INDIRECT("K" &amp; MATCH("Gross Income",B145:B403,0) +144))/(INDIRECT("K" &amp; MATCH("Sales/Revenue",B145:B403,0) +144)), IFERROR((1 - (INDIRECT("K" &amp; MATCH("Cost of Goods Sold*",B145:B403,0) +144))/(INDIRECT("K" &amp; MATCH("Sales/Revenue",B145:B403,0) +144))),(INDIRECT("K" &amp; MATCH("Operating Income",B145:B403,0) +144))/(INDIRECT("K" &amp; MATCH("Sales/Revenue",B145:B403,0) +144))))</f>
        <v>0.79677630145937706</v>
      </c>
      <c r="Z455">
        <f ca="1">IFERROR((INDIRECT("L" &amp; MATCH("Gross Income",B145:B403,0) +144))/(INDIRECT("L" &amp; MATCH("Sales/Revenue",B145:B403,0) +144)), IFERROR((1 - (INDIRECT("L" &amp; MATCH("Cost of Goods Sold*",B145:B403,0) +144))/(INDIRECT("L" &amp; MATCH("Sales/Revenue",B145:B403,0) +144))),(INDIRECT("L" &amp; MATCH("Operating Income",B145:B403,0) +144))/(INDIRECT("L" &amp; MATCH("Sales/Revenue",B145:B403,0) +144))))</f>
        <v>0.82658156397898486</v>
      </c>
      <c r="AA455">
        <f ca="1">IFERROR((INDIRECT("M" &amp; MATCH("Gross Income",B145:B403,0) +144))/(INDIRECT("M" &amp; MATCH("Sales/Revenue",B145:B403,0) +144)), IFERROR((1 - (INDIRECT("M" &amp; MATCH("Cost of Goods Sold*",B145:B403,0) +144))/(INDIRECT("M" &amp; MATCH("Sales/Revenue",B145:B403,0) +144))),(INDIRECT("M" &amp; MATCH("Operating Income",B145:B403,0) +144))/(INDIRECT("M" &amp; MATCH("Sales/Revenue",B145:B403,0) +144))))</f>
        <v>0.84699884687746552</v>
      </c>
      <c r="AB455">
        <f ca="1">IFERROR((INDIRECT("N" &amp; MATCH("Gross Income",B145:B403,0) +144))/(INDIRECT("N" &amp; MATCH("Sales/Revenue",B145:B403,0) +144)), IFERROR((1 - (INDIRECT("N" &amp; MATCH("Cost of Goods Sold*",B145:B403,0) +144))/(INDIRECT("N" &amp; MATCH("Sales/Revenue",B145:B403,0) +144))),(INDIRECT("N" &amp; MATCH("Operating Income",B145:B403,0) +144))/(INDIRECT("N" &amp; MATCH("Sales/Revenue",B145:B403,0) +144))))</f>
        <v>0.84141028520098815</v>
      </c>
    </row>
    <row r="460" spans="2:40" x14ac:dyDescent="0.3">
      <c r="Q460" t="str">
        <f>"Operating Margin"</f>
        <v>Operating Margin</v>
      </c>
    </row>
    <row r="461" spans="2:40" x14ac:dyDescent="0.3">
      <c r="Q461" t="str">
        <f>D476</f>
        <v>2013</v>
      </c>
      <c r="R461" t="str">
        <f>E476</f>
        <v>2014</v>
      </c>
      <c r="S461" t="str">
        <f>F476</f>
        <v>2015</v>
      </c>
      <c r="T461" t="str">
        <f>G476</f>
        <v>2016</v>
      </c>
      <c r="U461" t="str">
        <f>H476</f>
        <v>2017</v>
      </c>
      <c r="X461" t="str">
        <f>"SGA / Sales"</f>
        <v>SGA / Sales</v>
      </c>
      <c r="AE461" t="str">
        <f>"Change in Operating Margin"</f>
        <v>Change in Operating Margin</v>
      </c>
      <c r="AK461" t="str">
        <f>"Change in SGA / Sales"</f>
        <v>Change in SGA / Sales</v>
      </c>
    </row>
    <row r="462" spans="2:40" x14ac:dyDescent="0.3">
      <c r="Q462">
        <f ca="1">X455-X463-X471</f>
        <v>8.7465216291424258E-2</v>
      </c>
      <c r="R462">
        <f ca="1">Y455-Y463-Y471</f>
        <v>6.5617512524504554E-2</v>
      </c>
      <c r="S462">
        <f ca="1">Z455-Z463-Z471</f>
        <v>0.11944770092484044</v>
      </c>
      <c r="T462">
        <f ca="1">AA455-AA463-AA471</f>
        <v>0.19078108879043509</v>
      </c>
      <c r="U462">
        <f ca="1">AB455-AB463-AB471</f>
        <v>0.19207275993712108</v>
      </c>
      <c r="X462" t="str">
        <f>D476</f>
        <v>2013</v>
      </c>
      <c r="Y462" t="str">
        <f>E476</f>
        <v>2014</v>
      </c>
      <c r="Z462" t="str">
        <f>F476</f>
        <v>2015</v>
      </c>
      <c r="AA462" t="str">
        <f>G476</f>
        <v>2016</v>
      </c>
      <c r="AB462" t="str">
        <f>H476</f>
        <v>2017</v>
      </c>
      <c r="AE462" t="str">
        <f>K476</f>
        <v>13-14</v>
      </c>
      <c r="AF462" t="str">
        <f>L476</f>
        <v>14-15</v>
      </c>
      <c r="AG462" t="str">
        <f>M476</f>
        <v>15-16</v>
      </c>
      <c r="AH462" t="str">
        <f>N476</f>
        <v>16-17</v>
      </c>
      <c r="AK462" t="str">
        <f>K476</f>
        <v>13-14</v>
      </c>
      <c r="AL462" t="str">
        <f>L476</f>
        <v>14-15</v>
      </c>
      <c r="AM462" t="str">
        <f>M476</f>
        <v>15-16</v>
      </c>
      <c r="AN462" t="str">
        <f>N476</f>
        <v>16-17</v>
      </c>
    </row>
    <row r="463" spans="2:40" x14ac:dyDescent="0.3">
      <c r="X463">
        <f ca="1">(INDIRECT("J" &amp; MATCH("SG&amp;A Expense",B145:B403,0) +144))/(INDIRECT("J" &amp; MATCH("Sales/Revenue",B145:B403,0) +144))</f>
        <v>0.69485201113078676</v>
      </c>
      <c r="Y463">
        <f ca="1">(INDIRECT("K" &amp; MATCH("SG&amp;A Expense",B145:B403,0) +144))/(INDIRECT("K" &amp; MATCH("Sales/Revenue",B145:B403,0) +144))</f>
        <v>0.71749074275756908</v>
      </c>
      <c r="Z463">
        <f ca="1">(INDIRECT("L" &amp; MATCH("SG&amp;A Expense",B145:B403,0) +144))/(INDIRECT("L" &amp; MATCH("Sales/Revenue",B145:B403,0) +144))</f>
        <v>0.69510659545829534</v>
      </c>
      <c r="AA463">
        <f ca="1">(INDIRECT("M" &amp; MATCH("SG&amp;A Expense",B145:B403,0) +144))/(INDIRECT("M" &amp; MATCH("Sales/Revenue",B145:B403,0) +144))</f>
        <v>0.64626448989500518</v>
      </c>
      <c r="AB463">
        <f ca="1">(INDIRECT("N" &amp; MATCH("SG&amp;A Expense",B145:B403,0) +144))/(INDIRECT("N" &amp; MATCH("Sales/Revenue",B145:B403,0) +144))</f>
        <v>0.63541432741971704</v>
      </c>
      <c r="AE463">
        <f ca="1">R462-Q462</f>
        <v>-2.1847703766919704E-2</v>
      </c>
      <c r="AF463">
        <f ca="1">S462-R462</f>
        <v>5.383018840033589E-2</v>
      </c>
      <c r="AG463">
        <f ca="1">T462-S462</f>
        <v>7.133338786559465E-2</v>
      </c>
      <c r="AH463">
        <f ca="1">U462-T462</f>
        <v>1.2916711466859909E-3</v>
      </c>
      <c r="AK463">
        <f ca="1">Y463-X463</f>
        <v>2.2638731626782316E-2</v>
      </c>
      <c r="AL463">
        <f ca="1">Z463-Y463</f>
        <v>-2.2384147299273738E-2</v>
      </c>
      <c r="AM463">
        <f ca="1">AA463-Z463</f>
        <v>-4.8842105563290161E-2</v>
      </c>
      <c r="AN463">
        <f ca="1">AB463-AA463</f>
        <v>-1.0850162475288139E-2</v>
      </c>
    </row>
    <row r="465" spans="4:40" x14ac:dyDescent="0.3">
      <c r="J465" t="str">
        <f>"EOY Pretax ROIC"</f>
        <v>EOY Pretax ROIC</v>
      </c>
    </row>
    <row r="466" spans="4:40" x14ac:dyDescent="0.3">
      <c r="J466" t="str">
        <f>D476</f>
        <v>2013</v>
      </c>
      <c r="K466" t="str">
        <f>E476</f>
        <v>2014</v>
      </c>
      <c r="L466" t="str">
        <f>F476</f>
        <v>2015</v>
      </c>
      <c r="M466" t="str">
        <f>G476</f>
        <v>2016</v>
      </c>
      <c r="N466" t="str">
        <f>H476</f>
        <v>2017</v>
      </c>
    </row>
    <row r="467" spans="4:40" x14ac:dyDescent="0.3">
      <c r="J467">
        <f ca="1">Q462*(1/Q490)</f>
        <v>0.1051631054672649</v>
      </c>
      <c r="K467">
        <f ca="1">R462*(1/R490)</f>
        <v>9.0984596798550407E-2</v>
      </c>
      <c r="L467">
        <f ca="1">S462*(1/S490)</f>
        <v>0.11646909398814564</v>
      </c>
      <c r="M467">
        <f ca="1">T462*(1/T490)</f>
        <v>0.20058705293047882</v>
      </c>
      <c r="N467">
        <f ca="1">U462*(1/U490)</f>
        <v>0.2189427876615897</v>
      </c>
    </row>
    <row r="469" spans="4:40" x14ac:dyDescent="0.3">
      <c r="X469" t="str">
        <f>"Depreciation / Sales"</f>
        <v>Depreciation / Sales</v>
      </c>
    </row>
    <row r="470" spans="4:40" x14ac:dyDescent="0.3">
      <c r="Q470" t="str">
        <f>"Change in EOY Pretax ROIC"</f>
        <v>Change in EOY Pretax ROIC</v>
      </c>
      <c r="X470" t="str">
        <f>D476</f>
        <v>2013</v>
      </c>
      <c r="Y470" t="str">
        <f>E476</f>
        <v>2014</v>
      </c>
      <c r="Z470" t="str">
        <f>F476</f>
        <v>2015</v>
      </c>
      <c r="AA470" t="str">
        <f>G476</f>
        <v>2016</v>
      </c>
      <c r="AB470" t="str">
        <f>H476</f>
        <v>2017</v>
      </c>
    </row>
    <row r="471" spans="4:40" x14ac:dyDescent="0.3">
      <c r="Q471" t="str">
        <f>K476</f>
        <v>13-14</v>
      </c>
      <c r="R471" t="str">
        <f>L476</f>
        <v>14-15</v>
      </c>
      <c r="S471" t="str">
        <f>M476</f>
        <v>15-16</v>
      </c>
      <c r="T471" t="str">
        <f>N476</f>
        <v>16-17</v>
      </c>
      <c r="X471">
        <f ca="1">(INDIRECT("J" &amp; MATCH("Depreciation &amp; Amortization Expense",B145:B403,0) +144))/(INDIRECT("J" &amp; MATCH("Sales/Revenue",B145:B403,0) +144))</f>
        <v>1.7202124968378446E-2</v>
      </c>
      <c r="Y471">
        <f ca="1">(INDIRECT("K" &amp; MATCH("Depreciation &amp; Amortization Expense",B145:B403,0) +144))/(INDIRECT("K" &amp; MATCH("Sales/Revenue",B145:B403,0) +144))</f>
        <v>1.366804617730342E-2</v>
      </c>
      <c r="Z471">
        <f ca="1">(INDIRECT("L" &amp; MATCH("Depreciation &amp; Amortization Expense",B145:B403,0) +144))/(INDIRECT("L" &amp; MATCH("Sales/Revenue",B145:B403,0) +144))</f>
        <v>1.2027267595849073E-2</v>
      </c>
      <c r="AA471">
        <f ca="1">(INDIRECT("M" &amp; MATCH("Depreciation &amp; Amortization Expense",B145:B403,0) +144))/(INDIRECT("M" &amp; MATCH("Sales/Revenue",B145:B403,0) +144))</f>
        <v>9.9532681920252476E-3</v>
      </c>
      <c r="AB471">
        <f ca="1">(INDIRECT("N" &amp; MATCH("Depreciation &amp; Amortization Expense",B145:B403,0) +144))/(INDIRECT("N" &amp; MATCH("Sales/Revenue",B145:B403,0) +144))</f>
        <v>1.3923197844150012E-2</v>
      </c>
    </row>
    <row r="472" spans="4:40" x14ac:dyDescent="0.3">
      <c r="Q472">
        <f ca="1">K467-J467</f>
        <v>-1.4178508668714493E-2</v>
      </c>
      <c r="R472">
        <f ca="1">L467-K467</f>
        <v>2.5484497189595237E-2</v>
      </c>
      <c r="S472">
        <f ca="1">M467-L467</f>
        <v>8.4117958942333176E-2</v>
      </c>
      <c r="T472">
        <f ca="1">N467-M467</f>
        <v>1.8355734731110879E-2</v>
      </c>
      <c r="AK472" t="str">
        <f>"Change in Depreciation / Sales"</f>
        <v>Change in Depreciation / Sales</v>
      </c>
    </row>
    <row r="473" spans="4:40" x14ac:dyDescent="0.3">
      <c r="AK473" t="str">
        <f>K476</f>
        <v>13-14</v>
      </c>
      <c r="AL473" t="str">
        <f>L476</f>
        <v>14-15</v>
      </c>
      <c r="AM473" t="str">
        <f>M476</f>
        <v>15-16</v>
      </c>
      <c r="AN473" t="str">
        <f>N476</f>
        <v>16-17</v>
      </c>
    </row>
    <row r="474" spans="4:40" x14ac:dyDescent="0.3">
      <c r="AK474">
        <f ca="1">Y471-X471</f>
        <v>-3.5340787910750262E-3</v>
      </c>
      <c r="AL474">
        <f ca="1">Z471-Y471</f>
        <v>-1.6407785814543472E-3</v>
      </c>
      <c r="AM474">
        <f ca="1">AA471-Z471</f>
        <v>-2.0739994038238251E-3</v>
      </c>
      <c r="AN474">
        <f ca="1">AB471-AA471</f>
        <v>3.9699296521247644E-3</v>
      </c>
    </row>
    <row r="475" spans="4:40" x14ac:dyDescent="0.3">
      <c r="D475" t="str">
        <f>"EOY ROIC"</f>
        <v>EOY ROIC</v>
      </c>
      <c r="K475" t="str">
        <f>"Change in EOY ROIC"</f>
        <v>Change in EOY ROIC</v>
      </c>
    </row>
    <row r="476" spans="4:40" x14ac:dyDescent="0.3">
      <c r="D476" t="str">
        <f>C144</f>
        <v>2013</v>
      </c>
      <c r="E476" t="str">
        <f>D144</f>
        <v>2014</v>
      </c>
      <c r="F476" t="str">
        <f>E144</f>
        <v>2015</v>
      </c>
      <c r="G476" t="str">
        <f>F144</f>
        <v>2016</v>
      </c>
      <c r="H476" t="str">
        <f>G144</f>
        <v>2017</v>
      </c>
      <c r="K476" t="str">
        <f>RIGHT(D476,2) &amp; "-" &amp; RIGHT(E476,2)</f>
        <v>13-14</v>
      </c>
      <c r="L476" t="str">
        <f>RIGHT(E476,2) &amp; "-" &amp; RIGHT(F476,2)</f>
        <v>14-15</v>
      </c>
      <c r="M476" t="str">
        <f>RIGHT(F476,2) &amp; "-" &amp; RIGHT(G476,2)</f>
        <v>15-16</v>
      </c>
      <c r="N476" t="str">
        <f>RIGHT(G476,2) &amp; "-" &amp; RIGHT(H476,2)</f>
        <v>16-17</v>
      </c>
    </row>
    <row r="477" spans="4:40" x14ac:dyDescent="0.3">
      <c r="D477">
        <f ca="1">J467*(1-J487)</f>
        <v>9.3623856053597035E-2</v>
      </c>
      <c r="E477">
        <f ca="1">K467*(1-K487)</f>
        <v>7.8398216467684106E-2</v>
      </c>
      <c r="F477">
        <f ca="1">L467*(1-L487)</f>
        <v>0.46024926296532076</v>
      </c>
      <c r="G477">
        <f ca="1">M467*(1-M487)</f>
        <v>0.11622715779613864</v>
      </c>
      <c r="H477">
        <f ca="1">N467*(1-N487)</f>
        <v>0.12490813077562339</v>
      </c>
      <c r="K477">
        <f ca="1">E477-D477</f>
        <v>-1.5225639585912928E-2</v>
      </c>
      <c r="L477">
        <f ca="1">F477-E477</f>
        <v>0.38185104649763668</v>
      </c>
      <c r="M477">
        <f ca="1">G477-F477</f>
        <v>-0.34402210516918214</v>
      </c>
      <c r="N477">
        <f ca="1">H477-G477</f>
        <v>8.6809729794847523E-3</v>
      </c>
    </row>
    <row r="479" spans="4:40" x14ac:dyDescent="0.3">
      <c r="Q479" t="str">
        <f>"Change in Cash Tax Rate"</f>
        <v>Change in Cash Tax Rate</v>
      </c>
    </row>
    <row r="480" spans="4:40" x14ac:dyDescent="0.3">
      <c r="Q480" t="str">
        <f>K476</f>
        <v>13-14</v>
      </c>
      <c r="R480" t="str">
        <f>L476</f>
        <v>14-15</v>
      </c>
      <c r="S480" t="str">
        <f>M476</f>
        <v>15-16</v>
      </c>
      <c r="T480" t="str">
        <f>N476</f>
        <v>16-17</v>
      </c>
    </row>
    <row r="481" spans="10:40" x14ac:dyDescent="0.3">
      <c r="Q481">
        <f ca="1">K487-J487</f>
        <v>2.86081223342637E-2</v>
      </c>
      <c r="R481">
        <f ca="1">L487-K487</f>
        <v>-3.0900210710241431</v>
      </c>
      <c r="S481">
        <f ca="1">M487-L487</f>
        <v>3.3722507898779064</v>
      </c>
      <c r="T481">
        <f ca="1">N487-M487</f>
        <v>8.9291914284976848E-3</v>
      </c>
      <c r="X481" t="str">
        <f>"Op WC / Sales"</f>
        <v>Op WC / Sales</v>
      </c>
    </row>
    <row r="482" spans="10:40" x14ac:dyDescent="0.3">
      <c r="X482" t="str">
        <f>D476</f>
        <v>2013</v>
      </c>
      <c r="Y482" t="str">
        <f>E476</f>
        <v>2014</v>
      </c>
      <c r="Z482" t="str">
        <f>F476</f>
        <v>2015</v>
      </c>
      <c r="AA482" t="str">
        <f>G476</f>
        <v>2016</v>
      </c>
      <c r="AB482" t="str">
        <f>H476</f>
        <v>2017</v>
      </c>
      <c r="AK482" t="str">
        <f>"Change in Op WC / Sales"</f>
        <v>Change in Op WC / Sales</v>
      </c>
    </row>
    <row r="483" spans="10:40" x14ac:dyDescent="0.3">
      <c r="X483">
        <f ca="1">(INDIRECT("J" &amp; MATCH("Total Current Assets",B145:B403,0) +144) - INDIRECT("J" &amp; MATCH("Total Current Liabilities",B145:B403,0) +144))/(INDIRECT("J" &amp; MATCH("Sales/Revenue",B145:B403,0) +144))</f>
        <v>0.56634201871995948</v>
      </c>
      <c r="Y483">
        <f ca="1">(INDIRECT("K" &amp; MATCH("Total Current Assets",B145:B403,0) +144) - INDIRECT("K" &amp; MATCH("Total Current Liabilities",B145:B403,0) +144))/(INDIRECT("K" &amp; MATCH("Sales/Revenue",B145:B403,0) +144))</f>
        <v>0.47680243955565238</v>
      </c>
      <c r="Z483">
        <f ca="1">(INDIRECT("L" &amp; MATCH("Total Current Assets",B145:B403,0) +144) - INDIRECT("L" &amp; MATCH("Total Current Liabilities",B145:B403,0) +144))/(INDIRECT("L" &amp; MATCH("Sales/Revenue",B145:B403,0) +144))</f>
        <v>0.78511571360340415</v>
      </c>
      <c r="AA483">
        <f ca="1">(INDIRECT("M" &amp; MATCH("Total Current Assets",B145:B403,0) +144) - INDIRECT("M" &amp; MATCH("Total Current Liabilities",B145:B403,0) +144))/(INDIRECT("M" &amp; MATCH("Sales/Revenue",B145:B403,0) +144))</f>
        <v>0.73390180251259329</v>
      </c>
      <c r="AB483">
        <f ca="1">(INDIRECT("N" &amp; MATCH("Total Current Assets",B145:B403,0) +144) - INDIRECT("N" &amp; MATCH("Total Current Liabilities",B145:B403,0) +144))/(INDIRECT("N" &amp; MATCH("Sales/Revenue",B145:B403,0) +144))</f>
        <v>0.57790253761509092</v>
      </c>
      <c r="AK483" t="str">
        <f>K476</f>
        <v>13-14</v>
      </c>
      <c r="AL483" t="str">
        <f>L476</f>
        <v>14-15</v>
      </c>
      <c r="AM483" t="str">
        <f>M476</f>
        <v>15-16</v>
      </c>
      <c r="AN483" t="str">
        <f>N476</f>
        <v>16-17</v>
      </c>
    </row>
    <row r="484" spans="10:40" x14ac:dyDescent="0.3">
      <c r="AK484">
        <f ca="1">Y483-X483</f>
        <v>-8.9539579164307104E-2</v>
      </c>
      <c r="AL484">
        <f ca="1">Z483-Y483</f>
        <v>0.30831327404775177</v>
      </c>
      <c r="AM484">
        <f ca="1">AA483-Z483</f>
        <v>-5.121391109081086E-2</v>
      </c>
      <c r="AN484">
        <f ca="1">AB483-AA483</f>
        <v>-0.15599926489750238</v>
      </c>
    </row>
    <row r="485" spans="10:40" x14ac:dyDescent="0.3">
      <c r="J485" t="str">
        <f>"Cash Tax Rate"</f>
        <v>Cash Tax Rate</v>
      </c>
    </row>
    <row r="486" spans="10:40" x14ac:dyDescent="0.3">
      <c r="J486" t="str">
        <f>D476</f>
        <v>2013</v>
      </c>
      <c r="K486" t="str">
        <f>E476</f>
        <v>2014</v>
      </c>
      <c r="L486" t="str">
        <f>F476</f>
        <v>2015</v>
      </c>
      <c r="M486" t="str">
        <f>G476</f>
        <v>2016</v>
      </c>
      <c r="N486" t="str">
        <f>H476</f>
        <v>2017</v>
      </c>
    </row>
    <row r="487" spans="10:40" x14ac:dyDescent="0.3">
      <c r="J487">
        <f ca="1">(INDIRECT("J" &amp; MATCH("Income Tax",B145:B403,0) +144))/(INDIRECT("J" &amp; MATCH("Pretax Income",B145:B403,0) +144))</f>
        <v>0.10972716488730723</v>
      </c>
      <c r="K487">
        <f ca="1">(INDIRECT("K" &amp; MATCH("Income Tax",B145:B403,0) +144))/(INDIRECT("K" &amp; MATCH("Pretax Income",B145:B403,0) +144))</f>
        <v>0.13833528722157093</v>
      </c>
      <c r="L487">
        <f ca="1">(INDIRECT("L" &amp; MATCH("Income Tax",B145:B403,0) +144))/(INDIRECT("L" &amp; MATCH("Pretax Income",B145:B403,0) +144))</f>
        <v>-2.9516857838025721</v>
      </c>
      <c r="M487">
        <f ca="1">(INDIRECT("M" &amp; MATCH("Income Tax",B145:B403,0) +144))/(INDIRECT("M" &amp; MATCH("Pretax Income",B145:B403,0) +144))</f>
        <v>0.42056500607533415</v>
      </c>
      <c r="N487">
        <f ca="1">(INDIRECT("N" &amp; MATCH("Income Tax",B145:B403,0) +144))/(INDIRECT("N" &amp; MATCH("Pretax Income",B145:B403,0) +144))</f>
        <v>0.42949419750383183</v>
      </c>
    </row>
    <row r="488" spans="10:40" x14ac:dyDescent="0.3">
      <c r="Q488" t="str">
        <f>"Invested Capital / Sales"</f>
        <v>Invested Capital / Sales</v>
      </c>
    </row>
    <row r="489" spans="10:40" x14ac:dyDescent="0.3">
      <c r="Q489" t="str">
        <f>D476</f>
        <v>2013</v>
      </c>
      <c r="R489" t="str">
        <f>E476</f>
        <v>2014</v>
      </c>
      <c r="S489" t="str">
        <f>F476</f>
        <v>2015</v>
      </c>
      <c r="T489" t="str">
        <f>G476</f>
        <v>2016</v>
      </c>
      <c r="U489" t="str">
        <f>H476</f>
        <v>2017</v>
      </c>
      <c r="X489" t="str">
        <f>"PPE / Sales"</f>
        <v>PPE / Sales</v>
      </c>
    </row>
    <row r="490" spans="10:40" x14ac:dyDescent="0.3">
      <c r="Q490">
        <f ca="1">SUM(X483,X491,X499)</f>
        <v>0.83171009359979753</v>
      </c>
      <c r="R490">
        <f ca="1">SUM(Y483,Y491,Y499)</f>
        <v>0.72119363972990636</v>
      </c>
      <c r="S490">
        <f ca="1">SUM(Z483,Z491,Z499)</f>
        <v>1.0255742260431593</v>
      </c>
      <c r="T490">
        <f ca="1">SUM(AA483,AA491,AA499)</f>
        <v>0.95111367360563204</v>
      </c>
      <c r="U490">
        <f ca="1">SUM(AB483,AB491,AB499)</f>
        <v>0.87727374803503255</v>
      </c>
      <c r="X490" t="str">
        <f>D476</f>
        <v>2013</v>
      </c>
      <c r="Y490" t="str">
        <f>E476</f>
        <v>2014</v>
      </c>
      <c r="Z490" t="str">
        <f>F476</f>
        <v>2015</v>
      </c>
      <c r="AA490" t="str">
        <f>G476</f>
        <v>2016</v>
      </c>
      <c r="AB490" t="str">
        <f>H476</f>
        <v>2017</v>
      </c>
      <c r="AE490" t="str">
        <f>"Change in Invested Capital / Sales"</f>
        <v>Change in Invested Capital / Sales</v>
      </c>
      <c r="AK490" t="str">
        <f>"Change in PPE / Sales"</f>
        <v>Change in PPE / Sales</v>
      </c>
    </row>
    <row r="491" spans="10:40" x14ac:dyDescent="0.3">
      <c r="X491">
        <f ca="1">(INDIRECT("J" &amp; MATCH("Net Property, Plant &amp; Equipment",B145:B403,0) +144))/(INDIRECT("J" &amp; MATCH("Sales/Revenue",B145:B403,0) +144))</f>
        <v>4.1424234758411331E-2</v>
      </c>
      <c r="Y491">
        <f ca="1">(INDIRECT("K" &amp; MATCH("Net Property, Plant &amp; Equipment",B145:B403,0) +144))/(INDIRECT("K" &amp; MATCH("Sales/Revenue",B145:B403,0) +144))</f>
        <v>3.7519059028534085E-2</v>
      </c>
      <c r="Z491">
        <f ca="1">(INDIRECT("L" &amp; MATCH("Net Property, Plant &amp; Equipment",B145:B403,0) +144))/(INDIRECT("L" &amp; MATCH("Sales/Revenue",B145:B403,0) +144))</f>
        <v>3.9642221353827452E-2</v>
      </c>
      <c r="AA491">
        <f ca="1">(INDIRECT("M" &amp; MATCH("Net Property, Plant &amp; Equipment",B145:B403,0) +144))/(INDIRECT("M" &amp; MATCH("Sales/Revenue",B145:B403,0) +144))</f>
        <v>7.0340474600958908E-2</v>
      </c>
      <c r="AB491">
        <f ca="1">(INDIRECT("N" &amp; MATCH("Net Property, Plant &amp; Equipment",B145:B403,0) +144))/(INDIRECT("N" &amp; MATCH("Sales/Revenue",B145:B403,0) +144))</f>
        <v>0.19712553334830452</v>
      </c>
      <c r="AE491" t="str">
        <f>K476</f>
        <v>13-14</v>
      </c>
      <c r="AF491" t="str">
        <f>L476</f>
        <v>14-15</v>
      </c>
      <c r="AG491" t="str">
        <f>M476</f>
        <v>15-16</v>
      </c>
      <c r="AH491" t="str">
        <f>N476</f>
        <v>16-17</v>
      </c>
      <c r="AK491" t="str">
        <f>K476</f>
        <v>13-14</v>
      </c>
      <c r="AL491" t="str">
        <f>L476</f>
        <v>14-15</v>
      </c>
      <c r="AM491" t="str">
        <f>M476</f>
        <v>15-16</v>
      </c>
      <c r="AN491" t="str">
        <f>N476</f>
        <v>16-17</v>
      </c>
    </row>
    <row r="492" spans="10:40" x14ac:dyDescent="0.3">
      <c r="AE492">
        <f ca="1">R490-Q490</f>
        <v>-0.11051645386989117</v>
      </c>
      <c r="AF492">
        <f ca="1">S490-R490</f>
        <v>0.30438058631325293</v>
      </c>
      <c r="AG492">
        <f ca="1">T490-S490</f>
        <v>-7.446055243752725E-2</v>
      </c>
      <c r="AH492">
        <f ca="1">U490-T490</f>
        <v>-7.3839925570599485E-2</v>
      </c>
      <c r="AK492">
        <f ca="1">Y491-X491</f>
        <v>-3.9051757298772458E-3</v>
      </c>
      <c r="AL492">
        <f ca="1">Z491-Y491</f>
        <v>2.1231623252933665E-3</v>
      </c>
      <c r="AM492">
        <f ca="1">AA491-Z491</f>
        <v>3.0698253247131456E-2</v>
      </c>
      <c r="AN492">
        <f ca="1">AB491-AA491</f>
        <v>0.12678505874734561</v>
      </c>
    </row>
    <row r="497" spans="3:40" x14ac:dyDescent="0.3">
      <c r="X497" t="str">
        <f>"Intangibles / Sales"</f>
        <v>Intangibles / Sales</v>
      </c>
    </row>
    <row r="498" spans="3:40" x14ac:dyDescent="0.3">
      <c r="X498" t="str">
        <f>D476</f>
        <v>2013</v>
      </c>
      <c r="Y498" t="str">
        <f>E476</f>
        <v>2014</v>
      </c>
      <c r="Z498" t="str">
        <f>F476</f>
        <v>2015</v>
      </c>
      <c r="AA498" t="str">
        <f>G476</f>
        <v>2016</v>
      </c>
      <c r="AB498" t="str">
        <f>H476</f>
        <v>2017</v>
      </c>
      <c r="AK498" t="str">
        <f>"Change in Intagibles / Sales"</f>
        <v>Change in Intagibles / Sales</v>
      </c>
    </row>
    <row r="499" spans="3:40" x14ac:dyDescent="0.3">
      <c r="X499">
        <f ca="1">(INDIRECT("J" &amp; MATCH("Intangible Assets",B145:B403,0) +144))/(INDIRECT("J" &amp; MATCH("Sales/Revenue",B145:B403,0) +144))</f>
        <v>0.22394384012142676</v>
      </c>
      <c r="Y499">
        <f ca="1">(INDIRECT("K" &amp; MATCH("Intangible Assets",B145:B403,0) +144))/(INDIRECT("K" &amp; MATCH("Sales/Revenue",B145:B403,0) +144))</f>
        <v>0.20687214114571989</v>
      </c>
      <c r="Z499">
        <f ca="1">(INDIRECT("L" &amp; MATCH("Intangible Assets",B145:B403,0) +144))/(INDIRECT("L" &amp; MATCH("Sales/Revenue",B145:B403,0) +144))</f>
        <v>0.20081629108592766</v>
      </c>
      <c r="AA499">
        <f ca="1">(INDIRECT("M" &amp; MATCH("Intangible Assets",B145:B403,0) +144))/(INDIRECT("M" &amp; MATCH("Sales/Revenue",B145:B403,0) +144))</f>
        <v>0.14687139649207986</v>
      </c>
      <c r="AB499">
        <f ca="1">(INDIRECT("N" &amp; MATCH("Intangible Assets",B145:B403,0) +144))/(INDIRECT("N" &amp; MATCH("Sales/Revenue",B145:B403,0) +144))</f>
        <v>0.10224567707163709</v>
      </c>
      <c r="AK499" t="str">
        <f>K476</f>
        <v>13-14</v>
      </c>
      <c r="AL499" t="str">
        <f>L476</f>
        <v>14-15</v>
      </c>
      <c r="AM499" t="str">
        <f>M476</f>
        <v>15-16</v>
      </c>
      <c r="AN499" t="str">
        <f>N476</f>
        <v>16-17</v>
      </c>
    </row>
    <row r="500" spans="3:40" x14ac:dyDescent="0.3">
      <c r="C500" t="s">
        <v>3748</v>
      </c>
      <c r="AK500">
        <f ca="1">Y499-X499</f>
        <v>-1.7071698975706873E-2</v>
      </c>
      <c r="AL500">
        <f ca="1">Z499-Y499</f>
        <v>-6.0558500597922282E-3</v>
      </c>
      <c r="AM500">
        <f ca="1">AA499-Z499</f>
        <v>-5.3944894593847798E-2</v>
      </c>
      <c r="AN500">
        <f ca="1">AB499-AA499</f>
        <v>-4.4625719420442772E-2</v>
      </c>
    </row>
    <row r="501" spans="3:40" x14ac:dyDescent="0.3">
      <c r="C501" t="s">
        <v>1071</v>
      </c>
    </row>
    <row r="502" spans="3:40" x14ac:dyDescent="0.3">
      <c r="C502" t="s">
        <v>2492</v>
      </c>
    </row>
    <row r="503" spans="3:40" x14ac:dyDescent="0.3">
      <c r="C503" t="s">
        <v>1071</v>
      </c>
    </row>
    <row r="504" spans="3:40" x14ac:dyDescent="0.3">
      <c r="C504" t="s">
        <v>3749</v>
      </c>
    </row>
    <row r="505" spans="3:40" x14ac:dyDescent="0.3">
      <c r="C505" t="s">
        <v>2492</v>
      </c>
    </row>
    <row r="506" spans="3:40" x14ac:dyDescent="0.3">
      <c r="C506" t="s">
        <v>1071</v>
      </c>
    </row>
    <row r="507" spans="3:40" x14ac:dyDescent="0.3">
      <c r="C507" t="s">
        <v>3750</v>
      </c>
    </row>
    <row r="508" spans="3:40" x14ac:dyDescent="0.3">
      <c r="C508" t="s">
        <v>1074</v>
      </c>
    </row>
    <row r="509" spans="3:40" x14ac:dyDescent="0.3">
      <c r="C509" t="s">
        <v>3751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09"/>
  <sheetViews>
    <sheetView topLeftCell="B1" workbookViewId="0"/>
  </sheetViews>
  <sheetFormatPr defaultRowHeight="14.4" x14ac:dyDescent="0.3"/>
  <cols>
    <col min="1" max="1" width="0" hidden="1" customWidth="1"/>
    <col min="2" max="7" width="20.6640625" customWidth="1"/>
  </cols>
  <sheetData>
    <row r="1" spans="1:16" x14ac:dyDescent="0.3">
      <c r="B1" t="s">
        <v>0</v>
      </c>
      <c r="C1" t="s">
        <v>3752</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Acadia Healthcare Company</v>
      </c>
    </row>
    <row r="2" spans="1:16" x14ac:dyDescent="0.3">
      <c r="B2" t="s">
        <v>2</v>
      </c>
      <c r="C2" t="s">
        <v>2496</v>
      </c>
      <c r="K2" t="str">
        <f>LEFT(C1,FIND("(",C1) - 2)</f>
        <v>Acadia Healthcare Company, Inc.</v>
      </c>
    </row>
    <row r="3" spans="1:16" x14ac:dyDescent="0.3">
      <c r="J3">
        <f ca="1">RANDBETWEEN(1,6)</f>
        <v>2</v>
      </c>
      <c r="K3" t="str">
        <f>" is scheduled to report earnings "&amp;IFERROR("between "&amp;LEFT(C20,FIND("-",C20)-2)&amp;" and "&amp;RIGHT(C20,FIND("-",C20)-2),"on "&amp;C20)</f>
        <v xml:space="preserve"> is scheduled to report earnings on Jul 27, 2017</v>
      </c>
      <c r="L3" t="str">
        <f>" is slated to report earnings "&amp;IFERROR("between "&amp;LEFT(C20,FIND("-",C20)-2)&amp;" and "&amp;RIGHT(C20,FIND("-",C20)-2),"on "&amp;C20)</f>
        <v xml:space="preserve"> is slated to report earnings on Jul 27, 2017</v>
      </c>
      <c r="M3" t="str">
        <f>" will report earnings "&amp;IFERROR("between "&amp;LEFT(C20,FIND("-",C20)-2)&amp;" and "&amp;RIGHT(C20,FIND("-",C20)-2),"on "&amp;C20)</f>
        <v xml:space="preserve"> will report earnings on Jul 27, 2017</v>
      </c>
      <c r="N3" t="str">
        <f>" reports earnings "&amp;IFERROR("between "&amp;LEFT(C20,FIND("-",C20)-2)&amp;" and "&amp;RIGHT(C20,FIND("-",C20)-2),"on "&amp;C20)</f>
        <v xml:space="preserve"> reports earnings on Jul 27, 2017</v>
      </c>
      <c r="O3" t="str">
        <f>" plans to report earnings "&amp;IFERROR("between "&amp;LEFT(C20,FIND("-",C20)-2)&amp;" and "&amp;RIGHT(C20,FIND("-",C20)-2),"on "&amp;C20)</f>
        <v xml:space="preserve"> plans to report earnings on Jul 27, 2017</v>
      </c>
      <c r="P3" t="str">
        <f>" is going to report earnings "&amp;IFERROR("between "&amp;LEFT(C20,FIND("-",C20)-2)&amp;" and "&amp;RIGHT(C20,FIND("-",C20)-2),"on "&amp;C20)</f>
        <v xml:space="preserve"> is going to report earnings on Jul 27, 2017</v>
      </c>
    </row>
    <row r="4" spans="1:16" x14ac:dyDescent="0.3">
      <c r="B4" t="s">
        <v>4</v>
      </c>
      <c r="J4">
        <f ca="1">RANDBETWEEN(1,2)</f>
        <v>1</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$51.25, up .71% after opening up slightly over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$51.25, up .71% after opening up a fraction over yesterday's closing price</v>
      </c>
    </row>
    <row r="5" spans="1:16" x14ac:dyDescent="0.3">
      <c r="J5">
        <f ca="1">RANDBETWEEN(1,2)</f>
        <v>2</v>
      </c>
      <c r="K5" t="str">
        <f>"The one year target estimate for " &amp; D1 &amp; " is " &amp; TEXT(C23,"$####.00")</f>
        <v>The one year target estimate for Acadia Healthcare Company is $52.47</v>
      </c>
      <c r="L5" t="str">
        <f>D1 &amp; " is expected to be trading at " &amp; TEXT(C23, "$####.00") &amp; ", based on target estimates"</f>
        <v>Acadia Healthcare Company is expected to be trading at $52.47, based on target estimates</v>
      </c>
    </row>
    <row r="6" spans="1:16" x14ac:dyDescent="0.3">
      <c r="K6" t="str">
        <f>" which would be " &amp; IF(OR(LEFT(ABS((C23-C2)/C2*100),1)="8",LEFT(ABS((C23-C2)/C2*100),2)="18"), "an ", "a ")  &amp;TEXT(ABS((C23-C2)/C2),"####.00%")&amp;IF((C23-C2)&gt;0," increase over"," decrease from")&amp;" the current price"</f>
        <v xml:space="preserve"> which would be a 2.38% increase over the current price</v>
      </c>
    </row>
    <row r="7" spans="1:16" x14ac:dyDescent="0.3">
      <c r="A7" s="1">
        <v>0</v>
      </c>
      <c r="B7" t="s">
        <v>5</v>
      </c>
      <c r="C7" t="s">
        <v>3753</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increase by 1.54% over last quarter based on the average of 16 analyst estimates (Yahoo Finance)</v>
      </c>
    </row>
    <row r="8" spans="1:16" x14ac:dyDescent="0.3">
      <c r="A8" s="1">
        <v>1</v>
      </c>
      <c r="B8" t="s">
        <v>7</v>
      </c>
      <c r="C8" t="s">
        <v>3754</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in the high end of its 52-week range</v>
      </c>
    </row>
    <row r="9" spans="1:16" x14ac:dyDescent="0.3">
      <c r="A9" s="1">
        <v>2</v>
      </c>
      <c r="B9" t="s">
        <v>9</v>
      </c>
      <c r="C9" t="s">
        <v>3755</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3 times, and a negative earnings surprise 1 time</v>
      </c>
    </row>
    <row r="10" spans="1:16" x14ac:dyDescent="0.3">
      <c r="A10" s="1">
        <v>3</v>
      </c>
      <c r="B10" t="s">
        <v>11</v>
      </c>
      <c r="C10" t="s">
        <v>3756</v>
      </c>
      <c r="K10" t="str">
        <f>IF(F48=F52,"",IF(F48&gt;F52, "EPS estimates have increased by " &amp; TEXT(F48-F52,"$0.00") &amp; " in the 2 months leading up to the earnings report", "EPS estimates have decreased by " &amp; TEXT(ABS(F48-F52),"$0.00") &amp; " in the 2 months leading up to the earnings report"))</f>
        <v>EPS estimates have decreased by $0.02 in the 2 months leading up to the earnings report</v>
      </c>
    </row>
    <row r="11" spans="1:16" x14ac:dyDescent="0.3">
      <c r="A11" s="1">
        <v>4</v>
      </c>
      <c r="B11" t="s">
        <v>13</v>
      </c>
      <c r="C11" t="s">
        <v>3757</v>
      </c>
      <c r="K11" t="str">
        <f>IF(B145="Interest Income",U42, K42)</f>
        <v>Acadia Healthcare Company has managed to increase revenue, gross income, and EBITDA each year since 2012</v>
      </c>
    </row>
    <row r="12" spans="1:16" x14ac:dyDescent="0.3">
      <c r="A12" s="1">
        <v>5</v>
      </c>
      <c r="B12" t="s">
        <v>15</v>
      </c>
      <c r="C12" t="s">
        <v>3758</v>
      </c>
      <c r="D12" t="str">
        <f>LEFT(C12,FIND("-",C12)-2)</f>
        <v>32.54</v>
      </c>
      <c r="E12" t="str">
        <f>TRIM(RIGHT(C12,FIND("-",C12)-1))</f>
        <v>57.29</v>
      </c>
      <c r="K12" t="e">
        <f ca="1">D78</f>
        <v>#VALUE!</v>
      </c>
    </row>
    <row r="13" spans="1:16" x14ac:dyDescent="0.3">
      <c r="A13" s="1">
        <v>6</v>
      </c>
      <c r="B13" t="s">
        <v>17</v>
      </c>
      <c r="C13" t="s">
        <v>3759</v>
      </c>
      <c r="K13" t="str">
        <f ca="1">D89</f>
        <v>Inconclusive</v>
      </c>
    </row>
    <row r="14" spans="1:16" x14ac:dyDescent="0.3">
      <c r="A14" s="1">
        <v>7</v>
      </c>
      <c r="B14" t="s">
        <v>19</v>
      </c>
      <c r="C14" t="s">
        <v>3760</v>
      </c>
    </row>
    <row r="16" spans="1:16" x14ac:dyDescent="0.3">
      <c r="A16" s="1">
        <v>0</v>
      </c>
      <c r="B16" t="s">
        <v>21</v>
      </c>
      <c r="C16" t="s">
        <v>3761</v>
      </c>
    </row>
    <row r="17" spans="1:23" x14ac:dyDescent="0.3">
      <c r="A17" s="1">
        <v>1</v>
      </c>
      <c r="B17" t="s">
        <v>23</v>
      </c>
      <c r="C17" t="s">
        <v>3762</v>
      </c>
      <c r="K17" t="str">
        <f ca="1">K2 &amp; IF(J3=1, K3,IF(J3=2,L3,IF(J3=3,M3,IF(J3=4,N3,IF(J3=5,O3,IF(J3=6,P3)))))) &amp; ". " &amp; IF(J4=1,K4,IF(J4=2,L4)) &amp; ". " &amp; IF(J5=1,K5,IF(J5=2,L5)) &amp; K6 &amp; ". " &amp; K7 &amp; ". " &amp; K8 &amp; ". " &amp; K9 &amp; "."</f>
        <v>Acadia Healthcare Company, Inc. is slated to report earnings on Jul 27, 2017. The stock is currently trading at $51.25, up .71% after opening up slightly over yesterday's close. Acadia Healthcare Company is expected to be trading at $52.47, based on target estimates which would be a 2.38% increase over the current price. Earnings are expected to increase by 1.54% over last quarter based on the average of 16 analyst estimates (Yahoo Finance). The stock is trading in the high end of its 52-week range. Over the last 4 quarters, there have been positive earnings surprises 3 times, and a negative earnings surprise 1 time.</v>
      </c>
    </row>
    <row r="18" spans="1:23" x14ac:dyDescent="0.3">
      <c r="A18" s="1">
        <v>2</v>
      </c>
      <c r="B18" t="s">
        <v>25</v>
      </c>
      <c r="C18" t="s">
        <v>3763</v>
      </c>
    </row>
    <row r="19" spans="1:23" x14ac:dyDescent="0.3">
      <c r="A19" s="1">
        <v>3</v>
      </c>
      <c r="B19" t="s">
        <v>27</v>
      </c>
      <c r="C19" t="s">
        <v>3764</v>
      </c>
    </row>
    <row r="20" spans="1:23" x14ac:dyDescent="0.3">
      <c r="A20" s="1">
        <v>4</v>
      </c>
      <c r="B20" t="s">
        <v>29</v>
      </c>
      <c r="C20" t="s">
        <v>30</v>
      </c>
    </row>
    <row r="21" spans="1:23" x14ac:dyDescent="0.3">
      <c r="A21" s="1">
        <v>5</v>
      </c>
      <c r="B21" t="s">
        <v>31</v>
      </c>
      <c r="C21" t="s">
        <v>32</v>
      </c>
    </row>
    <row r="22" spans="1:23" x14ac:dyDescent="0.3">
      <c r="A22" s="1">
        <v>6</v>
      </c>
      <c r="B22" t="s">
        <v>33</v>
      </c>
      <c r="J22">
        <f>IF(K22 &lt;&gt; "",1, 0)</f>
        <v>1</v>
      </c>
      <c r="K22" t="str">
        <f>IF(I145="pos_trend","Revenue","")</f>
        <v>Revenue</v>
      </c>
      <c r="L22" t="str">
        <f t="shared" ref="L22:L38" si="0">IF(EXACT(K22,UPPER(K22)),K22,LOWER(K22))</f>
        <v>revenue</v>
      </c>
      <c r="M22" t="str">
        <f>L22</f>
        <v>revenue</v>
      </c>
      <c r="T22">
        <f>IF(U22 &lt;&gt; "",1, 0)</f>
        <v>0</v>
      </c>
      <c r="U22" t="str">
        <f>IF(AND(B145 = "Interest Income",I145="pos_trend"), "Interest Income","")</f>
        <v/>
      </c>
      <c r="V22" t="str">
        <f t="shared" ref="V22:V38" si="1">IF(EXACT(U22,UPPER(U22)),U22,LOWER(U22))</f>
        <v/>
      </c>
      <c r="W22" t="str">
        <f>V22</f>
        <v/>
      </c>
    </row>
    <row r="23" spans="1:23" x14ac:dyDescent="0.3">
      <c r="A23" s="1">
        <v>7</v>
      </c>
      <c r="B23" t="s">
        <v>34</v>
      </c>
      <c r="C23" t="s">
        <v>3765</v>
      </c>
      <c r="J23">
        <f>IF(K23 &lt;&gt; "",2, 0)</f>
        <v>0</v>
      </c>
      <c r="K23" t="str">
        <f>IF(I146="pos_trend",B146,"")</f>
        <v/>
      </c>
      <c r="L23" t="str">
        <f t="shared" si="0"/>
        <v/>
      </c>
      <c r="M23" t="str">
        <f t="shared" ref="M23:M39" si="2">IF(L23&lt;&gt;"", M22 &amp; ", " &amp; L23,M22)</f>
        <v>revenue</v>
      </c>
      <c r="T23">
        <f>IF(U23 &lt;&gt; "",2, 0)</f>
        <v>0</v>
      </c>
      <c r="U23" t="str">
        <f>IF(I151="pos_trend",B151,"")</f>
        <v/>
      </c>
      <c r="V23" t="str">
        <f t="shared" si="1"/>
        <v/>
      </c>
      <c r="W23" t="str">
        <f t="shared" ref="W23:W39" si="3">IF(V23&lt;&gt;"", W22 &amp; ", " &amp; V23,W22)</f>
        <v/>
      </c>
    </row>
    <row r="24" spans="1:23" x14ac:dyDescent="0.3">
      <c r="J24">
        <f>IF(K24 &lt;&gt; "",3, 0)</f>
        <v>3</v>
      </c>
      <c r="K24" t="str">
        <f>IF(I153="pos_trend",B153,"")</f>
        <v>Gross Income</v>
      </c>
      <c r="L24" t="str">
        <f t="shared" si="0"/>
        <v>gross income</v>
      </c>
      <c r="M24" t="str">
        <f t="shared" si="2"/>
        <v>revenue, gross income</v>
      </c>
      <c r="T24">
        <f>IF(U24 &lt;&gt; "",3, 0)</f>
        <v>0</v>
      </c>
      <c r="U24" t="str">
        <f>IF(I161="pos_trend",B161,"")</f>
        <v/>
      </c>
      <c r="V24" t="str">
        <f t="shared" si="1"/>
        <v/>
      </c>
      <c r="W24" t="str">
        <f t="shared" si="3"/>
        <v/>
      </c>
    </row>
    <row r="25" spans="1:23" x14ac:dyDescent="0.3">
      <c r="J25">
        <f>IF(K25 &lt;&gt; "",4, 0)</f>
        <v>0</v>
      </c>
      <c r="K25" t="str">
        <f>IF(I154="pos_trend",B154,"")</f>
        <v/>
      </c>
      <c r="L25" t="str">
        <f t="shared" si="0"/>
        <v/>
      </c>
      <c r="M25" t="str">
        <f t="shared" si="2"/>
        <v>revenue, gross income</v>
      </c>
      <c r="T25">
        <f>IF(U25 &lt;&gt; "",4, 0)</f>
        <v>0</v>
      </c>
      <c r="U25" t="str">
        <f>IF(I162="pos_trend",B162,"")</f>
        <v/>
      </c>
      <c r="V25" t="str">
        <f t="shared" si="1"/>
        <v/>
      </c>
      <c r="W25" t="str">
        <f t="shared" si="3"/>
        <v/>
      </c>
    </row>
    <row r="26" spans="1:23" x14ac:dyDescent="0.3">
      <c r="B26" s="1" t="s">
        <v>36</v>
      </c>
      <c r="C26" s="1" t="s">
        <v>37</v>
      </c>
      <c r="D26" s="1" t="s">
        <v>38</v>
      </c>
      <c r="E26" s="1" t="s">
        <v>39</v>
      </c>
      <c r="F26" s="1" t="s">
        <v>40</v>
      </c>
      <c r="J26">
        <f>IF(K26 &lt;&gt; "",5, 0)</f>
        <v>0</v>
      </c>
      <c r="K26" t="str">
        <f>IF(I155="pos_trend",B155,"")</f>
        <v/>
      </c>
      <c r="L26" t="str">
        <f t="shared" si="0"/>
        <v/>
      </c>
      <c r="M26" t="str">
        <f t="shared" si="2"/>
        <v>revenue, gross income</v>
      </c>
      <c r="T26">
        <f>IF(U26 &lt;&gt; "",5, 0)</f>
        <v>0</v>
      </c>
      <c r="U26" t="str">
        <f>IF(I167="pos_trend",B167,"")</f>
        <v/>
      </c>
      <c r="V26" t="str">
        <f t="shared" si="1"/>
        <v/>
      </c>
      <c r="W26" t="str">
        <f t="shared" si="3"/>
        <v/>
      </c>
    </row>
    <row r="27" spans="1:23" x14ac:dyDescent="0.3">
      <c r="A27" s="1">
        <v>0</v>
      </c>
      <c r="B27" t="s">
        <v>41</v>
      </c>
      <c r="C27">
        <v>16</v>
      </c>
      <c r="D27">
        <v>16</v>
      </c>
      <c r="E27">
        <v>16</v>
      </c>
      <c r="F27">
        <v>16</v>
      </c>
      <c r="J27">
        <f>IF(K27 &lt;&gt; "",6, 0)</f>
        <v>0</v>
      </c>
      <c r="K27" t="str">
        <f>IF(I172="pos_trend",B172,"")</f>
        <v/>
      </c>
      <c r="L27" t="str">
        <f t="shared" si="0"/>
        <v/>
      </c>
      <c r="M27" t="str">
        <f t="shared" si="2"/>
        <v>revenue, gross income</v>
      </c>
      <c r="T27">
        <f>IF(U27 &lt;&gt; "",6, 0)</f>
        <v>6</v>
      </c>
      <c r="U27" t="str">
        <f>IF(I170="pos_trend",B170,"")</f>
        <v>Gross Interest Expense</v>
      </c>
      <c r="V27" t="str">
        <f t="shared" si="1"/>
        <v>gross interest expense</v>
      </c>
      <c r="W27" t="str">
        <f t="shared" si="3"/>
        <v>, gross interest expense</v>
      </c>
    </row>
    <row r="28" spans="1:23" x14ac:dyDescent="0.3">
      <c r="A28" s="1">
        <v>1</v>
      </c>
      <c r="B28" t="s">
        <v>42</v>
      </c>
      <c r="C28">
        <v>0.65</v>
      </c>
      <c r="D28">
        <v>0.66</v>
      </c>
      <c r="E28">
        <v>2.44</v>
      </c>
      <c r="F28">
        <v>2.82</v>
      </c>
      <c r="J28">
        <f>IF(K28 &lt;&gt; "",7, 0)</f>
        <v>0</v>
      </c>
      <c r="K28" t="str">
        <f>IF(I173="pos_trend",B173,"")</f>
        <v/>
      </c>
      <c r="L28" t="str">
        <f t="shared" si="0"/>
        <v/>
      </c>
      <c r="M28" t="str">
        <f t="shared" si="2"/>
        <v>revenue, gross income</v>
      </c>
      <c r="T28">
        <f>IF(U28 &lt;&gt; "",7, 0)</f>
        <v>0</v>
      </c>
      <c r="U28" t="str">
        <f>IF(I171="pos_trend",B171,"")</f>
        <v/>
      </c>
      <c r="V28" t="str">
        <f t="shared" si="1"/>
        <v/>
      </c>
      <c r="W28" t="str">
        <f t="shared" si="3"/>
        <v>, gross interest expense</v>
      </c>
    </row>
    <row r="29" spans="1:23" x14ac:dyDescent="0.3">
      <c r="A29" s="1">
        <v>2</v>
      </c>
      <c r="B29" t="s">
        <v>43</v>
      </c>
      <c r="C29">
        <v>0.59</v>
      </c>
      <c r="D29">
        <v>0.64</v>
      </c>
      <c r="E29">
        <v>2.36</v>
      </c>
      <c r="F29">
        <v>2.68</v>
      </c>
      <c r="J29">
        <f>IF(K29 &lt;&gt; "",8, 0)</f>
        <v>0</v>
      </c>
      <c r="K29" t="str">
        <f>IF(I174="pos_trend",B174,"")</f>
        <v/>
      </c>
      <c r="L29" t="str">
        <f t="shared" si="0"/>
        <v/>
      </c>
      <c r="M29" t="str">
        <f t="shared" si="2"/>
        <v>revenue, gross income</v>
      </c>
      <c r="T29">
        <f>IF(U29 &lt;&gt; "",8, 0)</f>
        <v>0</v>
      </c>
      <c r="U29" t="str">
        <f>IF(I172="pos_trend",B172,"")</f>
        <v/>
      </c>
      <c r="V29" t="str">
        <f t="shared" si="1"/>
        <v/>
      </c>
      <c r="W29" t="str">
        <f t="shared" si="3"/>
        <v>, gross interest expense</v>
      </c>
    </row>
    <row r="30" spans="1:23" x14ac:dyDescent="0.3">
      <c r="A30" s="1">
        <v>3</v>
      </c>
      <c r="B30" t="s">
        <v>44</v>
      </c>
      <c r="C30">
        <v>0.7</v>
      </c>
      <c r="D30">
        <v>0.68</v>
      </c>
      <c r="E30">
        <v>2.5</v>
      </c>
      <c r="F30">
        <v>3</v>
      </c>
      <c r="J30">
        <f>IF(K30 &lt;&gt; "",9, 0)</f>
        <v>0</v>
      </c>
      <c r="K30" t="str">
        <f>IF(I185="pos_trend",B185,"")</f>
        <v/>
      </c>
      <c r="L30" t="str">
        <f t="shared" si="0"/>
        <v/>
      </c>
      <c r="M30" t="str">
        <f t="shared" si="2"/>
        <v>revenue, gross income</v>
      </c>
      <c r="T30">
        <f>IF(U30 &lt;&gt; "",9, 0)</f>
        <v>0</v>
      </c>
      <c r="U30" t="str">
        <f>IF(I178="pos_trend",B178,"")</f>
        <v/>
      </c>
      <c r="V30" t="str">
        <f t="shared" si="1"/>
        <v/>
      </c>
      <c r="W30" t="str">
        <f t="shared" si="3"/>
        <v>, gross interest expense</v>
      </c>
    </row>
    <row r="31" spans="1:23" x14ac:dyDescent="0.3">
      <c r="A31" s="1">
        <v>4</v>
      </c>
      <c r="B31" t="s">
        <v>45</v>
      </c>
      <c r="C31">
        <v>0.73</v>
      </c>
      <c r="D31">
        <v>0.57999999999999996</v>
      </c>
      <c r="E31">
        <v>2.4500000000000002</v>
      </c>
      <c r="F31">
        <v>2.44</v>
      </c>
      <c r="J31">
        <f>IF(K31 &lt;&gt; "",10, 0)</f>
        <v>0</v>
      </c>
      <c r="K31" t="str">
        <f>IF(I186="pos_trend",B186,"")</f>
        <v/>
      </c>
      <c r="L31" t="str">
        <f t="shared" si="0"/>
        <v/>
      </c>
      <c r="M31" t="str">
        <f t="shared" si="2"/>
        <v>revenue, gross income</v>
      </c>
      <c r="T31">
        <f>IF(U31 &lt;&gt; "",10, 0)</f>
        <v>0</v>
      </c>
      <c r="U31" t="str">
        <f>IF(I199="pos_trend",B199,"")</f>
        <v/>
      </c>
      <c r="V31" t="str">
        <f t="shared" si="1"/>
        <v/>
      </c>
      <c r="W31" t="str">
        <f t="shared" si="3"/>
        <v>, gross interest expense</v>
      </c>
    </row>
    <row r="32" spans="1:23" x14ac:dyDescent="0.3">
      <c r="J32">
        <f>IF(K32 &lt;&gt; "",11, 0)</f>
        <v>0</v>
      </c>
      <c r="K32" t="str">
        <f>IF(I187="pos_trend",B187,"")</f>
        <v/>
      </c>
      <c r="L32" t="str">
        <f t="shared" si="0"/>
        <v/>
      </c>
      <c r="M32" t="str">
        <f t="shared" si="2"/>
        <v>revenue, gross income</v>
      </c>
      <c r="T32">
        <f>IF(U32 &lt;&gt; "",11, 0)</f>
        <v>0</v>
      </c>
      <c r="U32" t="str">
        <f>IF(I209="pos_trend",B209,"")</f>
        <v/>
      </c>
      <c r="V32" t="str">
        <f t="shared" si="1"/>
        <v/>
      </c>
      <c r="W32" t="str">
        <f t="shared" si="3"/>
        <v>, gross interest expense</v>
      </c>
    </row>
    <row r="33" spans="1:23" x14ac:dyDescent="0.3">
      <c r="B33" s="1" t="s">
        <v>46</v>
      </c>
      <c r="C33" s="1" t="s">
        <v>37</v>
      </c>
      <c r="D33" s="1" t="s">
        <v>38</v>
      </c>
      <c r="E33" s="1" t="s">
        <v>39</v>
      </c>
      <c r="F33" s="1" t="s">
        <v>40</v>
      </c>
      <c r="J33">
        <f>IF(K33 &lt;&gt; "",12, 0)</f>
        <v>0</v>
      </c>
      <c r="K33" t="str">
        <f>IF(I195="pos_trend",B195,"")</f>
        <v/>
      </c>
      <c r="L33" t="str">
        <f t="shared" si="0"/>
        <v/>
      </c>
      <c r="M33" t="str">
        <f t="shared" si="2"/>
        <v>revenue, gross income</v>
      </c>
      <c r="T33">
        <f>IF(U33 &lt;&gt; "",12, 0)</f>
        <v>12</v>
      </c>
      <c r="U33" t="str">
        <f>IF(I231="pos_trend",B231,"")</f>
        <v>Land &amp; Improvements</v>
      </c>
      <c r="V33" t="str">
        <f t="shared" si="1"/>
        <v>land &amp; improvements</v>
      </c>
      <c r="W33" t="str">
        <f t="shared" si="3"/>
        <v>, gross interest expense, land &amp; improvements</v>
      </c>
    </row>
    <row r="34" spans="1:23" x14ac:dyDescent="0.3">
      <c r="A34" s="1">
        <v>0</v>
      </c>
      <c r="B34" t="s">
        <v>41</v>
      </c>
      <c r="C34" t="s">
        <v>3766</v>
      </c>
      <c r="D34" t="s">
        <v>3766</v>
      </c>
      <c r="E34" t="s">
        <v>1092</v>
      </c>
      <c r="F34" t="s">
        <v>1092</v>
      </c>
      <c r="J34">
        <f>IF(K34 &lt;&gt; "",13, 0)</f>
        <v>0</v>
      </c>
      <c r="K34" t="str">
        <f>IF(I196="pos_trend",B196,"")</f>
        <v/>
      </c>
      <c r="L34" t="str">
        <f t="shared" si="0"/>
        <v/>
      </c>
      <c r="M34" t="str">
        <f t="shared" si="2"/>
        <v>revenue, gross income</v>
      </c>
      <c r="T34">
        <f>IF(U34 &lt;&gt; "",13, 0)</f>
        <v>0</v>
      </c>
      <c r="U34" t="str">
        <f>IF(I251="pos_trend",B251,"")</f>
        <v/>
      </c>
      <c r="V34" t="str">
        <f t="shared" si="1"/>
        <v/>
      </c>
      <c r="W34" t="str">
        <f t="shared" si="3"/>
        <v>, gross interest expense, land &amp; improvements</v>
      </c>
    </row>
    <row r="35" spans="1:23" x14ac:dyDescent="0.3">
      <c r="A35" s="1">
        <v>1</v>
      </c>
      <c r="B35" t="s">
        <v>42</v>
      </c>
      <c r="C35" t="s">
        <v>3767</v>
      </c>
      <c r="D35" t="s">
        <v>3768</v>
      </c>
      <c r="E35" t="s">
        <v>22</v>
      </c>
      <c r="F35" t="s">
        <v>3769</v>
      </c>
      <c r="J35">
        <f>IF(K35 &lt;&gt; "",14, 0)</f>
        <v>14</v>
      </c>
      <c r="K35" t="str">
        <f>IF(I201="pos_trend",B201,"")</f>
        <v>EBITDA</v>
      </c>
      <c r="L35" t="str">
        <f t="shared" si="0"/>
        <v>EBITDA</v>
      </c>
      <c r="M35" t="str">
        <f t="shared" si="2"/>
        <v>revenue, gross income, EBITDA</v>
      </c>
      <c r="T35">
        <f>IF(U35 &lt;&gt; "",14, 0)</f>
        <v>0</v>
      </c>
      <c r="U35" t="str">
        <f>IF(I279="pos_trend",B279,"")</f>
        <v/>
      </c>
      <c r="V35" t="str">
        <f t="shared" si="1"/>
        <v/>
      </c>
      <c r="W35" t="str">
        <f t="shared" si="3"/>
        <v>, gross interest expense, land &amp; improvements</v>
      </c>
    </row>
    <row r="36" spans="1:23" x14ac:dyDescent="0.3">
      <c r="A36" s="1">
        <v>2</v>
      </c>
      <c r="B36" t="s">
        <v>43</v>
      </c>
      <c r="C36" t="s">
        <v>3770</v>
      </c>
      <c r="D36" t="s">
        <v>3771</v>
      </c>
      <c r="E36" t="s">
        <v>1445</v>
      </c>
      <c r="F36" t="s">
        <v>1446</v>
      </c>
      <c r="J36">
        <f>IF(K36 &lt;&gt; "",15, 0)</f>
        <v>0</v>
      </c>
      <c r="K36" t="str">
        <f>IF(I202="pos_trend",B202,"")</f>
        <v/>
      </c>
      <c r="L36" t="str">
        <f t="shared" si="0"/>
        <v/>
      </c>
      <c r="M36" t="str">
        <f t="shared" si="2"/>
        <v>revenue, gross income, EBITDA</v>
      </c>
      <c r="T36">
        <f>IF(U36 &lt;&gt; "",15, 0)</f>
        <v>0</v>
      </c>
      <c r="U36" t="str">
        <f>IF(I336="pos_trend",B336,"")</f>
        <v/>
      </c>
      <c r="V36" t="str">
        <f t="shared" si="1"/>
        <v/>
      </c>
      <c r="W36" t="str">
        <f t="shared" si="3"/>
        <v>, gross interest expense, land &amp; improvements</v>
      </c>
    </row>
    <row r="37" spans="1:23" x14ac:dyDescent="0.3">
      <c r="A37" s="1">
        <v>3</v>
      </c>
      <c r="B37" t="s">
        <v>44</v>
      </c>
      <c r="C37" t="s">
        <v>3772</v>
      </c>
      <c r="D37" t="s">
        <v>3773</v>
      </c>
      <c r="E37" t="s">
        <v>3774</v>
      </c>
      <c r="F37" t="s">
        <v>1438</v>
      </c>
      <c r="J37">
        <f>IF(K37 &lt;&gt; "",16, 0)</f>
        <v>0</v>
      </c>
      <c r="K37" t="str">
        <f>IF(I203="pos_trend",B203,"")</f>
        <v/>
      </c>
      <c r="L37" t="str">
        <f t="shared" si="0"/>
        <v/>
      </c>
      <c r="M37" t="str">
        <f t="shared" si="2"/>
        <v>revenue, gross income, EBITDA</v>
      </c>
      <c r="T37">
        <f>IF(U37 &lt;&gt; "",16, 0)</f>
        <v>0</v>
      </c>
      <c r="U37" t="str">
        <f>IF(I235="pos_trend",B235,"")</f>
        <v/>
      </c>
      <c r="V37" t="str">
        <f t="shared" si="1"/>
        <v/>
      </c>
      <c r="W37" t="str">
        <f t="shared" si="3"/>
        <v>, gross interest expense, land &amp; improvements</v>
      </c>
    </row>
    <row r="38" spans="1:23" x14ac:dyDescent="0.3">
      <c r="A38" s="1">
        <v>4</v>
      </c>
      <c r="B38" t="s">
        <v>60</v>
      </c>
      <c r="C38" t="s">
        <v>3775</v>
      </c>
      <c r="D38" t="s">
        <v>3776</v>
      </c>
      <c r="E38" t="s">
        <v>1521</v>
      </c>
      <c r="F38" t="s">
        <v>22</v>
      </c>
      <c r="J38">
        <f>IF(K38 &lt;&gt; "",17, 0)</f>
        <v>0</v>
      </c>
      <c r="K38" t="str">
        <f>IF(I351="pos_trend",B351,"")</f>
        <v/>
      </c>
      <c r="L38" t="str">
        <f t="shared" si="0"/>
        <v/>
      </c>
      <c r="M38" t="str">
        <f t="shared" si="2"/>
        <v>revenue, gross income, EBITDA</v>
      </c>
      <c r="T38">
        <f>IF(U38 &lt;&gt; "",17, 0)</f>
        <v>0</v>
      </c>
      <c r="U38" t="str">
        <f>IF(I236="pos_trend",B236,"")</f>
        <v/>
      </c>
      <c r="V38" t="str">
        <f t="shared" si="1"/>
        <v/>
      </c>
      <c r="W38" t="str">
        <f t="shared" si="3"/>
        <v>, gross interest expense, land &amp; improvements</v>
      </c>
    </row>
    <row r="39" spans="1:23" x14ac:dyDescent="0.3">
      <c r="A39" s="1">
        <v>5</v>
      </c>
      <c r="B39" t="s">
        <v>63</v>
      </c>
      <c r="C39" t="s">
        <v>3777</v>
      </c>
      <c r="D39" t="s">
        <v>3778</v>
      </c>
      <c r="E39" t="s">
        <v>1136</v>
      </c>
      <c r="F39" t="s">
        <v>3779</v>
      </c>
      <c r="K39" t="str">
        <f>IF(I352="pos_trend",B352,"")</f>
        <v/>
      </c>
      <c r="M39" t="str">
        <f t="shared" si="2"/>
        <v>revenue, gross income, EBITDA</v>
      </c>
      <c r="W39" t="str">
        <f t="shared" si="3"/>
        <v>, gross interest expense, land &amp; improvements</v>
      </c>
    </row>
    <row r="40" spans="1:23" x14ac:dyDescent="0.3">
      <c r="J40">
        <f>MAX(J22:J39)</f>
        <v>14</v>
      </c>
      <c r="K40" t="str">
        <f>VLOOKUP(J40,J22:K39,2,FALSE)</f>
        <v>EBITDA</v>
      </c>
      <c r="M40" t="str">
        <f>IF(IFERROR(FIND(",",M39),TRUE)=TRUE,M39,IF(NOT(EXACT(K40,UPPER(K40))),SUBSTITUTE(M39,LOWER(K40),"and "&amp;LOWER(K40)),SUBSTITUTE(M39,K40,"and "&amp;K40)))</f>
        <v>revenue, gross income, and EBITDA</v>
      </c>
      <c r="T40">
        <f>MAX(T22:T39)</f>
        <v>12</v>
      </c>
      <c r="U40" t="str">
        <f>VLOOKUP(T40,T22:U39,2,FALSE)</f>
        <v>Land &amp; Improvements</v>
      </c>
      <c r="W40" t="str">
        <f>IF(IFERROR(FIND(",",W39),TRUE)=TRUE,W39,IF(NOT(EXACT(U40,UPPER(U40))),SUBSTITUTE(W39,LOWER(U40),"and "&amp;LOWER(U40)),SUBSTITUTE(W39,U40,"and "&amp;U40)))</f>
        <v>, gross interest expense, and land &amp; improvements</v>
      </c>
    </row>
    <row r="41" spans="1:23" x14ac:dyDescent="0.3">
      <c r="B41" s="1" t="s">
        <v>68</v>
      </c>
      <c r="C41" s="1" t="s">
        <v>69</v>
      </c>
      <c r="D41" s="1" t="s">
        <v>70</v>
      </c>
      <c r="E41" s="1" t="s">
        <v>71</v>
      </c>
      <c r="F41" s="1" t="s">
        <v>72</v>
      </c>
    </row>
    <row r="42" spans="1:23" x14ac:dyDescent="0.3">
      <c r="A42" s="1">
        <v>0</v>
      </c>
      <c r="B42" t="s">
        <v>73</v>
      </c>
      <c r="C42">
        <v>0.73</v>
      </c>
      <c r="D42" t="s">
        <v>3780</v>
      </c>
      <c r="E42" t="s">
        <v>3781</v>
      </c>
      <c r="F42">
        <v>0.46</v>
      </c>
      <c r="K42" t="str">
        <f>SUBSTITUTE(IF(M40&lt;&gt;"", D1 &amp; " has managed to increase " &amp; M40 &amp; " each year since " &amp; C144, "No positive trends")," , "," ")</f>
        <v>Acadia Healthcare Company has managed to increase revenue, gross income, and EBITDA each year since 2012</v>
      </c>
      <c r="U42" t="str">
        <f>SUBSTITUTE(IF(W40&lt;&gt;"", D1 &amp; " has managed to increase " &amp; W40 &amp; " each year since " &amp; C144, "No positive trends")," , "," ")</f>
        <v>Acadia Healthcare Company has managed to increase gross interest expense, and land &amp; improvements each year since 2012</v>
      </c>
    </row>
    <row r="43" spans="1:23" x14ac:dyDescent="0.3">
      <c r="A43" s="1">
        <v>1</v>
      </c>
      <c r="B43" t="s">
        <v>78</v>
      </c>
      <c r="C43">
        <v>0.73</v>
      </c>
      <c r="D43" t="s">
        <v>458</v>
      </c>
      <c r="E43" t="s">
        <v>441</v>
      </c>
      <c r="F43">
        <v>0.46</v>
      </c>
    </row>
    <row r="44" spans="1:23" x14ac:dyDescent="0.3">
      <c r="A44" s="1">
        <v>2</v>
      </c>
      <c r="B44" t="s">
        <v>82</v>
      </c>
      <c r="D44" t="s">
        <v>3782</v>
      </c>
      <c r="E44" t="s">
        <v>3783</v>
      </c>
    </row>
    <row r="45" spans="1:23" x14ac:dyDescent="0.3">
      <c r="A45" s="1">
        <v>3</v>
      </c>
      <c r="B45" t="s">
        <v>87</v>
      </c>
      <c r="D45" t="s">
        <v>3784</v>
      </c>
      <c r="E45" t="s">
        <v>3785</v>
      </c>
    </row>
    <row r="47" spans="1:23" x14ac:dyDescent="0.3">
      <c r="B47" s="1" t="s">
        <v>92</v>
      </c>
      <c r="C47" s="1" t="s">
        <v>37</v>
      </c>
      <c r="D47" s="1" t="s">
        <v>38</v>
      </c>
      <c r="E47" s="1" t="s">
        <v>39</v>
      </c>
      <c r="F47" s="1" t="s">
        <v>40</v>
      </c>
    </row>
    <row r="48" spans="1:23" x14ac:dyDescent="0.3">
      <c r="A48" s="1">
        <v>0</v>
      </c>
      <c r="B48" t="s">
        <v>93</v>
      </c>
      <c r="C48">
        <v>0.65</v>
      </c>
      <c r="D48">
        <v>0.66</v>
      </c>
      <c r="E48">
        <v>2.44</v>
      </c>
      <c r="F48">
        <v>2.82</v>
      </c>
    </row>
    <row r="49" spans="1:14" x14ac:dyDescent="0.3">
      <c r="A49" s="1">
        <v>1</v>
      </c>
      <c r="B49" t="s">
        <v>94</v>
      </c>
      <c r="C49">
        <v>0.65</v>
      </c>
      <c r="D49">
        <v>0.66</v>
      </c>
      <c r="E49">
        <v>2.4500000000000002</v>
      </c>
      <c r="F49">
        <v>2.82</v>
      </c>
    </row>
    <row r="50" spans="1:14" x14ac:dyDescent="0.3">
      <c r="A50" s="1">
        <v>2</v>
      </c>
      <c r="B50" t="s">
        <v>95</v>
      </c>
      <c r="C50">
        <v>0.65</v>
      </c>
      <c r="D50">
        <v>0.66</v>
      </c>
      <c r="E50">
        <v>2.4500000000000002</v>
      </c>
      <c r="F50">
        <v>2.83</v>
      </c>
    </row>
    <row r="51" spans="1:14" x14ac:dyDescent="0.3">
      <c r="A51" s="1">
        <v>3</v>
      </c>
      <c r="B51" t="s">
        <v>96</v>
      </c>
      <c r="C51">
        <v>0.65</v>
      </c>
      <c r="D51">
        <v>0.66</v>
      </c>
      <c r="E51">
        <v>2.44</v>
      </c>
      <c r="F51">
        <v>2.83</v>
      </c>
    </row>
    <row r="52" spans="1:14" x14ac:dyDescent="0.3">
      <c r="A52" s="1">
        <v>4</v>
      </c>
      <c r="B52" t="s">
        <v>97</v>
      </c>
      <c r="C52">
        <v>0.66</v>
      </c>
      <c r="D52">
        <v>0.66</v>
      </c>
      <c r="E52">
        <v>2.4500000000000002</v>
      </c>
      <c r="F52">
        <v>2.84</v>
      </c>
    </row>
    <row r="54" spans="1:14" x14ac:dyDescent="0.3">
      <c r="B54" s="1" t="s">
        <v>98</v>
      </c>
      <c r="C54" s="1" t="s">
        <v>37</v>
      </c>
      <c r="D54" s="1" t="s">
        <v>38</v>
      </c>
      <c r="E54" s="1" t="s">
        <v>39</v>
      </c>
      <c r="F54" s="1" t="s">
        <v>40</v>
      </c>
    </row>
    <row r="55" spans="1:14" x14ac:dyDescent="0.3">
      <c r="A55" s="1">
        <v>0</v>
      </c>
      <c r="B55" t="s">
        <v>99</v>
      </c>
      <c r="C55">
        <v>1</v>
      </c>
    </row>
    <row r="56" spans="1:14" x14ac:dyDescent="0.3">
      <c r="A56" s="1">
        <v>1</v>
      </c>
      <c r="B56" t="s">
        <v>100</v>
      </c>
      <c r="C56">
        <v>1</v>
      </c>
    </row>
    <row r="57" spans="1:14" x14ac:dyDescent="0.3">
      <c r="A57" s="1">
        <v>2</v>
      </c>
      <c r="B57" t="s">
        <v>101</v>
      </c>
      <c r="D57">
        <v>1</v>
      </c>
    </row>
    <row r="58" spans="1:14" x14ac:dyDescent="0.3">
      <c r="A58" s="1">
        <v>3</v>
      </c>
      <c r="B58" t="s">
        <v>102</v>
      </c>
    </row>
    <row r="60" spans="1:14" x14ac:dyDescent="0.3">
      <c r="B60" s="1" t="s">
        <v>103</v>
      </c>
      <c r="C60" s="1" t="s">
        <v>3786</v>
      </c>
      <c r="D60" s="1" t="s">
        <v>105</v>
      </c>
      <c r="E60" s="1" t="s">
        <v>106</v>
      </c>
      <c r="F60" s="1" t="s">
        <v>107</v>
      </c>
      <c r="I60" t="str">
        <f t="shared" ref="I60:I123" si="4">IF(AND(K60&gt; J60, L60&gt; K60, M60&gt; L60, N60&gt; M60), "pos_trend", IF(AND(K60&lt; J60, L60&lt; K60, M60&lt; L60, N60&lt; M60), "neg_trend", "N/A"))</f>
        <v>N/A</v>
      </c>
      <c r="J60" t="str">
        <f t="shared" ref="J60:J123" si="5">IFERROR(IF(TRIM(C60)="-", "N/A", IF(RIGHT(C60,1)=")",IF(RIGHT(C60,2)="T)",-1000000000000*VALUE(MID(C60,2,LEN(C60)-3)),IF(RIGHT(C60,2)="M)",-1000000*VALUE(MID(C60,2,LEN(C60)-3)),IF(RIGHT(C60,2)="B)",-1000000000*VALUE(MID(C60,2,LEN(C60)-3)),IF(RIGHT(C60,2)="k)",-1000*VALUE(MID(C60,2,LEN(C60)-3)),VALUE(SUBSTITUTE(C60,",","")))))),IF(RIGHT(C60,1)="T",1000000000000*VALUE(LEFT(C60,LEN(C60)-1)),IF(RIGHT(C60,1)="M",1000000*VALUE(LEFT(C60,LEN(C60)-1)),IF(RIGHT(C60,1)="B",1000000000*VALUE(LEFT(C60,LEN(C60)-1)),IF(RIGHT(C60,1)="%",0.01*VALUE(LEFT(C60,LEN(C60)-1)),IF(RIGHT(C60,1)="k",1000*VALUE(LEFT(C60,LEN(C60)-1)),VALUE(SUBSTITUTE(C60,",",""))))))))),"N/A")</f>
        <v>N/A</v>
      </c>
      <c r="K60" t="str">
        <f t="shared" ref="K60:K123" si="6">IFERROR(IF(TRIM(D60)="-", "N/A", IF(RIGHT(D60,1)=")",IF(RIGHT(D60,2)="T)",-1000000000000*VALUE(MID(D60,2,LEN(D60)-3)),IF(RIGHT(D60,2)="M)",-1000000*VALUE(MID(D60,2,LEN(D60)-3)),IF(RIGHT(D60,2)="B)",-1000000000*VALUE(MID(D60,2,LEN(D60)-3)),IF(RIGHT(D60,2)="k)",-1000*VALUE(MID(D60,2,LEN(D60)-3)),VALUE(SUBSTITUTE(D60,",","")))))),IF(RIGHT(D60,1)="T",1000000000000*VALUE(LEFT(D60,LEN(D60)-1)),IF(RIGHT(D60,1)="M",1000000*VALUE(LEFT(D60,LEN(D60)-1)),IF(RIGHT(D60,1)="B",1000000000*VALUE(LEFT(D60,LEN(D60)-1)),IF(RIGHT(D60,1)="%",0.01*VALUE(LEFT(D60,LEN(D60)-1)),IF(RIGHT(D60,1)="k",1000*VALUE(LEFT(D60,LEN(D60)-1)),VALUE(SUBSTITUTE(D60,",",""))))))))),"N/A")</f>
        <v>N/A</v>
      </c>
      <c r="L60" t="str">
        <f t="shared" ref="L60:L123" si="7">IFERROR(IF(TRIM(E60)="-", "N/A", IF(RIGHT(E60,1)=")",IF(RIGHT(E60,2)="T)",-1000000000000*VALUE(MID(E60,2,LEN(E60)-3)),IF(RIGHT(E60,2)="M)",-1000000*VALUE(MID(E60,2,LEN(E60)-3)),IF(RIGHT(E60,2)="B)",-1000000000*VALUE(MID(E60,2,LEN(E60)-3)),IF(RIGHT(E60,2)="k)",-1000*VALUE(MID(E60,2,LEN(E60)-3)),VALUE(SUBSTITUTE(E60,",","")))))),IF(RIGHT(E60,1)="T",1000000000000*VALUE(LEFT(E60,LEN(E60)-1)),IF(RIGHT(E60,1)="M",1000000*VALUE(LEFT(E60,LEN(E60)-1)),IF(RIGHT(E60,1)="B",1000000000*VALUE(LEFT(E60,LEN(E60)-1)),IF(RIGHT(E60,1)="%",0.01*VALUE(LEFT(E60,LEN(E60)-1)),IF(RIGHT(E60,1)="k",1000*VALUE(LEFT(E60,LEN(E60)-1)),VALUE(SUBSTITUTE(E60,",",""))))))))),"N/A")</f>
        <v>N/A</v>
      </c>
      <c r="M60" t="str">
        <f t="shared" ref="M60:M123" si="8">IFERROR(IF(TRIM(F60)="-", "N/A", IF(RIGHT(F60,1)=")",IF(RIGHT(F60,2)="T)",-1000000000000*VALUE(MID(F60,2,LEN(F60)-3)),IF(RIGHT(F60,2)="M)",-1000000*VALUE(MID(F60,2,LEN(F60)-3)),IF(RIGHT(F60,2)="B)",-1000000000*VALUE(MID(F60,2,LEN(F60)-3)),IF(RIGHT(F60,2)="k)",-1000*VALUE(MID(F60,2,LEN(F60)-3)),VALUE(SUBSTITUTE(F60,",","")))))),IF(RIGHT(F60,1)="T",1000000000000*VALUE(LEFT(F60,LEN(F60)-1)),IF(RIGHT(F60,1)="M",1000000*VALUE(LEFT(F60,LEN(F60)-1)),IF(RIGHT(F60,1)="B",1000000000*VALUE(LEFT(F60,LEN(F60)-1)),IF(RIGHT(F60,1)="%",0.01*VALUE(LEFT(F60,LEN(F60)-1)),IF(RIGHT(F60,1)="k",1000*VALUE(LEFT(F60,LEN(F60)-1)),VALUE(SUBSTITUTE(F60,",",""))))))))),"N/A")</f>
        <v>N/A</v>
      </c>
      <c r="N60" t="str">
        <f t="shared" ref="N60:N123" si="9">IFERROR(IF(TRIM(G60)="-", "N/A", IF(RIGHT(G60,1)=")",IF(RIGHT(G60,2)="T)",-1000000000000*VALUE(MID(G60,2,LEN(G60)-3)),IF(RIGHT(G60,2)="M)",-1000000*VALUE(MID(G60,2,LEN(G60)-3)),IF(RIGHT(G60,2)="B)",-1000000000*VALUE(MID(G60,2,LEN(G60)-3)),IF(RIGHT(G60,2)="k)",-1000*VALUE(MID(G60,2,LEN(G60)-3)),VALUE(SUBSTITUTE(G60,",","")))))),IF(RIGHT(G60,1)="T",1000000000000*VALUE(LEFT(G60,LEN(G60)-1)),IF(RIGHT(G60,1)="M",1000000*VALUE(LEFT(G60,LEN(G60)-1)),IF(RIGHT(G60,1)="B",1000000000*VALUE(LEFT(G60,LEN(G60)-1)),IF(RIGHT(G60,1)="%",0.01*VALUE(LEFT(G60,LEN(G60)-1)),IF(RIGHT(G60,1)="k",1000*VALUE(LEFT(G60,LEN(G60)-1)),VALUE(SUBSTITUTE(G60,",",""))))))))),"N/A")</f>
        <v>N/A</v>
      </c>
    </row>
    <row r="61" spans="1:14" x14ac:dyDescent="0.3">
      <c r="A61" s="1">
        <v>0</v>
      </c>
      <c r="B61" t="s">
        <v>108</v>
      </c>
      <c r="C61" t="s">
        <v>3787</v>
      </c>
      <c r="F61">
        <v>0.19</v>
      </c>
      <c r="I61" t="str">
        <f t="shared" si="4"/>
        <v>N/A</v>
      </c>
      <c r="J61">
        <f t="shared" si="5"/>
        <v>-0.11</v>
      </c>
      <c r="K61" t="str">
        <f t="shared" si="6"/>
        <v>N/A</v>
      </c>
      <c r="L61" t="str">
        <f t="shared" si="7"/>
        <v>N/A</v>
      </c>
      <c r="M61">
        <f t="shared" si="8"/>
        <v>0.19</v>
      </c>
      <c r="N61" t="str">
        <f t="shared" si="9"/>
        <v>N/A</v>
      </c>
    </row>
    <row r="62" spans="1:14" x14ac:dyDescent="0.3">
      <c r="A62" s="1">
        <v>1</v>
      </c>
      <c r="B62" t="s">
        <v>110</v>
      </c>
      <c r="C62" t="s">
        <v>3788</v>
      </c>
      <c r="F62">
        <v>0.22</v>
      </c>
      <c r="I62" t="str">
        <f t="shared" si="4"/>
        <v>N/A</v>
      </c>
      <c r="J62">
        <f t="shared" si="5"/>
        <v>0.13800000000000001</v>
      </c>
      <c r="K62" t="str">
        <f t="shared" si="6"/>
        <v>N/A</v>
      </c>
      <c r="L62" t="str">
        <f t="shared" si="7"/>
        <v>N/A</v>
      </c>
      <c r="M62">
        <f t="shared" si="8"/>
        <v>0.22</v>
      </c>
      <c r="N62" t="str">
        <f t="shared" si="9"/>
        <v>N/A</v>
      </c>
    </row>
    <row r="63" spans="1:14" x14ac:dyDescent="0.3">
      <c r="A63" s="1">
        <v>2</v>
      </c>
      <c r="B63" t="s">
        <v>112</v>
      </c>
      <c r="C63" t="s">
        <v>3789</v>
      </c>
      <c r="F63">
        <v>0.08</v>
      </c>
      <c r="I63" t="str">
        <f t="shared" si="4"/>
        <v>N/A</v>
      </c>
      <c r="J63">
        <f t="shared" si="5"/>
        <v>-4.0000000000000001E-3</v>
      </c>
      <c r="K63" t="str">
        <f t="shared" si="6"/>
        <v>N/A</v>
      </c>
      <c r="L63" t="str">
        <f t="shared" si="7"/>
        <v>N/A</v>
      </c>
      <c r="M63">
        <f t="shared" si="8"/>
        <v>0.08</v>
      </c>
      <c r="N63" t="str">
        <f t="shared" si="9"/>
        <v>N/A</v>
      </c>
    </row>
    <row r="64" spans="1:14" x14ac:dyDescent="0.3">
      <c r="A64" s="1">
        <v>3</v>
      </c>
      <c r="B64" t="s">
        <v>114</v>
      </c>
      <c r="C64" t="s">
        <v>3790</v>
      </c>
      <c r="F64">
        <v>0.12</v>
      </c>
      <c r="I64" t="str">
        <f t="shared" si="4"/>
        <v>N/A</v>
      </c>
      <c r="J64">
        <f t="shared" si="5"/>
        <v>0.156</v>
      </c>
      <c r="K64" t="str">
        <f t="shared" si="6"/>
        <v>N/A</v>
      </c>
      <c r="L64" t="str">
        <f t="shared" si="7"/>
        <v>N/A</v>
      </c>
      <c r="M64">
        <f t="shared" si="8"/>
        <v>0.12</v>
      </c>
      <c r="N64" t="str">
        <f t="shared" si="9"/>
        <v>N/A</v>
      </c>
    </row>
    <row r="65" spans="1:14" x14ac:dyDescent="0.3">
      <c r="A65" s="1">
        <v>4</v>
      </c>
      <c r="B65" t="s">
        <v>116</v>
      </c>
      <c r="C65" t="s">
        <v>3791</v>
      </c>
      <c r="F65">
        <v>0.08</v>
      </c>
      <c r="I65" t="str">
        <f t="shared" si="4"/>
        <v>N/A</v>
      </c>
      <c r="J65">
        <f t="shared" si="5"/>
        <v>0.13550000000000001</v>
      </c>
      <c r="K65" t="str">
        <f t="shared" si="6"/>
        <v>N/A</v>
      </c>
      <c r="L65" t="str">
        <f t="shared" si="7"/>
        <v>N/A</v>
      </c>
      <c r="M65">
        <f t="shared" si="8"/>
        <v>0.08</v>
      </c>
      <c r="N65" t="str">
        <f t="shared" si="9"/>
        <v>N/A</v>
      </c>
    </row>
    <row r="66" spans="1:14" x14ac:dyDescent="0.3">
      <c r="A66" s="1">
        <v>5</v>
      </c>
      <c r="B66" t="s">
        <v>118</v>
      </c>
      <c r="C66" t="s">
        <v>3792</v>
      </c>
      <c r="I66" t="str">
        <f t="shared" si="4"/>
        <v>N/A</v>
      </c>
      <c r="J66">
        <f t="shared" si="5"/>
        <v>0.36759999999999998</v>
      </c>
      <c r="K66" t="str">
        <f t="shared" si="6"/>
        <v>N/A</v>
      </c>
      <c r="L66" t="str">
        <f t="shared" si="7"/>
        <v>N/A</v>
      </c>
      <c r="M66" t="str">
        <f t="shared" si="8"/>
        <v>N/A</v>
      </c>
      <c r="N66" t="str">
        <f t="shared" si="9"/>
        <v>N/A</v>
      </c>
    </row>
    <row r="67" spans="1:14" x14ac:dyDescent="0.3">
      <c r="D67" t="s">
        <v>120</v>
      </c>
      <c r="E67" t="str">
        <f>C1</f>
        <v>Acadia Healthcare Company, Inc. (ACHC)</v>
      </c>
      <c r="I67" t="str">
        <f t="shared" si="4"/>
        <v>N/A</v>
      </c>
      <c r="J67" t="str">
        <f t="shared" si="5"/>
        <v>N/A</v>
      </c>
      <c r="K67" t="str">
        <f t="shared" si="6"/>
        <v>N/A</v>
      </c>
      <c r="L67" t="str">
        <f t="shared" si="7"/>
        <v>N/A</v>
      </c>
      <c r="M67" t="str">
        <f t="shared" si="8"/>
        <v>N/A</v>
      </c>
      <c r="N67" t="str">
        <f t="shared" si="9"/>
        <v>N/A</v>
      </c>
    </row>
    <row r="68" spans="1:14" x14ac:dyDescent="0.3">
      <c r="A68" s="1">
        <v>0</v>
      </c>
      <c r="B68" t="s">
        <v>121</v>
      </c>
      <c r="C68" t="s">
        <v>3761</v>
      </c>
      <c r="D68">
        <f ca="1">AVERAGE(VALUE(INDIRECT("J"&amp;(MATCH(B68,B69:B500,0)+68))),VALUE(INDIRECT("J"&amp;(MATCH(B68,B69:B500,0)+79))),VALUE(INDIRECT("J"&amp;(MATCH(B68,B69:B500,0)+90))),VALUE(INDIRECT("J"&amp;(MATCH(B68,B69:B500,0)+101))))</f>
        <v>2020000000</v>
      </c>
      <c r="E68" t="str">
        <f t="shared" ref="E68:E76" ca="1" si="10">IF(AND(C68&lt;&gt;"",D68&lt;&gt;0),IF(VALUE(J68)&gt;VALUE(K68),"above average","below average"),"no data")</f>
        <v>above average</v>
      </c>
      <c r="I68" t="str">
        <f t="shared" ca="1" si="4"/>
        <v>N/A</v>
      </c>
      <c r="J68">
        <f t="shared" si="5"/>
        <v>4500000000</v>
      </c>
      <c r="K68">
        <f t="shared" ca="1" si="6"/>
        <v>2020000000</v>
      </c>
      <c r="L68" t="str">
        <f t="shared" ca="1" si="7"/>
        <v>N/A</v>
      </c>
      <c r="M68" t="str">
        <f t="shared" si="8"/>
        <v>N/A</v>
      </c>
      <c r="N68" t="str">
        <f t="shared" si="9"/>
        <v>N/A</v>
      </c>
    </row>
    <row r="69" spans="1:14" x14ac:dyDescent="0.3">
      <c r="A69" s="1">
        <v>1</v>
      </c>
      <c r="B69" t="s">
        <v>122</v>
      </c>
      <c r="D69" t="e">
        <f ca="1">AVERAGE(VALUE(INDIRECT("J"&amp;(MATCH(B69,B70:B501,0)+69))),VALUE(INDIRECT("J"&amp;(MATCH(B69,B70:B501,0)+80))),VALUE(INDIRECT("J"&amp;(MATCH(B69,B70:B501,0)+91))),VALUE(INDIRECT("J"&amp;(MATCH(B69,B70:B501,0)+102))))</f>
        <v>#VALUE!</v>
      </c>
      <c r="E69" t="e">
        <f t="shared" ca="1" si="10"/>
        <v>#VALUE!</v>
      </c>
      <c r="I69" t="str">
        <f t="shared" ca="1" si="4"/>
        <v>N/A</v>
      </c>
      <c r="J69" t="str">
        <f t="shared" si="5"/>
        <v>N/A</v>
      </c>
      <c r="K69" t="str">
        <f t="shared" ca="1" si="6"/>
        <v>N/A</v>
      </c>
      <c r="L69" t="str">
        <f t="shared" ca="1" si="7"/>
        <v>N/A</v>
      </c>
      <c r="M69" t="str">
        <f t="shared" si="8"/>
        <v>N/A</v>
      </c>
      <c r="N69" t="str">
        <f t="shared" si="9"/>
        <v>N/A</v>
      </c>
    </row>
    <row r="70" spans="1:14" x14ac:dyDescent="0.3">
      <c r="A70" s="1">
        <v>2</v>
      </c>
      <c r="B70" t="s">
        <v>123</v>
      </c>
      <c r="C70" t="s">
        <v>3763</v>
      </c>
      <c r="D70">
        <f ca="1">AVERAGE(VALUE(INDIRECT("J"&amp;(MATCH(B70,B71:B502,0)+70))),VALUE(INDIRECT("J"&amp;(MATCH(B70,B71:B502,0)+81))),VALUE(INDIRECT("J"&amp;(MATCH(B70,B71:B502,0)+92))),VALUE(INDIRECT("J"&amp;(MATCH(B70,B71:B502,0)+103))))</f>
        <v>8.75</v>
      </c>
      <c r="E70" t="str">
        <f t="shared" ca="1" si="10"/>
        <v>above average</v>
      </c>
      <c r="F70" t="str">
        <f t="shared" ref="F70:F76" ca="1" si="11">IF(E70="above average",LOWER(TRIM(IF(ISNUMBER(VALUE(RIGHT(B70,1))),REPLACE(B70,LEN(B70),1,""),B70))),"")</f>
        <v>trailing p/e</v>
      </c>
      <c r="G70" t="str">
        <f ca="1">IFERROR(LEFT(F70,FIND("(",F70) - 2),F70)</f>
        <v>trailing p/e</v>
      </c>
      <c r="I70" t="str">
        <f t="shared" ca="1" si="4"/>
        <v>N/A</v>
      </c>
      <c r="J70">
        <f t="shared" si="5"/>
        <v>297.97000000000003</v>
      </c>
      <c r="K70">
        <f t="shared" ca="1" si="6"/>
        <v>8.75</v>
      </c>
      <c r="L70" t="str">
        <f t="shared" ca="1" si="7"/>
        <v>N/A</v>
      </c>
      <c r="M70" t="str">
        <f t="shared" ca="1" si="8"/>
        <v>N/A</v>
      </c>
      <c r="N70" t="str">
        <f t="shared" ca="1" si="9"/>
        <v>N/A</v>
      </c>
    </row>
    <row r="71" spans="1:14" x14ac:dyDescent="0.3">
      <c r="A71" s="1">
        <v>3</v>
      </c>
      <c r="B71" t="s">
        <v>124</v>
      </c>
      <c r="C71" t="s">
        <v>3793</v>
      </c>
      <c r="D71">
        <f ca="1">AVERAGE(VALUE(INDIRECT("J"&amp;(MATCH(B71,B72:B503,0)+71))),VALUE(INDIRECT("J"&amp;(MATCH(B71,B72:B503,0)+82))),VALUE(INDIRECT("J"&amp;(MATCH(B71,B72:B503,0)+93))),VALUE(INDIRECT("J"&amp;(MATCH(B71,B72:B503,0)+104))))</f>
        <v>13.897499999999997</v>
      </c>
      <c r="E71" t="str">
        <f t="shared" ca="1" si="10"/>
        <v>above average</v>
      </c>
      <c r="F71" t="str">
        <f t="shared" ca="1" si="11"/>
        <v>forward p/e</v>
      </c>
      <c r="G71" t="str">
        <f t="shared" ref="G71:G76" ca="1" si="12">IF(F71&lt;&gt;"", G70 &amp; ", " &amp; IFERROR(LEFT(F71,FIND("(",F71) - 2),F71),G70)</f>
        <v>trailing p/e, forward p/e</v>
      </c>
      <c r="I71" t="str">
        <f t="shared" ca="1" si="4"/>
        <v>N/A</v>
      </c>
      <c r="J71">
        <f t="shared" si="5"/>
        <v>18.170000000000002</v>
      </c>
      <c r="K71">
        <f t="shared" ca="1" si="6"/>
        <v>13.897500000000001</v>
      </c>
      <c r="L71" t="str">
        <f t="shared" ca="1" si="7"/>
        <v>N/A</v>
      </c>
      <c r="M71" t="str">
        <f t="shared" ca="1" si="8"/>
        <v>N/A</v>
      </c>
      <c r="N71" t="str">
        <f t="shared" ca="1" si="9"/>
        <v>N/A</v>
      </c>
    </row>
    <row r="72" spans="1:14" x14ac:dyDescent="0.3">
      <c r="A72" s="1">
        <v>4</v>
      </c>
      <c r="B72" t="s">
        <v>126</v>
      </c>
      <c r="C72" t="s">
        <v>3794</v>
      </c>
      <c r="D72">
        <f ca="1">AVERAGE(VALUE(INDIRECT("J"&amp;(MATCH(B72,B73:B504,0)+72))),VALUE(INDIRECT("J"&amp;(MATCH(B72,B73:B504,0)+83))),VALUE(INDIRECT("J"&amp;(MATCH(B72,B73:B504,0)+94))),VALUE(INDIRECT("J"&amp;(MATCH(B72,B73:B504,0)+105))))</f>
        <v>1.02</v>
      </c>
      <c r="E72" t="str">
        <f t="shared" ca="1" si="10"/>
        <v>above average</v>
      </c>
      <c r="F72" t="str">
        <f t="shared" ca="1" si="11"/>
        <v>peg ratio (5 yr expected)</v>
      </c>
      <c r="G72" t="str">
        <f t="shared" ca="1" si="12"/>
        <v>trailing p/e, forward p/e, peg ratio</v>
      </c>
      <c r="I72" t="str">
        <f t="shared" ca="1" si="4"/>
        <v>N/A</v>
      </c>
      <c r="J72">
        <f t="shared" si="5"/>
        <v>1.54</v>
      </c>
      <c r="K72">
        <f t="shared" ca="1" si="6"/>
        <v>1.02</v>
      </c>
      <c r="L72" t="str">
        <f t="shared" ca="1" si="7"/>
        <v>N/A</v>
      </c>
      <c r="M72" t="str">
        <f t="shared" ca="1" si="8"/>
        <v>N/A</v>
      </c>
      <c r="N72" t="str">
        <f t="shared" ca="1" si="9"/>
        <v>N/A</v>
      </c>
    </row>
    <row r="73" spans="1:14" x14ac:dyDescent="0.3">
      <c r="A73" s="1">
        <v>5</v>
      </c>
      <c r="B73" t="s">
        <v>128</v>
      </c>
      <c r="C73" t="s">
        <v>3795</v>
      </c>
      <c r="D73">
        <f ca="1">AVERAGE(VALUE(INDIRECT("J"&amp;(MATCH(B73,B74:B505,0)+73))),VALUE(INDIRECT("J"&amp;(MATCH(B73,B74:B505,0)+84))),VALUE(INDIRECT("J"&amp;(MATCH(B73,B74:B505,0)+95))),VALUE(INDIRECT("J"&amp;(MATCH(B73,B74:B505,0)+106))))</f>
        <v>0.14499999999999999</v>
      </c>
      <c r="E73" t="str">
        <f t="shared" ca="1" si="10"/>
        <v>above average</v>
      </c>
      <c r="F73" t="str">
        <f t="shared" ca="1" si="11"/>
        <v>price/sales (ttm)</v>
      </c>
      <c r="G73" t="str">
        <f t="shared" ca="1" si="12"/>
        <v>trailing p/e, forward p/e, peg ratio, price/sales</v>
      </c>
      <c r="I73" t="str">
        <f t="shared" ca="1" si="4"/>
        <v>N/A</v>
      </c>
      <c r="J73">
        <f t="shared" si="5"/>
        <v>1.57</v>
      </c>
      <c r="K73">
        <f t="shared" ca="1" si="6"/>
        <v>0.14499999999999999</v>
      </c>
      <c r="L73" t="str">
        <f t="shared" ca="1" si="7"/>
        <v>N/A</v>
      </c>
      <c r="M73" t="str">
        <f t="shared" ca="1" si="8"/>
        <v>N/A</v>
      </c>
      <c r="N73" t="str">
        <f t="shared" ca="1" si="9"/>
        <v>N/A</v>
      </c>
    </row>
    <row r="74" spans="1:14" x14ac:dyDescent="0.3">
      <c r="A74" s="1">
        <v>6</v>
      </c>
      <c r="B74" t="s">
        <v>130</v>
      </c>
      <c r="C74" t="s">
        <v>3796</v>
      </c>
      <c r="D74">
        <f ca="1">AVERAGE(VALUE(INDIRECT("J"&amp;(MATCH(B74,B75:B506,0)+74))),VALUE(INDIRECT("J"&amp;(MATCH(B74,B75:B506,0)+85))),VALUE(INDIRECT("J"&amp;(MATCH(B74,B75:B506,0)+96))),VALUE(INDIRECT("J"&amp;(MATCH(B74,B75:B506,0)+107))))</f>
        <v>1.7149999999999999</v>
      </c>
      <c r="E74" t="str">
        <f t="shared" ca="1" si="10"/>
        <v>above average</v>
      </c>
      <c r="F74" t="str">
        <f t="shared" ca="1" si="11"/>
        <v>price/book (mrq)</v>
      </c>
      <c r="G74" t="str">
        <f t="shared" ca="1" si="12"/>
        <v>trailing p/e, forward p/e, peg ratio, price/sales, price/book</v>
      </c>
      <c r="I74" t="str">
        <f t="shared" ca="1" si="4"/>
        <v>N/A</v>
      </c>
      <c r="J74">
        <f t="shared" si="5"/>
        <v>1.99</v>
      </c>
      <c r="K74">
        <f t="shared" ca="1" si="6"/>
        <v>1.7150000000000001</v>
      </c>
      <c r="L74" t="str">
        <f t="shared" ca="1" si="7"/>
        <v>N/A</v>
      </c>
      <c r="M74" t="str">
        <f t="shared" ca="1" si="8"/>
        <v>N/A</v>
      </c>
      <c r="N74" t="str">
        <f t="shared" ca="1" si="9"/>
        <v>N/A</v>
      </c>
    </row>
    <row r="75" spans="1:14" x14ac:dyDescent="0.3">
      <c r="A75" s="1">
        <v>7</v>
      </c>
      <c r="B75" t="s">
        <v>132</v>
      </c>
      <c r="D75" t="e">
        <f ca="1">AVERAGE(VALUE(INDIRECT("J"&amp;(MATCH(B75,B76:B507,0)+75))),VALUE(INDIRECT("J"&amp;(MATCH(B75,B76:B507,0)+86))),VALUE(INDIRECT("J"&amp;(MATCH(B75,B76:B507,0)+97))),VALUE(INDIRECT("J"&amp;(MATCH(B75,B76:B507,0)+108))))</f>
        <v>#VALUE!</v>
      </c>
      <c r="E75" t="e">
        <f t="shared" ca="1" si="10"/>
        <v>#VALUE!</v>
      </c>
      <c r="F75" t="e">
        <f t="shared" ca="1" si="11"/>
        <v>#VALUE!</v>
      </c>
      <c r="G75" t="e">
        <f t="shared" ca="1" si="12"/>
        <v>#VALUE!</v>
      </c>
      <c r="I75" t="str">
        <f t="shared" ca="1" si="4"/>
        <v>N/A</v>
      </c>
      <c r="J75" t="str">
        <f t="shared" si="5"/>
        <v>N/A</v>
      </c>
      <c r="K75" t="str">
        <f t="shared" ca="1" si="6"/>
        <v>N/A</v>
      </c>
      <c r="L75" t="str">
        <f t="shared" ca="1" si="7"/>
        <v>N/A</v>
      </c>
      <c r="M75" t="str">
        <f t="shared" ca="1" si="8"/>
        <v>N/A</v>
      </c>
      <c r="N75" t="str">
        <f t="shared" ca="1" si="9"/>
        <v>N/A</v>
      </c>
    </row>
    <row r="76" spans="1:14" x14ac:dyDescent="0.3">
      <c r="A76" s="1">
        <v>8</v>
      </c>
      <c r="B76" t="s">
        <v>133</v>
      </c>
      <c r="D76" t="e">
        <f ca="1">AVERAGE(VALUE(INDIRECT("J"&amp;(MATCH(B76,B77:B508,0)+76))),VALUE(INDIRECT("J"&amp;(MATCH(B76,B77:B508,0)+87))),VALUE(INDIRECT("J"&amp;(MATCH(B76,B77:B508,0)+98))),VALUE(INDIRECT("J"&amp;(MATCH(B76,B77:B508,0)+109))))</f>
        <v>#VALUE!</v>
      </c>
      <c r="E76" t="e">
        <f t="shared" ca="1" si="10"/>
        <v>#VALUE!</v>
      </c>
      <c r="F76" t="e">
        <f t="shared" ca="1" si="11"/>
        <v>#VALUE!</v>
      </c>
      <c r="G76" t="e">
        <f t="shared" ca="1" si="12"/>
        <v>#VALUE!</v>
      </c>
      <c r="I76" t="str">
        <f t="shared" ca="1" si="4"/>
        <v>N/A</v>
      </c>
      <c r="J76" t="str">
        <f t="shared" si="5"/>
        <v>N/A</v>
      </c>
      <c r="K76" t="str">
        <f t="shared" ca="1" si="6"/>
        <v>N/A</v>
      </c>
      <c r="L76" t="str">
        <f t="shared" ca="1" si="7"/>
        <v>N/A</v>
      </c>
      <c r="M76" t="str">
        <f t="shared" ca="1" si="8"/>
        <v>N/A</v>
      </c>
      <c r="N76" t="str">
        <f t="shared" ca="1" si="9"/>
        <v>N/A</v>
      </c>
    </row>
    <row r="77" spans="1:14" x14ac:dyDescent="0.3">
      <c r="F77" t="e">
        <f ca="1">IF(F76="",IF(F75="",IF(F74="",IF(F73="",IF(F72="",IF(F71="",IFERROR(LEFT(F70,FIND("(",F70) - 2),F70),IFERROR(LEFT(F71,FIND("(",F71) - 2),F71)),IFERROR(LEFT(F72,FIND("(",F72) - 2),F72)),IFERROR(LEFT(F73,FIND("(",F73) - 2),F73)),IFERROR(LEFT(F74,FIND("(",F74) - 2),F74)),IFERROR(LEFT(F75,FIND("(",F75) - 2),F75)),IFERROR(LEFT(F76,FIND("(",F76) - 2),F76))</f>
        <v>#VALUE!</v>
      </c>
      <c r="G77" t="e">
        <f ca="1">TRIM(IF(LEFT(G76,1)=",",REPLACE(G76,1,1,""),SUBSTITUTE(G76,F77, "and " &amp; F77)))</f>
        <v>#VALUE!</v>
      </c>
      <c r="I77" t="str">
        <f t="shared" ca="1" si="4"/>
        <v>N/A</v>
      </c>
      <c r="J77" t="str">
        <f t="shared" si="5"/>
        <v>N/A</v>
      </c>
      <c r="K77" t="str">
        <f t="shared" si="6"/>
        <v>N/A</v>
      </c>
      <c r="L77" t="str">
        <f t="shared" si="7"/>
        <v>N/A</v>
      </c>
      <c r="M77" t="str">
        <f t="shared" ca="1" si="8"/>
        <v>N/A</v>
      </c>
      <c r="N77" t="str">
        <f t="shared" ca="1" si="9"/>
        <v>N/A</v>
      </c>
    </row>
    <row r="78" spans="1:14" x14ac:dyDescent="0.3">
      <c r="A78" s="1">
        <v>0</v>
      </c>
      <c r="B78" t="s">
        <v>134</v>
      </c>
      <c r="C78" t="s">
        <v>135</v>
      </c>
      <c r="D78" t="e">
        <f ca="1">IF(COUNTIF(E70:E76,"=above average")&gt;0,"There are some indications that "&amp;D1&amp;" may be overvalued. The company has a higher " &amp; G77 &amp; " than the comparable average", "Inconclusive")</f>
        <v>#VALUE!</v>
      </c>
      <c r="I78" t="str">
        <f t="shared" ca="1" si="4"/>
        <v>N/A</v>
      </c>
      <c r="J78" t="str">
        <f t="shared" si="5"/>
        <v>N/A</v>
      </c>
      <c r="K78" t="str">
        <f t="shared" ca="1" si="6"/>
        <v>N/A</v>
      </c>
      <c r="L78" t="str">
        <f t="shared" si="7"/>
        <v>N/A</v>
      </c>
      <c r="M78" t="str">
        <f t="shared" si="8"/>
        <v>N/A</v>
      </c>
      <c r="N78" t="str">
        <f t="shared" si="9"/>
        <v>N/A</v>
      </c>
    </row>
    <row r="79" spans="1:14" x14ac:dyDescent="0.3">
      <c r="A79" s="1">
        <v>1</v>
      </c>
      <c r="B79" t="s">
        <v>136</v>
      </c>
      <c r="C79" t="s">
        <v>137</v>
      </c>
      <c r="I79" t="str">
        <f t="shared" si="4"/>
        <v>N/A</v>
      </c>
      <c r="J79" t="str">
        <f t="shared" si="5"/>
        <v>N/A</v>
      </c>
      <c r="K79" t="str">
        <f t="shared" si="6"/>
        <v>N/A</v>
      </c>
      <c r="L79" t="str">
        <f t="shared" si="7"/>
        <v>N/A</v>
      </c>
      <c r="M79" t="str">
        <f t="shared" si="8"/>
        <v>N/A</v>
      </c>
      <c r="N79" t="str">
        <f t="shared" si="9"/>
        <v>N/A</v>
      </c>
    </row>
    <row r="80" spans="1:14" x14ac:dyDescent="0.3">
      <c r="I80" t="str">
        <f t="shared" si="4"/>
        <v>N/A</v>
      </c>
      <c r="J80" t="str">
        <f t="shared" si="5"/>
        <v>N/A</v>
      </c>
      <c r="K80" t="str">
        <f t="shared" si="6"/>
        <v>N/A</v>
      </c>
      <c r="L80" t="str">
        <f t="shared" si="7"/>
        <v>N/A</v>
      </c>
      <c r="M80" t="str">
        <f t="shared" si="8"/>
        <v>N/A</v>
      </c>
      <c r="N80" t="str">
        <f t="shared" si="9"/>
        <v>N/A</v>
      </c>
    </row>
    <row r="81" spans="1:14" x14ac:dyDescent="0.3">
      <c r="A81" s="1">
        <v>0</v>
      </c>
      <c r="B81" t="s">
        <v>138</v>
      </c>
      <c r="C81" t="s">
        <v>3797</v>
      </c>
      <c r="F81" t="str">
        <f t="shared" ref="F81:F87" ca="1" si="13">IF(E70="below average",LOWER(TRIM(IF(ISNUMBER(VALUE(RIGHT(B70,1))),REPLACE(B70,LEN(B70),1,""),B70))),"")</f>
        <v/>
      </c>
      <c r="G81" t="str">
        <f ca="1">IFERROR(LEFT(F81,FIND("(",F81) - 2),F81)</f>
        <v/>
      </c>
      <c r="I81" t="str">
        <f t="shared" ca="1" si="4"/>
        <v>N/A</v>
      </c>
      <c r="J81">
        <f t="shared" si="5"/>
        <v>5.4000000000000003E-3</v>
      </c>
      <c r="K81" t="str">
        <f t="shared" si="6"/>
        <v>N/A</v>
      </c>
      <c r="L81" t="str">
        <f t="shared" si="7"/>
        <v>N/A</v>
      </c>
      <c r="M81" t="str">
        <f t="shared" ca="1" si="8"/>
        <v>N/A</v>
      </c>
      <c r="N81" t="str">
        <f t="shared" ca="1" si="9"/>
        <v>N/A</v>
      </c>
    </row>
    <row r="82" spans="1:14" x14ac:dyDescent="0.3">
      <c r="A82" s="1">
        <v>1</v>
      </c>
      <c r="B82" t="s">
        <v>140</v>
      </c>
      <c r="C82" t="s">
        <v>3798</v>
      </c>
      <c r="F82" t="str">
        <f t="shared" ca="1" si="13"/>
        <v/>
      </c>
      <c r="G82" t="str">
        <f t="shared" ref="G82:G87" ca="1" si="14">IF(F82&lt;&gt;"", G81 &amp; ", " &amp; IFERROR(LEFT(F82,FIND("(",F82) - 2),F82),G81)</f>
        <v/>
      </c>
      <c r="I82" t="str">
        <f t="shared" ca="1" si="4"/>
        <v>N/A</v>
      </c>
      <c r="J82">
        <f t="shared" si="5"/>
        <v>0.1547</v>
      </c>
      <c r="K82" t="str">
        <f t="shared" si="6"/>
        <v>N/A</v>
      </c>
      <c r="L82" t="str">
        <f t="shared" si="7"/>
        <v>N/A</v>
      </c>
      <c r="M82" t="str">
        <f t="shared" ca="1" si="8"/>
        <v>N/A</v>
      </c>
      <c r="N82" t="str">
        <f t="shared" ca="1" si="9"/>
        <v>N/A</v>
      </c>
    </row>
    <row r="83" spans="1:14" x14ac:dyDescent="0.3">
      <c r="F83" t="str">
        <f t="shared" ca="1" si="13"/>
        <v/>
      </c>
      <c r="G83" t="str">
        <f t="shared" ca="1" si="14"/>
        <v/>
      </c>
      <c r="I83" t="str">
        <f t="shared" ca="1" si="4"/>
        <v>N/A</v>
      </c>
      <c r="J83" t="str">
        <f t="shared" si="5"/>
        <v>N/A</v>
      </c>
      <c r="K83" t="str">
        <f t="shared" si="6"/>
        <v>N/A</v>
      </c>
      <c r="L83" t="str">
        <f t="shared" si="7"/>
        <v>N/A</v>
      </c>
      <c r="M83" t="str">
        <f t="shared" ca="1" si="8"/>
        <v>N/A</v>
      </c>
      <c r="N83" t="str">
        <f t="shared" ca="1" si="9"/>
        <v>N/A</v>
      </c>
    </row>
    <row r="84" spans="1:14" x14ac:dyDescent="0.3">
      <c r="A84" s="1">
        <v>0</v>
      </c>
      <c r="B84" t="s">
        <v>142</v>
      </c>
      <c r="C84" t="s">
        <v>3799</v>
      </c>
      <c r="F84" t="str">
        <f t="shared" ca="1" si="13"/>
        <v/>
      </c>
      <c r="G84" t="str">
        <f t="shared" ca="1" si="14"/>
        <v/>
      </c>
      <c r="I84" t="str">
        <f t="shared" ca="1" si="4"/>
        <v>N/A</v>
      </c>
      <c r="J84">
        <f t="shared" si="5"/>
        <v>4.3499999999999997E-2</v>
      </c>
      <c r="K84" t="str">
        <f t="shared" si="6"/>
        <v>N/A</v>
      </c>
      <c r="L84" t="str">
        <f t="shared" si="7"/>
        <v>N/A</v>
      </c>
      <c r="M84" t="str">
        <f t="shared" ca="1" si="8"/>
        <v>N/A</v>
      </c>
      <c r="N84" t="str">
        <f t="shared" ca="1" si="9"/>
        <v>N/A</v>
      </c>
    </row>
    <row r="85" spans="1:14" x14ac:dyDescent="0.3">
      <c r="A85" s="1">
        <v>1</v>
      </c>
      <c r="B85" t="s">
        <v>144</v>
      </c>
      <c r="C85" t="s">
        <v>3800</v>
      </c>
      <c r="F85" t="str">
        <f t="shared" ca="1" si="13"/>
        <v/>
      </c>
      <c r="G85" t="str">
        <f t="shared" ca="1" si="14"/>
        <v/>
      </c>
      <c r="I85" t="str">
        <f t="shared" ca="1" si="4"/>
        <v>N/A</v>
      </c>
      <c r="J85">
        <f t="shared" si="5"/>
        <v>5.6000000000000008E-3</v>
      </c>
      <c r="K85" t="str">
        <f t="shared" si="6"/>
        <v>N/A</v>
      </c>
      <c r="L85" t="str">
        <f t="shared" si="7"/>
        <v>N/A</v>
      </c>
      <c r="M85" t="str">
        <f t="shared" ca="1" si="8"/>
        <v>N/A</v>
      </c>
      <c r="N85" t="str">
        <f t="shared" ca="1" si="9"/>
        <v>N/A</v>
      </c>
    </row>
    <row r="86" spans="1:14" x14ac:dyDescent="0.3">
      <c r="F86" t="e">
        <f t="shared" ca="1" si="13"/>
        <v>#VALUE!</v>
      </c>
      <c r="G86" t="e">
        <f t="shared" ca="1" si="14"/>
        <v>#VALUE!</v>
      </c>
      <c r="I86" t="str">
        <f t="shared" ca="1" si="4"/>
        <v>N/A</v>
      </c>
      <c r="J86" t="str">
        <f t="shared" si="5"/>
        <v>N/A</v>
      </c>
      <c r="K86" t="str">
        <f t="shared" si="6"/>
        <v>N/A</v>
      </c>
      <c r="L86" t="str">
        <f t="shared" si="7"/>
        <v>N/A</v>
      </c>
      <c r="M86" t="str">
        <f t="shared" ca="1" si="8"/>
        <v>N/A</v>
      </c>
      <c r="N86" t="str">
        <f t="shared" ca="1" si="9"/>
        <v>N/A</v>
      </c>
    </row>
    <row r="87" spans="1:14" x14ac:dyDescent="0.3">
      <c r="A87" s="1">
        <v>0</v>
      </c>
      <c r="B87" t="s">
        <v>146</v>
      </c>
      <c r="C87" t="s">
        <v>3801</v>
      </c>
      <c r="F87" t="e">
        <f t="shared" ca="1" si="13"/>
        <v>#VALUE!</v>
      </c>
      <c r="G87" t="e">
        <f t="shared" ca="1" si="14"/>
        <v>#VALUE!</v>
      </c>
      <c r="I87" t="str">
        <f t="shared" ca="1" si="4"/>
        <v>N/A</v>
      </c>
      <c r="J87">
        <f t="shared" si="5"/>
        <v>2870000000</v>
      </c>
      <c r="K87" t="str">
        <f t="shared" si="6"/>
        <v>N/A</v>
      </c>
      <c r="L87" t="str">
        <f t="shared" si="7"/>
        <v>N/A</v>
      </c>
      <c r="M87" t="str">
        <f t="shared" ca="1" si="8"/>
        <v>N/A</v>
      </c>
      <c r="N87" t="str">
        <f t="shared" ca="1" si="9"/>
        <v>N/A</v>
      </c>
    </row>
    <row r="88" spans="1:14" x14ac:dyDescent="0.3">
      <c r="A88" s="1">
        <v>1</v>
      </c>
      <c r="B88" t="s">
        <v>147</v>
      </c>
      <c r="C88" t="s">
        <v>3802</v>
      </c>
      <c r="F88" t="e">
        <f ca="1">IF(F87="",IF(F86="",IF(F85="",IF(F84="",IF(F83="",IF(F82="",IFERROR(LEFT(F81,FIND("(",F81) - 2),F81),IFERROR(LEFT(F82,FIND("(",F82) - 2),F82)),IFERROR(LEFT(F83,FIND("(",F83) - 2),F83)),IFERROR(LEFT(F84,FIND("(",F84) - 2),F84)),IFERROR(LEFT(F85,FIND("(",F85) - 2),F85)),IFERROR(LEFT(F86,FIND("(",F86) - 2),F86)),IFERROR(LEFT(F87,FIND("(",F87) - 2),F87))</f>
        <v>#VALUE!</v>
      </c>
      <c r="G88" t="e">
        <f ca="1">TRIM(IF(LEFT(G87,1)=",",REPLACE(G87,1,1,""),SUBSTITUTE(G87,F88, "and " &amp; F88)))</f>
        <v>#VALUE!</v>
      </c>
      <c r="I88" t="str">
        <f t="shared" ca="1" si="4"/>
        <v>N/A</v>
      </c>
      <c r="J88">
        <f t="shared" si="5"/>
        <v>33.159999999999997</v>
      </c>
      <c r="K88" t="str">
        <f t="shared" si="6"/>
        <v>N/A</v>
      </c>
      <c r="L88" t="str">
        <f t="shared" si="7"/>
        <v>N/A</v>
      </c>
      <c r="M88" t="str">
        <f t="shared" ca="1" si="8"/>
        <v>N/A</v>
      </c>
      <c r="N88" t="str">
        <f t="shared" ca="1" si="9"/>
        <v>N/A</v>
      </c>
    </row>
    <row r="89" spans="1:14" x14ac:dyDescent="0.3">
      <c r="A89" s="1">
        <v>2</v>
      </c>
      <c r="B89" t="s">
        <v>149</v>
      </c>
      <c r="C89" t="s">
        <v>3803</v>
      </c>
      <c r="D89" t="str">
        <f ca="1">IF(COUNTIF(E70:E76,"=below average")&gt;0,"There are some indications that "&amp;D1&amp;" may be undervalued. The company has a lower " &amp; G88 &amp; " than the comparable average", "Inconclusive")</f>
        <v>Inconclusive</v>
      </c>
      <c r="I89" t="str">
        <f t="shared" ca="1" si="4"/>
        <v>N/A</v>
      </c>
      <c r="J89">
        <f t="shared" si="5"/>
        <v>0.10099999999999999</v>
      </c>
      <c r="K89" t="str">
        <f t="shared" ca="1" si="6"/>
        <v>N/A</v>
      </c>
      <c r="L89" t="str">
        <f t="shared" si="7"/>
        <v>N/A</v>
      </c>
      <c r="M89" t="str">
        <f t="shared" si="8"/>
        <v>N/A</v>
      </c>
      <c r="N89" t="str">
        <f t="shared" si="9"/>
        <v>N/A</v>
      </c>
    </row>
    <row r="90" spans="1:14" x14ac:dyDescent="0.3">
      <c r="A90" s="1">
        <v>3</v>
      </c>
      <c r="B90" t="s">
        <v>151</v>
      </c>
      <c r="C90" t="s">
        <v>3804</v>
      </c>
      <c r="I90" t="str">
        <f t="shared" si="4"/>
        <v>N/A</v>
      </c>
      <c r="J90">
        <f t="shared" si="5"/>
        <v>2690000000</v>
      </c>
      <c r="K90" t="str">
        <f t="shared" si="6"/>
        <v>N/A</v>
      </c>
      <c r="L90" t="str">
        <f t="shared" si="7"/>
        <v>N/A</v>
      </c>
      <c r="M90" t="str">
        <f t="shared" si="8"/>
        <v>N/A</v>
      </c>
      <c r="N90" t="str">
        <f t="shared" si="9"/>
        <v>N/A</v>
      </c>
    </row>
    <row r="91" spans="1:14" x14ac:dyDescent="0.3">
      <c r="A91" s="1">
        <v>4</v>
      </c>
      <c r="B91" t="s">
        <v>153</v>
      </c>
      <c r="C91" t="s">
        <v>3805</v>
      </c>
      <c r="I91" t="str">
        <f t="shared" si="4"/>
        <v>N/A</v>
      </c>
      <c r="J91">
        <f t="shared" si="5"/>
        <v>585160000</v>
      </c>
      <c r="K91" t="str">
        <f t="shared" si="6"/>
        <v>N/A</v>
      </c>
      <c r="L91" t="str">
        <f t="shared" si="7"/>
        <v>N/A</v>
      </c>
      <c r="M91" t="str">
        <f t="shared" si="8"/>
        <v>N/A</v>
      </c>
      <c r="N91" t="str">
        <f t="shared" si="9"/>
        <v>N/A</v>
      </c>
    </row>
    <row r="92" spans="1:14" x14ac:dyDescent="0.3">
      <c r="A92" s="1">
        <v>5</v>
      </c>
      <c r="B92" t="s">
        <v>155</v>
      </c>
      <c r="C92" t="s">
        <v>3806</v>
      </c>
      <c r="I92" t="str">
        <f t="shared" si="4"/>
        <v>N/A</v>
      </c>
      <c r="J92">
        <f t="shared" si="5"/>
        <v>15410000</v>
      </c>
      <c r="K92" t="str">
        <f t="shared" si="6"/>
        <v>N/A</v>
      </c>
      <c r="L92" t="str">
        <f t="shared" si="7"/>
        <v>N/A</v>
      </c>
      <c r="M92" t="str">
        <f t="shared" si="8"/>
        <v>N/A</v>
      </c>
      <c r="N92" t="str">
        <f t="shared" si="9"/>
        <v>N/A</v>
      </c>
    </row>
    <row r="93" spans="1:14" x14ac:dyDescent="0.3">
      <c r="A93" s="1">
        <v>6</v>
      </c>
      <c r="B93" t="s">
        <v>157</v>
      </c>
      <c r="C93" t="s">
        <v>3764</v>
      </c>
      <c r="I93" t="str">
        <f t="shared" si="4"/>
        <v>N/A</v>
      </c>
      <c r="J93">
        <f t="shared" si="5"/>
        <v>0.17</v>
      </c>
      <c r="K93" t="str">
        <f t="shared" si="6"/>
        <v>N/A</v>
      </c>
      <c r="L93" t="str">
        <f t="shared" si="7"/>
        <v>N/A</v>
      </c>
      <c r="M93" t="str">
        <f t="shared" si="8"/>
        <v>N/A</v>
      </c>
      <c r="N93" t="str">
        <f t="shared" si="9"/>
        <v>N/A</v>
      </c>
    </row>
    <row r="94" spans="1:14" x14ac:dyDescent="0.3">
      <c r="A94" s="1">
        <v>7</v>
      </c>
      <c r="B94" t="s">
        <v>158</v>
      </c>
      <c r="C94" t="s">
        <v>3807</v>
      </c>
      <c r="I94" t="str">
        <f t="shared" si="4"/>
        <v>N/A</v>
      </c>
      <c r="J94">
        <f t="shared" si="5"/>
        <v>0.36100000000000004</v>
      </c>
      <c r="K94" t="str">
        <f t="shared" si="6"/>
        <v>N/A</v>
      </c>
      <c r="L94" t="str">
        <f t="shared" si="7"/>
        <v>N/A</v>
      </c>
      <c r="M94" t="str">
        <f t="shared" si="8"/>
        <v>N/A</v>
      </c>
      <c r="N94" t="str">
        <f t="shared" si="9"/>
        <v>N/A</v>
      </c>
    </row>
    <row r="95" spans="1:14" x14ac:dyDescent="0.3">
      <c r="I95" t="str">
        <f t="shared" si="4"/>
        <v>N/A</v>
      </c>
      <c r="J95" t="str">
        <f t="shared" si="5"/>
        <v>N/A</v>
      </c>
      <c r="K95" t="str">
        <f t="shared" si="6"/>
        <v>N/A</v>
      </c>
      <c r="L95" t="str">
        <f t="shared" si="7"/>
        <v>N/A</v>
      </c>
      <c r="M95" t="str">
        <f t="shared" si="8"/>
        <v>N/A</v>
      </c>
      <c r="N95" t="str">
        <f t="shared" si="9"/>
        <v>N/A</v>
      </c>
    </row>
    <row r="96" spans="1:14" x14ac:dyDescent="0.3">
      <c r="A96" s="1">
        <v>0</v>
      </c>
      <c r="B96" t="s">
        <v>159</v>
      </c>
      <c r="C96" t="s">
        <v>2984</v>
      </c>
      <c r="I96" t="str">
        <f t="shared" si="4"/>
        <v>N/A</v>
      </c>
      <c r="J96">
        <f t="shared" si="5"/>
        <v>43090000</v>
      </c>
      <c r="K96" t="str">
        <f t="shared" si="6"/>
        <v>N/A</v>
      </c>
      <c r="L96" t="str">
        <f t="shared" si="7"/>
        <v>N/A</v>
      </c>
      <c r="M96" t="str">
        <f t="shared" si="8"/>
        <v>N/A</v>
      </c>
      <c r="N96" t="str">
        <f t="shared" si="9"/>
        <v>N/A</v>
      </c>
    </row>
    <row r="97" spans="1:14" x14ac:dyDescent="0.3">
      <c r="A97" s="1">
        <v>1</v>
      </c>
      <c r="B97" t="s">
        <v>161</v>
      </c>
      <c r="C97" t="s">
        <v>3808</v>
      </c>
      <c r="I97" t="str">
        <f t="shared" si="4"/>
        <v>N/A</v>
      </c>
      <c r="J97">
        <f t="shared" si="5"/>
        <v>0.49</v>
      </c>
      <c r="K97" t="str">
        <f t="shared" si="6"/>
        <v>N/A</v>
      </c>
      <c r="L97" t="str">
        <f t="shared" si="7"/>
        <v>N/A</v>
      </c>
      <c r="M97" t="str">
        <f t="shared" si="8"/>
        <v>N/A</v>
      </c>
      <c r="N97" t="str">
        <f t="shared" si="9"/>
        <v>N/A</v>
      </c>
    </row>
    <row r="98" spans="1:14" x14ac:dyDescent="0.3">
      <c r="A98" s="1">
        <v>2</v>
      </c>
      <c r="B98" t="s">
        <v>163</v>
      </c>
      <c r="C98" t="s">
        <v>3809</v>
      </c>
      <c r="I98" t="str">
        <f t="shared" si="4"/>
        <v>N/A</v>
      </c>
      <c r="J98">
        <f t="shared" si="5"/>
        <v>3280000000</v>
      </c>
      <c r="K98" t="str">
        <f t="shared" si="6"/>
        <v>N/A</v>
      </c>
      <c r="L98" t="str">
        <f t="shared" si="7"/>
        <v>N/A</v>
      </c>
      <c r="M98" t="str">
        <f t="shared" si="8"/>
        <v>N/A</v>
      </c>
      <c r="N98" t="str">
        <f t="shared" si="9"/>
        <v>N/A</v>
      </c>
    </row>
    <row r="99" spans="1:14" x14ac:dyDescent="0.3">
      <c r="A99" s="1">
        <v>3</v>
      </c>
      <c r="B99" t="s">
        <v>165</v>
      </c>
      <c r="C99" t="s">
        <v>3810</v>
      </c>
      <c r="I99" t="str">
        <f t="shared" si="4"/>
        <v>N/A</v>
      </c>
      <c r="J99">
        <f t="shared" si="5"/>
        <v>145.61000000000001</v>
      </c>
      <c r="K99" t="str">
        <f t="shared" si="6"/>
        <v>N/A</v>
      </c>
      <c r="L99" t="str">
        <f t="shared" si="7"/>
        <v>N/A</v>
      </c>
      <c r="M99" t="str">
        <f t="shared" si="8"/>
        <v>N/A</v>
      </c>
      <c r="N99" t="str">
        <f t="shared" si="9"/>
        <v>N/A</v>
      </c>
    </row>
    <row r="100" spans="1:14" x14ac:dyDescent="0.3">
      <c r="A100" s="1">
        <v>4</v>
      </c>
      <c r="B100" t="s">
        <v>167</v>
      </c>
      <c r="C100" t="s">
        <v>3811</v>
      </c>
      <c r="I100" t="str">
        <f t="shared" si="4"/>
        <v>N/A</v>
      </c>
      <c r="J100">
        <f t="shared" si="5"/>
        <v>1.26</v>
      </c>
      <c r="K100" t="str">
        <f t="shared" si="6"/>
        <v>N/A</v>
      </c>
      <c r="L100" t="str">
        <f t="shared" si="7"/>
        <v>N/A</v>
      </c>
      <c r="M100" t="str">
        <f t="shared" si="8"/>
        <v>N/A</v>
      </c>
      <c r="N100" t="str">
        <f t="shared" si="9"/>
        <v>N/A</v>
      </c>
    </row>
    <row r="101" spans="1:14" x14ac:dyDescent="0.3">
      <c r="A101" s="1">
        <v>5</v>
      </c>
      <c r="B101" t="s">
        <v>169</v>
      </c>
      <c r="C101" t="s">
        <v>3812</v>
      </c>
      <c r="I101" t="str">
        <f t="shared" si="4"/>
        <v>N/A</v>
      </c>
      <c r="J101">
        <f t="shared" si="5"/>
        <v>25.73</v>
      </c>
      <c r="K101" t="str">
        <f t="shared" si="6"/>
        <v>N/A</v>
      </c>
      <c r="L101" t="str">
        <f t="shared" si="7"/>
        <v>N/A</v>
      </c>
      <c r="M101" t="str">
        <f t="shared" si="8"/>
        <v>N/A</v>
      </c>
      <c r="N101" t="str">
        <f t="shared" si="9"/>
        <v>N/A</v>
      </c>
    </row>
    <row r="102" spans="1:14" x14ac:dyDescent="0.3">
      <c r="I102" t="str">
        <f t="shared" si="4"/>
        <v>N/A</v>
      </c>
      <c r="J102" t="str">
        <f t="shared" si="5"/>
        <v>N/A</v>
      </c>
      <c r="K102" t="str">
        <f t="shared" si="6"/>
        <v>N/A</v>
      </c>
      <c r="L102" t="str">
        <f t="shared" si="7"/>
        <v>N/A</v>
      </c>
      <c r="M102" t="str">
        <f t="shared" si="8"/>
        <v>N/A</v>
      </c>
      <c r="N102" t="str">
        <f t="shared" si="9"/>
        <v>N/A</v>
      </c>
    </row>
    <row r="103" spans="1:14" x14ac:dyDescent="0.3">
      <c r="A103" s="1">
        <v>0</v>
      </c>
      <c r="B103" t="s">
        <v>171</v>
      </c>
      <c r="C103" t="s">
        <v>3813</v>
      </c>
      <c r="I103" t="str">
        <f t="shared" si="4"/>
        <v>N/A</v>
      </c>
      <c r="J103">
        <f t="shared" si="5"/>
        <v>359830000</v>
      </c>
      <c r="K103" t="str">
        <f t="shared" si="6"/>
        <v>N/A</v>
      </c>
      <c r="L103" t="str">
        <f t="shared" si="7"/>
        <v>N/A</v>
      </c>
      <c r="M103" t="str">
        <f t="shared" si="8"/>
        <v>N/A</v>
      </c>
      <c r="N103" t="str">
        <f t="shared" si="9"/>
        <v>N/A</v>
      </c>
    </row>
    <row r="104" spans="1:14" x14ac:dyDescent="0.3">
      <c r="A104" s="1">
        <v>1</v>
      </c>
      <c r="B104" t="s">
        <v>173</v>
      </c>
      <c r="C104" t="s">
        <v>1972</v>
      </c>
      <c r="I104" t="str">
        <f t="shared" si="4"/>
        <v>N/A</v>
      </c>
      <c r="J104">
        <f t="shared" si="5"/>
        <v>10670000</v>
      </c>
      <c r="K104" t="str">
        <f t="shared" si="6"/>
        <v>N/A</v>
      </c>
      <c r="L104" t="str">
        <f t="shared" si="7"/>
        <v>N/A</v>
      </c>
      <c r="M104" t="str">
        <f t="shared" si="8"/>
        <v>N/A</v>
      </c>
      <c r="N104" t="str">
        <f t="shared" si="9"/>
        <v>N/A</v>
      </c>
    </row>
    <row r="105" spans="1:14" x14ac:dyDescent="0.3">
      <c r="I105" t="str">
        <f t="shared" si="4"/>
        <v>N/A</v>
      </c>
      <c r="J105" t="str">
        <f t="shared" si="5"/>
        <v>N/A</v>
      </c>
      <c r="K105" t="str">
        <f t="shared" si="6"/>
        <v>N/A</v>
      </c>
      <c r="L105" t="str">
        <f t="shared" si="7"/>
        <v>N/A</v>
      </c>
      <c r="M105" t="str">
        <f t="shared" si="8"/>
        <v>N/A</v>
      </c>
      <c r="N105" t="str">
        <f t="shared" si="9"/>
        <v>N/A</v>
      </c>
    </row>
    <row r="106" spans="1:14" x14ac:dyDescent="0.3">
      <c r="A106" s="1">
        <v>0</v>
      </c>
      <c r="B106" t="s">
        <v>23</v>
      </c>
      <c r="C106" t="s">
        <v>3762</v>
      </c>
      <c r="I106" t="str">
        <f t="shared" si="4"/>
        <v>N/A</v>
      </c>
      <c r="J106">
        <f t="shared" si="5"/>
        <v>1</v>
      </c>
      <c r="K106" t="str">
        <f t="shared" si="6"/>
        <v>N/A</v>
      </c>
      <c r="L106" t="str">
        <f t="shared" si="7"/>
        <v>N/A</v>
      </c>
      <c r="M106" t="str">
        <f t="shared" si="8"/>
        <v>N/A</v>
      </c>
      <c r="N106" t="str">
        <f t="shared" si="9"/>
        <v>N/A</v>
      </c>
    </row>
    <row r="107" spans="1:14" x14ac:dyDescent="0.3">
      <c r="A107" s="1">
        <v>1</v>
      </c>
      <c r="B107" t="s">
        <v>175</v>
      </c>
      <c r="C107" t="s">
        <v>3814</v>
      </c>
      <c r="I107" t="str">
        <f t="shared" si="4"/>
        <v>N/A</v>
      </c>
      <c r="J107">
        <f t="shared" si="5"/>
        <v>-6.0700000000000004E-2</v>
      </c>
      <c r="K107" t="str">
        <f t="shared" si="6"/>
        <v>N/A</v>
      </c>
      <c r="L107" t="str">
        <f t="shared" si="7"/>
        <v>N/A</v>
      </c>
      <c r="M107" t="str">
        <f t="shared" si="8"/>
        <v>N/A</v>
      </c>
      <c r="N107" t="str">
        <f t="shared" si="9"/>
        <v>N/A</v>
      </c>
    </row>
    <row r="108" spans="1:14" x14ac:dyDescent="0.3">
      <c r="A108" s="1">
        <v>2</v>
      </c>
      <c r="B108" t="s">
        <v>177</v>
      </c>
      <c r="C108" t="s">
        <v>178</v>
      </c>
      <c r="I108" t="str">
        <f t="shared" si="4"/>
        <v>N/A</v>
      </c>
      <c r="J108">
        <f t="shared" si="5"/>
        <v>0.14019999999999999</v>
      </c>
      <c r="K108" t="str">
        <f t="shared" si="6"/>
        <v>N/A</v>
      </c>
      <c r="L108" t="str">
        <f t="shared" si="7"/>
        <v>N/A</v>
      </c>
      <c r="M108" t="str">
        <f t="shared" si="8"/>
        <v>N/A</v>
      </c>
      <c r="N108" t="str">
        <f t="shared" si="9"/>
        <v>N/A</v>
      </c>
    </row>
    <row r="109" spans="1:14" x14ac:dyDescent="0.3">
      <c r="A109" s="1">
        <v>3</v>
      </c>
      <c r="B109" t="s">
        <v>179</v>
      </c>
      <c r="C109" t="s">
        <v>3815</v>
      </c>
      <c r="I109" t="str">
        <f t="shared" si="4"/>
        <v>N/A</v>
      </c>
      <c r="J109">
        <f t="shared" si="5"/>
        <v>57.29</v>
      </c>
      <c r="K109" t="str">
        <f t="shared" si="6"/>
        <v>N/A</v>
      </c>
      <c r="L109" t="str">
        <f t="shared" si="7"/>
        <v>N/A</v>
      </c>
      <c r="M109" t="str">
        <f t="shared" si="8"/>
        <v>N/A</v>
      </c>
      <c r="N109" t="str">
        <f t="shared" si="9"/>
        <v>N/A</v>
      </c>
    </row>
    <row r="110" spans="1:14" x14ac:dyDescent="0.3">
      <c r="A110" s="1">
        <v>4</v>
      </c>
      <c r="B110" t="s">
        <v>181</v>
      </c>
      <c r="C110" t="s">
        <v>3816</v>
      </c>
      <c r="I110" t="str">
        <f t="shared" si="4"/>
        <v>N/A</v>
      </c>
      <c r="J110">
        <f t="shared" si="5"/>
        <v>32.54</v>
      </c>
      <c r="K110" t="str">
        <f t="shared" si="6"/>
        <v>N/A</v>
      </c>
      <c r="L110" t="str">
        <f t="shared" si="7"/>
        <v>N/A</v>
      </c>
      <c r="M110" t="str">
        <f t="shared" si="8"/>
        <v>N/A</v>
      </c>
      <c r="N110" t="str">
        <f t="shared" si="9"/>
        <v>N/A</v>
      </c>
    </row>
    <row r="111" spans="1:14" x14ac:dyDescent="0.3">
      <c r="A111" s="1">
        <v>5</v>
      </c>
      <c r="B111" t="s">
        <v>183</v>
      </c>
      <c r="C111" t="s">
        <v>3817</v>
      </c>
      <c r="I111" t="str">
        <f t="shared" si="4"/>
        <v>N/A</v>
      </c>
      <c r="J111">
        <f t="shared" si="5"/>
        <v>47.55</v>
      </c>
      <c r="K111" t="str">
        <f t="shared" si="6"/>
        <v>N/A</v>
      </c>
      <c r="L111" t="str">
        <f t="shared" si="7"/>
        <v>N/A</v>
      </c>
      <c r="M111" t="str">
        <f t="shared" si="8"/>
        <v>N/A</v>
      </c>
      <c r="N111" t="str">
        <f t="shared" si="9"/>
        <v>N/A</v>
      </c>
    </row>
    <row r="112" spans="1:14" x14ac:dyDescent="0.3">
      <c r="A112" s="1">
        <v>6</v>
      </c>
      <c r="B112" t="s">
        <v>185</v>
      </c>
      <c r="C112" t="s">
        <v>3818</v>
      </c>
      <c r="I112" t="str">
        <f t="shared" si="4"/>
        <v>N/A</v>
      </c>
      <c r="J112">
        <f t="shared" si="5"/>
        <v>43.29</v>
      </c>
      <c r="K112" t="str">
        <f t="shared" si="6"/>
        <v>N/A</v>
      </c>
      <c r="L112" t="str">
        <f t="shared" si="7"/>
        <v>N/A</v>
      </c>
      <c r="M112" t="str">
        <f t="shared" si="8"/>
        <v>N/A</v>
      </c>
      <c r="N112" t="str">
        <f t="shared" si="9"/>
        <v>N/A</v>
      </c>
    </row>
    <row r="113" spans="1:14" x14ac:dyDescent="0.3">
      <c r="I113" t="str">
        <f t="shared" si="4"/>
        <v>N/A</v>
      </c>
      <c r="J113" t="str">
        <f t="shared" si="5"/>
        <v>N/A</v>
      </c>
      <c r="K113" t="str">
        <f t="shared" si="6"/>
        <v>N/A</v>
      </c>
      <c r="L113" t="str">
        <f t="shared" si="7"/>
        <v>N/A</v>
      </c>
      <c r="M113" t="str">
        <f t="shared" si="8"/>
        <v>N/A</v>
      </c>
      <c r="N113" t="str">
        <f t="shared" si="9"/>
        <v>N/A</v>
      </c>
    </row>
    <row r="114" spans="1:14" x14ac:dyDescent="0.3">
      <c r="A114" s="1">
        <v>0</v>
      </c>
      <c r="B114" t="s">
        <v>187</v>
      </c>
      <c r="C114" t="s">
        <v>3819</v>
      </c>
      <c r="I114" t="str">
        <f t="shared" si="4"/>
        <v>N/A</v>
      </c>
      <c r="J114">
        <f t="shared" si="5"/>
        <v>1080000</v>
      </c>
      <c r="K114" t="str">
        <f t="shared" si="6"/>
        <v>N/A</v>
      </c>
      <c r="L114" t="str">
        <f t="shared" si="7"/>
        <v>N/A</v>
      </c>
      <c r="M114" t="str">
        <f t="shared" si="8"/>
        <v>N/A</v>
      </c>
      <c r="N114" t="str">
        <f t="shared" si="9"/>
        <v>N/A</v>
      </c>
    </row>
    <row r="115" spans="1:14" x14ac:dyDescent="0.3">
      <c r="A115" s="1">
        <v>1</v>
      </c>
      <c r="B115" t="s">
        <v>189</v>
      </c>
      <c r="C115" t="s">
        <v>3820</v>
      </c>
      <c r="I115" t="str">
        <f t="shared" si="4"/>
        <v>N/A</v>
      </c>
      <c r="J115">
        <f t="shared" si="5"/>
        <v>673480</v>
      </c>
      <c r="K115" t="str">
        <f t="shared" si="6"/>
        <v>N/A</v>
      </c>
      <c r="L115" t="str">
        <f t="shared" si="7"/>
        <v>N/A</v>
      </c>
      <c r="M115" t="str">
        <f t="shared" si="8"/>
        <v>N/A</v>
      </c>
      <c r="N115" t="str">
        <f t="shared" si="9"/>
        <v>N/A</v>
      </c>
    </row>
    <row r="116" spans="1:14" x14ac:dyDescent="0.3">
      <c r="A116" s="1">
        <v>2</v>
      </c>
      <c r="B116" t="s">
        <v>191</v>
      </c>
      <c r="C116" t="s">
        <v>3821</v>
      </c>
      <c r="I116" t="str">
        <f t="shared" si="4"/>
        <v>N/A</v>
      </c>
      <c r="J116">
        <f t="shared" si="5"/>
        <v>87820000</v>
      </c>
      <c r="K116" t="str">
        <f t="shared" si="6"/>
        <v>N/A</v>
      </c>
      <c r="L116" t="str">
        <f t="shared" si="7"/>
        <v>N/A</v>
      </c>
      <c r="M116" t="str">
        <f t="shared" si="8"/>
        <v>N/A</v>
      </c>
      <c r="N116" t="str">
        <f t="shared" si="9"/>
        <v>N/A</v>
      </c>
    </row>
    <row r="117" spans="1:14" x14ac:dyDescent="0.3">
      <c r="A117" s="1">
        <v>3</v>
      </c>
      <c r="B117" t="s">
        <v>193</v>
      </c>
      <c r="C117" t="s">
        <v>3822</v>
      </c>
      <c r="I117" t="str">
        <f t="shared" si="4"/>
        <v>N/A</v>
      </c>
      <c r="J117">
        <f t="shared" si="5"/>
        <v>83960000</v>
      </c>
      <c r="K117" t="str">
        <f t="shared" si="6"/>
        <v>N/A</v>
      </c>
      <c r="L117" t="str">
        <f t="shared" si="7"/>
        <v>N/A</v>
      </c>
      <c r="M117" t="str">
        <f t="shared" si="8"/>
        <v>N/A</v>
      </c>
      <c r="N117" t="str">
        <f t="shared" si="9"/>
        <v>N/A</v>
      </c>
    </row>
    <row r="118" spans="1:14" x14ac:dyDescent="0.3">
      <c r="A118" s="1">
        <v>4</v>
      </c>
      <c r="B118" t="s">
        <v>195</v>
      </c>
      <c r="C118" t="s">
        <v>3823</v>
      </c>
      <c r="I118" t="str">
        <f t="shared" si="4"/>
        <v>N/A</v>
      </c>
      <c r="J118">
        <f t="shared" si="5"/>
        <v>0.2341</v>
      </c>
      <c r="K118" t="str">
        <f t="shared" si="6"/>
        <v>N/A</v>
      </c>
      <c r="L118" t="str">
        <f t="shared" si="7"/>
        <v>N/A</v>
      </c>
      <c r="M118" t="str">
        <f t="shared" si="8"/>
        <v>N/A</v>
      </c>
      <c r="N118" t="str">
        <f t="shared" si="9"/>
        <v>N/A</v>
      </c>
    </row>
    <row r="119" spans="1:14" x14ac:dyDescent="0.3">
      <c r="A119" s="1">
        <v>5</v>
      </c>
      <c r="B119" t="s">
        <v>197</v>
      </c>
      <c r="C119" t="s">
        <v>3192</v>
      </c>
      <c r="I119" t="str">
        <f t="shared" si="4"/>
        <v>N/A</v>
      </c>
      <c r="J119">
        <f t="shared" si="5"/>
        <v>0.8</v>
      </c>
      <c r="K119" t="str">
        <f t="shared" si="6"/>
        <v>N/A</v>
      </c>
      <c r="L119" t="str">
        <f t="shared" si="7"/>
        <v>N/A</v>
      </c>
      <c r="M119" t="str">
        <f t="shared" si="8"/>
        <v>N/A</v>
      </c>
      <c r="N119" t="str">
        <f t="shared" si="9"/>
        <v>N/A</v>
      </c>
    </row>
    <row r="120" spans="1:14" x14ac:dyDescent="0.3">
      <c r="A120" s="1">
        <v>6</v>
      </c>
      <c r="B120" t="s">
        <v>199</v>
      </c>
      <c r="C120" t="s">
        <v>3824</v>
      </c>
      <c r="I120" t="str">
        <f t="shared" si="4"/>
        <v>N/A</v>
      </c>
      <c r="J120">
        <f t="shared" si="5"/>
        <v>24110000</v>
      </c>
      <c r="K120" t="str">
        <f t="shared" si="6"/>
        <v>N/A</v>
      </c>
      <c r="L120" t="str">
        <f t="shared" si="7"/>
        <v>N/A</v>
      </c>
      <c r="M120" t="str">
        <f t="shared" si="8"/>
        <v>N/A</v>
      </c>
      <c r="N120" t="str">
        <f t="shared" si="9"/>
        <v>N/A</v>
      </c>
    </row>
    <row r="121" spans="1:14" x14ac:dyDescent="0.3">
      <c r="A121" s="1">
        <v>7</v>
      </c>
      <c r="B121" t="s">
        <v>201</v>
      </c>
      <c r="C121" t="s">
        <v>3825</v>
      </c>
      <c r="I121" t="str">
        <f t="shared" si="4"/>
        <v>N/A</v>
      </c>
      <c r="J121">
        <f t="shared" si="5"/>
        <v>24.79</v>
      </c>
      <c r="K121" t="str">
        <f t="shared" si="6"/>
        <v>N/A</v>
      </c>
      <c r="L121" t="str">
        <f t="shared" si="7"/>
        <v>N/A</v>
      </c>
      <c r="M121" t="str">
        <f t="shared" si="8"/>
        <v>N/A</v>
      </c>
      <c r="N121" t="str">
        <f t="shared" si="9"/>
        <v>N/A</v>
      </c>
    </row>
    <row r="122" spans="1:14" x14ac:dyDescent="0.3">
      <c r="A122" s="1">
        <v>8</v>
      </c>
      <c r="B122" t="s">
        <v>203</v>
      </c>
      <c r="C122" t="s">
        <v>3826</v>
      </c>
      <c r="I122" t="str">
        <f t="shared" si="4"/>
        <v>N/A</v>
      </c>
      <c r="J122">
        <f t="shared" si="5"/>
        <v>0.51460000000000006</v>
      </c>
      <c r="K122" t="str">
        <f t="shared" si="6"/>
        <v>N/A</v>
      </c>
      <c r="L122" t="str">
        <f t="shared" si="7"/>
        <v>N/A</v>
      </c>
      <c r="M122" t="str">
        <f t="shared" si="8"/>
        <v>N/A</v>
      </c>
      <c r="N122" t="str">
        <f t="shared" si="9"/>
        <v>N/A</v>
      </c>
    </row>
    <row r="123" spans="1:14" x14ac:dyDescent="0.3">
      <c r="A123" s="1">
        <v>9</v>
      </c>
      <c r="B123" t="s">
        <v>205</v>
      </c>
      <c r="C123" t="s">
        <v>3827</v>
      </c>
      <c r="I123" t="str">
        <f t="shared" si="4"/>
        <v>N/A</v>
      </c>
      <c r="J123">
        <f t="shared" si="5"/>
        <v>24750000</v>
      </c>
      <c r="K123" t="str">
        <f t="shared" si="6"/>
        <v>N/A</v>
      </c>
      <c r="L123" t="str">
        <f t="shared" si="7"/>
        <v>N/A</v>
      </c>
      <c r="M123" t="str">
        <f t="shared" si="8"/>
        <v>N/A</v>
      </c>
      <c r="N123" t="str">
        <f t="shared" si="9"/>
        <v>N/A</v>
      </c>
    </row>
    <row r="124" spans="1:14" x14ac:dyDescent="0.3">
      <c r="I124" t="str">
        <f t="shared" ref="I124:I187" si="15">IF(AND(K124&gt; J124, L124&gt; K124, M124&gt; L124, N124&gt; M124), "pos_trend", IF(AND(K124&lt; J124, L124&lt; K124, M124&lt; L124, N124&lt; M124), "neg_trend", "N/A"))</f>
        <v>N/A</v>
      </c>
      <c r="J124" t="str">
        <f t="shared" ref="J124:J187" si="16">IFERROR(IF(TRIM(C124)="-", "N/A", IF(RIGHT(C124,1)=")",IF(RIGHT(C124,2)="T)",-1000000000000*VALUE(MID(C124,2,LEN(C124)-3)),IF(RIGHT(C124,2)="M)",-1000000*VALUE(MID(C124,2,LEN(C124)-3)),IF(RIGHT(C124,2)="B)",-1000000000*VALUE(MID(C124,2,LEN(C124)-3)),IF(RIGHT(C124,2)="k)",-1000*VALUE(MID(C124,2,LEN(C124)-3)),VALUE(SUBSTITUTE(C124,",","")))))),IF(RIGHT(C124,1)="T",1000000000000*VALUE(LEFT(C124,LEN(C124)-1)),IF(RIGHT(C124,1)="M",1000000*VALUE(LEFT(C124,LEN(C124)-1)),IF(RIGHT(C124,1)="B",1000000000*VALUE(LEFT(C124,LEN(C124)-1)),IF(RIGHT(C124,1)="%",0.01*VALUE(LEFT(C124,LEN(C124)-1)),IF(RIGHT(C124,1)="k",1000*VALUE(LEFT(C124,LEN(C124)-1)),VALUE(SUBSTITUTE(C124,",",""))))))))),"N/A")</f>
        <v>N/A</v>
      </c>
      <c r="K124" t="str">
        <f t="shared" ref="K124:K187" si="17">IFERROR(IF(TRIM(D124)="-", "N/A", IF(RIGHT(D124,1)=")",IF(RIGHT(D124,2)="T)",-1000000000000*VALUE(MID(D124,2,LEN(D124)-3)),IF(RIGHT(D124,2)="M)",-1000000*VALUE(MID(D124,2,LEN(D124)-3)),IF(RIGHT(D124,2)="B)",-1000000000*VALUE(MID(D124,2,LEN(D124)-3)),IF(RIGHT(D124,2)="k)",-1000*VALUE(MID(D124,2,LEN(D124)-3)),VALUE(SUBSTITUTE(D124,",","")))))),IF(RIGHT(D124,1)="T",1000000000000*VALUE(LEFT(D124,LEN(D124)-1)),IF(RIGHT(D124,1)="M",1000000*VALUE(LEFT(D124,LEN(D124)-1)),IF(RIGHT(D124,1)="B",1000000000*VALUE(LEFT(D124,LEN(D124)-1)),IF(RIGHT(D124,1)="%",0.01*VALUE(LEFT(D124,LEN(D124)-1)),IF(RIGHT(D124,1)="k",1000*VALUE(LEFT(D124,LEN(D124)-1)),VALUE(SUBSTITUTE(D124,",",""))))))))),"N/A")</f>
        <v>N/A</v>
      </c>
      <c r="L124" t="str">
        <f t="shared" ref="L124:L187" si="18">IFERROR(IF(TRIM(E124)="-", "N/A", IF(RIGHT(E124,1)=")",IF(RIGHT(E124,2)="T)",-1000000000000*VALUE(MID(E124,2,LEN(E124)-3)),IF(RIGHT(E124,2)="M)",-1000000*VALUE(MID(E124,2,LEN(E124)-3)),IF(RIGHT(E124,2)="B)",-1000000000*VALUE(MID(E124,2,LEN(E124)-3)),IF(RIGHT(E124,2)="k)",-1000*VALUE(MID(E124,2,LEN(E124)-3)),VALUE(SUBSTITUTE(E124,",","")))))),IF(RIGHT(E124,1)="T",1000000000000*VALUE(LEFT(E124,LEN(E124)-1)),IF(RIGHT(E124,1)="M",1000000*VALUE(LEFT(E124,LEN(E124)-1)),IF(RIGHT(E124,1)="B",1000000000*VALUE(LEFT(E124,LEN(E124)-1)),IF(RIGHT(E124,1)="%",0.01*VALUE(LEFT(E124,LEN(E124)-1)),IF(RIGHT(E124,1)="k",1000*VALUE(LEFT(E124,LEN(E124)-1)),VALUE(SUBSTITUTE(E124,",",""))))))))),"N/A")</f>
        <v>N/A</v>
      </c>
      <c r="M124" t="str">
        <f t="shared" ref="M124:M187" si="19">IFERROR(IF(TRIM(F124)="-", "N/A", IF(RIGHT(F124,1)=")",IF(RIGHT(F124,2)="T)",-1000000000000*VALUE(MID(F124,2,LEN(F124)-3)),IF(RIGHT(F124,2)="M)",-1000000*VALUE(MID(F124,2,LEN(F124)-3)),IF(RIGHT(F124,2)="B)",-1000000000*VALUE(MID(F124,2,LEN(F124)-3)),IF(RIGHT(F124,2)="k)",-1000*VALUE(MID(F124,2,LEN(F124)-3)),VALUE(SUBSTITUTE(F124,",","")))))),IF(RIGHT(F124,1)="T",1000000000000*VALUE(LEFT(F124,LEN(F124)-1)),IF(RIGHT(F124,1)="M",1000000*VALUE(LEFT(F124,LEN(F124)-1)),IF(RIGHT(F124,1)="B",1000000000*VALUE(LEFT(F124,LEN(F124)-1)),IF(RIGHT(F124,1)="%",0.01*VALUE(LEFT(F124,LEN(F124)-1)),IF(RIGHT(F124,1)="k",1000*VALUE(LEFT(F124,LEN(F124)-1)),VALUE(SUBSTITUTE(F124,",",""))))))))),"N/A")</f>
        <v>N/A</v>
      </c>
      <c r="N124" t="str">
        <f t="shared" ref="N124:N187" si="20">IFERROR(IF(TRIM(G124)="-", "N/A", IF(RIGHT(G124,1)=")",IF(RIGHT(G124,2)="T)",-1000000000000*VALUE(MID(G124,2,LEN(G124)-3)),IF(RIGHT(G124,2)="M)",-1000000*VALUE(MID(G124,2,LEN(G124)-3)),IF(RIGHT(G124,2)="B)",-1000000000*VALUE(MID(G124,2,LEN(G124)-3)),IF(RIGHT(G124,2)="k)",-1000*VALUE(MID(G124,2,LEN(G124)-3)),VALUE(SUBSTITUTE(G124,",","")))))),IF(RIGHT(G124,1)="T",1000000000000*VALUE(LEFT(G124,LEN(G124)-1)),IF(RIGHT(G124,1)="M",1000000*VALUE(LEFT(G124,LEN(G124)-1)),IF(RIGHT(G124,1)="B",1000000000*VALUE(LEFT(G124,LEN(G124)-1)),IF(RIGHT(G124,1)="%",0.01*VALUE(LEFT(G124,LEN(G124)-1)),IF(RIGHT(G124,1)="k",1000*VALUE(LEFT(G124,LEN(G124)-1)),VALUE(SUBSTITUTE(G124,",",""))))))))),"N/A")</f>
        <v>N/A</v>
      </c>
    </row>
    <row r="125" spans="1:14" x14ac:dyDescent="0.3">
      <c r="A125" s="1">
        <v>0</v>
      </c>
      <c r="B125" t="s">
        <v>207</v>
      </c>
      <c r="I125" t="str">
        <f t="shared" si="15"/>
        <v>N/A</v>
      </c>
      <c r="J125" t="str">
        <f t="shared" si="16"/>
        <v>N/A</v>
      </c>
      <c r="K125" t="str">
        <f t="shared" si="17"/>
        <v>N/A</v>
      </c>
      <c r="L125" t="str">
        <f t="shared" si="18"/>
        <v>N/A</v>
      </c>
      <c r="M125" t="str">
        <f t="shared" si="19"/>
        <v>N/A</v>
      </c>
      <c r="N125" t="str">
        <f t="shared" si="20"/>
        <v>N/A</v>
      </c>
    </row>
    <row r="126" spans="1:14" x14ac:dyDescent="0.3">
      <c r="A126" s="1">
        <v>1</v>
      </c>
      <c r="B126" t="s">
        <v>208</v>
      </c>
      <c r="I126" t="str">
        <f t="shared" si="15"/>
        <v>N/A</v>
      </c>
      <c r="J126" t="str">
        <f t="shared" si="16"/>
        <v>N/A</v>
      </c>
      <c r="K126" t="str">
        <f t="shared" si="17"/>
        <v>N/A</v>
      </c>
      <c r="L126" t="str">
        <f t="shared" si="18"/>
        <v>N/A</v>
      </c>
      <c r="M126" t="str">
        <f t="shared" si="19"/>
        <v>N/A</v>
      </c>
      <c r="N126" t="str">
        <f t="shared" si="20"/>
        <v>N/A</v>
      </c>
    </row>
    <row r="127" spans="1:14" x14ac:dyDescent="0.3">
      <c r="A127" s="1">
        <v>2</v>
      </c>
      <c r="B127" t="s">
        <v>209</v>
      </c>
      <c r="I127" t="str">
        <f t="shared" si="15"/>
        <v>N/A</v>
      </c>
      <c r="J127" t="str">
        <f t="shared" si="16"/>
        <v>N/A</v>
      </c>
      <c r="K127" t="str">
        <f t="shared" si="17"/>
        <v>N/A</v>
      </c>
      <c r="L127" t="str">
        <f t="shared" si="18"/>
        <v>N/A</v>
      </c>
      <c r="M127" t="str">
        <f t="shared" si="19"/>
        <v>N/A</v>
      </c>
      <c r="N127" t="str">
        <f t="shared" si="20"/>
        <v>N/A</v>
      </c>
    </row>
    <row r="128" spans="1:14" x14ac:dyDescent="0.3">
      <c r="A128" s="1">
        <v>3</v>
      </c>
      <c r="B128" t="s">
        <v>210</v>
      </c>
      <c r="I128" t="str">
        <f t="shared" si="15"/>
        <v>N/A</v>
      </c>
      <c r="J128" t="str">
        <f t="shared" si="16"/>
        <v>N/A</v>
      </c>
      <c r="K128" t="str">
        <f t="shared" si="17"/>
        <v>N/A</v>
      </c>
      <c r="L128" t="str">
        <f t="shared" si="18"/>
        <v>N/A</v>
      </c>
      <c r="M128" t="str">
        <f t="shared" si="19"/>
        <v>N/A</v>
      </c>
      <c r="N128" t="str">
        <f t="shared" si="20"/>
        <v>N/A</v>
      </c>
    </row>
    <row r="129" spans="1:14" x14ac:dyDescent="0.3">
      <c r="A129" s="1">
        <v>4</v>
      </c>
      <c r="B129" t="s">
        <v>211</v>
      </c>
      <c r="I129" t="str">
        <f t="shared" si="15"/>
        <v>N/A</v>
      </c>
      <c r="J129" t="str">
        <f t="shared" si="16"/>
        <v>N/A</v>
      </c>
      <c r="K129" t="str">
        <f t="shared" si="17"/>
        <v>N/A</v>
      </c>
      <c r="L129" t="str">
        <f t="shared" si="18"/>
        <v>N/A</v>
      </c>
      <c r="M129" t="str">
        <f t="shared" si="19"/>
        <v>N/A</v>
      </c>
      <c r="N129" t="str">
        <f t="shared" si="20"/>
        <v>N/A</v>
      </c>
    </row>
    <row r="130" spans="1:14" x14ac:dyDescent="0.3">
      <c r="A130" s="1">
        <v>5</v>
      </c>
      <c r="B130" t="s">
        <v>212</v>
      </c>
      <c r="I130" t="str">
        <f t="shared" si="15"/>
        <v>N/A</v>
      </c>
      <c r="J130" t="str">
        <f t="shared" si="16"/>
        <v>N/A</v>
      </c>
      <c r="K130" t="str">
        <f t="shared" si="17"/>
        <v>N/A</v>
      </c>
      <c r="L130" t="str">
        <f t="shared" si="18"/>
        <v>N/A</v>
      </c>
      <c r="M130" t="str">
        <f t="shared" si="19"/>
        <v>N/A</v>
      </c>
      <c r="N130" t="str">
        <f t="shared" si="20"/>
        <v>N/A</v>
      </c>
    </row>
    <row r="131" spans="1:14" x14ac:dyDescent="0.3">
      <c r="A131" s="1">
        <v>6</v>
      </c>
      <c r="B131" t="s">
        <v>213</v>
      </c>
      <c r="I131" t="str">
        <f t="shared" si="15"/>
        <v>N/A</v>
      </c>
      <c r="J131" t="str">
        <f t="shared" si="16"/>
        <v>N/A</v>
      </c>
      <c r="K131" t="str">
        <f t="shared" si="17"/>
        <v>N/A</v>
      </c>
      <c r="L131" t="str">
        <f t="shared" si="18"/>
        <v>N/A</v>
      </c>
      <c r="M131" t="str">
        <f t="shared" si="19"/>
        <v>N/A</v>
      </c>
      <c r="N131" t="str">
        <f t="shared" si="20"/>
        <v>N/A</v>
      </c>
    </row>
    <row r="132" spans="1:14" x14ac:dyDescent="0.3">
      <c r="A132" s="1">
        <v>7</v>
      </c>
      <c r="B132" t="s">
        <v>214</v>
      </c>
      <c r="I132" t="str">
        <f t="shared" si="15"/>
        <v>N/A</v>
      </c>
      <c r="J132" t="str">
        <f t="shared" si="16"/>
        <v>N/A</v>
      </c>
      <c r="K132" t="str">
        <f t="shared" si="17"/>
        <v>N/A</v>
      </c>
      <c r="L132" t="str">
        <f t="shared" si="18"/>
        <v>N/A</v>
      </c>
      <c r="M132" t="str">
        <f t="shared" si="19"/>
        <v>N/A</v>
      </c>
      <c r="N132" t="str">
        <f t="shared" si="20"/>
        <v>N/A</v>
      </c>
    </row>
    <row r="133" spans="1:14" x14ac:dyDescent="0.3">
      <c r="A133" s="1">
        <v>8</v>
      </c>
      <c r="B133" t="s">
        <v>215</v>
      </c>
      <c r="C133" t="s">
        <v>3828</v>
      </c>
      <c r="I133" t="str">
        <f t="shared" si="15"/>
        <v>N/A</v>
      </c>
      <c r="J133">
        <f t="shared" si="16"/>
        <v>42739</v>
      </c>
      <c r="K133" t="str">
        <f t="shared" si="17"/>
        <v>N/A</v>
      </c>
      <c r="L133" t="str">
        <f t="shared" si="18"/>
        <v>N/A</v>
      </c>
      <c r="M133" t="str">
        <f t="shared" si="19"/>
        <v>N/A</v>
      </c>
      <c r="N133" t="str">
        <f t="shared" si="20"/>
        <v>N/A</v>
      </c>
    </row>
    <row r="134" spans="1:14" x14ac:dyDescent="0.3">
      <c r="A134" s="1">
        <v>9</v>
      </c>
      <c r="B134" t="s">
        <v>217</v>
      </c>
      <c r="C134" t="s">
        <v>3829</v>
      </c>
      <c r="I134" t="str">
        <f t="shared" si="15"/>
        <v>N/A</v>
      </c>
      <c r="J134" t="str">
        <f t="shared" si="16"/>
        <v>N/A</v>
      </c>
      <c r="K134" t="str">
        <f t="shared" si="17"/>
        <v>N/A</v>
      </c>
      <c r="L134" t="str">
        <f t="shared" si="18"/>
        <v>N/A</v>
      </c>
      <c r="M134" t="str">
        <f t="shared" si="19"/>
        <v>N/A</v>
      </c>
      <c r="N134" t="str">
        <f t="shared" si="20"/>
        <v>N/A</v>
      </c>
    </row>
    <row r="135" spans="1:14" x14ac:dyDescent="0.3">
      <c r="I135" t="str">
        <f t="shared" si="15"/>
        <v>N/A</v>
      </c>
      <c r="J135" t="str">
        <f t="shared" si="16"/>
        <v>N/A</v>
      </c>
      <c r="K135" t="str">
        <f t="shared" si="17"/>
        <v>N/A</v>
      </c>
      <c r="L135" t="str">
        <f t="shared" si="18"/>
        <v>N/A</v>
      </c>
      <c r="M135" t="str">
        <f t="shared" si="19"/>
        <v>N/A</v>
      </c>
      <c r="N135" t="str">
        <f t="shared" si="20"/>
        <v>N/A</v>
      </c>
    </row>
    <row r="136" spans="1:14" x14ac:dyDescent="0.3">
      <c r="I136" t="str">
        <f t="shared" si="15"/>
        <v>N/A</v>
      </c>
      <c r="J136" t="str">
        <f t="shared" si="16"/>
        <v>N/A</v>
      </c>
      <c r="K136" t="str">
        <f t="shared" si="17"/>
        <v>N/A</v>
      </c>
      <c r="L136" t="str">
        <f t="shared" si="18"/>
        <v>N/A</v>
      </c>
      <c r="M136" t="str">
        <f t="shared" si="19"/>
        <v>N/A</v>
      </c>
      <c r="N136" t="str">
        <f t="shared" si="20"/>
        <v>N/A</v>
      </c>
    </row>
    <row r="137" spans="1:14" x14ac:dyDescent="0.3">
      <c r="B137" s="1" t="s">
        <v>219</v>
      </c>
      <c r="C137" s="1" t="s">
        <v>220</v>
      </c>
      <c r="D137" s="1" t="s">
        <v>221</v>
      </c>
      <c r="E137" s="1" t="s">
        <v>222</v>
      </c>
      <c r="F137" s="1" t="s">
        <v>223</v>
      </c>
      <c r="I137" t="str">
        <f t="shared" si="15"/>
        <v>N/A</v>
      </c>
      <c r="J137" t="str">
        <f t="shared" si="16"/>
        <v>N/A</v>
      </c>
      <c r="K137" t="str">
        <f t="shared" si="17"/>
        <v>N/A</v>
      </c>
      <c r="L137" t="str">
        <f t="shared" si="18"/>
        <v>N/A</v>
      </c>
      <c r="M137" t="str">
        <f t="shared" si="19"/>
        <v>N/A</v>
      </c>
      <c r="N137" t="str">
        <f t="shared" si="20"/>
        <v>N/A</v>
      </c>
    </row>
    <row r="138" spans="1:14" x14ac:dyDescent="0.3">
      <c r="A138" s="1">
        <v>0</v>
      </c>
      <c r="B138" t="s">
        <v>3830</v>
      </c>
      <c r="C138" t="s">
        <v>2584</v>
      </c>
      <c r="D138" t="s">
        <v>3268</v>
      </c>
      <c r="E138" t="s">
        <v>2934</v>
      </c>
      <c r="F138">
        <v>64</v>
      </c>
      <c r="I138" t="str">
        <f t="shared" si="15"/>
        <v>N/A</v>
      </c>
      <c r="J138" t="str">
        <f t="shared" si="16"/>
        <v>N/A</v>
      </c>
      <c r="K138">
        <f t="shared" si="17"/>
        <v>2720000</v>
      </c>
      <c r="L138">
        <f t="shared" si="18"/>
        <v>1840000</v>
      </c>
      <c r="M138">
        <f t="shared" si="19"/>
        <v>64</v>
      </c>
      <c r="N138" t="str">
        <f t="shared" si="20"/>
        <v>N/A</v>
      </c>
    </row>
    <row r="139" spans="1:14" x14ac:dyDescent="0.3">
      <c r="A139" s="1">
        <v>1</v>
      </c>
      <c r="B139" t="s">
        <v>3831</v>
      </c>
      <c r="C139" t="s">
        <v>3832</v>
      </c>
      <c r="D139" t="s">
        <v>3833</v>
      </c>
      <c r="E139" t="s">
        <v>3834</v>
      </c>
      <c r="F139">
        <v>51</v>
      </c>
      <c r="I139" t="str">
        <f t="shared" si="15"/>
        <v>N/A</v>
      </c>
      <c r="J139" t="str">
        <f t="shared" si="16"/>
        <v>N/A</v>
      </c>
      <c r="K139">
        <f t="shared" si="17"/>
        <v>1210000</v>
      </c>
      <c r="L139">
        <f t="shared" si="18"/>
        <v>864260</v>
      </c>
      <c r="M139">
        <f t="shared" si="19"/>
        <v>51</v>
      </c>
      <c r="N139" t="str">
        <f t="shared" si="20"/>
        <v>N/A</v>
      </c>
    </row>
    <row r="140" spans="1:14" x14ac:dyDescent="0.3">
      <c r="A140" s="1">
        <v>2</v>
      </c>
      <c r="B140" t="s">
        <v>3835</v>
      </c>
      <c r="C140" t="s">
        <v>3836</v>
      </c>
      <c r="D140" t="s">
        <v>1966</v>
      </c>
      <c r="E140" t="s">
        <v>3684</v>
      </c>
      <c r="F140">
        <v>37</v>
      </c>
      <c r="I140" t="str">
        <f t="shared" si="15"/>
        <v>N/A</v>
      </c>
      <c r="J140" t="str">
        <f t="shared" si="16"/>
        <v>N/A</v>
      </c>
      <c r="K140">
        <f t="shared" si="17"/>
        <v>1010000</v>
      </c>
      <c r="L140">
        <f t="shared" si="18"/>
        <v>1720000</v>
      </c>
      <c r="M140">
        <f t="shared" si="19"/>
        <v>37</v>
      </c>
      <c r="N140" t="str">
        <f t="shared" si="20"/>
        <v>N/A</v>
      </c>
    </row>
    <row r="141" spans="1:14" x14ac:dyDescent="0.3">
      <c r="A141" s="1">
        <v>3</v>
      </c>
      <c r="B141" t="s">
        <v>3837</v>
      </c>
      <c r="C141" t="s">
        <v>3240</v>
      </c>
      <c r="D141" t="s">
        <v>2936</v>
      </c>
      <c r="E141" t="s">
        <v>3838</v>
      </c>
      <c r="F141">
        <v>64</v>
      </c>
      <c r="I141" t="str">
        <f t="shared" si="15"/>
        <v>N/A</v>
      </c>
      <c r="J141" t="str">
        <f t="shared" si="16"/>
        <v>N/A</v>
      </c>
      <c r="K141">
        <f t="shared" si="17"/>
        <v>1310000</v>
      </c>
      <c r="L141">
        <f t="shared" si="18"/>
        <v>888480</v>
      </c>
      <c r="M141">
        <f t="shared" si="19"/>
        <v>64</v>
      </c>
      <c r="N141" t="str">
        <f t="shared" si="20"/>
        <v>N/A</v>
      </c>
    </row>
    <row r="142" spans="1:14" x14ac:dyDescent="0.3">
      <c r="A142" s="1">
        <v>4</v>
      </c>
      <c r="B142" t="s">
        <v>3839</v>
      </c>
      <c r="C142" t="s">
        <v>3840</v>
      </c>
      <c r="D142" t="s">
        <v>2425</v>
      </c>
      <c r="E142" t="s">
        <v>3841</v>
      </c>
      <c r="F142">
        <v>50</v>
      </c>
      <c r="I142" t="str">
        <f t="shared" si="15"/>
        <v>N/A</v>
      </c>
      <c r="J142" t="str">
        <f t="shared" si="16"/>
        <v>N/A</v>
      </c>
      <c r="K142">
        <f t="shared" si="17"/>
        <v>1060000</v>
      </c>
      <c r="L142">
        <f t="shared" si="18"/>
        <v>746650</v>
      </c>
      <c r="M142">
        <f t="shared" si="19"/>
        <v>50</v>
      </c>
      <c r="N142" t="str">
        <f t="shared" si="20"/>
        <v>N/A</v>
      </c>
    </row>
    <row r="143" spans="1:14" x14ac:dyDescent="0.3">
      <c r="I143" t="str">
        <f t="shared" si="15"/>
        <v>N/A</v>
      </c>
      <c r="J143" t="str">
        <f t="shared" si="16"/>
        <v>N/A</v>
      </c>
      <c r="K143" t="str">
        <f t="shared" si="17"/>
        <v>N/A</v>
      </c>
      <c r="L143" t="str">
        <f t="shared" si="18"/>
        <v>N/A</v>
      </c>
      <c r="M143" t="str">
        <f t="shared" si="19"/>
        <v>N/A</v>
      </c>
      <c r="N143" t="str">
        <f t="shared" si="20"/>
        <v>N/A</v>
      </c>
    </row>
    <row r="144" spans="1:14" x14ac:dyDescent="0.3">
      <c r="B144" s="1" t="s">
        <v>241</v>
      </c>
      <c r="C144" s="1" t="s">
        <v>242</v>
      </c>
      <c r="D144" s="1" t="s">
        <v>243</v>
      </c>
      <c r="E144" s="1" t="s">
        <v>244</v>
      </c>
      <c r="F144" s="1" t="s">
        <v>245</v>
      </c>
      <c r="G144" s="1" t="s">
        <v>246</v>
      </c>
      <c r="H144" s="1" t="s">
        <v>247</v>
      </c>
      <c r="I144" t="str">
        <f t="shared" si="15"/>
        <v>pos_trend</v>
      </c>
      <c r="J144">
        <f t="shared" si="16"/>
        <v>2012</v>
      </c>
      <c r="K144">
        <f t="shared" si="17"/>
        <v>2013</v>
      </c>
      <c r="L144">
        <f t="shared" si="18"/>
        <v>2014</v>
      </c>
      <c r="M144">
        <f t="shared" si="19"/>
        <v>2015</v>
      </c>
      <c r="N144">
        <f t="shared" si="20"/>
        <v>2016</v>
      </c>
    </row>
    <row r="145" spans="1:14" x14ac:dyDescent="0.3">
      <c r="A145" s="1">
        <v>0</v>
      </c>
      <c r="B145" t="s">
        <v>248</v>
      </c>
      <c r="C145" t="s">
        <v>3842</v>
      </c>
      <c r="D145" t="s">
        <v>3843</v>
      </c>
      <c r="E145" t="s">
        <v>1426</v>
      </c>
      <c r="F145" t="s">
        <v>1099</v>
      </c>
      <c r="G145" t="s">
        <v>1521</v>
      </c>
      <c r="I145" t="str">
        <f t="shared" si="15"/>
        <v>pos_trend</v>
      </c>
      <c r="J145">
        <f t="shared" si="16"/>
        <v>407460000</v>
      </c>
      <c r="K145">
        <f t="shared" si="17"/>
        <v>713410000</v>
      </c>
      <c r="L145">
        <f t="shared" si="18"/>
        <v>1000000000</v>
      </c>
      <c r="M145">
        <f t="shared" si="19"/>
        <v>1790000000</v>
      </c>
      <c r="N145">
        <f t="shared" si="20"/>
        <v>2810000000</v>
      </c>
    </row>
    <row r="146" spans="1:14" x14ac:dyDescent="0.3">
      <c r="A146" s="1">
        <v>1</v>
      </c>
      <c r="B146" t="s">
        <v>253</v>
      </c>
      <c r="C146" t="s">
        <v>254</v>
      </c>
      <c r="D146" t="s">
        <v>3844</v>
      </c>
      <c r="E146" t="s">
        <v>3845</v>
      </c>
      <c r="F146" t="s">
        <v>3846</v>
      </c>
      <c r="G146" t="s">
        <v>3847</v>
      </c>
      <c r="I146" t="str">
        <f t="shared" si="15"/>
        <v>N/A</v>
      </c>
      <c r="J146" t="str">
        <f t="shared" si="16"/>
        <v>N/A</v>
      </c>
      <c r="K146">
        <f t="shared" si="17"/>
        <v>0.75090000000000001</v>
      </c>
      <c r="L146">
        <f t="shared" si="18"/>
        <v>0.40820000000000001</v>
      </c>
      <c r="M146">
        <f t="shared" si="19"/>
        <v>0.7863</v>
      </c>
      <c r="N146">
        <f t="shared" si="20"/>
        <v>0.56640000000000001</v>
      </c>
    </row>
    <row r="147" spans="1:14" x14ac:dyDescent="0.3">
      <c r="A147" s="1">
        <v>2</v>
      </c>
      <c r="B147" t="s">
        <v>259</v>
      </c>
      <c r="C147" t="s">
        <v>3848</v>
      </c>
      <c r="D147" t="s">
        <v>3849</v>
      </c>
      <c r="E147" t="s">
        <v>3850</v>
      </c>
      <c r="F147" t="s">
        <v>1239</v>
      </c>
      <c r="G147" t="s">
        <v>1102</v>
      </c>
      <c r="I147" t="str">
        <f t="shared" si="15"/>
        <v>pos_trend</v>
      </c>
      <c r="J147">
        <f t="shared" si="16"/>
        <v>317730000</v>
      </c>
      <c r="K147">
        <f t="shared" si="17"/>
        <v>553240000</v>
      </c>
      <c r="L147">
        <f t="shared" si="18"/>
        <v>779360000</v>
      </c>
      <c r="M147">
        <f t="shared" si="19"/>
        <v>1360000000</v>
      </c>
      <c r="N147">
        <f t="shared" si="20"/>
        <v>2180000000</v>
      </c>
    </row>
    <row r="148" spans="1:14" x14ac:dyDescent="0.3">
      <c r="A148" s="1">
        <v>3</v>
      </c>
      <c r="B148" t="s">
        <v>265</v>
      </c>
      <c r="C148" t="s">
        <v>3851</v>
      </c>
      <c r="D148" t="s">
        <v>3852</v>
      </c>
      <c r="E148" t="s">
        <v>3853</v>
      </c>
      <c r="F148" t="s">
        <v>3854</v>
      </c>
      <c r="G148" t="s">
        <v>3855</v>
      </c>
      <c r="I148" t="str">
        <f t="shared" si="15"/>
        <v>pos_trend</v>
      </c>
      <c r="J148">
        <f t="shared" si="16"/>
        <v>309750000</v>
      </c>
      <c r="K148">
        <f t="shared" si="17"/>
        <v>536150000</v>
      </c>
      <c r="L148">
        <f t="shared" si="18"/>
        <v>746690000</v>
      </c>
      <c r="M148">
        <f t="shared" si="19"/>
        <v>1290000000</v>
      </c>
      <c r="N148">
        <f t="shared" si="20"/>
        <v>2049999999.9999998</v>
      </c>
    </row>
    <row r="149" spans="1:14" x14ac:dyDescent="0.3">
      <c r="A149" s="1">
        <v>4</v>
      </c>
      <c r="B149" t="s">
        <v>271</v>
      </c>
      <c r="C149" t="s">
        <v>3856</v>
      </c>
      <c r="D149" t="s">
        <v>3857</v>
      </c>
      <c r="E149" t="s">
        <v>3858</v>
      </c>
      <c r="F149" t="s">
        <v>3859</v>
      </c>
      <c r="G149" t="s">
        <v>3860</v>
      </c>
      <c r="I149" t="str">
        <f t="shared" si="15"/>
        <v>pos_trend</v>
      </c>
      <c r="J149">
        <f t="shared" si="16"/>
        <v>7980000</v>
      </c>
      <c r="K149">
        <f t="shared" si="17"/>
        <v>17090000</v>
      </c>
      <c r="L149">
        <f t="shared" si="18"/>
        <v>32670000</v>
      </c>
      <c r="M149">
        <f t="shared" si="19"/>
        <v>63550000</v>
      </c>
      <c r="N149">
        <f t="shared" si="20"/>
        <v>135100000</v>
      </c>
    </row>
    <row r="150" spans="1:14" x14ac:dyDescent="0.3">
      <c r="A150" s="1">
        <v>5</v>
      </c>
      <c r="B150" t="s">
        <v>277</v>
      </c>
      <c r="C150" t="s">
        <v>3861</v>
      </c>
      <c r="D150" t="s">
        <v>3862</v>
      </c>
      <c r="E150" t="s">
        <v>3863</v>
      </c>
      <c r="F150" t="s">
        <v>3864</v>
      </c>
      <c r="G150" t="s">
        <v>3865</v>
      </c>
      <c r="I150" t="str">
        <f t="shared" si="15"/>
        <v>pos_trend</v>
      </c>
      <c r="J150">
        <f t="shared" si="16"/>
        <v>7380000</v>
      </c>
      <c r="K150">
        <f t="shared" si="17"/>
        <v>16290000</v>
      </c>
      <c r="L150">
        <f t="shared" si="18"/>
        <v>32070000</v>
      </c>
      <c r="M150">
        <f t="shared" si="19"/>
        <v>63050000</v>
      </c>
      <c r="N150">
        <f t="shared" si="20"/>
        <v>134700000</v>
      </c>
    </row>
    <row r="151" spans="1:14" x14ac:dyDescent="0.3">
      <c r="A151" s="1">
        <v>6</v>
      </c>
      <c r="B151" t="s">
        <v>283</v>
      </c>
      <c r="C151" t="s">
        <v>3866</v>
      </c>
      <c r="D151" t="s">
        <v>1569</v>
      </c>
      <c r="E151" t="s">
        <v>3866</v>
      </c>
      <c r="F151" t="s">
        <v>3867</v>
      </c>
      <c r="G151" t="s">
        <v>1671</v>
      </c>
      <c r="I151" t="str">
        <f t="shared" si="15"/>
        <v>N/A</v>
      </c>
      <c r="J151">
        <f t="shared" si="16"/>
        <v>600000</v>
      </c>
      <c r="K151">
        <f t="shared" si="17"/>
        <v>800000</v>
      </c>
      <c r="L151">
        <f t="shared" si="18"/>
        <v>600000</v>
      </c>
      <c r="M151">
        <f t="shared" si="19"/>
        <v>500000</v>
      </c>
      <c r="N151">
        <f t="shared" si="20"/>
        <v>400000</v>
      </c>
    </row>
    <row r="152" spans="1:14" x14ac:dyDescent="0.3">
      <c r="A152" s="1">
        <v>7</v>
      </c>
      <c r="B152" t="s">
        <v>289</v>
      </c>
      <c r="C152" t="s">
        <v>254</v>
      </c>
      <c r="D152" t="s">
        <v>3868</v>
      </c>
      <c r="E152" t="s">
        <v>3869</v>
      </c>
      <c r="F152" t="s">
        <v>3870</v>
      </c>
      <c r="G152" t="s">
        <v>3871</v>
      </c>
      <c r="I152" t="str">
        <f t="shared" si="15"/>
        <v>N/A</v>
      </c>
      <c r="J152" t="str">
        <f t="shared" si="16"/>
        <v>N/A</v>
      </c>
      <c r="K152">
        <f t="shared" si="17"/>
        <v>0.74120000000000008</v>
      </c>
      <c r="L152">
        <f t="shared" si="18"/>
        <v>0.40870000000000001</v>
      </c>
      <c r="M152">
        <f t="shared" si="19"/>
        <v>0.74150000000000005</v>
      </c>
      <c r="N152">
        <f t="shared" si="20"/>
        <v>0.60640000000000005</v>
      </c>
    </row>
    <row r="153" spans="1:14" x14ac:dyDescent="0.3">
      <c r="A153" s="1">
        <v>8</v>
      </c>
      <c r="B153" t="s">
        <v>294</v>
      </c>
      <c r="C153" t="s">
        <v>3872</v>
      </c>
      <c r="D153" t="s">
        <v>3873</v>
      </c>
      <c r="E153" t="s">
        <v>3874</v>
      </c>
      <c r="F153" t="s">
        <v>3875</v>
      </c>
      <c r="G153" t="s">
        <v>3876</v>
      </c>
      <c r="I153" t="str">
        <f t="shared" si="15"/>
        <v>pos_trend</v>
      </c>
      <c r="J153">
        <f t="shared" si="16"/>
        <v>89730000</v>
      </c>
      <c r="K153">
        <f t="shared" si="17"/>
        <v>160170000</v>
      </c>
      <c r="L153">
        <f t="shared" si="18"/>
        <v>225250000</v>
      </c>
      <c r="M153">
        <f t="shared" si="19"/>
        <v>437270000</v>
      </c>
      <c r="N153">
        <f t="shared" si="20"/>
        <v>630630000</v>
      </c>
    </row>
    <row r="154" spans="1:14" x14ac:dyDescent="0.3">
      <c r="A154" s="1">
        <v>9</v>
      </c>
      <c r="B154" t="s">
        <v>300</v>
      </c>
      <c r="C154" t="s">
        <v>254</v>
      </c>
      <c r="D154" t="s">
        <v>3877</v>
      </c>
      <c r="E154" t="s">
        <v>3878</v>
      </c>
      <c r="F154" t="s">
        <v>3879</v>
      </c>
      <c r="G154" t="s">
        <v>3880</v>
      </c>
      <c r="I154" t="str">
        <f t="shared" si="15"/>
        <v>N/A</v>
      </c>
      <c r="J154" t="str">
        <f t="shared" si="16"/>
        <v>N/A</v>
      </c>
      <c r="K154">
        <f t="shared" si="17"/>
        <v>0.78500000000000003</v>
      </c>
      <c r="L154">
        <f t="shared" si="18"/>
        <v>0.40630000000000005</v>
      </c>
      <c r="M154">
        <f t="shared" si="19"/>
        <v>0.94130000000000003</v>
      </c>
      <c r="N154">
        <f t="shared" si="20"/>
        <v>0.44219999999999998</v>
      </c>
    </row>
    <row r="155" spans="1:14" x14ac:dyDescent="0.3">
      <c r="A155" s="1">
        <v>10</v>
      </c>
      <c r="B155" t="s">
        <v>305</v>
      </c>
      <c r="C155" t="s">
        <v>254</v>
      </c>
      <c r="D155" t="s">
        <v>254</v>
      </c>
      <c r="E155" t="s">
        <v>254</v>
      </c>
      <c r="F155" t="s">
        <v>254</v>
      </c>
      <c r="G155" t="s">
        <v>3881</v>
      </c>
      <c r="I155" t="str">
        <f t="shared" si="15"/>
        <v>N/A</v>
      </c>
      <c r="J155" t="str">
        <f t="shared" si="16"/>
        <v>N/A</v>
      </c>
      <c r="K155" t="str">
        <f t="shared" si="17"/>
        <v>N/A</v>
      </c>
      <c r="L155" t="str">
        <f t="shared" si="18"/>
        <v>N/A</v>
      </c>
      <c r="M155" t="str">
        <f t="shared" si="19"/>
        <v>N/A</v>
      </c>
      <c r="N155">
        <f t="shared" si="20"/>
        <v>0.2243</v>
      </c>
    </row>
    <row r="156" spans="1:14" x14ac:dyDescent="0.3">
      <c r="I156" t="str">
        <f t="shared" si="15"/>
        <v>N/A</v>
      </c>
      <c r="J156" t="str">
        <f t="shared" si="16"/>
        <v>N/A</v>
      </c>
      <c r="K156" t="str">
        <f t="shared" si="17"/>
        <v>N/A</v>
      </c>
      <c r="L156" t="str">
        <f t="shared" si="18"/>
        <v>N/A</v>
      </c>
      <c r="M156" t="str">
        <f t="shared" si="19"/>
        <v>N/A</v>
      </c>
      <c r="N156" t="str">
        <f t="shared" si="20"/>
        <v>N/A</v>
      </c>
    </row>
    <row r="157" spans="1:14" x14ac:dyDescent="0.3">
      <c r="B157" s="1" t="s">
        <v>307</v>
      </c>
      <c r="C157" s="1" t="s">
        <v>242</v>
      </c>
      <c r="D157" s="1" t="s">
        <v>243</v>
      </c>
      <c r="E157" s="1" t="s">
        <v>244</v>
      </c>
      <c r="F157" s="1" t="s">
        <v>245</v>
      </c>
      <c r="G157" s="1" t="s">
        <v>246</v>
      </c>
      <c r="H157" s="1" t="s">
        <v>247</v>
      </c>
      <c r="I157" t="str">
        <f t="shared" si="15"/>
        <v>pos_trend</v>
      </c>
      <c r="J157">
        <f t="shared" si="16"/>
        <v>2012</v>
      </c>
      <c r="K157">
        <f t="shared" si="17"/>
        <v>2013</v>
      </c>
      <c r="L157">
        <f t="shared" si="18"/>
        <v>2014</v>
      </c>
      <c r="M157">
        <f t="shared" si="19"/>
        <v>2015</v>
      </c>
      <c r="N157">
        <f t="shared" si="20"/>
        <v>2016</v>
      </c>
    </row>
    <row r="158" spans="1:14" x14ac:dyDescent="0.3">
      <c r="A158" s="1">
        <v>0</v>
      </c>
      <c r="B158" t="s">
        <v>308</v>
      </c>
      <c r="C158" t="s">
        <v>3882</v>
      </c>
      <c r="D158" t="s">
        <v>3883</v>
      </c>
      <c r="E158" t="s">
        <v>3884</v>
      </c>
      <c r="F158" t="s">
        <v>3885</v>
      </c>
      <c r="G158" t="s">
        <v>3886</v>
      </c>
      <c r="I158" t="str">
        <f t="shared" si="15"/>
        <v>pos_trend</v>
      </c>
      <c r="J158">
        <f t="shared" si="16"/>
        <v>19020000</v>
      </c>
      <c r="K158">
        <f t="shared" si="17"/>
        <v>37170000</v>
      </c>
      <c r="L158">
        <f t="shared" si="18"/>
        <v>52480000</v>
      </c>
      <c r="M158">
        <f t="shared" si="19"/>
        <v>116460000</v>
      </c>
      <c r="N158">
        <f t="shared" si="20"/>
        <v>185490000</v>
      </c>
    </row>
    <row r="159" spans="1:14" x14ac:dyDescent="0.3">
      <c r="A159" s="1">
        <v>1</v>
      </c>
      <c r="B159" t="s">
        <v>314</v>
      </c>
      <c r="C159" t="s">
        <v>254</v>
      </c>
      <c r="D159" t="s">
        <v>254</v>
      </c>
      <c r="E159" t="s">
        <v>254</v>
      </c>
      <c r="F159" t="s">
        <v>254</v>
      </c>
      <c r="G159" t="s">
        <v>254</v>
      </c>
      <c r="I159" t="str">
        <f t="shared" si="15"/>
        <v>N/A</v>
      </c>
      <c r="J159" t="str">
        <f t="shared" si="16"/>
        <v>N/A</v>
      </c>
      <c r="K159" t="str">
        <f t="shared" si="17"/>
        <v>N/A</v>
      </c>
      <c r="L159" t="str">
        <f t="shared" si="18"/>
        <v>N/A</v>
      </c>
      <c r="M159" t="str">
        <f t="shared" si="19"/>
        <v>N/A</v>
      </c>
      <c r="N159" t="str">
        <f t="shared" si="20"/>
        <v>N/A</v>
      </c>
    </row>
    <row r="160" spans="1:14" x14ac:dyDescent="0.3">
      <c r="A160" s="1">
        <v>2</v>
      </c>
      <c r="B160" t="s">
        <v>320</v>
      </c>
      <c r="C160" t="s">
        <v>3882</v>
      </c>
      <c r="D160" t="s">
        <v>3883</v>
      </c>
      <c r="E160" t="s">
        <v>3884</v>
      </c>
      <c r="F160" t="s">
        <v>3885</v>
      </c>
      <c r="G160" t="s">
        <v>3886</v>
      </c>
      <c r="I160" t="str">
        <f t="shared" si="15"/>
        <v>pos_trend</v>
      </c>
      <c r="J160">
        <f t="shared" si="16"/>
        <v>19020000</v>
      </c>
      <c r="K160">
        <f t="shared" si="17"/>
        <v>37170000</v>
      </c>
      <c r="L160">
        <f t="shared" si="18"/>
        <v>52480000</v>
      </c>
      <c r="M160">
        <f t="shared" si="19"/>
        <v>116460000</v>
      </c>
      <c r="N160">
        <f t="shared" si="20"/>
        <v>185490000</v>
      </c>
    </row>
    <row r="161" spans="1:14" x14ac:dyDescent="0.3">
      <c r="A161" s="1">
        <v>3</v>
      </c>
      <c r="B161" t="s">
        <v>326</v>
      </c>
      <c r="C161" t="s">
        <v>254</v>
      </c>
      <c r="D161" t="s">
        <v>3887</v>
      </c>
      <c r="E161" t="s">
        <v>3888</v>
      </c>
      <c r="F161" t="s">
        <v>3889</v>
      </c>
      <c r="G161" t="s">
        <v>3890</v>
      </c>
      <c r="I161" t="str">
        <f t="shared" si="15"/>
        <v>N/A</v>
      </c>
      <c r="J161" t="str">
        <f t="shared" si="16"/>
        <v>N/A</v>
      </c>
      <c r="K161">
        <f t="shared" si="17"/>
        <v>0.95440000000000003</v>
      </c>
      <c r="L161">
        <f t="shared" si="18"/>
        <v>0.41189999999999999</v>
      </c>
      <c r="M161">
        <f t="shared" si="19"/>
        <v>1.2191000000000001</v>
      </c>
      <c r="N161">
        <f t="shared" si="20"/>
        <v>0.5927</v>
      </c>
    </row>
    <row r="162" spans="1:14" x14ac:dyDescent="0.3">
      <c r="A162" s="1">
        <v>4</v>
      </c>
      <c r="B162" t="s">
        <v>331</v>
      </c>
      <c r="C162" t="s">
        <v>254</v>
      </c>
      <c r="D162" t="s">
        <v>254</v>
      </c>
      <c r="E162" t="s">
        <v>254</v>
      </c>
      <c r="F162" t="s">
        <v>254</v>
      </c>
      <c r="G162" t="s">
        <v>254</v>
      </c>
      <c r="I162" t="str">
        <f t="shared" si="15"/>
        <v>N/A</v>
      </c>
      <c r="J162" t="str">
        <f t="shared" si="16"/>
        <v>N/A</v>
      </c>
      <c r="K162" t="str">
        <f t="shared" si="17"/>
        <v>N/A</v>
      </c>
      <c r="L162" t="str">
        <f t="shared" si="18"/>
        <v>N/A</v>
      </c>
      <c r="M162" t="str">
        <f t="shared" si="19"/>
        <v>N/A</v>
      </c>
      <c r="N162" t="str">
        <f t="shared" si="20"/>
        <v>N/A</v>
      </c>
    </row>
    <row r="163" spans="1:14" x14ac:dyDescent="0.3">
      <c r="A163" s="1">
        <v>5</v>
      </c>
      <c r="B163" t="s">
        <v>332</v>
      </c>
      <c r="C163" t="s">
        <v>3891</v>
      </c>
      <c r="D163" t="s">
        <v>3449</v>
      </c>
      <c r="E163" t="s">
        <v>2646</v>
      </c>
      <c r="F163" t="s">
        <v>3892</v>
      </c>
      <c r="G163" t="s">
        <v>3893</v>
      </c>
      <c r="I163" t="str">
        <f t="shared" si="15"/>
        <v>N/A</v>
      </c>
      <c r="J163">
        <f t="shared" si="16"/>
        <v>8109999.9999999991</v>
      </c>
      <c r="K163">
        <f t="shared" si="17"/>
        <v>16500000</v>
      </c>
      <c r="L163">
        <f t="shared" si="18"/>
        <v>13650000</v>
      </c>
      <c r="M163">
        <f t="shared" si="19"/>
        <v>47390000</v>
      </c>
      <c r="N163">
        <f t="shared" si="20"/>
        <v>52580000</v>
      </c>
    </row>
    <row r="164" spans="1:14" x14ac:dyDescent="0.3">
      <c r="A164" s="1">
        <v>6</v>
      </c>
      <c r="B164" t="s">
        <v>338</v>
      </c>
      <c r="C164" t="s">
        <v>3894</v>
      </c>
      <c r="D164" t="s">
        <v>3895</v>
      </c>
      <c r="E164" t="s">
        <v>3896</v>
      </c>
      <c r="F164" t="s">
        <v>3897</v>
      </c>
      <c r="G164" t="s">
        <v>3898</v>
      </c>
      <c r="I164" t="str">
        <f t="shared" si="15"/>
        <v>pos_trend</v>
      </c>
      <c r="J164">
        <f t="shared" si="16"/>
        <v>62600000</v>
      </c>
      <c r="K164">
        <f t="shared" si="17"/>
        <v>106500000</v>
      </c>
      <c r="L164">
        <f t="shared" si="18"/>
        <v>159110000</v>
      </c>
      <c r="M164">
        <f t="shared" si="19"/>
        <v>273420000</v>
      </c>
      <c r="N164">
        <f t="shared" si="20"/>
        <v>392570000</v>
      </c>
    </row>
    <row r="165" spans="1:14" x14ac:dyDescent="0.3">
      <c r="A165" s="1">
        <v>7</v>
      </c>
      <c r="B165" t="s">
        <v>344</v>
      </c>
      <c r="C165" t="s">
        <v>254</v>
      </c>
      <c r="D165" t="s">
        <v>254</v>
      </c>
      <c r="E165" t="s">
        <v>3899</v>
      </c>
      <c r="F165" t="s">
        <v>3900</v>
      </c>
      <c r="G165" t="s">
        <v>3901</v>
      </c>
      <c r="I165" t="str">
        <f t="shared" si="15"/>
        <v>N/A</v>
      </c>
      <c r="J165" t="str">
        <f t="shared" si="16"/>
        <v>N/A</v>
      </c>
      <c r="K165" t="str">
        <f t="shared" si="17"/>
        <v>N/A</v>
      </c>
      <c r="L165">
        <f t="shared" si="18"/>
        <v>15260000</v>
      </c>
      <c r="M165">
        <f t="shared" si="19"/>
        <v>-1930000</v>
      </c>
      <c r="N165">
        <f t="shared" si="20"/>
        <v>-178290000</v>
      </c>
    </row>
    <row r="166" spans="1:14" x14ac:dyDescent="0.3">
      <c r="A166" s="1">
        <v>8</v>
      </c>
      <c r="B166" t="s">
        <v>350</v>
      </c>
      <c r="C166" t="s">
        <v>254</v>
      </c>
      <c r="D166" t="s">
        <v>254</v>
      </c>
      <c r="E166" t="s">
        <v>254</v>
      </c>
      <c r="F166" t="s">
        <v>254</v>
      </c>
      <c r="G166" t="s">
        <v>254</v>
      </c>
      <c r="I166" t="str">
        <f t="shared" si="15"/>
        <v>N/A</v>
      </c>
      <c r="J166" t="str">
        <f t="shared" si="16"/>
        <v>N/A</v>
      </c>
      <c r="K166" t="str">
        <f t="shared" si="17"/>
        <v>N/A</v>
      </c>
      <c r="L166" t="str">
        <f t="shared" si="18"/>
        <v>N/A</v>
      </c>
      <c r="M166" t="str">
        <f t="shared" si="19"/>
        <v>N/A</v>
      </c>
      <c r="N166" t="str">
        <f t="shared" si="20"/>
        <v>N/A</v>
      </c>
    </row>
    <row r="167" spans="1:14" x14ac:dyDescent="0.3">
      <c r="A167" s="1">
        <v>9</v>
      </c>
      <c r="B167" t="s">
        <v>356</v>
      </c>
      <c r="C167" t="s">
        <v>254</v>
      </c>
      <c r="D167" t="s">
        <v>254</v>
      </c>
      <c r="E167" t="s">
        <v>254</v>
      </c>
      <c r="F167" t="s">
        <v>254</v>
      </c>
      <c r="G167" t="s">
        <v>254</v>
      </c>
      <c r="I167" t="str">
        <f t="shared" si="15"/>
        <v>N/A</v>
      </c>
      <c r="J167" t="str">
        <f t="shared" si="16"/>
        <v>N/A</v>
      </c>
      <c r="K167" t="str">
        <f t="shared" si="17"/>
        <v>N/A</v>
      </c>
      <c r="L167" t="str">
        <f t="shared" si="18"/>
        <v>N/A</v>
      </c>
      <c r="M167" t="str">
        <f t="shared" si="19"/>
        <v>N/A</v>
      </c>
      <c r="N167" t="str">
        <f t="shared" si="20"/>
        <v>N/A</v>
      </c>
    </row>
    <row r="168" spans="1:14" x14ac:dyDescent="0.3">
      <c r="A168" s="1">
        <v>10</v>
      </c>
      <c r="B168" t="s">
        <v>357</v>
      </c>
      <c r="C168" t="s">
        <v>3902</v>
      </c>
      <c r="D168" t="s">
        <v>3903</v>
      </c>
      <c r="E168" t="s">
        <v>3904</v>
      </c>
      <c r="F168" t="s">
        <v>3905</v>
      </c>
      <c r="G168" t="s">
        <v>3906</v>
      </c>
      <c r="I168" t="str">
        <f t="shared" si="15"/>
        <v>pos_trend</v>
      </c>
      <c r="J168">
        <f t="shared" si="16"/>
        <v>29770000</v>
      </c>
      <c r="K168">
        <f t="shared" si="17"/>
        <v>37250000</v>
      </c>
      <c r="L168">
        <f t="shared" si="18"/>
        <v>48220000</v>
      </c>
      <c r="M168">
        <f t="shared" si="19"/>
        <v>106740000</v>
      </c>
      <c r="N168">
        <f t="shared" si="20"/>
        <v>181330000</v>
      </c>
    </row>
    <row r="169" spans="1:14" x14ac:dyDescent="0.3">
      <c r="A169" s="1">
        <v>11</v>
      </c>
      <c r="B169" t="s">
        <v>363</v>
      </c>
      <c r="C169" t="s">
        <v>254</v>
      </c>
      <c r="D169" t="s">
        <v>3907</v>
      </c>
      <c r="E169" t="s">
        <v>3908</v>
      </c>
      <c r="F169" t="s">
        <v>3909</v>
      </c>
      <c r="G169" t="s">
        <v>3910</v>
      </c>
      <c r="I169" t="str">
        <f t="shared" si="15"/>
        <v>N/A</v>
      </c>
      <c r="J169" t="str">
        <f t="shared" si="16"/>
        <v>N/A</v>
      </c>
      <c r="K169">
        <f t="shared" si="17"/>
        <v>0.25129999999999997</v>
      </c>
      <c r="L169">
        <f t="shared" si="18"/>
        <v>0.29449999999999998</v>
      </c>
      <c r="M169">
        <f t="shared" si="19"/>
        <v>1.2136</v>
      </c>
      <c r="N169">
        <f t="shared" si="20"/>
        <v>0.6987000000000001</v>
      </c>
    </row>
    <row r="170" spans="1:14" x14ac:dyDescent="0.3">
      <c r="A170" s="1">
        <v>12</v>
      </c>
      <c r="B170" t="s">
        <v>368</v>
      </c>
      <c r="C170" t="s">
        <v>3902</v>
      </c>
      <c r="D170" t="s">
        <v>3903</v>
      </c>
      <c r="E170" t="s">
        <v>3904</v>
      </c>
      <c r="F170" t="s">
        <v>3905</v>
      </c>
      <c r="G170" t="s">
        <v>3906</v>
      </c>
      <c r="I170" t="str">
        <f t="shared" si="15"/>
        <v>pos_trend</v>
      </c>
      <c r="J170">
        <f t="shared" si="16"/>
        <v>29770000</v>
      </c>
      <c r="K170">
        <f t="shared" si="17"/>
        <v>37250000</v>
      </c>
      <c r="L170">
        <f t="shared" si="18"/>
        <v>48220000</v>
      </c>
      <c r="M170">
        <f t="shared" si="19"/>
        <v>106740000</v>
      </c>
      <c r="N170">
        <f t="shared" si="20"/>
        <v>181330000</v>
      </c>
    </row>
    <row r="171" spans="1:14" x14ac:dyDescent="0.3">
      <c r="A171" s="1">
        <v>13</v>
      </c>
      <c r="B171" t="s">
        <v>369</v>
      </c>
      <c r="C171" t="s">
        <v>254</v>
      </c>
      <c r="D171" t="s">
        <v>254</v>
      </c>
      <c r="E171" t="s">
        <v>254</v>
      </c>
      <c r="F171" t="s">
        <v>254</v>
      </c>
      <c r="G171" t="s">
        <v>254</v>
      </c>
      <c r="I171" t="str">
        <f t="shared" si="15"/>
        <v>N/A</v>
      </c>
      <c r="J171" t="str">
        <f t="shared" si="16"/>
        <v>N/A</v>
      </c>
      <c r="K171" t="str">
        <f t="shared" si="17"/>
        <v>N/A</v>
      </c>
      <c r="L171" t="str">
        <f t="shared" si="18"/>
        <v>N/A</v>
      </c>
      <c r="M171" t="str">
        <f t="shared" si="19"/>
        <v>N/A</v>
      </c>
      <c r="N171" t="str">
        <f t="shared" si="20"/>
        <v>N/A</v>
      </c>
    </row>
    <row r="172" spans="1:14" x14ac:dyDescent="0.3">
      <c r="A172" s="1">
        <v>14</v>
      </c>
      <c r="B172" t="s">
        <v>370</v>
      </c>
      <c r="C172" t="s">
        <v>3911</v>
      </c>
      <c r="D172" t="s">
        <v>3912</v>
      </c>
      <c r="E172" t="s">
        <v>3913</v>
      </c>
      <c r="F172" t="s">
        <v>3914</v>
      </c>
      <c r="G172" t="s">
        <v>3915</v>
      </c>
      <c r="I172" t="str">
        <f t="shared" si="15"/>
        <v>N/A</v>
      </c>
      <c r="J172">
        <f t="shared" si="16"/>
        <v>32830000</v>
      </c>
      <c r="K172">
        <f t="shared" si="17"/>
        <v>69250000</v>
      </c>
      <c r="L172">
        <f t="shared" si="18"/>
        <v>126150000</v>
      </c>
      <c r="M172">
        <f t="shared" si="19"/>
        <v>164750000</v>
      </c>
      <c r="N172">
        <f t="shared" si="20"/>
        <v>32960000</v>
      </c>
    </row>
    <row r="173" spans="1:14" x14ac:dyDescent="0.3">
      <c r="A173" s="1">
        <v>15</v>
      </c>
      <c r="B173" t="s">
        <v>376</v>
      </c>
      <c r="C173" t="s">
        <v>254</v>
      </c>
      <c r="D173" t="s">
        <v>3916</v>
      </c>
      <c r="E173" t="s">
        <v>3917</v>
      </c>
      <c r="F173" t="s">
        <v>3918</v>
      </c>
      <c r="G173" t="s">
        <v>3919</v>
      </c>
      <c r="I173" t="str">
        <f t="shared" si="15"/>
        <v>neg_trend</v>
      </c>
      <c r="J173" t="str">
        <f t="shared" si="16"/>
        <v>N/A</v>
      </c>
      <c r="K173">
        <f t="shared" si="17"/>
        <v>1.1093000000000002</v>
      </c>
      <c r="L173">
        <f t="shared" si="18"/>
        <v>0.82180000000000009</v>
      </c>
      <c r="M173">
        <f t="shared" si="19"/>
        <v>0.30599999999999999</v>
      </c>
      <c r="N173">
        <f t="shared" si="20"/>
        <v>-0.8</v>
      </c>
    </row>
    <row r="174" spans="1:14" x14ac:dyDescent="0.3">
      <c r="A174" s="1">
        <v>16</v>
      </c>
      <c r="B174" t="s">
        <v>381</v>
      </c>
      <c r="C174" t="s">
        <v>254</v>
      </c>
      <c r="D174" t="s">
        <v>254</v>
      </c>
      <c r="E174" t="s">
        <v>254</v>
      </c>
      <c r="F174" t="s">
        <v>254</v>
      </c>
      <c r="G174" t="s">
        <v>3920</v>
      </c>
      <c r="I174" t="str">
        <f t="shared" si="15"/>
        <v>N/A</v>
      </c>
      <c r="J174" t="str">
        <f t="shared" si="16"/>
        <v>N/A</v>
      </c>
      <c r="K174" t="str">
        <f t="shared" si="17"/>
        <v>N/A</v>
      </c>
      <c r="L174" t="str">
        <f t="shared" si="18"/>
        <v>N/A</v>
      </c>
      <c r="M174" t="str">
        <f t="shared" si="19"/>
        <v>N/A</v>
      </c>
      <c r="N174">
        <f t="shared" si="20"/>
        <v>1.17E-2</v>
      </c>
    </row>
    <row r="175" spans="1:14" x14ac:dyDescent="0.3">
      <c r="A175" s="1">
        <v>17</v>
      </c>
      <c r="B175" t="s">
        <v>383</v>
      </c>
      <c r="C175" t="s">
        <v>3921</v>
      </c>
      <c r="D175" t="s">
        <v>3922</v>
      </c>
      <c r="E175" t="s">
        <v>3923</v>
      </c>
      <c r="F175" t="s">
        <v>3924</v>
      </c>
      <c r="G175" t="s">
        <v>3925</v>
      </c>
      <c r="I175" t="str">
        <f t="shared" si="15"/>
        <v>N/A</v>
      </c>
      <c r="J175">
        <f t="shared" si="16"/>
        <v>12330000</v>
      </c>
      <c r="K175">
        <f t="shared" si="17"/>
        <v>25980000</v>
      </c>
      <c r="L175">
        <f t="shared" si="18"/>
        <v>42920000</v>
      </c>
      <c r="M175">
        <f t="shared" si="19"/>
        <v>53390000</v>
      </c>
      <c r="N175">
        <f t="shared" si="20"/>
        <v>28780000</v>
      </c>
    </row>
    <row r="176" spans="1:14" x14ac:dyDescent="0.3">
      <c r="A176" s="1">
        <v>18</v>
      </c>
      <c r="B176" t="s">
        <v>389</v>
      </c>
      <c r="C176" t="s">
        <v>3926</v>
      </c>
      <c r="D176" t="s">
        <v>3927</v>
      </c>
      <c r="E176" t="s">
        <v>3928</v>
      </c>
      <c r="F176" t="s">
        <v>3929</v>
      </c>
      <c r="G176" t="s">
        <v>3930</v>
      </c>
      <c r="I176" t="str">
        <f t="shared" si="15"/>
        <v>N/A</v>
      </c>
      <c r="J176">
        <f t="shared" si="16"/>
        <v>9600000</v>
      </c>
      <c r="K176">
        <f t="shared" si="17"/>
        <v>15720000</v>
      </c>
      <c r="L176">
        <f t="shared" si="18"/>
        <v>34790000</v>
      </c>
      <c r="M176">
        <f t="shared" si="19"/>
        <v>3860000</v>
      </c>
      <c r="N176">
        <f t="shared" si="20"/>
        <v>-291000</v>
      </c>
    </row>
    <row r="177" spans="1:14" x14ac:dyDescent="0.3">
      <c r="A177" s="1">
        <v>19</v>
      </c>
      <c r="B177" t="s">
        <v>395</v>
      </c>
      <c r="C177" t="s">
        <v>254</v>
      </c>
      <c r="D177" t="s">
        <v>3931</v>
      </c>
      <c r="E177" t="s">
        <v>351</v>
      </c>
      <c r="F177" t="s">
        <v>3932</v>
      </c>
      <c r="G177" t="s">
        <v>3933</v>
      </c>
      <c r="I177" t="str">
        <f t="shared" si="15"/>
        <v>N/A</v>
      </c>
      <c r="J177" t="str">
        <f t="shared" si="16"/>
        <v>N/A</v>
      </c>
      <c r="K177">
        <f t="shared" si="17"/>
        <v>177000</v>
      </c>
      <c r="L177">
        <f t="shared" si="18"/>
        <v>914000</v>
      </c>
      <c r="M177">
        <f t="shared" si="19"/>
        <v>5920000</v>
      </c>
      <c r="N177">
        <f t="shared" si="20"/>
        <v>423000</v>
      </c>
    </row>
    <row r="178" spans="1:14" x14ac:dyDescent="0.3">
      <c r="A178" s="1">
        <v>20</v>
      </c>
      <c r="B178" t="s">
        <v>401</v>
      </c>
      <c r="C178" t="s">
        <v>3934</v>
      </c>
      <c r="D178" t="s">
        <v>3935</v>
      </c>
      <c r="E178" t="s">
        <v>3936</v>
      </c>
      <c r="F178" t="s">
        <v>3937</v>
      </c>
      <c r="G178" t="s">
        <v>3938</v>
      </c>
      <c r="I178" t="str">
        <f t="shared" si="15"/>
        <v>N/A</v>
      </c>
      <c r="J178">
        <f t="shared" si="16"/>
        <v>2730000</v>
      </c>
      <c r="K178">
        <f t="shared" si="17"/>
        <v>9590000</v>
      </c>
      <c r="L178">
        <f t="shared" si="18"/>
        <v>3020000</v>
      </c>
      <c r="M178">
        <f t="shared" si="19"/>
        <v>45980000</v>
      </c>
      <c r="N178">
        <f t="shared" si="20"/>
        <v>46570000</v>
      </c>
    </row>
    <row r="179" spans="1:14" x14ac:dyDescent="0.3">
      <c r="A179" s="1">
        <v>21</v>
      </c>
      <c r="B179" t="s">
        <v>407</v>
      </c>
      <c r="C179" t="s">
        <v>254</v>
      </c>
      <c r="D179" t="s">
        <v>3939</v>
      </c>
      <c r="E179" t="s">
        <v>3940</v>
      </c>
      <c r="F179" t="s">
        <v>3941</v>
      </c>
      <c r="G179" t="s">
        <v>3942</v>
      </c>
      <c r="I179" t="str">
        <f t="shared" si="15"/>
        <v>N/A</v>
      </c>
      <c r="J179" t="str">
        <f t="shared" si="16"/>
        <v>N/A</v>
      </c>
      <c r="K179">
        <f t="shared" si="17"/>
        <v>495000</v>
      </c>
      <c r="L179">
        <f t="shared" si="18"/>
        <v>4200000</v>
      </c>
      <c r="M179">
        <f t="shared" si="19"/>
        <v>-2370000</v>
      </c>
      <c r="N179">
        <f t="shared" si="20"/>
        <v>-17920000</v>
      </c>
    </row>
    <row r="180" spans="1:14" x14ac:dyDescent="0.3">
      <c r="A180" s="1">
        <v>22</v>
      </c>
      <c r="B180" t="s">
        <v>413</v>
      </c>
      <c r="C180" t="s">
        <v>254</v>
      </c>
      <c r="D180" t="s">
        <v>254</v>
      </c>
      <c r="E180" t="s">
        <v>254</v>
      </c>
      <c r="F180" t="s">
        <v>254</v>
      </c>
      <c r="G180" t="s">
        <v>254</v>
      </c>
      <c r="I180" t="str">
        <f t="shared" si="15"/>
        <v>N/A</v>
      </c>
      <c r="J180" t="str">
        <f t="shared" si="16"/>
        <v>N/A</v>
      </c>
      <c r="K180" t="str">
        <f t="shared" si="17"/>
        <v>N/A</v>
      </c>
      <c r="L180" t="str">
        <f t="shared" si="18"/>
        <v>N/A</v>
      </c>
      <c r="M180" t="str">
        <f t="shared" si="19"/>
        <v>N/A</v>
      </c>
      <c r="N180" t="str">
        <f t="shared" si="20"/>
        <v>N/A</v>
      </c>
    </row>
    <row r="181" spans="1:14" x14ac:dyDescent="0.3">
      <c r="A181" s="1">
        <v>23</v>
      </c>
      <c r="B181" t="s">
        <v>414</v>
      </c>
      <c r="C181" t="s">
        <v>254</v>
      </c>
      <c r="D181" t="s">
        <v>254</v>
      </c>
      <c r="E181" t="s">
        <v>254</v>
      </c>
      <c r="F181" t="s">
        <v>254</v>
      </c>
      <c r="G181" t="s">
        <v>254</v>
      </c>
      <c r="I181" t="str">
        <f t="shared" si="15"/>
        <v>N/A</v>
      </c>
      <c r="J181" t="str">
        <f t="shared" si="16"/>
        <v>N/A</v>
      </c>
      <c r="K181" t="str">
        <f t="shared" si="17"/>
        <v>N/A</v>
      </c>
      <c r="L181" t="str">
        <f t="shared" si="18"/>
        <v>N/A</v>
      </c>
      <c r="M181" t="str">
        <f t="shared" si="19"/>
        <v>N/A</v>
      </c>
      <c r="N181" t="str">
        <f t="shared" si="20"/>
        <v>N/A</v>
      </c>
    </row>
    <row r="182" spans="1:14" x14ac:dyDescent="0.3">
      <c r="A182" s="1">
        <v>24</v>
      </c>
      <c r="B182" t="s">
        <v>415</v>
      </c>
      <c r="C182" t="s">
        <v>254</v>
      </c>
      <c r="D182" t="s">
        <v>254</v>
      </c>
      <c r="E182" t="s">
        <v>254</v>
      </c>
      <c r="F182" t="s">
        <v>254</v>
      </c>
      <c r="G182" t="s">
        <v>254</v>
      </c>
      <c r="I182" t="str">
        <f t="shared" si="15"/>
        <v>N/A</v>
      </c>
      <c r="J182" t="str">
        <f t="shared" si="16"/>
        <v>N/A</v>
      </c>
      <c r="K182" t="str">
        <f t="shared" si="17"/>
        <v>N/A</v>
      </c>
      <c r="L182" t="str">
        <f t="shared" si="18"/>
        <v>N/A</v>
      </c>
      <c r="M182" t="str">
        <f t="shared" si="19"/>
        <v>N/A</v>
      </c>
      <c r="N182" t="str">
        <f t="shared" si="20"/>
        <v>N/A</v>
      </c>
    </row>
    <row r="183" spans="1:14" x14ac:dyDescent="0.3">
      <c r="A183" s="1">
        <v>25</v>
      </c>
      <c r="B183" t="s">
        <v>416</v>
      </c>
      <c r="C183" t="s">
        <v>1863</v>
      </c>
      <c r="D183" t="s">
        <v>3943</v>
      </c>
      <c r="E183" t="s">
        <v>3944</v>
      </c>
      <c r="F183" t="s">
        <v>3945</v>
      </c>
      <c r="G183" t="s">
        <v>3946</v>
      </c>
      <c r="I183" t="str">
        <f t="shared" si="15"/>
        <v>N/A</v>
      </c>
      <c r="J183">
        <f t="shared" si="16"/>
        <v>20500000</v>
      </c>
      <c r="K183">
        <f t="shared" si="17"/>
        <v>43270000</v>
      </c>
      <c r="L183">
        <f t="shared" si="18"/>
        <v>83230000</v>
      </c>
      <c r="M183">
        <f t="shared" si="19"/>
        <v>111370000</v>
      </c>
      <c r="N183">
        <f t="shared" si="20"/>
        <v>4179999.9999999995</v>
      </c>
    </row>
    <row r="184" spans="1:14" x14ac:dyDescent="0.3">
      <c r="A184" s="1">
        <v>26</v>
      </c>
      <c r="B184" t="s">
        <v>422</v>
      </c>
      <c r="C184" t="s">
        <v>254</v>
      </c>
      <c r="D184" t="s">
        <v>254</v>
      </c>
      <c r="E184" t="s">
        <v>254</v>
      </c>
      <c r="F184" t="s">
        <v>3947</v>
      </c>
      <c r="G184" t="s">
        <v>3948</v>
      </c>
      <c r="I184" t="str">
        <f t="shared" si="15"/>
        <v>N/A</v>
      </c>
      <c r="J184" t="str">
        <f t="shared" si="16"/>
        <v>N/A</v>
      </c>
      <c r="K184" t="str">
        <f t="shared" si="17"/>
        <v>N/A</v>
      </c>
      <c r="L184" t="str">
        <f t="shared" si="18"/>
        <v>N/A</v>
      </c>
      <c r="M184">
        <f t="shared" si="19"/>
        <v>-1080000</v>
      </c>
      <c r="N184">
        <f t="shared" si="20"/>
        <v>-1970000</v>
      </c>
    </row>
    <row r="185" spans="1:14" x14ac:dyDescent="0.3">
      <c r="A185" s="1">
        <v>27</v>
      </c>
      <c r="B185" t="s">
        <v>423</v>
      </c>
      <c r="C185" t="s">
        <v>1863</v>
      </c>
      <c r="D185" t="s">
        <v>3943</v>
      </c>
      <c r="E185" t="s">
        <v>3944</v>
      </c>
      <c r="F185" t="s">
        <v>3949</v>
      </c>
      <c r="G185" t="s">
        <v>3950</v>
      </c>
      <c r="I185" t="str">
        <f t="shared" si="15"/>
        <v>N/A</v>
      </c>
      <c r="J185">
        <f t="shared" si="16"/>
        <v>20500000</v>
      </c>
      <c r="K185">
        <f t="shared" si="17"/>
        <v>43270000</v>
      </c>
      <c r="L185">
        <f t="shared" si="18"/>
        <v>83230000</v>
      </c>
      <c r="M185">
        <f t="shared" si="19"/>
        <v>112440000</v>
      </c>
      <c r="N185">
        <f t="shared" si="20"/>
        <v>6140000</v>
      </c>
    </row>
    <row r="186" spans="1:14" x14ac:dyDescent="0.3">
      <c r="A186" s="1">
        <v>28</v>
      </c>
      <c r="B186" t="s">
        <v>424</v>
      </c>
      <c r="C186" t="s">
        <v>254</v>
      </c>
      <c r="D186" t="s">
        <v>3951</v>
      </c>
      <c r="E186" t="s">
        <v>3952</v>
      </c>
      <c r="F186" t="s">
        <v>3953</v>
      </c>
      <c r="G186" t="s">
        <v>3954</v>
      </c>
      <c r="I186" t="str">
        <f t="shared" si="15"/>
        <v>neg_trend</v>
      </c>
      <c r="J186" t="str">
        <f t="shared" si="16"/>
        <v>N/A</v>
      </c>
      <c r="K186">
        <f t="shared" si="17"/>
        <v>1.1103000000000001</v>
      </c>
      <c r="L186">
        <f t="shared" si="18"/>
        <v>0.92349999999999999</v>
      </c>
      <c r="M186">
        <f t="shared" si="19"/>
        <v>0.35100000000000003</v>
      </c>
      <c r="N186">
        <f t="shared" si="20"/>
        <v>-0.94540000000000013</v>
      </c>
    </row>
    <row r="187" spans="1:14" x14ac:dyDescent="0.3">
      <c r="A187" s="1">
        <v>29</v>
      </c>
      <c r="B187" t="s">
        <v>429</v>
      </c>
      <c r="C187" t="s">
        <v>254</v>
      </c>
      <c r="D187" t="s">
        <v>254</v>
      </c>
      <c r="E187" t="s">
        <v>254</v>
      </c>
      <c r="F187" t="s">
        <v>254</v>
      </c>
      <c r="G187" t="s">
        <v>3955</v>
      </c>
      <c r="I187" t="str">
        <f t="shared" si="15"/>
        <v>N/A</v>
      </c>
      <c r="J187" t="str">
        <f t="shared" si="16"/>
        <v>N/A</v>
      </c>
      <c r="K187" t="str">
        <f t="shared" si="17"/>
        <v>N/A</v>
      </c>
      <c r="L187" t="str">
        <f t="shared" si="18"/>
        <v>N/A</v>
      </c>
      <c r="M187" t="str">
        <f t="shared" si="19"/>
        <v>N/A</v>
      </c>
      <c r="N187">
        <f t="shared" si="20"/>
        <v>2.2000000000000001E-3</v>
      </c>
    </row>
    <row r="188" spans="1:14" x14ac:dyDescent="0.3">
      <c r="A188" s="1">
        <v>30</v>
      </c>
      <c r="B188" t="s">
        <v>431</v>
      </c>
      <c r="C188" t="s">
        <v>3956</v>
      </c>
      <c r="D188" t="s">
        <v>3957</v>
      </c>
      <c r="E188" t="s">
        <v>3958</v>
      </c>
      <c r="F188" t="s">
        <v>3273</v>
      </c>
      <c r="G188" t="s">
        <v>254</v>
      </c>
      <c r="I188" t="str">
        <f t="shared" ref="I188:I251" si="21">IF(AND(K188&gt; J188, L188&gt; K188, M188&gt; L188, N188&gt; M188), "pos_trend", IF(AND(K188&lt; J188, L188&lt; K188, M188&lt; L188, N188&lt; M188), "neg_trend", "N/A"))</f>
        <v>N/A</v>
      </c>
      <c r="J188">
        <f t="shared" ref="J188:J251" si="22">IFERROR(IF(TRIM(C188)="-", "N/A", IF(RIGHT(C188,1)=")",IF(RIGHT(C188,2)="T)",-1000000000000*VALUE(MID(C188,2,LEN(C188)-3)),IF(RIGHT(C188,2)="M)",-1000000*VALUE(MID(C188,2,LEN(C188)-3)),IF(RIGHT(C188,2)="B)",-1000000000*VALUE(MID(C188,2,LEN(C188)-3)),IF(RIGHT(C188,2)="k)",-1000*VALUE(MID(C188,2,LEN(C188)-3)),VALUE(SUBSTITUTE(C188,",","")))))),IF(RIGHT(C188,1)="T",1000000000000*VALUE(LEFT(C188,LEN(C188)-1)),IF(RIGHT(C188,1)="M",1000000*VALUE(LEFT(C188,LEN(C188)-1)),IF(RIGHT(C188,1)="B",1000000000*VALUE(LEFT(C188,LEN(C188)-1)),IF(RIGHT(C188,1)="%",0.01*VALUE(LEFT(C188,LEN(C188)-1)),IF(RIGHT(C188,1)="k",1000*VALUE(LEFT(C188,LEN(C188)-1)),VALUE(SUBSTITUTE(C188,",",""))))))))),"N/A")</f>
        <v>-101000</v>
      </c>
      <c r="K188">
        <f t="shared" ref="K188:K251" si="23">IFERROR(IF(TRIM(D188)="-", "N/A", IF(RIGHT(D188,1)=")",IF(RIGHT(D188,2)="T)",-1000000000000*VALUE(MID(D188,2,LEN(D188)-3)),IF(RIGHT(D188,2)="M)",-1000000*VALUE(MID(D188,2,LEN(D188)-3)),IF(RIGHT(D188,2)="B)",-1000000000*VALUE(MID(D188,2,LEN(D188)-3)),IF(RIGHT(D188,2)="k)",-1000*VALUE(MID(D188,2,LEN(D188)-3)),VALUE(SUBSTITUTE(D188,",","")))))),IF(RIGHT(D188,1)="T",1000000000000*VALUE(LEFT(D188,LEN(D188)-1)),IF(RIGHT(D188,1)="M",1000000*VALUE(LEFT(D188,LEN(D188)-1)),IF(RIGHT(D188,1)="B",1000000000*VALUE(LEFT(D188,LEN(D188)-1)),IF(RIGHT(D188,1)="%",0.01*VALUE(LEFT(D188,LEN(D188)-1)),IF(RIGHT(D188,1)="k",1000*VALUE(LEFT(D188,LEN(D188)-1)),VALUE(SUBSTITUTE(D188,",",""))))))))),"N/A")</f>
        <v>-691000</v>
      </c>
      <c r="L188">
        <f t="shared" ref="L188:L251" si="24">IFERROR(IF(TRIM(E188)="-", "N/A", IF(RIGHT(E188,1)=")",IF(RIGHT(E188,2)="T)",-1000000000000*VALUE(MID(E188,2,LEN(E188)-3)),IF(RIGHT(E188,2)="M)",-1000000*VALUE(MID(E188,2,LEN(E188)-3)),IF(RIGHT(E188,2)="B)",-1000000000*VALUE(MID(E188,2,LEN(E188)-3)),IF(RIGHT(E188,2)="k)",-1000*VALUE(MID(E188,2,LEN(E188)-3)),VALUE(SUBSTITUTE(E188,",","")))))),IF(RIGHT(E188,1)="T",1000000000000*VALUE(LEFT(E188,LEN(E188)-1)),IF(RIGHT(E188,1)="M",1000000*VALUE(LEFT(E188,LEN(E188)-1)),IF(RIGHT(E188,1)="B",1000000000*VALUE(LEFT(E188,LEN(E188)-1)),IF(RIGHT(E188,1)="%",0.01*VALUE(LEFT(E188,LEN(E188)-1)),IF(RIGHT(E188,1)="k",1000*VALUE(LEFT(E188,LEN(E188)-1)),VALUE(SUBSTITUTE(E188,",",""))))))))),"N/A")</f>
        <v>-192000</v>
      </c>
      <c r="M188">
        <f t="shared" ref="M188:M251" si="25">IFERROR(IF(TRIM(F188)="-", "N/A", IF(RIGHT(F188,1)=")",IF(RIGHT(F188,2)="T)",-1000000000000*VALUE(MID(F188,2,LEN(F188)-3)),IF(RIGHT(F188,2)="M)",-1000000*VALUE(MID(F188,2,LEN(F188)-3)),IF(RIGHT(F188,2)="B)",-1000000000*VALUE(MID(F188,2,LEN(F188)-3)),IF(RIGHT(F188,2)="k)",-1000*VALUE(MID(F188,2,LEN(F188)-3)),VALUE(SUBSTITUTE(F188,",","")))))),IF(RIGHT(F188,1)="T",1000000000000*VALUE(LEFT(F188,LEN(F188)-1)),IF(RIGHT(F188,1)="M",1000000*VALUE(LEFT(F188,LEN(F188)-1)),IF(RIGHT(F188,1)="B",1000000000*VALUE(LEFT(F188,LEN(F188)-1)),IF(RIGHT(F188,1)="%",0.01*VALUE(LEFT(F188,LEN(F188)-1)),IF(RIGHT(F188,1)="k",1000*VALUE(LEFT(F188,LEN(F188)-1)),VALUE(SUBSTITUTE(F188,",",""))))))))),"N/A")</f>
        <v>111000</v>
      </c>
      <c r="N188" t="str">
        <f t="shared" ref="N188:N251" si="26">IFERROR(IF(TRIM(G188)="-", "N/A", IF(RIGHT(G188,1)=")",IF(RIGHT(G188,2)="T)",-1000000000000*VALUE(MID(G188,2,LEN(G188)-3)),IF(RIGHT(G188,2)="M)",-1000000*VALUE(MID(G188,2,LEN(G188)-3)),IF(RIGHT(G188,2)="B)",-1000000000*VALUE(MID(G188,2,LEN(G188)-3)),IF(RIGHT(G188,2)="k)",-1000*VALUE(MID(G188,2,LEN(G188)-3)),VALUE(SUBSTITUTE(G188,",","")))))),IF(RIGHT(G188,1)="T",1000000000000*VALUE(LEFT(G188,LEN(G188)-1)),IF(RIGHT(G188,1)="M",1000000*VALUE(LEFT(G188,LEN(G188)-1)),IF(RIGHT(G188,1)="B",1000000000*VALUE(LEFT(G188,LEN(G188)-1)),IF(RIGHT(G188,1)="%",0.01*VALUE(LEFT(G188,LEN(G188)-1)),IF(RIGHT(G188,1)="k",1000*VALUE(LEFT(G188,LEN(G188)-1)),VALUE(SUBSTITUTE(G188,",",""))))))))),"N/A")</f>
        <v>N/A</v>
      </c>
    </row>
    <row r="189" spans="1:14" x14ac:dyDescent="0.3">
      <c r="A189" s="1">
        <v>31</v>
      </c>
      <c r="B189" t="s">
        <v>432</v>
      </c>
      <c r="C189" t="s">
        <v>254</v>
      </c>
      <c r="D189" t="s">
        <v>254</v>
      </c>
      <c r="E189" t="s">
        <v>254</v>
      </c>
      <c r="F189" t="s">
        <v>254</v>
      </c>
      <c r="G189" t="s">
        <v>254</v>
      </c>
      <c r="I189" t="str">
        <f t="shared" si="21"/>
        <v>N/A</v>
      </c>
      <c r="J189" t="str">
        <f t="shared" si="22"/>
        <v>N/A</v>
      </c>
      <c r="K189" t="str">
        <f t="shared" si="23"/>
        <v>N/A</v>
      </c>
      <c r="L189" t="str">
        <f t="shared" si="24"/>
        <v>N/A</v>
      </c>
      <c r="M189" t="str">
        <f t="shared" si="25"/>
        <v>N/A</v>
      </c>
      <c r="N189" t="str">
        <f t="shared" si="26"/>
        <v>N/A</v>
      </c>
    </row>
    <row r="190" spans="1:14" x14ac:dyDescent="0.3">
      <c r="A190" s="1">
        <v>32</v>
      </c>
      <c r="B190" t="s">
        <v>433</v>
      </c>
      <c r="C190" t="s">
        <v>254</v>
      </c>
      <c r="D190" t="s">
        <v>254</v>
      </c>
      <c r="E190" t="s">
        <v>254</v>
      </c>
      <c r="F190" t="s">
        <v>254</v>
      </c>
      <c r="G190" t="s">
        <v>254</v>
      </c>
      <c r="I190" t="str">
        <f t="shared" si="21"/>
        <v>N/A</v>
      </c>
      <c r="J190" t="str">
        <f t="shared" si="22"/>
        <v>N/A</v>
      </c>
      <c r="K190" t="str">
        <f t="shared" si="23"/>
        <v>N/A</v>
      </c>
      <c r="L190" t="str">
        <f t="shared" si="24"/>
        <v>N/A</v>
      </c>
      <c r="M190" t="str">
        <f t="shared" si="25"/>
        <v>N/A</v>
      </c>
      <c r="N190" t="str">
        <f t="shared" si="26"/>
        <v>N/A</v>
      </c>
    </row>
    <row r="191" spans="1:14" x14ac:dyDescent="0.3">
      <c r="A191" s="1">
        <v>33</v>
      </c>
      <c r="B191" t="s">
        <v>434</v>
      </c>
      <c r="C191" t="s">
        <v>3956</v>
      </c>
      <c r="D191" t="s">
        <v>3957</v>
      </c>
      <c r="E191" t="s">
        <v>3958</v>
      </c>
      <c r="F191" t="s">
        <v>3273</v>
      </c>
      <c r="G191" t="s">
        <v>254</v>
      </c>
      <c r="I191" t="str">
        <f t="shared" si="21"/>
        <v>N/A</v>
      </c>
      <c r="J191">
        <f t="shared" si="22"/>
        <v>-101000</v>
      </c>
      <c r="K191">
        <f t="shared" si="23"/>
        <v>-691000</v>
      </c>
      <c r="L191">
        <f t="shared" si="24"/>
        <v>-192000</v>
      </c>
      <c r="M191">
        <f t="shared" si="25"/>
        <v>111000</v>
      </c>
      <c r="N191" t="str">
        <f t="shared" si="26"/>
        <v>N/A</v>
      </c>
    </row>
    <row r="192" spans="1:14" x14ac:dyDescent="0.3">
      <c r="A192" s="1">
        <v>34</v>
      </c>
      <c r="B192" t="s">
        <v>435</v>
      </c>
      <c r="C192" t="s">
        <v>3959</v>
      </c>
      <c r="D192" t="s">
        <v>3960</v>
      </c>
      <c r="E192" t="s">
        <v>3961</v>
      </c>
      <c r="F192" t="s">
        <v>3962</v>
      </c>
      <c r="G192" t="s">
        <v>3950</v>
      </c>
      <c r="I192" t="str">
        <f t="shared" si="21"/>
        <v>N/A</v>
      </c>
      <c r="J192">
        <f t="shared" si="22"/>
        <v>20400000</v>
      </c>
      <c r="K192">
        <f t="shared" si="23"/>
        <v>42580000</v>
      </c>
      <c r="L192">
        <f t="shared" si="24"/>
        <v>83040000</v>
      </c>
      <c r="M192">
        <f t="shared" si="25"/>
        <v>112550000</v>
      </c>
      <c r="N192">
        <f t="shared" si="26"/>
        <v>6140000</v>
      </c>
    </row>
    <row r="193" spans="1:14" x14ac:dyDescent="0.3">
      <c r="A193" s="1">
        <v>35</v>
      </c>
      <c r="B193" t="s">
        <v>436</v>
      </c>
      <c r="C193" t="s">
        <v>254</v>
      </c>
      <c r="D193" t="s">
        <v>254</v>
      </c>
      <c r="E193" t="s">
        <v>254</v>
      </c>
      <c r="F193" t="s">
        <v>254</v>
      </c>
      <c r="G193" t="s">
        <v>254</v>
      </c>
      <c r="I193" t="str">
        <f t="shared" si="21"/>
        <v>N/A</v>
      </c>
      <c r="J193" t="str">
        <f t="shared" si="22"/>
        <v>N/A</v>
      </c>
      <c r="K193" t="str">
        <f t="shared" si="23"/>
        <v>N/A</v>
      </c>
      <c r="L193" t="str">
        <f t="shared" si="24"/>
        <v>N/A</v>
      </c>
      <c r="M193" t="str">
        <f t="shared" si="25"/>
        <v>N/A</v>
      </c>
      <c r="N193" t="str">
        <f t="shared" si="26"/>
        <v>N/A</v>
      </c>
    </row>
    <row r="194" spans="1:14" x14ac:dyDescent="0.3">
      <c r="A194" s="1">
        <v>36</v>
      </c>
      <c r="B194" t="s">
        <v>437</v>
      </c>
      <c r="C194" t="s">
        <v>3959</v>
      </c>
      <c r="D194" t="s">
        <v>3960</v>
      </c>
      <c r="E194" t="s">
        <v>3961</v>
      </c>
      <c r="F194" t="s">
        <v>3962</v>
      </c>
      <c r="G194" t="s">
        <v>3950</v>
      </c>
      <c r="I194" t="str">
        <f t="shared" si="21"/>
        <v>N/A</v>
      </c>
      <c r="J194">
        <f t="shared" si="22"/>
        <v>20400000</v>
      </c>
      <c r="K194">
        <f t="shared" si="23"/>
        <v>42580000</v>
      </c>
      <c r="L194">
        <f t="shared" si="24"/>
        <v>83040000</v>
      </c>
      <c r="M194">
        <f t="shared" si="25"/>
        <v>112550000</v>
      </c>
      <c r="N194">
        <f t="shared" si="26"/>
        <v>6140000</v>
      </c>
    </row>
    <row r="195" spans="1:14" x14ac:dyDescent="0.3">
      <c r="A195" s="1">
        <v>37</v>
      </c>
      <c r="B195" t="s">
        <v>438</v>
      </c>
      <c r="C195" t="s">
        <v>457</v>
      </c>
      <c r="D195" t="s">
        <v>162</v>
      </c>
      <c r="E195" t="s">
        <v>3963</v>
      </c>
      <c r="F195" t="s">
        <v>3964</v>
      </c>
      <c r="G195" t="s">
        <v>3965</v>
      </c>
      <c r="I195" t="str">
        <f t="shared" si="21"/>
        <v>N/A</v>
      </c>
      <c r="J195">
        <f t="shared" si="22"/>
        <v>0.53</v>
      </c>
      <c r="K195">
        <f t="shared" si="23"/>
        <v>0.85</v>
      </c>
      <c r="L195">
        <f t="shared" si="24"/>
        <v>1.51</v>
      </c>
      <c r="M195">
        <f t="shared" si="25"/>
        <v>1.65</v>
      </c>
      <c r="N195">
        <f t="shared" si="26"/>
        <v>7.0000000000000007E-2</v>
      </c>
    </row>
    <row r="196" spans="1:14" x14ac:dyDescent="0.3">
      <c r="A196" s="1">
        <v>38</v>
      </c>
      <c r="B196" t="s">
        <v>444</v>
      </c>
      <c r="C196" t="s">
        <v>254</v>
      </c>
      <c r="D196" t="s">
        <v>3966</v>
      </c>
      <c r="E196" t="s">
        <v>3967</v>
      </c>
      <c r="F196" t="s">
        <v>3968</v>
      </c>
      <c r="G196" t="s">
        <v>3969</v>
      </c>
      <c r="I196" t="str">
        <f t="shared" si="21"/>
        <v>N/A</v>
      </c>
      <c r="J196" t="str">
        <f t="shared" si="22"/>
        <v>N/A</v>
      </c>
      <c r="K196">
        <f t="shared" si="23"/>
        <v>0.6038</v>
      </c>
      <c r="L196">
        <f t="shared" si="24"/>
        <v>0.77650000000000008</v>
      </c>
      <c r="M196">
        <f t="shared" si="25"/>
        <v>9.2699999999999991E-2</v>
      </c>
      <c r="N196">
        <f t="shared" si="26"/>
        <v>-0.95760000000000012</v>
      </c>
    </row>
    <row r="197" spans="1:14" x14ac:dyDescent="0.3">
      <c r="A197" s="1">
        <v>39</v>
      </c>
      <c r="B197" t="s">
        <v>449</v>
      </c>
      <c r="C197" t="s">
        <v>3970</v>
      </c>
      <c r="D197" t="s">
        <v>3971</v>
      </c>
      <c r="E197" t="s">
        <v>3972</v>
      </c>
      <c r="F197" t="s">
        <v>3973</v>
      </c>
      <c r="G197" t="s">
        <v>3974</v>
      </c>
      <c r="I197" t="str">
        <f t="shared" si="21"/>
        <v>pos_trend</v>
      </c>
      <c r="J197">
        <f t="shared" si="22"/>
        <v>38480000</v>
      </c>
      <c r="K197">
        <f t="shared" si="23"/>
        <v>50000000</v>
      </c>
      <c r="L197">
        <f t="shared" si="24"/>
        <v>55060000</v>
      </c>
      <c r="M197">
        <f t="shared" si="25"/>
        <v>68090000</v>
      </c>
      <c r="N197">
        <f t="shared" si="26"/>
        <v>85700000</v>
      </c>
    </row>
    <row r="198" spans="1:14" x14ac:dyDescent="0.3">
      <c r="A198" s="1">
        <v>40</v>
      </c>
      <c r="B198" t="s">
        <v>455</v>
      </c>
      <c r="C198" t="s">
        <v>457</v>
      </c>
      <c r="D198" t="s">
        <v>162</v>
      </c>
      <c r="E198" t="s">
        <v>1764</v>
      </c>
      <c r="F198" t="s">
        <v>3964</v>
      </c>
      <c r="G198" t="s">
        <v>3965</v>
      </c>
      <c r="I198" t="str">
        <f t="shared" si="21"/>
        <v>N/A</v>
      </c>
      <c r="J198">
        <f t="shared" si="22"/>
        <v>0.53</v>
      </c>
      <c r="K198">
        <f t="shared" si="23"/>
        <v>0.85</v>
      </c>
      <c r="L198">
        <f t="shared" si="24"/>
        <v>1.5</v>
      </c>
      <c r="M198">
        <f t="shared" si="25"/>
        <v>1.65</v>
      </c>
      <c r="N198">
        <f t="shared" si="26"/>
        <v>7.0000000000000007E-2</v>
      </c>
    </row>
    <row r="199" spans="1:14" x14ac:dyDescent="0.3">
      <c r="A199" s="1">
        <v>41</v>
      </c>
      <c r="B199" t="s">
        <v>461</v>
      </c>
      <c r="C199" t="s">
        <v>254</v>
      </c>
      <c r="D199" t="s">
        <v>3966</v>
      </c>
      <c r="E199" t="s">
        <v>3975</v>
      </c>
      <c r="F199" t="s">
        <v>3976</v>
      </c>
      <c r="G199" t="s">
        <v>3977</v>
      </c>
      <c r="I199" t="str">
        <f t="shared" si="21"/>
        <v>N/A</v>
      </c>
      <c r="J199" t="str">
        <f t="shared" si="22"/>
        <v>N/A</v>
      </c>
      <c r="K199">
        <f t="shared" si="23"/>
        <v>0.6038</v>
      </c>
      <c r="L199">
        <f t="shared" si="24"/>
        <v>0.76470000000000005</v>
      </c>
      <c r="M199">
        <f t="shared" si="25"/>
        <v>9.7100000000000006E-2</v>
      </c>
      <c r="N199">
        <f t="shared" si="26"/>
        <v>-0.95750000000000002</v>
      </c>
    </row>
    <row r="200" spans="1:14" x14ac:dyDescent="0.3">
      <c r="A200" s="1">
        <v>42</v>
      </c>
      <c r="B200" t="s">
        <v>466</v>
      </c>
      <c r="C200" t="s">
        <v>3978</v>
      </c>
      <c r="D200" t="s">
        <v>2197</v>
      </c>
      <c r="E200" t="s">
        <v>3979</v>
      </c>
      <c r="F200" t="s">
        <v>3980</v>
      </c>
      <c r="G200" t="s">
        <v>3981</v>
      </c>
      <c r="I200" t="str">
        <f t="shared" si="21"/>
        <v>pos_trend</v>
      </c>
      <c r="J200">
        <f t="shared" si="22"/>
        <v>38700000</v>
      </c>
      <c r="K200">
        <f t="shared" si="23"/>
        <v>50260000</v>
      </c>
      <c r="L200">
        <f t="shared" si="24"/>
        <v>55330000</v>
      </c>
      <c r="M200">
        <f t="shared" si="25"/>
        <v>68390000</v>
      </c>
      <c r="N200">
        <f t="shared" si="26"/>
        <v>85970000</v>
      </c>
    </row>
    <row r="201" spans="1:14" x14ac:dyDescent="0.3">
      <c r="A201" s="1">
        <v>43</v>
      </c>
      <c r="B201" t="s">
        <v>153</v>
      </c>
      <c r="C201" t="s">
        <v>3982</v>
      </c>
      <c r="D201" t="s">
        <v>3983</v>
      </c>
      <c r="E201" t="s">
        <v>3984</v>
      </c>
      <c r="F201" t="s">
        <v>3985</v>
      </c>
      <c r="G201" t="s">
        <v>3986</v>
      </c>
      <c r="I201" t="str">
        <f t="shared" si="21"/>
        <v>pos_trend</v>
      </c>
      <c r="J201">
        <f t="shared" si="22"/>
        <v>78690000</v>
      </c>
      <c r="K201">
        <f t="shared" si="23"/>
        <v>140090000</v>
      </c>
      <c r="L201">
        <f t="shared" si="24"/>
        <v>205430000</v>
      </c>
      <c r="M201">
        <f t="shared" si="25"/>
        <v>384360000</v>
      </c>
      <c r="N201">
        <f t="shared" si="26"/>
        <v>580250000</v>
      </c>
    </row>
    <row r="202" spans="1:14" x14ac:dyDescent="0.3">
      <c r="A202" s="1">
        <v>44</v>
      </c>
      <c r="B202" t="s">
        <v>477</v>
      </c>
      <c r="C202" t="s">
        <v>254</v>
      </c>
      <c r="D202" t="s">
        <v>3987</v>
      </c>
      <c r="E202" t="s">
        <v>2710</v>
      </c>
      <c r="F202" t="s">
        <v>2971</v>
      </c>
      <c r="G202" t="s">
        <v>3988</v>
      </c>
      <c r="I202" t="str">
        <f t="shared" si="21"/>
        <v>N/A</v>
      </c>
      <c r="J202" t="str">
        <f t="shared" si="22"/>
        <v>N/A</v>
      </c>
      <c r="K202">
        <f t="shared" si="23"/>
        <v>0.7802</v>
      </c>
      <c r="L202">
        <f t="shared" si="24"/>
        <v>0.46649999999999997</v>
      </c>
      <c r="M202">
        <f t="shared" si="25"/>
        <v>0.871</v>
      </c>
      <c r="N202">
        <f t="shared" si="26"/>
        <v>0.50960000000000005</v>
      </c>
    </row>
    <row r="203" spans="1:14" x14ac:dyDescent="0.3">
      <c r="A203" s="1">
        <v>45</v>
      </c>
      <c r="B203" t="s">
        <v>482</v>
      </c>
      <c r="C203" t="s">
        <v>254</v>
      </c>
      <c r="D203" t="s">
        <v>254</v>
      </c>
      <c r="E203" t="s">
        <v>254</v>
      </c>
      <c r="F203" t="s">
        <v>254</v>
      </c>
      <c r="G203" t="s">
        <v>3989</v>
      </c>
      <c r="I203" t="str">
        <f t="shared" si="21"/>
        <v>N/A</v>
      </c>
      <c r="J203" t="str">
        <f t="shared" si="22"/>
        <v>N/A</v>
      </c>
      <c r="K203" t="str">
        <f t="shared" si="23"/>
        <v>N/A</v>
      </c>
      <c r="L203" t="str">
        <f t="shared" si="24"/>
        <v>N/A</v>
      </c>
      <c r="M203" t="str">
        <f t="shared" si="25"/>
        <v>N/A</v>
      </c>
      <c r="N203">
        <f t="shared" si="26"/>
        <v>0.2064</v>
      </c>
    </row>
    <row r="204" spans="1:14" x14ac:dyDescent="0.3">
      <c r="I204" t="str">
        <f t="shared" si="21"/>
        <v>N/A</v>
      </c>
      <c r="J204" t="str">
        <f t="shared" si="22"/>
        <v>N/A</v>
      </c>
      <c r="K204" t="str">
        <f t="shared" si="23"/>
        <v>N/A</v>
      </c>
      <c r="L204" t="str">
        <f t="shared" si="24"/>
        <v>N/A</v>
      </c>
      <c r="M204" t="str">
        <f t="shared" si="25"/>
        <v>N/A</v>
      </c>
      <c r="N204" t="str">
        <f t="shared" si="26"/>
        <v>N/A</v>
      </c>
    </row>
    <row r="205" spans="1:14" x14ac:dyDescent="0.3">
      <c r="B205" s="1" t="s">
        <v>241</v>
      </c>
      <c r="C205" s="1" t="s">
        <v>242</v>
      </c>
      <c r="D205" s="1" t="s">
        <v>243</v>
      </c>
      <c r="E205" s="1" t="s">
        <v>244</v>
      </c>
      <c r="F205" s="1" t="s">
        <v>245</v>
      </c>
      <c r="G205" s="1" t="s">
        <v>246</v>
      </c>
      <c r="H205" s="1" t="s">
        <v>247</v>
      </c>
      <c r="I205" t="str">
        <f t="shared" si="21"/>
        <v>pos_trend</v>
      </c>
      <c r="J205">
        <f t="shared" si="22"/>
        <v>2012</v>
      </c>
      <c r="K205">
        <f t="shared" si="23"/>
        <v>2013</v>
      </c>
      <c r="L205">
        <f t="shared" si="24"/>
        <v>2014</v>
      </c>
      <c r="M205">
        <f t="shared" si="25"/>
        <v>2015</v>
      </c>
      <c r="N205">
        <f t="shared" si="26"/>
        <v>2016</v>
      </c>
    </row>
    <row r="206" spans="1:14" x14ac:dyDescent="0.3">
      <c r="A206" s="1">
        <v>0</v>
      </c>
      <c r="B206" t="s">
        <v>484</v>
      </c>
      <c r="C206" t="s">
        <v>3990</v>
      </c>
      <c r="D206" t="s">
        <v>2037</v>
      </c>
      <c r="E206" t="s">
        <v>3991</v>
      </c>
      <c r="F206" t="s">
        <v>3992</v>
      </c>
      <c r="G206" t="s">
        <v>3993</v>
      </c>
      <c r="I206" t="str">
        <f t="shared" si="21"/>
        <v>N/A</v>
      </c>
      <c r="J206">
        <f t="shared" si="22"/>
        <v>49400000</v>
      </c>
      <c r="K206">
        <f t="shared" si="23"/>
        <v>4570000</v>
      </c>
      <c r="L206">
        <f t="shared" si="24"/>
        <v>94040000</v>
      </c>
      <c r="M206">
        <f t="shared" si="25"/>
        <v>11220000</v>
      </c>
      <c r="N206">
        <f t="shared" si="26"/>
        <v>57060000</v>
      </c>
    </row>
    <row r="207" spans="1:14" x14ac:dyDescent="0.3">
      <c r="A207" s="1">
        <v>1</v>
      </c>
      <c r="B207" t="s">
        <v>490</v>
      </c>
      <c r="C207" t="s">
        <v>3990</v>
      </c>
      <c r="D207" t="s">
        <v>2037</v>
      </c>
      <c r="E207" t="s">
        <v>3991</v>
      </c>
      <c r="F207" t="s">
        <v>3992</v>
      </c>
      <c r="G207" t="s">
        <v>3993</v>
      </c>
      <c r="I207" t="str">
        <f t="shared" si="21"/>
        <v>N/A</v>
      </c>
      <c r="J207">
        <f t="shared" si="22"/>
        <v>49400000</v>
      </c>
      <c r="K207">
        <f t="shared" si="23"/>
        <v>4570000</v>
      </c>
      <c r="L207">
        <f t="shared" si="24"/>
        <v>94040000</v>
      </c>
      <c r="M207">
        <f t="shared" si="25"/>
        <v>11220000</v>
      </c>
      <c r="N207">
        <f t="shared" si="26"/>
        <v>57060000</v>
      </c>
    </row>
    <row r="208" spans="1:14" x14ac:dyDescent="0.3">
      <c r="A208" s="1">
        <v>2</v>
      </c>
      <c r="B208" t="s">
        <v>491</v>
      </c>
      <c r="C208" t="s">
        <v>254</v>
      </c>
      <c r="D208" t="s">
        <v>254</v>
      </c>
      <c r="E208" t="s">
        <v>254</v>
      </c>
      <c r="F208" t="s">
        <v>254</v>
      </c>
      <c r="G208" t="s">
        <v>254</v>
      </c>
      <c r="I208" t="str">
        <f t="shared" si="21"/>
        <v>N/A</v>
      </c>
      <c r="J208" t="str">
        <f t="shared" si="22"/>
        <v>N/A</v>
      </c>
      <c r="K208" t="str">
        <f t="shared" si="23"/>
        <v>N/A</v>
      </c>
      <c r="L208" t="str">
        <f t="shared" si="24"/>
        <v>N/A</v>
      </c>
      <c r="M208" t="str">
        <f t="shared" si="25"/>
        <v>N/A</v>
      </c>
      <c r="N208" t="str">
        <f t="shared" si="26"/>
        <v>N/A</v>
      </c>
    </row>
    <row r="209" spans="1:14" x14ac:dyDescent="0.3">
      <c r="A209" s="1">
        <v>3</v>
      </c>
      <c r="B209" t="s">
        <v>492</v>
      </c>
      <c r="C209" t="s">
        <v>254</v>
      </c>
      <c r="D209" t="s">
        <v>3994</v>
      </c>
      <c r="E209" t="s">
        <v>3995</v>
      </c>
      <c r="F209" t="s">
        <v>3996</v>
      </c>
      <c r="G209" t="s">
        <v>3997</v>
      </c>
      <c r="I209" t="str">
        <f t="shared" si="21"/>
        <v>N/A</v>
      </c>
      <c r="J209" t="str">
        <f t="shared" si="22"/>
        <v>N/A</v>
      </c>
      <c r="K209">
        <f t="shared" si="23"/>
        <v>-0.90749999999999997</v>
      </c>
      <c r="L209">
        <f t="shared" si="24"/>
        <v>19.5822</v>
      </c>
      <c r="M209">
        <f t="shared" si="25"/>
        <v>-0.88069999999999993</v>
      </c>
      <c r="N209">
        <f t="shared" si="26"/>
        <v>4.0880999999999998</v>
      </c>
    </row>
    <row r="210" spans="1:14" x14ac:dyDescent="0.3">
      <c r="A210" s="1">
        <v>4</v>
      </c>
      <c r="B210" t="s">
        <v>497</v>
      </c>
      <c r="C210" t="s">
        <v>2630</v>
      </c>
      <c r="D210" t="s">
        <v>3998</v>
      </c>
      <c r="E210" t="s">
        <v>3999</v>
      </c>
      <c r="F210" t="s">
        <v>4000</v>
      </c>
      <c r="G210" t="s">
        <v>4001</v>
      </c>
      <c r="I210" t="str">
        <f t="shared" si="21"/>
        <v>N/A</v>
      </c>
      <c r="J210">
        <f t="shared" si="22"/>
        <v>5.0199999999999995E-2</v>
      </c>
      <c r="K210">
        <f t="shared" si="23"/>
        <v>3.7000000000000002E-3</v>
      </c>
      <c r="L210">
        <f t="shared" si="24"/>
        <v>4.2300000000000004E-2</v>
      </c>
      <c r="M210">
        <f t="shared" si="25"/>
        <v>2.6000000000000003E-3</v>
      </c>
      <c r="N210">
        <f t="shared" si="26"/>
        <v>9.4999999999999998E-3</v>
      </c>
    </row>
    <row r="211" spans="1:14" x14ac:dyDescent="0.3">
      <c r="A211" s="1">
        <v>5</v>
      </c>
      <c r="B211" t="s">
        <v>503</v>
      </c>
      <c r="C211" t="s">
        <v>4002</v>
      </c>
      <c r="D211" t="s">
        <v>4003</v>
      </c>
      <c r="E211" t="s">
        <v>4004</v>
      </c>
      <c r="F211" t="s">
        <v>4005</v>
      </c>
      <c r="G211" t="s">
        <v>4006</v>
      </c>
      <c r="I211" t="str">
        <f t="shared" si="21"/>
        <v>pos_trend</v>
      </c>
      <c r="J211">
        <f t="shared" si="22"/>
        <v>71850000</v>
      </c>
      <c r="K211">
        <f t="shared" si="23"/>
        <v>110120000</v>
      </c>
      <c r="L211">
        <f t="shared" si="24"/>
        <v>137990000</v>
      </c>
      <c r="M211">
        <f t="shared" si="25"/>
        <v>245970000</v>
      </c>
      <c r="N211">
        <f t="shared" si="26"/>
        <v>326490000</v>
      </c>
    </row>
    <row r="212" spans="1:14" x14ac:dyDescent="0.3">
      <c r="A212" s="1">
        <v>6</v>
      </c>
      <c r="B212" t="s">
        <v>509</v>
      </c>
      <c r="C212" t="s">
        <v>418</v>
      </c>
      <c r="D212" t="s">
        <v>4007</v>
      </c>
      <c r="E212" t="s">
        <v>4008</v>
      </c>
      <c r="F212" t="s">
        <v>4009</v>
      </c>
      <c r="G212" t="s">
        <v>4010</v>
      </c>
      <c r="I212" t="str">
        <f t="shared" si="21"/>
        <v>pos_trend</v>
      </c>
      <c r="J212">
        <f t="shared" si="22"/>
        <v>63870000</v>
      </c>
      <c r="K212">
        <f t="shared" si="23"/>
        <v>95890000</v>
      </c>
      <c r="L212">
        <f t="shared" si="24"/>
        <v>118380000</v>
      </c>
      <c r="M212">
        <f t="shared" si="25"/>
        <v>216630000</v>
      </c>
      <c r="N212">
        <f t="shared" si="26"/>
        <v>263329999.99999997</v>
      </c>
    </row>
    <row r="213" spans="1:14" x14ac:dyDescent="0.3">
      <c r="A213" s="1">
        <v>7</v>
      </c>
      <c r="B213" t="s">
        <v>515</v>
      </c>
      <c r="C213" t="s">
        <v>4011</v>
      </c>
      <c r="D213" t="s">
        <v>4012</v>
      </c>
      <c r="E213" t="s">
        <v>4013</v>
      </c>
      <c r="F213" t="s">
        <v>4014</v>
      </c>
      <c r="G213" t="s">
        <v>4015</v>
      </c>
      <c r="I213" t="str">
        <f t="shared" si="21"/>
        <v>pos_trend</v>
      </c>
      <c r="J213">
        <f t="shared" si="22"/>
        <v>71350000</v>
      </c>
      <c r="K213">
        <f t="shared" si="23"/>
        <v>114230000</v>
      </c>
      <c r="L213">
        <f t="shared" si="24"/>
        <v>140830000</v>
      </c>
      <c r="M213">
        <f t="shared" si="25"/>
        <v>245960000</v>
      </c>
      <c r="N213">
        <f t="shared" si="26"/>
        <v>302240000</v>
      </c>
    </row>
    <row r="214" spans="1:14" x14ac:dyDescent="0.3">
      <c r="A214" s="1">
        <v>8</v>
      </c>
      <c r="B214" t="s">
        <v>521</v>
      </c>
      <c r="C214" t="s">
        <v>4016</v>
      </c>
      <c r="D214" t="s">
        <v>4017</v>
      </c>
      <c r="E214" t="s">
        <v>4018</v>
      </c>
      <c r="F214" t="s">
        <v>4019</v>
      </c>
      <c r="G214" t="s">
        <v>4020</v>
      </c>
      <c r="I214" t="str">
        <f t="shared" si="21"/>
        <v>neg_trend</v>
      </c>
      <c r="J214">
        <f t="shared" si="22"/>
        <v>-7480000</v>
      </c>
      <c r="K214">
        <f t="shared" si="23"/>
        <v>-18350000</v>
      </c>
      <c r="L214">
        <f t="shared" si="24"/>
        <v>-22450000</v>
      </c>
      <c r="M214">
        <f t="shared" si="25"/>
        <v>-29330000</v>
      </c>
      <c r="N214">
        <f t="shared" si="26"/>
        <v>-38920000</v>
      </c>
    </row>
    <row r="215" spans="1:14" x14ac:dyDescent="0.3">
      <c r="A215" s="1">
        <v>9</v>
      </c>
      <c r="B215" t="s">
        <v>527</v>
      </c>
      <c r="C215" t="s">
        <v>3856</v>
      </c>
      <c r="D215" t="s">
        <v>818</v>
      </c>
      <c r="E215" t="s">
        <v>2851</v>
      </c>
      <c r="F215" t="s">
        <v>4021</v>
      </c>
      <c r="G215" t="s">
        <v>4022</v>
      </c>
      <c r="I215" t="str">
        <f t="shared" si="21"/>
        <v>pos_trend</v>
      </c>
      <c r="J215">
        <f t="shared" si="22"/>
        <v>7980000</v>
      </c>
      <c r="K215">
        <f t="shared" si="23"/>
        <v>14240000</v>
      </c>
      <c r="L215">
        <f t="shared" si="24"/>
        <v>19610000</v>
      </c>
      <c r="M215">
        <f t="shared" si="25"/>
        <v>29350000</v>
      </c>
      <c r="N215">
        <f t="shared" si="26"/>
        <v>63160000</v>
      </c>
    </row>
    <row r="216" spans="1:14" x14ac:dyDescent="0.3">
      <c r="A216" s="1">
        <v>10</v>
      </c>
      <c r="B216" t="s">
        <v>533</v>
      </c>
      <c r="C216" t="s">
        <v>254</v>
      </c>
      <c r="D216" t="s">
        <v>4023</v>
      </c>
      <c r="E216" t="s">
        <v>4024</v>
      </c>
      <c r="F216" t="s">
        <v>4025</v>
      </c>
      <c r="G216" t="s">
        <v>4026</v>
      </c>
      <c r="I216" t="str">
        <f t="shared" si="21"/>
        <v>N/A</v>
      </c>
      <c r="J216" t="str">
        <f t="shared" si="22"/>
        <v>N/A</v>
      </c>
      <c r="K216">
        <f t="shared" si="23"/>
        <v>0.53270000000000006</v>
      </c>
      <c r="L216">
        <f t="shared" si="24"/>
        <v>0.25309999999999999</v>
      </c>
      <c r="M216">
        <f t="shared" si="25"/>
        <v>0.78249999999999997</v>
      </c>
      <c r="N216">
        <f t="shared" si="26"/>
        <v>0.32729999999999998</v>
      </c>
    </row>
    <row r="217" spans="1:14" x14ac:dyDescent="0.3">
      <c r="A217" s="1">
        <v>11</v>
      </c>
      <c r="B217" t="s">
        <v>538</v>
      </c>
      <c r="C217" t="s">
        <v>4027</v>
      </c>
      <c r="D217" t="s">
        <v>4028</v>
      </c>
      <c r="E217" t="s">
        <v>4029</v>
      </c>
      <c r="F217" t="s">
        <v>4030</v>
      </c>
      <c r="G217" t="s">
        <v>4031</v>
      </c>
      <c r="I217" t="str">
        <f t="shared" si="21"/>
        <v>pos_trend</v>
      </c>
      <c r="J217">
        <f t="shared" si="22"/>
        <v>5.67</v>
      </c>
      <c r="K217">
        <f t="shared" si="23"/>
        <v>6.48</v>
      </c>
      <c r="L217">
        <f t="shared" si="24"/>
        <v>7.28</v>
      </c>
      <c r="M217">
        <f t="shared" si="25"/>
        <v>7.3</v>
      </c>
      <c r="N217">
        <f t="shared" si="26"/>
        <v>8.61</v>
      </c>
    </row>
    <row r="218" spans="1:14" x14ac:dyDescent="0.3">
      <c r="A218" s="1">
        <v>12</v>
      </c>
      <c r="B218" t="s">
        <v>544</v>
      </c>
      <c r="C218" t="s">
        <v>254</v>
      </c>
      <c r="D218" t="s">
        <v>254</v>
      </c>
      <c r="E218" t="s">
        <v>254</v>
      </c>
      <c r="F218" t="s">
        <v>4032</v>
      </c>
      <c r="G218" t="s">
        <v>2215</v>
      </c>
      <c r="I218" t="str">
        <f t="shared" si="21"/>
        <v>N/A</v>
      </c>
      <c r="J218" t="str">
        <f t="shared" si="22"/>
        <v>N/A</v>
      </c>
      <c r="K218" t="str">
        <f t="shared" si="23"/>
        <v>N/A</v>
      </c>
      <c r="L218" t="str">
        <f t="shared" si="24"/>
        <v>N/A</v>
      </c>
      <c r="M218">
        <f t="shared" si="25"/>
        <v>4680000</v>
      </c>
      <c r="N218">
        <f t="shared" si="26"/>
        <v>4630000</v>
      </c>
    </row>
    <row r="219" spans="1:14" x14ac:dyDescent="0.3">
      <c r="A219" s="1">
        <v>13</v>
      </c>
      <c r="B219" t="s">
        <v>545</v>
      </c>
      <c r="C219" t="s">
        <v>254</v>
      </c>
      <c r="D219" t="s">
        <v>254</v>
      </c>
      <c r="E219" t="s">
        <v>254</v>
      </c>
      <c r="F219" t="s">
        <v>254</v>
      </c>
      <c r="G219" t="s">
        <v>254</v>
      </c>
      <c r="I219" t="str">
        <f t="shared" si="21"/>
        <v>N/A</v>
      </c>
      <c r="J219" t="str">
        <f t="shared" si="22"/>
        <v>N/A</v>
      </c>
      <c r="K219" t="str">
        <f t="shared" si="23"/>
        <v>N/A</v>
      </c>
      <c r="L219" t="str">
        <f t="shared" si="24"/>
        <v>N/A</v>
      </c>
      <c r="M219" t="str">
        <f t="shared" si="25"/>
        <v>N/A</v>
      </c>
      <c r="N219" t="str">
        <f t="shared" si="26"/>
        <v>N/A</v>
      </c>
    </row>
    <row r="220" spans="1:14" x14ac:dyDescent="0.3">
      <c r="A220" s="1">
        <v>14</v>
      </c>
      <c r="B220" t="s">
        <v>546</v>
      </c>
      <c r="C220" t="s">
        <v>254</v>
      </c>
      <c r="D220" t="s">
        <v>254</v>
      </c>
      <c r="E220" t="s">
        <v>254</v>
      </c>
      <c r="F220" t="s">
        <v>254</v>
      </c>
      <c r="G220" t="s">
        <v>254</v>
      </c>
      <c r="I220" t="str">
        <f t="shared" si="21"/>
        <v>N/A</v>
      </c>
      <c r="J220" t="str">
        <f t="shared" si="22"/>
        <v>N/A</v>
      </c>
      <c r="K220" t="str">
        <f t="shared" si="23"/>
        <v>N/A</v>
      </c>
      <c r="L220" t="str">
        <f t="shared" si="24"/>
        <v>N/A</v>
      </c>
      <c r="M220" t="str">
        <f t="shared" si="25"/>
        <v>N/A</v>
      </c>
      <c r="N220" t="str">
        <f t="shared" si="26"/>
        <v>N/A</v>
      </c>
    </row>
    <row r="221" spans="1:14" x14ac:dyDescent="0.3">
      <c r="A221" s="1">
        <v>15</v>
      </c>
      <c r="B221" t="s">
        <v>547</v>
      </c>
      <c r="C221" t="s">
        <v>254</v>
      </c>
      <c r="D221" t="s">
        <v>254</v>
      </c>
      <c r="E221" t="s">
        <v>254</v>
      </c>
      <c r="F221" t="s">
        <v>254</v>
      </c>
      <c r="G221" t="s">
        <v>254</v>
      </c>
      <c r="I221" t="str">
        <f t="shared" si="21"/>
        <v>N/A</v>
      </c>
      <c r="J221" t="str">
        <f t="shared" si="22"/>
        <v>N/A</v>
      </c>
      <c r="K221" t="str">
        <f t="shared" si="23"/>
        <v>N/A</v>
      </c>
      <c r="L221" t="str">
        <f t="shared" si="24"/>
        <v>N/A</v>
      </c>
      <c r="M221" t="str">
        <f t="shared" si="25"/>
        <v>N/A</v>
      </c>
      <c r="N221" t="str">
        <f t="shared" si="26"/>
        <v>N/A</v>
      </c>
    </row>
    <row r="222" spans="1:14" x14ac:dyDescent="0.3">
      <c r="A222" s="1">
        <v>16</v>
      </c>
      <c r="B222" t="s">
        <v>548</v>
      </c>
      <c r="C222" t="s">
        <v>254</v>
      </c>
      <c r="D222" t="s">
        <v>254</v>
      </c>
      <c r="E222" t="s">
        <v>254</v>
      </c>
      <c r="F222" t="s">
        <v>254</v>
      </c>
      <c r="G222" t="s">
        <v>254</v>
      </c>
      <c r="I222" t="str">
        <f t="shared" si="21"/>
        <v>N/A</v>
      </c>
      <c r="J222" t="str">
        <f t="shared" si="22"/>
        <v>N/A</v>
      </c>
      <c r="K222" t="str">
        <f t="shared" si="23"/>
        <v>N/A</v>
      </c>
      <c r="L222" t="str">
        <f t="shared" si="24"/>
        <v>N/A</v>
      </c>
      <c r="M222" t="str">
        <f t="shared" si="25"/>
        <v>N/A</v>
      </c>
      <c r="N222" t="str">
        <f t="shared" si="26"/>
        <v>N/A</v>
      </c>
    </row>
    <row r="223" spans="1:14" x14ac:dyDescent="0.3">
      <c r="A223" s="1">
        <v>17</v>
      </c>
      <c r="B223" t="s">
        <v>549</v>
      </c>
      <c r="C223" t="s">
        <v>4033</v>
      </c>
      <c r="D223" t="s">
        <v>4034</v>
      </c>
      <c r="E223" t="s">
        <v>4035</v>
      </c>
      <c r="F223" t="s">
        <v>4036</v>
      </c>
      <c r="G223" t="s">
        <v>360</v>
      </c>
      <c r="I223" t="str">
        <f t="shared" si="21"/>
        <v>N/A</v>
      </c>
      <c r="J223">
        <f t="shared" si="22"/>
        <v>19730000</v>
      </c>
      <c r="K223">
        <f t="shared" si="23"/>
        <v>30430000</v>
      </c>
      <c r="L223">
        <f t="shared" si="24"/>
        <v>42110000</v>
      </c>
      <c r="M223">
        <f t="shared" si="25"/>
        <v>32869999.999999996</v>
      </c>
      <c r="N223">
        <f t="shared" si="26"/>
        <v>39740000</v>
      </c>
    </row>
    <row r="224" spans="1:14" x14ac:dyDescent="0.3">
      <c r="A224" s="1">
        <v>18</v>
      </c>
      <c r="B224" t="s">
        <v>555</v>
      </c>
      <c r="C224" t="s">
        <v>2066</v>
      </c>
      <c r="D224" t="s">
        <v>4037</v>
      </c>
      <c r="E224" t="s">
        <v>2234</v>
      </c>
      <c r="F224" t="s">
        <v>4038</v>
      </c>
      <c r="G224" t="s">
        <v>4039</v>
      </c>
      <c r="I224" t="str">
        <f t="shared" si="21"/>
        <v>N/A</v>
      </c>
      <c r="J224">
        <f t="shared" si="22"/>
        <v>16230000</v>
      </c>
      <c r="K224">
        <f t="shared" si="23"/>
        <v>24040000</v>
      </c>
      <c r="L224">
        <f t="shared" si="24"/>
        <v>30370000</v>
      </c>
      <c r="M224">
        <f t="shared" si="25"/>
        <v>11050000</v>
      </c>
      <c r="N224">
        <f t="shared" si="26"/>
        <v>12290000</v>
      </c>
    </row>
    <row r="225" spans="1:14" x14ac:dyDescent="0.3">
      <c r="A225" s="1">
        <v>19</v>
      </c>
      <c r="B225" t="s">
        <v>561</v>
      </c>
      <c r="C225" t="s">
        <v>4040</v>
      </c>
      <c r="D225" t="s">
        <v>4041</v>
      </c>
      <c r="E225" t="s">
        <v>4042</v>
      </c>
      <c r="F225" t="s">
        <v>4043</v>
      </c>
      <c r="G225" t="s">
        <v>4044</v>
      </c>
      <c r="I225" t="str">
        <f t="shared" si="21"/>
        <v>pos_trend</v>
      </c>
      <c r="J225">
        <f t="shared" si="22"/>
        <v>140980000</v>
      </c>
      <c r="K225">
        <f t="shared" si="23"/>
        <v>145130000</v>
      </c>
      <c r="L225">
        <f t="shared" si="24"/>
        <v>274140000</v>
      </c>
      <c r="M225">
        <f t="shared" si="25"/>
        <v>294740000</v>
      </c>
      <c r="N225">
        <f t="shared" si="26"/>
        <v>427930000</v>
      </c>
    </row>
    <row r="226" spans="1:14" x14ac:dyDescent="0.3">
      <c r="I226" t="str">
        <f t="shared" si="21"/>
        <v>N/A</v>
      </c>
      <c r="J226" t="str">
        <f t="shared" si="22"/>
        <v>N/A</v>
      </c>
      <c r="K226" t="str">
        <f t="shared" si="23"/>
        <v>N/A</v>
      </c>
      <c r="L226" t="str">
        <f t="shared" si="24"/>
        <v>N/A</v>
      </c>
      <c r="M226" t="str">
        <f t="shared" si="25"/>
        <v>N/A</v>
      </c>
      <c r="N226" t="str">
        <f t="shared" si="26"/>
        <v>N/A</v>
      </c>
    </row>
    <row r="227" spans="1:14" x14ac:dyDescent="0.3">
      <c r="B227" s="1" t="s">
        <v>307</v>
      </c>
      <c r="C227" s="1" t="s">
        <v>242</v>
      </c>
      <c r="D227" s="1" t="s">
        <v>243</v>
      </c>
      <c r="E227" s="1" t="s">
        <v>244</v>
      </c>
      <c r="F227" s="1" t="s">
        <v>245</v>
      </c>
      <c r="G227" s="1" t="s">
        <v>246</v>
      </c>
      <c r="H227" s="1" t="s">
        <v>247</v>
      </c>
      <c r="I227" t="str">
        <f t="shared" si="21"/>
        <v>pos_trend</v>
      </c>
      <c r="J227">
        <f t="shared" si="22"/>
        <v>2012</v>
      </c>
      <c r="K227">
        <f t="shared" si="23"/>
        <v>2013</v>
      </c>
      <c r="L227">
        <f t="shared" si="24"/>
        <v>2014</v>
      </c>
      <c r="M227">
        <f t="shared" si="25"/>
        <v>2015</v>
      </c>
      <c r="N227">
        <f t="shared" si="26"/>
        <v>2016</v>
      </c>
    </row>
    <row r="228" spans="1:14" x14ac:dyDescent="0.3">
      <c r="A228" s="1">
        <v>0</v>
      </c>
      <c r="B228" t="s">
        <v>567</v>
      </c>
      <c r="C228" t="s">
        <v>4045</v>
      </c>
      <c r="D228" t="s">
        <v>4046</v>
      </c>
      <c r="E228" t="s">
        <v>59</v>
      </c>
      <c r="F228" t="s">
        <v>4047</v>
      </c>
      <c r="G228" t="s">
        <v>4048</v>
      </c>
      <c r="I228" t="str">
        <f t="shared" si="21"/>
        <v>pos_trend</v>
      </c>
      <c r="J228">
        <f t="shared" si="22"/>
        <v>236940000</v>
      </c>
      <c r="K228">
        <f t="shared" si="23"/>
        <v>370110000</v>
      </c>
      <c r="L228">
        <f t="shared" si="24"/>
        <v>1070000000.0000001</v>
      </c>
      <c r="M228">
        <f t="shared" si="25"/>
        <v>1710000000</v>
      </c>
      <c r="N228">
        <f t="shared" si="26"/>
        <v>2700000000</v>
      </c>
    </row>
    <row r="229" spans="1:14" x14ac:dyDescent="0.3">
      <c r="A229" s="1">
        <v>1</v>
      </c>
      <c r="B229" t="s">
        <v>573</v>
      </c>
      <c r="C229" t="s">
        <v>4049</v>
      </c>
      <c r="D229" t="s">
        <v>4050</v>
      </c>
      <c r="E229" t="s">
        <v>1242</v>
      </c>
      <c r="F229" t="s">
        <v>4051</v>
      </c>
      <c r="G229" t="s">
        <v>4052</v>
      </c>
      <c r="I229" t="str">
        <f t="shared" si="21"/>
        <v>pos_trend</v>
      </c>
      <c r="J229">
        <f t="shared" si="22"/>
        <v>249970000</v>
      </c>
      <c r="K229">
        <f t="shared" si="23"/>
        <v>399400000</v>
      </c>
      <c r="L229">
        <f t="shared" si="24"/>
        <v>1130000000</v>
      </c>
      <c r="M229">
        <f t="shared" si="25"/>
        <v>1830000000</v>
      </c>
      <c r="N229">
        <f t="shared" si="26"/>
        <v>2920000000</v>
      </c>
    </row>
    <row r="230" spans="1:14" x14ac:dyDescent="0.3">
      <c r="A230" s="1">
        <v>2</v>
      </c>
      <c r="B230" t="s">
        <v>579</v>
      </c>
      <c r="C230" t="s">
        <v>4053</v>
      </c>
      <c r="D230" t="s">
        <v>4054</v>
      </c>
      <c r="E230" t="s">
        <v>4055</v>
      </c>
      <c r="F230" t="s">
        <v>4056</v>
      </c>
      <c r="G230" t="s">
        <v>1232</v>
      </c>
      <c r="I230" t="str">
        <f t="shared" si="21"/>
        <v>pos_trend</v>
      </c>
      <c r="J230">
        <f t="shared" si="22"/>
        <v>171770000</v>
      </c>
      <c r="K230">
        <f t="shared" si="23"/>
        <v>259519999.99999997</v>
      </c>
      <c r="L230">
        <f t="shared" si="24"/>
        <v>858060000</v>
      </c>
      <c r="M230">
        <f t="shared" si="25"/>
        <v>1280000000</v>
      </c>
      <c r="N230">
        <f t="shared" si="26"/>
        <v>2029999999.9999998</v>
      </c>
    </row>
    <row r="231" spans="1:14" x14ac:dyDescent="0.3">
      <c r="A231" s="1">
        <v>3</v>
      </c>
      <c r="B231" t="s">
        <v>585</v>
      </c>
      <c r="C231" t="s">
        <v>4057</v>
      </c>
      <c r="D231" t="s">
        <v>4058</v>
      </c>
      <c r="E231" t="s">
        <v>4059</v>
      </c>
      <c r="F231" t="s">
        <v>4060</v>
      </c>
      <c r="G231" t="s">
        <v>4061</v>
      </c>
      <c r="I231" t="str">
        <f t="shared" si="21"/>
        <v>pos_trend</v>
      </c>
      <c r="J231">
        <f t="shared" si="22"/>
        <v>39130000</v>
      </c>
      <c r="K231">
        <f t="shared" si="23"/>
        <v>58950000</v>
      </c>
      <c r="L231">
        <f t="shared" si="24"/>
        <v>132410000</v>
      </c>
      <c r="M231">
        <f t="shared" si="25"/>
        <v>214140000</v>
      </c>
      <c r="N231">
        <f t="shared" si="26"/>
        <v>411330000</v>
      </c>
    </row>
    <row r="232" spans="1:14" x14ac:dyDescent="0.3">
      <c r="A232" s="1">
        <v>4</v>
      </c>
      <c r="B232" t="s">
        <v>589</v>
      </c>
      <c r="C232" t="s">
        <v>254</v>
      </c>
      <c r="D232" t="s">
        <v>254</v>
      </c>
      <c r="E232" t="s">
        <v>254</v>
      </c>
      <c r="F232" t="s">
        <v>254</v>
      </c>
      <c r="G232" t="s">
        <v>254</v>
      </c>
      <c r="I232" t="str">
        <f t="shared" si="21"/>
        <v>N/A</v>
      </c>
      <c r="J232" t="str">
        <f t="shared" si="22"/>
        <v>N/A</v>
      </c>
      <c r="K232" t="str">
        <f t="shared" si="23"/>
        <v>N/A</v>
      </c>
      <c r="L232" t="str">
        <f t="shared" si="24"/>
        <v>N/A</v>
      </c>
      <c r="M232" t="str">
        <f t="shared" si="25"/>
        <v>N/A</v>
      </c>
      <c r="N232" t="str">
        <f t="shared" si="26"/>
        <v>N/A</v>
      </c>
    </row>
    <row r="233" spans="1:14" x14ac:dyDescent="0.3">
      <c r="A233" s="1">
        <v>5</v>
      </c>
      <c r="B233" t="s">
        <v>593</v>
      </c>
      <c r="C233" t="s">
        <v>254</v>
      </c>
      <c r="D233" t="s">
        <v>254</v>
      </c>
      <c r="E233" t="s">
        <v>254</v>
      </c>
      <c r="F233" t="s">
        <v>254</v>
      </c>
      <c r="G233" t="s">
        <v>254</v>
      </c>
      <c r="I233" t="str">
        <f t="shared" si="21"/>
        <v>N/A</v>
      </c>
      <c r="J233" t="str">
        <f t="shared" si="22"/>
        <v>N/A</v>
      </c>
      <c r="K233" t="str">
        <f t="shared" si="23"/>
        <v>N/A</v>
      </c>
      <c r="L233" t="str">
        <f t="shared" si="24"/>
        <v>N/A</v>
      </c>
      <c r="M233" t="str">
        <f t="shared" si="25"/>
        <v>N/A</v>
      </c>
      <c r="N233" t="str">
        <f t="shared" si="26"/>
        <v>N/A</v>
      </c>
    </row>
    <row r="234" spans="1:14" x14ac:dyDescent="0.3">
      <c r="A234" s="1">
        <v>6</v>
      </c>
      <c r="B234" t="s">
        <v>599</v>
      </c>
      <c r="C234" t="s">
        <v>4062</v>
      </c>
      <c r="D234" t="s">
        <v>385</v>
      </c>
      <c r="E234" t="s">
        <v>4063</v>
      </c>
      <c r="F234" t="s">
        <v>4064</v>
      </c>
      <c r="G234" t="s">
        <v>324</v>
      </c>
      <c r="I234" t="str">
        <f t="shared" si="21"/>
        <v>pos_trend</v>
      </c>
      <c r="J234">
        <f t="shared" si="22"/>
        <v>13030000</v>
      </c>
      <c r="K234">
        <f t="shared" si="23"/>
        <v>29290000</v>
      </c>
      <c r="L234">
        <f t="shared" si="24"/>
        <v>60610000</v>
      </c>
      <c r="M234">
        <f t="shared" si="25"/>
        <v>119470000</v>
      </c>
      <c r="N234">
        <f t="shared" si="26"/>
        <v>214590000</v>
      </c>
    </row>
    <row r="235" spans="1:14" x14ac:dyDescent="0.3">
      <c r="A235" s="1">
        <v>7</v>
      </c>
      <c r="B235" t="s">
        <v>605</v>
      </c>
      <c r="C235" t="s">
        <v>254</v>
      </c>
      <c r="D235" t="s">
        <v>4065</v>
      </c>
      <c r="E235" t="s">
        <v>4065</v>
      </c>
      <c r="F235" t="s">
        <v>4065</v>
      </c>
      <c r="G235" t="s">
        <v>4066</v>
      </c>
      <c r="I235" t="str">
        <f t="shared" si="21"/>
        <v>N/A</v>
      </c>
      <c r="J235" t="str">
        <f t="shared" si="22"/>
        <v>N/A</v>
      </c>
      <c r="K235">
        <f t="shared" si="23"/>
        <v>2300000</v>
      </c>
      <c r="L235">
        <f t="shared" si="24"/>
        <v>2300000</v>
      </c>
      <c r="M235">
        <f t="shared" si="25"/>
        <v>2300000</v>
      </c>
      <c r="N235">
        <f t="shared" si="26"/>
        <v>75810000</v>
      </c>
    </row>
    <row r="236" spans="1:14" x14ac:dyDescent="0.3">
      <c r="A236" s="1">
        <v>8</v>
      </c>
      <c r="B236" t="s">
        <v>606</v>
      </c>
      <c r="C236" t="s">
        <v>254</v>
      </c>
      <c r="D236" t="s">
        <v>4065</v>
      </c>
      <c r="E236" t="s">
        <v>4065</v>
      </c>
      <c r="F236" t="s">
        <v>4065</v>
      </c>
      <c r="G236" t="s">
        <v>4066</v>
      </c>
      <c r="I236" t="str">
        <f t="shared" si="21"/>
        <v>N/A</v>
      </c>
      <c r="J236" t="str">
        <f t="shared" si="22"/>
        <v>N/A</v>
      </c>
      <c r="K236">
        <f t="shared" si="23"/>
        <v>2300000</v>
      </c>
      <c r="L236">
        <f t="shared" si="24"/>
        <v>2300000</v>
      </c>
      <c r="M236">
        <f t="shared" si="25"/>
        <v>2300000</v>
      </c>
      <c r="N236">
        <f t="shared" si="26"/>
        <v>75810000</v>
      </c>
    </row>
    <row r="237" spans="1:14" x14ac:dyDescent="0.3">
      <c r="A237" s="1">
        <v>9</v>
      </c>
      <c r="B237" t="s">
        <v>607</v>
      </c>
      <c r="C237" t="s">
        <v>4067</v>
      </c>
      <c r="D237" t="s">
        <v>403</v>
      </c>
      <c r="E237" t="s">
        <v>707</v>
      </c>
      <c r="F237" t="s">
        <v>4068</v>
      </c>
      <c r="G237" t="s">
        <v>4069</v>
      </c>
      <c r="I237" t="str">
        <f t="shared" si="21"/>
        <v>pos_trend</v>
      </c>
      <c r="J237">
        <f t="shared" si="22"/>
        <v>1400000</v>
      </c>
      <c r="K237">
        <f t="shared" si="23"/>
        <v>7800000</v>
      </c>
      <c r="L237">
        <f t="shared" si="24"/>
        <v>8500000</v>
      </c>
      <c r="M237">
        <f t="shared" si="25"/>
        <v>16000000</v>
      </c>
      <c r="N237">
        <f t="shared" si="26"/>
        <v>19400000</v>
      </c>
    </row>
    <row r="238" spans="1:14" x14ac:dyDescent="0.3">
      <c r="A238" s="1">
        <v>10</v>
      </c>
      <c r="B238" t="s">
        <v>608</v>
      </c>
      <c r="C238" t="s">
        <v>4070</v>
      </c>
      <c r="D238" t="s">
        <v>4071</v>
      </c>
      <c r="E238" t="s">
        <v>4072</v>
      </c>
      <c r="F238" t="s">
        <v>1523</v>
      </c>
      <c r="G238" t="s">
        <v>4073</v>
      </c>
      <c r="I238" t="str">
        <f t="shared" si="21"/>
        <v>pos_trend</v>
      </c>
      <c r="J238">
        <f t="shared" si="22"/>
        <v>573390000</v>
      </c>
      <c r="K238">
        <f t="shared" si="23"/>
        <v>682120000</v>
      </c>
      <c r="L238">
        <f t="shared" si="24"/>
        <v>824620000</v>
      </c>
      <c r="M238">
        <f t="shared" si="25"/>
        <v>2190000000</v>
      </c>
      <c r="N238">
        <f t="shared" si="26"/>
        <v>2760000000</v>
      </c>
    </row>
    <row r="239" spans="1:14" x14ac:dyDescent="0.3">
      <c r="A239" s="1">
        <v>11</v>
      </c>
      <c r="B239" t="s">
        <v>614</v>
      </c>
      <c r="C239" t="s">
        <v>4074</v>
      </c>
      <c r="D239" t="s">
        <v>4075</v>
      </c>
      <c r="E239" t="s">
        <v>4076</v>
      </c>
      <c r="F239" t="s">
        <v>4077</v>
      </c>
      <c r="G239" t="s">
        <v>4078</v>
      </c>
      <c r="I239" t="str">
        <f t="shared" si="21"/>
        <v>pos_trend</v>
      </c>
      <c r="J239">
        <f t="shared" si="22"/>
        <v>557400000</v>
      </c>
      <c r="K239">
        <f t="shared" si="23"/>
        <v>661550000</v>
      </c>
      <c r="L239">
        <f t="shared" si="24"/>
        <v>802990000</v>
      </c>
      <c r="M239">
        <f t="shared" si="25"/>
        <v>2130000000</v>
      </c>
      <c r="N239">
        <f t="shared" si="26"/>
        <v>2680000000</v>
      </c>
    </row>
    <row r="240" spans="1:14" x14ac:dyDescent="0.3">
      <c r="A240" s="1">
        <v>12</v>
      </c>
      <c r="B240" t="s">
        <v>620</v>
      </c>
      <c r="C240" t="s">
        <v>4079</v>
      </c>
      <c r="D240" t="s">
        <v>4080</v>
      </c>
      <c r="E240" t="s">
        <v>4081</v>
      </c>
      <c r="F240" t="s">
        <v>4082</v>
      </c>
      <c r="G240" t="s">
        <v>4083</v>
      </c>
      <c r="I240" t="str">
        <f t="shared" si="21"/>
        <v>pos_trend</v>
      </c>
      <c r="J240">
        <f t="shared" si="22"/>
        <v>15990000</v>
      </c>
      <c r="K240">
        <f t="shared" si="23"/>
        <v>20570000</v>
      </c>
      <c r="L240">
        <f t="shared" si="24"/>
        <v>21640000</v>
      </c>
      <c r="M240">
        <f t="shared" si="25"/>
        <v>59580000</v>
      </c>
      <c r="N240">
        <f t="shared" si="26"/>
        <v>83310000</v>
      </c>
    </row>
    <row r="241" spans="1:14" x14ac:dyDescent="0.3">
      <c r="A241" s="1">
        <v>13</v>
      </c>
      <c r="B241" t="s">
        <v>626</v>
      </c>
      <c r="C241" t="s">
        <v>4084</v>
      </c>
      <c r="D241" t="s">
        <v>4085</v>
      </c>
      <c r="E241" t="s">
        <v>2746</v>
      </c>
      <c r="F241" t="s">
        <v>4086</v>
      </c>
      <c r="G241" t="s">
        <v>2140</v>
      </c>
      <c r="I241" t="str">
        <f t="shared" si="21"/>
        <v>N/A</v>
      </c>
      <c r="J241">
        <f t="shared" si="22"/>
        <v>30700000</v>
      </c>
      <c r="K241">
        <f t="shared" si="23"/>
        <v>17210000</v>
      </c>
      <c r="L241">
        <f t="shared" si="24"/>
        <v>31180000</v>
      </c>
      <c r="M241">
        <f t="shared" si="25"/>
        <v>20220000</v>
      </c>
      <c r="N241">
        <f t="shared" si="26"/>
        <v>29620000</v>
      </c>
    </row>
    <row r="242" spans="1:14" x14ac:dyDescent="0.3">
      <c r="A242" s="1">
        <v>14</v>
      </c>
      <c r="B242" t="s">
        <v>632</v>
      </c>
      <c r="C242" t="s">
        <v>4084</v>
      </c>
      <c r="D242" t="s">
        <v>4085</v>
      </c>
      <c r="E242" t="s">
        <v>2746</v>
      </c>
      <c r="F242" t="s">
        <v>4086</v>
      </c>
      <c r="G242" t="s">
        <v>2140</v>
      </c>
      <c r="I242" t="str">
        <f t="shared" si="21"/>
        <v>N/A</v>
      </c>
      <c r="J242">
        <f t="shared" si="22"/>
        <v>30700000</v>
      </c>
      <c r="K242">
        <f t="shared" si="23"/>
        <v>17210000</v>
      </c>
      <c r="L242">
        <f t="shared" si="24"/>
        <v>31180000</v>
      </c>
      <c r="M242">
        <f t="shared" si="25"/>
        <v>20220000</v>
      </c>
      <c r="N242">
        <f t="shared" si="26"/>
        <v>29620000</v>
      </c>
    </row>
    <row r="243" spans="1:14" x14ac:dyDescent="0.3">
      <c r="A243" s="1">
        <v>15</v>
      </c>
      <c r="B243" t="s">
        <v>635</v>
      </c>
      <c r="C243" t="s">
        <v>4087</v>
      </c>
      <c r="D243" t="s">
        <v>1519</v>
      </c>
      <c r="E243" t="s">
        <v>1522</v>
      </c>
      <c r="F243" t="s">
        <v>4088</v>
      </c>
      <c r="G243" t="s">
        <v>4089</v>
      </c>
      <c r="I243" t="str">
        <f t="shared" si="21"/>
        <v>pos_trend</v>
      </c>
      <c r="J243">
        <f t="shared" si="22"/>
        <v>983410000</v>
      </c>
      <c r="K243">
        <f t="shared" si="23"/>
        <v>1220000000</v>
      </c>
      <c r="L243">
        <f t="shared" si="24"/>
        <v>2220000000</v>
      </c>
      <c r="M243">
        <f t="shared" si="25"/>
        <v>4280000000.0000005</v>
      </c>
      <c r="N243">
        <f t="shared" si="26"/>
        <v>6020000000</v>
      </c>
    </row>
    <row r="244" spans="1:14" x14ac:dyDescent="0.3">
      <c r="A244" s="1">
        <v>16</v>
      </c>
      <c r="B244" t="s">
        <v>640</v>
      </c>
      <c r="C244" t="s">
        <v>254</v>
      </c>
      <c r="D244" t="s">
        <v>4090</v>
      </c>
      <c r="E244" t="s">
        <v>4091</v>
      </c>
      <c r="F244" t="s">
        <v>4092</v>
      </c>
      <c r="G244" t="s">
        <v>4093</v>
      </c>
      <c r="I244" t="str">
        <f t="shared" si="21"/>
        <v>N/A</v>
      </c>
      <c r="J244" t="str">
        <f t="shared" si="22"/>
        <v>N/A</v>
      </c>
      <c r="K244">
        <f t="shared" si="23"/>
        <v>0.24530000000000002</v>
      </c>
      <c r="L244">
        <f t="shared" si="24"/>
        <v>0.81569999999999998</v>
      </c>
      <c r="M244">
        <f t="shared" si="25"/>
        <v>0.9245000000000001</v>
      </c>
      <c r="N244">
        <f t="shared" si="26"/>
        <v>0.40789999999999998</v>
      </c>
    </row>
    <row r="245" spans="1:14" x14ac:dyDescent="0.3">
      <c r="I245" t="str">
        <f t="shared" si="21"/>
        <v>N/A</v>
      </c>
      <c r="J245" t="str">
        <f t="shared" si="22"/>
        <v>N/A</v>
      </c>
      <c r="K245" t="str">
        <f t="shared" si="23"/>
        <v>N/A</v>
      </c>
      <c r="L245" t="str">
        <f t="shared" si="24"/>
        <v>N/A</v>
      </c>
      <c r="M245" t="str">
        <f t="shared" si="25"/>
        <v>N/A</v>
      </c>
      <c r="N245" t="str">
        <f t="shared" si="26"/>
        <v>N/A</v>
      </c>
    </row>
    <row r="246" spans="1:14" x14ac:dyDescent="0.3">
      <c r="B246" s="1" t="s">
        <v>307</v>
      </c>
      <c r="C246" s="1" t="s">
        <v>242</v>
      </c>
      <c r="D246" s="1" t="s">
        <v>243</v>
      </c>
      <c r="E246" s="1" t="s">
        <v>244</v>
      </c>
      <c r="F246" s="1" t="s">
        <v>245</v>
      </c>
      <c r="G246" s="1" t="s">
        <v>246</v>
      </c>
      <c r="H246" s="1" t="s">
        <v>247</v>
      </c>
      <c r="I246" t="str">
        <f t="shared" si="21"/>
        <v>pos_trend</v>
      </c>
      <c r="J246">
        <f t="shared" si="22"/>
        <v>2012</v>
      </c>
      <c r="K246">
        <f t="shared" si="23"/>
        <v>2013</v>
      </c>
      <c r="L246">
        <f t="shared" si="24"/>
        <v>2014</v>
      </c>
      <c r="M246">
        <f t="shared" si="25"/>
        <v>2015</v>
      </c>
      <c r="N246">
        <f t="shared" si="26"/>
        <v>2016</v>
      </c>
    </row>
    <row r="247" spans="1:14" x14ac:dyDescent="0.3">
      <c r="A247" s="1">
        <v>0</v>
      </c>
      <c r="B247" t="s">
        <v>645</v>
      </c>
      <c r="C247" t="s">
        <v>2716</v>
      </c>
      <c r="D247" t="s">
        <v>4094</v>
      </c>
      <c r="E247" t="s">
        <v>4095</v>
      </c>
      <c r="F247" t="s">
        <v>4096</v>
      </c>
      <c r="G247" t="s">
        <v>3264</v>
      </c>
      <c r="I247" t="str">
        <f t="shared" si="21"/>
        <v>N/A</v>
      </c>
      <c r="J247">
        <f t="shared" si="22"/>
        <v>7680000</v>
      </c>
      <c r="K247">
        <f t="shared" si="23"/>
        <v>15200000</v>
      </c>
      <c r="L247">
        <f t="shared" si="24"/>
        <v>26970000</v>
      </c>
      <c r="M247">
        <f t="shared" si="25"/>
        <v>45360000</v>
      </c>
      <c r="N247">
        <f t="shared" si="26"/>
        <v>34810000</v>
      </c>
    </row>
    <row r="248" spans="1:14" x14ac:dyDescent="0.3">
      <c r="A248" s="1">
        <v>1</v>
      </c>
      <c r="B248" t="s">
        <v>651</v>
      </c>
      <c r="C248" t="s">
        <v>254</v>
      </c>
      <c r="D248" t="s">
        <v>254</v>
      </c>
      <c r="E248" t="s">
        <v>254</v>
      </c>
      <c r="F248" t="s">
        <v>254</v>
      </c>
      <c r="G248" t="s">
        <v>254</v>
      </c>
      <c r="I248" t="str">
        <f t="shared" si="21"/>
        <v>N/A</v>
      </c>
      <c r="J248" t="str">
        <f t="shared" si="22"/>
        <v>N/A</v>
      </c>
      <c r="K248" t="str">
        <f t="shared" si="23"/>
        <v>N/A</v>
      </c>
      <c r="L248" t="str">
        <f t="shared" si="24"/>
        <v>N/A</v>
      </c>
      <c r="M248" t="str">
        <f t="shared" si="25"/>
        <v>N/A</v>
      </c>
      <c r="N248" t="str">
        <f t="shared" si="26"/>
        <v>N/A</v>
      </c>
    </row>
    <row r="249" spans="1:14" x14ac:dyDescent="0.3">
      <c r="A249" s="1">
        <v>2</v>
      </c>
      <c r="B249" t="s">
        <v>653</v>
      </c>
      <c r="C249" t="s">
        <v>2716</v>
      </c>
      <c r="D249" t="s">
        <v>4094</v>
      </c>
      <c r="E249" t="s">
        <v>4095</v>
      </c>
      <c r="F249" t="s">
        <v>4096</v>
      </c>
      <c r="G249" t="s">
        <v>3264</v>
      </c>
      <c r="I249" t="str">
        <f t="shared" si="21"/>
        <v>N/A</v>
      </c>
      <c r="J249">
        <f t="shared" si="22"/>
        <v>7680000</v>
      </c>
      <c r="K249">
        <f t="shared" si="23"/>
        <v>15200000</v>
      </c>
      <c r="L249">
        <f t="shared" si="24"/>
        <v>26970000</v>
      </c>
      <c r="M249">
        <f t="shared" si="25"/>
        <v>45360000</v>
      </c>
      <c r="N249">
        <f t="shared" si="26"/>
        <v>34810000</v>
      </c>
    </row>
    <row r="250" spans="1:14" x14ac:dyDescent="0.3">
      <c r="A250" s="1">
        <v>3</v>
      </c>
      <c r="B250" t="s">
        <v>655</v>
      </c>
      <c r="C250" t="s">
        <v>3482</v>
      </c>
      <c r="D250" t="s">
        <v>4097</v>
      </c>
      <c r="E250" t="s">
        <v>1258</v>
      </c>
      <c r="F250" t="s">
        <v>3325</v>
      </c>
      <c r="G250" t="s">
        <v>4098</v>
      </c>
      <c r="I250" t="str">
        <f t="shared" si="21"/>
        <v>N/A</v>
      </c>
      <c r="J250">
        <f t="shared" si="22"/>
        <v>19080000</v>
      </c>
      <c r="K250">
        <f t="shared" si="23"/>
        <v>36030000</v>
      </c>
      <c r="L250">
        <f t="shared" si="24"/>
        <v>48700000</v>
      </c>
      <c r="M250">
        <f t="shared" si="25"/>
        <v>91340000</v>
      </c>
      <c r="N250">
        <f t="shared" si="26"/>
        <v>80030000</v>
      </c>
    </row>
    <row r="251" spans="1:14" x14ac:dyDescent="0.3">
      <c r="A251" s="1">
        <v>4</v>
      </c>
      <c r="B251" t="s">
        <v>661</v>
      </c>
      <c r="C251" t="s">
        <v>254</v>
      </c>
      <c r="D251" t="s">
        <v>4099</v>
      </c>
      <c r="E251" t="s">
        <v>4100</v>
      </c>
      <c r="F251" t="s">
        <v>4101</v>
      </c>
      <c r="G251" t="s">
        <v>4102</v>
      </c>
      <c r="I251" t="str">
        <f t="shared" si="21"/>
        <v>N/A</v>
      </c>
      <c r="J251" t="str">
        <f t="shared" si="22"/>
        <v>N/A</v>
      </c>
      <c r="K251">
        <f t="shared" si="23"/>
        <v>0.8881</v>
      </c>
      <c r="L251">
        <f t="shared" si="24"/>
        <v>0.35170000000000001</v>
      </c>
      <c r="M251">
        <f t="shared" si="25"/>
        <v>0.87569999999999992</v>
      </c>
      <c r="N251">
        <f t="shared" si="26"/>
        <v>-0.12380000000000001</v>
      </c>
    </row>
    <row r="252" spans="1:14" x14ac:dyDescent="0.3">
      <c r="A252" s="1">
        <v>5</v>
      </c>
      <c r="B252" t="s">
        <v>666</v>
      </c>
      <c r="C252" t="s">
        <v>4103</v>
      </c>
      <c r="D252" t="s">
        <v>4103</v>
      </c>
      <c r="E252" t="s">
        <v>1333</v>
      </c>
      <c r="F252" t="s">
        <v>4104</v>
      </c>
      <c r="G252" t="s">
        <v>4105</v>
      </c>
      <c r="I252" t="str">
        <f t="shared" ref="I252:I315" si="27">IF(AND(K252&gt; J252, L252&gt; K252, M252&gt; L252, N252&gt; M252), "pos_trend", IF(AND(K252&lt; J252, L252&lt; K252, M252&lt; L252, N252&lt; M252), "neg_trend", "N/A"))</f>
        <v>N/A</v>
      </c>
      <c r="J252">
        <f t="shared" ref="J252:J315" si="28">IFERROR(IF(TRIM(C252)="-", "N/A", IF(RIGHT(C252,1)=")",IF(RIGHT(C252,2)="T)",-1000000000000*VALUE(MID(C252,2,LEN(C252)-3)),IF(RIGHT(C252,2)="M)",-1000000*VALUE(MID(C252,2,LEN(C252)-3)),IF(RIGHT(C252,2)="B)",-1000000000*VALUE(MID(C252,2,LEN(C252)-3)),IF(RIGHT(C252,2)="k)",-1000*VALUE(MID(C252,2,LEN(C252)-3)),VALUE(SUBSTITUTE(C252,",","")))))),IF(RIGHT(C252,1)="T",1000000000000*VALUE(LEFT(C252,LEN(C252)-1)),IF(RIGHT(C252,1)="M",1000000*VALUE(LEFT(C252,LEN(C252)-1)),IF(RIGHT(C252,1)="B",1000000000*VALUE(LEFT(C252,LEN(C252)-1)),IF(RIGHT(C252,1)="%",0.01*VALUE(LEFT(C252,LEN(C252)-1)),IF(RIGHT(C252,1)="k",1000*VALUE(LEFT(C252,LEN(C252)-1)),VALUE(SUBSTITUTE(C252,",",""))))))))),"N/A")</f>
        <v>2200000</v>
      </c>
      <c r="K252">
        <f t="shared" ref="K252:K315" si="29">IFERROR(IF(TRIM(D252)="-", "N/A", IF(RIGHT(D252,1)=")",IF(RIGHT(D252,2)="T)",-1000000000000*VALUE(MID(D252,2,LEN(D252)-3)),IF(RIGHT(D252,2)="M)",-1000000*VALUE(MID(D252,2,LEN(D252)-3)),IF(RIGHT(D252,2)="B)",-1000000000*VALUE(MID(D252,2,LEN(D252)-3)),IF(RIGHT(D252,2)="k)",-1000*VALUE(MID(D252,2,LEN(D252)-3)),VALUE(SUBSTITUTE(D252,",","")))))),IF(RIGHT(D252,1)="T",1000000000000*VALUE(LEFT(D252,LEN(D252)-1)),IF(RIGHT(D252,1)="M",1000000*VALUE(LEFT(D252,LEN(D252)-1)),IF(RIGHT(D252,1)="B",1000000000*VALUE(LEFT(D252,LEN(D252)-1)),IF(RIGHT(D252,1)="%",0.01*VALUE(LEFT(D252,LEN(D252)-1)),IF(RIGHT(D252,1)="k",1000*VALUE(LEFT(D252,LEN(D252)-1)),VALUE(SUBSTITUTE(D252,",",""))))))))),"N/A")</f>
        <v>2200000</v>
      </c>
      <c r="L252">
        <f t="shared" ref="L252:L315" si="30">IFERROR(IF(TRIM(E252)="-", "N/A", IF(RIGHT(E252,1)=")",IF(RIGHT(E252,2)="T)",-1000000000000*VALUE(MID(E252,2,LEN(E252)-3)),IF(RIGHT(E252,2)="M)",-1000000*VALUE(MID(E252,2,LEN(E252)-3)),IF(RIGHT(E252,2)="B)",-1000000000*VALUE(MID(E252,2,LEN(E252)-3)),IF(RIGHT(E252,2)="k)",-1000*VALUE(MID(E252,2,LEN(E252)-3)),VALUE(SUBSTITUTE(E252,",","")))))),IF(RIGHT(E252,1)="T",1000000000000*VALUE(LEFT(E252,LEN(E252)-1)),IF(RIGHT(E252,1)="M",1000000*VALUE(LEFT(E252,LEN(E252)-1)),IF(RIGHT(E252,1)="B",1000000000*VALUE(LEFT(E252,LEN(E252)-1)),IF(RIGHT(E252,1)="%",0.01*VALUE(LEFT(E252,LEN(E252)-1)),IF(RIGHT(E252,1)="k",1000*VALUE(LEFT(E252,LEN(E252)-1)),VALUE(SUBSTITUTE(E252,",",""))))))))),"N/A")</f>
        <v>100000</v>
      </c>
      <c r="M252">
        <f t="shared" ref="M252:M315" si="31">IFERROR(IF(TRIM(F252)="-", "N/A", IF(RIGHT(F252,1)=")",IF(RIGHT(F252,2)="T)",-1000000000000*VALUE(MID(F252,2,LEN(F252)-3)),IF(RIGHT(F252,2)="M)",-1000000*VALUE(MID(F252,2,LEN(F252)-3)),IF(RIGHT(F252,2)="B)",-1000000000*VALUE(MID(F252,2,LEN(F252)-3)),IF(RIGHT(F252,2)="k)",-1000*VALUE(MID(F252,2,LEN(F252)-3)),VALUE(SUBSTITUTE(F252,",","")))))),IF(RIGHT(F252,1)="T",1000000000000*VALUE(LEFT(F252,LEN(F252)-1)),IF(RIGHT(F252,1)="M",1000000*VALUE(LEFT(F252,LEN(F252)-1)),IF(RIGHT(F252,1)="B",1000000000*VALUE(LEFT(F252,LEN(F252)-1)),IF(RIGHT(F252,1)="%",0.01*VALUE(LEFT(F252,LEN(F252)-1)),IF(RIGHT(F252,1)="k",1000*VALUE(LEFT(F252,LEN(F252)-1)),VALUE(SUBSTITUTE(F252,",",""))))))))),"N/A")</f>
        <v>7370000</v>
      </c>
      <c r="N252">
        <f t="shared" ref="N252:N315" si="32">IFERROR(IF(TRIM(G252)="-", "N/A", IF(RIGHT(G252,1)=")",IF(RIGHT(G252,2)="T)",-1000000000000*VALUE(MID(G252,2,LEN(G252)-3)),IF(RIGHT(G252,2)="M)",-1000000*VALUE(MID(G252,2,LEN(G252)-3)),IF(RIGHT(G252,2)="B)",-1000000000*VALUE(MID(G252,2,LEN(G252)-3)),IF(RIGHT(G252,2)="k)",-1000*VALUE(MID(G252,2,LEN(G252)-3)),VALUE(SUBSTITUTE(G252,",","")))))),IF(RIGHT(G252,1)="T",1000000000000*VALUE(LEFT(G252,LEN(G252)-1)),IF(RIGHT(G252,1)="M",1000000*VALUE(LEFT(G252,LEN(G252)-1)),IF(RIGHT(G252,1)="B",1000000000*VALUE(LEFT(G252,LEN(G252)-1)),IF(RIGHT(G252,1)="%",0.01*VALUE(LEFT(G252,LEN(G252)-1)),IF(RIGHT(G252,1)="k",1000*VALUE(LEFT(G252,LEN(G252)-1)),VALUE(SUBSTITUTE(G252,",",""))))))))),"N/A")</f>
        <v>527000</v>
      </c>
    </row>
    <row r="253" spans="1:14" x14ac:dyDescent="0.3">
      <c r="A253" s="1">
        <v>6</v>
      </c>
      <c r="B253" t="s">
        <v>672</v>
      </c>
      <c r="C253" t="s">
        <v>4106</v>
      </c>
      <c r="D253" t="s">
        <v>4107</v>
      </c>
      <c r="E253" t="s">
        <v>4108</v>
      </c>
      <c r="F253" t="s">
        <v>4109</v>
      </c>
      <c r="G253" t="s">
        <v>4110</v>
      </c>
      <c r="I253" t="str">
        <f t="shared" si="27"/>
        <v>pos_trend</v>
      </c>
      <c r="J253">
        <f t="shared" si="28"/>
        <v>42890000</v>
      </c>
      <c r="K253">
        <f t="shared" si="29"/>
        <v>61270000</v>
      </c>
      <c r="L253">
        <f t="shared" si="30"/>
        <v>90170000</v>
      </c>
      <c r="M253">
        <f t="shared" si="31"/>
        <v>146140000</v>
      </c>
      <c r="N253">
        <f t="shared" si="32"/>
        <v>227500000</v>
      </c>
    </row>
    <row r="254" spans="1:14" x14ac:dyDescent="0.3">
      <c r="A254" s="1">
        <v>7</v>
      </c>
      <c r="B254" t="s">
        <v>677</v>
      </c>
      <c r="C254" t="s">
        <v>254</v>
      </c>
      <c r="D254" t="s">
        <v>254</v>
      </c>
      <c r="E254" t="s">
        <v>254</v>
      </c>
      <c r="F254" t="s">
        <v>254</v>
      </c>
      <c r="G254" t="s">
        <v>254</v>
      </c>
      <c r="I254" t="str">
        <f t="shared" si="27"/>
        <v>N/A</v>
      </c>
      <c r="J254" t="str">
        <f t="shared" si="28"/>
        <v>N/A</v>
      </c>
      <c r="K254" t="str">
        <f t="shared" si="29"/>
        <v>N/A</v>
      </c>
      <c r="L254" t="str">
        <f t="shared" si="30"/>
        <v>N/A</v>
      </c>
      <c r="M254" t="str">
        <f t="shared" si="31"/>
        <v>N/A</v>
      </c>
      <c r="N254" t="str">
        <f t="shared" si="32"/>
        <v>N/A</v>
      </c>
    </row>
    <row r="255" spans="1:14" x14ac:dyDescent="0.3">
      <c r="A255" s="1">
        <v>8</v>
      </c>
      <c r="B255" t="s">
        <v>678</v>
      </c>
      <c r="C255" t="s">
        <v>4111</v>
      </c>
      <c r="D255" t="s">
        <v>4112</v>
      </c>
      <c r="E255" t="s">
        <v>4113</v>
      </c>
      <c r="F255" t="s">
        <v>4114</v>
      </c>
      <c r="G255" t="s">
        <v>4115</v>
      </c>
      <c r="I255" t="str">
        <f t="shared" si="27"/>
        <v>pos_trend</v>
      </c>
      <c r="J255">
        <f t="shared" si="28"/>
        <v>28750000</v>
      </c>
      <c r="K255">
        <f t="shared" si="29"/>
        <v>37720000</v>
      </c>
      <c r="L255">
        <f t="shared" si="30"/>
        <v>59320000</v>
      </c>
      <c r="M255">
        <f t="shared" si="31"/>
        <v>80700000</v>
      </c>
      <c r="N255">
        <f t="shared" si="32"/>
        <v>105070000</v>
      </c>
    </row>
    <row r="256" spans="1:14" x14ac:dyDescent="0.3">
      <c r="A256" s="1">
        <v>9</v>
      </c>
      <c r="B256" t="s">
        <v>683</v>
      </c>
      <c r="C256" t="s">
        <v>4116</v>
      </c>
      <c r="D256" t="s">
        <v>4117</v>
      </c>
      <c r="E256" t="s">
        <v>4118</v>
      </c>
      <c r="F256" t="s">
        <v>4119</v>
      </c>
      <c r="G256" t="s">
        <v>4120</v>
      </c>
      <c r="I256" t="str">
        <f t="shared" si="27"/>
        <v>pos_trend</v>
      </c>
      <c r="J256">
        <f t="shared" si="28"/>
        <v>14140000</v>
      </c>
      <c r="K256">
        <f t="shared" si="29"/>
        <v>23550000</v>
      </c>
      <c r="L256">
        <f t="shared" si="30"/>
        <v>30860000</v>
      </c>
      <c r="M256">
        <f t="shared" si="31"/>
        <v>65440000</v>
      </c>
      <c r="N256">
        <f t="shared" si="32"/>
        <v>122430000</v>
      </c>
    </row>
    <row r="257" spans="1:14" x14ac:dyDescent="0.3">
      <c r="A257" s="1">
        <v>10</v>
      </c>
      <c r="B257" t="s">
        <v>689</v>
      </c>
      <c r="C257" t="s">
        <v>4002</v>
      </c>
      <c r="D257" t="s">
        <v>4121</v>
      </c>
      <c r="E257" t="s">
        <v>4122</v>
      </c>
      <c r="F257" t="s">
        <v>4123</v>
      </c>
      <c r="G257" t="s">
        <v>4124</v>
      </c>
      <c r="I257" t="str">
        <f t="shared" si="27"/>
        <v>pos_trend</v>
      </c>
      <c r="J257">
        <f t="shared" si="28"/>
        <v>71850000</v>
      </c>
      <c r="K257">
        <f t="shared" si="29"/>
        <v>114690000</v>
      </c>
      <c r="L257">
        <f t="shared" si="30"/>
        <v>165930000</v>
      </c>
      <c r="M257">
        <f t="shared" si="31"/>
        <v>290200000</v>
      </c>
      <c r="N257">
        <f t="shared" si="32"/>
        <v>342870000</v>
      </c>
    </row>
    <row r="258" spans="1:14" x14ac:dyDescent="0.3">
      <c r="A258" s="1">
        <v>11</v>
      </c>
      <c r="B258" t="s">
        <v>695</v>
      </c>
      <c r="C258" t="s">
        <v>4125</v>
      </c>
      <c r="D258" t="s">
        <v>4126</v>
      </c>
      <c r="E258" t="s">
        <v>59</v>
      </c>
      <c r="F258" t="s">
        <v>4127</v>
      </c>
      <c r="G258" t="s">
        <v>4128</v>
      </c>
      <c r="I258" t="str">
        <f t="shared" si="27"/>
        <v>pos_trend</v>
      </c>
      <c r="J258">
        <f t="shared" si="28"/>
        <v>465640000</v>
      </c>
      <c r="K258">
        <f t="shared" si="29"/>
        <v>601940000</v>
      </c>
      <c r="L258">
        <f t="shared" si="30"/>
        <v>1070000000.0000001</v>
      </c>
      <c r="M258">
        <f t="shared" si="31"/>
        <v>2200000000</v>
      </c>
      <c r="N258">
        <f t="shared" si="32"/>
        <v>3250000000</v>
      </c>
    </row>
    <row r="259" spans="1:14" x14ac:dyDescent="0.3">
      <c r="A259" s="1">
        <v>12</v>
      </c>
      <c r="B259" t="s">
        <v>701</v>
      </c>
      <c r="C259" t="s">
        <v>4125</v>
      </c>
      <c r="D259" t="s">
        <v>4126</v>
      </c>
      <c r="E259" t="s">
        <v>59</v>
      </c>
      <c r="F259" t="s">
        <v>4127</v>
      </c>
      <c r="G259" t="s">
        <v>4128</v>
      </c>
      <c r="I259" t="str">
        <f t="shared" si="27"/>
        <v>pos_trend</v>
      </c>
      <c r="J259">
        <f t="shared" si="28"/>
        <v>465640000</v>
      </c>
      <c r="K259">
        <f t="shared" si="29"/>
        <v>601940000</v>
      </c>
      <c r="L259">
        <f t="shared" si="30"/>
        <v>1070000000.0000001</v>
      </c>
      <c r="M259">
        <f t="shared" si="31"/>
        <v>2200000000</v>
      </c>
      <c r="N259">
        <f t="shared" si="32"/>
        <v>3250000000</v>
      </c>
    </row>
    <row r="260" spans="1:14" x14ac:dyDescent="0.3">
      <c r="A260" s="1">
        <v>13</v>
      </c>
      <c r="B260" t="s">
        <v>704</v>
      </c>
      <c r="C260" t="s">
        <v>4125</v>
      </c>
      <c r="D260" t="s">
        <v>4126</v>
      </c>
      <c r="E260" t="s">
        <v>59</v>
      </c>
      <c r="F260" t="s">
        <v>4127</v>
      </c>
      <c r="G260" t="s">
        <v>4128</v>
      </c>
      <c r="I260" t="str">
        <f t="shared" si="27"/>
        <v>pos_trend</v>
      </c>
      <c r="J260">
        <f t="shared" si="28"/>
        <v>465640000</v>
      </c>
      <c r="K260">
        <f t="shared" si="29"/>
        <v>601940000</v>
      </c>
      <c r="L260">
        <f t="shared" si="30"/>
        <v>1070000000.0000001</v>
      </c>
      <c r="M260">
        <f t="shared" si="31"/>
        <v>2200000000</v>
      </c>
      <c r="N260">
        <f t="shared" si="32"/>
        <v>3250000000</v>
      </c>
    </row>
    <row r="261" spans="1:14" x14ac:dyDescent="0.3">
      <c r="A261" s="1">
        <v>14</v>
      </c>
      <c r="B261" t="s">
        <v>705</v>
      </c>
      <c r="C261" t="s">
        <v>254</v>
      </c>
      <c r="D261" t="s">
        <v>254</v>
      </c>
      <c r="E261" t="s">
        <v>254</v>
      </c>
      <c r="F261" t="s">
        <v>254</v>
      </c>
      <c r="G261" t="s">
        <v>254</v>
      </c>
      <c r="I261" t="str">
        <f t="shared" si="27"/>
        <v>N/A</v>
      </c>
      <c r="J261" t="str">
        <f t="shared" si="28"/>
        <v>N/A</v>
      </c>
      <c r="K261" t="str">
        <f t="shared" si="29"/>
        <v>N/A</v>
      </c>
      <c r="L261" t="str">
        <f t="shared" si="30"/>
        <v>N/A</v>
      </c>
      <c r="M261" t="str">
        <f t="shared" si="31"/>
        <v>N/A</v>
      </c>
      <c r="N261" t="str">
        <f t="shared" si="32"/>
        <v>N/A</v>
      </c>
    </row>
    <row r="262" spans="1:14" x14ac:dyDescent="0.3">
      <c r="A262" s="1">
        <v>15</v>
      </c>
      <c r="B262" t="s">
        <v>706</v>
      </c>
      <c r="C262" t="s">
        <v>254</v>
      </c>
      <c r="D262" t="s">
        <v>254</v>
      </c>
      <c r="E262" t="s">
        <v>254</v>
      </c>
      <c r="F262" t="s">
        <v>254</v>
      </c>
      <c r="G262" t="s">
        <v>254</v>
      </c>
      <c r="I262" t="str">
        <f t="shared" si="27"/>
        <v>N/A</v>
      </c>
      <c r="J262" t="str">
        <f t="shared" si="28"/>
        <v>N/A</v>
      </c>
      <c r="K262" t="str">
        <f t="shared" si="29"/>
        <v>N/A</v>
      </c>
      <c r="L262" t="str">
        <f t="shared" si="30"/>
        <v>N/A</v>
      </c>
      <c r="M262" t="str">
        <f t="shared" si="31"/>
        <v>N/A</v>
      </c>
      <c r="N262" t="str">
        <f t="shared" si="32"/>
        <v>N/A</v>
      </c>
    </row>
    <row r="263" spans="1:14" x14ac:dyDescent="0.3">
      <c r="A263" s="1">
        <v>16</v>
      </c>
      <c r="B263" t="s">
        <v>709</v>
      </c>
      <c r="C263" t="s">
        <v>254</v>
      </c>
      <c r="D263" t="s">
        <v>254</v>
      </c>
      <c r="E263" t="s">
        <v>3926</v>
      </c>
      <c r="F263" t="s">
        <v>1664</v>
      </c>
      <c r="G263" t="s">
        <v>4129</v>
      </c>
      <c r="I263" t="str">
        <f t="shared" si="27"/>
        <v>N/A</v>
      </c>
      <c r="J263" t="str">
        <f t="shared" si="28"/>
        <v>N/A</v>
      </c>
      <c r="K263" t="str">
        <f t="shared" si="29"/>
        <v>N/A</v>
      </c>
      <c r="L263">
        <f t="shared" si="30"/>
        <v>9600000</v>
      </c>
      <c r="M263">
        <f t="shared" si="31"/>
        <v>2800000</v>
      </c>
      <c r="N263">
        <f t="shared" si="32"/>
        <v>10700000</v>
      </c>
    </row>
    <row r="264" spans="1:14" x14ac:dyDescent="0.3">
      <c r="A264" s="1">
        <v>17</v>
      </c>
      <c r="B264" t="s">
        <v>714</v>
      </c>
      <c r="C264" t="s">
        <v>4130</v>
      </c>
      <c r="D264" t="s">
        <v>4131</v>
      </c>
      <c r="E264" t="s">
        <v>4132</v>
      </c>
      <c r="F264" t="s">
        <v>4133</v>
      </c>
      <c r="G264" t="s">
        <v>4134</v>
      </c>
      <c r="I264" t="str">
        <f t="shared" si="27"/>
        <v>N/A</v>
      </c>
      <c r="J264">
        <f t="shared" si="28"/>
        <v>998000</v>
      </c>
      <c r="K264">
        <f t="shared" si="29"/>
        <v>7970000</v>
      </c>
      <c r="L264">
        <f t="shared" si="30"/>
        <v>50740000</v>
      </c>
      <c r="M264">
        <f t="shared" si="31"/>
        <v>-25180000</v>
      </c>
      <c r="N264">
        <f t="shared" si="32"/>
        <v>74740000</v>
      </c>
    </row>
    <row r="265" spans="1:14" x14ac:dyDescent="0.3">
      <c r="A265" s="1">
        <v>18</v>
      </c>
      <c r="B265" t="s">
        <v>720</v>
      </c>
      <c r="C265" t="s">
        <v>4130</v>
      </c>
      <c r="D265" t="s">
        <v>4131</v>
      </c>
      <c r="E265" t="s">
        <v>4135</v>
      </c>
      <c r="F265" t="s">
        <v>4136</v>
      </c>
      <c r="G265" t="s">
        <v>4137</v>
      </c>
      <c r="I265" t="str">
        <f t="shared" si="27"/>
        <v>N/A</v>
      </c>
      <c r="J265">
        <f t="shared" si="28"/>
        <v>998000</v>
      </c>
      <c r="K265">
        <f t="shared" si="29"/>
        <v>7970000</v>
      </c>
      <c r="L265">
        <f t="shared" si="30"/>
        <v>63880000</v>
      </c>
      <c r="M265">
        <f t="shared" si="31"/>
        <v>23940000</v>
      </c>
      <c r="N265">
        <f t="shared" si="32"/>
        <v>78520000</v>
      </c>
    </row>
    <row r="266" spans="1:14" x14ac:dyDescent="0.3">
      <c r="A266" s="1">
        <v>19</v>
      </c>
      <c r="B266" t="s">
        <v>725</v>
      </c>
      <c r="C266" t="s">
        <v>254</v>
      </c>
      <c r="D266" t="s">
        <v>254</v>
      </c>
      <c r="E266" t="s">
        <v>4138</v>
      </c>
      <c r="F266" t="s">
        <v>4139</v>
      </c>
      <c r="G266" t="s">
        <v>4140</v>
      </c>
      <c r="I266" t="str">
        <f t="shared" si="27"/>
        <v>N/A</v>
      </c>
      <c r="J266" t="str">
        <f t="shared" si="28"/>
        <v>N/A</v>
      </c>
      <c r="K266" t="str">
        <f t="shared" si="29"/>
        <v>N/A</v>
      </c>
      <c r="L266">
        <f t="shared" si="30"/>
        <v>13140000</v>
      </c>
      <c r="M266">
        <f t="shared" si="31"/>
        <v>49110000</v>
      </c>
      <c r="N266">
        <f t="shared" si="32"/>
        <v>3780000</v>
      </c>
    </row>
    <row r="267" spans="1:14" x14ac:dyDescent="0.3">
      <c r="A267" s="1">
        <v>20</v>
      </c>
      <c r="B267" t="s">
        <v>730</v>
      </c>
      <c r="C267" t="s">
        <v>3681</v>
      </c>
      <c r="D267" t="s">
        <v>4141</v>
      </c>
      <c r="E267" t="s">
        <v>4142</v>
      </c>
      <c r="F267" t="s">
        <v>4143</v>
      </c>
      <c r="G267" t="s">
        <v>4144</v>
      </c>
      <c r="I267" t="str">
        <f t="shared" si="27"/>
        <v>pos_trend</v>
      </c>
      <c r="J267">
        <f t="shared" si="28"/>
        <v>12380000</v>
      </c>
      <c r="K267">
        <f t="shared" si="29"/>
        <v>19350000</v>
      </c>
      <c r="L267">
        <f t="shared" si="30"/>
        <v>33910000</v>
      </c>
      <c r="M267">
        <f t="shared" si="31"/>
        <v>75800000</v>
      </c>
      <c r="N267">
        <f t="shared" si="32"/>
        <v>154160000</v>
      </c>
    </row>
    <row r="268" spans="1:14" x14ac:dyDescent="0.3">
      <c r="A268" s="1">
        <v>21</v>
      </c>
      <c r="B268" t="s">
        <v>735</v>
      </c>
      <c r="C268" t="s">
        <v>3681</v>
      </c>
      <c r="D268" t="s">
        <v>4141</v>
      </c>
      <c r="E268" t="s">
        <v>4142</v>
      </c>
      <c r="F268" t="s">
        <v>4143</v>
      </c>
      <c r="G268" t="s">
        <v>4144</v>
      </c>
      <c r="I268" t="str">
        <f t="shared" si="27"/>
        <v>pos_trend</v>
      </c>
      <c r="J268">
        <f t="shared" si="28"/>
        <v>12380000</v>
      </c>
      <c r="K268">
        <f t="shared" si="29"/>
        <v>19350000</v>
      </c>
      <c r="L268">
        <f t="shared" si="30"/>
        <v>33910000</v>
      </c>
      <c r="M268">
        <f t="shared" si="31"/>
        <v>75800000</v>
      </c>
      <c r="N268">
        <f t="shared" si="32"/>
        <v>154160000</v>
      </c>
    </row>
    <row r="269" spans="1:14" x14ac:dyDescent="0.3">
      <c r="A269" s="1">
        <v>22</v>
      </c>
      <c r="B269" t="s">
        <v>741</v>
      </c>
      <c r="C269" t="s">
        <v>254</v>
      </c>
      <c r="D269" t="s">
        <v>254</v>
      </c>
      <c r="E269" t="s">
        <v>254</v>
      </c>
      <c r="F269" t="s">
        <v>254</v>
      </c>
      <c r="G269" t="s">
        <v>254</v>
      </c>
      <c r="I269" t="str">
        <f t="shared" si="27"/>
        <v>N/A</v>
      </c>
      <c r="J269" t="str">
        <f t="shared" si="28"/>
        <v>N/A</v>
      </c>
      <c r="K269" t="str">
        <f t="shared" si="29"/>
        <v>N/A</v>
      </c>
      <c r="L269" t="str">
        <f t="shared" si="30"/>
        <v>N/A</v>
      </c>
      <c r="M269" t="str">
        <f t="shared" si="31"/>
        <v>N/A</v>
      </c>
      <c r="N269" t="str">
        <f t="shared" si="32"/>
        <v>N/A</v>
      </c>
    </row>
    <row r="270" spans="1:14" x14ac:dyDescent="0.3">
      <c r="A270" s="1">
        <v>23</v>
      </c>
      <c r="B270" t="s">
        <v>747</v>
      </c>
      <c r="C270" t="s">
        <v>4145</v>
      </c>
      <c r="D270" t="s">
        <v>4146</v>
      </c>
      <c r="E270" t="s">
        <v>1513</v>
      </c>
      <c r="F270" t="s">
        <v>4147</v>
      </c>
      <c r="G270" t="s">
        <v>4148</v>
      </c>
      <c r="I270" t="str">
        <f t="shared" si="27"/>
        <v>pos_trend</v>
      </c>
      <c r="J270">
        <f t="shared" si="28"/>
        <v>550860000</v>
      </c>
      <c r="K270">
        <f t="shared" si="29"/>
        <v>743950000</v>
      </c>
      <c r="L270">
        <f t="shared" si="30"/>
        <v>1340000000</v>
      </c>
      <c r="M270">
        <f t="shared" si="31"/>
        <v>2590000000</v>
      </c>
      <c r="N270">
        <f t="shared" si="32"/>
        <v>3840000000</v>
      </c>
    </row>
    <row r="271" spans="1:14" x14ac:dyDescent="0.3">
      <c r="A271" s="1">
        <v>24</v>
      </c>
      <c r="B271" t="s">
        <v>753</v>
      </c>
      <c r="C271" t="s">
        <v>254</v>
      </c>
      <c r="D271" t="s">
        <v>254</v>
      </c>
      <c r="E271" t="s">
        <v>254</v>
      </c>
      <c r="F271" t="s">
        <v>254</v>
      </c>
      <c r="G271" t="s">
        <v>254</v>
      </c>
      <c r="I271" t="str">
        <f t="shared" si="27"/>
        <v>N/A</v>
      </c>
      <c r="J271" t="str">
        <f t="shared" si="28"/>
        <v>N/A</v>
      </c>
      <c r="K271" t="str">
        <f t="shared" si="29"/>
        <v>N/A</v>
      </c>
      <c r="L271" t="str">
        <f t="shared" si="30"/>
        <v>N/A</v>
      </c>
      <c r="M271" t="str">
        <f t="shared" si="31"/>
        <v>N/A</v>
      </c>
      <c r="N271" t="str">
        <f t="shared" si="32"/>
        <v>N/A</v>
      </c>
    </row>
    <row r="272" spans="1:14" x14ac:dyDescent="0.3">
      <c r="A272" s="1">
        <v>25</v>
      </c>
      <c r="B272" t="s">
        <v>754</v>
      </c>
      <c r="C272" t="s">
        <v>4149</v>
      </c>
      <c r="D272" t="s">
        <v>4150</v>
      </c>
      <c r="E272" t="s">
        <v>3966</v>
      </c>
      <c r="F272" t="s">
        <v>4151</v>
      </c>
      <c r="G272" t="s">
        <v>4152</v>
      </c>
      <c r="I272" t="str">
        <f t="shared" si="27"/>
        <v>N/A</v>
      </c>
      <c r="J272">
        <f t="shared" si="28"/>
        <v>0.56020000000000003</v>
      </c>
      <c r="K272">
        <f t="shared" si="29"/>
        <v>0.60750000000000004</v>
      </c>
      <c r="L272">
        <f t="shared" si="30"/>
        <v>0.6038</v>
      </c>
      <c r="M272">
        <f t="shared" si="31"/>
        <v>0.6048</v>
      </c>
      <c r="N272">
        <f t="shared" si="32"/>
        <v>0.63719999999999999</v>
      </c>
    </row>
    <row r="273" spans="1:14" x14ac:dyDescent="0.3">
      <c r="A273" s="1">
        <v>26</v>
      </c>
      <c r="B273" t="s">
        <v>760</v>
      </c>
      <c r="C273" t="s">
        <v>254</v>
      </c>
      <c r="D273" t="s">
        <v>254</v>
      </c>
      <c r="E273" t="s">
        <v>254</v>
      </c>
      <c r="F273" t="s">
        <v>254</v>
      </c>
      <c r="G273" t="s">
        <v>254</v>
      </c>
      <c r="I273" t="str">
        <f t="shared" si="27"/>
        <v>N/A</v>
      </c>
      <c r="J273" t="str">
        <f t="shared" si="28"/>
        <v>N/A</v>
      </c>
      <c r="K273" t="str">
        <f t="shared" si="29"/>
        <v>N/A</v>
      </c>
      <c r="L273" t="str">
        <f t="shared" si="30"/>
        <v>N/A</v>
      </c>
      <c r="M273" t="str">
        <f t="shared" si="31"/>
        <v>N/A</v>
      </c>
      <c r="N273" t="str">
        <f t="shared" si="32"/>
        <v>N/A</v>
      </c>
    </row>
    <row r="274" spans="1:14" x14ac:dyDescent="0.3">
      <c r="A274" s="1">
        <v>27</v>
      </c>
      <c r="B274" t="s">
        <v>761</v>
      </c>
      <c r="C274" t="s">
        <v>254</v>
      </c>
      <c r="D274" t="s">
        <v>254</v>
      </c>
      <c r="E274" t="s">
        <v>254</v>
      </c>
      <c r="F274" t="s">
        <v>254</v>
      </c>
      <c r="G274" t="s">
        <v>254</v>
      </c>
      <c r="I274" t="str">
        <f t="shared" si="27"/>
        <v>N/A</v>
      </c>
      <c r="J274" t="str">
        <f t="shared" si="28"/>
        <v>N/A</v>
      </c>
      <c r="K274" t="str">
        <f t="shared" si="29"/>
        <v>N/A</v>
      </c>
      <c r="L274" t="str">
        <f t="shared" si="30"/>
        <v>N/A</v>
      </c>
      <c r="M274" t="str">
        <f t="shared" si="31"/>
        <v>N/A</v>
      </c>
      <c r="N274" t="str">
        <f t="shared" si="32"/>
        <v>N/A</v>
      </c>
    </row>
    <row r="275" spans="1:14" x14ac:dyDescent="0.3">
      <c r="A275" s="1">
        <v>28</v>
      </c>
      <c r="B275" t="s">
        <v>762</v>
      </c>
      <c r="C275" t="s">
        <v>254</v>
      </c>
      <c r="D275" t="s">
        <v>254</v>
      </c>
      <c r="E275" t="s">
        <v>254</v>
      </c>
      <c r="F275" t="s">
        <v>254</v>
      </c>
      <c r="G275" t="s">
        <v>254</v>
      </c>
      <c r="I275" t="str">
        <f t="shared" si="27"/>
        <v>N/A</v>
      </c>
      <c r="J275" t="str">
        <f t="shared" si="28"/>
        <v>N/A</v>
      </c>
      <c r="K275" t="str">
        <f t="shared" si="29"/>
        <v>N/A</v>
      </c>
      <c r="L275" t="str">
        <f t="shared" si="30"/>
        <v>N/A</v>
      </c>
      <c r="M275" t="str">
        <f t="shared" si="31"/>
        <v>N/A</v>
      </c>
      <c r="N275" t="str">
        <f t="shared" si="32"/>
        <v>N/A</v>
      </c>
    </row>
    <row r="276" spans="1:14" x14ac:dyDescent="0.3">
      <c r="A276" s="1">
        <v>29</v>
      </c>
      <c r="B276" t="s">
        <v>763</v>
      </c>
      <c r="C276" t="s">
        <v>4153</v>
      </c>
      <c r="D276" t="s">
        <v>4154</v>
      </c>
      <c r="E276" t="s">
        <v>4155</v>
      </c>
      <c r="F276" t="s">
        <v>636</v>
      </c>
      <c r="G276" t="s">
        <v>4156</v>
      </c>
      <c r="I276" t="str">
        <f t="shared" si="27"/>
        <v>pos_trend</v>
      </c>
      <c r="J276">
        <f t="shared" si="28"/>
        <v>432550000</v>
      </c>
      <c r="K276">
        <f t="shared" si="29"/>
        <v>480710000</v>
      </c>
      <c r="L276">
        <f t="shared" si="30"/>
        <v>880970000</v>
      </c>
      <c r="M276">
        <f t="shared" si="31"/>
        <v>1680000000</v>
      </c>
      <c r="N276">
        <f t="shared" si="32"/>
        <v>2170000000</v>
      </c>
    </row>
    <row r="277" spans="1:14" x14ac:dyDescent="0.3">
      <c r="A277" s="1">
        <v>30</v>
      </c>
      <c r="B277" t="s">
        <v>769</v>
      </c>
      <c r="C277" t="s">
        <v>4157</v>
      </c>
      <c r="D277" t="s">
        <v>4158</v>
      </c>
      <c r="E277" t="s">
        <v>4159</v>
      </c>
      <c r="F277" t="s">
        <v>4160</v>
      </c>
      <c r="G277" t="s">
        <v>4161</v>
      </c>
      <c r="I277" t="str">
        <f t="shared" si="27"/>
        <v>pos_trend</v>
      </c>
      <c r="J277">
        <f t="shared" si="28"/>
        <v>499000</v>
      </c>
      <c r="K277">
        <f t="shared" si="29"/>
        <v>501000</v>
      </c>
      <c r="L277">
        <f t="shared" si="30"/>
        <v>592000</v>
      </c>
      <c r="M277">
        <f t="shared" si="31"/>
        <v>707000</v>
      </c>
      <c r="N277">
        <f t="shared" si="32"/>
        <v>867000</v>
      </c>
    </row>
    <row r="278" spans="1:14" x14ac:dyDescent="0.3">
      <c r="A278" s="1">
        <v>31</v>
      </c>
      <c r="B278" t="s">
        <v>773</v>
      </c>
      <c r="C278" t="s">
        <v>4162</v>
      </c>
      <c r="D278" t="s">
        <v>2007</v>
      </c>
      <c r="E278" t="s">
        <v>4163</v>
      </c>
      <c r="F278" t="s">
        <v>4164</v>
      </c>
      <c r="G278" t="s">
        <v>3461</v>
      </c>
      <c r="I278" t="str">
        <f t="shared" si="27"/>
        <v>pos_trend</v>
      </c>
      <c r="J278">
        <f t="shared" si="28"/>
        <v>-24180000</v>
      </c>
      <c r="K278">
        <f t="shared" si="29"/>
        <v>18400000</v>
      </c>
      <c r="L278">
        <f t="shared" si="30"/>
        <v>101440000</v>
      </c>
      <c r="M278">
        <f t="shared" si="31"/>
        <v>214000000</v>
      </c>
      <c r="N278">
        <f t="shared" si="32"/>
        <v>220140000</v>
      </c>
    </row>
    <row r="279" spans="1:14" x14ac:dyDescent="0.3">
      <c r="A279" s="1">
        <v>32</v>
      </c>
      <c r="B279" t="s">
        <v>779</v>
      </c>
      <c r="C279" t="s">
        <v>254</v>
      </c>
      <c r="D279" t="s">
        <v>254</v>
      </c>
      <c r="E279" t="s">
        <v>254</v>
      </c>
      <c r="F279" t="s">
        <v>254</v>
      </c>
      <c r="G279" t="s">
        <v>254</v>
      </c>
      <c r="I279" t="str">
        <f t="shared" si="27"/>
        <v>N/A</v>
      </c>
      <c r="J279" t="str">
        <f t="shared" si="28"/>
        <v>N/A</v>
      </c>
      <c r="K279" t="str">
        <f t="shared" si="29"/>
        <v>N/A</v>
      </c>
      <c r="L279" t="str">
        <f t="shared" si="30"/>
        <v>N/A</v>
      </c>
      <c r="M279" t="str">
        <f t="shared" si="31"/>
        <v>N/A</v>
      </c>
      <c r="N279" t="str">
        <f t="shared" si="32"/>
        <v>N/A</v>
      </c>
    </row>
    <row r="280" spans="1:14" x14ac:dyDescent="0.3">
      <c r="A280" s="1">
        <v>33</v>
      </c>
      <c r="B280" t="s">
        <v>780</v>
      </c>
      <c r="C280" t="s">
        <v>254</v>
      </c>
      <c r="D280" t="s">
        <v>254</v>
      </c>
      <c r="E280" t="s">
        <v>254</v>
      </c>
      <c r="F280" t="s">
        <v>254</v>
      </c>
      <c r="G280" t="s">
        <v>4165</v>
      </c>
      <c r="I280" t="str">
        <f t="shared" si="27"/>
        <v>N/A</v>
      </c>
      <c r="J280" t="str">
        <f t="shared" si="28"/>
        <v>N/A</v>
      </c>
      <c r="K280" t="str">
        <f t="shared" si="29"/>
        <v>N/A</v>
      </c>
      <c r="L280" t="str">
        <f t="shared" si="30"/>
        <v>N/A</v>
      </c>
      <c r="M280" t="str">
        <f t="shared" si="31"/>
        <v>N/A</v>
      </c>
      <c r="N280">
        <f t="shared" si="32"/>
        <v>-584080000</v>
      </c>
    </row>
    <row r="281" spans="1:14" x14ac:dyDescent="0.3">
      <c r="A281" s="1">
        <v>34</v>
      </c>
      <c r="B281" t="s">
        <v>786</v>
      </c>
      <c r="C281" t="s">
        <v>254</v>
      </c>
      <c r="D281" t="s">
        <v>254</v>
      </c>
      <c r="E281" t="s">
        <v>254</v>
      </c>
      <c r="F281" t="s">
        <v>254</v>
      </c>
      <c r="G281" t="s">
        <v>254</v>
      </c>
      <c r="I281" t="str">
        <f t="shared" si="27"/>
        <v>N/A</v>
      </c>
      <c r="J281" t="str">
        <f t="shared" si="28"/>
        <v>N/A</v>
      </c>
      <c r="K281" t="str">
        <f t="shared" si="29"/>
        <v>N/A</v>
      </c>
      <c r="L281" t="str">
        <f t="shared" si="30"/>
        <v>N/A</v>
      </c>
      <c r="M281" t="str">
        <f t="shared" si="31"/>
        <v>N/A</v>
      </c>
      <c r="N281" t="str">
        <f t="shared" si="32"/>
        <v>N/A</v>
      </c>
    </row>
    <row r="282" spans="1:14" x14ac:dyDescent="0.3">
      <c r="A282" s="1">
        <v>35</v>
      </c>
      <c r="B282" t="s">
        <v>788</v>
      </c>
      <c r="C282" t="s">
        <v>254</v>
      </c>
      <c r="D282" t="s">
        <v>254</v>
      </c>
      <c r="E282" t="s">
        <v>254</v>
      </c>
      <c r="F282" t="s">
        <v>254</v>
      </c>
      <c r="G282" t="s">
        <v>254</v>
      </c>
      <c r="I282" t="str">
        <f t="shared" si="27"/>
        <v>N/A</v>
      </c>
      <c r="J282" t="str">
        <f t="shared" si="28"/>
        <v>N/A</v>
      </c>
      <c r="K282" t="str">
        <f t="shared" si="29"/>
        <v>N/A</v>
      </c>
      <c r="L282" t="str">
        <f t="shared" si="30"/>
        <v>N/A</v>
      </c>
      <c r="M282" t="str">
        <f t="shared" si="31"/>
        <v>N/A</v>
      </c>
      <c r="N282" t="str">
        <f t="shared" si="32"/>
        <v>N/A</v>
      </c>
    </row>
    <row r="283" spans="1:14" x14ac:dyDescent="0.3">
      <c r="A283" s="1">
        <v>36</v>
      </c>
      <c r="B283" t="s">
        <v>789</v>
      </c>
      <c r="C283" t="s">
        <v>254</v>
      </c>
      <c r="D283" t="s">
        <v>254</v>
      </c>
      <c r="E283" t="s">
        <v>254</v>
      </c>
      <c r="F283" t="s">
        <v>254</v>
      </c>
      <c r="G283" t="s">
        <v>254</v>
      </c>
      <c r="I283" t="str">
        <f t="shared" si="27"/>
        <v>N/A</v>
      </c>
      <c r="J283" t="str">
        <f t="shared" si="28"/>
        <v>N/A</v>
      </c>
      <c r="K283" t="str">
        <f t="shared" si="29"/>
        <v>N/A</v>
      </c>
      <c r="L283" t="str">
        <f t="shared" si="30"/>
        <v>N/A</v>
      </c>
      <c r="M283" t="str">
        <f t="shared" si="31"/>
        <v>N/A</v>
      </c>
      <c r="N283" t="str">
        <f t="shared" si="32"/>
        <v>N/A</v>
      </c>
    </row>
    <row r="284" spans="1:14" x14ac:dyDescent="0.3">
      <c r="A284" s="1">
        <v>37</v>
      </c>
      <c r="B284" t="s">
        <v>795</v>
      </c>
      <c r="C284" t="s">
        <v>4166</v>
      </c>
      <c r="D284" t="s">
        <v>4167</v>
      </c>
      <c r="E284" t="s">
        <v>4168</v>
      </c>
      <c r="F284" t="s">
        <v>4169</v>
      </c>
      <c r="G284" t="s">
        <v>4170</v>
      </c>
      <c r="I284" t="str">
        <f t="shared" si="27"/>
        <v>N/A</v>
      </c>
      <c r="J284">
        <f t="shared" si="28"/>
        <v>0.43979999999999997</v>
      </c>
      <c r="K284">
        <f t="shared" si="29"/>
        <v>0.39250000000000002</v>
      </c>
      <c r="L284">
        <f t="shared" si="30"/>
        <v>0.3962</v>
      </c>
      <c r="M284">
        <f t="shared" si="31"/>
        <v>0.39329999999999998</v>
      </c>
      <c r="N284">
        <f t="shared" si="32"/>
        <v>0.35979999999999995</v>
      </c>
    </row>
    <row r="285" spans="1:14" x14ac:dyDescent="0.3">
      <c r="A285" s="1">
        <v>38</v>
      </c>
      <c r="B285" t="s">
        <v>801</v>
      </c>
      <c r="C285" t="s">
        <v>4153</v>
      </c>
      <c r="D285" t="s">
        <v>4154</v>
      </c>
      <c r="E285" t="s">
        <v>4155</v>
      </c>
      <c r="F285" t="s">
        <v>636</v>
      </c>
      <c r="G285" t="s">
        <v>4156</v>
      </c>
      <c r="I285" t="str">
        <f t="shared" si="27"/>
        <v>pos_trend</v>
      </c>
      <c r="J285">
        <f t="shared" si="28"/>
        <v>432550000</v>
      </c>
      <c r="K285">
        <f t="shared" si="29"/>
        <v>480710000</v>
      </c>
      <c r="L285">
        <f t="shared" si="30"/>
        <v>880970000</v>
      </c>
      <c r="M285">
        <f t="shared" si="31"/>
        <v>1680000000</v>
      </c>
      <c r="N285">
        <f t="shared" si="32"/>
        <v>2170000000</v>
      </c>
    </row>
    <row r="286" spans="1:14" x14ac:dyDescent="0.3">
      <c r="A286" s="1">
        <v>39</v>
      </c>
      <c r="B286" t="s">
        <v>802</v>
      </c>
      <c r="C286" t="s">
        <v>4166</v>
      </c>
      <c r="D286" t="s">
        <v>4167</v>
      </c>
      <c r="E286" t="s">
        <v>4168</v>
      </c>
      <c r="F286" t="s">
        <v>4169</v>
      </c>
      <c r="G286" t="s">
        <v>4170</v>
      </c>
      <c r="I286" t="str">
        <f t="shared" si="27"/>
        <v>N/A</v>
      </c>
      <c r="J286">
        <f t="shared" si="28"/>
        <v>0.43979999999999997</v>
      </c>
      <c r="K286">
        <f t="shared" si="29"/>
        <v>0.39250000000000002</v>
      </c>
      <c r="L286">
        <f t="shared" si="30"/>
        <v>0.3962</v>
      </c>
      <c r="M286">
        <f t="shared" si="31"/>
        <v>0.39329999999999998</v>
      </c>
      <c r="N286">
        <f t="shared" si="32"/>
        <v>0.35979999999999995</v>
      </c>
    </row>
    <row r="287" spans="1:14" x14ac:dyDescent="0.3">
      <c r="A287" s="1">
        <v>40</v>
      </c>
      <c r="B287" t="s">
        <v>803</v>
      </c>
      <c r="C287" t="s">
        <v>254</v>
      </c>
      <c r="D287" t="s">
        <v>254</v>
      </c>
      <c r="E287" t="s">
        <v>254</v>
      </c>
      <c r="F287" t="s">
        <v>4171</v>
      </c>
      <c r="G287" t="s">
        <v>4172</v>
      </c>
      <c r="I287" t="str">
        <f t="shared" si="27"/>
        <v>N/A</v>
      </c>
      <c r="J287" t="str">
        <f t="shared" si="28"/>
        <v>N/A</v>
      </c>
      <c r="K287" t="str">
        <f t="shared" si="29"/>
        <v>N/A</v>
      </c>
      <c r="L287" t="str">
        <f t="shared" si="30"/>
        <v>N/A</v>
      </c>
      <c r="M287">
        <f t="shared" si="31"/>
        <v>8060000.0000000009</v>
      </c>
      <c r="N287">
        <f t="shared" si="32"/>
        <v>17750000</v>
      </c>
    </row>
    <row r="288" spans="1:14" x14ac:dyDescent="0.3">
      <c r="A288" s="1">
        <v>41</v>
      </c>
      <c r="B288" t="s">
        <v>804</v>
      </c>
      <c r="C288" t="s">
        <v>4153</v>
      </c>
      <c r="D288" t="s">
        <v>4154</v>
      </c>
      <c r="E288" t="s">
        <v>4155</v>
      </c>
      <c r="F288" t="s">
        <v>1700</v>
      </c>
      <c r="G288" t="s">
        <v>1523</v>
      </c>
      <c r="I288" t="str">
        <f t="shared" si="27"/>
        <v>pos_trend</v>
      </c>
      <c r="J288">
        <f t="shared" si="28"/>
        <v>432550000</v>
      </c>
      <c r="K288">
        <f t="shared" si="29"/>
        <v>480710000</v>
      </c>
      <c r="L288">
        <f t="shared" si="30"/>
        <v>880970000</v>
      </c>
      <c r="M288">
        <f t="shared" si="31"/>
        <v>1690000000</v>
      </c>
      <c r="N288">
        <f t="shared" si="32"/>
        <v>2190000000</v>
      </c>
    </row>
    <row r="289" spans="1:14" x14ac:dyDescent="0.3">
      <c r="A289" s="1">
        <v>42</v>
      </c>
      <c r="B289" t="s">
        <v>805</v>
      </c>
      <c r="C289" t="s">
        <v>4087</v>
      </c>
      <c r="D289" t="s">
        <v>1519</v>
      </c>
      <c r="E289" t="s">
        <v>1522</v>
      </c>
      <c r="F289" t="s">
        <v>4088</v>
      </c>
      <c r="G289" t="s">
        <v>4089</v>
      </c>
      <c r="I289" t="str">
        <f t="shared" si="27"/>
        <v>pos_trend</v>
      </c>
      <c r="J289">
        <f t="shared" si="28"/>
        <v>983410000</v>
      </c>
      <c r="K289">
        <f t="shared" si="29"/>
        <v>1220000000</v>
      </c>
      <c r="L289">
        <f t="shared" si="30"/>
        <v>2220000000</v>
      </c>
      <c r="M289">
        <f t="shared" si="31"/>
        <v>4280000000.0000005</v>
      </c>
      <c r="N289">
        <f t="shared" si="32"/>
        <v>6020000000</v>
      </c>
    </row>
    <row r="290" spans="1:14" x14ac:dyDescent="0.3">
      <c r="I290" t="str">
        <f t="shared" si="27"/>
        <v>N/A</v>
      </c>
      <c r="J290" t="str">
        <f t="shared" si="28"/>
        <v>N/A</v>
      </c>
      <c r="K290" t="str">
        <f t="shared" si="29"/>
        <v>N/A</v>
      </c>
      <c r="L290" t="str">
        <f t="shared" si="30"/>
        <v>N/A</v>
      </c>
      <c r="M290" t="str">
        <f t="shared" si="31"/>
        <v>N/A</v>
      </c>
      <c r="N290" t="str">
        <f t="shared" si="32"/>
        <v>N/A</v>
      </c>
    </row>
    <row r="291" spans="1:14" x14ac:dyDescent="0.3">
      <c r="B291" s="1" t="s">
        <v>241</v>
      </c>
      <c r="C291" s="1" t="s">
        <v>242</v>
      </c>
      <c r="D291" s="1" t="s">
        <v>243</v>
      </c>
      <c r="E291" s="1" t="s">
        <v>244</v>
      </c>
      <c r="F291" s="1" t="s">
        <v>245</v>
      </c>
      <c r="G291" s="1" t="s">
        <v>246</v>
      </c>
      <c r="H291" s="1" t="s">
        <v>247</v>
      </c>
      <c r="I291" t="str">
        <f t="shared" si="27"/>
        <v>pos_trend</v>
      </c>
      <c r="J291">
        <f t="shared" si="28"/>
        <v>2012</v>
      </c>
      <c r="K291">
        <f t="shared" si="29"/>
        <v>2013</v>
      </c>
      <c r="L291">
        <f t="shared" si="30"/>
        <v>2014</v>
      </c>
      <c r="M291">
        <f t="shared" si="31"/>
        <v>2015</v>
      </c>
      <c r="N291">
        <f t="shared" si="32"/>
        <v>2016</v>
      </c>
    </row>
    <row r="292" spans="1:14" x14ac:dyDescent="0.3">
      <c r="A292" s="1">
        <v>0</v>
      </c>
      <c r="B292" t="s">
        <v>806</v>
      </c>
      <c r="C292" t="s">
        <v>3959</v>
      </c>
      <c r="D292" t="s">
        <v>3960</v>
      </c>
      <c r="E292" t="s">
        <v>3961</v>
      </c>
      <c r="F292" t="s">
        <v>4173</v>
      </c>
      <c r="G292" t="s">
        <v>3946</v>
      </c>
      <c r="I292" t="str">
        <f t="shared" si="27"/>
        <v>N/A</v>
      </c>
      <c r="J292">
        <f t="shared" si="28"/>
        <v>20400000</v>
      </c>
      <c r="K292">
        <f t="shared" si="29"/>
        <v>42580000</v>
      </c>
      <c r="L292">
        <f t="shared" si="30"/>
        <v>83040000</v>
      </c>
      <c r="M292">
        <f t="shared" si="31"/>
        <v>111480000</v>
      </c>
      <c r="N292">
        <f t="shared" si="32"/>
        <v>4179999.9999999995</v>
      </c>
    </row>
    <row r="293" spans="1:14" x14ac:dyDescent="0.3">
      <c r="A293" s="1">
        <v>1</v>
      </c>
      <c r="B293" t="s">
        <v>424</v>
      </c>
      <c r="C293" t="s">
        <v>254</v>
      </c>
      <c r="D293" t="s">
        <v>4174</v>
      </c>
      <c r="E293" t="s">
        <v>4175</v>
      </c>
      <c r="F293" t="s">
        <v>4176</v>
      </c>
      <c r="G293" t="s">
        <v>4177</v>
      </c>
      <c r="I293" t="str">
        <f t="shared" si="27"/>
        <v>neg_trend</v>
      </c>
      <c r="J293" t="str">
        <f t="shared" si="28"/>
        <v>N/A</v>
      </c>
      <c r="K293">
        <f t="shared" si="29"/>
        <v>1.0869</v>
      </c>
      <c r="L293">
        <f t="shared" si="30"/>
        <v>0.95030000000000003</v>
      </c>
      <c r="M293">
        <f t="shared" si="31"/>
        <v>0.34240000000000004</v>
      </c>
      <c r="N293">
        <f t="shared" si="32"/>
        <v>-0.96250000000000002</v>
      </c>
    </row>
    <row r="294" spans="1:14" x14ac:dyDescent="0.3">
      <c r="A294" s="1">
        <v>2</v>
      </c>
      <c r="B294" t="s">
        <v>807</v>
      </c>
      <c r="C294" t="s">
        <v>3856</v>
      </c>
      <c r="D294" t="s">
        <v>3857</v>
      </c>
      <c r="E294" t="s">
        <v>3858</v>
      </c>
      <c r="F294" t="s">
        <v>3859</v>
      </c>
      <c r="G294" t="s">
        <v>3860</v>
      </c>
      <c r="I294" t="str">
        <f t="shared" si="27"/>
        <v>pos_trend</v>
      </c>
      <c r="J294">
        <f t="shared" si="28"/>
        <v>7980000</v>
      </c>
      <c r="K294">
        <f t="shared" si="29"/>
        <v>17090000</v>
      </c>
      <c r="L294">
        <f t="shared" si="30"/>
        <v>32670000</v>
      </c>
      <c r="M294">
        <f t="shared" si="31"/>
        <v>63550000</v>
      </c>
      <c r="N294">
        <f t="shared" si="32"/>
        <v>135100000</v>
      </c>
    </row>
    <row r="295" spans="1:14" x14ac:dyDescent="0.3">
      <c r="A295" s="1">
        <v>3</v>
      </c>
      <c r="B295" t="s">
        <v>808</v>
      </c>
      <c r="C295" t="s">
        <v>3861</v>
      </c>
      <c r="D295" t="s">
        <v>3862</v>
      </c>
      <c r="E295" t="s">
        <v>3863</v>
      </c>
      <c r="F295" t="s">
        <v>3864</v>
      </c>
      <c r="G295" t="s">
        <v>3865</v>
      </c>
      <c r="I295" t="str">
        <f t="shared" si="27"/>
        <v>pos_trend</v>
      </c>
      <c r="J295">
        <f t="shared" si="28"/>
        <v>7380000</v>
      </c>
      <c r="K295">
        <f t="shared" si="29"/>
        <v>16290000</v>
      </c>
      <c r="L295">
        <f t="shared" si="30"/>
        <v>32070000</v>
      </c>
      <c r="M295">
        <f t="shared" si="31"/>
        <v>63050000</v>
      </c>
      <c r="N295">
        <f t="shared" si="32"/>
        <v>134700000</v>
      </c>
    </row>
    <row r="296" spans="1:14" x14ac:dyDescent="0.3">
      <c r="A296" s="1">
        <v>4</v>
      </c>
      <c r="B296" t="s">
        <v>809</v>
      </c>
      <c r="C296" t="s">
        <v>3866</v>
      </c>
      <c r="D296" t="s">
        <v>1569</v>
      </c>
      <c r="E296" t="s">
        <v>3866</v>
      </c>
      <c r="F296" t="s">
        <v>3867</v>
      </c>
      <c r="G296" t="s">
        <v>1671</v>
      </c>
      <c r="I296" t="str">
        <f t="shared" si="27"/>
        <v>N/A</v>
      </c>
      <c r="J296">
        <f t="shared" si="28"/>
        <v>600000</v>
      </c>
      <c r="K296">
        <f t="shared" si="29"/>
        <v>800000</v>
      </c>
      <c r="L296">
        <f t="shared" si="30"/>
        <v>600000</v>
      </c>
      <c r="M296">
        <f t="shared" si="31"/>
        <v>500000</v>
      </c>
      <c r="N296">
        <f t="shared" si="32"/>
        <v>400000</v>
      </c>
    </row>
    <row r="297" spans="1:14" x14ac:dyDescent="0.3">
      <c r="A297" s="1">
        <v>5</v>
      </c>
      <c r="B297" t="s">
        <v>810</v>
      </c>
      <c r="C297" t="s">
        <v>4178</v>
      </c>
      <c r="D297" t="s">
        <v>4179</v>
      </c>
      <c r="E297" t="s">
        <v>4180</v>
      </c>
      <c r="F297" t="s">
        <v>2144</v>
      </c>
      <c r="G297" t="s">
        <v>4181</v>
      </c>
      <c r="I297" t="str">
        <f t="shared" si="27"/>
        <v>N/A</v>
      </c>
      <c r="J297">
        <f t="shared" si="28"/>
        <v>2850000</v>
      </c>
      <c r="K297">
        <f t="shared" si="29"/>
        <v>10080000</v>
      </c>
      <c r="L297">
        <f t="shared" si="30"/>
        <v>7220000</v>
      </c>
      <c r="M297">
        <f t="shared" si="31"/>
        <v>43610000</v>
      </c>
      <c r="N297">
        <f t="shared" si="32"/>
        <v>28650000</v>
      </c>
    </row>
    <row r="298" spans="1:14" x14ac:dyDescent="0.3">
      <c r="A298" s="1">
        <v>6</v>
      </c>
      <c r="B298" t="s">
        <v>714</v>
      </c>
      <c r="C298" t="s">
        <v>4178</v>
      </c>
      <c r="D298" t="s">
        <v>4179</v>
      </c>
      <c r="E298" t="s">
        <v>4180</v>
      </c>
      <c r="F298" t="s">
        <v>2144</v>
      </c>
      <c r="G298" t="s">
        <v>4181</v>
      </c>
      <c r="I298" t="str">
        <f t="shared" si="27"/>
        <v>N/A</v>
      </c>
      <c r="J298">
        <f t="shared" si="28"/>
        <v>2850000</v>
      </c>
      <c r="K298">
        <f t="shared" si="29"/>
        <v>10080000</v>
      </c>
      <c r="L298">
        <f t="shared" si="30"/>
        <v>7220000</v>
      </c>
      <c r="M298">
        <f t="shared" si="31"/>
        <v>43610000</v>
      </c>
      <c r="N298">
        <f t="shared" si="32"/>
        <v>28650000</v>
      </c>
    </row>
    <row r="299" spans="1:14" x14ac:dyDescent="0.3">
      <c r="A299" s="1">
        <v>7</v>
      </c>
      <c r="B299" t="s">
        <v>816</v>
      </c>
      <c r="C299" t="s">
        <v>254</v>
      </c>
      <c r="D299" t="s">
        <v>254</v>
      </c>
      <c r="E299" t="s">
        <v>254</v>
      </c>
      <c r="F299" t="s">
        <v>254</v>
      </c>
      <c r="G299" t="s">
        <v>254</v>
      </c>
      <c r="I299" t="str">
        <f t="shared" si="27"/>
        <v>N/A</v>
      </c>
      <c r="J299" t="str">
        <f t="shared" si="28"/>
        <v>N/A</v>
      </c>
      <c r="K299" t="str">
        <f t="shared" si="29"/>
        <v>N/A</v>
      </c>
      <c r="L299" t="str">
        <f t="shared" si="30"/>
        <v>N/A</v>
      </c>
      <c r="M299" t="str">
        <f t="shared" si="31"/>
        <v>N/A</v>
      </c>
      <c r="N299" t="str">
        <f t="shared" si="32"/>
        <v>N/A</v>
      </c>
    </row>
    <row r="300" spans="1:14" x14ac:dyDescent="0.3">
      <c r="A300" s="1">
        <v>8</v>
      </c>
      <c r="B300" t="s">
        <v>817</v>
      </c>
      <c r="C300" t="s">
        <v>4182</v>
      </c>
      <c r="D300" t="s">
        <v>4183</v>
      </c>
      <c r="E300" t="s">
        <v>2699</v>
      </c>
      <c r="F300" t="s">
        <v>4184</v>
      </c>
      <c r="G300" t="s">
        <v>4185</v>
      </c>
      <c r="I300" t="str">
        <f t="shared" si="27"/>
        <v>N/A</v>
      </c>
      <c r="J300">
        <f t="shared" si="28"/>
        <v>10850000</v>
      </c>
      <c r="K300">
        <f t="shared" si="29"/>
        <v>17810000</v>
      </c>
      <c r="L300">
        <f t="shared" si="30"/>
        <v>-1520000</v>
      </c>
      <c r="M300">
        <f t="shared" si="31"/>
        <v>39690000</v>
      </c>
      <c r="N300">
        <f t="shared" si="32"/>
        <v>215670000</v>
      </c>
    </row>
    <row r="301" spans="1:14" x14ac:dyDescent="0.3">
      <c r="A301" s="1">
        <v>9</v>
      </c>
      <c r="B301" t="s">
        <v>823</v>
      </c>
      <c r="C301" t="s">
        <v>745</v>
      </c>
      <c r="D301" t="s">
        <v>4186</v>
      </c>
      <c r="E301" t="s">
        <v>4187</v>
      </c>
      <c r="F301" t="s">
        <v>4188</v>
      </c>
      <c r="G301" t="s">
        <v>4189</v>
      </c>
      <c r="I301" t="str">
        <f t="shared" si="27"/>
        <v>pos_trend</v>
      </c>
      <c r="J301">
        <f t="shared" si="28"/>
        <v>42080000</v>
      </c>
      <c r="K301">
        <f t="shared" si="29"/>
        <v>87560000</v>
      </c>
      <c r="L301">
        <f t="shared" si="30"/>
        <v>121400000</v>
      </c>
      <c r="M301">
        <f t="shared" si="31"/>
        <v>258329999.99999997</v>
      </c>
      <c r="N301">
        <f t="shared" si="32"/>
        <v>383590000</v>
      </c>
    </row>
    <row r="302" spans="1:14" x14ac:dyDescent="0.3">
      <c r="A302" s="1">
        <v>10</v>
      </c>
      <c r="B302" t="s">
        <v>829</v>
      </c>
      <c r="C302" t="s">
        <v>254</v>
      </c>
      <c r="D302" t="s">
        <v>254</v>
      </c>
      <c r="E302" t="s">
        <v>254</v>
      </c>
      <c r="F302" t="s">
        <v>254</v>
      </c>
      <c r="G302" t="s">
        <v>254</v>
      </c>
      <c r="I302" t="str">
        <f t="shared" si="27"/>
        <v>N/A</v>
      </c>
      <c r="J302" t="str">
        <f t="shared" si="28"/>
        <v>N/A</v>
      </c>
      <c r="K302" t="str">
        <f t="shared" si="29"/>
        <v>N/A</v>
      </c>
      <c r="L302" t="str">
        <f t="shared" si="30"/>
        <v>N/A</v>
      </c>
      <c r="M302" t="str">
        <f t="shared" si="31"/>
        <v>N/A</v>
      </c>
      <c r="N302" t="str">
        <f t="shared" si="32"/>
        <v>N/A</v>
      </c>
    </row>
    <row r="303" spans="1:14" x14ac:dyDescent="0.3">
      <c r="A303" s="1">
        <v>11</v>
      </c>
      <c r="B303" t="s">
        <v>830</v>
      </c>
      <c r="C303" t="s">
        <v>4190</v>
      </c>
      <c r="D303" t="s">
        <v>4191</v>
      </c>
      <c r="E303" t="s">
        <v>4192</v>
      </c>
      <c r="F303" t="s">
        <v>4193</v>
      </c>
      <c r="G303" t="s">
        <v>4194</v>
      </c>
      <c r="I303" t="str">
        <f t="shared" si="27"/>
        <v>N/A</v>
      </c>
      <c r="J303">
        <f t="shared" si="28"/>
        <v>-8180000</v>
      </c>
      <c r="K303">
        <f t="shared" si="29"/>
        <v>-22000000</v>
      </c>
      <c r="L303">
        <f t="shared" si="30"/>
        <v>-6110000</v>
      </c>
      <c r="M303">
        <f t="shared" si="31"/>
        <v>-17930000</v>
      </c>
      <c r="N303">
        <f t="shared" si="32"/>
        <v>-22120000</v>
      </c>
    </row>
    <row r="304" spans="1:14" x14ac:dyDescent="0.3">
      <c r="A304" s="1">
        <v>12</v>
      </c>
      <c r="B304" t="s">
        <v>836</v>
      </c>
      <c r="C304" t="s">
        <v>4195</v>
      </c>
      <c r="D304" t="s">
        <v>4196</v>
      </c>
      <c r="E304" t="s">
        <v>4197</v>
      </c>
      <c r="F304" t="s">
        <v>4198</v>
      </c>
      <c r="G304" t="s">
        <v>4199</v>
      </c>
      <c r="I304" t="str">
        <f t="shared" si="27"/>
        <v>N/A</v>
      </c>
      <c r="J304">
        <f t="shared" si="28"/>
        <v>-16730000</v>
      </c>
      <c r="K304">
        <f t="shared" si="29"/>
        <v>-21240000</v>
      </c>
      <c r="L304">
        <f t="shared" si="30"/>
        <v>-15110000</v>
      </c>
      <c r="M304">
        <f t="shared" si="31"/>
        <v>-24950000</v>
      </c>
      <c r="N304">
        <f t="shared" si="32"/>
        <v>-15720000</v>
      </c>
    </row>
    <row r="305" spans="1:14" x14ac:dyDescent="0.3">
      <c r="A305" s="1">
        <v>13</v>
      </c>
      <c r="B305" t="s">
        <v>655</v>
      </c>
      <c r="C305" t="s">
        <v>4200</v>
      </c>
      <c r="D305" t="s">
        <v>4201</v>
      </c>
      <c r="E305" t="s">
        <v>4202</v>
      </c>
      <c r="F305" t="s">
        <v>4203</v>
      </c>
      <c r="G305" t="s">
        <v>4204</v>
      </c>
      <c r="I305" t="str">
        <f t="shared" si="27"/>
        <v>N/A</v>
      </c>
      <c r="J305">
        <f t="shared" si="28"/>
        <v>485000</v>
      </c>
      <c r="K305">
        <f t="shared" si="29"/>
        <v>-848000</v>
      </c>
      <c r="L305">
        <f t="shared" si="30"/>
        <v>2790000</v>
      </c>
      <c r="M305">
        <f t="shared" si="31"/>
        <v>6870000</v>
      </c>
      <c r="N305">
        <f t="shared" si="32"/>
        <v>22690000</v>
      </c>
    </row>
    <row r="306" spans="1:14" x14ac:dyDescent="0.3">
      <c r="A306" s="1">
        <v>14</v>
      </c>
      <c r="B306" t="s">
        <v>847</v>
      </c>
      <c r="C306" t="s">
        <v>4205</v>
      </c>
      <c r="D306" t="s">
        <v>4206</v>
      </c>
      <c r="E306" t="s">
        <v>2011</v>
      </c>
      <c r="F306" t="s">
        <v>912</v>
      </c>
      <c r="G306" t="s">
        <v>4207</v>
      </c>
      <c r="I306" t="str">
        <f t="shared" si="27"/>
        <v>N/A</v>
      </c>
      <c r="J306">
        <f t="shared" si="28"/>
        <v>2920000</v>
      </c>
      <c r="K306">
        <f t="shared" si="29"/>
        <v>-2710000</v>
      </c>
      <c r="L306">
        <f t="shared" si="30"/>
        <v>-5780000</v>
      </c>
      <c r="M306">
        <f t="shared" si="31"/>
        <v>-1500000</v>
      </c>
      <c r="N306">
        <f t="shared" si="32"/>
        <v>-20520000</v>
      </c>
    </row>
    <row r="307" spans="1:14" x14ac:dyDescent="0.3">
      <c r="A307" s="1">
        <v>15</v>
      </c>
      <c r="B307" t="s">
        <v>853</v>
      </c>
      <c r="C307" t="s">
        <v>4208</v>
      </c>
      <c r="D307" t="s">
        <v>4209</v>
      </c>
      <c r="E307" t="s">
        <v>4210</v>
      </c>
      <c r="F307" t="s">
        <v>4211</v>
      </c>
      <c r="G307" t="s">
        <v>4212</v>
      </c>
      <c r="I307" t="str">
        <f t="shared" si="27"/>
        <v>pos_trend</v>
      </c>
      <c r="J307">
        <f t="shared" si="28"/>
        <v>33900000</v>
      </c>
      <c r="K307">
        <f t="shared" si="29"/>
        <v>65560000</v>
      </c>
      <c r="L307">
        <f t="shared" si="30"/>
        <v>115290000</v>
      </c>
      <c r="M307">
        <f t="shared" si="31"/>
        <v>240400000</v>
      </c>
      <c r="N307">
        <f t="shared" si="32"/>
        <v>361480000</v>
      </c>
    </row>
    <row r="308" spans="1:14" x14ac:dyDescent="0.3">
      <c r="A308" s="1">
        <v>16</v>
      </c>
      <c r="B308" t="s">
        <v>859</v>
      </c>
      <c r="C308" t="s">
        <v>254</v>
      </c>
      <c r="D308" t="s">
        <v>4213</v>
      </c>
      <c r="E308" t="s">
        <v>4214</v>
      </c>
      <c r="F308" t="s">
        <v>4215</v>
      </c>
      <c r="G308" t="s">
        <v>4216</v>
      </c>
      <c r="I308" t="str">
        <f t="shared" si="27"/>
        <v>N/A</v>
      </c>
      <c r="J308" t="str">
        <f t="shared" si="28"/>
        <v>N/A</v>
      </c>
      <c r="K308">
        <f t="shared" si="29"/>
        <v>0.93409999999999993</v>
      </c>
      <c r="L308">
        <f t="shared" si="30"/>
        <v>0.75840000000000007</v>
      </c>
      <c r="M308">
        <f t="shared" si="31"/>
        <v>1.0852999999999999</v>
      </c>
      <c r="N308">
        <f t="shared" si="32"/>
        <v>0.50360000000000005</v>
      </c>
    </row>
    <row r="309" spans="1:14" x14ac:dyDescent="0.3">
      <c r="A309" s="1">
        <v>17</v>
      </c>
      <c r="B309" t="s">
        <v>864</v>
      </c>
      <c r="C309" t="s">
        <v>4217</v>
      </c>
      <c r="D309" t="s">
        <v>4218</v>
      </c>
      <c r="E309" t="s">
        <v>4219</v>
      </c>
      <c r="F309" t="s">
        <v>1128</v>
      </c>
      <c r="G309" t="s">
        <v>4220</v>
      </c>
      <c r="I309" t="str">
        <f t="shared" si="27"/>
        <v>N/A</v>
      </c>
      <c r="J309">
        <f t="shared" si="28"/>
        <v>8.320000000000001E-2</v>
      </c>
      <c r="K309">
        <f t="shared" si="29"/>
        <v>9.1899999999999996E-2</v>
      </c>
      <c r="L309">
        <f t="shared" si="30"/>
        <v>0.11480000000000001</v>
      </c>
      <c r="M309">
        <f t="shared" si="31"/>
        <v>0.13400000000000001</v>
      </c>
      <c r="N309">
        <f t="shared" si="32"/>
        <v>0.12859999999999999</v>
      </c>
    </row>
    <row r="310" spans="1:14" x14ac:dyDescent="0.3">
      <c r="I310" t="str">
        <f t="shared" si="27"/>
        <v>N/A</v>
      </c>
      <c r="J310" t="str">
        <f t="shared" si="28"/>
        <v>N/A</v>
      </c>
      <c r="K310" t="str">
        <f t="shared" si="29"/>
        <v>N/A</v>
      </c>
      <c r="L310" t="str">
        <f t="shared" si="30"/>
        <v>N/A</v>
      </c>
      <c r="M310" t="str">
        <f t="shared" si="31"/>
        <v>N/A</v>
      </c>
      <c r="N310" t="str">
        <f t="shared" si="32"/>
        <v>N/A</v>
      </c>
    </row>
    <row r="311" spans="1:14" x14ac:dyDescent="0.3">
      <c r="B311" s="1" t="s">
        <v>307</v>
      </c>
      <c r="C311" s="1" t="s">
        <v>242</v>
      </c>
      <c r="D311" s="1" t="s">
        <v>243</v>
      </c>
      <c r="E311" s="1" t="s">
        <v>244</v>
      </c>
      <c r="F311" s="1" t="s">
        <v>245</v>
      </c>
      <c r="G311" s="1" t="s">
        <v>246</v>
      </c>
      <c r="H311" s="1" t="s">
        <v>247</v>
      </c>
      <c r="I311" t="str">
        <f t="shared" si="27"/>
        <v>pos_trend</v>
      </c>
      <c r="J311">
        <f t="shared" si="28"/>
        <v>2012</v>
      </c>
      <c r="K311">
        <f t="shared" si="29"/>
        <v>2013</v>
      </c>
      <c r="L311">
        <f t="shared" si="30"/>
        <v>2014</v>
      </c>
      <c r="M311">
        <f t="shared" si="31"/>
        <v>2015</v>
      </c>
      <c r="N311">
        <f t="shared" si="32"/>
        <v>2016</v>
      </c>
    </row>
    <row r="312" spans="1:14" x14ac:dyDescent="0.3">
      <c r="A312" s="1">
        <v>0</v>
      </c>
      <c r="B312" t="s">
        <v>870</v>
      </c>
      <c r="C312" t="s">
        <v>4221</v>
      </c>
      <c r="D312" t="s">
        <v>4222</v>
      </c>
      <c r="E312" t="s">
        <v>4223</v>
      </c>
      <c r="F312" t="s">
        <v>4224</v>
      </c>
      <c r="G312" t="s">
        <v>4225</v>
      </c>
      <c r="I312" t="str">
        <f t="shared" si="27"/>
        <v>neg_trend</v>
      </c>
      <c r="J312">
        <f t="shared" si="28"/>
        <v>-27600000</v>
      </c>
      <c r="K312">
        <f t="shared" si="29"/>
        <v>-68940000</v>
      </c>
      <c r="L312">
        <f t="shared" si="30"/>
        <v>-113240000</v>
      </c>
      <c r="M312">
        <f t="shared" si="31"/>
        <v>-276050000</v>
      </c>
      <c r="N312">
        <f t="shared" si="32"/>
        <v>-307470000</v>
      </c>
    </row>
    <row r="313" spans="1:14" x14ac:dyDescent="0.3">
      <c r="A313" s="1">
        <v>1</v>
      </c>
      <c r="B313" t="s">
        <v>876</v>
      </c>
      <c r="C313" t="s">
        <v>4221</v>
      </c>
      <c r="D313" t="s">
        <v>4222</v>
      </c>
      <c r="E313" t="s">
        <v>4223</v>
      </c>
      <c r="F313" t="s">
        <v>4224</v>
      </c>
      <c r="G313" t="s">
        <v>4225</v>
      </c>
      <c r="I313" t="str">
        <f t="shared" si="27"/>
        <v>neg_trend</v>
      </c>
      <c r="J313">
        <f t="shared" si="28"/>
        <v>-27600000</v>
      </c>
      <c r="K313">
        <f t="shared" si="29"/>
        <v>-68940000</v>
      </c>
      <c r="L313">
        <f t="shared" si="30"/>
        <v>-113240000</v>
      </c>
      <c r="M313">
        <f t="shared" si="31"/>
        <v>-276050000</v>
      </c>
      <c r="N313">
        <f t="shared" si="32"/>
        <v>-307470000</v>
      </c>
    </row>
    <row r="314" spans="1:14" x14ac:dyDescent="0.3">
      <c r="A314" s="1">
        <v>2</v>
      </c>
      <c r="B314" t="s">
        <v>882</v>
      </c>
      <c r="C314" t="s">
        <v>254</v>
      </c>
      <c r="D314" t="s">
        <v>254</v>
      </c>
      <c r="E314" t="s">
        <v>254</v>
      </c>
      <c r="F314" t="s">
        <v>254</v>
      </c>
      <c r="G314" t="s">
        <v>254</v>
      </c>
      <c r="I314" t="str">
        <f t="shared" si="27"/>
        <v>N/A</v>
      </c>
      <c r="J314" t="str">
        <f t="shared" si="28"/>
        <v>N/A</v>
      </c>
      <c r="K314" t="str">
        <f t="shared" si="29"/>
        <v>N/A</v>
      </c>
      <c r="L314" t="str">
        <f t="shared" si="30"/>
        <v>N/A</v>
      </c>
      <c r="M314" t="str">
        <f t="shared" si="31"/>
        <v>N/A</v>
      </c>
      <c r="N314" t="str">
        <f t="shared" si="32"/>
        <v>N/A</v>
      </c>
    </row>
    <row r="315" spans="1:14" x14ac:dyDescent="0.3">
      <c r="A315" s="1">
        <v>3</v>
      </c>
      <c r="B315" t="s">
        <v>888</v>
      </c>
      <c r="C315" t="s">
        <v>254</v>
      </c>
      <c r="D315" t="s">
        <v>4226</v>
      </c>
      <c r="E315" t="s">
        <v>4227</v>
      </c>
      <c r="F315" t="s">
        <v>4228</v>
      </c>
      <c r="G315" t="s">
        <v>4229</v>
      </c>
      <c r="I315" t="str">
        <f t="shared" si="27"/>
        <v>N/A</v>
      </c>
      <c r="J315" t="str">
        <f t="shared" si="28"/>
        <v>N/A</v>
      </c>
      <c r="K315">
        <f t="shared" si="29"/>
        <v>-1.4983000000000002</v>
      </c>
      <c r="L315">
        <f t="shared" si="30"/>
        <v>-0.64260000000000006</v>
      </c>
      <c r="M315">
        <f t="shared" si="31"/>
        <v>-1.4376</v>
      </c>
      <c r="N315">
        <f t="shared" si="32"/>
        <v>-0.11380000000000001</v>
      </c>
    </row>
    <row r="316" spans="1:14" x14ac:dyDescent="0.3">
      <c r="A316" s="1">
        <v>4</v>
      </c>
      <c r="B316" t="s">
        <v>893</v>
      </c>
      <c r="C316" t="s">
        <v>4230</v>
      </c>
      <c r="D316" t="s">
        <v>4231</v>
      </c>
      <c r="E316" t="s">
        <v>4232</v>
      </c>
      <c r="F316" t="s">
        <v>4233</v>
      </c>
      <c r="G316" t="s">
        <v>4234</v>
      </c>
      <c r="I316" t="str">
        <f t="shared" ref="I316:I379" si="33">IF(AND(K316&gt; J316, L316&gt; K316, M316&gt; L316, N316&gt; M316), "pos_trend", IF(AND(K316&lt; J316, L316&lt; K316, M316&lt; L316, N316&lt; M316), "neg_trend", "N/A"))</f>
        <v>N/A</v>
      </c>
      <c r="J316">
        <f t="shared" ref="J316:J379" si="34">IFERROR(IF(TRIM(C316)="-", "N/A", IF(RIGHT(C316,1)=")",IF(RIGHT(C316,2)="T)",-1000000000000*VALUE(MID(C316,2,LEN(C316)-3)),IF(RIGHT(C316,2)="M)",-1000000*VALUE(MID(C316,2,LEN(C316)-3)),IF(RIGHT(C316,2)="B)",-1000000000*VALUE(MID(C316,2,LEN(C316)-3)),IF(RIGHT(C316,2)="k)",-1000*VALUE(MID(C316,2,LEN(C316)-3)),VALUE(SUBSTITUTE(C316,",","")))))),IF(RIGHT(C316,1)="T",1000000000000*VALUE(LEFT(C316,LEN(C316)-1)),IF(RIGHT(C316,1)="M",1000000*VALUE(LEFT(C316,LEN(C316)-1)),IF(RIGHT(C316,1)="B",1000000000*VALUE(LEFT(C316,LEN(C316)-1)),IF(RIGHT(C316,1)="%",0.01*VALUE(LEFT(C316,LEN(C316)-1)),IF(RIGHT(C316,1)="k",1000*VALUE(LEFT(C316,LEN(C316)-1)),VALUE(SUBSTITUTE(C316,",",""))))))))),"N/A")</f>
        <v>-6.7699999999999996E-2</v>
      </c>
      <c r="K316">
        <f t="shared" ref="K316:K379" si="35">IFERROR(IF(TRIM(D316)="-", "N/A", IF(RIGHT(D316,1)=")",IF(RIGHT(D316,2)="T)",-1000000000000*VALUE(MID(D316,2,LEN(D316)-3)),IF(RIGHT(D316,2)="M)",-1000000*VALUE(MID(D316,2,LEN(D316)-3)),IF(RIGHT(D316,2)="B)",-1000000000*VALUE(MID(D316,2,LEN(D316)-3)),IF(RIGHT(D316,2)="k)",-1000*VALUE(MID(D316,2,LEN(D316)-3)),VALUE(SUBSTITUTE(D316,",","")))))),IF(RIGHT(D316,1)="T",1000000000000*VALUE(LEFT(D316,LEN(D316)-1)),IF(RIGHT(D316,1)="M",1000000*VALUE(LEFT(D316,LEN(D316)-1)),IF(RIGHT(D316,1)="B",1000000000*VALUE(LEFT(D316,LEN(D316)-1)),IF(RIGHT(D316,1)="%",0.01*VALUE(LEFT(D316,LEN(D316)-1)),IF(RIGHT(D316,1)="k",1000*VALUE(LEFT(D316,LEN(D316)-1)),VALUE(SUBSTITUTE(D316,",",""))))))))),"N/A")</f>
        <v>-9.6600000000000005E-2</v>
      </c>
      <c r="L316">
        <f t="shared" ref="L316:L379" si="36">IFERROR(IF(TRIM(E316)="-", "N/A", IF(RIGHT(E316,1)=")",IF(RIGHT(E316,2)="T)",-1000000000000*VALUE(MID(E316,2,LEN(E316)-3)),IF(RIGHT(E316,2)="M)",-1000000*VALUE(MID(E316,2,LEN(E316)-3)),IF(RIGHT(E316,2)="B)",-1000000000*VALUE(MID(E316,2,LEN(E316)-3)),IF(RIGHT(E316,2)="k)",-1000*VALUE(MID(E316,2,LEN(E316)-3)),VALUE(SUBSTITUTE(E316,",","")))))),IF(RIGHT(E316,1)="T",1000000000000*VALUE(LEFT(E316,LEN(E316)-1)),IF(RIGHT(E316,1)="M",1000000*VALUE(LEFT(E316,LEN(E316)-1)),IF(RIGHT(E316,1)="B",1000000000*VALUE(LEFT(E316,LEN(E316)-1)),IF(RIGHT(E316,1)="%",0.01*VALUE(LEFT(E316,LEN(E316)-1)),IF(RIGHT(E316,1)="k",1000*VALUE(LEFT(E316,LEN(E316)-1)),VALUE(SUBSTITUTE(E316,",",""))))))))),"N/A")</f>
        <v>-0.11269999999999999</v>
      </c>
      <c r="M316">
        <f t="shared" ref="M316:M379" si="37">IFERROR(IF(TRIM(F316)="-", "N/A", IF(RIGHT(F316,1)=")",IF(RIGHT(F316,2)="T)",-1000000000000*VALUE(MID(F316,2,LEN(F316)-3)),IF(RIGHT(F316,2)="M)",-1000000*VALUE(MID(F316,2,LEN(F316)-3)),IF(RIGHT(F316,2)="B)",-1000000000*VALUE(MID(F316,2,LEN(F316)-3)),IF(RIGHT(F316,2)="k)",-1000*VALUE(MID(F316,2,LEN(F316)-3)),VALUE(SUBSTITUTE(F316,",","")))))),IF(RIGHT(F316,1)="T",1000000000000*VALUE(LEFT(F316,LEN(F316)-1)),IF(RIGHT(F316,1)="M",1000000*VALUE(LEFT(F316,LEN(F316)-1)),IF(RIGHT(F316,1)="B",1000000000*VALUE(LEFT(F316,LEN(F316)-1)),IF(RIGHT(F316,1)="%",0.01*VALUE(LEFT(F316,LEN(F316)-1)),IF(RIGHT(F316,1)="k",1000*VALUE(LEFT(F316,LEN(F316)-1)),VALUE(SUBSTITUTE(F316,",",""))))))))),"N/A")</f>
        <v>-0.15380000000000002</v>
      </c>
      <c r="N316">
        <f t="shared" ref="N316:N379" si="38">IFERROR(IF(TRIM(G316)="-", "N/A", IF(RIGHT(G316,1)=")",IF(RIGHT(G316,2)="T)",-1000000000000*VALUE(MID(G316,2,LEN(G316)-3)),IF(RIGHT(G316,2)="M)",-1000000*VALUE(MID(G316,2,LEN(G316)-3)),IF(RIGHT(G316,2)="B)",-1000000000*VALUE(MID(G316,2,LEN(G316)-3)),IF(RIGHT(G316,2)="k)",-1000*VALUE(MID(G316,2,LEN(G316)-3)),VALUE(SUBSTITUTE(G316,",","")))))),IF(RIGHT(G316,1)="T",1000000000000*VALUE(LEFT(G316,LEN(G316)-1)),IF(RIGHT(G316,1)="M",1000000*VALUE(LEFT(G316,LEN(G316)-1)),IF(RIGHT(G316,1)="B",1000000000*VALUE(LEFT(G316,LEN(G316)-1)),IF(RIGHT(G316,1)="%",0.01*VALUE(LEFT(G316,LEN(G316)-1)),IF(RIGHT(G316,1)="k",1000*VALUE(LEFT(G316,LEN(G316)-1)),VALUE(SUBSTITUTE(G316,",",""))))))))),"N/A")</f>
        <v>-0.1094</v>
      </c>
    </row>
    <row r="317" spans="1:14" x14ac:dyDescent="0.3">
      <c r="A317" s="1">
        <v>5</v>
      </c>
      <c r="B317" t="s">
        <v>899</v>
      </c>
      <c r="C317" t="s">
        <v>4235</v>
      </c>
      <c r="D317" t="s">
        <v>4236</v>
      </c>
      <c r="E317" t="s">
        <v>4237</v>
      </c>
      <c r="F317" t="s">
        <v>4238</v>
      </c>
      <c r="G317" t="s">
        <v>4239</v>
      </c>
      <c r="I317" t="str">
        <f t="shared" si="33"/>
        <v>N/A</v>
      </c>
      <c r="J317">
        <f t="shared" si="34"/>
        <v>-443470000</v>
      </c>
      <c r="K317">
        <f t="shared" si="35"/>
        <v>-164020000</v>
      </c>
      <c r="L317">
        <f t="shared" si="36"/>
        <v>-738700000</v>
      </c>
      <c r="M317">
        <f t="shared" si="37"/>
        <v>-574780000</v>
      </c>
      <c r="N317">
        <f t="shared" si="38"/>
        <v>-683460000</v>
      </c>
    </row>
    <row r="318" spans="1:14" x14ac:dyDescent="0.3">
      <c r="A318" s="1">
        <v>6</v>
      </c>
      <c r="B318" t="s">
        <v>904</v>
      </c>
      <c r="C318" t="s">
        <v>254</v>
      </c>
      <c r="D318" t="s">
        <v>254</v>
      </c>
      <c r="E318" t="s">
        <v>254</v>
      </c>
      <c r="F318" t="s">
        <v>254</v>
      </c>
      <c r="G318" t="s">
        <v>4240</v>
      </c>
      <c r="I318" t="str">
        <f t="shared" si="33"/>
        <v>N/A</v>
      </c>
      <c r="J318" t="str">
        <f t="shared" si="34"/>
        <v>N/A</v>
      </c>
      <c r="K318" t="str">
        <f t="shared" si="35"/>
        <v>N/A</v>
      </c>
      <c r="L318" t="str">
        <f t="shared" si="36"/>
        <v>N/A</v>
      </c>
      <c r="M318" t="str">
        <f t="shared" si="37"/>
        <v>N/A</v>
      </c>
      <c r="N318">
        <f t="shared" si="38"/>
        <v>373270000</v>
      </c>
    </row>
    <row r="319" spans="1:14" x14ac:dyDescent="0.3">
      <c r="A319" s="1">
        <v>7</v>
      </c>
      <c r="B319" t="s">
        <v>906</v>
      </c>
      <c r="C319" t="s">
        <v>4241</v>
      </c>
      <c r="D319" t="s">
        <v>4242</v>
      </c>
      <c r="E319" t="s">
        <v>4243</v>
      </c>
      <c r="F319" t="s">
        <v>4244</v>
      </c>
      <c r="G319" t="s">
        <v>4245</v>
      </c>
      <c r="I319" t="str">
        <f t="shared" si="33"/>
        <v>N/A</v>
      </c>
      <c r="J319">
        <f t="shared" si="34"/>
        <v>-53160000</v>
      </c>
      <c r="K319">
        <f t="shared" si="35"/>
        <v>-8090000</v>
      </c>
      <c r="L319">
        <f t="shared" si="36"/>
        <v>-23180000</v>
      </c>
      <c r="M319">
        <f t="shared" si="37"/>
        <v>-26620000</v>
      </c>
      <c r="N319">
        <f t="shared" si="38"/>
        <v>-40760000</v>
      </c>
    </row>
    <row r="320" spans="1:14" x14ac:dyDescent="0.3">
      <c r="A320" s="1">
        <v>8</v>
      </c>
      <c r="B320" t="s">
        <v>908</v>
      </c>
      <c r="C320" t="s">
        <v>4241</v>
      </c>
      <c r="D320" t="s">
        <v>4242</v>
      </c>
      <c r="E320" t="s">
        <v>4243</v>
      </c>
      <c r="F320" t="s">
        <v>4244</v>
      </c>
      <c r="G320" t="s">
        <v>4245</v>
      </c>
      <c r="I320" t="str">
        <f t="shared" si="33"/>
        <v>N/A</v>
      </c>
      <c r="J320">
        <f t="shared" si="34"/>
        <v>-53160000</v>
      </c>
      <c r="K320">
        <f t="shared" si="35"/>
        <v>-8090000</v>
      </c>
      <c r="L320">
        <f t="shared" si="36"/>
        <v>-23180000</v>
      </c>
      <c r="M320">
        <f t="shared" si="37"/>
        <v>-26620000</v>
      </c>
      <c r="N320">
        <f t="shared" si="38"/>
        <v>-40760000</v>
      </c>
    </row>
    <row r="321" spans="1:14" x14ac:dyDescent="0.3">
      <c r="A321" s="1">
        <v>9</v>
      </c>
      <c r="B321" t="s">
        <v>909</v>
      </c>
      <c r="C321" t="s">
        <v>254</v>
      </c>
      <c r="D321" t="s">
        <v>254</v>
      </c>
      <c r="E321" t="s">
        <v>254</v>
      </c>
      <c r="F321" t="s">
        <v>254</v>
      </c>
      <c r="G321" t="s">
        <v>254</v>
      </c>
      <c r="I321" t="str">
        <f t="shared" si="33"/>
        <v>N/A</v>
      </c>
      <c r="J321" t="str">
        <f t="shared" si="34"/>
        <v>N/A</v>
      </c>
      <c r="K321" t="str">
        <f t="shared" si="35"/>
        <v>N/A</v>
      </c>
      <c r="L321" t="str">
        <f t="shared" si="36"/>
        <v>N/A</v>
      </c>
      <c r="M321" t="str">
        <f t="shared" si="37"/>
        <v>N/A</v>
      </c>
      <c r="N321" t="str">
        <f t="shared" si="38"/>
        <v>N/A</v>
      </c>
    </row>
    <row r="322" spans="1:14" x14ac:dyDescent="0.3">
      <c r="A322" s="1">
        <v>10</v>
      </c>
      <c r="B322" t="s">
        <v>910</v>
      </c>
      <c r="C322" t="s">
        <v>4246</v>
      </c>
      <c r="D322" t="s">
        <v>3900</v>
      </c>
      <c r="E322" t="s">
        <v>4247</v>
      </c>
      <c r="F322" t="s">
        <v>4248</v>
      </c>
      <c r="G322" t="s">
        <v>1008</v>
      </c>
      <c r="I322" t="str">
        <f t="shared" si="33"/>
        <v>N/A</v>
      </c>
      <c r="J322">
        <f t="shared" si="34"/>
        <v>-417000</v>
      </c>
      <c r="K322">
        <f t="shared" si="35"/>
        <v>-1930000</v>
      </c>
      <c r="L322">
        <f t="shared" si="36"/>
        <v>-913000</v>
      </c>
      <c r="M322">
        <f t="shared" si="37"/>
        <v>-7030000</v>
      </c>
      <c r="N322">
        <f t="shared" si="38"/>
        <v>-2470000</v>
      </c>
    </row>
    <row r="323" spans="1:14" x14ac:dyDescent="0.3">
      <c r="A323" s="1">
        <v>11</v>
      </c>
      <c r="B323" t="s">
        <v>914</v>
      </c>
      <c r="C323" t="s">
        <v>254</v>
      </c>
      <c r="D323" t="s">
        <v>254</v>
      </c>
      <c r="E323" t="s">
        <v>3899</v>
      </c>
      <c r="F323" t="s">
        <v>254</v>
      </c>
      <c r="G323" t="s">
        <v>4249</v>
      </c>
      <c r="I323" t="str">
        <f t="shared" si="33"/>
        <v>N/A</v>
      </c>
      <c r="J323" t="str">
        <f t="shared" si="34"/>
        <v>N/A</v>
      </c>
      <c r="K323" t="str">
        <f t="shared" si="35"/>
        <v>N/A</v>
      </c>
      <c r="L323">
        <f t="shared" si="36"/>
        <v>15260000</v>
      </c>
      <c r="M323" t="str">
        <f t="shared" si="37"/>
        <v>N/A</v>
      </c>
      <c r="N323">
        <f t="shared" si="38"/>
        <v>523000</v>
      </c>
    </row>
    <row r="324" spans="1:14" x14ac:dyDescent="0.3">
      <c r="A324" s="1">
        <v>12</v>
      </c>
      <c r="B324" t="s">
        <v>915</v>
      </c>
      <c r="C324" t="s">
        <v>4250</v>
      </c>
      <c r="D324" t="s">
        <v>4251</v>
      </c>
      <c r="E324" t="s">
        <v>4252</v>
      </c>
      <c r="F324" t="s">
        <v>4253</v>
      </c>
      <c r="G324" t="s">
        <v>4254</v>
      </c>
      <c r="I324" t="str">
        <f t="shared" si="33"/>
        <v>N/A</v>
      </c>
      <c r="J324">
        <f t="shared" si="34"/>
        <v>-524640000</v>
      </c>
      <c r="K324">
        <f t="shared" si="35"/>
        <v>-242980000</v>
      </c>
      <c r="L324">
        <f t="shared" si="36"/>
        <v>-860770000</v>
      </c>
      <c r="M324">
        <f t="shared" si="37"/>
        <v>-884470000</v>
      </c>
      <c r="N324">
        <f t="shared" si="38"/>
        <v>-660370000</v>
      </c>
    </row>
    <row r="325" spans="1:14" x14ac:dyDescent="0.3">
      <c r="A325" s="1">
        <v>13</v>
      </c>
      <c r="B325" t="s">
        <v>921</v>
      </c>
      <c r="C325" t="s">
        <v>254</v>
      </c>
      <c r="D325" t="s">
        <v>4255</v>
      </c>
      <c r="E325" t="s">
        <v>4256</v>
      </c>
      <c r="F325" t="s">
        <v>4257</v>
      </c>
      <c r="G325" t="s">
        <v>4258</v>
      </c>
      <c r="I325" t="str">
        <f t="shared" si="33"/>
        <v>N/A</v>
      </c>
      <c r="J325" t="str">
        <f t="shared" si="34"/>
        <v>N/A</v>
      </c>
      <c r="K325">
        <f t="shared" si="35"/>
        <v>0.53690000000000004</v>
      </c>
      <c r="L325">
        <f t="shared" si="36"/>
        <v>-2.5425999999999997</v>
      </c>
      <c r="M325">
        <f t="shared" si="37"/>
        <v>-2.75E-2</v>
      </c>
      <c r="N325">
        <f t="shared" si="38"/>
        <v>0.25340000000000001</v>
      </c>
    </row>
    <row r="326" spans="1:14" x14ac:dyDescent="0.3">
      <c r="A326" s="1">
        <v>14</v>
      </c>
      <c r="B326" t="s">
        <v>926</v>
      </c>
      <c r="C326" t="s">
        <v>4259</v>
      </c>
      <c r="D326" t="s">
        <v>4260</v>
      </c>
      <c r="E326" t="s">
        <v>4261</v>
      </c>
      <c r="F326" t="s">
        <v>4262</v>
      </c>
      <c r="G326" t="s">
        <v>4263</v>
      </c>
      <c r="I326" t="str">
        <f t="shared" si="33"/>
        <v>N/A</v>
      </c>
      <c r="J326">
        <f t="shared" si="34"/>
        <v>-1.2875999999999999</v>
      </c>
      <c r="K326">
        <f t="shared" si="35"/>
        <v>-0.34060000000000001</v>
      </c>
      <c r="L326">
        <f t="shared" si="36"/>
        <v>-0.85680000000000012</v>
      </c>
      <c r="M326">
        <f t="shared" si="37"/>
        <v>-0.4929</v>
      </c>
      <c r="N326">
        <f t="shared" si="38"/>
        <v>-0.2349</v>
      </c>
    </row>
    <row r="327" spans="1:14" x14ac:dyDescent="0.3">
      <c r="I327" t="str">
        <f t="shared" si="33"/>
        <v>N/A</v>
      </c>
      <c r="J327" t="str">
        <f t="shared" si="34"/>
        <v>N/A</v>
      </c>
      <c r="K327" t="str">
        <f t="shared" si="35"/>
        <v>N/A</v>
      </c>
      <c r="L327" t="str">
        <f t="shared" si="36"/>
        <v>N/A</v>
      </c>
      <c r="M327" t="str">
        <f t="shared" si="37"/>
        <v>N/A</v>
      </c>
      <c r="N327" t="str">
        <f t="shared" si="38"/>
        <v>N/A</v>
      </c>
    </row>
    <row r="328" spans="1:14" x14ac:dyDescent="0.3">
      <c r="B328" s="1" t="s">
        <v>307</v>
      </c>
      <c r="C328" s="1" t="s">
        <v>242</v>
      </c>
      <c r="D328" s="1" t="s">
        <v>243</v>
      </c>
      <c r="E328" s="1" t="s">
        <v>244</v>
      </c>
      <c r="F328" s="1" t="s">
        <v>245</v>
      </c>
      <c r="G328" s="1" t="s">
        <v>246</v>
      </c>
      <c r="H328" s="1" t="s">
        <v>247</v>
      </c>
      <c r="I328" t="str">
        <f t="shared" si="33"/>
        <v>pos_trend</v>
      </c>
      <c r="J328">
        <f t="shared" si="34"/>
        <v>2012</v>
      </c>
      <c r="K328">
        <f t="shared" si="35"/>
        <v>2013</v>
      </c>
      <c r="L328">
        <f t="shared" si="36"/>
        <v>2014</v>
      </c>
      <c r="M328">
        <f t="shared" si="37"/>
        <v>2015</v>
      </c>
      <c r="N328">
        <f t="shared" si="38"/>
        <v>2016</v>
      </c>
    </row>
    <row r="329" spans="1:14" x14ac:dyDescent="0.3">
      <c r="A329" s="1">
        <v>0</v>
      </c>
      <c r="B329" t="s">
        <v>932</v>
      </c>
      <c r="C329" t="s">
        <v>254</v>
      </c>
      <c r="D329" t="s">
        <v>254</v>
      </c>
      <c r="E329" t="s">
        <v>254</v>
      </c>
      <c r="F329" t="s">
        <v>254</v>
      </c>
      <c r="G329" t="s">
        <v>254</v>
      </c>
      <c r="I329" t="str">
        <f t="shared" si="33"/>
        <v>N/A</v>
      </c>
      <c r="J329" t="str">
        <f t="shared" si="34"/>
        <v>N/A</v>
      </c>
      <c r="K329" t="str">
        <f t="shared" si="35"/>
        <v>N/A</v>
      </c>
      <c r="L329" t="str">
        <f t="shared" si="36"/>
        <v>N/A</v>
      </c>
      <c r="M329" t="str">
        <f t="shared" si="37"/>
        <v>N/A</v>
      </c>
      <c r="N329" t="str">
        <f t="shared" si="38"/>
        <v>N/A</v>
      </c>
    </row>
    <row r="330" spans="1:14" x14ac:dyDescent="0.3">
      <c r="A330" s="1">
        <v>1</v>
      </c>
      <c r="B330" t="s">
        <v>933</v>
      </c>
      <c r="C330" t="s">
        <v>254</v>
      </c>
      <c r="D330" t="s">
        <v>254</v>
      </c>
      <c r="E330" t="s">
        <v>254</v>
      </c>
      <c r="F330" t="s">
        <v>254</v>
      </c>
      <c r="G330" t="s">
        <v>254</v>
      </c>
      <c r="I330" t="str">
        <f t="shared" si="33"/>
        <v>N/A</v>
      </c>
      <c r="J330" t="str">
        <f t="shared" si="34"/>
        <v>N/A</v>
      </c>
      <c r="K330" t="str">
        <f t="shared" si="35"/>
        <v>N/A</v>
      </c>
      <c r="L330" t="str">
        <f t="shared" si="36"/>
        <v>N/A</v>
      </c>
      <c r="M330" t="str">
        <f t="shared" si="37"/>
        <v>N/A</v>
      </c>
      <c r="N330" t="str">
        <f t="shared" si="38"/>
        <v>N/A</v>
      </c>
    </row>
    <row r="331" spans="1:14" x14ac:dyDescent="0.3">
      <c r="A331" s="1">
        <v>2</v>
      </c>
      <c r="B331" t="s">
        <v>436</v>
      </c>
      <c r="C331" t="s">
        <v>254</v>
      </c>
      <c r="D331" t="s">
        <v>254</v>
      </c>
      <c r="E331" t="s">
        <v>254</v>
      </c>
      <c r="F331" t="s">
        <v>254</v>
      </c>
      <c r="G331" t="s">
        <v>254</v>
      </c>
      <c r="I331" t="str">
        <f t="shared" si="33"/>
        <v>N/A</v>
      </c>
      <c r="J331" t="str">
        <f t="shared" si="34"/>
        <v>N/A</v>
      </c>
      <c r="K331" t="str">
        <f t="shared" si="35"/>
        <v>N/A</v>
      </c>
      <c r="L331" t="str">
        <f t="shared" si="36"/>
        <v>N/A</v>
      </c>
      <c r="M331" t="str">
        <f t="shared" si="37"/>
        <v>N/A</v>
      </c>
      <c r="N331" t="str">
        <f t="shared" si="38"/>
        <v>N/A</v>
      </c>
    </row>
    <row r="332" spans="1:14" x14ac:dyDescent="0.3">
      <c r="A332" s="1">
        <v>3</v>
      </c>
      <c r="B332" t="s">
        <v>934</v>
      </c>
      <c r="C332" t="s">
        <v>1741</v>
      </c>
      <c r="D332" t="s">
        <v>4264</v>
      </c>
      <c r="E332" t="s">
        <v>4265</v>
      </c>
      <c r="F332" t="s">
        <v>4266</v>
      </c>
      <c r="G332" t="s">
        <v>4267</v>
      </c>
      <c r="I332" t="str">
        <f t="shared" si="33"/>
        <v>N/A</v>
      </c>
      <c r="J332">
        <f t="shared" si="34"/>
        <v>312800000</v>
      </c>
      <c r="K332">
        <f t="shared" si="35"/>
        <v>-205000</v>
      </c>
      <c r="L332">
        <f t="shared" si="36"/>
        <v>374430000</v>
      </c>
      <c r="M332">
        <f t="shared" si="37"/>
        <v>331310000</v>
      </c>
      <c r="N332">
        <f t="shared" si="38"/>
        <v>685100000</v>
      </c>
    </row>
    <row r="333" spans="1:14" x14ac:dyDescent="0.3">
      <c r="A333" s="1">
        <v>4</v>
      </c>
      <c r="B333" t="s">
        <v>940</v>
      </c>
      <c r="C333" t="s">
        <v>254</v>
      </c>
      <c r="D333" t="s">
        <v>4264</v>
      </c>
      <c r="E333" t="s">
        <v>254</v>
      </c>
      <c r="F333" t="s">
        <v>254</v>
      </c>
      <c r="G333" t="s">
        <v>254</v>
      </c>
      <c r="I333" t="str">
        <f t="shared" si="33"/>
        <v>N/A</v>
      </c>
      <c r="J333" t="str">
        <f t="shared" si="34"/>
        <v>N/A</v>
      </c>
      <c r="K333">
        <f t="shared" si="35"/>
        <v>-205000</v>
      </c>
      <c r="L333" t="str">
        <f t="shared" si="36"/>
        <v>N/A</v>
      </c>
      <c r="M333" t="str">
        <f t="shared" si="37"/>
        <v>N/A</v>
      </c>
      <c r="N333" t="str">
        <f t="shared" si="38"/>
        <v>N/A</v>
      </c>
    </row>
    <row r="334" spans="1:14" x14ac:dyDescent="0.3">
      <c r="A334" s="1">
        <v>5</v>
      </c>
      <c r="B334" t="s">
        <v>946</v>
      </c>
      <c r="C334" t="s">
        <v>1741</v>
      </c>
      <c r="D334" t="s">
        <v>254</v>
      </c>
      <c r="E334" t="s">
        <v>4265</v>
      </c>
      <c r="F334" t="s">
        <v>4266</v>
      </c>
      <c r="G334" t="s">
        <v>4267</v>
      </c>
      <c r="I334" t="str">
        <f t="shared" si="33"/>
        <v>N/A</v>
      </c>
      <c r="J334">
        <f t="shared" si="34"/>
        <v>312800000</v>
      </c>
      <c r="K334" t="str">
        <f t="shared" si="35"/>
        <v>N/A</v>
      </c>
      <c r="L334">
        <f t="shared" si="36"/>
        <v>374430000</v>
      </c>
      <c r="M334">
        <f t="shared" si="37"/>
        <v>331310000</v>
      </c>
      <c r="N334">
        <f t="shared" si="38"/>
        <v>685100000</v>
      </c>
    </row>
    <row r="335" spans="1:14" x14ac:dyDescent="0.3">
      <c r="A335" s="1">
        <v>6</v>
      </c>
      <c r="B335" t="s">
        <v>952</v>
      </c>
      <c r="C335" t="s">
        <v>4268</v>
      </c>
      <c r="D335" t="s">
        <v>254</v>
      </c>
      <c r="E335" t="s">
        <v>4265</v>
      </c>
      <c r="F335" t="s">
        <v>4266</v>
      </c>
      <c r="G335" t="s">
        <v>4267</v>
      </c>
      <c r="I335" t="str">
        <f t="shared" si="33"/>
        <v>N/A</v>
      </c>
      <c r="J335">
        <f t="shared" si="34"/>
        <v>311840000</v>
      </c>
      <c r="K335" t="str">
        <f t="shared" si="35"/>
        <v>N/A</v>
      </c>
      <c r="L335">
        <f t="shared" si="36"/>
        <v>374430000</v>
      </c>
      <c r="M335">
        <f t="shared" si="37"/>
        <v>331310000</v>
      </c>
      <c r="N335">
        <f t="shared" si="38"/>
        <v>685100000</v>
      </c>
    </row>
    <row r="336" spans="1:14" x14ac:dyDescent="0.3">
      <c r="A336" s="1">
        <v>7</v>
      </c>
      <c r="B336" t="s">
        <v>958</v>
      </c>
      <c r="C336" t="s">
        <v>4269</v>
      </c>
      <c r="D336" t="s">
        <v>254</v>
      </c>
      <c r="E336" t="s">
        <v>254</v>
      </c>
      <c r="F336" t="s">
        <v>254</v>
      </c>
      <c r="G336" t="s">
        <v>254</v>
      </c>
      <c r="I336" t="str">
        <f t="shared" si="33"/>
        <v>N/A</v>
      </c>
      <c r="J336">
        <f t="shared" si="34"/>
        <v>960000</v>
      </c>
      <c r="K336" t="str">
        <f t="shared" si="35"/>
        <v>N/A</v>
      </c>
      <c r="L336" t="str">
        <f t="shared" si="36"/>
        <v>N/A</v>
      </c>
      <c r="M336" t="str">
        <f t="shared" si="37"/>
        <v>N/A</v>
      </c>
      <c r="N336" t="str">
        <f t="shared" si="38"/>
        <v>N/A</v>
      </c>
    </row>
    <row r="337" spans="1:14" x14ac:dyDescent="0.3">
      <c r="A337" s="1">
        <v>8</v>
      </c>
      <c r="B337" t="s">
        <v>964</v>
      </c>
      <c r="C337" t="s">
        <v>4270</v>
      </c>
      <c r="D337" t="s">
        <v>4271</v>
      </c>
      <c r="E337" t="s">
        <v>4272</v>
      </c>
      <c r="F337" t="s">
        <v>4273</v>
      </c>
      <c r="G337" t="s">
        <v>4274</v>
      </c>
      <c r="I337" t="str">
        <f t="shared" si="33"/>
        <v>N/A</v>
      </c>
      <c r="J337">
        <f t="shared" si="34"/>
        <v>165510000</v>
      </c>
      <c r="K337">
        <f t="shared" si="35"/>
        <v>139010000</v>
      </c>
      <c r="L337">
        <f t="shared" si="36"/>
        <v>468310000</v>
      </c>
      <c r="M337">
        <f t="shared" si="37"/>
        <v>240170000</v>
      </c>
      <c r="N337">
        <f t="shared" si="38"/>
        <v>-313570000</v>
      </c>
    </row>
    <row r="338" spans="1:14" x14ac:dyDescent="0.3">
      <c r="A338" s="1">
        <v>9</v>
      </c>
      <c r="B338" t="s">
        <v>970</v>
      </c>
      <c r="C338" t="s">
        <v>254</v>
      </c>
      <c r="D338" t="s">
        <v>254</v>
      </c>
      <c r="E338" t="s">
        <v>254</v>
      </c>
      <c r="F338" t="s">
        <v>254</v>
      </c>
      <c r="G338" t="s">
        <v>254</v>
      </c>
      <c r="I338" t="str">
        <f t="shared" si="33"/>
        <v>N/A</v>
      </c>
      <c r="J338" t="str">
        <f t="shared" si="34"/>
        <v>N/A</v>
      </c>
      <c r="K338" t="str">
        <f t="shared" si="35"/>
        <v>N/A</v>
      </c>
      <c r="L338" t="str">
        <f t="shared" si="36"/>
        <v>N/A</v>
      </c>
      <c r="M338" t="str">
        <f t="shared" si="37"/>
        <v>N/A</v>
      </c>
      <c r="N338" t="str">
        <f t="shared" si="38"/>
        <v>N/A</v>
      </c>
    </row>
    <row r="339" spans="1:14" x14ac:dyDescent="0.3">
      <c r="A339" s="1">
        <v>10</v>
      </c>
      <c r="B339" t="s">
        <v>971</v>
      </c>
      <c r="C339" t="s">
        <v>4270</v>
      </c>
      <c r="D339" t="s">
        <v>4271</v>
      </c>
      <c r="E339" t="s">
        <v>4272</v>
      </c>
      <c r="F339" t="s">
        <v>4273</v>
      </c>
      <c r="G339" t="s">
        <v>4274</v>
      </c>
      <c r="I339" t="str">
        <f t="shared" si="33"/>
        <v>N/A</v>
      </c>
      <c r="J339">
        <f t="shared" si="34"/>
        <v>165510000</v>
      </c>
      <c r="K339">
        <f t="shared" si="35"/>
        <v>139010000</v>
      </c>
      <c r="L339">
        <f t="shared" si="36"/>
        <v>468310000</v>
      </c>
      <c r="M339">
        <f t="shared" si="37"/>
        <v>240170000</v>
      </c>
      <c r="N339">
        <f t="shared" si="38"/>
        <v>-313570000</v>
      </c>
    </row>
    <row r="340" spans="1:14" x14ac:dyDescent="0.3">
      <c r="A340" s="1">
        <v>11</v>
      </c>
      <c r="B340" t="s">
        <v>972</v>
      </c>
      <c r="C340" t="s">
        <v>4275</v>
      </c>
      <c r="D340" t="s">
        <v>4276</v>
      </c>
      <c r="E340" t="s">
        <v>4277</v>
      </c>
      <c r="F340" t="s">
        <v>4278</v>
      </c>
      <c r="G340" t="s">
        <v>1471</v>
      </c>
      <c r="I340" t="str">
        <f t="shared" si="33"/>
        <v>pos_trend</v>
      </c>
      <c r="J340">
        <f t="shared" si="34"/>
        <v>171510000</v>
      </c>
      <c r="K340">
        <f t="shared" si="35"/>
        <v>207190000</v>
      </c>
      <c r="L340">
        <f t="shared" si="36"/>
        <v>760010000</v>
      </c>
      <c r="M340">
        <f t="shared" si="37"/>
        <v>1590000000</v>
      </c>
      <c r="N340">
        <f t="shared" si="38"/>
        <v>1620000000</v>
      </c>
    </row>
    <row r="341" spans="1:14" x14ac:dyDescent="0.3">
      <c r="A341" s="1">
        <v>12</v>
      </c>
      <c r="B341" t="s">
        <v>978</v>
      </c>
      <c r="C341" t="s">
        <v>4279</v>
      </c>
      <c r="D341" t="s">
        <v>4280</v>
      </c>
      <c r="E341" t="s">
        <v>4281</v>
      </c>
      <c r="F341" t="s">
        <v>4282</v>
      </c>
      <c r="G341" t="s">
        <v>4283</v>
      </c>
      <c r="I341" t="str">
        <f t="shared" si="33"/>
        <v>neg_trend</v>
      </c>
      <c r="J341">
        <f t="shared" si="34"/>
        <v>-6000000</v>
      </c>
      <c r="K341">
        <f t="shared" si="35"/>
        <v>-68180000</v>
      </c>
      <c r="L341">
        <f t="shared" si="36"/>
        <v>-291700000</v>
      </c>
      <c r="M341">
        <f t="shared" si="37"/>
        <v>-1350000000</v>
      </c>
      <c r="N341">
        <f t="shared" si="38"/>
        <v>-1940000000</v>
      </c>
    </row>
    <row r="342" spans="1:14" x14ac:dyDescent="0.3">
      <c r="A342" s="1">
        <v>13</v>
      </c>
      <c r="B342" t="s">
        <v>817</v>
      </c>
      <c r="C342" t="s">
        <v>4284</v>
      </c>
      <c r="D342" t="s">
        <v>4285</v>
      </c>
      <c r="E342" t="s">
        <v>4286</v>
      </c>
      <c r="F342" t="s">
        <v>4287</v>
      </c>
      <c r="G342" t="s">
        <v>4288</v>
      </c>
      <c r="I342" t="str">
        <f t="shared" si="33"/>
        <v>N/A</v>
      </c>
      <c r="J342">
        <f t="shared" si="34"/>
        <v>714000</v>
      </c>
      <c r="K342">
        <f t="shared" si="35"/>
        <v>-6220000</v>
      </c>
      <c r="L342">
        <f t="shared" si="36"/>
        <v>-4770000</v>
      </c>
      <c r="M342">
        <f t="shared" si="37"/>
        <v>-7870000</v>
      </c>
      <c r="N342">
        <f t="shared" si="38"/>
        <v>-12680000</v>
      </c>
    </row>
    <row r="343" spans="1:14" x14ac:dyDescent="0.3">
      <c r="A343" s="1">
        <v>14</v>
      </c>
      <c r="B343" t="s">
        <v>910</v>
      </c>
      <c r="C343" t="s">
        <v>254</v>
      </c>
      <c r="D343" t="s">
        <v>4289</v>
      </c>
      <c r="E343" t="s">
        <v>4290</v>
      </c>
      <c r="F343" t="s">
        <v>4190</v>
      </c>
      <c r="G343" t="s">
        <v>4288</v>
      </c>
      <c r="I343" t="str">
        <f t="shared" si="33"/>
        <v>N/A</v>
      </c>
      <c r="J343" t="str">
        <f t="shared" si="34"/>
        <v>N/A</v>
      </c>
      <c r="K343">
        <f t="shared" si="35"/>
        <v>-8000000</v>
      </c>
      <c r="L343">
        <f t="shared" si="36"/>
        <v>-9390000</v>
      </c>
      <c r="M343">
        <f t="shared" si="37"/>
        <v>-8180000</v>
      </c>
      <c r="N343">
        <f t="shared" si="38"/>
        <v>-12680000</v>
      </c>
    </row>
    <row r="344" spans="1:14" x14ac:dyDescent="0.3">
      <c r="A344" s="1">
        <v>15</v>
      </c>
      <c r="B344" t="s">
        <v>914</v>
      </c>
      <c r="C344" t="s">
        <v>4284</v>
      </c>
      <c r="D344" t="s">
        <v>4291</v>
      </c>
      <c r="E344" t="s">
        <v>404</v>
      </c>
      <c r="F344" t="s">
        <v>3553</v>
      </c>
      <c r="G344" t="s">
        <v>254</v>
      </c>
      <c r="I344" t="str">
        <f t="shared" si="33"/>
        <v>N/A</v>
      </c>
      <c r="J344">
        <f t="shared" si="34"/>
        <v>714000</v>
      </c>
      <c r="K344">
        <f t="shared" si="35"/>
        <v>1780000</v>
      </c>
      <c r="L344">
        <f t="shared" si="36"/>
        <v>4620000</v>
      </c>
      <c r="M344">
        <f t="shared" si="37"/>
        <v>309000</v>
      </c>
      <c r="N344" t="str">
        <f t="shared" si="38"/>
        <v>N/A</v>
      </c>
    </row>
    <row r="345" spans="1:14" x14ac:dyDescent="0.3">
      <c r="A345" s="1">
        <v>16</v>
      </c>
      <c r="B345" t="s">
        <v>990</v>
      </c>
      <c r="C345" t="s">
        <v>4292</v>
      </c>
      <c r="D345" t="s">
        <v>4293</v>
      </c>
      <c r="E345" t="s">
        <v>4294</v>
      </c>
      <c r="F345" t="s">
        <v>4295</v>
      </c>
      <c r="G345" t="s">
        <v>4296</v>
      </c>
      <c r="I345" t="str">
        <f t="shared" si="33"/>
        <v>N/A</v>
      </c>
      <c r="J345">
        <f t="shared" si="34"/>
        <v>479030000</v>
      </c>
      <c r="K345">
        <f t="shared" si="35"/>
        <v>132590000</v>
      </c>
      <c r="L345">
        <f t="shared" si="36"/>
        <v>837970000</v>
      </c>
      <c r="M345">
        <f t="shared" si="37"/>
        <v>563600000</v>
      </c>
      <c r="N345">
        <f t="shared" si="38"/>
        <v>358840000</v>
      </c>
    </row>
    <row r="346" spans="1:14" x14ac:dyDescent="0.3">
      <c r="A346" s="1">
        <v>17</v>
      </c>
      <c r="B346" t="s">
        <v>996</v>
      </c>
      <c r="C346" t="s">
        <v>254</v>
      </c>
      <c r="D346" t="s">
        <v>4297</v>
      </c>
      <c r="E346" t="s">
        <v>4298</v>
      </c>
      <c r="F346" t="s">
        <v>4299</v>
      </c>
      <c r="G346" t="s">
        <v>4300</v>
      </c>
      <c r="I346" t="str">
        <f t="shared" si="33"/>
        <v>N/A</v>
      </c>
      <c r="J346" t="str">
        <f t="shared" si="34"/>
        <v>N/A</v>
      </c>
      <c r="K346">
        <f t="shared" si="35"/>
        <v>-0.72319999999999995</v>
      </c>
      <c r="L346">
        <f t="shared" si="36"/>
        <v>5.3201999999999998</v>
      </c>
      <c r="M346">
        <f t="shared" si="37"/>
        <v>-0.32740000000000002</v>
      </c>
      <c r="N346">
        <f t="shared" si="38"/>
        <v>-0.36330000000000001</v>
      </c>
    </row>
    <row r="347" spans="1:14" x14ac:dyDescent="0.3">
      <c r="A347" s="1">
        <v>18</v>
      </c>
      <c r="B347" t="s">
        <v>1001</v>
      </c>
      <c r="C347" t="s">
        <v>4301</v>
      </c>
      <c r="D347" t="s">
        <v>4302</v>
      </c>
      <c r="E347" t="s">
        <v>4303</v>
      </c>
      <c r="F347" t="s">
        <v>4304</v>
      </c>
      <c r="G347" t="s">
        <v>4305</v>
      </c>
      <c r="I347" t="str">
        <f t="shared" si="33"/>
        <v>N/A</v>
      </c>
      <c r="J347">
        <f t="shared" si="34"/>
        <v>1.1756</v>
      </c>
      <c r="K347">
        <f t="shared" si="35"/>
        <v>0.18579999999999999</v>
      </c>
      <c r="L347">
        <f t="shared" si="36"/>
        <v>0.83409999999999995</v>
      </c>
      <c r="M347">
        <f t="shared" si="37"/>
        <v>0.31409999999999999</v>
      </c>
      <c r="N347">
        <f t="shared" si="38"/>
        <v>0.12770000000000001</v>
      </c>
    </row>
    <row r="348" spans="1:14" x14ac:dyDescent="0.3">
      <c r="A348" s="1">
        <v>19</v>
      </c>
      <c r="B348" t="s">
        <v>1007</v>
      </c>
      <c r="C348" t="s">
        <v>254</v>
      </c>
      <c r="D348" t="s">
        <v>254</v>
      </c>
      <c r="E348" t="s">
        <v>4306</v>
      </c>
      <c r="F348" t="s">
        <v>4307</v>
      </c>
      <c r="G348" t="s">
        <v>4308</v>
      </c>
      <c r="I348" t="str">
        <f t="shared" si="33"/>
        <v>N/A</v>
      </c>
      <c r="J348" t="str">
        <f t="shared" si="34"/>
        <v>N/A</v>
      </c>
      <c r="K348" t="str">
        <f t="shared" si="35"/>
        <v>N/A</v>
      </c>
      <c r="L348">
        <f t="shared" si="36"/>
        <v>-3010000</v>
      </c>
      <c r="M348">
        <f t="shared" si="37"/>
        <v>-2360000</v>
      </c>
      <c r="N348">
        <f t="shared" si="38"/>
        <v>-14110000</v>
      </c>
    </row>
    <row r="349" spans="1:14" x14ac:dyDescent="0.3">
      <c r="A349" s="1">
        <v>20</v>
      </c>
      <c r="B349" t="s">
        <v>1013</v>
      </c>
      <c r="C349" t="s">
        <v>254</v>
      </c>
      <c r="D349" t="s">
        <v>254</v>
      </c>
      <c r="E349" t="s">
        <v>1014</v>
      </c>
      <c r="F349" t="s">
        <v>1014</v>
      </c>
      <c r="G349" t="s">
        <v>1014</v>
      </c>
      <c r="I349" t="str">
        <f t="shared" si="33"/>
        <v>N/A</v>
      </c>
      <c r="J349" t="str">
        <f t="shared" si="34"/>
        <v>N/A</v>
      </c>
      <c r="K349" t="str">
        <f t="shared" si="35"/>
        <v>N/A</v>
      </c>
      <c r="L349">
        <f t="shared" si="36"/>
        <v>0</v>
      </c>
      <c r="M349">
        <f t="shared" si="37"/>
        <v>0</v>
      </c>
      <c r="N349">
        <f t="shared" si="38"/>
        <v>0</v>
      </c>
    </row>
    <row r="350" spans="1:14" x14ac:dyDescent="0.3">
      <c r="A350" s="1">
        <v>21</v>
      </c>
      <c r="B350" t="s">
        <v>1015</v>
      </c>
      <c r="C350" t="s">
        <v>3067</v>
      </c>
      <c r="D350" t="s">
        <v>4309</v>
      </c>
      <c r="E350" t="s">
        <v>2407</v>
      </c>
      <c r="F350" t="s">
        <v>4310</v>
      </c>
      <c r="G350" t="s">
        <v>4311</v>
      </c>
      <c r="I350" t="str">
        <f t="shared" si="33"/>
        <v>N/A</v>
      </c>
      <c r="J350">
        <f t="shared" si="34"/>
        <v>-11720000</v>
      </c>
      <c r="K350">
        <f t="shared" si="35"/>
        <v>-44830000</v>
      </c>
      <c r="L350">
        <f t="shared" si="36"/>
        <v>89470000</v>
      </c>
      <c r="M350">
        <f t="shared" si="37"/>
        <v>-82830000</v>
      </c>
      <c r="N350">
        <f t="shared" si="38"/>
        <v>45850000</v>
      </c>
    </row>
    <row r="351" spans="1:14" x14ac:dyDescent="0.3">
      <c r="A351" s="1">
        <v>22</v>
      </c>
      <c r="B351" t="s">
        <v>1021</v>
      </c>
      <c r="C351" t="s">
        <v>2617</v>
      </c>
      <c r="D351" t="s">
        <v>4312</v>
      </c>
      <c r="E351" t="s">
        <v>4313</v>
      </c>
      <c r="F351" t="s">
        <v>4314</v>
      </c>
      <c r="G351" t="s">
        <v>4315</v>
      </c>
      <c r="I351" t="str">
        <f t="shared" si="33"/>
        <v>N/A</v>
      </c>
      <c r="J351">
        <f t="shared" si="34"/>
        <v>6300000</v>
      </c>
      <c r="K351">
        <f t="shared" si="35"/>
        <v>-3380000</v>
      </c>
      <c r="L351">
        <f t="shared" si="36"/>
        <v>2040000</v>
      </c>
      <c r="M351">
        <f t="shared" si="37"/>
        <v>-35640000</v>
      </c>
      <c r="N351">
        <f t="shared" si="38"/>
        <v>54010000</v>
      </c>
    </row>
    <row r="352" spans="1:14" x14ac:dyDescent="0.3">
      <c r="A352" s="1">
        <v>23</v>
      </c>
      <c r="B352" t="s">
        <v>1027</v>
      </c>
      <c r="C352" t="s">
        <v>254</v>
      </c>
      <c r="D352" t="s">
        <v>4316</v>
      </c>
      <c r="E352" t="s">
        <v>4317</v>
      </c>
      <c r="F352" t="s">
        <v>4318</v>
      </c>
      <c r="G352" t="s">
        <v>4319</v>
      </c>
      <c r="I352" t="str">
        <f t="shared" si="33"/>
        <v>N/A</v>
      </c>
      <c r="J352" t="str">
        <f t="shared" si="34"/>
        <v>N/A</v>
      </c>
      <c r="K352">
        <f t="shared" si="35"/>
        <v>-1.5361000000000002</v>
      </c>
      <c r="L352">
        <f t="shared" si="36"/>
        <v>1.6043000000000001</v>
      </c>
      <c r="M352">
        <f t="shared" si="37"/>
        <v>-18.455400000000001</v>
      </c>
      <c r="N352">
        <f t="shared" si="38"/>
        <v>2.5150999999999999</v>
      </c>
    </row>
    <row r="353" spans="1:14" x14ac:dyDescent="0.3">
      <c r="A353" s="1">
        <v>24</v>
      </c>
      <c r="B353" t="s">
        <v>1032</v>
      </c>
      <c r="C353" t="s">
        <v>254</v>
      </c>
      <c r="D353" t="s">
        <v>254</v>
      </c>
      <c r="E353" t="s">
        <v>254</v>
      </c>
      <c r="F353" t="s">
        <v>254</v>
      </c>
      <c r="G353" t="s">
        <v>1136</v>
      </c>
      <c r="I353" t="str">
        <f t="shared" si="33"/>
        <v>N/A</v>
      </c>
      <c r="J353" t="str">
        <f t="shared" si="34"/>
        <v>N/A</v>
      </c>
      <c r="K353" t="str">
        <f t="shared" si="35"/>
        <v>N/A</v>
      </c>
      <c r="L353" t="str">
        <f t="shared" si="36"/>
        <v>N/A</v>
      </c>
      <c r="M353" t="str">
        <f t="shared" si="37"/>
        <v>N/A</v>
      </c>
      <c r="N353">
        <f t="shared" si="38"/>
        <v>1.9E-2</v>
      </c>
    </row>
    <row r="354" spans="1:14" x14ac:dyDescent="0.3">
      <c r="I354" t="str">
        <f t="shared" si="33"/>
        <v>N/A</v>
      </c>
      <c r="J354" t="str">
        <f t="shared" si="34"/>
        <v>N/A</v>
      </c>
      <c r="K354" t="str">
        <f t="shared" si="35"/>
        <v>N/A</v>
      </c>
      <c r="L354" t="str">
        <f t="shared" si="36"/>
        <v>N/A</v>
      </c>
      <c r="M354" t="str">
        <f t="shared" si="37"/>
        <v>N/A</v>
      </c>
      <c r="N354" t="str">
        <f t="shared" si="38"/>
        <v>N/A</v>
      </c>
    </row>
    <row r="355" spans="1:14" x14ac:dyDescent="0.3">
      <c r="A355" s="1">
        <v>0</v>
      </c>
      <c r="B355" t="s">
        <v>4320</v>
      </c>
      <c r="C355" t="s">
        <v>4321</v>
      </c>
      <c r="I355" t="str">
        <f t="shared" si="33"/>
        <v>N/A</v>
      </c>
      <c r="J355" t="str">
        <f t="shared" si="34"/>
        <v>N/A</v>
      </c>
      <c r="K355" t="str">
        <f t="shared" si="35"/>
        <v>N/A</v>
      </c>
      <c r="L355" t="str">
        <f t="shared" si="36"/>
        <v>N/A</v>
      </c>
      <c r="M355" t="str">
        <f t="shared" si="37"/>
        <v>N/A</v>
      </c>
      <c r="N355" t="str">
        <f t="shared" si="38"/>
        <v>N/A</v>
      </c>
    </row>
    <row r="356" spans="1:14" x14ac:dyDescent="0.3">
      <c r="A356" s="1">
        <v>1</v>
      </c>
      <c r="B356" t="s">
        <v>4322</v>
      </c>
      <c r="C356" t="s">
        <v>4323</v>
      </c>
      <c r="I356" t="str">
        <f t="shared" si="33"/>
        <v>N/A</v>
      </c>
      <c r="J356" t="str">
        <f t="shared" si="34"/>
        <v>N/A</v>
      </c>
      <c r="K356" t="str">
        <f t="shared" si="35"/>
        <v>N/A</v>
      </c>
      <c r="L356" t="str">
        <f t="shared" si="36"/>
        <v>N/A</v>
      </c>
      <c r="M356" t="str">
        <f t="shared" si="37"/>
        <v>N/A</v>
      </c>
      <c r="N356" t="str">
        <f t="shared" si="38"/>
        <v>N/A</v>
      </c>
    </row>
    <row r="357" spans="1:14" x14ac:dyDescent="0.3">
      <c r="A357" s="1">
        <v>2</v>
      </c>
      <c r="B357" t="s">
        <v>4324</v>
      </c>
      <c r="C357" t="s">
        <v>4325</v>
      </c>
      <c r="I357" t="str">
        <f t="shared" si="33"/>
        <v>N/A</v>
      </c>
      <c r="J357" t="str">
        <f t="shared" si="34"/>
        <v>N/A</v>
      </c>
      <c r="K357" t="str">
        <f t="shared" si="35"/>
        <v>N/A</v>
      </c>
      <c r="L357" t="str">
        <f t="shared" si="36"/>
        <v>N/A</v>
      </c>
      <c r="M357" t="str">
        <f t="shared" si="37"/>
        <v>N/A</v>
      </c>
      <c r="N357" t="str">
        <f t="shared" si="38"/>
        <v>N/A</v>
      </c>
    </row>
    <row r="358" spans="1:14" x14ac:dyDescent="0.3">
      <c r="A358" s="1">
        <v>3</v>
      </c>
      <c r="B358" t="s">
        <v>4326</v>
      </c>
      <c r="C358" t="s">
        <v>4327</v>
      </c>
      <c r="I358" t="str">
        <f t="shared" si="33"/>
        <v>N/A</v>
      </c>
      <c r="J358" t="str">
        <f t="shared" si="34"/>
        <v>N/A</v>
      </c>
      <c r="K358" t="str">
        <f t="shared" si="35"/>
        <v>N/A</v>
      </c>
      <c r="L358" t="str">
        <f t="shared" si="36"/>
        <v>N/A</v>
      </c>
      <c r="M358" t="str">
        <f t="shared" si="37"/>
        <v>N/A</v>
      </c>
      <c r="N358" t="str">
        <f t="shared" si="38"/>
        <v>N/A</v>
      </c>
    </row>
    <row r="359" spans="1:14" x14ac:dyDescent="0.3">
      <c r="A359" s="1">
        <v>4</v>
      </c>
      <c r="B359" t="s">
        <v>4328</v>
      </c>
      <c r="C359" t="s">
        <v>4329</v>
      </c>
      <c r="I359" t="str">
        <f t="shared" si="33"/>
        <v>N/A</v>
      </c>
      <c r="J359" t="str">
        <f t="shared" si="34"/>
        <v>N/A</v>
      </c>
      <c r="K359" t="str">
        <f t="shared" si="35"/>
        <v>N/A</v>
      </c>
      <c r="L359" t="str">
        <f t="shared" si="36"/>
        <v>N/A</v>
      </c>
      <c r="M359" t="str">
        <f t="shared" si="37"/>
        <v>N/A</v>
      </c>
      <c r="N359" t="str">
        <f t="shared" si="38"/>
        <v>N/A</v>
      </c>
    </row>
    <row r="360" spans="1:14" x14ac:dyDescent="0.3">
      <c r="A360" s="1">
        <v>5</v>
      </c>
      <c r="B360" t="s">
        <v>4330</v>
      </c>
      <c r="C360" t="s">
        <v>4331</v>
      </c>
      <c r="I360" t="str">
        <f t="shared" si="33"/>
        <v>N/A</v>
      </c>
      <c r="J360" t="str">
        <f t="shared" si="34"/>
        <v>N/A</v>
      </c>
      <c r="K360" t="str">
        <f t="shared" si="35"/>
        <v>N/A</v>
      </c>
      <c r="L360" t="str">
        <f t="shared" si="36"/>
        <v>N/A</v>
      </c>
      <c r="M360" t="str">
        <f t="shared" si="37"/>
        <v>N/A</v>
      </c>
      <c r="N360" t="str">
        <f t="shared" si="38"/>
        <v>N/A</v>
      </c>
    </row>
    <row r="361" spans="1:14" x14ac:dyDescent="0.3">
      <c r="I361" t="str">
        <f t="shared" si="33"/>
        <v>N/A</v>
      </c>
      <c r="J361" t="str">
        <f t="shared" si="34"/>
        <v>N/A</v>
      </c>
      <c r="K361" t="str">
        <f t="shared" si="35"/>
        <v>N/A</v>
      </c>
      <c r="L361" t="str">
        <f t="shared" si="36"/>
        <v>N/A</v>
      </c>
      <c r="M361" t="str">
        <f t="shared" si="37"/>
        <v>N/A</v>
      </c>
      <c r="N361" t="str">
        <f t="shared" si="38"/>
        <v>N/A</v>
      </c>
    </row>
    <row r="362" spans="1:14" x14ac:dyDescent="0.3">
      <c r="I362" t="str">
        <f t="shared" si="33"/>
        <v>N/A</v>
      </c>
      <c r="J362" t="str">
        <f t="shared" si="34"/>
        <v>N/A</v>
      </c>
      <c r="K362" t="str">
        <f t="shared" si="35"/>
        <v>N/A</v>
      </c>
      <c r="L362" t="str">
        <f t="shared" si="36"/>
        <v>N/A</v>
      </c>
      <c r="M362" t="str">
        <f t="shared" si="37"/>
        <v>N/A</v>
      </c>
      <c r="N362" t="str">
        <f t="shared" si="38"/>
        <v>N/A</v>
      </c>
    </row>
    <row r="363" spans="1:14" x14ac:dyDescent="0.3">
      <c r="A363" s="1">
        <v>0</v>
      </c>
      <c r="B363" t="s">
        <v>121</v>
      </c>
      <c r="C363" t="s">
        <v>4332</v>
      </c>
      <c r="I363" t="str">
        <f t="shared" si="33"/>
        <v>N/A</v>
      </c>
      <c r="J363">
        <f t="shared" si="34"/>
        <v>1080000000</v>
      </c>
      <c r="K363" t="str">
        <f t="shared" si="35"/>
        <v>N/A</v>
      </c>
      <c r="L363" t="str">
        <f t="shared" si="36"/>
        <v>N/A</v>
      </c>
      <c r="M363" t="str">
        <f t="shared" si="37"/>
        <v>N/A</v>
      </c>
      <c r="N363" t="str">
        <f t="shared" si="38"/>
        <v>N/A</v>
      </c>
    </row>
    <row r="364" spans="1:14" x14ac:dyDescent="0.3">
      <c r="A364" s="1">
        <v>1</v>
      </c>
      <c r="B364" t="s">
        <v>122</v>
      </c>
      <c r="I364" t="str">
        <f t="shared" si="33"/>
        <v>N/A</v>
      </c>
      <c r="J364" t="str">
        <f t="shared" si="34"/>
        <v>N/A</v>
      </c>
      <c r="K364" t="str">
        <f t="shared" si="35"/>
        <v>N/A</v>
      </c>
      <c r="L364" t="str">
        <f t="shared" si="36"/>
        <v>N/A</v>
      </c>
      <c r="M364" t="str">
        <f t="shared" si="37"/>
        <v>N/A</v>
      </c>
      <c r="N364" t="str">
        <f t="shared" si="38"/>
        <v>N/A</v>
      </c>
    </row>
    <row r="365" spans="1:14" x14ac:dyDescent="0.3">
      <c r="A365" s="1">
        <v>2</v>
      </c>
      <c r="B365" t="s">
        <v>123</v>
      </c>
      <c r="C365" t="s">
        <v>4333</v>
      </c>
      <c r="I365" t="str">
        <f t="shared" si="33"/>
        <v>N/A</v>
      </c>
      <c r="J365">
        <f t="shared" si="34"/>
        <v>-0.56000000000000005</v>
      </c>
      <c r="K365" t="str">
        <f t="shared" si="35"/>
        <v>N/A</v>
      </c>
      <c r="L365" t="str">
        <f t="shared" si="36"/>
        <v>N/A</v>
      </c>
      <c r="M365" t="str">
        <f t="shared" si="37"/>
        <v>N/A</v>
      </c>
      <c r="N365" t="str">
        <f t="shared" si="38"/>
        <v>N/A</v>
      </c>
    </row>
    <row r="366" spans="1:14" x14ac:dyDescent="0.3">
      <c r="A366" s="1">
        <v>3</v>
      </c>
      <c r="B366" t="s">
        <v>124</v>
      </c>
      <c r="C366" t="s">
        <v>4334</v>
      </c>
      <c r="I366" t="str">
        <f t="shared" si="33"/>
        <v>N/A</v>
      </c>
      <c r="J366">
        <f t="shared" si="34"/>
        <v>11.8</v>
      </c>
      <c r="K366" t="str">
        <f t="shared" si="35"/>
        <v>N/A</v>
      </c>
      <c r="L366" t="str">
        <f t="shared" si="36"/>
        <v>N/A</v>
      </c>
      <c r="M366" t="str">
        <f t="shared" si="37"/>
        <v>N/A</v>
      </c>
      <c r="N366" t="str">
        <f t="shared" si="38"/>
        <v>N/A</v>
      </c>
    </row>
    <row r="367" spans="1:14" x14ac:dyDescent="0.3">
      <c r="A367" s="1">
        <v>4</v>
      </c>
      <c r="B367" t="s">
        <v>126</v>
      </c>
      <c r="C367" t="s">
        <v>4335</v>
      </c>
      <c r="I367" t="str">
        <f t="shared" si="33"/>
        <v>N/A</v>
      </c>
      <c r="J367">
        <f t="shared" si="34"/>
        <v>1.94</v>
      </c>
      <c r="K367" t="str">
        <f t="shared" si="35"/>
        <v>N/A</v>
      </c>
      <c r="L367" t="str">
        <f t="shared" si="36"/>
        <v>N/A</v>
      </c>
      <c r="M367" t="str">
        <f t="shared" si="37"/>
        <v>N/A</v>
      </c>
      <c r="N367" t="str">
        <f t="shared" si="38"/>
        <v>N/A</v>
      </c>
    </row>
    <row r="368" spans="1:14" x14ac:dyDescent="0.3">
      <c r="A368" s="1">
        <v>5</v>
      </c>
      <c r="B368" t="s">
        <v>128</v>
      </c>
      <c r="C368" t="s">
        <v>3187</v>
      </c>
      <c r="I368" t="str">
        <f t="shared" si="33"/>
        <v>N/A</v>
      </c>
      <c r="J368">
        <f t="shared" si="34"/>
        <v>0.06</v>
      </c>
      <c r="K368" t="str">
        <f t="shared" si="35"/>
        <v>N/A</v>
      </c>
      <c r="L368" t="str">
        <f t="shared" si="36"/>
        <v>N/A</v>
      </c>
      <c r="M368" t="str">
        <f t="shared" si="37"/>
        <v>N/A</v>
      </c>
      <c r="N368" t="str">
        <f t="shared" si="38"/>
        <v>N/A</v>
      </c>
    </row>
    <row r="369" spans="1:14" x14ac:dyDescent="0.3">
      <c r="A369" s="1">
        <v>6</v>
      </c>
      <c r="B369" t="s">
        <v>130</v>
      </c>
      <c r="C369" t="s">
        <v>1134</v>
      </c>
      <c r="I369" t="str">
        <f t="shared" si="33"/>
        <v>N/A</v>
      </c>
      <c r="J369">
        <f t="shared" si="34"/>
        <v>0.76</v>
      </c>
      <c r="K369" t="str">
        <f t="shared" si="35"/>
        <v>N/A</v>
      </c>
      <c r="L369" t="str">
        <f t="shared" si="36"/>
        <v>N/A</v>
      </c>
      <c r="M369" t="str">
        <f t="shared" si="37"/>
        <v>N/A</v>
      </c>
      <c r="N369" t="str">
        <f t="shared" si="38"/>
        <v>N/A</v>
      </c>
    </row>
    <row r="370" spans="1:14" x14ac:dyDescent="0.3">
      <c r="A370" s="1">
        <v>7</v>
      </c>
      <c r="B370" t="s">
        <v>132</v>
      </c>
      <c r="I370" t="str">
        <f t="shared" si="33"/>
        <v>N/A</v>
      </c>
      <c r="J370" t="str">
        <f t="shared" si="34"/>
        <v>N/A</v>
      </c>
      <c r="K370" t="str">
        <f t="shared" si="35"/>
        <v>N/A</v>
      </c>
      <c r="L370" t="str">
        <f t="shared" si="36"/>
        <v>N/A</v>
      </c>
      <c r="M370" t="str">
        <f t="shared" si="37"/>
        <v>N/A</v>
      </c>
      <c r="N370" t="str">
        <f t="shared" si="38"/>
        <v>N/A</v>
      </c>
    </row>
    <row r="371" spans="1:14" x14ac:dyDescent="0.3">
      <c r="A371" s="1">
        <v>8</v>
      </c>
      <c r="B371" t="s">
        <v>133</v>
      </c>
      <c r="I371" t="str">
        <f t="shared" si="33"/>
        <v>N/A</v>
      </c>
      <c r="J371" t="str">
        <f t="shared" si="34"/>
        <v>N/A</v>
      </c>
      <c r="K371" t="str">
        <f t="shared" si="35"/>
        <v>N/A</v>
      </c>
      <c r="L371" t="str">
        <f t="shared" si="36"/>
        <v>N/A</v>
      </c>
      <c r="M371" t="str">
        <f t="shared" si="37"/>
        <v>N/A</v>
      </c>
      <c r="N371" t="str">
        <f t="shared" si="38"/>
        <v>N/A</v>
      </c>
    </row>
    <row r="372" spans="1:14" x14ac:dyDescent="0.3">
      <c r="I372" t="str">
        <f t="shared" si="33"/>
        <v>N/A</v>
      </c>
      <c r="J372" t="str">
        <f t="shared" si="34"/>
        <v>N/A</v>
      </c>
      <c r="K372" t="str">
        <f t="shared" si="35"/>
        <v>N/A</v>
      </c>
      <c r="L372" t="str">
        <f t="shared" si="36"/>
        <v>N/A</v>
      </c>
      <c r="M372" t="str">
        <f t="shared" si="37"/>
        <v>N/A</v>
      </c>
      <c r="N372" t="str">
        <f t="shared" si="38"/>
        <v>N/A</v>
      </c>
    </row>
    <row r="373" spans="1:14" x14ac:dyDescent="0.3">
      <c r="I373" t="str">
        <f t="shared" si="33"/>
        <v>N/A</v>
      </c>
      <c r="J373" t="str">
        <f t="shared" si="34"/>
        <v>N/A</v>
      </c>
      <c r="K373" t="str">
        <f t="shared" si="35"/>
        <v>N/A</v>
      </c>
      <c r="L373" t="str">
        <f t="shared" si="36"/>
        <v>N/A</v>
      </c>
      <c r="M373" t="str">
        <f t="shared" si="37"/>
        <v>N/A</v>
      </c>
      <c r="N373" t="str">
        <f t="shared" si="38"/>
        <v>N/A</v>
      </c>
    </row>
    <row r="374" spans="1:14" x14ac:dyDescent="0.3">
      <c r="A374" s="1">
        <v>0</v>
      </c>
      <c r="B374" t="s">
        <v>121</v>
      </c>
      <c r="C374" t="s">
        <v>4336</v>
      </c>
      <c r="I374" t="str">
        <f t="shared" si="33"/>
        <v>N/A</v>
      </c>
      <c r="J374">
        <f t="shared" si="34"/>
        <v>2120000000</v>
      </c>
      <c r="K374" t="str">
        <f t="shared" si="35"/>
        <v>N/A</v>
      </c>
      <c r="L374" t="str">
        <f t="shared" si="36"/>
        <v>N/A</v>
      </c>
      <c r="M374" t="str">
        <f t="shared" si="37"/>
        <v>N/A</v>
      </c>
      <c r="N374" t="str">
        <f t="shared" si="38"/>
        <v>N/A</v>
      </c>
    </row>
    <row r="375" spans="1:14" x14ac:dyDescent="0.3">
      <c r="A375" s="1">
        <v>1</v>
      </c>
      <c r="B375" t="s">
        <v>122</v>
      </c>
      <c r="I375" t="str">
        <f t="shared" si="33"/>
        <v>N/A</v>
      </c>
      <c r="J375" t="str">
        <f t="shared" si="34"/>
        <v>N/A</v>
      </c>
      <c r="K375" t="str">
        <f t="shared" si="35"/>
        <v>N/A</v>
      </c>
      <c r="L375" t="str">
        <f t="shared" si="36"/>
        <v>N/A</v>
      </c>
      <c r="M375" t="str">
        <f t="shared" si="37"/>
        <v>N/A</v>
      </c>
      <c r="N375" t="str">
        <f t="shared" si="38"/>
        <v>N/A</v>
      </c>
    </row>
    <row r="376" spans="1:14" x14ac:dyDescent="0.3">
      <c r="A376" s="1">
        <v>2</v>
      </c>
      <c r="B376" t="s">
        <v>123</v>
      </c>
      <c r="C376" t="s">
        <v>4337</v>
      </c>
      <c r="I376" t="str">
        <f t="shared" si="33"/>
        <v>N/A</v>
      </c>
      <c r="J376">
        <f t="shared" si="34"/>
        <v>-11.31</v>
      </c>
      <c r="K376" t="str">
        <f t="shared" si="35"/>
        <v>N/A</v>
      </c>
      <c r="L376" t="str">
        <f t="shared" si="36"/>
        <v>N/A</v>
      </c>
      <c r="M376" t="str">
        <f t="shared" si="37"/>
        <v>N/A</v>
      </c>
      <c r="N376" t="str">
        <f t="shared" si="38"/>
        <v>N/A</v>
      </c>
    </row>
    <row r="377" spans="1:14" x14ac:dyDescent="0.3">
      <c r="A377" s="1">
        <v>3</v>
      </c>
      <c r="B377" t="s">
        <v>124</v>
      </c>
      <c r="C377" t="s">
        <v>4338</v>
      </c>
      <c r="I377" t="str">
        <f t="shared" si="33"/>
        <v>N/A</v>
      </c>
      <c r="J377">
        <f t="shared" si="34"/>
        <v>12.35</v>
      </c>
      <c r="K377" t="str">
        <f t="shared" si="35"/>
        <v>N/A</v>
      </c>
      <c r="L377" t="str">
        <f t="shared" si="36"/>
        <v>N/A</v>
      </c>
      <c r="M377" t="str">
        <f t="shared" si="37"/>
        <v>N/A</v>
      </c>
      <c r="N377" t="str">
        <f t="shared" si="38"/>
        <v>N/A</v>
      </c>
    </row>
    <row r="378" spans="1:14" x14ac:dyDescent="0.3">
      <c r="A378" s="1">
        <v>4</v>
      </c>
      <c r="B378" t="s">
        <v>126</v>
      </c>
      <c r="C378" t="s">
        <v>3808</v>
      </c>
      <c r="I378" t="str">
        <f t="shared" si="33"/>
        <v>N/A</v>
      </c>
      <c r="J378">
        <f t="shared" si="34"/>
        <v>0.49</v>
      </c>
      <c r="K378" t="str">
        <f t="shared" si="35"/>
        <v>N/A</v>
      </c>
      <c r="L378" t="str">
        <f t="shared" si="36"/>
        <v>N/A</v>
      </c>
      <c r="M378" t="str">
        <f t="shared" si="37"/>
        <v>N/A</v>
      </c>
      <c r="N378" t="str">
        <f t="shared" si="38"/>
        <v>N/A</v>
      </c>
    </row>
    <row r="379" spans="1:14" x14ac:dyDescent="0.3">
      <c r="A379" s="1">
        <v>5</v>
      </c>
      <c r="B379" t="s">
        <v>128</v>
      </c>
      <c r="C379" t="s">
        <v>4339</v>
      </c>
      <c r="I379" t="str">
        <f t="shared" si="33"/>
        <v>N/A</v>
      </c>
      <c r="J379">
        <f t="shared" si="34"/>
        <v>0.11</v>
      </c>
      <c r="K379" t="str">
        <f t="shared" si="35"/>
        <v>N/A</v>
      </c>
      <c r="L379" t="str">
        <f t="shared" si="36"/>
        <v>N/A</v>
      </c>
      <c r="M379" t="str">
        <f t="shared" si="37"/>
        <v>N/A</v>
      </c>
      <c r="N379" t="str">
        <f t="shared" si="38"/>
        <v>N/A</v>
      </c>
    </row>
    <row r="380" spans="1:14" x14ac:dyDescent="0.3">
      <c r="A380" s="1">
        <v>6</v>
      </c>
      <c r="B380" t="s">
        <v>130</v>
      </c>
      <c r="C380" t="s">
        <v>4340</v>
      </c>
      <c r="I380" t="str">
        <f t="shared" ref="I380:I443" si="39">IF(AND(K380&gt; J380, L380&gt; K380, M380&gt; L380, N380&gt; M380), "pos_trend", IF(AND(K380&lt; J380, L380&lt; K380, M380&lt; L380, N380&lt; M380), "neg_trend", "N/A"))</f>
        <v>N/A</v>
      </c>
      <c r="J380">
        <f t="shared" ref="J380:J399" si="40">IFERROR(IF(TRIM(C380)="-", "N/A", IF(RIGHT(C380,1)=")",IF(RIGHT(C380,2)="T)",-1000000000000*VALUE(MID(C380,2,LEN(C380)-3)),IF(RIGHT(C380,2)="M)",-1000000*VALUE(MID(C380,2,LEN(C380)-3)),IF(RIGHT(C380,2)="B)",-1000000000*VALUE(MID(C380,2,LEN(C380)-3)),IF(RIGHT(C380,2)="k)",-1000*VALUE(MID(C380,2,LEN(C380)-3)),VALUE(SUBSTITUTE(C380,",","")))))),IF(RIGHT(C380,1)="T",1000000000000*VALUE(LEFT(C380,LEN(C380)-1)),IF(RIGHT(C380,1)="M",1000000*VALUE(LEFT(C380,LEN(C380)-1)),IF(RIGHT(C380,1)="B",1000000000*VALUE(LEFT(C380,LEN(C380)-1)),IF(RIGHT(C380,1)="%",0.01*VALUE(LEFT(C380,LEN(C380)-1)),IF(RIGHT(C380,1)="k",1000*VALUE(LEFT(C380,LEN(C380)-1)),VALUE(SUBSTITUTE(C380,",",""))))))))),"N/A")</f>
        <v>4.93</v>
      </c>
      <c r="K380" t="str">
        <f t="shared" ref="K380:K399" si="41">IFERROR(IF(TRIM(D380)="-", "N/A", IF(RIGHT(D380,1)=")",IF(RIGHT(D380,2)="T)",-1000000000000*VALUE(MID(D380,2,LEN(D380)-3)),IF(RIGHT(D380,2)="M)",-1000000*VALUE(MID(D380,2,LEN(D380)-3)),IF(RIGHT(D380,2)="B)",-1000000000*VALUE(MID(D380,2,LEN(D380)-3)),IF(RIGHT(D380,2)="k)",-1000*VALUE(MID(D380,2,LEN(D380)-3)),VALUE(SUBSTITUTE(D380,",","")))))),IF(RIGHT(D380,1)="T",1000000000000*VALUE(LEFT(D380,LEN(D380)-1)),IF(RIGHT(D380,1)="M",1000000*VALUE(LEFT(D380,LEN(D380)-1)),IF(RIGHT(D380,1)="B",1000000000*VALUE(LEFT(D380,LEN(D380)-1)),IF(RIGHT(D380,1)="%",0.01*VALUE(LEFT(D380,LEN(D380)-1)),IF(RIGHT(D380,1)="k",1000*VALUE(LEFT(D380,LEN(D380)-1)),VALUE(SUBSTITUTE(D380,",",""))))))))),"N/A")</f>
        <v>N/A</v>
      </c>
      <c r="L380" t="str">
        <f t="shared" ref="L380:L399" si="42">IFERROR(IF(TRIM(E380)="-", "N/A", IF(RIGHT(E380,1)=")",IF(RIGHT(E380,2)="T)",-1000000000000*VALUE(MID(E380,2,LEN(E380)-3)),IF(RIGHT(E380,2)="M)",-1000000*VALUE(MID(E380,2,LEN(E380)-3)),IF(RIGHT(E380,2)="B)",-1000000000*VALUE(MID(E380,2,LEN(E380)-3)),IF(RIGHT(E380,2)="k)",-1000*VALUE(MID(E380,2,LEN(E380)-3)),VALUE(SUBSTITUTE(E380,",","")))))),IF(RIGHT(E380,1)="T",1000000000000*VALUE(LEFT(E380,LEN(E380)-1)),IF(RIGHT(E380,1)="M",1000000*VALUE(LEFT(E380,LEN(E380)-1)),IF(RIGHT(E380,1)="B",1000000000*VALUE(LEFT(E380,LEN(E380)-1)),IF(RIGHT(E380,1)="%",0.01*VALUE(LEFT(E380,LEN(E380)-1)),IF(RIGHT(E380,1)="k",1000*VALUE(LEFT(E380,LEN(E380)-1)),VALUE(SUBSTITUTE(E380,",",""))))))))),"N/A")</f>
        <v>N/A</v>
      </c>
      <c r="M380" t="str">
        <f t="shared" ref="M380:M399" si="43">IFERROR(IF(TRIM(F380)="-", "N/A", IF(RIGHT(F380,1)=")",IF(RIGHT(F380,2)="T)",-1000000000000*VALUE(MID(F380,2,LEN(F380)-3)),IF(RIGHT(F380,2)="M)",-1000000*VALUE(MID(F380,2,LEN(F380)-3)),IF(RIGHT(F380,2)="B)",-1000000000*VALUE(MID(F380,2,LEN(F380)-3)),IF(RIGHT(F380,2)="k)",-1000*VALUE(MID(F380,2,LEN(F380)-3)),VALUE(SUBSTITUTE(F380,",","")))))),IF(RIGHT(F380,1)="T",1000000000000*VALUE(LEFT(F380,LEN(F380)-1)),IF(RIGHT(F380,1)="M",1000000*VALUE(LEFT(F380,LEN(F380)-1)),IF(RIGHT(F380,1)="B",1000000000*VALUE(LEFT(F380,LEN(F380)-1)),IF(RIGHT(F380,1)="%",0.01*VALUE(LEFT(F380,LEN(F380)-1)),IF(RIGHT(F380,1)="k",1000*VALUE(LEFT(F380,LEN(F380)-1)),VALUE(SUBSTITUTE(F380,",",""))))))))),"N/A")</f>
        <v>N/A</v>
      </c>
      <c r="N380" t="str">
        <f t="shared" ref="N380:N399" si="44">IFERROR(IF(TRIM(G380)="-", "N/A", IF(RIGHT(G380,1)=")",IF(RIGHT(G380,2)="T)",-1000000000000*VALUE(MID(G380,2,LEN(G380)-3)),IF(RIGHT(G380,2)="M)",-1000000*VALUE(MID(G380,2,LEN(G380)-3)),IF(RIGHT(G380,2)="B)",-1000000000*VALUE(MID(G380,2,LEN(G380)-3)),IF(RIGHT(G380,2)="k)",-1000*VALUE(MID(G380,2,LEN(G380)-3)),VALUE(SUBSTITUTE(G380,",","")))))),IF(RIGHT(G380,1)="T",1000000000000*VALUE(LEFT(G380,LEN(G380)-1)),IF(RIGHT(G380,1)="M",1000000*VALUE(LEFT(G380,LEN(G380)-1)),IF(RIGHT(G380,1)="B",1000000000*VALUE(LEFT(G380,LEN(G380)-1)),IF(RIGHT(G380,1)="%",0.01*VALUE(LEFT(G380,LEN(G380)-1)),IF(RIGHT(G380,1)="k",1000*VALUE(LEFT(G380,LEN(G380)-1)),VALUE(SUBSTITUTE(G380,",",""))))))))),"N/A")</f>
        <v>N/A</v>
      </c>
    </row>
    <row r="381" spans="1:14" x14ac:dyDescent="0.3">
      <c r="A381" s="1">
        <v>7</v>
      </c>
      <c r="B381" t="s">
        <v>132</v>
      </c>
      <c r="I381" t="str">
        <f t="shared" si="39"/>
        <v>N/A</v>
      </c>
      <c r="J381" t="str">
        <f t="shared" si="40"/>
        <v>N/A</v>
      </c>
      <c r="K381" t="str">
        <f t="shared" si="41"/>
        <v>N/A</v>
      </c>
      <c r="L381" t="str">
        <f t="shared" si="42"/>
        <v>N/A</v>
      </c>
      <c r="M381" t="str">
        <f t="shared" si="43"/>
        <v>N/A</v>
      </c>
      <c r="N381" t="str">
        <f t="shared" si="44"/>
        <v>N/A</v>
      </c>
    </row>
    <row r="382" spans="1:14" x14ac:dyDescent="0.3">
      <c r="A382" s="1">
        <v>8</v>
      </c>
      <c r="B382" t="s">
        <v>133</v>
      </c>
      <c r="I382" t="str">
        <f t="shared" si="39"/>
        <v>N/A</v>
      </c>
      <c r="J382" t="str">
        <f t="shared" si="40"/>
        <v>N/A</v>
      </c>
      <c r="K382" t="str">
        <f t="shared" si="41"/>
        <v>N/A</v>
      </c>
      <c r="L382" t="str">
        <f t="shared" si="42"/>
        <v>N/A</v>
      </c>
      <c r="M382" t="str">
        <f t="shared" si="43"/>
        <v>N/A</v>
      </c>
      <c r="N382" t="str">
        <f t="shared" si="44"/>
        <v>N/A</v>
      </c>
    </row>
    <row r="383" spans="1:14" x14ac:dyDescent="0.3">
      <c r="I383" t="str">
        <f t="shared" si="39"/>
        <v>N/A</v>
      </c>
      <c r="J383" t="str">
        <f t="shared" si="40"/>
        <v>N/A</v>
      </c>
      <c r="K383" t="str">
        <f t="shared" si="41"/>
        <v>N/A</v>
      </c>
      <c r="L383" t="str">
        <f t="shared" si="42"/>
        <v>N/A</v>
      </c>
      <c r="M383" t="str">
        <f t="shared" si="43"/>
        <v>N/A</v>
      </c>
      <c r="N383" t="str">
        <f t="shared" si="44"/>
        <v>N/A</v>
      </c>
    </row>
    <row r="384" spans="1:14" x14ac:dyDescent="0.3">
      <c r="I384" t="str">
        <f t="shared" si="39"/>
        <v>N/A</v>
      </c>
      <c r="J384" t="str">
        <f t="shared" si="40"/>
        <v>N/A</v>
      </c>
      <c r="K384" t="str">
        <f t="shared" si="41"/>
        <v>N/A</v>
      </c>
      <c r="L384" t="str">
        <f t="shared" si="42"/>
        <v>N/A</v>
      </c>
      <c r="M384" t="str">
        <f t="shared" si="43"/>
        <v>N/A</v>
      </c>
      <c r="N384" t="str">
        <f t="shared" si="44"/>
        <v>N/A</v>
      </c>
    </row>
    <row r="385" spans="1:14" x14ac:dyDescent="0.3">
      <c r="A385" s="1">
        <v>0</v>
      </c>
      <c r="B385" t="s">
        <v>121</v>
      </c>
      <c r="C385" t="s">
        <v>4341</v>
      </c>
      <c r="I385" t="str">
        <f t="shared" si="39"/>
        <v>N/A</v>
      </c>
      <c r="J385">
        <f t="shared" si="40"/>
        <v>2640000000</v>
      </c>
      <c r="K385" t="str">
        <f t="shared" si="41"/>
        <v>N/A</v>
      </c>
      <c r="L385" t="str">
        <f t="shared" si="42"/>
        <v>N/A</v>
      </c>
      <c r="M385" t="str">
        <f t="shared" si="43"/>
        <v>N/A</v>
      </c>
      <c r="N385" t="str">
        <f t="shared" si="44"/>
        <v>N/A</v>
      </c>
    </row>
    <row r="386" spans="1:14" x14ac:dyDescent="0.3">
      <c r="A386" s="1">
        <v>1</v>
      </c>
      <c r="B386" t="s">
        <v>122</v>
      </c>
      <c r="I386" t="str">
        <f t="shared" si="39"/>
        <v>N/A</v>
      </c>
      <c r="J386" t="str">
        <f t="shared" si="40"/>
        <v>N/A</v>
      </c>
      <c r="K386" t="str">
        <f t="shared" si="41"/>
        <v>N/A</v>
      </c>
      <c r="L386" t="str">
        <f t="shared" si="42"/>
        <v>N/A</v>
      </c>
      <c r="M386" t="str">
        <f t="shared" si="43"/>
        <v>N/A</v>
      </c>
      <c r="N386" t="str">
        <f t="shared" si="44"/>
        <v>N/A</v>
      </c>
    </row>
    <row r="387" spans="1:14" x14ac:dyDescent="0.3">
      <c r="A387" s="1">
        <v>2</v>
      </c>
      <c r="B387" t="s">
        <v>123</v>
      </c>
      <c r="C387" t="s">
        <v>4342</v>
      </c>
      <c r="I387" t="str">
        <f t="shared" si="39"/>
        <v>N/A</v>
      </c>
      <c r="J387">
        <f t="shared" si="40"/>
        <v>17.27</v>
      </c>
      <c r="K387" t="str">
        <f t="shared" si="41"/>
        <v>N/A</v>
      </c>
      <c r="L387" t="str">
        <f t="shared" si="42"/>
        <v>N/A</v>
      </c>
      <c r="M387" t="str">
        <f t="shared" si="43"/>
        <v>N/A</v>
      </c>
      <c r="N387" t="str">
        <f t="shared" si="44"/>
        <v>N/A</v>
      </c>
    </row>
    <row r="388" spans="1:14" x14ac:dyDescent="0.3">
      <c r="A388" s="1">
        <v>3</v>
      </c>
      <c r="B388" t="s">
        <v>124</v>
      </c>
      <c r="C388" t="s">
        <v>3200</v>
      </c>
      <c r="I388" t="str">
        <f t="shared" si="39"/>
        <v>N/A</v>
      </c>
      <c r="J388">
        <f t="shared" si="40"/>
        <v>14.2</v>
      </c>
      <c r="K388" t="str">
        <f t="shared" si="41"/>
        <v>N/A</v>
      </c>
      <c r="L388" t="str">
        <f t="shared" si="42"/>
        <v>N/A</v>
      </c>
      <c r="M388" t="str">
        <f t="shared" si="43"/>
        <v>N/A</v>
      </c>
      <c r="N388" t="str">
        <f t="shared" si="44"/>
        <v>N/A</v>
      </c>
    </row>
    <row r="389" spans="1:14" x14ac:dyDescent="0.3">
      <c r="A389" s="1">
        <v>4</v>
      </c>
      <c r="B389" t="s">
        <v>126</v>
      </c>
      <c r="C389" t="s">
        <v>3964</v>
      </c>
      <c r="I389" t="str">
        <f t="shared" si="39"/>
        <v>N/A</v>
      </c>
      <c r="J389">
        <f t="shared" si="40"/>
        <v>1.65</v>
      </c>
      <c r="K389" t="str">
        <f t="shared" si="41"/>
        <v>N/A</v>
      </c>
      <c r="L389" t="str">
        <f t="shared" si="42"/>
        <v>N/A</v>
      </c>
      <c r="M389" t="str">
        <f t="shared" si="43"/>
        <v>N/A</v>
      </c>
      <c r="N389" t="str">
        <f t="shared" si="44"/>
        <v>N/A</v>
      </c>
    </row>
    <row r="390" spans="1:14" x14ac:dyDescent="0.3">
      <c r="A390" s="1">
        <v>5</v>
      </c>
      <c r="B390" t="s">
        <v>128</v>
      </c>
      <c r="C390" t="s">
        <v>456</v>
      </c>
      <c r="I390" t="str">
        <f t="shared" si="39"/>
        <v>N/A</v>
      </c>
      <c r="J390">
        <f t="shared" si="40"/>
        <v>0.41</v>
      </c>
      <c r="K390" t="str">
        <f t="shared" si="41"/>
        <v>N/A</v>
      </c>
      <c r="L390" t="str">
        <f t="shared" si="42"/>
        <v>N/A</v>
      </c>
      <c r="M390" t="str">
        <f t="shared" si="43"/>
        <v>N/A</v>
      </c>
      <c r="N390" t="str">
        <f t="shared" si="44"/>
        <v>N/A</v>
      </c>
    </row>
    <row r="391" spans="1:14" x14ac:dyDescent="0.3">
      <c r="A391" s="1">
        <v>6</v>
      </c>
      <c r="B391" t="s">
        <v>130</v>
      </c>
      <c r="C391" t="s">
        <v>3162</v>
      </c>
      <c r="I391" t="str">
        <f t="shared" si="39"/>
        <v>N/A</v>
      </c>
      <c r="J391">
        <f t="shared" si="40"/>
        <v>1.17</v>
      </c>
      <c r="K391" t="str">
        <f t="shared" si="41"/>
        <v>N/A</v>
      </c>
      <c r="L391" t="str">
        <f t="shared" si="42"/>
        <v>N/A</v>
      </c>
      <c r="M391" t="str">
        <f t="shared" si="43"/>
        <v>N/A</v>
      </c>
      <c r="N391" t="str">
        <f t="shared" si="44"/>
        <v>N/A</v>
      </c>
    </row>
    <row r="392" spans="1:14" x14ac:dyDescent="0.3">
      <c r="A392" s="1">
        <v>7</v>
      </c>
      <c r="B392" t="s">
        <v>132</v>
      </c>
      <c r="I392" t="str">
        <f t="shared" si="39"/>
        <v>N/A</v>
      </c>
      <c r="J392" t="str">
        <f t="shared" si="40"/>
        <v>N/A</v>
      </c>
      <c r="K392" t="str">
        <f t="shared" si="41"/>
        <v>N/A</v>
      </c>
      <c r="L392" t="str">
        <f t="shared" si="42"/>
        <v>N/A</v>
      </c>
      <c r="M392" t="str">
        <f t="shared" si="43"/>
        <v>N/A</v>
      </c>
      <c r="N392" t="str">
        <f t="shared" si="44"/>
        <v>N/A</v>
      </c>
    </row>
    <row r="393" spans="1:14" x14ac:dyDescent="0.3">
      <c r="A393" s="1">
        <v>8</v>
      </c>
      <c r="B393" t="s">
        <v>133</v>
      </c>
      <c r="I393" t="str">
        <f t="shared" si="39"/>
        <v>N/A</v>
      </c>
      <c r="J393" t="str">
        <f t="shared" si="40"/>
        <v>N/A</v>
      </c>
      <c r="K393" t="str">
        <f t="shared" si="41"/>
        <v>N/A</v>
      </c>
      <c r="L393" t="str">
        <f t="shared" si="42"/>
        <v>N/A</v>
      </c>
      <c r="M393" t="str">
        <f t="shared" si="43"/>
        <v>N/A</v>
      </c>
      <c r="N393" t="str">
        <f t="shared" si="44"/>
        <v>N/A</v>
      </c>
    </row>
    <row r="394" spans="1:14" x14ac:dyDescent="0.3">
      <c r="I394" t="str">
        <f t="shared" si="39"/>
        <v>N/A</v>
      </c>
      <c r="J394" t="str">
        <f t="shared" si="40"/>
        <v>N/A</v>
      </c>
      <c r="K394" t="str">
        <f t="shared" si="41"/>
        <v>N/A</v>
      </c>
      <c r="L394" t="str">
        <f t="shared" si="42"/>
        <v>N/A</v>
      </c>
      <c r="M394" t="str">
        <f t="shared" si="43"/>
        <v>N/A</v>
      </c>
      <c r="N394" t="str">
        <f t="shared" si="44"/>
        <v>N/A</v>
      </c>
    </row>
    <row r="395" spans="1:14" x14ac:dyDescent="0.3">
      <c r="I395" t="str">
        <f t="shared" si="39"/>
        <v>N/A</v>
      </c>
      <c r="J395" t="str">
        <f t="shared" si="40"/>
        <v>N/A</v>
      </c>
      <c r="K395" t="str">
        <f t="shared" si="41"/>
        <v>N/A</v>
      </c>
      <c r="L395" t="str">
        <f t="shared" si="42"/>
        <v>N/A</v>
      </c>
      <c r="M395" t="str">
        <f t="shared" si="43"/>
        <v>N/A</v>
      </c>
      <c r="N395" t="str">
        <f t="shared" si="44"/>
        <v>N/A</v>
      </c>
    </row>
    <row r="396" spans="1:14" x14ac:dyDescent="0.3">
      <c r="A396" s="1">
        <v>0</v>
      </c>
      <c r="B396" t="s">
        <v>121</v>
      </c>
      <c r="C396" t="s">
        <v>4343</v>
      </c>
      <c r="I396" t="str">
        <f t="shared" si="39"/>
        <v>N/A</v>
      </c>
      <c r="J396">
        <f t="shared" si="40"/>
        <v>2240000000</v>
      </c>
      <c r="K396" t="str">
        <f t="shared" si="41"/>
        <v>N/A</v>
      </c>
      <c r="L396" t="str">
        <f t="shared" si="42"/>
        <v>N/A</v>
      </c>
      <c r="M396" t="str">
        <f t="shared" si="43"/>
        <v>N/A</v>
      </c>
      <c r="N396" t="str">
        <f t="shared" si="44"/>
        <v>N/A</v>
      </c>
    </row>
    <row r="397" spans="1:14" x14ac:dyDescent="0.3">
      <c r="A397" s="1">
        <v>1</v>
      </c>
      <c r="B397" t="s">
        <v>122</v>
      </c>
      <c r="I397" t="str">
        <f t="shared" si="39"/>
        <v>N/A</v>
      </c>
      <c r="J397" t="str">
        <f t="shared" si="40"/>
        <v>N/A</v>
      </c>
      <c r="K397" t="str">
        <f t="shared" si="41"/>
        <v>N/A</v>
      </c>
      <c r="L397" t="str">
        <f t="shared" si="42"/>
        <v>N/A</v>
      </c>
      <c r="M397" t="str">
        <f t="shared" si="43"/>
        <v>N/A</v>
      </c>
      <c r="N397" t="str">
        <f t="shared" si="44"/>
        <v>N/A</v>
      </c>
    </row>
    <row r="398" spans="1:14" x14ac:dyDescent="0.3">
      <c r="A398" s="1">
        <v>2</v>
      </c>
      <c r="B398" t="s">
        <v>123</v>
      </c>
      <c r="C398" t="s">
        <v>4344</v>
      </c>
      <c r="I398" t="str">
        <f t="shared" si="39"/>
        <v>N/A</v>
      </c>
      <c r="J398">
        <f t="shared" si="40"/>
        <v>29.6</v>
      </c>
      <c r="K398" t="str">
        <f t="shared" si="41"/>
        <v>N/A</v>
      </c>
      <c r="L398" t="str">
        <f t="shared" si="42"/>
        <v>N/A</v>
      </c>
      <c r="M398" t="str">
        <f t="shared" si="43"/>
        <v>N/A</v>
      </c>
      <c r="N398" t="str">
        <f t="shared" si="44"/>
        <v>N/A</v>
      </c>
    </row>
    <row r="399" spans="1:14" x14ac:dyDescent="0.3">
      <c r="A399" s="1">
        <v>3</v>
      </c>
      <c r="B399" t="s">
        <v>124</v>
      </c>
      <c r="C399" t="s">
        <v>4345</v>
      </c>
      <c r="I399" t="str">
        <f t="shared" si="39"/>
        <v>N/A</v>
      </c>
      <c r="J399">
        <f t="shared" si="40"/>
        <v>17.239999999999998</v>
      </c>
      <c r="K399" t="str">
        <f t="shared" si="41"/>
        <v>N/A</v>
      </c>
      <c r="L399" t="str">
        <f t="shared" si="42"/>
        <v>N/A</v>
      </c>
      <c r="M399" t="str">
        <f t="shared" si="43"/>
        <v>N/A</v>
      </c>
      <c r="N399" t="str">
        <f t="shared" si="44"/>
        <v>N/A</v>
      </c>
    </row>
    <row r="400" spans="1:14" x14ac:dyDescent="0.3">
      <c r="A400" s="1">
        <v>4</v>
      </c>
      <c r="B400" t="s">
        <v>126</v>
      </c>
      <c r="C400" t="s">
        <v>4346</v>
      </c>
    </row>
    <row r="401" spans="1:3" x14ac:dyDescent="0.3">
      <c r="A401" s="1">
        <v>5</v>
      </c>
      <c r="B401" t="s">
        <v>128</v>
      </c>
      <c r="C401" t="s">
        <v>457</v>
      </c>
    </row>
    <row r="402" spans="1:3" x14ac:dyDescent="0.3">
      <c r="A402" s="1">
        <v>6</v>
      </c>
      <c r="B402" t="s">
        <v>130</v>
      </c>
      <c r="C402" t="s">
        <v>3360</v>
      </c>
    </row>
    <row r="403" spans="1:3" x14ac:dyDescent="0.3">
      <c r="A403" s="1">
        <v>7</v>
      </c>
      <c r="B403" t="s">
        <v>132</v>
      </c>
    </row>
    <row r="404" spans="1:3" x14ac:dyDescent="0.3">
      <c r="A404" s="1">
        <v>8</v>
      </c>
      <c r="B404" t="s">
        <v>133</v>
      </c>
    </row>
    <row r="450" spans="2:40" x14ac:dyDescent="0.3">
      <c r="B450" t="str">
        <f>"ROIC Super Tree"</f>
        <v>ROIC Super Tree</v>
      </c>
    </row>
    <row r="452" spans="2:40" x14ac:dyDescent="0.3">
      <c r="AK452" t="str">
        <f>"Change in Gross Margin / Sales"</f>
        <v>Change in Gross Margin / Sales</v>
      </c>
    </row>
    <row r="453" spans="2:40" x14ac:dyDescent="0.3">
      <c r="X453" t="str">
        <f>"Gross Margin"</f>
        <v>Gross Margin</v>
      </c>
      <c r="AK453" t="str">
        <f>K476</f>
        <v>12-13</v>
      </c>
      <c r="AL453" t="str">
        <f>L476</f>
        <v>13-14</v>
      </c>
      <c r="AM453" t="str">
        <f>M476</f>
        <v>14-15</v>
      </c>
      <c r="AN453" t="str">
        <f>N476</f>
        <v>15-16</v>
      </c>
    </row>
    <row r="454" spans="2:40" x14ac:dyDescent="0.3">
      <c r="X454" t="str">
        <f>D476</f>
        <v>2012</v>
      </c>
      <c r="Y454" t="str">
        <f>E476</f>
        <v>2013</v>
      </c>
      <c r="Z454" t="str">
        <f>F476</f>
        <v>2014</v>
      </c>
      <c r="AA454" t="str">
        <f>G476</f>
        <v>2015</v>
      </c>
      <c r="AB454" t="str">
        <f>H476</f>
        <v>2016</v>
      </c>
      <c r="AK454">
        <f ca="1">Y455-X455</f>
        <v>4.2953177456112046E-3</v>
      </c>
      <c r="AL454">
        <f ca="1">Z455-Y455</f>
        <v>7.3674675151735869E-4</v>
      </c>
      <c r="AM454">
        <f ca="1">AA455-Z455</f>
        <v>1.9034916201117302E-2</v>
      </c>
      <c r="AN454">
        <f ca="1">AB455-AA455</f>
        <v>-1.9861428656633318E-2</v>
      </c>
    </row>
    <row r="455" spans="2:40" x14ac:dyDescent="0.3">
      <c r="X455">
        <f ca="1">IFERROR((INDIRECT("J" &amp; MATCH("Gross Income",B145:B403,0) +144))/(INDIRECT("J" &amp; MATCH("Sales/Revenue",B145:B403,0) +144)), IFERROR((1 - (INDIRECT("J" &amp; MATCH("Cost of Goods Sold*",B145:B403,0) +144))/(INDIRECT("J" &amp; MATCH("Sales/Revenue",B145:B403,0) +144))),(INDIRECT("J" &amp; MATCH("Operating Income",B145:B403,0) +144))/(INDIRECT("J" &amp; MATCH("Sales/Revenue",B145:B403,0) +144))))</f>
        <v>0.22021793550287144</v>
      </c>
      <c r="Y455">
        <f ca="1">IFERROR((INDIRECT("K" &amp; MATCH("Gross Income",B145:B403,0) +144))/(INDIRECT("K" &amp; MATCH("Sales/Revenue",B145:B403,0) +144)), IFERROR((1 - (INDIRECT("K" &amp; MATCH("Cost of Goods Sold*",B145:B403,0) +144))/(INDIRECT("K" &amp; MATCH("Sales/Revenue",B145:B403,0) +144))),(INDIRECT("K" &amp; MATCH("Operating Income",B145:B403,0) +144))/(INDIRECT("K" &amp; MATCH("Sales/Revenue",B145:B403,0) +144))))</f>
        <v>0.22451325324848265</v>
      </c>
      <c r="Z455">
        <f ca="1">IFERROR((INDIRECT("L" &amp; MATCH("Gross Income",B145:B403,0) +144))/(INDIRECT("L" &amp; MATCH("Sales/Revenue",B145:B403,0) +144)), IFERROR((1 - (INDIRECT("L" &amp; MATCH("Cost of Goods Sold*",B145:B403,0) +144))/(INDIRECT("L" &amp; MATCH("Sales/Revenue",B145:B403,0) +144))),(INDIRECT("L" &amp; MATCH("Operating Income",B145:B403,0) +144))/(INDIRECT("L" &amp; MATCH("Sales/Revenue",B145:B403,0) +144))))</f>
        <v>0.22525000000000001</v>
      </c>
      <c r="AA455">
        <f ca="1">IFERROR((INDIRECT("M" &amp; MATCH("Gross Income",B145:B403,0) +144))/(INDIRECT("M" &amp; MATCH("Sales/Revenue",B145:B403,0) +144)), IFERROR((1 - (INDIRECT("M" &amp; MATCH("Cost of Goods Sold*",B145:B403,0) +144))/(INDIRECT("M" &amp; MATCH("Sales/Revenue",B145:B403,0) +144))),(INDIRECT("M" &amp; MATCH("Operating Income",B145:B403,0) +144))/(INDIRECT("M" &amp; MATCH("Sales/Revenue",B145:B403,0) +144))))</f>
        <v>0.24428491620111731</v>
      </c>
      <c r="AB455">
        <f ca="1">IFERROR((INDIRECT("N" &amp; MATCH("Gross Income",B145:B403,0) +144))/(INDIRECT("N" &amp; MATCH("Sales/Revenue",B145:B403,0) +144)), IFERROR((1 - (INDIRECT("N" &amp; MATCH("Cost of Goods Sold*",B145:B403,0) +144))/(INDIRECT("N" &amp; MATCH("Sales/Revenue",B145:B403,0) +144))),(INDIRECT("N" &amp; MATCH("Operating Income",B145:B403,0) +144))/(INDIRECT("N" &amp; MATCH("Sales/Revenue",B145:B403,0) +144))))</f>
        <v>0.22442348754448399</v>
      </c>
    </row>
    <row r="460" spans="2:40" x14ac:dyDescent="0.3">
      <c r="Q460" t="str">
        <f>"Operating Margin"</f>
        <v>Operating Margin</v>
      </c>
    </row>
    <row r="461" spans="2:40" x14ac:dyDescent="0.3">
      <c r="Q461" t="str">
        <f>D476</f>
        <v>2012</v>
      </c>
      <c r="R461" t="str">
        <f>E476</f>
        <v>2013</v>
      </c>
      <c r="S461" t="str">
        <f>F476</f>
        <v>2014</v>
      </c>
      <c r="T461" t="str">
        <f>G476</f>
        <v>2015</v>
      </c>
      <c r="U461" t="str">
        <f>H476</f>
        <v>2016</v>
      </c>
      <c r="X461" t="str">
        <f>"SGA / Sales"</f>
        <v>SGA / Sales</v>
      </c>
      <c r="AE461" t="str">
        <f>"Change in Operating Margin"</f>
        <v>Change in Operating Margin</v>
      </c>
      <c r="AK461" t="str">
        <f>"Change in SGA / Sales"</f>
        <v>Change in SGA / Sales</v>
      </c>
    </row>
    <row r="462" spans="2:40" x14ac:dyDescent="0.3">
      <c r="Q462">
        <f ca="1">X455-X463-X471</f>
        <v>0.15395376233249888</v>
      </c>
      <c r="R462">
        <f ca="1">Y455-Y463-Y471</f>
        <v>0.14845600706466128</v>
      </c>
      <c r="S462">
        <f ca="1">Z455-Z463-Z471</f>
        <v>0.1401</v>
      </c>
      <c r="T462">
        <f ca="1">AA455-AA463-AA471</f>
        <v>0.14372067039106143</v>
      </c>
      <c r="U462">
        <f ca="1">AB455-AB463-AB471</f>
        <v>0.11033451957295375</v>
      </c>
      <c r="X462" t="str">
        <f>D476</f>
        <v>2012</v>
      </c>
      <c r="Y462" t="str">
        <f>E476</f>
        <v>2013</v>
      </c>
      <c r="Z462" t="str">
        <f>F476</f>
        <v>2014</v>
      </c>
      <c r="AA462" t="str">
        <f>G476</f>
        <v>2015</v>
      </c>
      <c r="AB462" t="str">
        <f>H476</f>
        <v>2016</v>
      </c>
      <c r="AE462" t="str">
        <f>K476</f>
        <v>12-13</v>
      </c>
      <c r="AF462" t="str">
        <f>L476</f>
        <v>13-14</v>
      </c>
      <c r="AG462" t="str">
        <f>M476</f>
        <v>14-15</v>
      </c>
      <c r="AH462" t="str">
        <f>N476</f>
        <v>15-16</v>
      </c>
      <c r="AK462" t="str">
        <f>K476</f>
        <v>12-13</v>
      </c>
      <c r="AL462" t="str">
        <f>L476</f>
        <v>13-14</v>
      </c>
      <c r="AM462" t="str">
        <f>M476</f>
        <v>14-15</v>
      </c>
      <c r="AN462" t="str">
        <f>N476</f>
        <v>15-16</v>
      </c>
    </row>
    <row r="463" spans="2:40" x14ac:dyDescent="0.3">
      <c r="X463">
        <f ca="1">(INDIRECT("J" &amp; MATCH("SG&amp;A Expense",B145:B403,0) +144))/(INDIRECT("J" &amp; MATCH("Sales/Revenue",B145:B403,0) +144))</f>
        <v>4.6679428655573556E-2</v>
      </c>
      <c r="Y463">
        <f ca="1">(INDIRECT("K" &amp; MATCH("SG&amp;A Expense",B145:B403,0) +144))/(INDIRECT("K" &amp; MATCH("Sales/Revenue",B145:B403,0) +144))</f>
        <v>5.2101876901080722E-2</v>
      </c>
      <c r="Z463">
        <f ca="1">(INDIRECT("L" &amp; MATCH("SG&amp;A Expense",B145:B403,0) +144))/(INDIRECT("L" &amp; MATCH("Sales/Revenue",B145:B403,0) +144))</f>
        <v>5.2479999999999999E-2</v>
      </c>
      <c r="AA463">
        <f ca="1">(INDIRECT("M" &amp; MATCH("SG&amp;A Expense",B145:B403,0) +144))/(INDIRECT("M" &amp; MATCH("Sales/Revenue",B145:B403,0) +144))</f>
        <v>6.5061452513966486E-2</v>
      </c>
      <c r="AB463">
        <f ca="1">(INDIRECT("N" &amp; MATCH("SG&amp;A Expense",B145:B403,0) +144))/(INDIRECT("N" &amp; MATCH("Sales/Revenue",B145:B403,0) +144))</f>
        <v>6.6010676156583625E-2</v>
      </c>
      <c r="AE463">
        <f ca="1">R462-Q462</f>
        <v>-5.4977552678376063E-3</v>
      </c>
      <c r="AF463">
        <f ca="1">S462-R462</f>
        <v>-8.356007064661275E-3</v>
      </c>
      <c r="AG463">
        <f ca="1">T462-S462</f>
        <v>3.6206703910614257E-3</v>
      </c>
      <c r="AH463">
        <f ca="1">U462-T462</f>
        <v>-3.3386150818107682E-2</v>
      </c>
      <c r="AK463">
        <f ca="1">Y463-X463</f>
        <v>5.4224482455071665E-3</v>
      </c>
      <c r="AL463">
        <f ca="1">Z463-Y463</f>
        <v>3.7812309891927659E-4</v>
      </c>
      <c r="AM463">
        <f ca="1">AA463-Z463</f>
        <v>1.2581452513966487E-2</v>
      </c>
      <c r="AN463">
        <f ca="1">AB463-AA463</f>
        <v>9.492236426171391E-4</v>
      </c>
    </row>
    <row r="465" spans="4:40" x14ac:dyDescent="0.3">
      <c r="J465" t="str">
        <f>"EOY Pretax ROIC"</f>
        <v>EOY Pretax ROIC</v>
      </c>
    </row>
    <row r="466" spans="4:40" x14ac:dyDescent="0.3">
      <c r="J466" t="str">
        <f>D476</f>
        <v>2012</v>
      </c>
      <c r="K466" t="str">
        <f>E476</f>
        <v>2013</v>
      </c>
      <c r="L466" t="str">
        <f>F476</f>
        <v>2014</v>
      </c>
      <c r="M466" t="str">
        <f>G476</f>
        <v>2015</v>
      </c>
      <c r="N466" t="str">
        <f>H476</f>
        <v>2016</v>
      </c>
    </row>
    <row r="467" spans="4:40" x14ac:dyDescent="0.3">
      <c r="J467">
        <f ca="1">Q462*(1/Q490)</f>
        <v>7.1327860277897795E-2</v>
      </c>
      <c r="K467">
        <f ca="1">R462*(1/R490)</f>
        <v>9.7822974682959724E-2</v>
      </c>
      <c r="L467">
        <f ca="1">S462*(1/S490)</f>
        <v>6.9951019307679635E-2</v>
      </c>
      <c r="M467">
        <f ca="1">T462*(1/T490)</f>
        <v>6.5887402869480138E-2</v>
      </c>
      <c r="N467">
        <f ca="1">U462*(1/U490)</f>
        <v>5.5912830519417284E-2</v>
      </c>
    </row>
    <row r="469" spans="4:40" x14ac:dyDescent="0.3">
      <c r="X469" t="str">
        <f>"Depreciation / Sales"</f>
        <v>Depreciation / Sales</v>
      </c>
    </row>
    <row r="470" spans="4:40" x14ac:dyDescent="0.3">
      <c r="Q470" t="str">
        <f>"Change in EOY Pretax ROIC"</f>
        <v>Change in EOY Pretax ROIC</v>
      </c>
      <c r="X470" t="str">
        <f>D476</f>
        <v>2012</v>
      </c>
      <c r="Y470" t="str">
        <f>E476</f>
        <v>2013</v>
      </c>
      <c r="Z470" t="str">
        <f>F476</f>
        <v>2014</v>
      </c>
      <c r="AA470" t="str">
        <f>G476</f>
        <v>2015</v>
      </c>
      <c r="AB470" t="str">
        <f>H476</f>
        <v>2016</v>
      </c>
    </row>
    <row r="471" spans="4:40" x14ac:dyDescent="0.3">
      <c r="Q471" t="str">
        <f>K476</f>
        <v>12-13</v>
      </c>
      <c r="R471" t="str">
        <f>L476</f>
        <v>13-14</v>
      </c>
      <c r="S471" t="str">
        <f>M476</f>
        <v>14-15</v>
      </c>
      <c r="T471" t="str">
        <f>N476</f>
        <v>15-16</v>
      </c>
      <c r="X471">
        <f ca="1">(INDIRECT("J" &amp; MATCH("Depreciation &amp; Amortization Expense",B145:B403,0) +144))/(INDIRECT("J" &amp; MATCH("Sales/Revenue",B145:B403,0) +144))</f>
        <v>1.9584744514799E-2</v>
      </c>
      <c r="Y471">
        <f ca="1">(INDIRECT("K" &amp; MATCH("Depreciation &amp; Amortization Expense",B145:B403,0) +144))/(INDIRECT("K" &amp; MATCH("Sales/Revenue",B145:B403,0) +144))</f>
        <v>2.3955369282740641E-2</v>
      </c>
      <c r="Z471">
        <f ca="1">(INDIRECT("L" &amp; MATCH("Depreciation &amp; Amortization Expense",B145:B403,0) +144))/(INDIRECT("L" &amp; MATCH("Sales/Revenue",B145:B403,0) +144))</f>
        <v>3.2669999999999998E-2</v>
      </c>
      <c r="AA471">
        <f ca="1">(INDIRECT("M" &amp; MATCH("Depreciation &amp; Amortization Expense",B145:B403,0) +144))/(INDIRECT("M" &amp; MATCH("Sales/Revenue",B145:B403,0) +144))</f>
        <v>3.5502793296089387E-2</v>
      </c>
      <c r="AB471">
        <f ca="1">(INDIRECT("N" &amp; MATCH("Depreciation &amp; Amortization Expense",B145:B403,0) +144))/(INDIRECT("N" &amp; MATCH("Sales/Revenue",B145:B403,0) +144))</f>
        <v>4.8078291814946619E-2</v>
      </c>
    </row>
    <row r="472" spans="4:40" x14ac:dyDescent="0.3">
      <c r="Q472">
        <f ca="1">K467-J467</f>
        <v>2.6495114405061929E-2</v>
      </c>
      <c r="R472">
        <f ca="1">L467-K467</f>
        <v>-2.7871955375280089E-2</v>
      </c>
      <c r="S472">
        <f ca="1">M467-L467</f>
        <v>-4.0636164381994966E-3</v>
      </c>
      <c r="T472">
        <f ca="1">N467-M467</f>
        <v>-9.9745723500628547E-3</v>
      </c>
      <c r="AK472" t="str">
        <f>"Change in Depreciation / Sales"</f>
        <v>Change in Depreciation / Sales</v>
      </c>
    </row>
    <row r="473" spans="4:40" x14ac:dyDescent="0.3">
      <c r="AK473" t="str">
        <f>K476</f>
        <v>12-13</v>
      </c>
      <c r="AL473" t="str">
        <f>L476</f>
        <v>13-14</v>
      </c>
      <c r="AM473" t="str">
        <f>M476</f>
        <v>14-15</v>
      </c>
      <c r="AN473" t="str">
        <f>N476</f>
        <v>15-16</v>
      </c>
    </row>
    <row r="474" spans="4:40" x14ac:dyDescent="0.3">
      <c r="AK474">
        <f ca="1">Y471-X471</f>
        <v>4.3706247679416409E-3</v>
      </c>
      <c r="AL474">
        <f ca="1">Z471-Y471</f>
        <v>8.7146307172593571E-3</v>
      </c>
      <c r="AM474">
        <f ca="1">AA471-Z471</f>
        <v>2.8327932960893892E-3</v>
      </c>
      <c r="AN474">
        <f ca="1">AB471-AA471</f>
        <v>1.2575498518857232E-2</v>
      </c>
    </row>
    <row r="475" spans="4:40" x14ac:dyDescent="0.3">
      <c r="D475" t="str">
        <f>"EOY ROIC"</f>
        <v>EOY ROIC</v>
      </c>
      <c r="K475" t="str">
        <f>"Change in EOY ROIC"</f>
        <v>Change in EOY ROIC</v>
      </c>
    </row>
    <row r="476" spans="4:40" x14ac:dyDescent="0.3">
      <c r="D476" t="str">
        <f>C144</f>
        <v>2012</v>
      </c>
      <c r="E476" t="str">
        <f>D144</f>
        <v>2013</v>
      </c>
      <c r="F476" t="str">
        <f>E144</f>
        <v>2014</v>
      </c>
      <c r="G476" t="str">
        <f>F144</f>
        <v>2015</v>
      </c>
      <c r="H476" t="str">
        <f>G144</f>
        <v>2016</v>
      </c>
      <c r="K476" t="str">
        <f>RIGHT(D476,2) &amp; "-" &amp; RIGHT(E476,2)</f>
        <v>12-13</v>
      </c>
      <c r="L476" t="str">
        <f>RIGHT(E476,2) &amp; "-" &amp; RIGHT(F476,2)</f>
        <v>13-14</v>
      </c>
      <c r="M476" t="str">
        <f>RIGHT(F476,2) &amp; "-" &amp; RIGHT(G476,2)</f>
        <v>14-15</v>
      </c>
      <c r="N476" t="str">
        <f>RIGHT(G476,2) &amp; "-" &amp; RIGHT(H476,2)</f>
        <v>15-16</v>
      </c>
    </row>
    <row r="477" spans="4:40" x14ac:dyDescent="0.3">
      <c r="D477">
        <f ca="1">J467*(1-J487)</f>
        <v>4.4539175622811601E-2</v>
      </c>
      <c r="E477">
        <f ca="1">K467*(1-K487)</f>
        <v>6.1123467357858015E-2</v>
      </c>
      <c r="F477">
        <f ca="1">L467*(1-L487)</f>
        <v>4.6151592048974843E-2</v>
      </c>
      <c r="G477">
        <f ca="1">M467*(1-M487)</f>
        <v>4.4535485180851646E-2</v>
      </c>
      <c r="H477">
        <f ca="1">N467*(1-N487)</f>
        <v>7.0908868801930914E-3</v>
      </c>
      <c r="K477">
        <f ca="1">E477-D477</f>
        <v>1.6584291735046414E-2</v>
      </c>
      <c r="L477">
        <f ca="1">F477-E477</f>
        <v>-1.4971875308883172E-2</v>
      </c>
      <c r="M477">
        <f ca="1">G477-F477</f>
        <v>-1.6161068681231974E-3</v>
      </c>
      <c r="N477">
        <f ca="1">H477-G477</f>
        <v>-3.7444598300658556E-2</v>
      </c>
    </row>
    <row r="479" spans="4:40" x14ac:dyDescent="0.3">
      <c r="Q479" t="str">
        <f>"Change in Cash Tax Rate"</f>
        <v>Change in Cash Tax Rate</v>
      </c>
    </row>
    <row r="480" spans="4:40" x14ac:dyDescent="0.3">
      <c r="Q480" t="str">
        <f>K476</f>
        <v>12-13</v>
      </c>
      <c r="R480" t="str">
        <f>L476</f>
        <v>13-14</v>
      </c>
      <c r="S480" t="str">
        <f>M476</f>
        <v>14-15</v>
      </c>
      <c r="T480" t="str">
        <f>N476</f>
        <v>15-16</v>
      </c>
    </row>
    <row r="481" spans="10:40" x14ac:dyDescent="0.3">
      <c r="Q481">
        <f ca="1">K487-J487</f>
        <v>-4.0866909833064957E-4</v>
      </c>
      <c r="R481">
        <f ca="1">L487-K487</f>
        <v>-3.493256981617493E-2</v>
      </c>
      <c r="S481">
        <f ca="1">M487-L487</f>
        <v>-1.616311722742575E-2</v>
      </c>
      <c r="T481">
        <f ca="1">N487-M487</f>
        <v>0.5491128438204399</v>
      </c>
      <c r="X481" t="str">
        <f>"Op WC / Sales"</f>
        <v>Op WC / Sales</v>
      </c>
    </row>
    <row r="482" spans="10:40" x14ac:dyDescent="0.3">
      <c r="X482" t="str">
        <f>D476</f>
        <v>2012</v>
      </c>
      <c r="Y482" t="str">
        <f>E476</f>
        <v>2013</v>
      </c>
      <c r="Z482" t="str">
        <f>F476</f>
        <v>2014</v>
      </c>
      <c r="AA482" t="str">
        <f>G476</f>
        <v>2015</v>
      </c>
      <c r="AB482" t="str">
        <f>H476</f>
        <v>2016</v>
      </c>
      <c r="AK482" t="str">
        <f>"Change in Op WC / Sales"</f>
        <v>Change in Op WC / Sales</v>
      </c>
    </row>
    <row r="483" spans="10:40" x14ac:dyDescent="0.3">
      <c r="X483">
        <f ca="1">(INDIRECT("J" &amp; MATCH("Total Current Assets",B145:B403,0) +144) - INDIRECT("J" &amp; MATCH("Total Current Liabilities",B145:B403,0) +144))/(INDIRECT("J" &amp; MATCH("Sales/Revenue",B145:B403,0) +144))</f>
        <v>0.16966082560251314</v>
      </c>
      <c r="Y483">
        <f ca="1">(INDIRECT("K" &amp; MATCH("Total Current Assets",B145:B403,0) +144) - INDIRECT("K" &amp; MATCH("Total Current Liabilities",B145:B403,0) +144))/(INDIRECT("K" &amp; MATCH("Sales/Revenue",B145:B403,0) +144))</f>
        <v>4.2668311349714751E-2</v>
      </c>
      <c r="Z483">
        <f ca="1">(INDIRECT("L" &amp; MATCH("Total Current Assets",B145:B403,0) +144) - INDIRECT("L" &amp; MATCH("Total Current Liabilities",B145:B403,0) +144))/(INDIRECT("L" &amp; MATCH("Sales/Revenue",B145:B403,0) +144))</f>
        <v>0.10821</v>
      </c>
      <c r="AA483">
        <f ca="1">(INDIRECT("M" &amp; MATCH("Total Current Assets",B145:B403,0) +144) - INDIRECT("M" &amp; MATCH("Total Current Liabilities",B145:B403,0) +144))/(INDIRECT("M" &amp; MATCH("Sales/Revenue",B145:B403,0) +144))</f>
        <v>2.5363128491620113E-3</v>
      </c>
      <c r="AB483">
        <f ca="1">(INDIRECT("N" &amp; MATCH("Total Current Assets",B145:B403,0) +144) - INDIRECT("N" &amp; MATCH("Total Current Liabilities",B145:B403,0) +144))/(INDIRECT("N" &amp; MATCH("Sales/Revenue",B145:B403,0) +144))</f>
        <v>3.0270462633451959E-2</v>
      </c>
      <c r="AK483" t="str">
        <f>K476</f>
        <v>12-13</v>
      </c>
      <c r="AL483" t="str">
        <f>L476</f>
        <v>13-14</v>
      </c>
      <c r="AM483" t="str">
        <f>M476</f>
        <v>14-15</v>
      </c>
      <c r="AN483" t="str">
        <f>N476</f>
        <v>15-16</v>
      </c>
    </row>
    <row r="484" spans="10:40" x14ac:dyDescent="0.3">
      <c r="AK484">
        <f ca="1">Y483-X483</f>
        <v>-0.12699251425279839</v>
      </c>
      <c r="AL484">
        <f ca="1">Z483-Y483</f>
        <v>6.5541688650285257E-2</v>
      </c>
      <c r="AM484">
        <f ca="1">AA483-Z483</f>
        <v>-0.10567368715083798</v>
      </c>
      <c r="AN484">
        <f ca="1">AB483-AA483</f>
        <v>2.7734149784289949E-2</v>
      </c>
    </row>
    <row r="485" spans="10:40" x14ac:dyDescent="0.3">
      <c r="J485" t="str">
        <f>"Cash Tax Rate"</f>
        <v>Cash Tax Rate</v>
      </c>
    </row>
    <row r="486" spans="10:40" x14ac:dyDescent="0.3">
      <c r="J486" t="str">
        <f>D476</f>
        <v>2012</v>
      </c>
      <c r="K486" t="str">
        <f>E476</f>
        <v>2013</v>
      </c>
      <c r="L486" t="str">
        <f>F476</f>
        <v>2014</v>
      </c>
      <c r="M486" t="str">
        <f>G476</f>
        <v>2015</v>
      </c>
      <c r="N486" t="str">
        <f>H476</f>
        <v>2016</v>
      </c>
    </row>
    <row r="487" spans="10:40" x14ac:dyDescent="0.3">
      <c r="J487">
        <f ca="1">(INDIRECT("J" &amp; MATCH("Income Tax",B145:B403,0) +144))/(INDIRECT("J" &amp; MATCH("Pretax Income",B145:B403,0) +144))</f>
        <v>0.37557112397197684</v>
      </c>
      <c r="K487">
        <f ca="1">(INDIRECT("K" &amp; MATCH("Income Tax",B145:B403,0) +144))/(INDIRECT("K" &amp; MATCH("Pretax Income",B145:B403,0) +144))</f>
        <v>0.37516245487364619</v>
      </c>
      <c r="L487">
        <f ca="1">(INDIRECT("L" &amp; MATCH("Income Tax",B145:B403,0) +144))/(INDIRECT("L" &amp; MATCH("Pretax Income",B145:B403,0) +144))</f>
        <v>0.34022988505747126</v>
      </c>
      <c r="M487">
        <f ca="1">(INDIRECT("M" &amp; MATCH("Income Tax",B145:B403,0) +144))/(INDIRECT("M" &amp; MATCH("Pretax Income",B145:B403,0) +144))</f>
        <v>0.32406676783004551</v>
      </c>
      <c r="N487">
        <f ca="1">(INDIRECT("N" &amp; MATCH("Income Tax",B145:B403,0) +144))/(INDIRECT("N" &amp; MATCH("Pretax Income",B145:B403,0) +144))</f>
        <v>0.87317961165048541</v>
      </c>
    </row>
    <row r="488" spans="10:40" x14ac:dyDescent="0.3">
      <c r="Q488" t="str">
        <f>"Invested Capital / Sales"</f>
        <v>Invested Capital / Sales</v>
      </c>
    </row>
    <row r="489" spans="10:40" x14ac:dyDescent="0.3">
      <c r="Q489" t="str">
        <f>D476</f>
        <v>2012</v>
      </c>
      <c r="R489" t="str">
        <f>E476</f>
        <v>2013</v>
      </c>
      <c r="S489" t="str">
        <f>F476</f>
        <v>2014</v>
      </c>
      <c r="T489" t="str">
        <f>G476</f>
        <v>2015</v>
      </c>
      <c r="U489" t="str">
        <f>H476</f>
        <v>2016</v>
      </c>
      <c r="X489" t="str">
        <f>"PPE / Sales"</f>
        <v>PPE / Sales</v>
      </c>
    </row>
    <row r="490" spans="10:40" x14ac:dyDescent="0.3">
      <c r="Q490">
        <f ca="1">SUM(X483,X491,X499)</f>
        <v>2.15839591616355</v>
      </c>
      <c r="R490">
        <f ca="1">SUM(Y483,Y491,Y499)</f>
        <v>1.5175985758539969</v>
      </c>
      <c r="S490">
        <f ca="1">SUM(Z483,Z491,Z499)</f>
        <v>2.0028299999999999</v>
      </c>
      <c r="T490">
        <f ca="1">SUM(AA483,AA491,AA499)</f>
        <v>2.1813072625698324</v>
      </c>
      <c r="U490">
        <f ca="1">SUM(AB483,AB491,AB499)</f>
        <v>1.9733309608540925</v>
      </c>
      <c r="X490" t="str">
        <f>D476</f>
        <v>2012</v>
      </c>
      <c r="Y490" t="str">
        <f>E476</f>
        <v>2013</v>
      </c>
      <c r="Z490" t="str">
        <f>F476</f>
        <v>2014</v>
      </c>
      <c r="AA490" t="str">
        <f>G476</f>
        <v>2015</v>
      </c>
      <c r="AB490" t="str">
        <f>H476</f>
        <v>2016</v>
      </c>
      <c r="AE490" t="str">
        <f>"Change in Invested Capital / Sales"</f>
        <v>Change in Invested Capital / Sales</v>
      </c>
      <c r="AK490" t="str">
        <f>"Change in PPE / Sales"</f>
        <v>Change in PPE / Sales</v>
      </c>
    </row>
    <row r="491" spans="10:40" x14ac:dyDescent="0.3">
      <c r="X491">
        <f ca="1">(INDIRECT("J" &amp; MATCH("Net Property, Plant &amp; Equipment",B145:B403,0) +144))/(INDIRECT("J" &amp; MATCH("Sales/Revenue",B145:B403,0) +144))</f>
        <v>0.58150493299955819</v>
      </c>
      <c r="Y491">
        <f ca="1">(INDIRECT("K" &amp; MATCH("Net Property, Plant &amp; Equipment",B145:B403,0) +144))/(INDIRECT("K" &amp; MATCH("Sales/Revenue",B145:B403,0) +144))</f>
        <v>0.51879003658485301</v>
      </c>
      <c r="Z491">
        <f ca="1">(INDIRECT("L" &amp; MATCH("Net Property, Plant &amp; Equipment",B145:B403,0) +144))/(INDIRECT("L" &amp; MATCH("Sales/Revenue",B145:B403,0) +144))</f>
        <v>1.07</v>
      </c>
      <c r="AA491">
        <f ca="1">(INDIRECT("M" &amp; MATCH("Net Property, Plant &amp; Equipment",B145:B403,0) +144))/(INDIRECT("M" &amp; MATCH("Sales/Revenue",B145:B403,0) +144))</f>
        <v>0.95530726256983245</v>
      </c>
      <c r="AB491">
        <f ca="1">(INDIRECT("N" &amp; MATCH("Net Property, Plant &amp; Equipment",B145:B403,0) +144))/(INDIRECT("N" &amp; MATCH("Sales/Revenue",B145:B403,0) +144))</f>
        <v>0.96085409252669041</v>
      </c>
      <c r="AE491" t="str">
        <f>K476</f>
        <v>12-13</v>
      </c>
      <c r="AF491" t="str">
        <f>L476</f>
        <v>13-14</v>
      </c>
      <c r="AG491" t="str">
        <f>M476</f>
        <v>14-15</v>
      </c>
      <c r="AH491" t="str">
        <f>N476</f>
        <v>15-16</v>
      </c>
      <c r="AK491" t="str">
        <f>K476</f>
        <v>12-13</v>
      </c>
      <c r="AL491" t="str">
        <f>L476</f>
        <v>13-14</v>
      </c>
      <c r="AM491" t="str">
        <f>M476</f>
        <v>14-15</v>
      </c>
      <c r="AN491" t="str">
        <f>N476</f>
        <v>15-16</v>
      </c>
    </row>
    <row r="492" spans="10:40" x14ac:dyDescent="0.3">
      <c r="AE492">
        <f ca="1">R490-Q490</f>
        <v>-0.64079734030955304</v>
      </c>
      <c r="AF492">
        <f ca="1">S490-R490</f>
        <v>0.48523142414600295</v>
      </c>
      <c r="AG492">
        <f ca="1">T490-S490</f>
        <v>0.17847726256983254</v>
      </c>
      <c r="AH492">
        <f ca="1">U490-T490</f>
        <v>-0.20797630171573989</v>
      </c>
      <c r="AK492">
        <f ca="1">Y491-X491</f>
        <v>-6.2714896414705179E-2</v>
      </c>
      <c r="AL492">
        <f ca="1">Z491-Y491</f>
        <v>0.55120996341514705</v>
      </c>
      <c r="AM492">
        <f ca="1">AA491-Z491</f>
        <v>-0.11469273743016761</v>
      </c>
      <c r="AN492">
        <f ca="1">AB491-AA491</f>
        <v>5.5468299568579571E-3</v>
      </c>
    </row>
    <row r="497" spans="3:40" x14ac:dyDescent="0.3">
      <c r="X497" t="str">
        <f>"Intangibles / Sales"</f>
        <v>Intangibles / Sales</v>
      </c>
    </row>
    <row r="498" spans="3:40" x14ac:dyDescent="0.3">
      <c r="X498" t="str">
        <f>D476</f>
        <v>2012</v>
      </c>
      <c r="Y498" t="str">
        <f>E476</f>
        <v>2013</v>
      </c>
      <c r="Z498" t="str">
        <f>F476</f>
        <v>2014</v>
      </c>
      <c r="AA498" t="str">
        <f>G476</f>
        <v>2015</v>
      </c>
      <c r="AB498" t="str">
        <f>H476</f>
        <v>2016</v>
      </c>
      <c r="AK498" t="str">
        <f>"Change in Intagibles / Sales"</f>
        <v>Change in Intagibles / Sales</v>
      </c>
    </row>
    <row r="499" spans="3:40" x14ac:dyDescent="0.3">
      <c r="X499">
        <f ca="1">(INDIRECT("J" &amp; MATCH("Intangible Assets",B145:B403,0) +144))/(INDIRECT("J" &amp; MATCH("Sales/Revenue",B145:B403,0) +144))</f>
        <v>1.4072301575614785</v>
      </c>
      <c r="Y499">
        <f ca="1">(INDIRECT("K" &amp; MATCH("Intangible Assets",B145:B403,0) +144))/(INDIRECT("K" &amp; MATCH("Sales/Revenue",B145:B403,0) +144))</f>
        <v>0.95614022791942921</v>
      </c>
      <c r="Z499">
        <f ca="1">(INDIRECT("L" &amp; MATCH("Intangible Assets",B145:B403,0) +144))/(INDIRECT("L" &amp; MATCH("Sales/Revenue",B145:B403,0) +144))</f>
        <v>0.82462000000000002</v>
      </c>
      <c r="AA499">
        <f ca="1">(INDIRECT("M" &amp; MATCH("Intangible Assets",B145:B403,0) +144))/(INDIRECT("M" &amp; MATCH("Sales/Revenue",B145:B403,0) +144))</f>
        <v>1.223463687150838</v>
      </c>
      <c r="AB499">
        <f ca="1">(INDIRECT("N" &amp; MATCH("Intangible Assets",B145:B403,0) +144))/(INDIRECT("N" &amp; MATCH("Sales/Revenue",B145:B403,0) +144))</f>
        <v>0.98220640569395012</v>
      </c>
      <c r="AK499" t="str">
        <f>K476</f>
        <v>12-13</v>
      </c>
      <c r="AL499" t="str">
        <f>L476</f>
        <v>13-14</v>
      </c>
      <c r="AM499" t="str">
        <f>M476</f>
        <v>14-15</v>
      </c>
      <c r="AN499" t="str">
        <f>N476</f>
        <v>15-16</v>
      </c>
    </row>
    <row r="500" spans="3:40" x14ac:dyDescent="0.3">
      <c r="C500" t="s">
        <v>1068</v>
      </c>
      <c r="AK500">
        <f ca="1">Y499-X499</f>
        <v>-0.4510899296420493</v>
      </c>
      <c r="AL500">
        <f ca="1">Z499-Y499</f>
        <v>-0.13152022791942919</v>
      </c>
      <c r="AM500">
        <f ca="1">AA499-Z499</f>
        <v>0.39884368715083796</v>
      </c>
      <c r="AN500">
        <f ca="1">AB499-AA499</f>
        <v>-0.24125728145688785</v>
      </c>
    </row>
    <row r="501" spans="3:40" x14ac:dyDescent="0.3">
      <c r="C501" t="s">
        <v>1785</v>
      </c>
    </row>
    <row r="502" spans="3:40" x14ac:dyDescent="0.3">
      <c r="C502" t="s">
        <v>4347</v>
      </c>
    </row>
    <row r="503" spans="3:40" x14ac:dyDescent="0.3">
      <c r="C503" t="s">
        <v>4347</v>
      </c>
    </row>
    <row r="504" spans="3:40" x14ac:dyDescent="0.3">
      <c r="C504" t="s">
        <v>4348</v>
      </c>
    </row>
    <row r="505" spans="3:40" x14ac:dyDescent="0.3">
      <c r="C505" t="s">
        <v>1072</v>
      </c>
    </row>
    <row r="506" spans="3:40" x14ac:dyDescent="0.3">
      <c r="C506" t="s">
        <v>4349</v>
      </c>
    </row>
    <row r="507" spans="3:40" x14ac:dyDescent="0.3">
      <c r="C507" t="s">
        <v>3148</v>
      </c>
    </row>
    <row r="508" spans="3:40" x14ac:dyDescent="0.3">
      <c r="C508" t="s">
        <v>4350</v>
      </c>
    </row>
    <row r="509" spans="3:40" x14ac:dyDescent="0.3">
      <c r="C509" t="s">
        <v>1074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09"/>
  <sheetViews>
    <sheetView topLeftCell="B1" workbookViewId="0"/>
  </sheetViews>
  <sheetFormatPr defaultRowHeight="14.4" x14ac:dyDescent="0.3"/>
  <cols>
    <col min="1" max="1" width="0" hidden="1" customWidth="1"/>
    <col min="2" max="7" width="20.6640625" customWidth="1"/>
  </cols>
  <sheetData>
    <row r="1" spans="1:16" x14ac:dyDescent="0.3">
      <c r="B1" t="s">
        <v>0</v>
      </c>
      <c r="C1" t="s">
        <v>4351</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Acorda Therapeutics</v>
      </c>
    </row>
    <row r="2" spans="1:16" x14ac:dyDescent="0.3">
      <c r="B2" t="s">
        <v>2</v>
      </c>
      <c r="C2" t="s">
        <v>4352</v>
      </c>
      <c r="K2" t="str">
        <f>LEFT(C1,FIND("(",C1) - 2)</f>
        <v>Acorda Therapeutics, Inc.</v>
      </c>
    </row>
    <row r="3" spans="1:16" x14ac:dyDescent="0.3">
      <c r="J3">
        <f ca="1">RANDBETWEEN(1,6)</f>
        <v>2</v>
      </c>
      <c r="K3" t="str">
        <f>" is scheduled to report earnings "&amp;IFERROR("between "&amp;LEFT(C20,FIND("-",C20)-2)&amp;" and "&amp;RIGHT(C20,FIND("-",C20)-2),"on "&amp;C20)</f>
        <v xml:space="preserve"> is scheduled to report earnings on Jul 27, 2017</v>
      </c>
      <c r="L3" t="str">
        <f>" is slated to report earnings "&amp;IFERROR("between "&amp;LEFT(C20,FIND("-",C20)-2)&amp;" and "&amp;RIGHT(C20,FIND("-",C20)-2),"on "&amp;C20)</f>
        <v xml:space="preserve"> is slated to report earnings on Jul 27, 2017</v>
      </c>
      <c r="M3" t="str">
        <f>" will report earnings "&amp;IFERROR("between "&amp;LEFT(C20,FIND("-",C20)-2)&amp;" and "&amp;RIGHT(C20,FIND("-",C20)-2),"on "&amp;C20)</f>
        <v xml:space="preserve"> will report earnings on Jul 27, 2017</v>
      </c>
      <c r="N3" t="str">
        <f>" reports earnings "&amp;IFERROR("between "&amp;LEFT(C20,FIND("-",C20)-2)&amp;" and "&amp;RIGHT(C20,FIND("-",C20)-2),"on "&amp;C20)</f>
        <v xml:space="preserve"> reports earnings on Jul 27, 2017</v>
      </c>
      <c r="O3" t="str">
        <f>" plans to report earnings "&amp;IFERROR("between "&amp;LEFT(C20,FIND("-",C20)-2)&amp;" and "&amp;RIGHT(C20,FIND("-",C20)-2),"on "&amp;C20)</f>
        <v xml:space="preserve"> plans to report earnings on Jul 27, 2017</v>
      </c>
      <c r="P3" t="str">
        <f>" is going to report earnings "&amp;IFERROR("between "&amp;LEFT(C20,FIND("-",C20)-2)&amp;" and "&amp;RIGHT(C20,FIND("-",C20)-2),"on "&amp;C20)</f>
        <v xml:space="preserve"> is going to report earnings on Jul 27, 2017</v>
      </c>
    </row>
    <row r="4" spans="1:16" x14ac:dyDescent="0.3">
      <c r="B4" t="s">
        <v>4</v>
      </c>
      <c r="J4">
        <f ca="1">RANDBETWEEN(1,2)</f>
        <v>2</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$22.40, up 8.47% after opening at the same price as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$22.40, up 8.47% after opening at yesterday's closing price</v>
      </c>
    </row>
    <row r="5" spans="1:16" x14ac:dyDescent="0.3">
      <c r="J5">
        <f ca="1">RANDBETWEEN(1,2)</f>
        <v>2</v>
      </c>
      <c r="K5" t="str">
        <f>"The one year target estimate for " &amp; D1 &amp; " is " &amp; TEXT(C23,"$####.00")</f>
        <v>The one year target estimate for Acorda Therapeutics is $27.13</v>
      </c>
      <c r="L5" t="str">
        <f>D1 &amp; " is expected to be trading at " &amp; TEXT(C23, "$####.00") &amp; ", based on target estimates"</f>
        <v>Acorda Therapeutics is expected to be trading at $27.13, based on target estimates</v>
      </c>
    </row>
    <row r="6" spans="1:16" x14ac:dyDescent="0.3">
      <c r="K6" t="str">
        <f>" which would be " &amp; IF(OR(LEFT(ABS((C23-C2)/C2*100),1)="8",LEFT(ABS((C23-C2)/C2*100),2)="18"), "an ", "a ")  &amp;TEXT(ABS((C23-C2)/C2),"####.00%")&amp;IF((C23-C2)&gt;0," increase over"," decrease from")&amp;" the current price"</f>
        <v xml:space="preserve"> which would be a 21.12% increase over the current price</v>
      </c>
    </row>
    <row r="7" spans="1:16" x14ac:dyDescent="0.3">
      <c r="A7" s="1">
        <v>0</v>
      </c>
      <c r="B7" t="s">
        <v>5</v>
      </c>
      <c r="C7" t="s">
        <v>4353</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increase by 47.92% over last quarter based on the average of 7 analyst estimates (Yahoo Finance)</v>
      </c>
    </row>
    <row r="8" spans="1:16" x14ac:dyDescent="0.3">
      <c r="A8" s="1">
        <v>1</v>
      </c>
      <c r="B8" t="s">
        <v>7</v>
      </c>
      <c r="C8" t="s">
        <v>4353</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near the middle of its 52 week range</v>
      </c>
    </row>
    <row r="9" spans="1:16" x14ac:dyDescent="0.3">
      <c r="A9" s="1">
        <v>2</v>
      </c>
      <c r="B9" t="s">
        <v>9</v>
      </c>
      <c r="C9" t="s">
        <v>4354</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0 times, and a negative earnings surprise 4 times</v>
      </c>
    </row>
    <row r="10" spans="1:16" x14ac:dyDescent="0.3">
      <c r="A10" s="1">
        <v>3</v>
      </c>
      <c r="B10" t="s">
        <v>11</v>
      </c>
      <c r="C10" t="s">
        <v>4355</v>
      </c>
      <c r="K10" t="str">
        <f>IF(F48=F52,"",IF(F48&gt;F52, "EPS estimates have increased by " &amp; TEXT(F48-F52,"$0.00") &amp; " in the 2 months leading up to the earnings report", "EPS estimates have decreased by " &amp; TEXT(ABS(F48-F52),"$0.00") &amp; " in the 2 months leading up to the earnings report"))</f>
        <v>EPS estimates have increased by $0.30 in the 2 months leading up to the earnings report</v>
      </c>
    </row>
    <row r="11" spans="1:16" x14ac:dyDescent="0.3">
      <c r="A11" s="1">
        <v>4</v>
      </c>
      <c r="B11" t="s">
        <v>13</v>
      </c>
      <c r="C11" t="s">
        <v>4356</v>
      </c>
      <c r="K11" t="str">
        <f>IF(B145="Interest Income",U42, K42)</f>
        <v>Acorda Therapeutics has managed to increase revenue, and gross income each year since 2012</v>
      </c>
    </row>
    <row r="12" spans="1:16" x14ac:dyDescent="0.3">
      <c r="A12" s="1">
        <v>5</v>
      </c>
      <c r="B12" t="s">
        <v>15</v>
      </c>
      <c r="C12" t="s">
        <v>4357</v>
      </c>
      <c r="D12" t="str">
        <f>LEFT(C12,FIND("-",C12)-2)</f>
        <v>13.60</v>
      </c>
      <c r="E12" t="str">
        <f>TRIM(RIGHT(C12,FIND("-",C12)-1))</f>
        <v>33.00</v>
      </c>
      <c r="K12" t="str">
        <f ca="1">D78</f>
        <v>Inconclusive</v>
      </c>
    </row>
    <row r="13" spans="1:16" x14ac:dyDescent="0.3">
      <c r="A13" s="1">
        <v>6</v>
      </c>
      <c r="B13" t="s">
        <v>17</v>
      </c>
      <c r="C13" t="s">
        <v>4358</v>
      </c>
      <c r="K13" t="e">
        <f ca="1">D89</f>
        <v>#VALUE!</v>
      </c>
    </row>
    <row r="14" spans="1:16" x14ac:dyDescent="0.3">
      <c r="A14" s="1">
        <v>7</v>
      </c>
      <c r="B14" t="s">
        <v>19</v>
      </c>
      <c r="C14" t="s">
        <v>4359</v>
      </c>
    </row>
    <row r="16" spans="1:16" x14ac:dyDescent="0.3">
      <c r="A16" s="1">
        <v>0</v>
      </c>
      <c r="B16" t="s">
        <v>21</v>
      </c>
      <c r="C16" t="s">
        <v>252</v>
      </c>
    </row>
    <row r="17" spans="1:23" x14ac:dyDescent="0.3">
      <c r="A17" s="1">
        <v>1</v>
      </c>
      <c r="B17" t="s">
        <v>23</v>
      </c>
      <c r="C17" t="s">
        <v>4360</v>
      </c>
      <c r="K17" t="str">
        <f ca="1">K2 &amp; IF(J3=1, K3,IF(J3=2,L3,IF(J3=3,M3,IF(J3=4,N3,IF(J3=5,O3,IF(J3=6,P3)))))) &amp; ". " &amp; IF(J4=1,K4,IF(J4=2,L4)) &amp; ". " &amp; IF(J5=1,K5,IF(J5=2,L5)) &amp; K6 &amp; ". " &amp; K7 &amp; ". " &amp; K8 &amp; ". " &amp; K9 &amp; "."</f>
        <v>Acorda Therapeutics, Inc. is slated to report earnings on Jul 27, 2017. The current stock price is $22.40, up 8.47% after opening at yesterday's closing price. Acorda Therapeutics is expected to be trading at $27.13, based on target estimates which would be a 21.12% increase over the current price. Earnings are expected to increase by 47.92% over last quarter based on the average of 7 analyst estimates (Yahoo Finance). The stock is trading near the middle of its 52 week range. Over the last 4 quarters, there have been positive earnings surprises 0 times, and a negative earnings surprise 4 times.</v>
      </c>
    </row>
    <row r="18" spans="1:23" x14ac:dyDescent="0.3">
      <c r="A18" s="1">
        <v>2</v>
      </c>
      <c r="B18" t="s">
        <v>25</v>
      </c>
      <c r="C18" t="s">
        <v>4361</v>
      </c>
    </row>
    <row r="19" spans="1:23" x14ac:dyDescent="0.3">
      <c r="A19" s="1">
        <v>3</v>
      </c>
      <c r="B19" t="s">
        <v>27</v>
      </c>
      <c r="C19" t="s">
        <v>4362</v>
      </c>
    </row>
    <row r="20" spans="1:23" x14ac:dyDescent="0.3">
      <c r="A20" s="1">
        <v>4</v>
      </c>
      <c r="B20" t="s">
        <v>29</v>
      </c>
      <c r="C20" t="s">
        <v>30</v>
      </c>
    </row>
    <row r="21" spans="1:23" x14ac:dyDescent="0.3">
      <c r="A21" s="1">
        <v>5</v>
      </c>
      <c r="B21" t="s">
        <v>31</v>
      </c>
      <c r="C21" t="s">
        <v>32</v>
      </c>
    </row>
    <row r="22" spans="1:23" x14ac:dyDescent="0.3">
      <c r="A22" s="1">
        <v>6</v>
      </c>
      <c r="B22" t="s">
        <v>33</v>
      </c>
      <c r="J22">
        <f>IF(K22 &lt;&gt; "",1, 0)</f>
        <v>1</v>
      </c>
      <c r="K22" t="str">
        <f>IF(I145="pos_trend","Revenue","")</f>
        <v>Revenue</v>
      </c>
      <c r="L22" t="str">
        <f t="shared" ref="L22:L38" si="0">IF(EXACT(K22,UPPER(K22)),K22,LOWER(K22))</f>
        <v>revenue</v>
      </c>
      <c r="M22" t="str">
        <f>L22</f>
        <v>revenue</v>
      </c>
      <c r="T22">
        <f>IF(U22 &lt;&gt; "",1, 0)</f>
        <v>0</v>
      </c>
      <c r="U22" t="str">
        <f>IF(AND(B145 = "Interest Income",I145="pos_trend"), "Interest Income","")</f>
        <v/>
      </c>
      <c r="V22" t="str">
        <f t="shared" ref="V22:V38" si="1">IF(EXACT(U22,UPPER(U22)),U22,LOWER(U22))</f>
        <v/>
      </c>
      <c r="W22" t="str">
        <f>V22</f>
        <v/>
      </c>
    </row>
    <row r="23" spans="1:23" x14ac:dyDescent="0.3">
      <c r="A23" s="1">
        <v>7</v>
      </c>
      <c r="B23" t="s">
        <v>34</v>
      </c>
      <c r="C23" t="s">
        <v>4363</v>
      </c>
      <c r="J23">
        <f>IF(K23 &lt;&gt; "",2, 0)</f>
        <v>0</v>
      </c>
      <c r="K23" t="str">
        <f>IF(I146="pos_trend",B146,"")</f>
        <v/>
      </c>
      <c r="L23" t="str">
        <f t="shared" si="0"/>
        <v/>
      </c>
      <c r="M23" t="str">
        <f t="shared" ref="M23:M39" si="2">IF(L23&lt;&gt;"", M22 &amp; ", " &amp; L23,M22)</f>
        <v>revenue</v>
      </c>
      <c r="T23">
        <f>IF(U23 &lt;&gt; "",2, 0)</f>
        <v>0</v>
      </c>
      <c r="U23" t="str">
        <f>IF(I151="pos_trend",B151,"")</f>
        <v/>
      </c>
      <c r="V23" t="str">
        <f t="shared" si="1"/>
        <v/>
      </c>
      <c r="W23" t="str">
        <f t="shared" ref="W23:W39" si="3">IF(V23&lt;&gt;"", W22 &amp; ", " &amp; V23,W22)</f>
        <v/>
      </c>
    </row>
    <row r="24" spans="1:23" x14ac:dyDescent="0.3">
      <c r="J24">
        <f>IF(K24 &lt;&gt; "",3, 0)</f>
        <v>3</v>
      </c>
      <c r="K24" t="str">
        <f>IF(I153="pos_trend",B153,"")</f>
        <v>Gross Income</v>
      </c>
      <c r="L24" t="str">
        <f t="shared" si="0"/>
        <v>gross income</v>
      </c>
      <c r="M24" t="str">
        <f t="shared" si="2"/>
        <v>revenue, gross income</v>
      </c>
      <c r="T24">
        <f>IF(U24 &lt;&gt; "",3, 0)</f>
        <v>0</v>
      </c>
      <c r="U24" t="str">
        <f>IF(I161="pos_trend",B161,"")</f>
        <v/>
      </c>
      <c r="V24" t="str">
        <f t="shared" si="1"/>
        <v/>
      </c>
      <c r="W24" t="str">
        <f t="shared" si="3"/>
        <v/>
      </c>
    </row>
    <row r="25" spans="1:23" x14ac:dyDescent="0.3">
      <c r="J25">
        <f>IF(K25 &lt;&gt; "",4, 0)</f>
        <v>0</v>
      </c>
      <c r="K25" t="str">
        <f>IF(I154="pos_trend",B154,"")</f>
        <v/>
      </c>
      <c r="L25" t="str">
        <f t="shared" si="0"/>
        <v/>
      </c>
      <c r="M25" t="str">
        <f t="shared" si="2"/>
        <v>revenue, gross income</v>
      </c>
      <c r="T25">
        <f>IF(U25 &lt;&gt; "",4, 0)</f>
        <v>0</v>
      </c>
      <c r="U25" t="str">
        <f>IF(I162="pos_trend",B162,"")</f>
        <v/>
      </c>
      <c r="V25" t="str">
        <f t="shared" si="1"/>
        <v/>
      </c>
      <c r="W25" t="str">
        <f t="shared" si="3"/>
        <v/>
      </c>
    </row>
    <row r="26" spans="1:23" x14ac:dyDescent="0.3">
      <c r="B26" s="1" t="s">
        <v>36</v>
      </c>
      <c r="C26" s="1" t="s">
        <v>37</v>
      </c>
      <c r="D26" s="1" t="s">
        <v>38</v>
      </c>
      <c r="E26" s="1" t="s">
        <v>39</v>
      </c>
      <c r="F26" s="1" t="s">
        <v>40</v>
      </c>
      <c r="J26">
        <f>IF(K26 &lt;&gt; "",5, 0)</f>
        <v>0</v>
      </c>
      <c r="K26" t="str">
        <f>IF(I155="pos_trend",B155,"")</f>
        <v/>
      </c>
      <c r="L26" t="str">
        <f t="shared" si="0"/>
        <v/>
      </c>
      <c r="M26" t="str">
        <f t="shared" si="2"/>
        <v>revenue, gross income</v>
      </c>
      <c r="T26">
        <f>IF(U26 &lt;&gt; "",5, 0)</f>
        <v>0</v>
      </c>
      <c r="U26" t="str">
        <f>IF(I167="pos_trend",B167,"")</f>
        <v/>
      </c>
      <c r="V26" t="str">
        <f t="shared" si="1"/>
        <v/>
      </c>
      <c r="W26" t="str">
        <f t="shared" si="3"/>
        <v/>
      </c>
    </row>
    <row r="27" spans="1:23" x14ac:dyDescent="0.3">
      <c r="A27" s="1">
        <v>0</v>
      </c>
      <c r="B27" t="s">
        <v>41</v>
      </c>
      <c r="C27">
        <v>7</v>
      </c>
      <c r="D27">
        <v>7</v>
      </c>
      <c r="E27">
        <v>7</v>
      </c>
      <c r="F27">
        <v>7</v>
      </c>
      <c r="J27">
        <f>IF(K27 &lt;&gt; "",6, 0)</f>
        <v>0</v>
      </c>
      <c r="K27" t="str">
        <f>IF(I172="pos_trend",B172,"")</f>
        <v/>
      </c>
      <c r="L27" t="str">
        <f t="shared" si="0"/>
        <v/>
      </c>
      <c r="M27" t="str">
        <f t="shared" si="2"/>
        <v>revenue, gross income</v>
      </c>
      <c r="T27">
        <f>IF(U27 &lt;&gt; "",6, 0)</f>
        <v>6</v>
      </c>
      <c r="U27" t="str">
        <f>IF(I170="pos_trend",B170,"")</f>
        <v>Gross Interest Expense</v>
      </c>
      <c r="V27" t="str">
        <f t="shared" si="1"/>
        <v>gross interest expense</v>
      </c>
      <c r="W27" t="str">
        <f t="shared" si="3"/>
        <v>, gross interest expense</v>
      </c>
    </row>
    <row r="28" spans="1:23" x14ac:dyDescent="0.3">
      <c r="A28" s="1">
        <v>1</v>
      </c>
      <c r="B28" t="s">
        <v>42</v>
      </c>
      <c r="C28">
        <v>0.48</v>
      </c>
      <c r="D28">
        <v>0.71</v>
      </c>
      <c r="E28">
        <v>1.97</v>
      </c>
      <c r="F28">
        <v>0.88</v>
      </c>
      <c r="J28">
        <f>IF(K28 &lt;&gt; "",7, 0)</f>
        <v>0</v>
      </c>
      <c r="K28" t="str">
        <f>IF(I173="pos_trend",B173,"")</f>
        <v/>
      </c>
      <c r="L28" t="str">
        <f t="shared" si="0"/>
        <v/>
      </c>
      <c r="M28" t="str">
        <f t="shared" si="2"/>
        <v>revenue, gross income</v>
      </c>
      <c r="T28">
        <f>IF(U28 &lt;&gt; "",7, 0)</f>
        <v>0</v>
      </c>
      <c r="U28" t="str">
        <f>IF(I171="pos_trend",B171,"")</f>
        <v/>
      </c>
      <c r="V28" t="str">
        <f t="shared" si="1"/>
        <v/>
      </c>
      <c r="W28" t="str">
        <f t="shared" si="3"/>
        <v>, gross interest expense</v>
      </c>
    </row>
    <row r="29" spans="1:23" x14ac:dyDescent="0.3">
      <c r="A29" s="1">
        <v>2</v>
      </c>
      <c r="B29" t="s">
        <v>43</v>
      </c>
      <c r="C29">
        <v>0.37</v>
      </c>
      <c r="D29">
        <v>0.49</v>
      </c>
      <c r="E29">
        <v>1.44</v>
      </c>
      <c r="F29">
        <v>-0.5</v>
      </c>
      <c r="J29">
        <f>IF(K29 &lt;&gt; "",8, 0)</f>
        <v>0</v>
      </c>
      <c r="K29" t="str">
        <f>IF(I174="pos_trend",B174,"")</f>
        <v/>
      </c>
      <c r="L29" t="str">
        <f t="shared" si="0"/>
        <v/>
      </c>
      <c r="M29" t="str">
        <f t="shared" si="2"/>
        <v>revenue, gross income</v>
      </c>
      <c r="T29">
        <f>IF(U29 &lt;&gt; "",8, 0)</f>
        <v>0</v>
      </c>
      <c r="U29" t="str">
        <f>IF(I172="pos_trend",B172,"")</f>
        <v/>
      </c>
      <c r="V29" t="str">
        <f t="shared" si="1"/>
        <v/>
      </c>
      <c r="W29" t="str">
        <f t="shared" si="3"/>
        <v>, gross interest expense</v>
      </c>
    </row>
    <row r="30" spans="1:23" x14ac:dyDescent="0.3">
      <c r="A30" s="1">
        <v>3</v>
      </c>
      <c r="B30" t="s">
        <v>44</v>
      </c>
      <c r="C30">
        <v>0.77</v>
      </c>
      <c r="D30">
        <v>1.04</v>
      </c>
      <c r="E30">
        <v>3.09</v>
      </c>
      <c r="F30">
        <v>2.4900000000000002</v>
      </c>
      <c r="J30">
        <f>IF(K30 &lt;&gt; "",9, 0)</f>
        <v>0</v>
      </c>
      <c r="K30" t="str">
        <f>IF(I185="pos_trend",B185,"")</f>
        <v/>
      </c>
      <c r="L30" t="str">
        <f t="shared" si="0"/>
        <v/>
      </c>
      <c r="M30" t="str">
        <f t="shared" si="2"/>
        <v>revenue, gross income</v>
      </c>
      <c r="T30">
        <f>IF(U30 &lt;&gt; "",9, 0)</f>
        <v>0</v>
      </c>
      <c r="U30" t="str">
        <f>IF(I178="pos_trend",B178,"")</f>
        <v/>
      </c>
      <c r="V30" t="str">
        <f t="shared" si="1"/>
        <v/>
      </c>
      <c r="W30" t="str">
        <f t="shared" si="3"/>
        <v>, gross interest expense</v>
      </c>
    </row>
    <row r="31" spans="1:23" x14ac:dyDescent="0.3">
      <c r="A31" s="1">
        <v>4</v>
      </c>
      <c r="B31" t="s">
        <v>45</v>
      </c>
      <c r="C31">
        <v>7.0000000000000007E-2</v>
      </c>
      <c r="D31">
        <v>-0.04</v>
      </c>
      <c r="E31">
        <v>0.25</v>
      </c>
      <c r="F31">
        <v>1.97</v>
      </c>
      <c r="J31">
        <f>IF(K31 &lt;&gt; "",10, 0)</f>
        <v>0</v>
      </c>
      <c r="K31" t="str">
        <f>IF(I186="pos_trend",B186,"")</f>
        <v/>
      </c>
      <c r="L31" t="str">
        <f t="shared" si="0"/>
        <v/>
      </c>
      <c r="M31" t="str">
        <f t="shared" si="2"/>
        <v>revenue, gross income</v>
      </c>
      <c r="T31">
        <f>IF(U31 &lt;&gt; "",10, 0)</f>
        <v>0</v>
      </c>
      <c r="U31" t="str">
        <f>IF(I199="pos_trend",B199,"")</f>
        <v/>
      </c>
      <c r="V31" t="str">
        <f t="shared" si="1"/>
        <v/>
      </c>
      <c r="W31" t="str">
        <f t="shared" si="3"/>
        <v>, gross interest expense</v>
      </c>
    </row>
    <row r="32" spans="1:23" x14ac:dyDescent="0.3">
      <c r="J32">
        <f>IF(K32 &lt;&gt; "",11, 0)</f>
        <v>0</v>
      </c>
      <c r="K32" t="str">
        <f>IF(I187="pos_trend",B187,"")</f>
        <v/>
      </c>
      <c r="L32" t="str">
        <f t="shared" si="0"/>
        <v/>
      </c>
      <c r="M32" t="str">
        <f t="shared" si="2"/>
        <v>revenue, gross income</v>
      </c>
      <c r="T32">
        <f>IF(U32 &lt;&gt; "",11, 0)</f>
        <v>0</v>
      </c>
      <c r="U32" t="str">
        <f>IF(I209="pos_trend",B209,"")</f>
        <v/>
      </c>
      <c r="V32" t="str">
        <f t="shared" si="1"/>
        <v/>
      </c>
      <c r="W32" t="str">
        <f t="shared" si="3"/>
        <v>, gross interest expense</v>
      </c>
    </row>
    <row r="33" spans="1:23" x14ac:dyDescent="0.3">
      <c r="B33" s="1" t="s">
        <v>46</v>
      </c>
      <c r="C33" s="1" t="s">
        <v>37</v>
      </c>
      <c r="D33" s="1" t="s">
        <v>38</v>
      </c>
      <c r="E33" s="1" t="s">
        <v>39</v>
      </c>
      <c r="F33" s="1" t="s">
        <v>40</v>
      </c>
      <c r="J33">
        <f>IF(K33 &lt;&gt; "",12, 0)</f>
        <v>0</v>
      </c>
      <c r="K33" t="str">
        <f>IF(I195="pos_trend",B195,"")</f>
        <v/>
      </c>
      <c r="L33" t="str">
        <f t="shared" si="0"/>
        <v/>
      </c>
      <c r="M33" t="str">
        <f t="shared" si="2"/>
        <v>revenue, gross income</v>
      </c>
      <c r="T33">
        <f>IF(U33 &lt;&gt; "",12, 0)</f>
        <v>0</v>
      </c>
      <c r="U33" t="str">
        <f>IF(I231="pos_trend",B231,"")</f>
        <v/>
      </c>
      <c r="V33" t="str">
        <f t="shared" si="1"/>
        <v/>
      </c>
      <c r="W33" t="str">
        <f t="shared" si="3"/>
        <v>, gross interest expense</v>
      </c>
    </row>
    <row r="34" spans="1:23" x14ac:dyDescent="0.3">
      <c r="A34" s="1">
        <v>0</v>
      </c>
      <c r="B34" t="s">
        <v>41</v>
      </c>
      <c r="C34" t="s">
        <v>2511</v>
      </c>
      <c r="D34" t="s">
        <v>2511</v>
      </c>
      <c r="E34" t="s">
        <v>2511</v>
      </c>
      <c r="F34" t="s">
        <v>2511</v>
      </c>
      <c r="J34">
        <f>IF(K34 &lt;&gt; "",13, 0)</f>
        <v>0</v>
      </c>
      <c r="K34" t="str">
        <f>IF(I196="pos_trend",B196,"")</f>
        <v/>
      </c>
      <c r="L34" t="str">
        <f t="shared" si="0"/>
        <v/>
      </c>
      <c r="M34" t="str">
        <f t="shared" si="2"/>
        <v>revenue, gross income</v>
      </c>
      <c r="T34">
        <f>IF(U34 &lt;&gt; "",13, 0)</f>
        <v>0</v>
      </c>
      <c r="U34" t="str">
        <f>IF(I251="pos_trend",B251,"")</f>
        <v/>
      </c>
      <c r="V34" t="str">
        <f t="shared" si="1"/>
        <v/>
      </c>
      <c r="W34" t="str">
        <f t="shared" si="3"/>
        <v>, gross interest expense</v>
      </c>
    </row>
    <row r="35" spans="1:23" x14ac:dyDescent="0.3">
      <c r="A35" s="1">
        <v>1</v>
      </c>
      <c r="B35" t="s">
        <v>42</v>
      </c>
      <c r="C35" t="s">
        <v>4364</v>
      </c>
      <c r="D35" t="s">
        <v>4365</v>
      </c>
      <c r="E35" t="s">
        <v>4366</v>
      </c>
      <c r="F35" t="s">
        <v>4367</v>
      </c>
      <c r="J35">
        <f>IF(K35 &lt;&gt; "",14, 0)</f>
        <v>0</v>
      </c>
      <c r="K35" t="str">
        <f>IF(I201="pos_trend",B201,"")</f>
        <v/>
      </c>
      <c r="L35" t="str">
        <f t="shared" si="0"/>
        <v/>
      </c>
      <c r="M35" t="str">
        <f t="shared" si="2"/>
        <v>revenue, gross income</v>
      </c>
      <c r="T35">
        <f>IF(U35 &lt;&gt; "",14, 0)</f>
        <v>0</v>
      </c>
      <c r="U35" t="str">
        <f>IF(I279="pos_trend",B279,"")</f>
        <v/>
      </c>
      <c r="V35" t="str">
        <f t="shared" si="1"/>
        <v/>
      </c>
      <c r="W35" t="str">
        <f t="shared" si="3"/>
        <v>, gross interest expense</v>
      </c>
    </row>
    <row r="36" spans="1:23" x14ac:dyDescent="0.3">
      <c r="A36" s="1">
        <v>2</v>
      </c>
      <c r="B36" t="s">
        <v>43</v>
      </c>
      <c r="C36" t="s">
        <v>4368</v>
      </c>
      <c r="D36" t="s">
        <v>4369</v>
      </c>
      <c r="E36" t="s">
        <v>4370</v>
      </c>
      <c r="F36" t="s">
        <v>4371</v>
      </c>
      <c r="J36">
        <f>IF(K36 &lt;&gt; "",15, 0)</f>
        <v>0</v>
      </c>
      <c r="K36" t="str">
        <f>IF(I202="pos_trend",B202,"")</f>
        <v/>
      </c>
      <c r="L36" t="str">
        <f t="shared" si="0"/>
        <v/>
      </c>
      <c r="M36" t="str">
        <f t="shared" si="2"/>
        <v>revenue, gross income</v>
      </c>
      <c r="T36">
        <f>IF(U36 &lt;&gt; "",15, 0)</f>
        <v>0</v>
      </c>
      <c r="U36" t="str">
        <f>IF(I336="pos_trend",B336,"")</f>
        <v/>
      </c>
      <c r="V36" t="str">
        <f t="shared" si="1"/>
        <v/>
      </c>
      <c r="W36" t="str">
        <f t="shared" si="3"/>
        <v>, gross interest expense</v>
      </c>
    </row>
    <row r="37" spans="1:23" x14ac:dyDescent="0.3">
      <c r="A37" s="1">
        <v>3</v>
      </c>
      <c r="B37" t="s">
        <v>44</v>
      </c>
      <c r="C37" t="s">
        <v>4372</v>
      </c>
      <c r="D37" t="s">
        <v>4373</v>
      </c>
      <c r="E37" t="s">
        <v>4374</v>
      </c>
      <c r="F37" t="s">
        <v>4375</v>
      </c>
      <c r="J37">
        <f>IF(K37 &lt;&gt; "",16, 0)</f>
        <v>0</v>
      </c>
      <c r="K37" t="str">
        <f>IF(I203="pos_trend",B203,"")</f>
        <v/>
      </c>
      <c r="L37" t="str">
        <f t="shared" si="0"/>
        <v/>
      </c>
      <c r="M37" t="str">
        <f t="shared" si="2"/>
        <v>revenue, gross income</v>
      </c>
      <c r="T37">
        <f>IF(U37 &lt;&gt; "",16, 0)</f>
        <v>0</v>
      </c>
      <c r="U37" t="str">
        <f>IF(I235="pos_trend",B235,"")</f>
        <v/>
      </c>
      <c r="V37" t="str">
        <f t="shared" si="1"/>
        <v/>
      </c>
      <c r="W37" t="str">
        <f t="shared" si="3"/>
        <v>, gross interest expense</v>
      </c>
    </row>
    <row r="38" spans="1:23" x14ac:dyDescent="0.3">
      <c r="A38" s="1">
        <v>4</v>
      </c>
      <c r="B38" t="s">
        <v>60</v>
      </c>
      <c r="C38" t="s">
        <v>4376</v>
      </c>
      <c r="D38" t="s">
        <v>4377</v>
      </c>
      <c r="E38" t="s">
        <v>4378</v>
      </c>
      <c r="F38" t="s">
        <v>4366</v>
      </c>
      <c r="J38">
        <f>IF(K38 &lt;&gt; "",17, 0)</f>
        <v>0</v>
      </c>
      <c r="K38" t="str">
        <f>IF(I351="pos_trend",B351,"")</f>
        <v/>
      </c>
      <c r="L38" t="str">
        <f t="shared" si="0"/>
        <v/>
      </c>
      <c r="M38" t="str">
        <f t="shared" si="2"/>
        <v>revenue, gross income</v>
      </c>
      <c r="T38">
        <f>IF(U38 &lt;&gt; "",17, 0)</f>
        <v>0</v>
      </c>
      <c r="U38" t="str">
        <f>IF(I236="pos_trend",B236,"")</f>
        <v/>
      </c>
      <c r="V38" t="str">
        <f t="shared" si="1"/>
        <v/>
      </c>
      <c r="W38" t="str">
        <f t="shared" si="3"/>
        <v>, gross interest expense</v>
      </c>
    </row>
    <row r="39" spans="1:23" x14ac:dyDescent="0.3">
      <c r="A39" s="1">
        <v>5</v>
      </c>
      <c r="B39" t="s">
        <v>63</v>
      </c>
      <c r="C39" t="s">
        <v>4379</v>
      </c>
      <c r="D39" t="s">
        <v>4380</v>
      </c>
      <c r="E39" t="s">
        <v>4381</v>
      </c>
      <c r="F39" t="s">
        <v>4382</v>
      </c>
      <c r="K39" t="str">
        <f>IF(I352="pos_trend",B352,"")</f>
        <v/>
      </c>
      <c r="M39" t="str">
        <f t="shared" si="2"/>
        <v>revenue, gross income</v>
      </c>
      <c r="W39" t="str">
        <f t="shared" si="3"/>
        <v>, gross interest expense</v>
      </c>
    </row>
    <row r="40" spans="1:23" x14ac:dyDescent="0.3">
      <c r="J40">
        <f>MAX(J22:J39)</f>
        <v>3</v>
      </c>
      <c r="K40" t="str">
        <f>VLOOKUP(J40,J22:K39,2,FALSE)</f>
        <v>Gross Income</v>
      </c>
      <c r="M40" t="str">
        <f>IF(IFERROR(FIND(",",M39),TRUE)=TRUE,M39,IF(NOT(EXACT(K40,UPPER(K40))),SUBSTITUTE(M39,LOWER(K40),"and "&amp;LOWER(K40)),SUBSTITUTE(M39,K40,"and "&amp;K40)))</f>
        <v>revenue, and gross income</v>
      </c>
      <c r="T40">
        <f>MAX(T22:T39)</f>
        <v>6</v>
      </c>
      <c r="U40" t="str">
        <f>VLOOKUP(T40,T22:U39,2,FALSE)</f>
        <v>Gross Interest Expense</v>
      </c>
      <c r="W40" t="str">
        <f>IF(IFERROR(FIND(",",W39),TRUE)=TRUE,W39,IF(NOT(EXACT(U40,UPPER(U40))),SUBSTITUTE(W39,LOWER(U40),"and "&amp;LOWER(U40)),SUBSTITUTE(W39,U40,"and "&amp;U40)))</f>
        <v>, and gross interest expense</v>
      </c>
    </row>
    <row r="41" spans="1:23" x14ac:dyDescent="0.3">
      <c r="B41" s="1" t="s">
        <v>68</v>
      </c>
      <c r="C41" s="1" t="s">
        <v>69</v>
      </c>
      <c r="D41" s="1" t="s">
        <v>70</v>
      </c>
      <c r="E41" s="1" t="s">
        <v>71</v>
      </c>
      <c r="F41" s="1" t="s">
        <v>72</v>
      </c>
    </row>
    <row r="42" spans="1:23" x14ac:dyDescent="0.3">
      <c r="A42" s="1">
        <v>0</v>
      </c>
      <c r="B42" t="s">
        <v>73</v>
      </c>
      <c r="C42" t="s">
        <v>3186</v>
      </c>
      <c r="D42" t="s">
        <v>4339</v>
      </c>
      <c r="E42" t="s">
        <v>4383</v>
      </c>
      <c r="F42" t="s">
        <v>4384</v>
      </c>
      <c r="K42" t="str">
        <f>SUBSTITUTE(IF(M40&lt;&gt;"", D1 &amp; " has managed to increase " &amp; M40 &amp; " each year since " &amp; C144, "No positive trends")," , "," ")</f>
        <v>Acorda Therapeutics has managed to increase revenue, and gross income each year since 2012</v>
      </c>
      <c r="U42" t="str">
        <f>SUBSTITUTE(IF(W40&lt;&gt;"", D1 &amp; " has managed to increase " &amp; W40 &amp; " each year since " &amp; C144, "No positive trends")," , "," ")</f>
        <v>Acorda Therapeutics has managed to increase and gross interest expense each year since 2012</v>
      </c>
    </row>
    <row r="43" spans="1:23" x14ac:dyDescent="0.3">
      <c r="A43" s="1">
        <v>1</v>
      </c>
      <c r="B43" t="s">
        <v>78</v>
      </c>
      <c r="C43" t="s">
        <v>3965</v>
      </c>
      <c r="D43" t="s">
        <v>74</v>
      </c>
      <c r="E43" t="s">
        <v>85</v>
      </c>
      <c r="F43" t="s">
        <v>77</v>
      </c>
    </row>
    <row r="44" spans="1:23" x14ac:dyDescent="0.3">
      <c r="A44" s="1">
        <v>2</v>
      </c>
      <c r="B44" t="s">
        <v>82</v>
      </c>
      <c r="C44" t="s">
        <v>4385</v>
      </c>
      <c r="D44" t="s">
        <v>4386</v>
      </c>
      <c r="E44" t="s">
        <v>4387</v>
      </c>
      <c r="F44" t="s">
        <v>84</v>
      </c>
    </row>
    <row r="45" spans="1:23" x14ac:dyDescent="0.3">
      <c r="A45" s="1">
        <v>3</v>
      </c>
      <c r="B45" t="s">
        <v>87</v>
      </c>
      <c r="C45" t="s">
        <v>4388</v>
      </c>
      <c r="D45" t="s">
        <v>4389</v>
      </c>
      <c r="E45" t="s">
        <v>4390</v>
      </c>
      <c r="F45" t="s">
        <v>4391</v>
      </c>
    </row>
    <row r="47" spans="1:23" x14ac:dyDescent="0.3">
      <c r="B47" s="1" t="s">
        <v>92</v>
      </c>
      <c r="C47" s="1" t="s">
        <v>37</v>
      </c>
      <c r="D47" s="1" t="s">
        <v>38</v>
      </c>
      <c r="E47" s="1" t="s">
        <v>39</v>
      </c>
      <c r="F47" s="1" t="s">
        <v>40</v>
      </c>
    </row>
    <row r="48" spans="1:23" x14ac:dyDescent="0.3">
      <c r="A48" s="1">
        <v>0</v>
      </c>
      <c r="B48" t="s">
        <v>93</v>
      </c>
      <c r="C48">
        <v>0.48</v>
      </c>
      <c r="D48">
        <v>0.71</v>
      </c>
      <c r="E48">
        <v>1.97</v>
      </c>
      <c r="F48">
        <v>0.88</v>
      </c>
    </row>
    <row r="49" spans="1:14" x14ac:dyDescent="0.3">
      <c r="A49" s="1">
        <v>1</v>
      </c>
      <c r="B49" t="s">
        <v>94</v>
      </c>
      <c r="C49">
        <v>0.49</v>
      </c>
      <c r="D49">
        <v>0.71</v>
      </c>
      <c r="E49">
        <v>1.98</v>
      </c>
      <c r="F49">
        <v>1.05</v>
      </c>
    </row>
    <row r="50" spans="1:14" x14ac:dyDescent="0.3">
      <c r="A50" s="1">
        <v>2</v>
      </c>
      <c r="B50" t="s">
        <v>95</v>
      </c>
      <c r="C50">
        <v>0.49</v>
      </c>
      <c r="D50">
        <v>0.71</v>
      </c>
      <c r="E50">
        <v>1.98</v>
      </c>
      <c r="F50">
        <v>1.05</v>
      </c>
    </row>
    <row r="51" spans="1:14" x14ac:dyDescent="0.3">
      <c r="A51" s="1">
        <v>3</v>
      </c>
      <c r="B51" t="s">
        <v>96</v>
      </c>
      <c r="C51">
        <v>0.49</v>
      </c>
      <c r="D51">
        <v>0.71</v>
      </c>
      <c r="E51">
        <v>1.98</v>
      </c>
      <c r="F51">
        <v>1.05</v>
      </c>
    </row>
    <row r="52" spans="1:14" x14ac:dyDescent="0.3">
      <c r="A52" s="1">
        <v>4</v>
      </c>
      <c r="B52" t="s">
        <v>97</v>
      </c>
      <c r="C52">
        <v>0.28999999999999998</v>
      </c>
      <c r="D52">
        <v>0.48</v>
      </c>
      <c r="E52">
        <v>1.47</v>
      </c>
      <c r="F52">
        <v>0.57999999999999996</v>
      </c>
    </row>
    <row r="54" spans="1:14" x14ac:dyDescent="0.3">
      <c r="B54" s="1" t="s">
        <v>98</v>
      </c>
      <c r="C54" s="1" t="s">
        <v>37</v>
      </c>
      <c r="D54" s="1" t="s">
        <v>38</v>
      </c>
      <c r="E54" s="1" t="s">
        <v>39</v>
      </c>
      <c r="F54" s="1" t="s">
        <v>40</v>
      </c>
    </row>
    <row r="55" spans="1:14" x14ac:dyDescent="0.3">
      <c r="A55" s="1">
        <v>0</v>
      </c>
      <c r="B55" t="s">
        <v>99</v>
      </c>
    </row>
    <row r="56" spans="1:14" x14ac:dyDescent="0.3">
      <c r="A56" s="1">
        <v>1</v>
      </c>
      <c r="B56" t="s">
        <v>100</v>
      </c>
    </row>
    <row r="57" spans="1:14" x14ac:dyDescent="0.3">
      <c r="A57" s="1">
        <v>2</v>
      </c>
      <c r="B57" t="s">
        <v>101</v>
      </c>
      <c r="C57">
        <v>1</v>
      </c>
      <c r="E57">
        <v>1</v>
      </c>
      <c r="F57">
        <v>1</v>
      </c>
    </row>
    <row r="58" spans="1:14" x14ac:dyDescent="0.3">
      <c r="A58" s="1">
        <v>3</v>
      </c>
      <c r="B58" t="s">
        <v>102</v>
      </c>
    </row>
    <row r="60" spans="1:14" x14ac:dyDescent="0.3">
      <c r="B60" s="1" t="s">
        <v>103</v>
      </c>
      <c r="C60" s="1" t="s">
        <v>4392</v>
      </c>
      <c r="D60" s="1" t="s">
        <v>105</v>
      </c>
      <c r="E60" s="1" t="s">
        <v>106</v>
      </c>
      <c r="F60" s="1" t="s">
        <v>107</v>
      </c>
      <c r="I60" t="str">
        <f t="shared" ref="I60:I123" si="4">IF(AND(K60&gt; J60, L60&gt; K60, M60&gt; L60, N60&gt; M60), "pos_trend", IF(AND(K60&lt; J60, L60&lt; K60, M60&lt; L60, N60&lt; M60), "neg_trend", "N/A"))</f>
        <v>N/A</v>
      </c>
      <c r="J60" t="str">
        <f t="shared" ref="J60:J123" si="5">IFERROR(IF(TRIM(C60)="-", "N/A", IF(RIGHT(C60,1)=")",IF(RIGHT(C60,2)="T)",-1000000000000*VALUE(MID(C60,2,LEN(C60)-3)),IF(RIGHT(C60,2)="M)",-1000000*VALUE(MID(C60,2,LEN(C60)-3)),IF(RIGHT(C60,2)="B)",-1000000000*VALUE(MID(C60,2,LEN(C60)-3)),IF(RIGHT(C60,2)="k)",-1000*VALUE(MID(C60,2,LEN(C60)-3)),VALUE(SUBSTITUTE(C60,",","")))))),IF(RIGHT(C60,1)="T",1000000000000*VALUE(LEFT(C60,LEN(C60)-1)),IF(RIGHT(C60,1)="M",1000000*VALUE(LEFT(C60,LEN(C60)-1)),IF(RIGHT(C60,1)="B",1000000000*VALUE(LEFT(C60,LEN(C60)-1)),IF(RIGHT(C60,1)="%",0.01*VALUE(LEFT(C60,LEN(C60)-1)),IF(RIGHT(C60,1)="k",1000*VALUE(LEFT(C60,LEN(C60)-1)),VALUE(SUBSTITUTE(C60,",",""))))))))),"N/A")</f>
        <v>N/A</v>
      </c>
      <c r="K60" t="str">
        <f t="shared" ref="K60:K123" si="6">IFERROR(IF(TRIM(D60)="-", "N/A", IF(RIGHT(D60,1)=")",IF(RIGHT(D60,2)="T)",-1000000000000*VALUE(MID(D60,2,LEN(D60)-3)),IF(RIGHT(D60,2)="M)",-1000000*VALUE(MID(D60,2,LEN(D60)-3)),IF(RIGHT(D60,2)="B)",-1000000000*VALUE(MID(D60,2,LEN(D60)-3)),IF(RIGHT(D60,2)="k)",-1000*VALUE(MID(D60,2,LEN(D60)-3)),VALUE(SUBSTITUTE(D60,",","")))))),IF(RIGHT(D60,1)="T",1000000000000*VALUE(LEFT(D60,LEN(D60)-1)),IF(RIGHT(D60,1)="M",1000000*VALUE(LEFT(D60,LEN(D60)-1)),IF(RIGHT(D60,1)="B",1000000000*VALUE(LEFT(D60,LEN(D60)-1)),IF(RIGHT(D60,1)="%",0.01*VALUE(LEFT(D60,LEN(D60)-1)),IF(RIGHT(D60,1)="k",1000*VALUE(LEFT(D60,LEN(D60)-1)),VALUE(SUBSTITUTE(D60,",",""))))))))),"N/A")</f>
        <v>N/A</v>
      </c>
      <c r="L60" t="str">
        <f t="shared" ref="L60:L123" si="7">IFERROR(IF(TRIM(E60)="-", "N/A", IF(RIGHT(E60,1)=")",IF(RIGHT(E60,2)="T)",-1000000000000*VALUE(MID(E60,2,LEN(E60)-3)),IF(RIGHT(E60,2)="M)",-1000000*VALUE(MID(E60,2,LEN(E60)-3)),IF(RIGHT(E60,2)="B)",-1000000000*VALUE(MID(E60,2,LEN(E60)-3)),IF(RIGHT(E60,2)="k)",-1000*VALUE(MID(E60,2,LEN(E60)-3)),VALUE(SUBSTITUTE(E60,",","")))))),IF(RIGHT(E60,1)="T",1000000000000*VALUE(LEFT(E60,LEN(E60)-1)),IF(RIGHT(E60,1)="M",1000000*VALUE(LEFT(E60,LEN(E60)-1)),IF(RIGHT(E60,1)="B",1000000000*VALUE(LEFT(E60,LEN(E60)-1)),IF(RIGHT(E60,1)="%",0.01*VALUE(LEFT(E60,LEN(E60)-1)),IF(RIGHT(E60,1)="k",1000*VALUE(LEFT(E60,LEN(E60)-1)),VALUE(SUBSTITUTE(E60,",",""))))))))),"N/A")</f>
        <v>N/A</v>
      </c>
      <c r="M60" t="str">
        <f t="shared" ref="M60:M123" si="8">IFERROR(IF(TRIM(F60)="-", "N/A", IF(RIGHT(F60,1)=")",IF(RIGHT(F60,2)="T)",-1000000000000*VALUE(MID(F60,2,LEN(F60)-3)),IF(RIGHT(F60,2)="M)",-1000000*VALUE(MID(F60,2,LEN(F60)-3)),IF(RIGHT(F60,2)="B)",-1000000000*VALUE(MID(F60,2,LEN(F60)-3)),IF(RIGHT(F60,2)="k)",-1000*VALUE(MID(F60,2,LEN(F60)-3)),VALUE(SUBSTITUTE(F60,",","")))))),IF(RIGHT(F60,1)="T",1000000000000*VALUE(LEFT(F60,LEN(F60)-1)),IF(RIGHT(F60,1)="M",1000000*VALUE(LEFT(F60,LEN(F60)-1)),IF(RIGHT(F60,1)="B",1000000000*VALUE(LEFT(F60,LEN(F60)-1)),IF(RIGHT(F60,1)="%",0.01*VALUE(LEFT(F60,LEN(F60)-1)),IF(RIGHT(F60,1)="k",1000*VALUE(LEFT(F60,LEN(F60)-1)),VALUE(SUBSTITUTE(F60,",",""))))))))),"N/A")</f>
        <v>N/A</v>
      </c>
      <c r="N60" t="str">
        <f t="shared" ref="N60:N123" si="9">IFERROR(IF(TRIM(G60)="-", "N/A", IF(RIGHT(G60,1)=")",IF(RIGHT(G60,2)="T)",-1000000000000*VALUE(MID(G60,2,LEN(G60)-3)),IF(RIGHT(G60,2)="M)",-1000000*VALUE(MID(G60,2,LEN(G60)-3)),IF(RIGHT(G60,2)="B)",-1000000000*VALUE(MID(G60,2,LEN(G60)-3)),IF(RIGHT(G60,2)="k)",-1000*VALUE(MID(G60,2,LEN(G60)-3)),VALUE(SUBSTITUTE(G60,",","")))))),IF(RIGHT(G60,1)="T",1000000000000*VALUE(LEFT(G60,LEN(G60)-1)),IF(RIGHT(G60,1)="M",1000000*VALUE(LEFT(G60,LEN(G60)-1)),IF(RIGHT(G60,1)="B",1000000000*VALUE(LEFT(G60,LEN(G60)-1)),IF(RIGHT(G60,1)="%",0.01*VALUE(LEFT(G60,LEN(G60)-1)),IF(RIGHT(G60,1)="k",1000*VALUE(LEFT(G60,LEN(G60)-1)),VALUE(SUBSTITUTE(G60,",",""))))))))),"N/A")</f>
        <v>N/A</v>
      </c>
    </row>
    <row r="61" spans="1:14" x14ac:dyDescent="0.3">
      <c r="A61" s="1">
        <v>0</v>
      </c>
      <c r="B61" t="s">
        <v>108</v>
      </c>
      <c r="C61" t="s">
        <v>4393</v>
      </c>
      <c r="F61">
        <v>0.19</v>
      </c>
      <c r="I61" t="str">
        <f t="shared" si="4"/>
        <v>N/A</v>
      </c>
      <c r="J61">
        <f t="shared" si="5"/>
        <v>5.8570000000000002</v>
      </c>
      <c r="K61" t="str">
        <f t="shared" si="6"/>
        <v>N/A</v>
      </c>
      <c r="L61" t="str">
        <f t="shared" si="7"/>
        <v>N/A</v>
      </c>
      <c r="M61">
        <f t="shared" si="8"/>
        <v>0.19</v>
      </c>
      <c r="N61" t="str">
        <f t="shared" si="9"/>
        <v>N/A</v>
      </c>
    </row>
    <row r="62" spans="1:14" x14ac:dyDescent="0.3">
      <c r="A62" s="1">
        <v>1</v>
      </c>
      <c r="B62" t="s">
        <v>110</v>
      </c>
      <c r="C62" t="s">
        <v>4394</v>
      </c>
      <c r="F62">
        <v>0.22</v>
      </c>
      <c r="I62" t="str">
        <f t="shared" si="4"/>
        <v>N/A</v>
      </c>
      <c r="J62">
        <f t="shared" si="5"/>
        <v>18.75</v>
      </c>
      <c r="K62" t="str">
        <f t="shared" si="6"/>
        <v>N/A</v>
      </c>
      <c r="L62" t="str">
        <f t="shared" si="7"/>
        <v>N/A</v>
      </c>
      <c r="M62">
        <f t="shared" si="8"/>
        <v>0.22</v>
      </c>
      <c r="N62" t="str">
        <f t="shared" si="9"/>
        <v>N/A</v>
      </c>
    </row>
    <row r="63" spans="1:14" x14ac:dyDescent="0.3">
      <c r="A63" s="1">
        <v>2</v>
      </c>
      <c r="B63" t="s">
        <v>112</v>
      </c>
      <c r="C63" t="s">
        <v>4395</v>
      </c>
      <c r="F63">
        <v>0.08</v>
      </c>
      <c r="I63" t="str">
        <f t="shared" si="4"/>
        <v>N/A</v>
      </c>
      <c r="J63">
        <f t="shared" si="5"/>
        <v>6.88</v>
      </c>
      <c r="K63" t="str">
        <f t="shared" si="6"/>
        <v>N/A</v>
      </c>
      <c r="L63" t="str">
        <f t="shared" si="7"/>
        <v>N/A</v>
      </c>
      <c r="M63">
        <f t="shared" si="8"/>
        <v>0.08</v>
      </c>
      <c r="N63" t="str">
        <f t="shared" si="9"/>
        <v>N/A</v>
      </c>
    </row>
    <row r="64" spans="1:14" x14ac:dyDescent="0.3">
      <c r="A64" s="1">
        <v>3</v>
      </c>
      <c r="B64" t="s">
        <v>114</v>
      </c>
      <c r="C64" t="s">
        <v>4396</v>
      </c>
      <c r="F64">
        <v>0.12</v>
      </c>
      <c r="I64" t="str">
        <f t="shared" si="4"/>
        <v>N/A</v>
      </c>
      <c r="J64">
        <f t="shared" si="5"/>
        <v>-0.55299999999999994</v>
      </c>
      <c r="K64" t="str">
        <f t="shared" si="6"/>
        <v>N/A</v>
      </c>
      <c r="L64" t="str">
        <f t="shared" si="7"/>
        <v>N/A</v>
      </c>
      <c r="M64">
        <f t="shared" si="8"/>
        <v>0.12</v>
      </c>
      <c r="N64" t="str">
        <f t="shared" si="9"/>
        <v>N/A</v>
      </c>
    </row>
    <row r="65" spans="1:14" x14ac:dyDescent="0.3">
      <c r="A65" s="1">
        <v>4</v>
      </c>
      <c r="B65" t="s">
        <v>116</v>
      </c>
      <c r="C65" t="s">
        <v>4397</v>
      </c>
      <c r="F65">
        <v>0.08</v>
      </c>
      <c r="I65" t="str">
        <f t="shared" si="4"/>
        <v>N/A</v>
      </c>
      <c r="J65">
        <f t="shared" si="5"/>
        <v>0.28999999999999998</v>
      </c>
      <c r="K65" t="str">
        <f t="shared" si="6"/>
        <v>N/A</v>
      </c>
      <c r="L65" t="str">
        <f t="shared" si="7"/>
        <v>N/A</v>
      </c>
      <c r="M65">
        <f t="shared" si="8"/>
        <v>0.08</v>
      </c>
      <c r="N65" t="str">
        <f t="shared" si="9"/>
        <v>N/A</v>
      </c>
    </row>
    <row r="66" spans="1:14" x14ac:dyDescent="0.3">
      <c r="A66" s="1">
        <v>5</v>
      </c>
      <c r="B66" t="s">
        <v>118</v>
      </c>
      <c r="C66" t="s">
        <v>4398</v>
      </c>
      <c r="I66" t="str">
        <f t="shared" si="4"/>
        <v>N/A</v>
      </c>
      <c r="J66">
        <f t="shared" si="5"/>
        <v>3.3100000000000004E-2</v>
      </c>
      <c r="K66" t="str">
        <f t="shared" si="6"/>
        <v>N/A</v>
      </c>
      <c r="L66" t="str">
        <f t="shared" si="7"/>
        <v>N/A</v>
      </c>
      <c r="M66" t="str">
        <f t="shared" si="8"/>
        <v>N/A</v>
      </c>
      <c r="N66" t="str">
        <f t="shared" si="9"/>
        <v>N/A</v>
      </c>
    </row>
    <row r="67" spans="1:14" x14ac:dyDescent="0.3">
      <c r="D67" t="s">
        <v>120</v>
      </c>
      <c r="E67" t="str">
        <f>C1</f>
        <v>Acorda Therapeutics, Inc. (ACOR)</v>
      </c>
      <c r="I67" t="str">
        <f t="shared" si="4"/>
        <v>N/A</v>
      </c>
      <c r="J67" t="str">
        <f t="shared" si="5"/>
        <v>N/A</v>
      </c>
      <c r="K67" t="str">
        <f t="shared" si="6"/>
        <v>N/A</v>
      </c>
      <c r="L67" t="str">
        <f t="shared" si="7"/>
        <v>N/A</v>
      </c>
      <c r="M67" t="str">
        <f t="shared" si="8"/>
        <v>N/A</v>
      </c>
      <c r="N67" t="str">
        <f t="shared" si="9"/>
        <v>N/A</v>
      </c>
    </row>
    <row r="68" spans="1:14" x14ac:dyDescent="0.3">
      <c r="A68" s="1">
        <v>0</v>
      </c>
      <c r="B68" t="s">
        <v>121</v>
      </c>
      <c r="C68" t="s">
        <v>252</v>
      </c>
      <c r="D68">
        <f ca="1">AVERAGE(VALUE(INDIRECT("J"&amp;(MATCH(B68,B69:B500,0)+68))),VALUE(INDIRECT("J"&amp;(MATCH(B68,B69:B500,0)+79))),VALUE(INDIRECT("J"&amp;(MATCH(B68,B69:B500,0)+90))),VALUE(INDIRECT("J"&amp;(MATCH(B68,B69:B500,0)+101))))</f>
        <v>438650000</v>
      </c>
      <c r="E68" t="str">
        <f t="shared" ref="E68:E76" ca="1" si="10">IF(AND(C68&lt;&gt;"",D68&lt;&gt;0),IF(VALUE(J68)&gt;VALUE(K68),"above average","below average"),"no data")</f>
        <v>above average</v>
      </c>
      <c r="I68" t="str">
        <f t="shared" ca="1" si="4"/>
        <v>N/A</v>
      </c>
      <c r="J68">
        <f t="shared" si="5"/>
        <v>1050000000</v>
      </c>
      <c r="K68">
        <f t="shared" ca="1" si="6"/>
        <v>438650000</v>
      </c>
      <c r="L68" t="str">
        <f t="shared" ca="1" si="7"/>
        <v>N/A</v>
      </c>
      <c r="M68" t="str">
        <f t="shared" si="8"/>
        <v>N/A</v>
      </c>
      <c r="N68" t="str">
        <f t="shared" si="9"/>
        <v>N/A</v>
      </c>
    </row>
    <row r="69" spans="1:14" x14ac:dyDescent="0.3">
      <c r="A69" s="1">
        <v>1</v>
      </c>
      <c r="B69" t="s">
        <v>122</v>
      </c>
      <c r="D69" t="e">
        <f ca="1">AVERAGE(VALUE(INDIRECT("J"&amp;(MATCH(B69,B70:B501,0)+69))),VALUE(INDIRECT("J"&amp;(MATCH(B69,B70:B501,0)+80))),VALUE(INDIRECT("J"&amp;(MATCH(B69,B70:B501,0)+91))),VALUE(INDIRECT("J"&amp;(MATCH(B69,B70:B501,0)+102))))</f>
        <v>#VALUE!</v>
      </c>
      <c r="E69" t="e">
        <f t="shared" ca="1" si="10"/>
        <v>#VALUE!</v>
      </c>
      <c r="I69" t="str">
        <f t="shared" ca="1" si="4"/>
        <v>N/A</v>
      </c>
      <c r="J69" t="str">
        <f t="shared" si="5"/>
        <v>N/A</v>
      </c>
      <c r="K69" t="str">
        <f t="shared" ca="1" si="6"/>
        <v>N/A</v>
      </c>
      <c r="L69" t="str">
        <f t="shared" ca="1" si="7"/>
        <v>N/A</v>
      </c>
      <c r="M69" t="str">
        <f t="shared" si="8"/>
        <v>N/A</v>
      </c>
      <c r="N69" t="str">
        <f t="shared" si="9"/>
        <v>N/A</v>
      </c>
    </row>
    <row r="70" spans="1:14" x14ac:dyDescent="0.3">
      <c r="A70" s="1">
        <v>2</v>
      </c>
      <c r="B70" t="s">
        <v>123</v>
      </c>
      <c r="C70" t="s">
        <v>4361</v>
      </c>
      <c r="D70">
        <f ca="1">AVERAGE(VALUE(INDIRECT("J"&amp;(MATCH(B70,B71:B502,0)+70))),VALUE(INDIRECT("J"&amp;(MATCH(B70,B71:B502,0)+81))),VALUE(INDIRECT("J"&amp;(MATCH(B70,B71:B502,0)+92))),VALUE(INDIRECT("J"&amp;(MATCH(B70,B71:B502,0)+103))))</f>
        <v>-11.262499999999999</v>
      </c>
      <c r="E70" t="str">
        <f t="shared" ca="1" si="10"/>
        <v>below average</v>
      </c>
      <c r="F70" t="str">
        <f t="shared" ref="F70:F76" ca="1" si="11">IF(E70="above average",LOWER(TRIM(IF(ISNUMBER(VALUE(RIGHT(B70,1))),REPLACE(B70,LEN(B70),1,""),B70))),"")</f>
        <v/>
      </c>
      <c r="G70" t="str">
        <f ca="1">IFERROR(LEFT(F70,FIND("(",F70) - 2),F70)</f>
        <v/>
      </c>
      <c r="I70" t="str">
        <f t="shared" ca="1" si="4"/>
        <v>N/A</v>
      </c>
      <c r="J70">
        <f t="shared" si="5"/>
        <v>-19.23</v>
      </c>
      <c r="K70">
        <f t="shared" ca="1" si="6"/>
        <v>-11.262499999999999</v>
      </c>
      <c r="L70" t="str">
        <f t="shared" ca="1" si="7"/>
        <v>N/A</v>
      </c>
      <c r="M70" t="str">
        <f t="shared" ca="1" si="8"/>
        <v>N/A</v>
      </c>
      <c r="N70" t="str">
        <f t="shared" ca="1" si="9"/>
        <v>N/A</v>
      </c>
    </row>
    <row r="71" spans="1:14" x14ac:dyDescent="0.3">
      <c r="A71" s="1">
        <v>3</v>
      </c>
      <c r="B71" t="s">
        <v>124</v>
      </c>
      <c r="C71" t="s">
        <v>4399</v>
      </c>
      <c r="D71" t="e">
        <f ca="1">AVERAGE(VALUE(INDIRECT("J"&amp;(MATCH(B71,B72:B503,0)+71))),VALUE(INDIRECT("J"&amp;(MATCH(B71,B72:B503,0)+82))),VALUE(INDIRECT("J"&amp;(MATCH(B71,B72:B503,0)+93))),VALUE(INDIRECT("J"&amp;(MATCH(B71,B72:B503,0)+104))))</f>
        <v>#VALUE!</v>
      </c>
      <c r="E71" t="e">
        <f t="shared" ca="1" si="10"/>
        <v>#VALUE!</v>
      </c>
      <c r="F71" t="e">
        <f t="shared" ca="1" si="11"/>
        <v>#VALUE!</v>
      </c>
      <c r="G71" t="e">
        <f t="shared" ref="G71:G76" ca="1" si="12">IF(F71&lt;&gt;"", G70 &amp; ", " &amp; IFERROR(LEFT(F71,FIND("(",F71) - 2),F71),G70)</f>
        <v>#VALUE!</v>
      </c>
      <c r="I71" t="str">
        <f t="shared" ca="1" si="4"/>
        <v>N/A</v>
      </c>
      <c r="J71">
        <f t="shared" si="5"/>
        <v>25.45</v>
      </c>
      <c r="K71" t="str">
        <f t="shared" ca="1" si="6"/>
        <v>N/A</v>
      </c>
      <c r="L71" t="str">
        <f t="shared" ca="1" si="7"/>
        <v>N/A</v>
      </c>
      <c r="M71" t="str">
        <f t="shared" ca="1" si="8"/>
        <v>N/A</v>
      </c>
      <c r="N71" t="str">
        <f t="shared" ca="1" si="9"/>
        <v>N/A</v>
      </c>
    </row>
    <row r="72" spans="1:14" x14ac:dyDescent="0.3">
      <c r="A72" s="1">
        <v>4</v>
      </c>
      <c r="B72" t="s">
        <v>126</v>
      </c>
      <c r="C72" t="s">
        <v>3370</v>
      </c>
      <c r="D72" t="e">
        <f ca="1">AVERAGE(VALUE(INDIRECT("J"&amp;(MATCH(B72,B73:B504,0)+72))),VALUE(INDIRECT("J"&amp;(MATCH(B72,B73:B504,0)+83))),VALUE(INDIRECT("J"&amp;(MATCH(B72,B73:B504,0)+94))),VALUE(INDIRECT("J"&amp;(MATCH(B72,B73:B504,0)+105))))</f>
        <v>#VALUE!</v>
      </c>
      <c r="E72" t="e">
        <f t="shared" ca="1" si="10"/>
        <v>#VALUE!</v>
      </c>
      <c r="F72" t="e">
        <f t="shared" ca="1" si="11"/>
        <v>#VALUE!</v>
      </c>
      <c r="G72" t="e">
        <f t="shared" ca="1" si="12"/>
        <v>#VALUE!</v>
      </c>
      <c r="I72" t="str">
        <f t="shared" ca="1" si="4"/>
        <v>N/A</v>
      </c>
      <c r="J72">
        <f t="shared" si="5"/>
        <v>0.37</v>
      </c>
      <c r="K72" t="str">
        <f t="shared" ca="1" si="6"/>
        <v>N/A</v>
      </c>
      <c r="L72" t="str">
        <f t="shared" ca="1" si="7"/>
        <v>N/A</v>
      </c>
      <c r="M72" t="str">
        <f t="shared" ca="1" si="8"/>
        <v>N/A</v>
      </c>
      <c r="N72" t="str">
        <f t="shared" ca="1" si="9"/>
        <v>N/A</v>
      </c>
    </row>
    <row r="73" spans="1:14" x14ac:dyDescent="0.3">
      <c r="A73" s="1">
        <v>5</v>
      </c>
      <c r="B73" t="s">
        <v>128</v>
      </c>
      <c r="C73" t="s">
        <v>4400</v>
      </c>
      <c r="D73">
        <f ca="1">AVERAGE(VALUE(INDIRECT("J"&amp;(MATCH(B73,B74:B505,0)+73))),VALUE(INDIRECT("J"&amp;(MATCH(B73,B74:B505,0)+84))),VALUE(INDIRECT("J"&amp;(MATCH(B73,B74:B505,0)+95))),VALUE(INDIRECT("J"&amp;(MATCH(B73,B74:B505,0)+106))))</f>
        <v>3.42</v>
      </c>
      <c r="E73" t="str">
        <f t="shared" ca="1" si="10"/>
        <v>below average</v>
      </c>
      <c r="F73" t="str">
        <f t="shared" ca="1" si="11"/>
        <v/>
      </c>
      <c r="G73" t="e">
        <f t="shared" ca="1" si="12"/>
        <v>#VALUE!</v>
      </c>
      <c r="I73" t="str">
        <f t="shared" ca="1" si="4"/>
        <v>N/A</v>
      </c>
      <c r="J73">
        <f t="shared" si="5"/>
        <v>2</v>
      </c>
      <c r="K73">
        <f t="shared" ca="1" si="6"/>
        <v>3.42</v>
      </c>
      <c r="L73" t="str">
        <f t="shared" ca="1" si="7"/>
        <v>N/A</v>
      </c>
      <c r="M73" t="str">
        <f t="shared" ca="1" si="8"/>
        <v>N/A</v>
      </c>
      <c r="N73" t="str">
        <f t="shared" ca="1" si="9"/>
        <v>N/A</v>
      </c>
    </row>
    <row r="74" spans="1:14" x14ac:dyDescent="0.3">
      <c r="A74" s="1">
        <v>6</v>
      </c>
      <c r="B74" t="s">
        <v>130</v>
      </c>
      <c r="C74" t="s">
        <v>1150</v>
      </c>
      <c r="D74">
        <f ca="1">AVERAGE(VALUE(INDIRECT("J"&amp;(MATCH(B74,B75:B506,0)+74))),VALUE(INDIRECT("J"&amp;(MATCH(B74,B75:B506,0)+85))),VALUE(INDIRECT("J"&amp;(MATCH(B74,B75:B506,0)+96))),VALUE(INDIRECT("J"&amp;(MATCH(B74,B75:B506,0)+107))))</f>
        <v>15.557499999999999</v>
      </c>
      <c r="E74" t="str">
        <f t="shared" ca="1" si="10"/>
        <v>below average</v>
      </c>
      <c r="F74" t="str">
        <f t="shared" ca="1" si="11"/>
        <v/>
      </c>
      <c r="G74" t="e">
        <f t="shared" ca="1" si="12"/>
        <v>#VALUE!</v>
      </c>
      <c r="I74" t="str">
        <f t="shared" ca="1" si="4"/>
        <v>N/A</v>
      </c>
      <c r="J74">
        <f t="shared" si="5"/>
        <v>1.55</v>
      </c>
      <c r="K74">
        <f t="shared" ca="1" si="6"/>
        <v>15.557499999999999</v>
      </c>
      <c r="L74" t="str">
        <f t="shared" ca="1" si="7"/>
        <v>N/A</v>
      </c>
      <c r="M74" t="str">
        <f t="shared" ca="1" si="8"/>
        <v>N/A</v>
      </c>
      <c r="N74" t="str">
        <f t="shared" ca="1" si="9"/>
        <v>N/A</v>
      </c>
    </row>
    <row r="75" spans="1:14" x14ac:dyDescent="0.3">
      <c r="A75" s="1">
        <v>7</v>
      </c>
      <c r="B75" t="s">
        <v>132</v>
      </c>
      <c r="D75" t="e">
        <f ca="1">AVERAGE(VALUE(INDIRECT("J"&amp;(MATCH(B75,B76:B507,0)+75))),VALUE(INDIRECT("J"&amp;(MATCH(B75,B76:B507,0)+86))),VALUE(INDIRECT("J"&amp;(MATCH(B75,B76:B507,0)+97))),VALUE(INDIRECT("J"&amp;(MATCH(B75,B76:B507,0)+108))))</f>
        <v>#VALUE!</v>
      </c>
      <c r="E75" t="e">
        <f t="shared" ca="1" si="10"/>
        <v>#VALUE!</v>
      </c>
      <c r="F75" t="e">
        <f t="shared" ca="1" si="11"/>
        <v>#VALUE!</v>
      </c>
      <c r="G75" t="e">
        <f t="shared" ca="1" si="12"/>
        <v>#VALUE!</v>
      </c>
      <c r="I75" t="str">
        <f t="shared" ca="1" si="4"/>
        <v>N/A</v>
      </c>
      <c r="J75" t="str">
        <f t="shared" si="5"/>
        <v>N/A</v>
      </c>
      <c r="K75" t="str">
        <f t="shared" ca="1" si="6"/>
        <v>N/A</v>
      </c>
      <c r="L75" t="str">
        <f t="shared" ca="1" si="7"/>
        <v>N/A</v>
      </c>
      <c r="M75" t="str">
        <f t="shared" ca="1" si="8"/>
        <v>N/A</v>
      </c>
      <c r="N75" t="str">
        <f t="shared" ca="1" si="9"/>
        <v>N/A</v>
      </c>
    </row>
    <row r="76" spans="1:14" x14ac:dyDescent="0.3">
      <c r="A76" s="1">
        <v>8</v>
      </c>
      <c r="B76" t="s">
        <v>133</v>
      </c>
      <c r="D76" t="e">
        <f ca="1">AVERAGE(VALUE(INDIRECT("J"&amp;(MATCH(B76,B77:B508,0)+76))),VALUE(INDIRECT("J"&amp;(MATCH(B76,B77:B508,0)+87))),VALUE(INDIRECT("J"&amp;(MATCH(B76,B77:B508,0)+98))),VALUE(INDIRECT("J"&amp;(MATCH(B76,B77:B508,0)+109))))</f>
        <v>#VALUE!</v>
      </c>
      <c r="E76" t="e">
        <f t="shared" ca="1" si="10"/>
        <v>#VALUE!</v>
      </c>
      <c r="F76" t="e">
        <f t="shared" ca="1" si="11"/>
        <v>#VALUE!</v>
      </c>
      <c r="G76" t="e">
        <f t="shared" ca="1" si="12"/>
        <v>#VALUE!</v>
      </c>
      <c r="I76" t="str">
        <f t="shared" ca="1" si="4"/>
        <v>N/A</v>
      </c>
      <c r="J76" t="str">
        <f t="shared" si="5"/>
        <v>N/A</v>
      </c>
      <c r="K76" t="str">
        <f t="shared" ca="1" si="6"/>
        <v>N/A</v>
      </c>
      <c r="L76" t="str">
        <f t="shared" ca="1" si="7"/>
        <v>N/A</v>
      </c>
      <c r="M76" t="str">
        <f t="shared" ca="1" si="8"/>
        <v>N/A</v>
      </c>
      <c r="N76" t="str">
        <f t="shared" ca="1" si="9"/>
        <v>N/A</v>
      </c>
    </row>
    <row r="77" spans="1:14" x14ac:dyDescent="0.3">
      <c r="F77" t="e">
        <f ca="1">IF(F76="",IF(F75="",IF(F74="",IF(F73="",IF(F72="",IF(F71="",IFERROR(LEFT(F70,FIND("(",F70) - 2),F70),IFERROR(LEFT(F71,FIND("(",F71) - 2),F71)),IFERROR(LEFT(F72,FIND("(",F72) - 2),F72)),IFERROR(LEFT(F73,FIND("(",F73) - 2),F73)),IFERROR(LEFT(F74,FIND("(",F74) - 2),F74)),IFERROR(LEFT(F75,FIND("(",F75) - 2),F75)),IFERROR(LEFT(F76,FIND("(",F76) - 2),F76))</f>
        <v>#VALUE!</v>
      </c>
      <c r="G77" t="e">
        <f ca="1">TRIM(IF(LEFT(G76,1)=",",REPLACE(G76,1,1,""),SUBSTITUTE(G76,F77, "and " &amp; F77)))</f>
        <v>#VALUE!</v>
      </c>
      <c r="I77" t="str">
        <f t="shared" ca="1" si="4"/>
        <v>N/A</v>
      </c>
      <c r="J77" t="str">
        <f t="shared" si="5"/>
        <v>N/A</v>
      </c>
      <c r="K77" t="str">
        <f t="shared" si="6"/>
        <v>N/A</v>
      </c>
      <c r="L77" t="str">
        <f t="shared" si="7"/>
        <v>N/A</v>
      </c>
      <c r="M77" t="str">
        <f t="shared" ca="1" si="8"/>
        <v>N/A</v>
      </c>
      <c r="N77" t="str">
        <f t="shared" ca="1" si="9"/>
        <v>N/A</v>
      </c>
    </row>
    <row r="78" spans="1:14" x14ac:dyDescent="0.3">
      <c r="A78" s="1">
        <v>0</v>
      </c>
      <c r="B78" t="s">
        <v>134</v>
      </c>
      <c r="C78" t="s">
        <v>135</v>
      </c>
      <c r="D78" t="str">
        <f ca="1">IF(COUNTIF(E70:E76,"=above average")&gt;0,"There are some indications that "&amp;D1&amp;" may be overvalued. The company has a higher " &amp; G77 &amp; " than the comparable average", "Inconclusive")</f>
        <v>Inconclusive</v>
      </c>
      <c r="I78" t="str">
        <f t="shared" ca="1" si="4"/>
        <v>N/A</v>
      </c>
      <c r="J78" t="str">
        <f t="shared" si="5"/>
        <v>N/A</v>
      </c>
      <c r="K78" t="str">
        <f t="shared" ca="1" si="6"/>
        <v>N/A</v>
      </c>
      <c r="L78" t="str">
        <f t="shared" si="7"/>
        <v>N/A</v>
      </c>
      <c r="M78" t="str">
        <f t="shared" si="8"/>
        <v>N/A</v>
      </c>
      <c r="N78" t="str">
        <f t="shared" si="9"/>
        <v>N/A</v>
      </c>
    </row>
    <row r="79" spans="1:14" x14ac:dyDescent="0.3">
      <c r="A79" s="1">
        <v>1</v>
      </c>
      <c r="B79" t="s">
        <v>136</v>
      </c>
      <c r="C79" t="s">
        <v>137</v>
      </c>
      <c r="I79" t="str">
        <f t="shared" si="4"/>
        <v>N/A</v>
      </c>
      <c r="J79" t="str">
        <f t="shared" si="5"/>
        <v>N/A</v>
      </c>
      <c r="K79" t="str">
        <f t="shared" si="6"/>
        <v>N/A</v>
      </c>
      <c r="L79" t="str">
        <f t="shared" si="7"/>
        <v>N/A</v>
      </c>
      <c r="M79" t="str">
        <f t="shared" si="8"/>
        <v>N/A</v>
      </c>
      <c r="N79" t="str">
        <f t="shared" si="9"/>
        <v>N/A</v>
      </c>
    </row>
    <row r="80" spans="1:14" x14ac:dyDescent="0.3">
      <c r="I80" t="str">
        <f t="shared" si="4"/>
        <v>N/A</v>
      </c>
      <c r="J80" t="str">
        <f t="shared" si="5"/>
        <v>N/A</v>
      </c>
      <c r="K80" t="str">
        <f t="shared" si="6"/>
        <v>N/A</v>
      </c>
      <c r="L80" t="str">
        <f t="shared" si="7"/>
        <v>N/A</v>
      </c>
      <c r="M80" t="str">
        <f t="shared" si="8"/>
        <v>N/A</v>
      </c>
      <c r="N80" t="str">
        <f t="shared" si="9"/>
        <v>N/A</v>
      </c>
    </row>
    <row r="81" spans="1:14" x14ac:dyDescent="0.3">
      <c r="A81" s="1">
        <v>0</v>
      </c>
      <c r="B81" t="s">
        <v>138</v>
      </c>
      <c r="C81" t="s">
        <v>4401</v>
      </c>
      <c r="F81" t="str">
        <f t="shared" ref="F81:F87" ca="1" si="13">IF(E70="below average",LOWER(TRIM(IF(ISNUMBER(VALUE(RIGHT(B70,1))),REPLACE(B70,LEN(B70),1,""),B70))),"")</f>
        <v>trailing p/e</v>
      </c>
      <c r="G81" t="str">
        <f ca="1">IFERROR(LEFT(F81,FIND("(",F81) - 2),F81)</f>
        <v>trailing p/e</v>
      </c>
      <c r="I81" t="str">
        <f t="shared" ca="1" si="4"/>
        <v>N/A</v>
      </c>
      <c r="J81">
        <f t="shared" si="5"/>
        <v>-0.10130000000000002</v>
      </c>
      <c r="K81" t="str">
        <f t="shared" si="6"/>
        <v>N/A</v>
      </c>
      <c r="L81" t="str">
        <f t="shared" si="7"/>
        <v>N/A</v>
      </c>
      <c r="M81" t="str">
        <f t="shared" ca="1" si="8"/>
        <v>N/A</v>
      </c>
      <c r="N81" t="str">
        <f t="shared" ca="1" si="9"/>
        <v>N/A</v>
      </c>
    </row>
    <row r="82" spans="1:14" x14ac:dyDescent="0.3">
      <c r="A82" s="1">
        <v>1</v>
      </c>
      <c r="B82" t="s">
        <v>140</v>
      </c>
      <c r="C82" t="s">
        <v>4402</v>
      </c>
      <c r="F82" t="e">
        <f t="shared" ca="1" si="13"/>
        <v>#VALUE!</v>
      </c>
      <c r="G82" t="e">
        <f t="shared" ref="G82:G87" ca="1" si="14">IF(F82&lt;&gt;"", G81 &amp; ", " &amp; IFERROR(LEFT(F82,FIND("(",F82) - 2),F82),G81)</f>
        <v>#VALUE!</v>
      </c>
      <c r="I82" t="str">
        <f t="shared" ca="1" si="4"/>
        <v>N/A</v>
      </c>
      <c r="J82">
        <f t="shared" si="5"/>
        <v>-5.1000000000000004E-3</v>
      </c>
      <c r="K82" t="str">
        <f t="shared" si="6"/>
        <v>N/A</v>
      </c>
      <c r="L82" t="str">
        <f t="shared" si="7"/>
        <v>N/A</v>
      </c>
      <c r="M82" t="str">
        <f t="shared" ca="1" si="8"/>
        <v>N/A</v>
      </c>
      <c r="N82" t="str">
        <f t="shared" ca="1" si="9"/>
        <v>N/A</v>
      </c>
    </row>
    <row r="83" spans="1:14" x14ac:dyDescent="0.3">
      <c r="F83" t="e">
        <f t="shared" ca="1" si="13"/>
        <v>#VALUE!</v>
      </c>
      <c r="G83" t="e">
        <f t="shared" ca="1" si="14"/>
        <v>#VALUE!</v>
      </c>
      <c r="I83" t="str">
        <f t="shared" ca="1" si="4"/>
        <v>N/A</v>
      </c>
      <c r="J83" t="str">
        <f t="shared" si="5"/>
        <v>N/A</v>
      </c>
      <c r="K83" t="str">
        <f t="shared" si="6"/>
        <v>N/A</v>
      </c>
      <c r="L83" t="str">
        <f t="shared" si="7"/>
        <v>N/A</v>
      </c>
      <c r="M83" t="str">
        <f t="shared" ca="1" si="8"/>
        <v>N/A</v>
      </c>
      <c r="N83" t="str">
        <f t="shared" ca="1" si="9"/>
        <v>N/A</v>
      </c>
    </row>
    <row r="84" spans="1:14" x14ac:dyDescent="0.3">
      <c r="A84" s="1">
        <v>0</v>
      </c>
      <c r="B84" t="s">
        <v>142</v>
      </c>
      <c r="C84" t="s">
        <v>4403</v>
      </c>
      <c r="F84" t="str">
        <f t="shared" ca="1" si="13"/>
        <v>price/sales (ttm)</v>
      </c>
      <c r="G84" t="e">
        <f t="shared" ca="1" si="14"/>
        <v>#VALUE!</v>
      </c>
      <c r="I84" t="str">
        <f t="shared" ca="1" si="4"/>
        <v>N/A</v>
      </c>
      <c r="J84">
        <f t="shared" si="5"/>
        <v>-1.3000000000000002E-3</v>
      </c>
      <c r="K84" t="str">
        <f t="shared" si="6"/>
        <v>N/A</v>
      </c>
      <c r="L84" t="str">
        <f t="shared" si="7"/>
        <v>N/A</v>
      </c>
      <c r="M84" t="str">
        <f t="shared" ca="1" si="8"/>
        <v>N/A</v>
      </c>
      <c r="N84" t="str">
        <f t="shared" ca="1" si="9"/>
        <v>N/A</v>
      </c>
    </row>
    <row r="85" spans="1:14" x14ac:dyDescent="0.3">
      <c r="A85" s="1">
        <v>1</v>
      </c>
      <c r="B85" t="s">
        <v>144</v>
      </c>
      <c r="C85" t="s">
        <v>4404</v>
      </c>
      <c r="F85" t="str">
        <f t="shared" ca="1" si="13"/>
        <v>price/book (mrq)</v>
      </c>
      <c r="G85" t="e">
        <f t="shared" ca="1" si="14"/>
        <v>#VALUE!</v>
      </c>
      <c r="I85" t="str">
        <f t="shared" ca="1" si="4"/>
        <v>N/A</v>
      </c>
      <c r="J85">
        <f t="shared" si="5"/>
        <v>-7.9400000000000012E-2</v>
      </c>
      <c r="K85" t="str">
        <f t="shared" si="6"/>
        <v>N/A</v>
      </c>
      <c r="L85" t="str">
        <f t="shared" si="7"/>
        <v>N/A</v>
      </c>
      <c r="M85" t="str">
        <f t="shared" ca="1" si="8"/>
        <v>N/A</v>
      </c>
      <c r="N85" t="str">
        <f t="shared" ca="1" si="9"/>
        <v>N/A</v>
      </c>
    </row>
    <row r="86" spans="1:14" x14ac:dyDescent="0.3">
      <c r="F86" t="e">
        <f t="shared" ca="1" si="13"/>
        <v>#VALUE!</v>
      </c>
      <c r="G86" t="e">
        <f t="shared" ca="1" si="14"/>
        <v>#VALUE!</v>
      </c>
      <c r="I86" t="str">
        <f t="shared" ca="1" si="4"/>
        <v>N/A</v>
      </c>
      <c r="J86" t="str">
        <f t="shared" si="5"/>
        <v>N/A</v>
      </c>
      <c r="K86" t="str">
        <f t="shared" si="6"/>
        <v>N/A</v>
      </c>
      <c r="L86" t="str">
        <f t="shared" si="7"/>
        <v>N/A</v>
      </c>
      <c r="M86" t="str">
        <f t="shared" ca="1" si="8"/>
        <v>N/A</v>
      </c>
      <c r="N86" t="str">
        <f t="shared" ca="1" si="9"/>
        <v>N/A</v>
      </c>
    </row>
    <row r="87" spans="1:14" x14ac:dyDescent="0.3">
      <c r="A87" s="1">
        <v>0</v>
      </c>
      <c r="B87" t="s">
        <v>146</v>
      </c>
      <c r="C87" t="s">
        <v>4405</v>
      </c>
      <c r="F87" t="e">
        <f t="shared" ca="1" si="13"/>
        <v>#VALUE!</v>
      </c>
      <c r="G87" t="e">
        <f t="shared" ca="1" si="14"/>
        <v>#VALUE!</v>
      </c>
      <c r="I87" t="str">
        <f t="shared" ca="1" si="4"/>
        <v>N/A</v>
      </c>
      <c r="J87">
        <f t="shared" si="5"/>
        <v>523080000.00000006</v>
      </c>
      <c r="K87" t="str">
        <f t="shared" si="6"/>
        <v>N/A</v>
      </c>
      <c r="L87" t="str">
        <f t="shared" si="7"/>
        <v>N/A</v>
      </c>
      <c r="M87" t="str">
        <f t="shared" ca="1" si="8"/>
        <v>N/A</v>
      </c>
      <c r="N87" t="str">
        <f t="shared" ca="1" si="9"/>
        <v>N/A</v>
      </c>
    </row>
    <row r="88" spans="1:14" x14ac:dyDescent="0.3">
      <c r="A88" s="1">
        <v>1</v>
      </c>
      <c r="B88" t="s">
        <v>147</v>
      </c>
      <c r="C88" t="s">
        <v>4406</v>
      </c>
      <c r="F88" t="e">
        <f ca="1">IF(F87="",IF(F86="",IF(F85="",IF(F84="",IF(F83="",IF(F82="",IFERROR(LEFT(F81,FIND("(",F81) - 2),F81),IFERROR(LEFT(F82,FIND("(",F82) - 2),F82)),IFERROR(LEFT(F83,FIND("(",F83) - 2),F83)),IFERROR(LEFT(F84,FIND("(",F84) - 2),F84)),IFERROR(LEFT(F85,FIND("(",F85) - 2),F85)),IFERROR(LEFT(F86,FIND("(",F86) - 2),F86)),IFERROR(LEFT(F87,FIND("(",F87) - 2),F87))</f>
        <v>#VALUE!</v>
      </c>
      <c r="G88" t="e">
        <f ca="1">TRIM(IF(LEFT(G87,1)=",",REPLACE(G87,1,1,""),SUBSTITUTE(G87,F88, "and " &amp; F88)))</f>
        <v>#VALUE!</v>
      </c>
      <c r="I88" t="str">
        <f t="shared" ca="1" si="4"/>
        <v>N/A</v>
      </c>
      <c r="J88">
        <f t="shared" si="5"/>
        <v>11.49</v>
      </c>
      <c r="K88" t="str">
        <f t="shared" si="6"/>
        <v>N/A</v>
      </c>
      <c r="L88" t="str">
        <f t="shared" si="7"/>
        <v>N/A</v>
      </c>
      <c r="M88" t="str">
        <f t="shared" ca="1" si="8"/>
        <v>N/A</v>
      </c>
      <c r="N88" t="str">
        <f t="shared" ca="1" si="9"/>
        <v>N/A</v>
      </c>
    </row>
    <row r="89" spans="1:14" x14ac:dyDescent="0.3">
      <c r="A89" s="1">
        <v>2</v>
      </c>
      <c r="B89" t="s">
        <v>149</v>
      </c>
      <c r="C89" t="s">
        <v>1839</v>
      </c>
      <c r="D89" t="e">
        <f ca="1">IF(COUNTIF(E70:E76,"=below average")&gt;0,"There are some indications that "&amp;D1&amp;" may be undervalued. The company has a lower " &amp; G88 &amp; " than the comparable average", "Inconclusive")</f>
        <v>#VALUE!</v>
      </c>
      <c r="I89" t="str">
        <f t="shared" ca="1" si="4"/>
        <v>N/A</v>
      </c>
      <c r="J89">
        <f t="shared" si="5"/>
        <v>0.03</v>
      </c>
      <c r="K89" t="str">
        <f t="shared" ca="1" si="6"/>
        <v>N/A</v>
      </c>
      <c r="L89" t="str">
        <f t="shared" si="7"/>
        <v>N/A</v>
      </c>
      <c r="M89" t="str">
        <f t="shared" si="8"/>
        <v>N/A</v>
      </c>
      <c r="N89" t="str">
        <f t="shared" si="9"/>
        <v>N/A</v>
      </c>
    </row>
    <row r="90" spans="1:14" x14ac:dyDescent="0.3">
      <c r="A90" s="1">
        <v>3</v>
      </c>
      <c r="B90" t="s">
        <v>151</v>
      </c>
      <c r="C90" t="s">
        <v>4407</v>
      </c>
      <c r="I90" t="str">
        <f t="shared" si="4"/>
        <v>N/A</v>
      </c>
      <c r="J90">
        <f t="shared" si="5"/>
        <v>411490000</v>
      </c>
      <c r="K90" t="str">
        <f t="shared" si="6"/>
        <v>N/A</v>
      </c>
      <c r="L90" t="str">
        <f t="shared" si="7"/>
        <v>N/A</v>
      </c>
      <c r="M90" t="str">
        <f t="shared" si="8"/>
        <v>N/A</v>
      </c>
      <c r="N90" t="str">
        <f t="shared" si="9"/>
        <v>N/A</v>
      </c>
    </row>
    <row r="91" spans="1:14" x14ac:dyDescent="0.3">
      <c r="A91" s="1">
        <v>4</v>
      </c>
      <c r="B91" t="s">
        <v>153</v>
      </c>
      <c r="C91" t="s">
        <v>3510</v>
      </c>
      <c r="I91" t="str">
        <f t="shared" si="4"/>
        <v>N/A</v>
      </c>
      <c r="J91">
        <f t="shared" si="5"/>
        <v>20620000</v>
      </c>
      <c r="K91" t="str">
        <f t="shared" si="6"/>
        <v>N/A</v>
      </c>
      <c r="L91" t="str">
        <f t="shared" si="7"/>
        <v>N/A</v>
      </c>
      <c r="M91" t="str">
        <f t="shared" si="8"/>
        <v>N/A</v>
      </c>
      <c r="N91" t="str">
        <f t="shared" si="9"/>
        <v>N/A</v>
      </c>
    </row>
    <row r="92" spans="1:14" x14ac:dyDescent="0.3">
      <c r="A92" s="1">
        <v>5</v>
      </c>
      <c r="B92" t="s">
        <v>155</v>
      </c>
      <c r="C92" t="s">
        <v>4408</v>
      </c>
      <c r="I92" t="str">
        <f t="shared" si="4"/>
        <v>N/A</v>
      </c>
      <c r="J92">
        <f t="shared" si="5"/>
        <v>-53000000</v>
      </c>
      <c r="K92" t="str">
        <f t="shared" si="6"/>
        <v>N/A</v>
      </c>
      <c r="L92" t="str">
        <f t="shared" si="7"/>
        <v>N/A</v>
      </c>
      <c r="M92" t="str">
        <f t="shared" si="8"/>
        <v>N/A</v>
      </c>
      <c r="N92" t="str">
        <f t="shared" si="9"/>
        <v>N/A</v>
      </c>
    </row>
    <row r="93" spans="1:14" x14ac:dyDescent="0.3">
      <c r="A93" s="1">
        <v>6</v>
      </c>
      <c r="B93" t="s">
        <v>157</v>
      </c>
      <c r="C93" t="s">
        <v>4362</v>
      </c>
      <c r="I93" t="str">
        <f t="shared" si="4"/>
        <v>N/A</v>
      </c>
      <c r="J93">
        <f t="shared" si="5"/>
        <v>-1.1599999999999999</v>
      </c>
      <c r="K93" t="str">
        <f t="shared" si="6"/>
        <v>N/A</v>
      </c>
      <c r="L93" t="str">
        <f t="shared" si="7"/>
        <v>N/A</v>
      </c>
      <c r="M93" t="str">
        <f t="shared" si="8"/>
        <v>N/A</v>
      </c>
      <c r="N93" t="str">
        <f t="shared" si="9"/>
        <v>N/A</v>
      </c>
    </row>
    <row r="94" spans="1:14" x14ac:dyDescent="0.3">
      <c r="A94" s="1">
        <v>7</v>
      </c>
      <c r="B94" t="s">
        <v>158</v>
      </c>
      <c r="I94" t="str">
        <f t="shared" si="4"/>
        <v>N/A</v>
      </c>
      <c r="J94" t="str">
        <f t="shared" si="5"/>
        <v>N/A</v>
      </c>
      <c r="K94" t="str">
        <f t="shared" si="6"/>
        <v>N/A</v>
      </c>
      <c r="L94" t="str">
        <f t="shared" si="7"/>
        <v>N/A</v>
      </c>
      <c r="M94" t="str">
        <f t="shared" si="8"/>
        <v>N/A</v>
      </c>
      <c r="N94" t="str">
        <f t="shared" si="9"/>
        <v>N/A</v>
      </c>
    </row>
    <row r="95" spans="1:14" x14ac:dyDescent="0.3">
      <c r="I95" t="str">
        <f t="shared" si="4"/>
        <v>N/A</v>
      </c>
      <c r="J95" t="str">
        <f t="shared" si="5"/>
        <v>N/A</v>
      </c>
      <c r="K95" t="str">
        <f t="shared" si="6"/>
        <v>N/A</v>
      </c>
      <c r="L95" t="str">
        <f t="shared" si="7"/>
        <v>N/A</v>
      </c>
      <c r="M95" t="str">
        <f t="shared" si="8"/>
        <v>N/A</v>
      </c>
      <c r="N95" t="str">
        <f t="shared" si="9"/>
        <v>N/A</v>
      </c>
    </row>
    <row r="96" spans="1:14" x14ac:dyDescent="0.3">
      <c r="A96" s="1">
        <v>0</v>
      </c>
      <c r="B96" t="s">
        <v>159</v>
      </c>
      <c r="C96" t="s">
        <v>4409</v>
      </c>
      <c r="I96" t="str">
        <f t="shared" si="4"/>
        <v>N/A</v>
      </c>
      <c r="J96">
        <f t="shared" si="5"/>
        <v>133620000</v>
      </c>
      <c r="K96" t="str">
        <f t="shared" si="6"/>
        <v>N/A</v>
      </c>
      <c r="L96" t="str">
        <f t="shared" si="7"/>
        <v>N/A</v>
      </c>
      <c r="M96" t="str">
        <f t="shared" si="8"/>
        <v>N/A</v>
      </c>
      <c r="N96" t="str">
        <f t="shared" si="9"/>
        <v>N/A</v>
      </c>
    </row>
    <row r="97" spans="1:14" x14ac:dyDescent="0.3">
      <c r="A97" s="1">
        <v>1</v>
      </c>
      <c r="B97" t="s">
        <v>161</v>
      </c>
      <c r="C97" t="s">
        <v>4410</v>
      </c>
      <c r="I97" t="str">
        <f t="shared" si="4"/>
        <v>N/A</v>
      </c>
      <c r="J97">
        <f t="shared" si="5"/>
        <v>2.86</v>
      </c>
      <c r="K97" t="str">
        <f t="shared" si="6"/>
        <v>N/A</v>
      </c>
      <c r="L97" t="str">
        <f t="shared" si="7"/>
        <v>N/A</v>
      </c>
      <c r="M97" t="str">
        <f t="shared" si="8"/>
        <v>N/A</v>
      </c>
      <c r="N97" t="str">
        <f t="shared" si="9"/>
        <v>N/A</v>
      </c>
    </row>
    <row r="98" spans="1:14" x14ac:dyDescent="0.3">
      <c r="A98" s="1">
        <v>2</v>
      </c>
      <c r="B98" t="s">
        <v>163</v>
      </c>
      <c r="C98" t="s">
        <v>4411</v>
      </c>
      <c r="I98" t="str">
        <f t="shared" si="4"/>
        <v>N/A</v>
      </c>
      <c r="J98">
        <f t="shared" si="5"/>
        <v>327120000</v>
      </c>
      <c r="K98" t="str">
        <f t="shared" si="6"/>
        <v>N/A</v>
      </c>
      <c r="L98" t="str">
        <f t="shared" si="7"/>
        <v>N/A</v>
      </c>
      <c r="M98" t="str">
        <f t="shared" si="8"/>
        <v>N/A</v>
      </c>
      <c r="N98" t="str">
        <f t="shared" si="9"/>
        <v>N/A</v>
      </c>
    </row>
    <row r="99" spans="1:14" x14ac:dyDescent="0.3">
      <c r="A99" s="1">
        <v>3</v>
      </c>
      <c r="B99" t="s">
        <v>165</v>
      </c>
      <c r="C99" t="s">
        <v>4412</v>
      </c>
      <c r="I99" t="str">
        <f t="shared" si="4"/>
        <v>N/A</v>
      </c>
      <c r="J99">
        <f t="shared" si="5"/>
        <v>48.38</v>
      </c>
      <c r="K99" t="str">
        <f t="shared" si="6"/>
        <v>N/A</v>
      </c>
      <c r="L99" t="str">
        <f t="shared" si="7"/>
        <v>N/A</v>
      </c>
      <c r="M99" t="str">
        <f t="shared" si="8"/>
        <v>N/A</v>
      </c>
      <c r="N99" t="str">
        <f t="shared" si="9"/>
        <v>N/A</v>
      </c>
    </row>
    <row r="100" spans="1:14" x14ac:dyDescent="0.3">
      <c r="A100" s="1">
        <v>4</v>
      </c>
      <c r="B100" t="s">
        <v>167</v>
      </c>
      <c r="C100" t="s">
        <v>3734</v>
      </c>
      <c r="I100" t="str">
        <f t="shared" si="4"/>
        <v>N/A</v>
      </c>
      <c r="J100">
        <f t="shared" si="5"/>
        <v>2.08</v>
      </c>
      <c r="K100" t="str">
        <f t="shared" si="6"/>
        <v>N/A</v>
      </c>
      <c r="L100" t="str">
        <f t="shared" si="7"/>
        <v>N/A</v>
      </c>
      <c r="M100" t="str">
        <f t="shared" si="8"/>
        <v>N/A</v>
      </c>
      <c r="N100" t="str">
        <f t="shared" si="9"/>
        <v>N/A</v>
      </c>
    </row>
    <row r="101" spans="1:14" x14ac:dyDescent="0.3">
      <c r="A101" s="1">
        <v>5</v>
      </c>
      <c r="B101" t="s">
        <v>169</v>
      </c>
      <c r="C101" t="s">
        <v>4413</v>
      </c>
      <c r="I101" t="str">
        <f t="shared" si="4"/>
        <v>N/A</v>
      </c>
      <c r="J101">
        <f t="shared" si="5"/>
        <v>14.46</v>
      </c>
      <c r="K101" t="str">
        <f t="shared" si="6"/>
        <v>N/A</v>
      </c>
      <c r="L101" t="str">
        <f t="shared" si="7"/>
        <v>N/A</v>
      </c>
      <c r="M101" t="str">
        <f t="shared" si="8"/>
        <v>N/A</v>
      </c>
      <c r="N101" t="str">
        <f t="shared" si="9"/>
        <v>N/A</v>
      </c>
    </row>
    <row r="102" spans="1:14" x14ac:dyDescent="0.3">
      <c r="I102" t="str">
        <f t="shared" si="4"/>
        <v>N/A</v>
      </c>
      <c r="J102" t="str">
        <f t="shared" si="5"/>
        <v>N/A</v>
      </c>
      <c r="K102" t="str">
        <f t="shared" si="6"/>
        <v>N/A</v>
      </c>
      <c r="L102" t="str">
        <f t="shared" si="7"/>
        <v>N/A</v>
      </c>
      <c r="M102" t="str">
        <f t="shared" si="8"/>
        <v>N/A</v>
      </c>
      <c r="N102" t="str">
        <f t="shared" si="9"/>
        <v>N/A</v>
      </c>
    </row>
    <row r="103" spans="1:14" x14ac:dyDescent="0.3">
      <c r="A103" s="1">
        <v>0</v>
      </c>
      <c r="B103" t="s">
        <v>171</v>
      </c>
      <c r="C103" t="s">
        <v>3557</v>
      </c>
      <c r="I103" t="str">
        <f t="shared" si="4"/>
        <v>N/A</v>
      </c>
      <c r="J103">
        <f t="shared" si="5"/>
        <v>3250000</v>
      </c>
      <c r="K103" t="str">
        <f t="shared" si="6"/>
        <v>N/A</v>
      </c>
      <c r="L103" t="str">
        <f t="shared" si="7"/>
        <v>N/A</v>
      </c>
      <c r="M103" t="str">
        <f t="shared" si="8"/>
        <v>N/A</v>
      </c>
      <c r="N103" t="str">
        <f t="shared" si="9"/>
        <v>N/A</v>
      </c>
    </row>
    <row r="104" spans="1:14" x14ac:dyDescent="0.3">
      <c r="A104" s="1">
        <v>1</v>
      </c>
      <c r="B104" t="s">
        <v>173</v>
      </c>
      <c r="C104" t="s">
        <v>4414</v>
      </c>
      <c r="I104" t="str">
        <f t="shared" si="4"/>
        <v>N/A</v>
      </c>
      <c r="J104">
        <f t="shared" si="5"/>
        <v>58750000</v>
      </c>
      <c r="K104" t="str">
        <f t="shared" si="6"/>
        <v>N/A</v>
      </c>
      <c r="L104" t="str">
        <f t="shared" si="7"/>
        <v>N/A</v>
      </c>
      <c r="M104" t="str">
        <f t="shared" si="8"/>
        <v>N/A</v>
      </c>
      <c r="N104" t="str">
        <f t="shared" si="9"/>
        <v>N/A</v>
      </c>
    </row>
    <row r="105" spans="1:14" x14ac:dyDescent="0.3">
      <c r="I105" t="str">
        <f t="shared" si="4"/>
        <v>N/A</v>
      </c>
      <c r="J105" t="str">
        <f t="shared" si="5"/>
        <v>N/A</v>
      </c>
      <c r="K105" t="str">
        <f t="shared" si="6"/>
        <v>N/A</v>
      </c>
      <c r="L105" t="str">
        <f t="shared" si="7"/>
        <v>N/A</v>
      </c>
      <c r="M105" t="str">
        <f t="shared" si="8"/>
        <v>N/A</v>
      </c>
      <c r="N105" t="str">
        <f t="shared" si="9"/>
        <v>N/A</v>
      </c>
    </row>
    <row r="106" spans="1:14" x14ac:dyDescent="0.3">
      <c r="A106" s="1">
        <v>0</v>
      </c>
      <c r="B106" t="s">
        <v>23</v>
      </c>
      <c r="C106" t="s">
        <v>4360</v>
      </c>
      <c r="I106" t="str">
        <f t="shared" si="4"/>
        <v>N/A</v>
      </c>
      <c r="J106">
        <f t="shared" si="5"/>
        <v>1.49</v>
      </c>
      <c r="K106" t="str">
        <f t="shared" si="6"/>
        <v>N/A</v>
      </c>
      <c r="L106" t="str">
        <f t="shared" si="7"/>
        <v>N/A</v>
      </c>
      <c r="M106" t="str">
        <f t="shared" si="8"/>
        <v>N/A</v>
      </c>
      <c r="N106" t="str">
        <f t="shared" si="9"/>
        <v>N/A</v>
      </c>
    </row>
    <row r="107" spans="1:14" x14ac:dyDescent="0.3">
      <c r="A107" s="1">
        <v>1</v>
      </c>
      <c r="B107" t="s">
        <v>175</v>
      </c>
      <c r="C107" t="s">
        <v>4415</v>
      </c>
      <c r="I107" t="str">
        <f t="shared" si="4"/>
        <v>N/A</v>
      </c>
      <c r="J107">
        <f t="shared" si="5"/>
        <v>-0.20730000000000001</v>
      </c>
      <c r="K107" t="str">
        <f t="shared" si="6"/>
        <v>N/A</v>
      </c>
      <c r="L107" t="str">
        <f t="shared" si="7"/>
        <v>N/A</v>
      </c>
      <c r="M107" t="str">
        <f t="shared" si="8"/>
        <v>N/A</v>
      </c>
      <c r="N107" t="str">
        <f t="shared" si="9"/>
        <v>N/A</v>
      </c>
    </row>
    <row r="108" spans="1:14" x14ac:dyDescent="0.3">
      <c r="A108" s="1">
        <v>2</v>
      </c>
      <c r="B108" t="s">
        <v>177</v>
      </c>
      <c r="C108" t="s">
        <v>178</v>
      </c>
      <c r="I108" t="str">
        <f t="shared" si="4"/>
        <v>N/A</v>
      </c>
      <c r="J108">
        <f t="shared" si="5"/>
        <v>0.14019999999999999</v>
      </c>
      <c r="K108" t="str">
        <f t="shared" si="6"/>
        <v>N/A</v>
      </c>
      <c r="L108" t="str">
        <f t="shared" si="7"/>
        <v>N/A</v>
      </c>
      <c r="M108" t="str">
        <f t="shared" si="8"/>
        <v>N/A</v>
      </c>
      <c r="N108" t="str">
        <f t="shared" si="9"/>
        <v>N/A</v>
      </c>
    </row>
    <row r="109" spans="1:14" x14ac:dyDescent="0.3">
      <c r="A109" s="1">
        <v>3</v>
      </c>
      <c r="B109" t="s">
        <v>179</v>
      </c>
      <c r="C109" t="s">
        <v>4416</v>
      </c>
      <c r="I109" t="str">
        <f t="shared" si="4"/>
        <v>N/A</v>
      </c>
      <c r="J109">
        <f t="shared" si="5"/>
        <v>33</v>
      </c>
      <c r="K109" t="str">
        <f t="shared" si="6"/>
        <v>N/A</v>
      </c>
      <c r="L109" t="str">
        <f t="shared" si="7"/>
        <v>N/A</v>
      </c>
      <c r="M109" t="str">
        <f t="shared" si="8"/>
        <v>N/A</v>
      </c>
      <c r="N109" t="str">
        <f t="shared" si="9"/>
        <v>N/A</v>
      </c>
    </row>
    <row r="110" spans="1:14" x14ac:dyDescent="0.3">
      <c r="A110" s="1">
        <v>4</v>
      </c>
      <c r="B110" t="s">
        <v>181</v>
      </c>
      <c r="C110" t="s">
        <v>4417</v>
      </c>
      <c r="I110" t="str">
        <f t="shared" si="4"/>
        <v>N/A</v>
      </c>
      <c r="J110">
        <f t="shared" si="5"/>
        <v>13.6</v>
      </c>
      <c r="K110" t="str">
        <f t="shared" si="6"/>
        <v>N/A</v>
      </c>
      <c r="L110" t="str">
        <f t="shared" si="7"/>
        <v>N/A</v>
      </c>
      <c r="M110" t="str">
        <f t="shared" si="8"/>
        <v>N/A</v>
      </c>
      <c r="N110" t="str">
        <f t="shared" si="9"/>
        <v>N/A</v>
      </c>
    </row>
    <row r="111" spans="1:14" x14ac:dyDescent="0.3">
      <c r="A111" s="1">
        <v>5</v>
      </c>
      <c r="B111" t="s">
        <v>183</v>
      </c>
      <c r="C111" t="s">
        <v>4418</v>
      </c>
      <c r="I111" t="str">
        <f t="shared" si="4"/>
        <v>N/A</v>
      </c>
      <c r="J111">
        <f t="shared" si="5"/>
        <v>18.850000000000001</v>
      </c>
      <c r="K111" t="str">
        <f t="shared" si="6"/>
        <v>N/A</v>
      </c>
      <c r="L111" t="str">
        <f t="shared" si="7"/>
        <v>N/A</v>
      </c>
      <c r="M111" t="str">
        <f t="shared" si="8"/>
        <v>N/A</v>
      </c>
      <c r="N111" t="str">
        <f t="shared" si="9"/>
        <v>N/A</v>
      </c>
    </row>
    <row r="112" spans="1:14" x14ac:dyDescent="0.3">
      <c r="A112" s="1">
        <v>6</v>
      </c>
      <c r="B112" t="s">
        <v>185</v>
      </c>
      <c r="C112" t="s">
        <v>4419</v>
      </c>
      <c r="I112" t="str">
        <f t="shared" si="4"/>
        <v>N/A</v>
      </c>
      <c r="J112">
        <f t="shared" si="5"/>
        <v>20.239999999999998</v>
      </c>
      <c r="K112" t="str">
        <f t="shared" si="6"/>
        <v>N/A</v>
      </c>
      <c r="L112" t="str">
        <f t="shared" si="7"/>
        <v>N/A</v>
      </c>
      <c r="M112" t="str">
        <f t="shared" si="8"/>
        <v>N/A</v>
      </c>
      <c r="N112" t="str">
        <f t="shared" si="9"/>
        <v>N/A</v>
      </c>
    </row>
    <row r="113" spans="1:14" x14ac:dyDescent="0.3">
      <c r="I113" t="str">
        <f t="shared" si="4"/>
        <v>N/A</v>
      </c>
      <c r="J113" t="str">
        <f t="shared" si="5"/>
        <v>N/A</v>
      </c>
      <c r="K113" t="str">
        <f t="shared" si="6"/>
        <v>N/A</v>
      </c>
      <c r="L113" t="str">
        <f t="shared" si="7"/>
        <v>N/A</v>
      </c>
      <c r="M113" t="str">
        <f t="shared" si="8"/>
        <v>N/A</v>
      </c>
      <c r="N113" t="str">
        <f t="shared" si="9"/>
        <v>N/A</v>
      </c>
    </row>
    <row r="114" spans="1:14" x14ac:dyDescent="0.3">
      <c r="A114" s="1">
        <v>0</v>
      </c>
      <c r="B114" t="s">
        <v>187</v>
      </c>
      <c r="C114" t="s">
        <v>4420</v>
      </c>
      <c r="I114" t="str">
        <f t="shared" si="4"/>
        <v>N/A</v>
      </c>
      <c r="J114">
        <f t="shared" si="5"/>
        <v>873280</v>
      </c>
      <c r="K114" t="str">
        <f t="shared" si="6"/>
        <v>N/A</v>
      </c>
      <c r="L114" t="str">
        <f t="shared" si="7"/>
        <v>N/A</v>
      </c>
      <c r="M114" t="str">
        <f t="shared" si="8"/>
        <v>N/A</v>
      </c>
      <c r="N114" t="str">
        <f t="shared" si="9"/>
        <v>N/A</v>
      </c>
    </row>
    <row r="115" spans="1:14" x14ac:dyDescent="0.3">
      <c r="A115" s="1">
        <v>1</v>
      </c>
      <c r="B115" t="s">
        <v>189</v>
      </c>
      <c r="C115" t="s">
        <v>4421</v>
      </c>
      <c r="I115" t="str">
        <f t="shared" si="4"/>
        <v>N/A</v>
      </c>
      <c r="J115">
        <f t="shared" si="5"/>
        <v>595700</v>
      </c>
      <c r="K115" t="str">
        <f t="shared" si="6"/>
        <v>N/A</v>
      </c>
      <c r="L115" t="str">
        <f t="shared" si="7"/>
        <v>N/A</v>
      </c>
      <c r="M115" t="str">
        <f t="shared" si="8"/>
        <v>N/A</v>
      </c>
      <c r="N115" t="str">
        <f t="shared" si="9"/>
        <v>N/A</v>
      </c>
    </row>
    <row r="116" spans="1:14" x14ac:dyDescent="0.3">
      <c r="A116" s="1">
        <v>2</v>
      </c>
      <c r="B116" t="s">
        <v>191</v>
      </c>
      <c r="C116" t="s">
        <v>4422</v>
      </c>
      <c r="I116" t="str">
        <f t="shared" si="4"/>
        <v>N/A</v>
      </c>
      <c r="J116">
        <f t="shared" si="5"/>
        <v>46660000</v>
      </c>
      <c r="K116" t="str">
        <f t="shared" si="6"/>
        <v>N/A</v>
      </c>
      <c r="L116" t="str">
        <f t="shared" si="7"/>
        <v>N/A</v>
      </c>
      <c r="M116" t="str">
        <f t="shared" si="8"/>
        <v>N/A</v>
      </c>
      <c r="N116" t="str">
        <f t="shared" si="9"/>
        <v>N/A</v>
      </c>
    </row>
    <row r="117" spans="1:14" x14ac:dyDescent="0.3">
      <c r="A117" s="1">
        <v>3</v>
      </c>
      <c r="B117" t="s">
        <v>193</v>
      </c>
      <c r="C117" t="s">
        <v>4423</v>
      </c>
      <c r="I117" t="str">
        <f t="shared" si="4"/>
        <v>N/A</v>
      </c>
      <c r="J117">
        <f t="shared" si="5"/>
        <v>34240000</v>
      </c>
      <c r="K117" t="str">
        <f t="shared" si="6"/>
        <v>N/A</v>
      </c>
      <c r="L117" t="str">
        <f t="shared" si="7"/>
        <v>N/A</v>
      </c>
      <c r="M117" t="str">
        <f t="shared" si="8"/>
        <v>N/A</v>
      </c>
      <c r="N117" t="str">
        <f t="shared" si="9"/>
        <v>N/A</v>
      </c>
    </row>
    <row r="118" spans="1:14" x14ac:dyDescent="0.3">
      <c r="A118" s="1">
        <v>4</v>
      </c>
      <c r="B118" t="s">
        <v>195</v>
      </c>
      <c r="C118" t="s">
        <v>4424</v>
      </c>
      <c r="I118" t="str">
        <f t="shared" si="4"/>
        <v>N/A</v>
      </c>
      <c r="J118">
        <f t="shared" si="5"/>
        <v>1.8700000000000001E-2</v>
      </c>
      <c r="K118" t="str">
        <f t="shared" si="6"/>
        <v>N/A</v>
      </c>
      <c r="L118" t="str">
        <f t="shared" si="7"/>
        <v>N/A</v>
      </c>
      <c r="M118" t="str">
        <f t="shared" si="8"/>
        <v>N/A</v>
      </c>
      <c r="N118" t="str">
        <f t="shared" si="9"/>
        <v>N/A</v>
      </c>
    </row>
    <row r="119" spans="1:14" x14ac:dyDescent="0.3">
      <c r="A119" s="1">
        <v>5</v>
      </c>
      <c r="B119" t="s">
        <v>197</v>
      </c>
      <c r="C119" t="s">
        <v>4425</v>
      </c>
      <c r="I119" t="str">
        <f t="shared" si="4"/>
        <v>N/A</v>
      </c>
      <c r="J119">
        <f t="shared" si="5"/>
        <v>1.0760000000000001</v>
      </c>
      <c r="K119" t="str">
        <f t="shared" si="6"/>
        <v>N/A</v>
      </c>
      <c r="L119" t="str">
        <f t="shared" si="7"/>
        <v>N/A</v>
      </c>
      <c r="M119" t="str">
        <f t="shared" si="8"/>
        <v>N/A</v>
      </c>
      <c r="N119" t="str">
        <f t="shared" si="9"/>
        <v>N/A</v>
      </c>
    </row>
    <row r="120" spans="1:14" x14ac:dyDescent="0.3">
      <c r="A120" s="1">
        <v>6</v>
      </c>
      <c r="B120" t="s">
        <v>199</v>
      </c>
      <c r="C120" t="s">
        <v>4426</v>
      </c>
      <c r="I120" t="str">
        <f t="shared" si="4"/>
        <v>N/A</v>
      </c>
      <c r="J120">
        <f t="shared" si="5"/>
        <v>5750000</v>
      </c>
      <c r="K120" t="str">
        <f t="shared" si="6"/>
        <v>N/A</v>
      </c>
      <c r="L120" t="str">
        <f t="shared" si="7"/>
        <v>N/A</v>
      </c>
      <c r="M120" t="str">
        <f t="shared" si="8"/>
        <v>N/A</v>
      </c>
      <c r="N120" t="str">
        <f t="shared" si="9"/>
        <v>N/A</v>
      </c>
    </row>
    <row r="121" spans="1:14" x14ac:dyDescent="0.3">
      <c r="A121" s="1">
        <v>7</v>
      </c>
      <c r="B121" t="s">
        <v>201</v>
      </c>
      <c r="C121" t="s">
        <v>4427</v>
      </c>
      <c r="I121" t="str">
        <f t="shared" si="4"/>
        <v>N/A</v>
      </c>
      <c r="J121">
        <f t="shared" si="5"/>
        <v>6.56</v>
      </c>
      <c r="K121" t="str">
        <f t="shared" si="6"/>
        <v>N/A</v>
      </c>
      <c r="L121" t="str">
        <f t="shared" si="7"/>
        <v>N/A</v>
      </c>
      <c r="M121" t="str">
        <f t="shared" si="8"/>
        <v>N/A</v>
      </c>
      <c r="N121" t="str">
        <f t="shared" si="9"/>
        <v>N/A</v>
      </c>
    </row>
    <row r="122" spans="1:14" x14ac:dyDescent="0.3">
      <c r="A122" s="1">
        <v>8</v>
      </c>
      <c r="B122" t="s">
        <v>203</v>
      </c>
      <c r="C122" t="s">
        <v>4428</v>
      </c>
      <c r="I122" t="str">
        <f t="shared" si="4"/>
        <v>N/A</v>
      </c>
      <c r="J122">
        <f t="shared" si="5"/>
        <v>0.20949999999999999</v>
      </c>
      <c r="K122" t="str">
        <f t="shared" si="6"/>
        <v>N/A</v>
      </c>
      <c r="L122" t="str">
        <f t="shared" si="7"/>
        <v>N/A</v>
      </c>
      <c r="M122" t="str">
        <f t="shared" si="8"/>
        <v>N/A</v>
      </c>
      <c r="N122" t="str">
        <f t="shared" si="9"/>
        <v>N/A</v>
      </c>
    </row>
    <row r="123" spans="1:14" x14ac:dyDescent="0.3">
      <c r="A123" s="1">
        <v>9</v>
      </c>
      <c r="B123" t="s">
        <v>205</v>
      </c>
      <c r="C123" t="s">
        <v>4429</v>
      </c>
      <c r="I123" t="str">
        <f t="shared" si="4"/>
        <v>N/A</v>
      </c>
      <c r="J123">
        <f t="shared" si="5"/>
        <v>7550000</v>
      </c>
      <c r="K123" t="str">
        <f t="shared" si="6"/>
        <v>N/A</v>
      </c>
      <c r="L123" t="str">
        <f t="shared" si="7"/>
        <v>N/A</v>
      </c>
      <c r="M123" t="str">
        <f t="shared" si="8"/>
        <v>N/A</v>
      </c>
      <c r="N123" t="str">
        <f t="shared" si="9"/>
        <v>N/A</v>
      </c>
    </row>
    <row r="124" spans="1:14" x14ac:dyDescent="0.3">
      <c r="I124" t="str">
        <f t="shared" ref="I124:I187" si="15">IF(AND(K124&gt; J124, L124&gt; K124, M124&gt; L124, N124&gt; M124), "pos_trend", IF(AND(K124&lt; J124, L124&lt; K124, M124&lt; L124, N124&lt; M124), "neg_trend", "N/A"))</f>
        <v>N/A</v>
      </c>
      <c r="J124" t="str">
        <f t="shared" ref="J124:J187" si="16">IFERROR(IF(TRIM(C124)="-", "N/A", IF(RIGHT(C124,1)=")",IF(RIGHT(C124,2)="T)",-1000000000000*VALUE(MID(C124,2,LEN(C124)-3)),IF(RIGHT(C124,2)="M)",-1000000*VALUE(MID(C124,2,LEN(C124)-3)),IF(RIGHT(C124,2)="B)",-1000000000*VALUE(MID(C124,2,LEN(C124)-3)),IF(RIGHT(C124,2)="k)",-1000*VALUE(MID(C124,2,LEN(C124)-3)),VALUE(SUBSTITUTE(C124,",","")))))),IF(RIGHT(C124,1)="T",1000000000000*VALUE(LEFT(C124,LEN(C124)-1)),IF(RIGHT(C124,1)="M",1000000*VALUE(LEFT(C124,LEN(C124)-1)),IF(RIGHT(C124,1)="B",1000000000*VALUE(LEFT(C124,LEN(C124)-1)),IF(RIGHT(C124,1)="%",0.01*VALUE(LEFT(C124,LEN(C124)-1)),IF(RIGHT(C124,1)="k",1000*VALUE(LEFT(C124,LEN(C124)-1)),VALUE(SUBSTITUTE(C124,",",""))))))))),"N/A")</f>
        <v>N/A</v>
      </c>
      <c r="K124" t="str">
        <f t="shared" ref="K124:K187" si="17">IFERROR(IF(TRIM(D124)="-", "N/A", IF(RIGHT(D124,1)=")",IF(RIGHT(D124,2)="T)",-1000000000000*VALUE(MID(D124,2,LEN(D124)-3)),IF(RIGHT(D124,2)="M)",-1000000*VALUE(MID(D124,2,LEN(D124)-3)),IF(RIGHT(D124,2)="B)",-1000000000*VALUE(MID(D124,2,LEN(D124)-3)),IF(RIGHT(D124,2)="k)",-1000*VALUE(MID(D124,2,LEN(D124)-3)),VALUE(SUBSTITUTE(D124,",","")))))),IF(RIGHT(D124,1)="T",1000000000000*VALUE(LEFT(D124,LEN(D124)-1)),IF(RIGHT(D124,1)="M",1000000*VALUE(LEFT(D124,LEN(D124)-1)),IF(RIGHT(D124,1)="B",1000000000*VALUE(LEFT(D124,LEN(D124)-1)),IF(RIGHT(D124,1)="%",0.01*VALUE(LEFT(D124,LEN(D124)-1)),IF(RIGHT(D124,1)="k",1000*VALUE(LEFT(D124,LEN(D124)-1)),VALUE(SUBSTITUTE(D124,",",""))))))))),"N/A")</f>
        <v>N/A</v>
      </c>
      <c r="L124" t="str">
        <f t="shared" ref="L124:L187" si="18">IFERROR(IF(TRIM(E124)="-", "N/A", IF(RIGHT(E124,1)=")",IF(RIGHT(E124,2)="T)",-1000000000000*VALUE(MID(E124,2,LEN(E124)-3)),IF(RIGHT(E124,2)="M)",-1000000*VALUE(MID(E124,2,LEN(E124)-3)),IF(RIGHT(E124,2)="B)",-1000000000*VALUE(MID(E124,2,LEN(E124)-3)),IF(RIGHT(E124,2)="k)",-1000*VALUE(MID(E124,2,LEN(E124)-3)),VALUE(SUBSTITUTE(E124,",","")))))),IF(RIGHT(E124,1)="T",1000000000000*VALUE(LEFT(E124,LEN(E124)-1)),IF(RIGHT(E124,1)="M",1000000*VALUE(LEFT(E124,LEN(E124)-1)),IF(RIGHT(E124,1)="B",1000000000*VALUE(LEFT(E124,LEN(E124)-1)),IF(RIGHT(E124,1)="%",0.01*VALUE(LEFT(E124,LEN(E124)-1)),IF(RIGHT(E124,1)="k",1000*VALUE(LEFT(E124,LEN(E124)-1)),VALUE(SUBSTITUTE(E124,",",""))))))))),"N/A")</f>
        <v>N/A</v>
      </c>
      <c r="M124" t="str">
        <f t="shared" ref="M124:M187" si="19">IFERROR(IF(TRIM(F124)="-", "N/A", IF(RIGHT(F124,1)=")",IF(RIGHT(F124,2)="T)",-1000000000000*VALUE(MID(F124,2,LEN(F124)-3)),IF(RIGHT(F124,2)="M)",-1000000*VALUE(MID(F124,2,LEN(F124)-3)),IF(RIGHT(F124,2)="B)",-1000000000*VALUE(MID(F124,2,LEN(F124)-3)),IF(RIGHT(F124,2)="k)",-1000*VALUE(MID(F124,2,LEN(F124)-3)),VALUE(SUBSTITUTE(F124,",","")))))),IF(RIGHT(F124,1)="T",1000000000000*VALUE(LEFT(F124,LEN(F124)-1)),IF(RIGHT(F124,1)="M",1000000*VALUE(LEFT(F124,LEN(F124)-1)),IF(RIGHT(F124,1)="B",1000000000*VALUE(LEFT(F124,LEN(F124)-1)),IF(RIGHT(F124,1)="%",0.01*VALUE(LEFT(F124,LEN(F124)-1)),IF(RIGHT(F124,1)="k",1000*VALUE(LEFT(F124,LEN(F124)-1)),VALUE(SUBSTITUTE(F124,",",""))))))))),"N/A")</f>
        <v>N/A</v>
      </c>
      <c r="N124" t="str">
        <f t="shared" ref="N124:N187" si="20">IFERROR(IF(TRIM(G124)="-", "N/A", IF(RIGHT(G124,1)=")",IF(RIGHT(G124,2)="T)",-1000000000000*VALUE(MID(G124,2,LEN(G124)-3)),IF(RIGHT(G124,2)="M)",-1000000*VALUE(MID(G124,2,LEN(G124)-3)),IF(RIGHT(G124,2)="B)",-1000000000*VALUE(MID(G124,2,LEN(G124)-3)),IF(RIGHT(G124,2)="k)",-1000*VALUE(MID(G124,2,LEN(G124)-3)),VALUE(SUBSTITUTE(G124,",","")))))),IF(RIGHT(G124,1)="T",1000000000000*VALUE(LEFT(G124,LEN(G124)-1)),IF(RIGHT(G124,1)="M",1000000*VALUE(LEFT(G124,LEN(G124)-1)),IF(RIGHT(G124,1)="B",1000000000*VALUE(LEFT(G124,LEN(G124)-1)),IF(RIGHT(G124,1)="%",0.01*VALUE(LEFT(G124,LEN(G124)-1)),IF(RIGHT(G124,1)="k",1000*VALUE(LEFT(G124,LEN(G124)-1)),VALUE(SUBSTITUTE(G124,",",""))))))))),"N/A")</f>
        <v>N/A</v>
      </c>
    </row>
    <row r="125" spans="1:14" x14ac:dyDescent="0.3">
      <c r="A125" s="1">
        <v>0</v>
      </c>
      <c r="B125" t="s">
        <v>207</v>
      </c>
      <c r="I125" t="str">
        <f t="shared" si="15"/>
        <v>N/A</v>
      </c>
      <c r="J125" t="str">
        <f t="shared" si="16"/>
        <v>N/A</v>
      </c>
      <c r="K125" t="str">
        <f t="shared" si="17"/>
        <v>N/A</v>
      </c>
      <c r="L125" t="str">
        <f t="shared" si="18"/>
        <v>N/A</v>
      </c>
      <c r="M125" t="str">
        <f t="shared" si="19"/>
        <v>N/A</v>
      </c>
      <c r="N125" t="str">
        <f t="shared" si="20"/>
        <v>N/A</v>
      </c>
    </row>
    <row r="126" spans="1:14" x14ac:dyDescent="0.3">
      <c r="A126" s="1">
        <v>1</v>
      </c>
      <c r="B126" t="s">
        <v>208</v>
      </c>
      <c r="I126" t="str">
        <f t="shared" si="15"/>
        <v>N/A</v>
      </c>
      <c r="J126" t="str">
        <f t="shared" si="16"/>
        <v>N/A</v>
      </c>
      <c r="K126" t="str">
        <f t="shared" si="17"/>
        <v>N/A</v>
      </c>
      <c r="L126" t="str">
        <f t="shared" si="18"/>
        <v>N/A</v>
      </c>
      <c r="M126" t="str">
        <f t="shared" si="19"/>
        <v>N/A</v>
      </c>
      <c r="N126" t="str">
        <f t="shared" si="20"/>
        <v>N/A</v>
      </c>
    </row>
    <row r="127" spans="1:14" x14ac:dyDescent="0.3">
      <c r="A127" s="1">
        <v>2</v>
      </c>
      <c r="B127" t="s">
        <v>209</v>
      </c>
      <c r="I127" t="str">
        <f t="shared" si="15"/>
        <v>N/A</v>
      </c>
      <c r="J127" t="str">
        <f t="shared" si="16"/>
        <v>N/A</v>
      </c>
      <c r="K127" t="str">
        <f t="shared" si="17"/>
        <v>N/A</v>
      </c>
      <c r="L127" t="str">
        <f t="shared" si="18"/>
        <v>N/A</v>
      </c>
      <c r="M127" t="str">
        <f t="shared" si="19"/>
        <v>N/A</v>
      </c>
      <c r="N127" t="str">
        <f t="shared" si="20"/>
        <v>N/A</v>
      </c>
    </row>
    <row r="128" spans="1:14" x14ac:dyDescent="0.3">
      <c r="A128" s="1">
        <v>3</v>
      </c>
      <c r="B128" t="s">
        <v>210</v>
      </c>
      <c r="I128" t="str">
        <f t="shared" si="15"/>
        <v>N/A</v>
      </c>
      <c r="J128" t="str">
        <f t="shared" si="16"/>
        <v>N/A</v>
      </c>
      <c r="K128" t="str">
        <f t="shared" si="17"/>
        <v>N/A</v>
      </c>
      <c r="L128" t="str">
        <f t="shared" si="18"/>
        <v>N/A</v>
      </c>
      <c r="M128" t="str">
        <f t="shared" si="19"/>
        <v>N/A</v>
      </c>
      <c r="N128" t="str">
        <f t="shared" si="20"/>
        <v>N/A</v>
      </c>
    </row>
    <row r="129" spans="1:14" x14ac:dyDescent="0.3">
      <c r="A129" s="1">
        <v>4</v>
      </c>
      <c r="B129" t="s">
        <v>211</v>
      </c>
      <c r="I129" t="str">
        <f t="shared" si="15"/>
        <v>N/A</v>
      </c>
      <c r="J129" t="str">
        <f t="shared" si="16"/>
        <v>N/A</v>
      </c>
      <c r="K129" t="str">
        <f t="shared" si="17"/>
        <v>N/A</v>
      </c>
      <c r="L129" t="str">
        <f t="shared" si="18"/>
        <v>N/A</v>
      </c>
      <c r="M129" t="str">
        <f t="shared" si="19"/>
        <v>N/A</v>
      </c>
      <c r="N129" t="str">
        <f t="shared" si="20"/>
        <v>N/A</v>
      </c>
    </row>
    <row r="130" spans="1:14" x14ac:dyDescent="0.3">
      <c r="A130" s="1">
        <v>5</v>
      </c>
      <c r="B130" t="s">
        <v>212</v>
      </c>
      <c r="I130" t="str">
        <f t="shared" si="15"/>
        <v>N/A</v>
      </c>
      <c r="J130" t="str">
        <f t="shared" si="16"/>
        <v>N/A</v>
      </c>
      <c r="K130" t="str">
        <f t="shared" si="17"/>
        <v>N/A</v>
      </c>
      <c r="L130" t="str">
        <f t="shared" si="18"/>
        <v>N/A</v>
      </c>
      <c r="M130" t="str">
        <f t="shared" si="19"/>
        <v>N/A</v>
      </c>
      <c r="N130" t="str">
        <f t="shared" si="20"/>
        <v>N/A</v>
      </c>
    </row>
    <row r="131" spans="1:14" x14ac:dyDescent="0.3">
      <c r="A131" s="1">
        <v>6</v>
      </c>
      <c r="B131" t="s">
        <v>213</v>
      </c>
      <c r="I131" t="str">
        <f t="shared" si="15"/>
        <v>N/A</v>
      </c>
      <c r="J131" t="str">
        <f t="shared" si="16"/>
        <v>N/A</v>
      </c>
      <c r="K131" t="str">
        <f t="shared" si="17"/>
        <v>N/A</v>
      </c>
      <c r="L131" t="str">
        <f t="shared" si="18"/>
        <v>N/A</v>
      </c>
      <c r="M131" t="str">
        <f t="shared" si="19"/>
        <v>N/A</v>
      </c>
      <c r="N131" t="str">
        <f t="shared" si="20"/>
        <v>N/A</v>
      </c>
    </row>
    <row r="132" spans="1:14" x14ac:dyDescent="0.3">
      <c r="A132" s="1">
        <v>7</v>
      </c>
      <c r="B132" t="s">
        <v>214</v>
      </c>
      <c r="I132" t="str">
        <f t="shared" si="15"/>
        <v>N/A</v>
      </c>
      <c r="J132" t="str">
        <f t="shared" si="16"/>
        <v>N/A</v>
      </c>
      <c r="K132" t="str">
        <f t="shared" si="17"/>
        <v>N/A</v>
      </c>
      <c r="L132" t="str">
        <f t="shared" si="18"/>
        <v>N/A</v>
      </c>
      <c r="M132" t="str">
        <f t="shared" si="19"/>
        <v>N/A</v>
      </c>
      <c r="N132" t="str">
        <f t="shared" si="20"/>
        <v>N/A</v>
      </c>
    </row>
    <row r="133" spans="1:14" x14ac:dyDescent="0.3">
      <c r="A133" s="1">
        <v>8</v>
      </c>
      <c r="B133" t="s">
        <v>215</v>
      </c>
      <c r="I133" t="str">
        <f t="shared" si="15"/>
        <v>N/A</v>
      </c>
      <c r="J133" t="str">
        <f t="shared" si="16"/>
        <v>N/A</v>
      </c>
      <c r="K133" t="str">
        <f t="shared" si="17"/>
        <v>N/A</v>
      </c>
      <c r="L133" t="str">
        <f t="shared" si="18"/>
        <v>N/A</v>
      </c>
      <c r="M133" t="str">
        <f t="shared" si="19"/>
        <v>N/A</v>
      </c>
      <c r="N133" t="str">
        <f t="shared" si="20"/>
        <v>N/A</v>
      </c>
    </row>
    <row r="134" spans="1:14" x14ac:dyDescent="0.3">
      <c r="A134" s="1">
        <v>9</v>
      </c>
      <c r="B134" t="s">
        <v>217</v>
      </c>
      <c r="I134" t="str">
        <f t="shared" si="15"/>
        <v>N/A</v>
      </c>
      <c r="J134" t="str">
        <f t="shared" si="16"/>
        <v>N/A</v>
      </c>
      <c r="K134" t="str">
        <f t="shared" si="17"/>
        <v>N/A</v>
      </c>
      <c r="L134" t="str">
        <f t="shared" si="18"/>
        <v>N/A</v>
      </c>
      <c r="M134" t="str">
        <f t="shared" si="19"/>
        <v>N/A</v>
      </c>
      <c r="N134" t="str">
        <f t="shared" si="20"/>
        <v>N/A</v>
      </c>
    </row>
    <row r="135" spans="1:14" x14ac:dyDescent="0.3">
      <c r="I135" t="str">
        <f t="shared" si="15"/>
        <v>N/A</v>
      </c>
      <c r="J135" t="str">
        <f t="shared" si="16"/>
        <v>N/A</v>
      </c>
      <c r="K135" t="str">
        <f t="shared" si="17"/>
        <v>N/A</v>
      </c>
      <c r="L135" t="str">
        <f t="shared" si="18"/>
        <v>N/A</v>
      </c>
      <c r="M135" t="str">
        <f t="shared" si="19"/>
        <v>N/A</v>
      </c>
      <c r="N135" t="str">
        <f t="shared" si="20"/>
        <v>N/A</v>
      </c>
    </row>
    <row r="136" spans="1:14" x14ac:dyDescent="0.3">
      <c r="I136" t="str">
        <f t="shared" si="15"/>
        <v>N/A</v>
      </c>
      <c r="J136" t="str">
        <f t="shared" si="16"/>
        <v>N/A</v>
      </c>
      <c r="K136" t="str">
        <f t="shared" si="17"/>
        <v>N/A</v>
      </c>
      <c r="L136" t="str">
        <f t="shared" si="18"/>
        <v>N/A</v>
      </c>
      <c r="M136" t="str">
        <f t="shared" si="19"/>
        <v>N/A</v>
      </c>
      <c r="N136" t="str">
        <f t="shared" si="20"/>
        <v>N/A</v>
      </c>
    </row>
    <row r="137" spans="1:14" x14ac:dyDescent="0.3">
      <c r="B137" s="1" t="s">
        <v>219</v>
      </c>
      <c r="C137" s="1" t="s">
        <v>220</v>
      </c>
      <c r="D137" s="1" t="s">
        <v>221</v>
      </c>
      <c r="E137" s="1" t="s">
        <v>222</v>
      </c>
      <c r="F137" s="1" t="s">
        <v>223</v>
      </c>
      <c r="I137" t="str">
        <f t="shared" si="15"/>
        <v>N/A</v>
      </c>
      <c r="J137" t="str">
        <f t="shared" si="16"/>
        <v>N/A</v>
      </c>
      <c r="K137" t="str">
        <f t="shared" si="17"/>
        <v>N/A</v>
      </c>
      <c r="L137" t="str">
        <f t="shared" si="18"/>
        <v>N/A</v>
      </c>
      <c r="M137" t="str">
        <f t="shared" si="19"/>
        <v>N/A</v>
      </c>
      <c r="N137" t="str">
        <f t="shared" si="20"/>
        <v>N/A</v>
      </c>
    </row>
    <row r="138" spans="1:14" x14ac:dyDescent="0.3">
      <c r="A138" s="1">
        <v>0</v>
      </c>
      <c r="B138" t="s">
        <v>4430</v>
      </c>
      <c r="C138" t="s">
        <v>4431</v>
      </c>
      <c r="D138" t="s">
        <v>587</v>
      </c>
      <c r="E138" t="s">
        <v>4432</v>
      </c>
      <c r="F138">
        <v>61</v>
      </c>
      <c r="I138" t="str">
        <f t="shared" si="15"/>
        <v>N/A</v>
      </c>
      <c r="J138" t="str">
        <f t="shared" si="16"/>
        <v>N/A</v>
      </c>
      <c r="K138">
        <f t="shared" si="17"/>
        <v>1340000</v>
      </c>
      <c r="L138">
        <f t="shared" si="18"/>
        <v>1030000</v>
      </c>
      <c r="M138">
        <f t="shared" si="19"/>
        <v>61</v>
      </c>
      <c r="N138" t="str">
        <f t="shared" si="20"/>
        <v>N/A</v>
      </c>
    </row>
    <row r="139" spans="1:14" x14ac:dyDescent="0.3">
      <c r="A139" s="1">
        <v>1</v>
      </c>
      <c r="B139" t="s">
        <v>4433</v>
      </c>
      <c r="C139" t="s">
        <v>4434</v>
      </c>
      <c r="D139" t="s">
        <v>4435</v>
      </c>
      <c r="E139" t="s">
        <v>4436</v>
      </c>
      <c r="F139">
        <v>59</v>
      </c>
      <c r="I139" t="str">
        <f t="shared" si="15"/>
        <v>N/A</v>
      </c>
      <c r="J139" t="str">
        <f t="shared" si="16"/>
        <v>N/A</v>
      </c>
      <c r="K139">
        <f t="shared" si="17"/>
        <v>623050</v>
      </c>
      <c r="L139">
        <f t="shared" si="18"/>
        <v>8290</v>
      </c>
      <c r="M139">
        <f t="shared" si="19"/>
        <v>59</v>
      </c>
      <c r="N139" t="str">
        <f t="shared" si="20"/>
        <v>N/A</v>
      </c>
    </row>
    <row r="140" spans="1:14" x14ac:dyDescent="0.3">
      <c r="A140" s="1">
        <v>2</v>
      </c>
      <c r="B140" t="s">
        <v>4437</v>
      </c>
      <c r="C140" t="s">
        <v>4438</v>
      </c>
      <c r="D140" t="s">
        <v>4439</v>
      </c>
      <c r="E140" t="s">
        <v>4440</v>
      </c>
      <c r="F140">
        <v>61</v>
      </c>
      <c r="I140" t="str">
        <f t="shared" si="15"/>
        <v>N/A</v>
      </c>
      <c r="J140" t="str">
        <f t="shared" si="16"/>
        <v>N/A</v>
      </c>
      <c r="K140">
        <f t="shared" si="17"/>
        <v>900130</v>
      </c>
      <c r="L140">
        <f t="shared" si="18"/>
        <v>52130</v>
      </c>
      <c r="M140">
        <f t="shared" si="19"/>
        <v>61</v>
      </c>
      <c r="N140" t="str">
        <f t="shared" si="20"/>
        <v>N/A</v>
      </c>
    </row>
    <row r="141" spans="1:14" x14ac:dyDescent="0.3">
      <c r="A141" s="1">
        <v>3</v>
      </c>
      <c r="B141" t="s">
        <v>4441</v>
      </c>
      <c r="C141" t="s">
        <v>4442</v>
      </c>
      <c r="D141" t="s">
        <v>4443</v>
      </c>
      <c r="F141">
        <v>44</v>
      </c>
      <c r="I141" t="str">
        <f t="shared" si="15"/>
        <v>N/A</v>
      </c>
      <c r="J141" t="str">
        <f t="shared" si="16"/>
        <v>N/A</v>
      </c>
      <c r="K141">
        <f t="shared" si="17"/>
        <v>707830</v>
      </c>
      <c r="L141" t="str">
        <f t="shared" si="18"/>
        <v>N/A</v>
      </c>
      <c r="M141">
        <f t="shared" si="19"/>
        <v>44</v>
      </c>
      <c r="N141" t="str">
        <f t="shared" si="20"/>
        <v>N/A</v>
      </c>
    </row>
    <row r="142" spans="1:14" x14ac:dyDescent="0.3">
      <c r="A142" s="1">
        <v>4</v>
      </c>
      <c r="B142" t="s">
        <v>4444</v>
      </c>
      <c r="C142" t="s">
        <v>4445</v>
      </c>
      <c r="D142" t="s">
        <v>1180</v>
      </c>
      <c r="F142">
        <v>62</v>
      </c>
      <c r="I142" t="str">
        <f t="shared" si="15"/>
        <v>N/A</v>
      </c>
      <c r="J142" t="str">
        <f t="shared" si="16"/>
        <v>N/A</v>
      </c>
      <c r="K142">
        <f t="shared" si="17"/>
        <v>1090000</v>
      </c>
      <c r="L142" t="str">
        <f t="shared" si="18"/>
        <v>N/A</v>
      </c>
      <c r="M142">
        <f t="shared" si="19"/>
        <v>62</v>
      </c>
      <c r="N142" t="str">
        <f t="shared" si="20"/>
        <v>N/A</v>
      </c>
    </row>
    <row r="143" spans="1:14" x14ac:dyDescent="0.3">
      <c r="I143" t="str">
        <f t="shared" si="15"/>
        <v>N/A</v>
      </c>
      <c r="J143" t="str">
        <f t="shared" si="16"/>
        <v>N/A</v>
      </c>
      <c r="K143" t="str">
        <f t="shared" si="17"/>
        <v>N/A</v>
      </c>
      <c r="L143" t="str">
        <f t="shared" si="18"/>
        <v>N/A</v>
      </c>
      <c r="M143" t="str">
        <f t="shared" si="19"/>
        <v>N/A</v>
      </c>
      <c r="N143" t="str">
        <f t="shared" si="20"/>
        <v>N/A</v>
      </c>
    </row>
    <row r="144" spans="1:14" x14ac:dyDescent="0.3">
      <c r="B144" s="1" t="s">
        <v>241</v>
      </c>
      <c r="C144" s="1" t="s">
        <v>242</v>
      </c>
      <c r="D144" s="1" t="s">
        <v>243</v>
      </c>
      <c r="E144" s="1" t="s">
        <v>244</v>
      </c>
      <c r="F144" s="1" t="s">
        <v>245</v>
      </c>
      <c r="G144" s="1" t="s">
        <v>246</v>
      </c>
      <c r="H144" s="1" t="s">
        <v>247</v>
      </c>
      <c r="I144" t="str">
        <f t="shared" si="15"/>
        <v>pos_trend</v>
      </c>
      <c r="J144">
        <f t="shared" si="16"/>
        <v>2012</v>
      </c>
      <c r="K144">
        <f t="shared" si="17"/>
        <v>2013</v>
      </c>
      <c r="L144">
        <f t="shared" si="18"/>
        <v>2014</v>
      </c>
      <c r="M144">
        <f t="shared" si="19"/>
        <v>2015</v>
      </c>
      <c r="N144">
        <f t="shared" si="20"/>
        <v>2016</v>
      </c>
    </row>
    <row r="145" spans="1:14" x14ac:dyDescent="0.3">
      <c r="A145" s="1">
        <v>0</v>
      </c>
      <c r="B145" t="s">
        <v>248</v>
      </c>
      <c r="C145" t="s">
        <v>4446</v>
      </c>
      <c r="D145" t="s">
        <v>4447</v>
      </c>
      <c r="E145" t="s">
        <v>4448</v>
      </c>
      <c r="F145" t="s">
        <v>4449</v>
      </c>
      <c r="G145" t="s">
        <v>4378</v>
      </c>
      <c r="I145" t="str">
        <f t="shared" si="15"/>
        <v>pos_trend</v>
      </c>
      <c r="J145">
        <f t="shared" si="16"/>
        <v>305810000</v>
      </c>
      <c r="K145">
        <f t="shared" si="17"/>
        <v>336430000</v>
      </c>
      <c r="L145">
        <f t="shared" si="18"/>
        <v>401480000</v>
      </c>
      <c r="M145">
        <f t="shared" si="19"/>
        <v>492660000</v>
      </c>
      <c r="N145">
        <f t="shared" si="20"/>
        <v>519600000</v>
      </c>
    </row>
    <row r="146" spans="1:14" x14ac:dyDescent="0.3">
      <c r="A146" s="1">
        <v>1</v>
      </c>
      <c r="B146" t="s">
        <v>253</v>
      </c>
      <c r="C146" t="s">
        <v>254</v>
      </c>
      <c r="D146" t="s">
        <v>4450</v>
      </c>
      <c r="E146" t="s">
        <v>4451</v>
      </c>
      <c r="F146" t="s">
        <v>4452</v>
      </c>
      <c r="G146" t="s">
        <v>4453</v>
      </c>
      <c r="I146" t="str">
        <f t="shared" si="15"/>
        <v>N/A</v>
      </c>
      <c r="J146" t="str">
        <f t="shared" si="16"/>
        <v>N/A</v>
      </c>
      <c r="K146">
        <f t="shared" si="17"/>
        <v>0.10009999999999999</v>
      </c>
      <c r="L146">
        <f t="shared" si="18"/>
        <v>0.19340000000000002</v>
      </c>
      <c r="M146">
        <f t="shared" si="19"/>
        <v>0.22710000000000002</v>
      </c>
      <c r="N146">
        <f t="shared" si="20"/>
        <v>5.4699999999999999E-2</v>
      </c>
    </row>
    <row r="147" spans="1:14" x14ac:dyDescent="0.3">
      <c r="A147" s="1">
        <v>2</v>
      </c>
      <c r="B147" t="s">
        <v>259</v>
      </c>
      <c r="C147" t="s">
        <v>4454</v>
      </c>
      <c r="D147" t="s">
        <v>4455</v>
      </c>
      <c r="E147" t="s">
        <v>4456</v>
      </c>
      <c r="F147" t="s">
        <v>4457</v>
      </c>
      <c r="G147" t="s">
        <v>4458</v>
      </c>
      <c r="I147" t="str">
        <f t="shared" si="15"/>
        <v>pos_trend</v>
      </c>
      <c r="J147">
        <f t="shared" si="16"/>
        <v>57640000</v>
      </c>
      <c r="K147">
        <f t="shared" si="17"/>
        <v>66640000</v>
      </c>
      <c r="L147">
        <f t="shared" si="18"/>
        <v>80620000</v>
      </c>
      <c r="M147">
        <f t="shared" si="19"/>
        <v>92930000</v>
      </c>
      <c r="N147">
        <f t="shared" si="20"/>
        <v>108110000</v>
      </c>
    </row>
    <row r="148" spans="1:14" x14ac:dyDescent="0.3">
      <c r="A148" s="1">
        <v>3</v>
      </c>
      <c r="B148" t="s">
        <v>265</v>
      </c>
      <c r="C148" t="s">
        <v>4459</v>
      </c>
      <c r="D148" t="s">
        <v>4460</v>
      </c>
      <c r="E148" t="s">
        <v>4461</v>
      </c>
      <c r="F148" t="s">
        <v>4462</v>
      </c>
      <c r="G148" t="s">
        <v>4463</v>
      </c>
      <c r="I148" t="str">
        <f t="shared" si="15"/>
        <v>pos_trend</v>
      </c>
      <c r="J148">
        <f t="shared" si="16"/>
        <v>52980000</v>
      </c>
      <c r="K148">
        <f t="shared" si="17"/>
        <v>59640000</v>
      </c>
      <c r="L148">
        <f t="shared" si="18"/>
        <v>72140000</v>
      </c>
      <c r="M148">
        <f t="shared" si="19"/>
        <v>77920000</v>
      </c>
      <c r="N148">
        <f t="shared" si="20"/>
        <v>86530000</v>
      </c>
    </row>
    <row r="149" spans="1:14" x14ac:dyDescent="0.3">
      <c r="A149" s="1">
        <v>4</v>
      </c>
      <c r="B149" t="s">
        <v>271</v>
      </c>
      <c r="C149" t="s">
        <v>4464</v>
      </c>
      <c r="D149" t="s">
        <v>4465</v>
      </c>
      <c r="E149" t="s">
        <v>4466</v>
      </c>
      <c r="F149" t="s">
        <v>3350</v>
      </c>
      <c r="G149" t="s">
        <v>4467</v>
      </c>
      <c r="I149" t="str">
        <f t="shared" si="15"/>
        <v>pos_trend</v>
      </c>
      <c r="J149">
        <f t="shared" si="16"/>
        <v>4660000</v>
      </c>
      <c r="K149">
        <f t="shared" si="17"/>
        <v>7000000</v>
      </c>
      <c r="L149">
        <f t="shared" si="18"/>
        <v>8470000</v>
      </c>
      <c r="M149">
        <f t="shared" si="19"/>
        <v>15010000</v>
      </c>
      <c r="N149">
        <f t="shared" si="20"/>
        <v>21580000</v>
      </c>
    </row>
    <row r="150" spans="1:14" x14ac:dyDescent="0.3">
      <c r="A150" s="1">
        <v>5</v>
      </c>
      <c r="B150" t="s">
        <v>277</v>
      </c>
      <c r="C150" t="s">
        <v>1663</v>
      </c>
      <c r="D150" t="s">
        <v>4468</v>
      </c>
      <c r="E150" t="s">
        <v>4469</v>
      </c>
      <c r="F150" t="s">
        <v>4470</v>
      </c>
      <c r="G150" t="s">
        <v>4471</v>
      </c>
      <c r="I150" t="str">
        <f t="shared" si="15"/>
        <v>pos_trend</v>
      </c>
      <c r="J150">
        <f t="shared" si="16"/>
        <v>2600000</v>
      </c>
      <c r="K150">
        <f t="shared" si="17"/>
        <v>4600000</v>
      </c>
      <c r="L150">
        <f t="shared" si="18"/>
        <v>5170000</v>
      </c>
      <c r="M150">
        <f t="shared" si="19"/>
        <v>11910000</v>
      </c>
      <c r="N150">
        <f t="shared" si="20"/>
        <v>12480000</v>
      </c>
    </row>
    <row r="151" spans="1:14" x14ac:dyDescent="0.3">
      <c r="A151" s="1">
        <v>6</v>
      </c>
      <c r="B151" t="s">
        <v>283</v>
      </c>
      <c r="C151" t="s">
        <v>4472</v>
      </c>
      <c r="D151" t="s">
        <v>2575</v>
      </c>
      <c r="E151" t="s">
        <v>4473</v>
      </c>
      <c r="F151" t="s">
        <v>956</v>
      </c>
      <c r="G151" t="s">
        <v>4474</v>
      </c>
      <c r="I151" t="str">
        <f t="shared" si="15"/>
        <v>N/A</v>
      </c>
      <c r="J151">
        <f t="shared" si="16"/>
        <v>2060000</v>
      </c>
      <c r="K151">
        <f t="shared" si="17"/>
        <v>2400000</v>
      </c>
      <c r="L151">
        <f t="shared" si="18"/>
        <v>3300000</v>
      </c>
      <c r="M151">
        <f t="shared" si="19"/>
        <v>3100000</v>
      </c>
      <c r="N151">
        <f t="shared" si="20"/>
        <v>9100000</v>
      </c>
    </row>
    <row r="152" spans="1:14" x14ac:dyDescent="0.3">
      <c r="A152" s="1">
        <v>7</v>
      </c>
      <c r="B152" t="s">
        <v>289</v>
      </c>
      <c r="C152" t="s">
        <v>254</v>
      </c>
      <c r="D152" t="s">
        <v>4475</v>
      </c>
      <c r="E152" t="s">
        <v>4476</v>
      </c>
      <c r="F152" t="s">
        <v>4477</v>
      </c>
      <c r="G152" t="s">
        <v>4478</v>
      </c>
      <c r="I152" t="str">
        <f t="shared" si="15"/>
        <v>N/A</v>
      </c>
      <c r="J152" t="str">
        <f t="shared" si="16"/>
        <v>N/A</v>
      </c>
      <c r="K152">
        <f t="shared" si="17"/>
        <v>0.15620000000000001</v>
      </c>
      <c r="L152">
        <f t="shared" si="18"/>
        <v>0.2097</v>
      </c>
      <c r="M152">
        <f t="shared" si="19"/>
        <v>0.15279999999999999</v>
      </c>
      <c r="N152">
        <f t="shared" si="20"/>
        <v>0.16329999999999997</v>
      </c>
    </row>
    <row r="153" spans="1:14" x14ac:dyDescent="0.3">
      <c r="A153" s="1">
        <v>8</v>
      </c>
      <c r="B153" t="s">
        <v>294</v>
      </c>
      <c r="C153" t="s">
        <v>4479</v>
      </c>
      <c r="D153" t="s">
        <v>4480</v>
      </c>
      <c r="E153" t="s">
        <v>4481</v>
      </c>
      <c r="F153" t="s">
        <v>4482</v>
      </c>
      <c r="G153" t="s">
        <v>4407</v>
      </c>
      <c r="I153" t="str">
        <f t="shared" si="15"/>
        <v>pos_trend</v>
      </c>
      <c r="J153">
        <f t="shared" si="16"/>
        <v>248170000</v>
      </c>
      <c r="K153">
        <f t="shared" si="17"/>
        <v>269790000</v>
      </c>
      <c r="L153">
        <f t="shared" si="18"/>
        <v>320870000</v>
      </c>
      <c r="M153">
        <f t="shared" si="19"/>
        <v>399730000</v>
      </c>
      <c r="N153">
        <f t="shared" si="20"/>
        <v>411490000</v>
      </c>
    </row>
    <row r="154" spans="1:14" x14ac:dyDescent="0.3">
      <c r="A154" s="1">
        <v>9</v>
      </c>
      <c r="B154" t="s">
        <v>300</v>
      </c>
      <c r="C154" t="s">
        <v>254</v>
      </c>
      <c r="D154" t="s">
        <v>4483</v>
      </c>
      <c r="E154" t="s">
        <v>119</v>
      </c>
      <c r="F154" t="s">
        <v>4484</v>
      </c>
      <c r="G154" t="s">
        <v>4485</v>
      </c>
      <c r="I154" t="str">
        <f t="shared" si="15"/>
        <v>N/A</v>
      </c>
      <c r="J154" t="str">
        <f t="shared" si="16"/>
        <v>N/A</v>
      </c>
      <c r="K154">
        <f t="shared" si="17"/>
        <v>8.7100000000000011E-2</v>
      </c>
      <c r="L154">
        <f t="shared" si="18"/>
        <v>0.1893</v>
      </c>
      <c r="M154">
        <f t="shared" si="19"/>
        <v>0.24579999999999999</v>
      </c>
      <c r="N154">
        <f t="shared" si="20"/>
        <v>2.9399999999999999E-2</v>
      </c>
    </row>
    <row r="155" spans="1:14" x14ac:dyDescent="0.3">
      <c r="A155" s="1">
        <v>10</v>
      </c>
      <c r="B155" t="s">
        <v>305</v>
      </c>
      <c r="C155" t="s">
        <v>254</v>
      </c>
      <c r="D155" t="s">
        <v>254</v>
      </c>
      <c r="E155" t="s">
        <v>254</v>
      </c>
      <c r="F155" t="s">
        <v>254</v>
      </c>
      <c r="G155" t="s">
        <v>4486</v>
      </c>
      <c r="I155" t="str">
        <f t="shared" si="15"/>
        <v>N/A</v>
      </c>
      <c r="J155" t="str">
        <f t="shared" si="16"/>
        <v>N/A</v>
      </c>
      <c r="K155" t="str">
        <f t="shared" si="17"/>
        <v>N/A</v>
      </c>
      <c r="L155" t="str">
        <f t="shared" si="18"/>
        <v>N/A</v>
      </c>
      <c r="M155" t="str">
        <f t="shared" si="19"/>
        <v>N/A</v>
      </c>
      <c r="N155">
        <f t="shared" si="20"/>
        <v>0.79190000000000005</v>
      </c>
    </row>
    <row r="156" spans="1:14" x14ac:dyDescent="0.3">
      <c r="I156" t="str">
        <f t="shared" si="15"/>
        <v>N/A</v>
      </c>
      <c r="J156" t="str">
        <f t="shared" si="16"/>
        <v>N/A</v>
      </c>
      <c r="K156" t="str">
        <f t="shared" si="17"/>
        <v>N/A</v>
      </c>
      <c r="L156" t="str">
        <f t="shared" si="18"/>
        <v>N/A</v>
      </c>
      <c r="M156" t="str">
        <f t="shared" si="19"/>
        <v>N/A</v>
      </c>
      <c r="N156" t="str">
        <f t="shared" si="20"/>
        <v>N/A</v>
      </c>
    </row>
    <row r="157" spans="1:14" x14ac:dyDescent="0.3">
      <c r="B157" s="1" t="s">
        <v>307</v>
      </c>
      <c r="C157" s="1" t="s">
        <v>242</v>
      </c>
      <c r="D157" s="1" t="s">
        <v>243</v>
      </c>
      <c r="E157" s="1" t="s">
        <v>244</v>
      </c>
      <c r="F157" s="1" t="s">
        <v>245</v>
      </c>
      <c r="G157" s="1" t="s">
        <v>246</v>
      </c>
      <c r="H157" s="1" t="s">
        <v>247</v>
      </c>
      <c r="I157" t="str">
        <f t="shared" si="15"/>
        <v>pos_trend</v>
      </c>
      <c r="J157">
        <f t="shared" si="16"/>
        <v>2012</v>
      </c>
      <c r="K157">
        <f t="shared" si="17"/>
        <v>2013</v>
      </c>
      <c r="L157">
        <f t="shared" si="18"/>
        <v>2014</v>
      </c>
      <c r="M157">
        <f t="shared" si="19"/>
        <v>2015</v>
      </c>
      <c r="N157">
        <f t="shared" si="20"/>
        <v>2016</v>
      </c>
    </row>
    <row r="158" spans="1:14" x14ac:dyDescent="0.3">
      <c r="A158" s="1">
        <v>0</v>
      </c>
      <c r="B158" t="s">
        <v>308</v>
      </c>
      <c r="C158" t="s">
        <v>4487</v>
      </c>
      <c r="D158" t="s">
        <v>4488</v>
      </c>
      <c r="E158" t="s">
        <v>4489</v>
      </c>
      <c r="F158" t="s">
        <v>4490</v>
      </c>
      <c r="G158" t="s">
        <v>4491</v>
      </c>
      <c r="I158" t="str">
        <f t="shared" si="15"/>
        <v>pos_trend</v>
      </c>
      <c r="J158">
        <f t="shared" si="16"/>
        <v>222610000</v>
      </c>
      <c r="K158">
        <f t="shared" si="17"/>
        <v>238570000</v>
      </c>
      <c r="L158">
        <f t="shared" si="18"/>
        <v>268470000</v>
      </c>
      <c r="M158">
        <f t="shared" si="19"/>
        <v>354840000</v>
      </c>
      <c r="N158">
        <f t="shared" si="20"/>
        <v>421270000</v>
      </c>
    </row>
    <row r="159" spans="1:14" x14ac:dyDescent="0.3">
      <c r="A159" s="1">
        <v>1</v>
      </c>
      <c r="B159" t="s">
        <v>314</v>
      </c>
      <c r="C159" t="s">
        <v>4492</v>
      </c>
      <c r="D159" t="s">
        <v>4492</v>
      </c>
      <c r="E159" t="s">
        <v>4493</v>
      </c>
      <c r="F159" t="s">
        <v>828</v>
      </c>
      <c r="G159" t="s">
        <v>4494</v>
      </c>
      <c r="I159" t="str">
        <f t="shared" si="15"/>
        <v>N/A</v>
      </c>
      <c r="J159">
        <f t="shared" si="16"/>
        <v>53880000</v>
      </c>
      <c r="K159">
        <f t="shared" si="17"/>
        <v>53880000</v>
      </c>
      <c r="L159">
        <f t="shared" si="18"/>
        <v>73470000</v>
      </c>
      <c r="M159">
        <f t="shared" si="19"/>
        <v>149210000</v>
      </c>
      <c r="N159">
        <f t="shared" si="20"/>
        <v>203440000</v>
      </c>
    </row>
    <row r="160" spans="1:14" x14ac:dyDescent="0.3">
      <c r="A160" s="1">
        <v>2</v>
      </c>
      <c r="B160" t="s">
        <v>320</v>
      </c>
      <c r="C160" t="s">
        <v>4495</v>
      </c>
      <c r="D160" t="s">
        <v>4496</v>
      </c>
      <c r="E160" t="s">
        <v>4497</v>
      </c>
      <c r="F160" t="s">
        <v>4498</v>
      </c>
      <c r="G160" t="s">
        <v>4499</v>
      </c>
      <c r="I160" t="str">
        <f t="shared" si="15"/>
        <v>pos_trend</v>
      </c>
      <c r="J160">
        <f t="shared" si="16"/>
        <v>168730000</v>
      </c>
      <c r="K160">
        <f t="shared" si="17"/>
        <v>184700000</v>
      </c>
      <c r="L160">
        <f t="shared" si="18"/>
        <v>195000000</v>
      </c>
      <c r="M160">
        <f t="shared" si="19"/>
        <v>205630000</v>
      </c>
      <c r="N160">
        <f t="shared" si="20"/>
        <v>217840000</v>
      </c>
    </row>
    <row r="161" spans="1:14" x14ac:dyDescent="0.3">
      <c r="A161" s="1">
        <v>3</v>
      </c>
      <c r="B161" t="s">
        <v>326</v>
      </c>
      <c r="C161" t="s">
        <v>254</v>
      </c>
      <c r="D161" t="s">
        <v>4500</v>
      </c>
      <c r="E161" t="s">
        <v>4501</v>
      </c>
      <c r="F161" t="s">
        <v>4502</v>
      </c>
      <c r="G161" t="s">
        <v>4503</v>
      </c>
      <c r="I161" t="str">
        <f t="shared" si="15"/>
        <v>N/A</v>
      </c>
      <c r="J161" t="str">
        <f t="shared" si="16"/>
        <v>N/A</v>
      </c>
      <c r="K161">
        <f t="shared" si="17"/>
        <v>7.17E-2</v>
      </c>
      <c r="L161">
        <f t="shared" si="18"/>
        <v>0.12529999999999999</v>
      </c>
      <c r="M161">
        <f t="shared" si="19"/>
        <v>0.32170000000000004</v>
      </c>
      <c r="N161">
        <f t="shared" si="20"/>
        <v>0.18720000000000001</v>
      </c>
    </row>
    <row r="162" spans="1:14" x14ac:dyDescent="0.3">
      <c r="A162" s="1">
        <v>4</v>
      </c>
      <c r="B162" t="s">
        <v>331</v>
      </c>
      <c r="C162" t="s">
        <v>254</v>
      </c>
      <c r="D162" t="s">
        <v>254</v>
      </c>
      <c r="E162" t="s">
        <v>254</v>
      </c>
      <c r="F162" t="s">
        <v>254</v>
      </c>
      <c r="G162" t="s">
        <v>254</v>
      </c>
      <c r="I162" t="str">
        <f t="shared" si="15"/>
        <v>N/A</v>
      </c>
      <c r="J162" t="str">
        <f t="shared" si="16"/>
        <v>N/A</v>
      </c>
      <c r="K162" t="str">
        <f t="shared" si="17"/>
        <v>N/A</v>
      </c>
      <c r="L162" t="str">
        <f t="shared" si="18"/>
        <v>N/A</v>
      </c>
      <c r="M162" t="str">
        <f t="shared" si="19"/>
        <v>N/A</v>
      </c>
      <c r="N162" t="str">
        <f t="shared" si="20"/>
        <v>N/A</v>
      </c>
    </row>
    <row r="163" spans="1:14" x14ac:dyDescent="0.3">
      <c r="A163" s="1">
        <v>5</v>
      </c>
      <c r="B163" t="s">
        <v>332</v>
      </c>
      <c r="C163" t="s">
        <v>4504</v>
      </c>
      <c r="D163" t="s">
        <v>4432</v>
      </c>
      <c r="E163" t="s">
        <v>4505</v>
      </c>
      <c r="F163" t="s">
        <v>3473</v>
      </c>
      <c r="G163" t="s">
        <v>4506</v>
      </c>
      <c r="I163" t="str">
        <f t="shared" si="15"/>
        <v>N/A</v>
      </c>
      <c r="J163">
        <f t="shared" si="16"/>
        <v>664000</v>
      </c>
      <c r="K163">
        <f t="shared" si="17"/>
        <v>1030000</v>
      </c>
      <c r="L163">
        <f t="shared" si="18"/>
        <v>16160000</v>
      </c>
      <c r="M163">
        <f t="shared" si="19"/>
        <v>10900000</v>
      </c>
      <c r="N163">
        <f t="shared" si="20"/>
        <v>26200000</v>
      </c>
    </row>
    <row r="164" spans="1:14" x14ac:dyDescent="0.3">
      <c r="A164" s="1">
        <v>6</v>
      </c>
      <c r="B164" t="s">
        <v>338</v>
      </c>
      <c r="C164" t="s">
        <v>4507</v>
      </c>
      <c r="D164" t="s">
        <v>4508</v>
      </c>
      <c r="E164" t="s">
        <v>4509</v>
      </c>
      <c r="F164" t="s">
        <v>4510</v>
      </c>
      <c r="G164" t="s">
        <v>4511</v>
      </c>
      <c r="I164" t="str">
        <f t="shared" si="15"/>
        <v>N/A</v>
      </c>
      <c r="J164">
        <f t="shared" si="16"/>
        <v>24900000</v>
      </c>
      <c r="K164">
        <f t="shared" si="17"/>
        <v>30180000</v>
      </c>
      <c r="L164">
        <f t="shared" si="18"/>
        <v>36240000</v>
      </c>
      <c r="M164">
        <f t="shared" si="19"/>
        <v>33990000</v>
      </c>
      <c r="N164">
        <f t="shared" si="20"/>
        <v>-35980000</v>
      </c>
    </row>
    <row r="165" spans="1:14" x14ac:dyDescent="0.3">
      <c r="A165" s="1">
        <v>7</v>
      </c>
      <c r="B165" t="s">
        <v>344</v>
      </c>
      <c r="C165" t="s">
        <v>4512</v>
      </c>
      <c r="D165" t="s">
        <v>4513</v>
      </c>
      <c r="E165" t="s">
        <v>2909</v>
      </c>
      <c r="F165" t="s">
        <v>3574</v>
      </c>
      <c r="G165" t="s">
        <v>4514</v>
      </c>
      <c r="I165" t="str">
        <f t="shared" si="15"/>
        <v>N/A</v>
      </c>
      <c r="J165">
        <f t="shared" si="16"/>
        <v>695000</v>
      </c>
      <c r="K165">
        <f t="shared" si="17"/>
        <v>182000</v>
      </c>
      <c r="L165">
        <f t="shared" si="18"/>
        <v>379000</v>
      </c>
      <c r="M165">
        <f t="shared" si="19"/>
        <v>411000</v>
      </c>
      <c r="N165">
        <f t="shared" si="20"/>
        <v>9900000</v>
      </c>
    </row>
    <row r="166" spans="1:14" x14ac:dyDescent="0.3">
      <c r="A166" s="1">
        <v>8</v>
      </c>
      <c r="B166" t="s">
        <v>350</v>
      </c>
      <c r="C166" t="s">
        <v>4515</v>
      </c>
      <c r="D166" t="s">
        <v>4516</v>
      </c>
      <c r="E166" t="s">
        <v>4517</v>
      </c>
      <c r="F166" t="s">
        <v>4518</v>
      </c>
      <c r="G166" t="s">
        <v>3315</v>
      </c>
      <c r="I166" t="str">
        <f t="shared" si="15"/>
        <v>N/A</v>
      </c>
      <c r="J166">
        <f t="shared" si="16"/>
        <v>552000</v>
      </c>
      <c r="K166">
        <f t="shared" si="17"/>
        <v>668000</v>
      </c>
      <c r="L166">
        <f t="shared" si="18"/>
        <v>674000</v>
      </c>
      <c r="M166">
        <f t="shared" si="19"/>
        <v>440000</v>
      </c>
      <c r="N166">
        <f t="shared" si="20"/>
        <v>339000</v>
      </c>
    </row>
    <row r="167" spans="1:14" x14ac:dyDescent="0.3">
      <c r="A167" s="1">
        <v>9</v>
      </c>
      <c r="B167" t="s">
        <v>356</v>
      </c>
      <c r="C167" t="s">
        <v>254</v>
      </c>
      <c r="D167" t="s">
        <v>254</v>
      </c>
      <c r="E167" t="s">
        <v>254</v>
      </c>
      <c r="F167" t="s">
        <v>254</v>
      </c>
      <c r="G167" t="s">
        <v>254</v>
      </c>
      <c r="I167" t="str">
        <f t="shared" si="15"/>
        <v>N/A</v>
      </c>
      <c r="J167" t="str">
        <f t="shared" si="16"/>
        <v>N/A</v>
      </c>
      <c r="K167" t="str">
        <f t="shared" si="17"/>
        <v>N/A</v>
      </c>
      <c r="L167" t="str">
        <f t="shared" si="18"/>
        <v>N/A</v>
      </c>
      <c r="M167" t="str">
        <f t="shared" si="19"/>
        <v>N/A</v>
      </c>
      <c r="N167" t="str">
        <f t="shared" si="20"/>
        <v>N/A</v>
      </c>
    </row>
    <row r="168" spans="1:14" x14ac:dyDescent="0.3">
      <c r="A168" s="1">
        <v>10</v>
      </c>
      <c r="B168" t="s">
        <v>357</v>
      </c>
      <c r="C168" t="s">
        <v>4519</v>
      </c>
      <c r="D168" t="s">
        <v>4520</v>
      </c>
      <c r="E168" t="s">
        <v>4521</v>
      </c>
      <c r="F168" t="s">
        <v>4522</v>
      </c>
      <c r="G168" t="s">
        <v>406</v>
      </c>
      <c r="I168" t="str">
        <f t="shared" si="15"/>
        <v>pos_trend</v>
      </c>
      <c r="J168">
        <f t="shared" si="16"/>
        <v>1880000</v>
      </c>
      <c r="K168">
        <f t="shared" si="17"/>
        <v>2170000</v>
      </c>
      <c r="L168">
        <f t="shared" si="18"/>
        <v>9290000</v>
      </c>
      <c r="M168">
        <f t="shared" si="19"/>
        <v>15470000</v>
      </c>
      <c r="N168">
        <f t="shared" si="20"/>
        <v>16530000.000000002</v>
      </c>
    </row>
    <row r="169" spans="1:14" x14ac:dyDescent="0.3">
      <c r="A169" s="1">
        <v>11</v>
      </c>
      <c r="B169" t="s">
        <v>363</v>
      </c>
      <c r="C169" t="s">
        <v>254</v>
      </c>
      <c r="D169" t="s">
        <v>4523</v>
      </c>
      <c r="E169" t="s">
        <v>4524</v>
      </c>
      <c r="F169" t="s">
        <v>4525</v>
      </c>
      <c r="G169" t="s">
        <v>4526</v>
      </c>
      <c r="I169" t="str">
        <f t="shared" si="15"/>
        <v>N/A</v>
      </c>
      <c r="J169" t="str">
        <f t="shared" si="16"/>
        <v>N/A</v>
      </c>
      <c r="K169">
        <f t="shared" si="17"/>
        <v>0.15429999999999999</v>
      </c>
      <c r="L169">
        <f t="shared" si="18"/>
        <v>3.2801999999999998</v>
      </c>
      <c r="M169">
        <f t="shared" si="19"/>
        <v>0.66579999999999995</v>
      </c>
      <c r="N169">
        <f t="shared" si="20"/>
        <v>6.8200000000000011E-2</v>
      </c>
    </row>
    <row r="170" spans="1:14" x14ac:dyDescent="0.3">
      <c r="A170" s="1">
        <v>12</v>
      </c>
      <c r="B170" t="s">
        <v>368</v>
      </c>
      <c r="C170" t="s">
        <v>4519</v>
      </c>
      <c r="D170" t="s">
        <v>4520</v>
      </c>
      <c r="E170" t="s">
        <v>4521</v>
      </c>
      <c r="F170" t="s">
        <v>4522</v>
      </c>
      <c r="G170" t="s">
        <v>406</v>
      </c>
      <c r="I170" t="str">
        <f t="shared" si="15"/>
        <v>pos_trend</v>
      </c>
      <c r="J170">
        <f t="shared" si="16"/>
        <v>1880000</v>
      </c>
      <c r="K170">
        <f t="shared" si="17"/>
        <v>2170000</v>
      </c>
      <c r="L170">
        <f t="shared" si="18"/>
        <v>9290000</v>
      </c>
      <c r="M170">
        <f t="shared" si="19"/>
        <v>15470000</v>
      </c>
      <c r="N170">
        <f t="shared" si="20"/>
        <v>16530000.000000002</v>
      </c>
    </row>
    <row r="171" spans="1:14" x14ac:dyDescent="0.3">
      <c r="A171" s="1">
        <v>13</v>
      </c>
      <c r="B171" t="s">
        <v>369</v>
      </c>
      <c r="C171" t="s">
        <v>254</v>
      </c>
      <c r="D171" t="s">
        <v>254</v>
      </c>
      <c r="E171" t="s">
        <v>254</v>
      </c>
      <c r="F171" t="s">
        <v>254</v>
      </c>
      <c r="G171" t="s">
        <v>254</v>
      </c>
      <c r="I171" t="str">
        <f t="shared" si="15"/>
        <v>N/A</v>
      </c>
      <c r="J171" t="str">
        <f t="shared" si="16"/>
        <v>N/A</v>
      </c>
      <c r="K171" t="str">
        <f t="shared" si="17"/>
        <v>N/A</v>
      </c>
      <c r="L171" t="str">
        <f t="shared" si="18"/>
        <v>N/A</v>
      </c>
      <c r="M171" t="str">
        <f t="shared" si="19"/>
        <v>N/A</v>
      </c>
      <c r="N171" t="str">
        <f t="shared" si="20"/>
        <v>N/A</v>
      </c>
    </row>
    <row r="172" spans="1:14" x14ac:dyDescent="0.3">
      <c r="A172" s="1">
        <v>14</v>
      </c>
      <c r="B172" t="s">
        <v>370</v>
      </c>
      <c r="C172" t="s">
        <v>4527</v>
      </c>
      <c r="D172" t="s">
        <v>4528</v>
      </c>
      <c r="E172" t="s">
        <v>4529</v>
      </c>
      <c r="F172" t="s">
        <v>4530</v>
      </c>
      <c r="G172" t="s">
        <v>4531</v>
      </c>
      <c r="I172" t="str">
        <f t="shared" si="15"/>
        <v>N/A</v>
      </c>
      <c r="J172">
        <f t="shared" si="16"/>
        <v>24270000</v>
      </c>
      <c r="K172">
        <f t="shared" si="17"/>
        <v>28860000</v>
      </c>
      <c r="L172">
        <f t="shared" si="18"/>
        <v>28010000</v>
      </c>
      <c r="M172">
        <f t="shared" si="19"/>
        <v>19370000</v>
      </c>
      <c r="N172">
        <f t="shared" si="20"/>
        <v>-42270000</v>
      </c>
    </row>
    <row r="173" spans="1:14" x14ac:dyDescent="0.3">
      <c r="A173" s="1">
        <v>15</v>
      </c>
      <c r="B173" t="s">
        <v>376</v>
      </c>
      <c r="C173" t="s">
        <v>254</v>
      </c>
      <c r="D173" t="s">
        <v>119</v>
      </c>
      <c r="E173" t="s">
        <v>4532</v>
      </c>
      <c r="F173" t="s">
        <v>4533</v>
      </c>
      <c r="G173" t="s">
        <v>4534</v>
      </c>
      <c r="I173" t="str">
        <f t="shared" si="15"/>
        <v>neg_trend</v>
      </c>
      <c r="J173" t="str">
        <f t="shared" si="16"/>
        <v>N/A</v>
      </c>
      <c r="K173">
        <f t="shared" si="17"/>
        <v>0.1893</v>
      </c>
      <c r="L173">
        <f t="shared" si="18"/>
        <v>-2.9600000000000001E-2</v>
      </c>
      <c r="M173">
        <f t="shared" si="19"/>
        <v>-0.3085</v>
      </c>
      <c r="N173">
        <f t="shared" si="20"/>
        <v>-3.1822000000000004</v>
      </c>
    </row>
    <row r="174" spans="1:14" x14ac:dyDescent="0.3">
      <c r="A174" s="1">
        <v>16</v>
      </c>
      <c r="B174" t="s">
        <v>381</v>
      </c>
      <c r="C174" t="s">
        <v>254</v>
      </c>
      <c r="D174" t="s">
        <v>254</v>
      </c>
      <c r="E174" t="s">
        <v>254</v>
      </c>
      <c r="F174" t="s">
        <v>254</v>
      </c>
      <c r="G174" t="s">
        <v>4535</v>
      </c>
      <c r="I174" t="str">
        <f t="shared" si="15"/>
        <v>N/A</v>
      </c>
      <c r="J174" t="str">
        <f t="shared" si="16"/>
        <v>N/A</v>
      </c>
      <c r="K174" t="str">
        <f t="shared" si="17"/>
        <v>N/A</v>
      </c>
      <c r="L174" t="str">
        <f t="shared" si="18"/>
        <v>N/A</v>
      </c>
      <c r="M174" t="str">
        <f t="shared" si="19"/>
        <v>N/A</v>
      </c>
      <c r="N174">
        <f t="shared" si="20"/>
        <v>-8.1300000000000011E-2</v>
      </c>
    </row>
    <row r="175" spans="1:14" x14ac:dyDescent="0.3">
      <c r="A175" s="1">
        <v>17</v>
      </c>
      <c r="B175" t="s">
        <v>383</v>
      </c>
      <c r="C175" t="s">
        <v>4536</v>
      </c>
      <c r="D175" t="s">
        <v>4537</v>
      </c>
      <c r="E175" t="s">
        <v>583</v>
      </c>
      <c r="F175" t="s">
        <v>4538</v>
      </c>
      <c r="G175" t="s">
        <v>4539</v>
      </c>
      <c r="I175" t="str">
        <f t="shared" si="15"/>
        <v>N/A</v>
      </c>
      <c r="J175">
        <f t="shared" si="16"/>
        <v>-130690000</v>
      </c>
      <c r="K175">
        <f t="shared" si="17"/>
        <v>12420000</v>
      </c>
      <c r="L175">
        <f t="shared" si="18"/>
        <v>10340000</v>
      </c>
      <c r="M175">
        <f t="shared" si="19"/>
        <v>8310000.0000000009</v>
      </c>
      <c r="N175">
        <f t="shared" si="20"/>
        <v>-6670000</v>
      </c>
    </row>
    <row r="176" spans="1:14" x14ac:dyDescent="0.3">
      <c r="A176" s="1">
        <v>18</v>
      </c>
      <c r="B176" t="s">
        <v>389</v>
      </c>
      <c r="C176" t="s">
        <v>4291</v>
      </c>
      <c r="D176" t="s">
        <v>3268</v>
      </c>
      <c r="E176" t="s">
        <v>4205</v>
      </c>
      <c r="F176" t="s">
        <v>4540</v>
      </c>
      <c r="G176" t="s">
        <v>4541</v>
      </c>
      <c r="I176" t="str">
        <f t="shared" si="15"/>
        <v>pos_trend</v>
      </c>
      <c r="J176">
        <f t="shared" si="16"/>
        <v>1780000</v>
      </c>
      <c r="K176">
        <f t="shared" si="17"/>
        <v>2720000</v>
      </c>
      <c r="L176">
        <f t="shared" si="18"/>
        <v>2920000</v>
      </c>
      <c r="M176">
        <f t="shared" si="19"/>
        <v>3380000</v>
      </c>
      <c r="N176">
        <f t="shared" si="20"/>
        <v>5370000</v>
      </c>
    </row>
    <row r="177" spans="1:14" x14ac:dyDescent="0.3">
      <c r="A177" s="1">
        <v>19</v>
      </c>
      <c r="B177" t="s">
        <v>395</v>
      </c>
      <c r="C177" t="s">
        <v>4542</v>
      </c>
      <c r="D177" t="s">
        <v>4543</v>
      </c>
      <c r="E177" t="s">
        <v>4544</v>
      </c>
      <c r="F177" t="s">
        <v>4269</v>
      </c>
      <c r="G177" t="s">
        <v>4545</v>
      </c>
      <c r="I177" t="str">
        <f t="shared" si="15"/>
        <v>N/A</v>
      </c>
      <c r="J177">
        <f t="shared" si="16"/>
        <v>574000</v>
      </c>
      <c r="K177">
        <f t="shared" si="17"/>
        <v>154000</v>
      </c>
      <c r="L177">
        <f t="shared" si="18"/>
        <v>732000</v>
      </c>
      <c r="M177">
        <f t="shared" si="19"/>
        <v>960000</v>
      </c>
      <c r="N177">
        <f t="shared" si="20"/>
        <v>-781000</v>
      </c>
    </row>
    <row r="178" spans="1:14" x14ac:dyDescent="0.3">
      <c r="A178" s="1">
        <v>20</v>
      </c>
      <c r="B178" t="s">
        <v>401</v>
      </c>
      <c r="C178" t="s">
        <v>4546</v>
      </c>
      <c r="D178" t="s">
        <v>4547</v>
      </c>
      <c r="E178" t="s">
        <v>4548</v>
      </c>
      <c r="F178" t="s">
        <v>2809</v>
      </c>
      <c r="G178" t="s">
        <v>4549</v>
      </c>
      <c r="I178" t="str">
        <f t="shared" si="15"/>
        <v>N/A</v>
      </c>
      <c r="J178">
        <f t="shared" si="16"/>
        <v>-133039999.99999999</v>
      </c>
      <c r="K178">
        <f t="shared" si="17"/>
        <v>9550000</v>
      </c>
      <c r="L178">
        <f t="shared" si="18"/>
        <v>6680000</v>
      </c>
      <c r="M178">
        <f t="shared" si="19"/>
        <v>3980000</v>
      </c>
      <c r="N178">
        <f t="shared" si="20"/>
        <v>-11250000</v>
      </c>
    </row>
    <row r="179" spans="1:14" x14ac:dyDescent="0.3">
      <c r="A179" s="1">
        <v>21</v>
      </c>
      <c r="B179" t="s">
        <v>407</v>
      </c>
      <c r="C179" t="s">
        <v>254</v>
      </c>
      <c r="D179" t="s">
        <v>254</v>
      </c>
      <c r="E179" t="s">
        <v>254</v>
      </c>
      <c r="F179" t="s">
        <v>254</v>
      </c>
      <c r="G179" t="s">
        <v>254</v>
      </c>
      <c r="I179" t="str">
        <f t="shared" si="15"/>
        <v>N/A</v>
      </c>
      <c r="J179" t="str">
        <f t="shared" si="16"/>
        <v>N/A</v>
      </c>
      <c r="K179" t="str">
        <f t="shared" si="17"/>
        <v>N/A</v>
      </c>
      <c r="L179" t="str">
        <f t="shared" si="18"/>
        <v>N/A</v>
      </c>
      <c r="M179" t="str">
        <f t="shared" si="19"/>
        <v>N/A</v>
      </c>
      <c r="N179" t="str">
        <f t="shared" si="20"/>
        <v>N/A</v>
      </c>
    </row>
    <row r="180" spans="1:14" x14ac:dyDescent="0.3">
      <c r="A180" s="1">
        <v>22</v>
      </c>
      <c r="B180" t="s">
        <v>413</v>
      </c>
      <c r="C180" t="s">
        <v>254</v>
      </c>
      <c r="D180" t="s">
        <v>254</v>
      </c>
      <c r="E180" t="s">
        <v>254</v>
      </c>
      <c r="F180" t="s">
        <v>254</v>
      </c>
      <c r="G180" t="s">
        <v>254</v>
      </c>
      <c r="I180" t="str">
        <f t="shared" si="15"/>
        <v>N/A</v>
      </c>
      <c r="J180" t="str">
        <f t="shared" si="16"/>
        <v>N/A</v>
      </c>
      <c r="K180" t="str">
        <f t="shared" si="17"/>
        <v>N/A</v>
      </c>
      <c r="L180" t="str">
        <f t="shared" si="18"/>
        <v>N/A</v>
      </c>
      <c r="M180" t="str">
        <f t="shared" si="19"/>
        <v>N/A</v>
      </c>
      <c r="N180" t="str">
        <f t="shared" si="20"/>
        <v>N/A</v>
      </c>
    </row>
    <row r="181" spans="1:14" x14ac:dyDescent="0.3">
      <c r="A181" s="1">
        <v>23</v>
      </c>
      <c r="B181" t="s">
        <v>414</v>
      </c>
      <c r="C181" t="s">
        <v>254</v>
      </c>
      <c r="D181" t="s">
        <v>254</v>
      </c>
      <c r="E181" t="s">
        <v>254</v>
      </c>
      <c r="F181" t="s">
        <v>254</v>
      </c>
      <c r="G181" t="s">
        <v>254</v>
      </c>
      <c r="I181" t="str">
        <f t="shared" si="15"/>
        <v>N/A</v>
      </c>
      <c r="J181" t="str">
        <f t="shared" si="16"/>
        <v>N/A</v>
      </c>
      <c r="K181" t="str">
        <f t="shared" si="17"/>
        <v>N/A</v>
      </c>
      <c r="L181" t="str">
        <f t="shared" si="18"/>
        <v>N/A</v>
      </c>
      <c r="M181" t="str">
        <f t="shared" si="19"/>
        <v>N/A</v>
      </c>
      <c r="N181" t="str">
        <f t="shared" si="20"/>
        <v>N/A</v>
      </c>
    </row>
    <row r="182" spans="1:14" x14ac:dyDescent="0.3">
      <c r="A182" s="1">
        <v>24</v>
      </c>
      <c r="B182" t="s">
        <v>415</v>
      </c>
      <c r="C182" t="s">
        <v>254</v>
      </c>
      <c r="D182" t="s">
        <v>254</v>
      </c>
      <c r="E182" t="s">
        <v>254</v>
      </c>
      <c r="F182" t="s">
        <v>254</v>
      </c>
      <c r="G182" t="s">
        <v>254</v>
      </c>
      <c r="I182" t="str">
        <f t="shared" si="15"/>
        <v>N/A</v>
      </c>
      <c r="J182" t="str">
        <f t="shared" si="16"/>
        <v>N/A</v>
      </c>
      <c r="K182" t="str">
        <f t="shared" si="17"/>
        <v>N/A</v>
      </c>
      <c r="L182" t="str">
        <f t="shared" si="18"/>
        <v>N/A</v>
      </c>
      <c r="M182" t="str">
        <f t="shared" si="19"/>
        <v>N/A</v>
      </c>
      <c r="N182" t="str">
        <f t="shared" si="20"/>
        <v>N/A</v>
      </c>
    </row>
    <row r="183" spans="1:14" x14ac:dyDescent="0.3">
      <c r="A183" s="1">
        <v>25</v>
      </c>
      <c r="B183" t="s">
        <v>416</v>
      </c>
      <c r="C183" t="s">
        <v>4550</v>
      </c>
      <c r="D183" t="s">
        <v>2814</v>
      </c>
      <c r="E183" t="s">
        <v>4551</v>
      </c>
      <c r="F183" t="s">
        <v>4552</v>
      </c>
      <c r="G183" t="s">
        <v>4553</v>
      </c>
      <c r="I183" t="str">
        <f t="shared" si="15"/>
        <v>N/A</v>
      </c>
      <c r="J183">
        <f t="shared" si="16"/>
        <v>154960000</v>
      </c>
      <c r="K183">
        <f t="shared" si="17"/>
        <v>16440000.000000002</v>
      </c>
      <c r="L183">
        <f t="shared" si="18"/>
        <v>17670000</v>
      </c>
      <c r="M183">
        <f t="shared" si="19"/>
        <v>11060000</v>
      </c>
      <c r="N183">
        <f t="shared" si="20"/>
        <v>-35600000</v>
      </c>
    </row>
    <row r="184" spans="1:14" x14ac:dyDescent="0.3">
      <c r="A184" s="1">
        <v>26</v>
      </c>
      <c r="B184" t="s">
        <v>422</v>
      </c>
      <c r="C184" t="s">
        <v>254</v>
      </c>
      <c r="D184" t="s">
        <v>254</v>
      </c>
      <c r="E184" t="s">
        <v>254</v>
      </c>
      <c r="F184" t="s">
        <v>254</v>
      </c>
      <c r="G184" t="s">
        <v>4554</v>
      </c>
      <c r="I184" t="str">
        <f t="shared" si="15"/>
        <v>N/A</v>
      </c>
      <c r="J184" t="str">
        <f t="shared" si="16"/>
        <v>N/A</v>
      </c>
      <c r="K184" t="str">
        <f t="shared" si="17"/>
        <v>N/A</v>
      </c>
      <c r="L184" t="str">
        <f t="shared" si="18"/>
        <v>N/A</v>
      </c>
      <c r="M184" t="str">
        <f t="shared" si="19"/>
        <v>N/A</v>
      </c>
      <c r="N184">
        <f t="shared" si="20"/>
        <v>-985000</v>
      </c>
    </row>
    <row r="185" spans="1:14" x14ac:dyDescent="0.3">
      <c r="A185" s="1">
        <v>27</v>
      </c>
      <c r="B185" t="s">
        <v>423</v>
      </c>
      <c r="C185" t="s">
        <v>4550</v>
      </c>
      <c r="D185" t="s">
        <v>2814</v>
      </c>
      <c r="E185" t="s">
        <v>4551</v>
      </c>
      <c r="F185" t="s">
        <v>4552</v>
      </c>
      <c r="G185" t="s">
        <v>4555</v>
      </c>
      <c r="I185" t="str">
        <f t="shared" si="15"/>
        <v>N/A</v>
      </c>
      <c r="J185">
        <f t="shared" si="16"/>
        <v>154960000</v>
      </c>
      <c r="K185">
        <f t="shared" si="17"/>
        <v>16440000.000000002</v>
      </c>
      <c r="L185">
        <f t="shared" si="18"/>
        <v>17670000</v>
      </c>
      <c r="M185">
        <f t="shared" si="19"/>
        <v>11060000</v>
      </c>
      <c r="N185">
        <f t="shared" si="20"/>
        <v>-34620000</v>
      </c>
    </row>
    <row r="186" spans="1:14" x14ac:dyDescent="0.3">
      <c r="A186" s="1">
        <v>28</v>
      </c>
      <c r="B186" t="s">
        <v>424</v>
      </c>
      <c r="C186" t="s">
        <v>254</v>
      </c>
      <c r="D186" t="s">
        <v>4556</v>
      </c>
      <c r="E186" t="s">
        <v>4557</v>
      </c>
      <c r="F186" t="s">
        <v>4558</v>
      </c>
      <c r="G186" t="s">
        <v>4559</v>
      </c>
      <c r="I186" t="str">
        <f t="shared" si="15"/>
        <v>N/A</v>
      </c>
      <c r="J186" t="str">
        <f t="shared" si="16"/>
        <v>N/A</v>
      </c>
      <c r="K186">
        <f t="shared" si="17"/>
        <v>-0.89390000000000003</v>
      </c>
      <c r="L186">
        <f t="shared" si="18"/>
        <v>7.4900000000000008E-2</v>
      </c>
      <c r="M186">
        <f t="shared" si="19"/>
        <v>-0.37430000000000002</v>
      </c>
      <c r="N186">
        <f t="shared" si="20"/>
        <v>-4.1306000000000003</v>
      </c>
    </row>
    <row r="187" spans="1:14" x14ac:dyDescent="0.3">
      <c r="A187" s="1">
        <v>29</v>
      </c>
      <c r="B187" t="s">
        <v>429</v>
      </c>
      <c r="C187" t="s">
        <v>254</v>
      </c>
      <c r="D187" t="s">
        <v>254</v>
      </c>
      <c r="E187" t="s">
        <v>254</v>
      </c>
      <c r="F187" t="s">
        <v>254</v>
      </c>
      <c r="G187" t="s">
        <v>4560</v>
      </c>
      <c r="I187" t="str">
        <f t="shared" si="15"/>
        <v>N/A</v>
      </c>
      <c r="J187" t="str">
        <f t="shared" si="16"/>
        <v>N/A</v>
      </c>
      <c r="K187" t="str">
        <f t="shared" si="17"/>
        <v>N/A</v>
      </c>
      <c r="L187" t="str">
        <f t="shared" si="18"/>
        <v>N/A</v>
      </c>
      <c r="M187" t="str">
        <f t="shared" si="19"/>
        <v>N/A</v>
      </c>
      <c r="N187">
        <f t="shared" si="20"/>
        <v>-6.6600000000000006E-2</v>
      </c>
    </row>
    <row r="188" spans="1:14" x14ac:dyDescent="0.3">
      <c r="A188" s="1">
        <v>30</v>
      </c>
      <c r="B188" t="s">
        <v>431</v>
      </c>
      <c r="C188" t="s">
        <v>254</v>
      </c>
      <c r="D188" t="s">
        <v>254</v>
      </c>
      <c r="E188" t="s">
        <v>254</v>
      </c>
      <c r="F188" t="s">
        <v>254</v>
      </c>
      <c r="G188" t="s">
        <v>254</v>
      </c>
      <c r="I188" t="str">
        <f t="shared" ref="I188:I251" si="21">IF(AND(K188&gt; J188, L188&gt; K188, M188&gt; L188, N188&gt; M188), "pos_trend", IF(AND(K188&lt; J188, L188&lt; K188, M188&lt; L188, N188&lt; M188), "neg_trend", "N/A"))</f>
        <v>N/A</v>
      </c>
      <c r="J188" t="str">
        <f t="shared" ref="J188:J251" si="22">IFERROR(IF(TRIM(C188)="-", "N/A", IF(RIGHT(C188,1)=")",IF(RIGHT(C188,2)="T)",-1000000000000*VALUE(MID(C188,2,LEN(C188)-3)),IF(RIGHT(C188,2)="M)",-1000000*VALUE(MID(C188,2,LEN(C188)-3)),IF(RIGHT(C188,2)="B)",-1000000000*VALUE(MID(C188,2,LEN(C188)-3)),IF(RIGHT(C188,2)="k)",-1000*VALUE(MID(C188,2,LEN(C188)-3)),VALUE(SUBSTITUTE(C188,",","")))))),IF(RIGHT(C188,1)="T",1000000000000*VALUE(LEFT(C188,LEN(C188)-1)),IF(RIGHT(C188,1)="M",1000000*VALUE(LEFT(C188,LEN(C188)-1)),IF(RIGHT(C188,1)="B",1000000000*VALUE(LEFT(C188,LEN(C188)-1)),IF(RIGHT(C188,1)="%",0.01*VALUE(LEFT(C188,LEN(C188)-1)),IF(RIGHT(C188,1)="k",1000*VALUE(LEFT(C188,LEN(C188)-1)),VALUE(SUBSTITUTE(C188,",",""))))))))),"N/A")</f>
        <v>N/A</v>
      </c>
      <c r="K188" t="str">
        <f t="shared" ref="K188:K251" si="23">IFERROR(IF(TRIM(D188)="-", "N/A", IF(RIGHT(D188,1)=")",IF(RIGHT(D188,2)="T)",-1000000000000*VALUE(MID(D188,2,LEN(D188)-3)),IF(RIGHT(D188,2)="M)",-1000000*VALUE(MID(D188,2,LEN(D188)-3)),IF(RIGHT(D188,2)="B)",-1000000000*VALUE(MID(D188,2,LEN(D188)-3)),IF(RIGHT(D188,2)="k)",-1000*VALUE(MID(D188,2,LEN(D188)-3)),VALUE(SUBSTITUTE(D188,",","")))))),IF(RIGHT(D188,1)="T",1000000000000*VALUE(LEFT(D188,LEN(D188)-1)),IF(RIGHT(D188,1)="M",1000000*VALUE(LEFT(D188,LEN(D188)-1)),IF(RIGHT(D188,1)="B",1000000000*VALUE(LEFT(D188,LEN(D188)-1)),IF(RIGHT(D188,1)="%",0.01*VALUE(LEFT(D188,LEN(D188)-1)),IF(RIGHT(D188,1)="k",1000*VALUE(LEFT(D188,LEN(D188)-1)),VALUE(SUBSTITUTE(D188,",",""))))))))),"N/A")</f>
        <v>N/A</v>
      </c>
      <c r="L188" t="str">
        <f t="shared" ref="L188:L251" si="24">IFERROR(IF(TRIM(E188)="-", "N/A", IF(RIGHT(E188,1)=")",IF(RIGHT(E188,2)="T)",-1000000000000*VALUE(MID(E188,2,LEN(E188)-3)),IF(RIGHT(E188,2)="M)",-1000000*VALUE(MID(E188,2,LEN(E188)-3)),IF(RIGHT(E188,2)="B)",-1000000000*VALUE(MID(E188,2,LEN(E188)-3)),IF(RIGHT(E188,2)="k)",-1000*VALUE(MID(E188,2,LEN(E188)-3)),VALUE(SUBSTITUTE(E188,",","")))))),IF(RIGHT(E188,1)="T",1000000000000*VALUE(LEFT(E188,LEN(E188)-1)),IF(RIGHT(E188,1)="M",1000000*VALUE(LEFT(E188,LEN(E188)-1)),IF(RIGHT(E188,1)="B",1000000000*VALUE(LEFT(E188,LEN(E188)-1)),IF(RIGHT(E188,1)="%",0.01*VALUE(LEFT(E188,LEN(E188)-1)),IF(RIGHT(E188,1)="k",1000*VALUE(LEFT(E188,LEN(E188)-1)),VALUE(SUBSTITUTE(E188,",",""))))))))),"N/A")</f>
        <v>N/A</v>
      </c>
      <c r="M188" t="str">
        <f t="shared" ref="M188:M251" si="25">IFERROR(IF(TRIM(F188)="-", "N/A", IF(RIGHT(F188,1)=")",IF(RIGHT(F188,2)="T)",-1000000000000*VALUE(MID(F188,2,LEN(F188)-3)),IF(RIGHT(F188,2)="M)",-1000000*VALUE(MID(F188,2,LEN(F188)-3)),IF(RIGHT(F188,2)="B)",-1000000000*VALUE(MID(F188,2,LEN(F188)-3)),IF(RIGHT(F188,2)="k)",-1000*VALUE(MID(F188,2,LEN(F188)-3)),VALUE(SUBSTITUTE(F188,",","")))))),IF(RIGHT(F188,1)="T",1000000000000*VALUE(LEFT(F188,LEN(F188)-1)),IF(RIGHT(F188,1)="M",1000000*VALUE(LEFT(F188,LEN(F188)-1)),IF(RIGHT(F188,1)="B",1000000000*VALUE(LEFT(F188,LEN(F188)-1)),IF(RIGHT(F188,1)="%",0.01*VALUE(LEFT(F188,LEN(F188)-1)),IF(RIGHT(F188,1)="k",1000*VALUE(LEFT(F188,LEN(F188)-1)),VALUE(SUBSTITUTE(F188,",",""))))))))),"N/A")</f>
        <v>N/A</v>
      </c>
      <c r="N188" t="str">
        <f t="shared" ref="N188:N251" si="26">IFERROR(IF(TRIM(G188)="-", "N/A", IF(RIGHT(G188,1)=")",IF(RIGHT(G188,2)="T)",-1000000000000*VALUE(MID(G188,2,LEN(G188)-3)),IF(RIGHT(G188,2)="M)",-1000000*VALUE(MID(G188,2,LEN(G188)-3)),IF(RIGHT(G188,2)="B)",-1000000000*VALUE(MID(G188,2,LEN(G188)-3)),IF(RIGHT(G188,2)="k)",-1000*VALUE(MID(G188,2,LEN(G188)-3)),VALUE(SUBSTITUTE(G188,",","")))))),IF(RIGHT(G188,1)="T",1000000000000*VALUE(LEFT(G188,LEN(G188)-1)),IF(RIGHT(G188,1)="M",1000000*VALUE(LEFT(G188,LEN(G188)-1)),IF(RIGHT(G188,1)="B",1000000000*VALUE(LEFT(G188,LEN(G188)-1)),IF(RIGHT(G188,1)="%",0.01*VALUE(LEFT(G188,LEN(G188)-1)),IF(RIGHT(G188,1)="k",1000*VALUE(LEFT(G188,LEN(G188)-1)),VALUE(SUBSTITUTE(G188,",",""))))))))),"N/A")</f>
        <v>N/A</v>
      </c>
    </row>
    <row r="189" spans="1:14" x14ac:dyDescent="0.3">
      <c r="A189" s="1">
        <v>31</v>
      </c>
      <c r="B189" t="s">
        <v>432</v>
      </c>
      <c r="C189" t="s">
        <v>254</v>
      </c>
      <c r="D189" t="s">
        <v>254</v>
      </c>
      <c r="E189" t="s">
        <v>254</v>
      </c>
      <c r="F189" t="s">
        <v>254</v>
      </c>
      <c r="G189" t="s">
        <v>254</v>
      </c>
      <c r="I189" t="str">
        <f t="shared" si="21"/>
        <v>N/A</v>
      </c>
      <c r="J189" t="str">
        <f t="shared" si="22"/>
        <v>N/A</v>
      </c>
      <c r="K189" t="str">
        <f t="shared" si="23"/>
        <v>N/A</v>
      </c>
      <c r="L189" t="str">
        <f t="shared" si="24"/>
        <v>N/A</v>
      </c>
      <c r="M189" t="str">
        <f t="shared" si="25"/>
        <v>N/A</v>
      </c>
      <c r="N189" t="str">
        <f t="shared" si="26"/>
        <v>N/A</v>
      </c>
    </row>
    <row r="190" spans="1:14" x14ac:dyDescent="0.3">
      <c r="A190" s="1">
        <v>32</v>
      </c>
      <c r="B190" t="s">
        <v>433</v>
      </c>
      <c r="C190" t="s">
        <v>254</v>
      </c>
      <c r="D190" t="s">
        <v>254</v>
      </c>
      <c r="E190" t="s">
        <v>254</v>
      </c>
      <c r="F190" t="s">
        <v>254</v>
      </c>
      <c r="G190" t="s">
        <v>254</v>
      </c>
      <c r="I190" t="str">
        <f t="shared" si="21"/>
        <v>N/A</v>
      </c>
      <c r="J190" t="str">
        <f t="shared" si="22"/>
        <v>N/A</v>
      </c>
      <c r="K190" t="str">
        <f t="shared" si="23"/>
        <v>N/A</v>
      </c>
      <c r="L190" t="str">
        <f t="shared" si="24"/>
        <v>N/A</v>
      </c>
      <c r="M190" t="str">
        <f t="shared" si="25"/>
        <v>N/A</v>
      </c>
      <c r="N190" t="str">
        <f t="shared" si="26"/>
        <v>N/A</v>
      </c>
    </row>
    <row r="191" spans="1:14" x14ac:dyDescent="0.3">
      <c r="A191" s="1">
        <v>33</v>
      </c>
      <c r="B191" t="s">
        <v>434</v>
      </c>
      <c r="C191" t="s">
        <v>254</v>
      </c>
      <c r="D191" t="s">
        <v>254</v>
      </c>
      <c r="E191" t="s">
        <v>254</v>
      </c>
      <c r="F191" t="s">
        <v>254</v>
      </c>
      <c r="G191" t="s">
        <v>254</v>
      </c>
      <c r="I191" t="str">
        <f t="shared" si="21"/>
        <v>N/A</v>
      </c>
      <c r="J191" t="str">
        <f t="shared" si="22"/>
        <v>N/A</v>
      </c>
      <c r="K191" t="str">
        <f t="shared" si="23"/>
        <v>N/A</v>
      </c>
      <c r="L191" t="str">
        <f t="shared" si="24"/>
        <v>N/A</v>
      </c>
      <c r="M191" t="str">
        <f t="shared" si="25"/>
        <v>N/A</v>
      </c>
      <c r="N191" t="str">
        <f t="shared" si="26"/>
        <v>N/A</v>
      </c>
    </row>
    <row r="192" spans="1:14" x14ac:dyDescent="0.3">
      <c r="A192" s="1">
        <v>34</v>
      </c>
      <c r="B192" t="s">
        <v>435</v>
      </c>
      <c r="C192" t="s">
        <v>4550</v>
      </c>
      <c r="D192" t="s">
        <v>2814</v>
      </c>
      <c r="E192" t="s">
        <v>4551</v>
      </c>
      <c r="F192" t="s">
        <v>4552</v>
      </c>
      <c r="G192" t="s">
        <v>4555</v>
      </c>
      <c r="I192" t="str">
        <f t="shared" si="21"/>
        <v>N/A</v>
      </c>
      <c r="J192">
        <f t="shared" si="22"/>
        <v>154960000</v>
      </c>
      <c r="K192">
        <f t="shared" si="23"/>
        <v>16440000.000000002</v>
      </c>
      <c r="L192">
        <f t="shared" si="24"/>
        <v>17670000</v>
      </c>
      <c r="M192">
        <f t="shared" si="25"/>
        <v>11060000</v>
      </c>
      <c r="N192">
        <f t="shared" si="26"/>
        <v>-34620000</v>
      </c>
    </row>
    <row r="193" spans="1:14" x14ac:dyDescent="0.3">
      <c r="A193" s="1">
        <v>35</v>
      </c>
      <c r="B193" t="s">
        <v>436</v>
      </c>
      <c r="C193" t="s">
        <v>254</v>
      </c>
      <c r="D193" t="s">
        <v>254</v>
      </c>
      <c r="E193" t="s">
        <v>254</v>
      </c>
      <c r="F193" t="s">
        <v>254</v>
      </c>
      <c r="G193" t="s">
        <v>254</v>
      </c>
      <c r="I193" t="str">
        <f t="shared" si="21"/>
        <v>N/A</v>
      </c>
      <c r="J193" t="str">
        <f t="shared" si="22"/>
        <v>N/A</v>
      </c>
      <c r="K193" t="str">
        <f t="shared" si="23"/>
        <v>N/A</v>
      </c>
      <c r="L193" t="str">
        <f t="shared" si="24"/>
        <v>N/A</v>
      </c>
      <c r="M193" t="str">
        <f t="shared" si="25"/>
        <v>N/A</v>
      </c>
      <c r="N193" t="str">
        <f t="shared" si="26"/>
        <v>N/A</v>
      </c>
    </row>
    <row r="194" spans="1:14" x14ac:dyDescent="0.3">
      <c r="A194" s="1">
        <v>36</v>
      </c>
      <c r="B194" t="s">
        <v>437</v>
      </c>
      <c r="C194" t="s">
        <v>4550</v>
      </c>
      <c r="D194" t="s">
        <v>2814</v>
      </c>
      <c r="E194" t="s">
        <v>4551</v>
      </c>
      <c r="F194" t="s">
        <v>4552</v>
      </c>
      <c r="G194" t="s">
        <v>4555</v>
      </c>
      <c r="I194" t="str">
        <f t="shared" si="21"/>
        <v>N/A</v>
      </c>
      <c r="J194">
        <f t="shared" si="22"/>
        <v>154960000</v>
      </c>
      <c r="K194">
        <f t="shared" si="23"/>
        <v>16440000.000000002</v>
      </c>
      <c r="L194">
        <f t="shared" si="24"/>
        <v>17670000</v>
      </c>
      <c r="M194">
        <f t="shared" si="25"/>
        <v>11060000</v>
      </c>
      <c r="N194">
        <f t="shared" si="26"/>
        <v>-34620000</v>
      </c>
    </row>
    <row r="195" spans="1:14" x14ac:dyDescent="0.3">
      <c r="A195" s="1">
        <v>37</v>
      </c>
      <c r="B195" t="s">
        <v>438</v>
      </c>
      <c r="C195" t="s">
        <v>4561</v>
      </c>
      <c r="D195" t="s">
        <v>456</v>
      </c>
      <c r="E195" t="s">
        <v>4562</v>
      </c>
      <c r="F195" t="s">
        <v>4563</v>
      </c>
      <c r="G195" t="s">
        <v>4564</v>
      </c>
      <c r="I195" t="str">
        <f t="shared" si="21"/>
        <v>N/A</v>
      </c>
      <c r="J195">
        <f t="shared" si="22"/>
        <v>3.93</v>
      </c>
      <c r="K195">
        <f t="shared" si="23"/>
        <v>0.41</v>
      </c>
      <c r="L195">
        <f t="shared" si="24"/>
        <v>0.43</v>
      </c>
      <c r="M195">
        <f t="shared" si="25"/>
        <v>0.26</v>
      </c>
      <c r="N195">
        <f t="shared" si="26"/>
        <v>-0.76</v>
      </c>
    </row>
    <row r="196" spans="1:14" x14ac:dyDescent="0.3">
      <c r="A196" s="1">
        <v>38</v>
      </c>
      <c r="B196" t="s">
        <v>444</v>
      </c>
      <c r="C196" t="s">
        <v>254</v>
      </c>
      <c r="D196" t="s">
        <v>4565</v>
      </c>
      <c r="E196" t="s">
        <v>1139</v>
      </c>
      <c r="F196" t="s">
        <v>4566</v>
      </c>
      <c r="G196" t="s">
        <v>4567</v>
      </c>
      <c r="I196" t="str">
        <f t="shared" si="21"/>
        <v>N/A</v>
      </c>
      <c r="J196" t="str">
        <f t="shared" si="22"/>
        <v>N/A</v>
      </c>
      <c r="K196">
        <f t="shared" si="23"/>
        <v>-0.89569999999999994</v>
      </c>
      <c r="L196">
        <f t="shared" si="24"/>
        <v>4.8800000000000003E-2</v>
      </c>
      <c r="M196">
        <f t="shared" si="25"/>
        <v>-0.39530000000000004</v>
      </c>
      <c r="N196">
        <f t="shared" si="26"/>
        <v>-3.9231000000000003</v>
      </c>
    </row>
    <row r="197" spans="1:14" x14ac:dyDescent="0.3">
      <c r="A197" s="1">
        <v>39</v>
      </c>
      <c r="B197" t="s">
        <v>449</v>
      </c>
      <c r="C197" t="s">
        <v>4568</v>
      </c>
      <c r="D197" t="s">
        <v>4569</v>
      </c>
      <c r="E197" t="s">
        <v>4570</v>
      </c>
      <c r="F197" t="s">
        <v>4571</v>
      </c>
      <c r="G197" t="s">
        <v>4572</v>
      </c>
      <c r="I197" t="str">
        <f t="shared" si="21"/>
        <v>pos_trend</v>
      </c>
      <c r="J197">
        <f t="shared" si="22"/>
        <v>39460000</v>
      </c>
      <c r="K197">
        <f t="shared" si="23"/>
        <v>40210000</v>
      </c>
      <c r="L197">
        <f t="shared" si="24"/>
        <v>41150000</v>
      </c>
      <c r="M197">
        <f t="shared" si="25"/>
        <v>42230000</v>
      </c>
      <c r="N197">
        <f t="shared" si="26"/>
        <v>45260000</v>
      </c>
    </row>
    <row r="198" spans="1:14" x14ac:dyDescent="0.3">
      <c r="A198" s="1">
        <v>40</v>
      </c>
      <c r="B198" t="s">
        <v>455</v>
      </c>
      <c r="C198" t="s">
        <v>4573</v>
      </c>
      <c r="D198" t="s">
        <v>1822</v>
      </c>
      <c r="E198" t="s">
        <v>439</v>
      </c>
      <c r="F198" t="s">
        <v>4574</v>
      </c>
      <c r="G198" t="s">
        <v>4564</v>
      </c>
      <c r="I198" t="str">
        <f t="shared" si="21"/>
        <v>N/A</v>
      </c>
      <c r="J198">
        <f t="shared" si="22"/>
        <v>3.84</v>
      </c>
      <c r="K198">
        <f t="shared" si="23"/>
        <v>0.39</v>
      </c>
      <c r="L198">
        <f t="shared" si="24"/>
        <v>0.42</v>
      </c>
      <c r="M198">
        <f t="shared" si="25"/>
        <v>0.25</v>
      </c>
      <c r="N198">
        <f t="shared" si="26"/>
        <v>-0.76</v>
      </c>
    </row>
    <row r="199" spans="1:14" x14ac:dyDescent="0.3">
      <c r="A199" s="1">
        <v>41</v>
      </c>
      <c r="B199" t="s">
        <v>461</v>
      </c>
      <c r="C199" t="s">
        <v>254</v>
      </c>
      <c r="D199" t="s">
        <v>4575</v>
      </c>
      <c r="E199" t="s">
        <v>4576</v>
      </c>
      <c r="F199" t="s">
        <v>4577</v>
      </c>
      <c r="G199" t="s">
        <v>4578</v>
      </c>
      <c r="I199" t="str">
        <f t="shared" si="21"/>
        <v>N/A</v>
      </c>
      <c r="J199" t="str">
        <f t="shared" si="22"/>
        <v>N/A</v>
      </c>
      <c r="K199">
        <f t="shared" si="23"/>
        <v>-0.89840000000000009</v>
      </c>
      <c r="L199">
        <f t="shared" si="24"/>
        <v>7.690000000000001E-2</v>
      </c>
      <c r="M199">
        <f t="shared" si="25"/>
        <v>-0.40479999999999999</v>
      </c>
      <c r="N199">
        <f t="shared" si="26"/>
        <v>-4.04</v>
      </c>
    </row>
    <row r="200" spans="1:14" x14ac:dyDescent="0.3">
      <c r="A200" s="1">
        <v>42</v>
      </c>
      <c r="B200" t="s">
        <v>466</v>
      </c>
      <c r="C200" t="s">
        <v>4579</v>
      </c>
      <c r="D200" t="s">
        <v>4580</v>
      </c>
      <c r="E200" t="s">
        <v>4581</v>
      </c>
      <c r="F200" t="s">
        <v>4582</v>
      </c>
      <c r="G200" t="s">
        <v>4572</v>
      </c>
      <c r="I200" t="str">
        <f t="shared" si="21"/>
        <v>pos_trend</v>
      </c>
      <c r="J200">
        <f t="shared" si="22"/>
        <v>40330000</v>
      </c>
      <c r="K200">
        <f t="shared" si="23"/>
        <v>41680000</v>
      </c>
      <c r="L200">
        <f t="shared" si="24"/>
        <v>42540000</v>
      </c>
      <c r="M200">
        <f t="shared" si="25"/>
        <v>43620000</v>
      </c>
      <c r="N200">
        <f t="shared" si="26"/>
        <v>45260000</v>
      </c>
    </row>
    <row r="201" spans="1:14" x14ac:dyDescent="0.3">
      <c r="A201" s="1">
        <v>43</v>
      </c>
      <c r="B201" t="s">
        <v>153</v>
      </c>
      <c r="C201" t="s">
        <v>4583</v>
      </c>
      <c r="D201" t="s">
        <v>4584</v>
      </c>
      <c r="E201" t="s">
        <v>4585</v>
      </c>
      <c r="F201" t="s">
        <v>4586</v>
      </c>
      <c r="G201" t="s">
        <v>2888</v>
      </c>
      <c r="I201" t="str">
        <f t="shared" si="21"/>
        <v>N/A</v>
      </c>
      <c r="J201">
        <f t="shared" si="22"/>
        <v>30230000</v>
      </c>
      <c r="K201">
        <f t="shared" si="23"/>
        <v>38210000</v>
      </c>
      <c r="L201">
        <f t="shared" si="24"/>
        <v>60870000</v>
      </c>
      <c r="M201">
        <f t="shared" si="25"/>
        <v>59900000</v>
      </c>
      <c r="N201">
        <f t="shared" si="26"/>
        <v>11800000</v>
      </c>
    </row>
    <row r="202" spans="1:14" x14ac:dyDescent="0.3">
      <c r="A202" s="1">
        <v>44</v>
      </c>
      <c r="B202" t="s">
        <v>477</v>
      </c>
      <c r="C202" t="s">
        <v>254</v>
      </c>
      <c r="D202" t="s">
        <v>4587</v>
      </c>
      <c r="E202" t="s">
        <v>4588</v>
      </c>
      <c r="F202" t="s">
        <v>4589</v>
      </c>
      <c r="G202" t="s">
        <v>4590</v>
      </c>
      <c r="I202" t="str">
        <f t="shared" si="21"/>
        <v>N/A</v>
      </c>
      <c r="J202" t="str">
        <f t="shared" si="22"/>
        <v>N/A</v>
      </c>
      <c r="K202">
        <f t="shared" si="23"/>
        <v>0.26420000000000005</v>
      </c>
      <c r="L202">
        <f t="shared" si="24"/>
        <v>0.59299999999999997</v>
      </c>
      <c r="M202">
        <f t="shared" si="25"/>
        <v>-1.5900000000000001E-2</v>
      </c>
      <c r="N202">
        <f t="shared" si="26"/>
        <v>-0.80299999999999994</v>
      </c>
    </row>
    <row r="203" spans="1:14" x14ac:dyDescent="0.3">
      <c r="A203" s="1">
        <v>45</v>
      </c>
      <c r="B203" t="s">
        <v>482</v>
      </c>
      <c r="C203" t="s">
        <v>254</v>
      </c>
      <c r="D203" t="s">
        <v>254</v>
      </c>
      <c r="E203" t="s">
        <v>254</v>
      </c>
      <c r="F203" t="s">
        <v>254</v>
      </c>
      <c r="G203" t="s">
        <v>4591</v>
      </c>
      <c r="I203" t="str">
        <f t="shared" si="21"/>
        <v>N/A</v>
      </c>
      <c r="J203" t="str">
        <f t="shared" si="22"/>
        <v>N/A</v>
      </c>
      <c r="K203" t="str">
        <f t="shared" si="23"/>
        <v>N/A</v>
      </c>
      <c r="L203" t="str">
        <f t="shared" si="24"/>
        <v>N/A</v>
      </c>
      <c r="M203" t="str">
        <f t="shared" si="25"/>
        <v>N/A</v>
      </c>
      <c r="N203">
        <f t="shared" si="26"/>
        <v>2.2700000000000001E-2</v>
      </c>
    </row>
    <row r="204" spans="1:14" x14ac:dyDescent="0.3">
      <c r="I204" t="str">
        <f t="shared" si="21"/>
        <v>N/A</v>
      </c>
      <c r="J204" t="str">
        <f t="shared" si="22"/>
        <v>N/A</v>
      </c>
      <c r="K204" t="str">
        <f t="shared" si="23"/>
        <v>N/A</v>
      </c>
      <c r="L204" t="str">
        <f t="shared" si="24"/>
        <v>N/A</v>
      </c>
      <c r="M204" t="str">
        <f t="shared" si="25"/>
        <v>N/A</v>
      </c>
      <c r="N204" t="str">
        <f t="shared" si="26"/>
        <v>N/A</v>
      </c>
    </row>
    <row r="205" spans="1:14" x14ac:dyDescent="0.3">
      <c r="B205" s="1" t="s">
        <v>241</v>
      </c>
      <c r="C205" s="1" t="s">
        <v>242</v>
      </c>
      <c r="D205" s="1" t="s">
        <v>243</v>
      </c>
      <c r="E205" s="1" t="s">
        <v>244</v>
      </c>
      <c r="F205" s="1" t="s">
        <v>245</v>
      </c>
      <c r="G205" s="1" t="s">
        <v>246</v>
      </c>
      <c r="H205" s="1" t="s">
        <v>247</v>
      </c>
      <c r="I205" t="str">
        <f t="shared" si="21"/>
        <v>pos_trend</v>
      </c>
      <c r="J205">
        <f t="shared" si="22"/>
        <v>2012</v>
      </c>
      <c r="K205">
        <f t="shared" si="23"/>
        <v>2013</v>
      </c>
      <c r="L205">
        <f t="shared" si="24"/>
        <v>2014</v>
      </c>
      <c r="M205">
        <f t="shared" si="25"/>
        <v>2015</v>
      </c>
      <c r="N205">
        <f t="shared" si="26"/>
        <v>2016</v>
      </c>
    </row>
    <row r="206" spans="1:14" x14ac:dyDescent="0.3">
      <c r="A206" s="1">
        <v>0</v>
      </c>
      <c r="B206" t="s">
        <v>484</v>
      </c>
      <c r="C206" t="s">
        <v>4592</v>
      </c>
      <c r="D206" t="s">
        <v>4593</v>
      </c>
      <c r="E206" t="s">
        <v>4594</v>
      </c>
      <c r="F206" t="s">
        <v>4595</v>
      </c>
      <c r="G206" t="s">
        <v>4596</v>
      </c>
      <c r="I206" t="str">
        <f t="shared" si="21"/>
        <v>N/A</v>
      </c>
      <c r="J206">
        <f t="shared" si="22"/>
        <v>234210000</v>
      </c>
      <c r="K206">
        <f t="shared" si="23"/>
        <v>274210000</v>
      </c>
      <c r="L206">
        <f t="shared" si="24"/>
        <v>308820000</v>
      </c>
      <c r="M206">
        <f t="shared" si="25"/>
        <v>359340000</v>
      </c>
      <c r="N206">
        <f t="shared" si="26"/>
        <v>158620000</v>
      </c>
    </row>
    <row r="207" spans="1:14" x14ac:dyDescent="0.3">
      <c r="A207" s="1">
        <v>1</v>
      </c>
      <c r="B207" t="s">
        <v>490</v>
      </c>
      <c r="C207" t="s">
        <v>4597</v>
      </c>
      <c r="D207" t="s">
        <v>2101</v>
      </c>
      <c r="E207" t="s">
        <v>4598</v>
      </c>
      <c r="F207" t="s">
        <v>4599</v>
      </c>
      <c r="G207" t="s">
        <v>4596</v>
      </c>
      <c r="I207" t="str">
        <f t="shared" si="21"/>
        <v>N/A</v>
      </c>
      <c r="J207">
        <f t="shared" si="22"/>
        <v>42260000</v>
      </c>
      <c r="K207">
        <f t="shared" si="23"/>
        <v>48310000</v>
      </c>
      <c r="L207">
        <f t="shared" si="24"/>
        <v>183380000</v>
      </c>
      <c r="M207">
        <f t="shared" si="25"/>
        <v>159240000</v>
      </c>
      <c r="N207">
        <f t="shared" si="26"/>
        <v>158620000</v>
      </c>
    </row>
    <row r="208" spans="1:14" x14ac:dyDescent="0.3">
      <c r="A208" s="1">
        <v>2</v>
      </c>
      <c r="B208" t="s">
        <v>491</v>
      </c>
      <c r="C208" t="s">
        <v>4600</v>
      </c>
      <c r="D208" t="s">
        <v>4601</v>
      </c>
      <c r="E208" t="s">
        <v>4602</v>
      </c>
      <c r="F208" t="s">
        <v>4603</v>
      </c>
      <c r="G208" t="s">
        <v>254</v>
      </c>
      <c r="I208" t="str">
        <f t="shared" si="21"/>
        <v>N/A</v>
      </c>
      <c r="J208">
        <f t="shared" si="22"/>
        <v>191950000</v>
      </c>
      <c r="K208">
        <f t="shared" si="23"/>
        <v>225890000</v>
      </c>
      <c r="L208">
        <f t="shared" si="24"/>
        <v>125450000</v>
      </c>
      <c r="M208">
        <f t="shared" si="25"/>
        <v>200100000</v>
      </c>
      <c r="N208" t="str">
        <f t="shared" si="26"/>
        <v>N/A</v>
      </c>
    </row>
    <row r="209" spans="1:14" x14ac:dyDescent="0.3">
      <c r="A209" s="1">
        <v>3</v>
      </c>
      <c r="B209" t="s">
        <v>492</v>
      </c>
      <c r="C209" t="s">
        <v>254</v>
      </c>
      <c r="D209" t="s">
        <v>4604</v>
      </c>
      <c r="E209" t="s">
        <v>4605</v>
      </c>
      <c r="F209" t="s">
        <v>4606</v>
      </c>
      <c r="G209" t="s">
        <v>4607</v>
      </c>
      <c r="I209" t="str">
        <f t="shared" si="21"/>
        <v>N/A</v>
      </c>
      <c r="J209" t="str">
        <f t="shared" si="22"/>
        <v>N/A</v>
      </c>
      <c r="K209">
        <f t="shared" si="23"/>
        <v>0.17079999999999998</v>
      </c>
      <c r="L209">
        <f t="shared" si="24"/>
        <v>0.12620000000000001</v>
      </c>
      <c r="M209">
        <f t="shared" si="25"/>
        <v>0.1636</v>
      </c>
      <c r="N209">
        <f t="shared" si="26"/>
        <v>-0.55859999999999999</v>
      </c>
    </row>
    <row r="210" spans="1:14" x14ac:dyDescent="0.3">
      <c r="A210" s="1">
        <v>4</v>
      </c>
      <c r="B210" t="s">
        <v>497</v>
      </c>
      <c r="C210" t="s">
        <v>4608</v>
      </c>
      <c r="D210" t="s">
        <v>4609</v>
      </c>
      <c r="E210" t="s">
        <v>4610</v>
      </c>
      <c r="F210" t="s">
        <v>4611</v>
      </c>
      <c r="G210" t="s">
        <v>4612</v>
      </c>
      <c r="I210" t="str">
        <f t="shared" si="21"/>
        <v>N/A</v>
      </c>
      <c r="J210">
        <f t="shared" si="22"/>
        <v>0.4143</v>
      </c>
      <c r="K210">
        <f t="shared" si="23"/>
        <v>0.4516</v>
      </c>
      <c r="L210">
        <f t="shared" si="24"/>
        <v>0.2858</v>
      </c>
      <c r="M210">
        <f t="shared" si="25"/>
        <v>0.32189999999999996</v>
      </c>
      <c r="N210">
        <f t="shared" si="26"/>
        <v>0.1182</v>
      </c>
    </row>
    <row r="211" spans="1:14" x14ac:dyDescent="0.3">
      <c r="A211" s="1">
        <v>5</v>
      </c>
      <c r="B211" t="s">
        <v>503</v>
      </c>
      <c r="C211" t="s">
        <v>4613</v>
      </c>
      <c r="D211" t="s">
        <v>4614</v>
      </c>
      <c r="E211" t="s">
        <v>4615</v>
      </c>
      <c r="F211" t="s">
        <v>4616</v>
      </c>
      <c r="G211" t="s">
        <v>4617</v>
      </c>
      <c r="I211" t="str">
        <f t="shared" si="21"/>
        <v>N/A</v>
      </c>
      <c r="J211">
        <f t="shared" si="22"/>
        <v>26330000</v>
      </c>
      <c r="K211">
        <f t="shared" si="23"/>
        <v>30780000</v>
      </c>
      <c r="L211">
        <f t="shared" si="24"/>
        <v>32210000</v>
      </c>
      <c r="M211">
        <f t="shared" si="25"/>
        <v>31470000</v>
      </c>
      <c r="N211">
        <f t="shared" si="26"/>
        <v>52240000</v>
      </c>
    </row>
    <row r="212" spans="1:14" x14ac:dyDescent="0.3">
      <c r="A212" s="1">
        <v>6</v>
      </c>
      <c r="B212" t="s">
        <v>509</v>
      </c>
      <c r="C212" t="s">
        <v>4613</v>
      </c>
      <c r="D212" t="s">
        <v>4614</v>
      </c>
      <c r="E212" t="s">
        <v>4615</v>
      </c>
      <c r="F212" t="s">
        <v>4616</v>
      </c>
      <c r="G212" t="s">
        <v>4617</v>
      </c>
      <c r="I212" t="str">
        <f t="shared" si="21"/>
        <v>N/A</v>
      </c>
      <c r="J212">
        <f t="shared" si="22"/>
        <v>26330000</v>
      </c>
      <c r="K212">
        <f t="shared" si="23"/>
        <v>30780000</v>
      </c>
      <c r="L212">
        <f t="shared" si="24"/>
        <v>32210000</v>
      </c>
      <c r="M212">
        <f t="shared" si="25"/>
        <v>31470000</v>
      </c>
      <c r="N212">
        <f t="shared" si="26"/>
        <v>52240000</v>
      </c>
    </row>
    <row r="213" spans="1:14" x14ac:dyDescent="0.3">
      <c r="A213" s="1">
        <v>7</v>
      </c>
      <c r="B213" t="s">
        <v>515</v>
      </c>
      <c r="C213" t="s">
        <v>4618</v>
      </c>
      <c r="D213" t="s">
        <v>4619</v>
      </c>
      <c r="E213" t="s">
        <v>4620</v>
      </c>
      <c r="F213" t="s">
        <v>4621</v>
      </c>
      <c r="G213" t="s">
        <v>4622</v>
      </c>
      <c r="I213" t="str">
        <f t="shared" si="21"/>
        <v>N/A</v>
      </c>
      <c r="J213">
        <f t="shared" si="22"/>
        <v>26880000</v>
      </c>
      <c r="K213">
        <f t="shared" si="23"/>
        <v>31480000</v>
      </c>
      <c r="L213">
        <f t="shared" si="24"/>
        <v>32979999.999999996</v>
      </c>
      <c r="M213">
        <f t="shared" si="25"/>
        <v>32350000</v>
      </c>
      <c r="N213">
        <f t="shared" si="26"/>
        <v>53200000</v>
      </c>
    </row>
    <row r="214" spans="1:14" x14ac:dyDescent="0.3">
      <c r="A214" s="1">
        <v>8</v>
      </c>
      <c r="B214" t="s">
        <v>521</v>
      </c>
      <c r="C214" t="s">
        <v>4623</v>
      </c>
      <c r="D214" t="s">
        <v>4624</v>
      </c>
      <c r="E214" t="s">
        <v>4625</v>
      </c>
      <c r="F214" t="s">
        <v>4626</v>
      </c>
      <c r="G214" t="s">
        <v>4627</v>
      </c>
      <c r="I214" t="str">
        <f t="shared" si="21"/>
        <v>neg_trend</v>
      </c>
      <c r="J214">
        <f t="shared" si="22"/>
        <v>-555000</v>
      </c>
      <c r="K214">
        <f t="shared" si="23"/>
        <v>-698000</v>
      </c>
      <c r="L214">
        <f t="shared" si="24"/>
        <v>-771000</v>
      </c>
      <c r="M214">
        <f t="shared" si="25"/>
        <v>-884000</v>
      </c>
      <c r="N214">
        <f t="shared" si="26"/>
        <v>-964000</v>
      </c>
    </row>
    <row r="215" spans="1:14" x14ac:dyDescent="0.3">
      <c r="A215" s="1">
        <v>9</v>
      </c>
      <c r="B215" t="s">
        <v>527</v>
      </c>
      <c r="C215" t="s">
        <v>254</v>
      </c>
      <c r="D215" t="s">
        <v>254</v>
      </c>
      <c r="E215" t="s">
        <v>254</v>
      </c>
      <c r="F215" t="s">
        <v>254</v>
      </c>
      <c r="G215" t="s">
        <v>254</v>
      </c>
      <c r="I215" t="str">
        <f t="shared" si="21"/>
        <v>N/A</v>
      </c>
      <c r="J215" t="str">
        <f t="shared" si="22"/>
        <v>N/A</v>
      </c>
      <c r="K215" t="str">
        <f t="shared" si="23"/>
        <v>N/A</v>
      </c>
      <c r="L215" t="str">
        <f t="shared" si="24"/>
        <v>N/A</v>
      </c>
      <c r="M215" t="str">
        <f t="shared" si="25"/>
        <v>N/A</v>
      </c>
      <c r="N215" t="str">
        <f t="shared" si="26"/>
        <v>N/A</v>
      </c>
    </row>
    <row r="216" spans="1:14" x14ac:dyDescent="0.3">
      <c r="A216" s="1">
        <v>10</v>
      </c>
      <c r="B216" t="s">
        <v>533</v>
      </c>
      <c r="C216" t="s">
        <v>254</v>
      </c>
      <c r="D216" t="s">
        <v>4628</v>
      </c>
      <c r="E216" t="s">
        <v>4629</v>
      </c>
      <c r="F216" t="s">
        <v>2753</v>
      </c>
      <c r="G216" t="s">
        <v>4630</v>
      </c>
      <c r="I216" t="str">
        <f t="shared" si="21"/>
        <v>N/A</v>
      </c>
      <c r="J216" t="str">
        <f t="shared" si="22"/>
        <v>N/A</v>
      </c>
      <c r="K216">
        <f t="shared" si="23"/>
        <v>0.16930000000000001</v>
      </c>
      <c r="L216">
        <f t="shared" si="24"/>
        <v>4.6399999999999997E-2</v>
      </c>
      <c r="M216">
        <f t="shared" si="25"/>
        <v>-2.3100000000000002E-2</v>
      </c>
      <c r="N216">
        <f t="shared" si="26"/>
        <v>0.66020000000000001</v>
      </c>
    </row>
    <row r="217" spans="1:14" x14ac:dyDescent="0.3">
      <c r="A217" s="1">
        <v>11</v>
      </c>
      <c r="B217" t="s">
        <v>538</v>
      </c>
      <c r="C217" t="s">
        <v>4631</v>
      </c>
      <c r="D217" t="s">
        <v>4632</v>
      </c>
      <c r="E217" t="s">
        <v>4633</v>
      </c>
      <c r="F217" t="s">
        <v>4634</v>
      </c>
      <c r="G217" t="s">
        <v>4635</v>
      </c>
      <c r="I217" t="str">
        <f t="shared" si="21"/>
        <v>N/A</v>
      </c>
      <c r="J217">
        <f t="shared" si="22"/>
        <v>11.62</v>
      </c>
      <c r="K217">
        <f t="shared" si="23"/>
        <v>10.93</v>
      </c>
      <c r="L217">
        <f t="shared" si="24"/>
        <v>12.46</v>
      </c>
      <c r="M217">
        <f t="shared" si="25"/>
        <v>15.66</v>
      </c>
      <c r="N217">
        <f t="shared" si="26"/>
        <v>9.9499999999999993</v>
      </c>
    </row>
    <row r="218" spans="1:14" x14ac:dyDescent="0.3">
      <c r="A218" s="1">
        <v>12</v>
      </c>
      <c r="B218" t="s">
        <v>544</v>
      </c>
      <c r="C218" t="s">
        <v>4636</v>
      </c>
      <c r="D218" t="s">
        <v>4637</v>
      </c>
      <c r="E218" t="s">
        <v>2240</v>
      </c>
      <c r="F218" t="s">
        <v>4638</v>
      </c>
      <c r="G218" t="s">
        <v>4639</v>
      </c>
      <c r="I218" t="str">
        <f t="shared" si="21"/>
        <v>pos_trend</v>
      </c>
      <c r="J218">
        <f t="shared" si="22"/>
        <v>20960000</v>
      </c>
      <c r="K218">
        <f t="shared" si="23"/>
        <v>26170000</v>
      </c>
      <c r="L218">
        <f t="shared" si="24"/>
        <v>26840000</v>
      </c>
      <c r="M218">
        <f t="shared" si="25"/>
        <v>36480000</v>
      </c>
      <c r="N218">
        <f t="shared" si="26"/>
        <v>43140000</v>
      </c>
    </row>
    <row r="219" spans="1:14" x14ac:dyDescent="0.3">
      <c r="A219" s="1">
        <v>13</v>
      </c>
      <c r="B219" t="s">
        <v>545</v>
      </c>
      <c r="C219" t="s">
        <v>4636</v>
      </c>
      <c r="D219" t="s">
        <v>4637</v>
      </c>
      <c r="E219" t="s">
        <v>2240</v>
      </c>
      <c r="F219" t="s">
        <v>4638</v>
      </c>
      <c r="G219" t="s">
        <v>4639</v>
      </c>
      <c r="I219" t="str">
        <f t="shared" si="21"/>
        <v>pos_trend</v>
      </c>
      <c r="J219">
        <f t="shared" si="22"/>
        <v>20960000</v>
      </c>
      <c r="K219">
        <f t="shared" si="23"/>
        <v>26170000</v>
      </c>
      <c r="L219">
        <f t="shared" si="24"/>
        <v>26840000</v>
      </c>
      <c r="M219">
        <f t="shared" si="25"/>
        <v>36480000</v>
      </c>
      <c r="N219">
        <f t="shared" si="26"/>
        <v>43140000</v>
      </c>
    </row>
    <row r="220" spans="1:14" x14ac:dyDescent="0.3">
      <c r="A220" s="1">
        <v>14</v>
      </c>
      <c r="B220" t="s">
        <v>546</v>
      </c>
      <c r="C220" t="s">
        <v>254</v>
      </c>
      <c r="D220" t="s">
        <v>254</v>
      </c>
      <c r="E220" t="s">
        <v>254</v>
      </c>
      <c r="F220" t="s">
        <v>254</v>
      </c>
      <c r="G220" t="s">
        <v>254</v>
      </c>
      <c r="I220" t="str">
        <f t="shared" si="21"/>
        <v>N/A</v>
      </c>
      <c r="J220" t="str">
        <f t="shared" si="22"/>
        <v>N/A</v>
      </c>
      <c r="K220" t="str">
        <f t="shared" si="23"/>
        <v>N/A</v>
      </c>
      <c r="L220" t="str">
        <f t="shared" si="24"/>
        <v>N/A</v>
      </c>
      <c r="M220" t="str">
        <f t="shared" si="25"/>
        <v>N/A</v>
      </c>
      <c r="N220" t="str">
        <f t="shared" si="26"/>
        <v>N/A</v>
      </c>
    </row>
    <row r="221" spans="1:14" x14ac:dyDescent="0.3">
      <c r="A221" s="1">
        <v>15</v>
      </c>
      <c r="B221" t="s">
        <v>547</v>
      </c>
      <c r="C221" t="s">
        <v>254</v>
      </c>
      <c r="D221" t="s">
        <v>254</v>
      </c>
      <c r="E221" t="s">
        <v>254</v>
      </c>
      <c r="F221" t="s">
        <v>254</v>
      </c>
      <c r="G221" t="s">
        <v>254</v>
      </c>
      <c r="I221" t="str">
        <f t="shared" si="21"/>
        <v>N/A</v>
      </c>
      <c r="J221" t="str">
        <f t="shared" si="22"/>
        <v>N/A</v>
      </c>
      <c r="K221" t="str">
        <f t="shared" si="23"/>
        <v>N/A</v>
      </c>
      <c r="L221" t="str">
        <f t="shared" si="24"/>
        <v>N/A</v>
      </c>
      <c r="M221" t="str">
        <f t="shared" si="25"/>
        <v>N/A</v>
      </c>
      <c r="N221" t="str">
        <f t="shared" si="26"/>
        <v>N/A</v>
      </c>
    </row>
    <row r="222" spans="1:14" x14ac:dyDescent="0.3">
      <c r="A222" s="1">
        <v>16</v>
      </c>
      <c r="B222" t="s">
        <v>548</v>
      </c>
      <c r="C222" t="s">
        <v>254</v>
      </c>
      <c r="D222" t="s">
        <v>254</v>
      </c>
      <c r="E222" t="s">
        <v>254</v>
      </c>
      <c r="F222" t="s">
        <v>254</v>
      </c>
      <c r="G222" t="s">
        <v>254</v>
      </c>
      <c r="I222" t="str">
        <f t="shared" si="21"/>
        <v>N/A</v>
      </c>
      <c r="J222" t="str">
        <f t="shared" si="22"/>
        <v>N/A</v>
      </c>
      <c r="K222" t="str">
        <f t="shared" si="23"/>
        <v>N/A</v>
      </c>
      <c r="L222" t="str">
        <f t="shared" si="24"/>
        <v>N/A</v>
      </c>
      <c r="M222" t="str">
        <f t="shared" si="25"/>
        <v>N/A</v>
      </c>
      <c r="N222" t="str">
        <f t="shared" si="26"/>
        <v>N/A</v>
      </c>
    </row>
    <row r="223" spans="1:14" x14ac:dyDescent="0.3">
      <c r="A223" s="1">
        <v>17</v>
      </c>
      <c r="B223" t="s">
        <v>549</v>
      </c>
      <c r="C223" t="s">
        <v>4640</v>
      </c>
      <c r="D223" t="s">
        <v>4641</v>
      </c>
      <c r="E223" t="s">
        <v>4642</v>
      </c>
      <c r="F223" t="s">
        <v>4037</v>
      </c>
      <c r="G223" t="s">
        <v>4643</v>
      </c>
      <c r="I223" t="str">
        <f t="shared" si="21"/>
        <v>N/A</v>
      </c>
      <c r="J223">
        <f t="shared" si="22"/>
        <v>51570000</v>
      </c>
      <c r="K223">
        <f t="shared" si="23"/>
        <v>36170000</v>
      </c>
      <c r="L223">
        <f t="shared" si="24"/>
        <v>41270000</v>
      </c>
      <c r="M223">
        <f t="shared" si="25"/>
        <v>24040000</v>
      </c>
      <c r="N223">
        <f t="shared" si="26"/>
        <v>18670000</v>
      </c>
    </row>
    <row r="224" spans="1:14" x14ac:dyDescent="0.3">
      <c r="A224" s="1">
        <v>18</v>
      </c>
      <c r="B224" t="s">
        <v>555</v>
      </c>
      <c r="C224" t="s">
        <v>994</v>
      </c>
      <c r="D224" t="s">
        <v>4644</v>
      </c>
      <c r="E224" t="s">
        <v>4645</v>
      </c>
      <c r="F224" t="s">
        <v>2002</v>
      </c>
      <c r="G224" t="s">
        <v>4646</v>
      </c>
      <c r="I224" t="str">
        <f t="shared" si="21"/>
        <v>neg_trend</v>
      </c>
      <c r="J224">
        <f t="shared" si="22"/>
        <v>44640000</v>
      </c>
      <c r="K224">
        <f t="shared" si="23"/>
        <v>27770000</v>
      </c>
      <c r="L224">
        <f t="shared" si="24"/>
        <v>25740000</v>
      </c>
      <c r="M224">
        <f t="shared" si="25"/>
        <v>7960000</v>
      </c>
      <c r="N224">
        <f t="shared" si="26"/>
        <v>5760000</v>
      </c>
    </row>
    <row r="225" spans="1:14" x14ac:dyDescent="0.3">
      <c r="A225" s="1">
        <v>19</v>
      </c>
      <c r="B225" t="s">
        <v>561</v>
      </c>
      <c r="C225" t="s">
        <v>4647</v>
      </c>
      <c r="D225" t="s">
        <v>4648</v>
      </c>
      <c r="E225" t="s">
        <v>4649</v>
      </c>
      <c r="F225" t="s">
        <v>4650</v>
      </c>
      <c r="G225" t="s">
        <v>4651</v>
      </c>
      <c r="I225" t="str">
        <f t="shared" si="21"/>
        <v>N/A</v>
      </c>
      <c r="J225">
        <f t="shared" si="22"/>
        <v>333060000</v>
      </c>
      <c r="K225">
        <f t="shared" si="23"/>
        <v>367330000</v>
      </c>
      <c r="L225">
        <f t="shared" si="24"/>
        <v>409140000</v>
      </c>
      <c r="M225">
        <f t="shared" si="25"/>
        <v>451320000</v>
      </c>
      <c r="N225">
        <f t="shared" si="26"/>
        <v>272660000</v>
      </c>
    </row>
    <row r="226" spans="1:14" x14ac:dyDescent="0.3">
      <c r="I226" t="str">
        <f t="shared" si="21"/>
        <v>N/A</v>
      </c>
      <c r="J226" t="str">
        <f t="shared" si="22"/>
        <v>N/A</v>
      </c>
      <c r="K226" t="str">
        <f t="shared" si="23"/>
        <v>N/A</v>
      </c>
      <c r="L226" t="str">
        <f t="shared" si="24"/>
        <v>N/A</v>
      </c>
      <c r="M226" t="str">
        <f t="shared" si="25"/>
        <v>N/A</v>
      </c>
      <c r="N226" t="str">
        <f t="shared" si="26"/>
        <v>N/A</v>
      </c>
    </row>
    <row r="227" spans="1:14" x14ac:dyDescent="0.3">
      <c r="B227" s="1" t="s">
        <v>307</v>
      </c>
      <c r="C227" s="1" t="s">
        <v>242</v>
      </c>
      <c r="D227" s="1" t="s">
        <v>243</v>
      </c>
      <c r="E227" s="1" t="s">
        <v>244</v>
      </c>
      <c r="F227" s="1" t="s">
        <v>245</v>
      </c>
      <c r="G227" s="1" t="s">
        <v>246</v>
      </c>
      <c r="H227" s="1" t="s">
        <v>247</v>
      </c>
      <c r="I227" t="str">
        <f t="shared" si="21"/>
        <v>pos_trend</v>
      </c>
      <c r="J227">
        <f t="shared" si="22"/>
        <v>2012</v>
      </c>
      <c r="K227">
        <f t="shared" si="23"/>
        <v>2013</v>
      </c>
      <c r="L227">
        <f t="shared" si="24"/>
        <v>2014</v>
      </c>
      <c r="M227">
        <f t="shared" si="25"/>
        <v>2015</v>
      </c>
      <c r="N227">
        <f t="shared" si="26"/>
        <v>2016</v>
      </c>
    </row>
    <row r="228" spans="1:14" x14ac:dyDescent="0.3">
      <c r="A228" s="1">
        <v>0</v>
      </c>
      <c r="B228" t="s">
        <v>567</v>
      </c>
      <c r="C228" t="s">
        <v>2647</v>
      </c>
      <c r="D228" t="s">
        <v>406</v>
      </c>
      <c r="E228" t="s">
        <v>4652</v>
      </c>
      <c r="F228" t="s">
        <v>4653</v>
      </c>
      <c r="G228" t="s">
        <v>4654</v>
      </c>
      <c r="I228" t="str">
        <f t="shared" si="21"/>
        <v>N/A</v>
      </c>
      <c r="J228">
        <f t="shared" si="22"/>
        <v>16710000</v>
      </c>
      <c r="K228">
        <f t="shared" si="23"/>
        <v>16530000.000000002</v>
      </c>
      <c r="L228">
        <f t="shared" si="24"/>
        <v>46090000</v>
      </c>
      <c r="M228">
        <f t="shared" si="25"/>
        <v>40200000</v>
      </c>
      <c r="N228">
        <f t="shared" si="26"/>
        <v>34310000</v>
      </c>
    </row>
    <row r="229" spans="1:14" x14ac:dyDescent="0.3">
      <c r="A229" s="1">
        <v>1</v>
      </c>
      <c r="B229" t="s">
        <v>573</v>
      </c>
      <c r="C229" t="s">
        <v>4655</v>
      </c>
      <c r="D229" t="s">
        <v>4656</v>
      </c>
      <c r="E229" t="s">
        <v>4657</v>
      </c>
      <c r="F229" t="s">
        <v>2449</v>
      </c>
      <c r="G229" t="s">
        <v>4658</v>
      </c>
      <c r="I229" t="str">
        <f t="shared" si="21"/>
        <v>N/A</v>
      </c>
      <c r="J229">
        <f t="shared" si="22"/>
        <v>25840000</v>
      </c>
      <c r="K229">
        <f t="shared" si="23"/>
        <v>25080000</v>
      </c>
      <c r="L229">
        <f t="shared" si="24"/>
        <v>59820000</v>
      </c>
      <c r="M229">
        <f t="shared" si="25"/>
        <v>65830000</v>
      </c>
      <c r="N229">
        <f t="shared" si="26"/>
        <v>74110000</v>
      </c>
    </row>
    <row r="230" spans="1:14" x14ac:dyDescent="0.3">
      <c r="A230" s="1">
        <v>2</v>
      </c>
      <c r="B230" t="s">
        <v>579</v>
      </c>
      <c r="C230" t="s">
        <v>254</v>
      </c>
      <c r="D230" t="s">
        <v>254</v>
      </c>
      <c r="E230" t="s">
        <v>254</v>
      </c>
      <c r="F230" t="s">
        <v>254</v>
      </c>
      <c r="G230" t="s">
        <v>254</v>
      </c>
      <c r="I230" t="str">
        <f t="shared" si="21"/>
        <v>N/A</v>
      </c>
      <c r="J230" t="str">
        <f t="shared" si="22"/>
        <v>N/A</v>
      </c>
      <c r="K230" t="str">
        <f t="shared" si="23"/>
        <v>N/A</v>
      </c>
      <c r="L230" t="str">
        <f t="shared" si="24"/>
        <v>N/A</v>
      </c>
      <c r="M230" t="str">
        <f t="shared" si="25"/>
        <v>N/A</v>
      </c>
      <c r="N230" t="str">
        <f t="shared" si="26"/>
        <v>N/A</v>
      </c>
    </row>
    <row r="231" spans="1:14" x14ac:dyDescent="0.3">
      <c r="A231" s="1">
        <v>3</v>
      </c>
      <c r="B231" t="s">
        <v>585</v>
      </c>
      <c r="C231" t="s">
        <v>254</v>
      </c>
      <c r="D231" t="s">
        <v>254</v>
      </c>
      <c r="E231" t="s">
        <v>254</v>
      </c>
      <c r="F231" t="s">
        <v>254</v>
      </c>
      <c r="G231" t="s">
        <v>254</v>
      </c>
      <c r="I231" t="str">
        <f t="shared" si="21"/>
        <v>N/A</v>
      </c>
      <c r="J231" t="str">
        <f t="shared" si="22"/>
        <v>N/A</v>
      </c>
      <c r="K231" t="str">
        <f t="shared" si="23"/>
        <v>N/A</v>
      </c>
      <c r="L231" t="str">
        <f t="shared" si="24"/>
        <v>N/A</v>
      </c>
      <c r="M231" t="str">
        <f t="shared" si="25"/>
        <v>N/A</v>
      </c>
      <c r="N231" t="str">
        <f t="shared" si="26"/>
        <v>N/A</v>
      </c>
    </row>
    <row r="232" spans="1:14" x14ac:dyDescent="0.3">
      <c r="A232" s="1">
        <v>4</v>
      </c>
      <c r="B232" t="s">
        <v>589</v>
      </c>
      <c r="C232" t="s">
        <v>4659</v>
      </c>
      <c r="D232" t="s">
        <v>3935</v>
      </c>
      <c r="E232" t="s">
        <v>2820</v>
      </c>
      <c r="F232" t="s">
        <v>4660</v>
      </c>
      <c r="G232" t="s">
        <v>1273</v>
      </c>
      <c r="I232" t="str">
        <f t="shared" si="21"/>
        <v>pos_trend</v>
      </c>
      <c r="J232">
        <f t="shared" si="22"/>
        <v>8650000</v>
      </c>
      <c r="K232">
        <f t="shared" si="23"/>
        <v>9590000</v>
      </c>
      <c r="L232">
        <f t="shared" si="24"/>
        <v>12120000</v>
      </c>
      <c r="M232">
        <f t="shared" si="25"/>
        <v>15780000</v>
      </c>
      <c r="N232">
        <f t="shared" si="26"/>
        <v>18700000</v>
      </c>
    </row>
    <row r="233" spans="1:14" x14ac:dyDescent="0.3">
      <c r="A233" s="1">
        <v>5</v>
      </c>
      <c r="B233" t="s">
        <v>593</v>
      </c>
      <c r="C233" t="s">
        <v>989</v>
      </c>
      <c r="D233" t="s">
        <v>671</v>
      </c>
      <c r="E233" t="s">
        <v>4661</v>
      </c>
      <c r="F233" t="s">
        <v>4662</v>
      </c>
      <c r="G233" t="s">
        <v>3597</v>
      </c>
      <c r="I233" t="str">
        <f t="shared" si="21"/>
        <v>N/A</v>
      </c>
      <c r="J233">
        <f t="shared" si="22"/>
        <v>11810000</v>
      </c>
      <c r="K233">
        <f t="shared" si="23"/>
        <v>11330000</v>
      </c>
      <c r="L233">
        <f t="shared" si="24"/>
        <v>16930000</v>
      </c>
      <c r="M233">
        <f t="shared" si="25"/>
        <v>21200000</v>
      </c>
      <c r="N233">
        <f t="shared" si="26"/>
        <v>22300000</v>
      </c>
    </row>
    <row r="234" spans="1:14" x14ac:dyDescent="0.3">
      <c r="A234" s="1">
        <v>6</v>
      </c>
      <c r="B234" t="s">
        <v>599</v>
      </c>
      <c r="C234" t="s">
        <v>3466</v>
      </c>
      <c r="D234" t="s">
        <v>845</v>
      </c>
      <c r="E234" t="s">
        <v>4663</v>
      </c>
      <c r="F234" t="s">
        <v>4664</v>
      </c>
      <c r="G234" t="s">
        <v>4665</v>
      </c>
      <c r="I234" t="str">
        <f t="shared" si="21"/>
        <v>N/A</v>
      </c>
      <c r="J234">
        <f t="shared" si="22"/>
        <v>9130000</v>
      </c>
      <c r="K234">
        <f t="shared" si="23"/>
        <v>8560000</v>
      </c>
      <c r="L234">
        <f t="shared" si="24"/>
        <v>13730000</v>
      </c>
      <c r="M234">
        <f t="shared" si="25"/>
        <v>25630000</v>
      </c>
      <c r="N234">
        <f t="shared" si="26"/>
        <v>39800000</v>
      </c>
    </row>
    <row r="235" spans="1:14" x14ac:dyDescent="0.3">
      <c r="A235" s="1">
        <v>7</v>
      </c>
      <c r="B235" t="s">
        <v>605</v>
      </c>
      <c r="C235" t="s">
        <v>4666</v>
      </c>
      <c r="D235" t="s">
        <v>4667</v>
      </c>
      <c r="E235" t="s">
        <v>254</v>
      </c>
      <c r="F235" t="s">
        <v>254</v>
      </c>
      <c r="G235" t="s">
        <v>254</v>
      </c>
      <c r="I235" t="str">
        <f t="shared" si="21"/>
        <v>N/A</v>
      </c>
      <c r="J235">
        <f t="shared" si="22"/>
        <v>99360000</v>
      </c>
      <c r="K235">
        <f t="shared" si="23"/>
        <v>93300000</v>
      </c>
      <c r="L235" t="str">
        <f t="shared" si="24"/>
        <v>N/A</v>
      </c>
      <c r="M235" t="str">
        <f t="shared" si="25"/>
        <v>N/A</v>
      </c>
      <c r="N235" t="str">
        <f t="shared" si="26"/>
        <v>N/A</v>
      </c>
    </row>
    <row r="236" spans="1:14" x14ac:dyDescent="0.3">
      <c r="A236" s="1">
        <v>8</v>
      </c>
      <c r="B236" t="s">
        <v>606</v>
      </c>
      <c r="C236" t="s">
        <v>4666</v>
      </c>
      <c r="D236" t="s">
        <v>4667</v>
      </c>
      <c r="E236" t="s">
        <v>254</v>
      </c>
      <c r="F236" t="s">
        <v>254</v>
      </c>
      <c r="G236" t="s">
        <v>254</v>
      </c>
      <c r="I236" t="str">
        <f t="shared" si="21"/>
        <v>N/A</v>
      </c>
      <c r="J236">
        <f t="shared" si="22"/>
        <v>99360000</v>
      </c>
      <c r="K236">
        <f t="shared" si="23"/>
        <v>93300000</v>
      </c>
      <c r="L236" t="str">
        <f t="shared" si="24"/>
        <v>N/A</v>
      </c>
      <c r="M236" t="str">
        <f t="shared" si="25"/>
        <v>N/A</v>
      </c>
      <c r="N236" t="str">
        <f t="shared" si="26"/>
        <v>N/A</v>
      </c>
    </row>
    <row r="237" spans="1:14" x14ac:dyDescent="0.3">
      <c r="A237" s="1">
        <v>9</v>
      </c>
      <c r="B237" t="s">
        <v>607</v>
      </c>
      <c r="C237" t="s">
        <v>254</v>
      </c>
      <c r="D237" t="s">
        <v>254</v>
      </c>
      <c r="E237" t="s">
        <v>254</v>
      </c>
      <c r="F237" t="s">
        <v>254</v>
      </c>
      <c r="G237" t="s">
        <v>254</v>
      </c>
      <c r="I237" t="str">
        <f t="shared" si="21"/>
        <v>N/A</v>
      </c>
      <c r="J237" t="str">
        <f t="shared" si="22"/>
        <v>N/A</v>
      </c>
      <c r="K237" t="str">
        <f t="shared" si="23"/>
        <v>N/A</v>
      </c>
      <c r="L237" t="str">
        <f t="shared" si="24"/>
        <v>N/A</v>
      </c>
      <c r="M237" t="str">
        <f t="shared" si="25"/>
        <v>N/A</v>
      </c>
      <c r="N237" t="str">
        <f t="shared" si="26"/>
        <v>N/A</v>
      </c>
    </row>
    <row r="238" spans="1:14" x14ac:dyDescent="0.3">
      <c r="A238" s="1">
        <v>10</v>
      </c>
      <c r="B238" t="s">
        <v>608</v>
      </c>
      <c r="C238" t="s">
        <v>4668</v>
      </c>
      <c r="D238" t="s">
        <v>4669</v>
      </c>
      <c r="E238" t="s">
        <v>4670</v>
      </c>
      <c r="F238" t="s">
        <v>4671</v>
      </c>
      <c r="G238" t="s">
        <v>51</v>
      </c>
      <c r="I238" t="str">
        <f t="shared" si="21"/>
        <v>N/A</v>
      </c>
      <c r="J238">
        <f t="shared" si="22"/>
        <v>9320000</v>
      </c>
      <c r="K238">
        <f t="shared" si="23"/>
        <v>17460000</v>
      </c>
      <c r="L238">
        <f t="shared" si="24"/>
        <v>615770000</v>
      </c>
      <c r="M238">
        <f t="shared" si="25"/>
        <v>614490000</v>
      </c>
      <c r="N238">
        <f t="shared" si="26"/>
        <v>1020000000</v>
      </c>
    </row>
    <row r="239" spans="1:14" x14ac:dyDescent="0.3">
      <c r="A239" s="1">
        <v>11</v>
      </c>
      <c r="B239" t="s">
        <v>614</v>
      </c>
      <c r="C239" t="s">
        <v>254</v>
      </c>
      <c r="D239" t="s">
        <v>254</v>
      </c>
      <c r="E239" t="s">
        <v>4672</v>
      </c>
      <c r="F239" t="s">
        <v>3251</v>
      </c>
      <c r="G239" t="s">
        <v>4673</v>
      </c>
      <c r="I239" t="str">
        <f t="shared" si="21"/>
        <v>N/A</v>
      </c>
      <c r="J239" t="str">
        <f t="shared" si="22"/>
        <v>N/A</v>
      </c>
      <c r="K239" t="str">
        <f t="shared" si="23"/>
        <v>N/A</v>
      </c>
      <c r="L239">
        <f t="shared" si="24"/>
        <v>182950000</v>
      </c>
      <c r="M239">
        <f t="shared" si="25"/>
        <v>183640000</v>
      </c>
      <c r="N239">
        <f t="shared" si="26"/>
        <v>280600000</v>
      </c>
    </row>
    <row r="240" spans="1:14" x14ac:dyDescent="0.3">
      <c r="A240" s="1">
        <v>12</v>
      </c>
      <c r="B240" t="s">
        <v>620</v>
      </c>
      <c r="C240" t="s">
        <v>254</v>
      </c>
      <c r="D240" t="s">
        <v>254</v>
      </c>
      <c r="E240" t="s">
        <v>4674</v>
      </c>
      <c r="F240" t="s">
        <v>4675</v>
      </c>
      <c r="G240" t="s">
        <v>4676</v>
      </c>
      <c r="I240" t="str">
        <f t="shared" si="21"/>
        <v>N/A</v>
      </c>
      <c r="J240" t="str">
        <f t="shared" si="22"/>
        <v>N/A</v>
      </c>
      <c r="K240" t="str">
        <f t="shared" si="23"/>
        <v>N/A</v>
      </c>
      <c r="L240">
        <f t="shared" si="24"/>
        <v>432820000</v>
      </c>
      <c r="M240">
        <f t="shared" si="25"/>
        <v>430860000</v>
      </c>
      <c r="N240">
        <f t="shared" si="26"/>
        <v>742240000</v>
      </c>
    </row>
    <row r="241" spans="1:14" x14ac:dyDescent="0.3">
      <c r="A241" s="1">
        <v>13</v>
      </c>
      <c r="B241" t="s">
        <v>626</v>
      </c>
      <c r="C241" t="s">
        <v>4677</v>
      </c>
      <c r="D241" t="s">
        <v>4678</v>
      </c>
      <c r="E241" t="s">
        <v>4679</v>
      </c>
      <c r="F241" t="s">
        <v>712</v>
      </c>
      <c r="G241" t="s">
        <v>4680</v>
      </c>
      <c r="I241" t="str">
        <f t="shared" si="21"/>
        <v>N/A</v>
      </c>
      <c r="J241">
        <f t="shared" si="22"/>
        <v>5250000</v>
      </c>
      <c r="K241">
        <f t="shared" si="23"/>
        <v>4530000</v>
      </c>
      <c r="L241">
        <f t="shared" si="24"/>
        <v>9680000</v>
      </c>
      <c r="M241">
        <f t="shared" si="25"/>
        <v>8199999.9999999991</v>
      </c>
      <c r="N241">
        <f t="shared" si="26"/>
        <v>8130000.0000000009</v>
      </c>
    </row>
    <row r="242" spans="1:14" x14ac:dyDescent="0.3">
      <c r="A242" s="1">
        <v>14</v>
      </c>
      <c r="B242" t="s">
        <v>632</v>
      </c>
      <c r="C242" t="s">
        <v>3577</v>
      </c>
      <c r="D242" t="s">
        <v>4681</v>
      </c>
      <c r="E242" t="s">
        <v>3950</v>
      </c>
      <c r="F242" t="s">
        <v>3446</v>
      </c>
      <c r="G242" t="s">
        <v>4682</v>
      </c>
      <c r="I242" t="str">
        <f t="shared" si="21"/>
        <v>N/A</v>
      </c>
      <c r="J242">
        <f t="shared" si="22"/>
        <v>437000</v>
      </c>
      <c r="K242">
        <f t="shared" si="23"/>
        <v>352000</v>
      </c>
      <c r="L242">
        <f t="shared" si="24"/>
        <v>6140000</v>
      </c>
      <c r="M242">
        <f t="shared" si="25"/>
        <v>5300000</v>
      </c>
      <c r="N242">
        <f t="shared" si="26"/>
        <v>5860000</v>
      </c>
    </row>
    <row r="243" spans="1:14" x14ac:dyDescent="0.3">
      <c r="A243" s="1">
        <v>15</v>
      </c>
      <c r="B243" t="s">
        <v>635</v>
      </c>
      <c r="C243" t="s">
        <v>4683</v>
      </c>
      <c r="D243" t="s">
        <v>4684</v>
      </c>
      <c r="E243" t="s">
        <v>4332</v>
      </c>
      <c r="F243" t="s">
        <v>4685</v>
      </c>
      <c r="G243" t="s">
        <v>1513</v>
      </c>
      <c r="I243" t="str">
        <f t="shared" si="21"/>
        <v>pos_trend</v>
      </c>
      <c r="J243">
        <f t="shared" si="22"/>
        <v>565330000</v>
      </c>
      <c r="K243">
        <f t="shared" si="23"/>
        <v>607130000</v>
      </c>
      <c r="L243">
        <f t="shared" si="24"/>
        <v>1080000000</v>
      </c>
      <c r="M243">
        <f t="shared" si="25"/>
        <v>1120000000</v>
      </c>
      <c r="N243">
        <f t="shared" si="26"/>
        <v>1340000000</v>
      </c>
    </row>
    <row r="244" spans="1:14" x14ac:dyDescent="0.3">
      <c r="A244" s="1">
        <v>16</v>
      </c>
      <c r="B244" t="s">
        <v>640</v>
      </c>
      <c r="C244" t="s">
        <v>254</v>
      </c>
      <c r="D244" t="s">
        <v>1641</v>
      </c>
      <c r="E244" t="s">
        <v>4686</v>
      </c>
      <c r="F244" t="s">
        <v>1875</v>
      </c>
      <c r="G244" t="s">
        <v>4687</v>
      </c>
      <c r="I244" t="str">
        <f t="shared" si="21"/>
        <v>N/A</v>
      </c>
      <c r="J244" t="str">
        <f t="shared" si="22"/>
        <v>N/A</v>
      </c>
      <c r="K244">
        <f t="shared" si="23"/>
        <v>7.3899999999999993E-2</v>
      </c>
      <c r="L244">
        <f t="shared" si="24"/>
        <v>0.78</v>
      </c>
      <c r="M244">
        <f t="shared" si="25"/>
        <v>3.3000000000000002E-2</v>
      </c>
      <c r="N244">
        <f t="shared" si="26"/>
        <v>0.2024</v>
      </c>
    </row>
    <row r="245" spans="1:14" x14ac:dyDescent="0.3">
      <c r="I245" t="str">
        <f t="shared" si="21"/>
        <v>N/A</v>
      </c>
      <c r="J245" t="str">
        <f t="shared" si="22"/>
        <v>N/A</v>
      </c>
      <c r="K245" t="str">
        <f t="shared" si="23"/>
        <v>N/A</v>
      </c>
      <c r="L245" t="str">
        <f t="shared" si="24"/>
        <v>N/A</v>
      </c>
      <c r="M245" t="str">
        <f t="shared" si="25"/>
        <v>N/A</v>
      </c>
      <c r="N245" t="str">
        <f t="shared" si="26"/>
        <v>N/A</v>
      </c>
    </row>
    <row r="246" spans="1:14" x14ac:dyDescent="0.3">
      <c r="B246" s="1" t="s">
        <v>307</v>
      </c>
      <c r="C246" s="1" t="s">
        <v>242</v>
      </c>
      <c r="D246" s="1" t="s">
        <v>243</v>
      </c>
      <c r="E246" s="1" t="s">
        <v>244</v>
      </c>
      <c r="F246" s="1" t="s">
        <v>245</v>
      </c>
      <c r="G246" s="1" t="s">
        <v>246</v>
      </c>
      <c r="H246" s="1" t="s">
        <v>247</v>
      </c>
      <c r="I246" t="str">
        <f t="shared" si="21"/>
        <v>pos_trend</v>
      </c>
      <c r="J246">
        <f t="shared" si="22"/>
        <v>2012</v>
      </c>
      <c r="K246">
        <f t="shared" si="23"/>
        <v>2013</v>
      </c>
      <c r="L246">
        <f t="shared" si="24"/>
        <v>2014</v>
      </c>
      <c r="M246">
        <f t="shared" si="25"/>
        <v>2015</v>
      </c>
      <c r="N246">
        <f t="shared" si="26"/>
        <v>2016</v>
      </c>
    </row>
    <row r="247" spans="1:14" x14ac:dyDescent="0.3">
      <c r="A247" s="1">
        <v>0</v>
      </c>
      <c r="B247" t="s">
        <v>645</v>
      </c>
      <c r="C247" t="s">
        <v>4688</v>
      </c>
      <c r="D247" t="s">
        <v>4689</v>
      </c>
      <c r="E247" t="s">
        <v>4313</v>
      </c>
      <c r="F247" t="s">
        <v>412</v>
      </c>
      <c r="G247" t="s">
        <v>4690</v>
      </c>
      <c r="I247" t="str">
        <f t="shared" si="21"/>
        <v>N/A</v>
      </c>
      <c r="J247">
        <f t="shared" si="22"/>
        <v>2280000</v>
      </c>
      <c r="K247">
        <f t="shared" si="23"/>
        <v>2009999.9999999998</v>
      </c>
      <c r="L247">
        <f t="shared" si="24"/>
        <v>2040000</v>
      </c>
      <c r="M247">
        <f t="shared" si="25"/>
        <v>1170000</v>
      </c>
      <c r="N247">
        <f t="shared" si="26"/>
        <v>7020000</v>
      </c>
    </row>
    <row r="248" spans="1:14" x14ac:dyDescent="0.3">
      <c r="A248" s="1">
        <v>1</v>
      </c>
      <c r="B248" t="s">
        <v>651</v>
      </c>
      <c r="C248" t="s">
        <v>254</v>
      </c>
      <c r="D248" t="s">
        <v>254</v>
      </c>
      <c r="E248" t="s">
        <v>254</v>
      </c>
      <c r="F248" t="s">
        <v>254</v>
      </c>
      <c r="G248" t="s">
        <v>254</v>
      </c>
      <c r="I248" t="str">
        <f t="shared" si="21"/>
        <v>N/A</v>
      </c>
      <c r="J248" t="str">
        <f t="shared" si="22"/>
        <v>N/A</v>
      </c>
      <c r="K248" t="str">
        <f t="shared" si="23"/>
        <v>N/A</v>
      </c>
      <c r="L248" t="str">
        <f t="shared" si="24"/>
        <v>N/A</v>
      </c>
      <c r="M248" t="str">
        <f t="shared" si="25"/>
        <v>N/A</v>
      </c>
      <c r="N248" t="str">
        <f t="shared" si="26"/>
        <v>N/A</v>
      </c>
    </row>
    <row r="249" spans="1:14" x14ac:dyDescent="0.3">
      <c r="A249" s="1">
        <v>2</v>
      </c>
      <c r="B249" t="s">
        <v>653</v>
      </c>
      <c r="C249" t="s">
        <v>4688</v>
      </c>
      <c r="D249" t="s">
        <v>4689</v>
      </c>
      <c r="E249" t="s">
        <v>4313</v>
      </c>
      <c r="F249" t="s">
        <v>412</v>
      </c>
      <c r="G249" t="s">
        <v>4690</v>
      </c>
      <c r="I249" t="str">
        <f t="shared" si="21"/>
        <v>N/A</v>
      </c>
      <c r="J249">
        <f t="shared" si="22"/>
        <v>2280000</v>
      </c>
      <c r="K249">
        <f t="shared" si="23"/>
        <v>2009999.9999999998</v>
      </c>
      <c r="L249">
        <f t="shared" si="24"/>
        <v>2040000</v>
      </c>
      <c r="M249">
        <f t="shared" si="25"/>
        <v>1170000</v>
      </c>
      <c r="N249">
        <f t="shared" si="26"/>
        <v>7020000</v>
      </c>
    </row>
    <row r="250" spans="1:14" x14ac:dyDescent="0.3">
      <c r="A250" s="1">
        <v>3</v>
      </c>
      <c r="B250" t="s">
        <v>655</v>
      </c>
      <c r="C250" t="s">
        <v>838</v>
      </c>
      <c r="D250" t="s">
        <v>4691</v>
      </c>
      <c r="E250" t="s">
        <v>4172</v>
      </c>
      <c r="F250" t="s">
        <v>4692</v>
      </c>
      <c r="G250" t="s">
        <v>4693</v>
      </c>
      <c r="I250" t="str">
        <f t="shared" si="21"/>
        <v>N/A</v>
      </c>
      <c r="J250">
        <f t="shared" si="22"/>
        <v>22500000</v>
      </c>
      <c r="K250">
        <f t="shared" si="23"/>
        <v>15920000</v>
      </c>
      <c r="L250">
        <f t="shared" si="24"/>
        <v>17750000</v>
      </c>
      <c r="M250">
        <f t="shared" si="25"/>
        <v>14230000</v>
      </c>
      <c r="N250">
        <f t="shared" si="26"/>
        <v>26930000</v>
      </c>
    </row>
    <row r="251" spans="1:14" x14ac:dyDescent="0.3">
      <c r="A251" s="1">
        <v>4</v>
      </c>
      <c r="B251" t="s">
        <v>661</v>
      </c>
      <c r="C251" t="s">
        <v>254</v>
      </c>
      <c r="D251" t="s">
        <v>4694</v>
      </c>
      <c r="E251" t="s">
        <v>4695</v>
      </c>
      <c r="F251" t="s">
        <v>4696</v>
      </c>
      <c r="G251" t="s">
        <v>4697</v>
      </c>
      <c r="I251" t="str">
        <f t="shared" si="21"/>
        <v>N/A</v>
      </c>
      <c r="J251" t="str">
        <f t="shared" si="22"/>
        <v>N/A</v>
      </c>
      <c r="K251">
        <f t="shared" si="23"/>
        <v>-0.29239999999999999</v>
      </c>
      <c r="L251">
        <f t="shared" si="24"/>
        <v>0.1149</v>
      </c>
      <c r="M251">
        <f t="shared" si="25"/>
        <v>-0.19820000000000002</v>
      </c>
      <c r="N251">
        <f t="shared" si="26"/>
        <v>0.89230000000000009</v>
      </c>
    </row>
    <row r="252" spans="1:14" x14ac:dyDescent="0.3">
      <c r="A252" s="1">
        <v>5</v>
      </c>
      <c r="B252" t="s">
        <v>666</v>
      </c>
      <c r="C252" t="s">
        <v>254</v>
      </c>
      <c r="D252" t="s">
        <v>254</v>
      </c>
      <c r="E252" t="s">
        <v>254</v>
      </c>
      <c r="F252" t="s">
        <v>254</v>
      </c>
      <c r="G252" t="s">
        <v>254</v>
      </c>
      <c r="I252" t="str">
        <f t="shared" ref="I252:I315" si="27">IF(AND(K252&gt; J252, L252&gt; K252, M252&gt; L252, N252&gt; M252), "pos_trend", IF(AND(K252&lt; J252, L252&lt; K252, M252&lt; L252, N252&lt; M252), "neg_trend", "N/A"))</f>
        <v>N/A</v>
      </c>
      <c r="J252" t="str">
        <f t="shared" ref="J252:J315" si="28">IFERROR(IF(TRIM(C252)="-", "N/A", IF(RIGHT(C252,1)=")",IF(RIGHT(C252,2)="T)",-1000000000000*VALUE(MID(C252,2,LEN(C252)-3)),IF(RIGHT(C252,2)="M)",-1000000*VALUE(MID(C252,2,LEN(C252)-3)),IF(RIGHT(C252,2)="B)",-1000000000*VALUE(MID(C252,2,LEN(C252)-3)),IF(RIGHT(C252,2)="k)",-1000*VALUE(MID(C252,2,LEN(C252)-3)),VALUE(SUBSTITUTE(C252,",","")))))),IF(RIGHT(C252,1)="T",1000000000000*VALUE(LEFT(C252,LEN(C252)-1)),IF(RIGHT(C252,1)="M",1000000*VALUE(LEFT(C252,LEN(C252)-1)),IF(RIGHT(C252,1)="B",1000000000*VALUE(LEFT(C252,LEN(C252)-1)),IF(RIGHT(C252,1)="%",0.01*VALUE(LEFT(C252,LEN(C252)-1)),IF(RIGHT(C252,1)="k",1000*VALUE(LEFT(C252,LEN(C252)-1)),VALUE(SUBSTITUTE(C252,",",""))))))))),"N/A")</f>
        <v>N/A</v>
      </c>
      <c r="K252" t="str">
        <f t="shared" ref="K252:K315" si="29">IFERROR(IF(TRIM(D252)="-", "N/A", IF(RIGHT(D252,1)=")",IF(RIGHT(D252,2)="T)",-1000000000000*VALUE(MID(D252,2,LEN(D252)-3)),IF(RIGHT(D252,2)="M)",-1000000*VALUE(MID(D252,2,LEN(D252)-3)),IF(RIGHT(D252,2)="B)",-1000000000*VALUE(MID(D252,2,LEN(D252)-3)),IF(RIGHT(D252,2)="k)",-1000*VALUE(MID(D252,2,LEN(D252)-3)),VALUE(SUBSTITUTE(D252,",","")))))),IF(RIGHT(D252,1)="T",1000000000000*VALUE(LEFT(D252,LEN(D252)-1)),IF(RIGHT(D252,1)="M",1000000*VALUE(LEFT(D252,LEN(D252)-1)),IF(RIGHT(D252,1)="B",1000000000*VALUE(LEFT(D252,LEN(D252)-1)),IF(RIGHT(D252,1)="%",0.01*VALUE(LEFT(D252,LEN(D252)-1)),IF(RIGHT(D252,1)="k",1000*VALUE(LEFT(D252,LEN(D252)-1)),VALUE(SUBSTITUTE(D252,",",""))))))))),"N/A")</f>
        <v>N/A</v>
      </c>
      <c r="L252" t="str">
        <f t="shared" ref="L252:L315" si="30">IFERROR(IF(TRIM(E252)="-", "N/A", IF(RIGHT(E252,1)=")",IF(RIGHT(E252,2)="T)",-1000000000000*VALUE(MID(E252,2,LEN(E252)-3)),IF(RIGHT(E252,2)="M)",-1000000*VALUE(MID(E252,2,LEN(E252)-3)),IF(RIGHT(E252,2)="B)",-1000000000*VALUE(MID(E252,2,LEN(E252)-3)),IF(RIGHT(E252,2)="k)",-1000*VALUE(MID(E252,2,LEN(E252)-3)),VALUE(SUBSTITUTE(E252,",","")))))),IF(RIGHT(E252,1)="T",1000000000000*VALUE(LEFT(E252,LEN(E252)-1)),IF(RIGHT(E252,1)="M",1000000*VALUE(LEFT(E252,LEN(E252)-1)),IF(RIGHT(E252,1)="B",1000000000*VALUE(LEFT(E252,LEN(E252)-1)),IF(RIGHT(E252,1)="%",0.01*VALUE(LEFT(E252,LEN(E252)-1)),IF(RIGHT(E252,1)="k",1000*VALUE(LEFT(E252,LEN(E252)-1)),VALUE(SUBSTITUTE(E252,",",""))))))))),"N/A")</f>
        <v>N/A</v>
      </c>
      <c r="M252" t="str">
        <f t="shared" ref="M252:M315" si="31">IFERROR(IF(TRIM(F252)="-", "N/A", IF(RIGHT(F252,1)=")",IF(RIGHT(F252,2)="T)",-1000000000000*VALUE(MID(F252,2,LEN(F252)-3)),IF(RIGHT(F252,2)="M)",-1000000*VALUE(MID(F252,2,LEN(F252)-3)),IF(RIGHT(F252,2)="B)",-1000000000*VALUE(MID(F252,2,LEN(F252)-3)),IF(RIGHT(F252,2)="k)",-1000*VALUE(MID(F252,2,LEN(F252)-3)),VALUE(SUBSTITUTE(F252,",","")))))),IF(RIGHT(F252,1)="T",1000000000000*VALUE(LEFT(F252,LEN(F252)-1)),IF(RIGHT(F252,1)="M",1000000*VALUE(LEFT(F252,LEN(F252)-1)),IF(RIGHT(F252,1)="B",1000000000*VALUE(LEFT(F252,LEN(F252)-1)),IF(RIGHT(F252,1)="%",0.01*VALUE(LEFT(F252,LEN(F252)-1)),IF(RIGHT(F252,1)="k",1000*VALUE(LEFT(F252,LEN(F252)-1)),VALUE(SUBSTITUTE(F252,",",""))))))))),"N/A")</f>
        <v>N/A</v>
      </c>
      <c r="N252" t="str">
        <f t="shared" ref="N252:N315" si="32">IFERROR(IF(TRIM(G252)="-", "N/A", IF(RIGHT(G252,1)=")",IF(RIGHT(G252,2)="T)",-1000000000000*VALUE(MID(G252,2,LEN(G252)-3)),IF(RIGHT(G252,2)="M)",-1000000*VALUE(MID(G252,2,LEN(G252)-3)),IF(RIGHT(G252,2)="B)",-1000000000*VALUE(MID(G252,2,LEN(G252)-3)),IF(RIGHT(G252,2)="k)",-1000*VALUE(MID(G252,2,LEN(G252)-3)),VALUE(SUBSTITUTE(G252,",","")))))),IF(RIGHT(G252,1)="T",1000000000000*VALUE(LEFT(G252,LEN(G252)-1)),IF(RIGHT(G252,1)="M",1000000*VALUE(LEFT(G252,LEN(G252)-1)),IF(RIGHT(G252,1)="B",1000000000*VALUE(LEFT(G252,LEN(G252)-1)),IF(RIGHT(G252,1)="%",0.01*VALUE(LEFT(G252,LEN(G252)-1)),IF(RIGHT(G252,1)="k",1000*VALUE(LEFT(G252,LEN(G252)-1)),VALUE(SUBSTITUTE(G252,",",""))))))))),"N/A")</f>
        <v>N/A</v>
      </c>
    </row>
    <row r="253" spans="1:14" x14ac:dyDescent="0.3">
      <c r="A253" s="1">
        <v>6</v>
      </c>
      <c r="B253" t="s">
        <v>672</v>
      </c>
      <c r="C253" t="s">
        <v>4698</v>
      </c>
      <c r="D253" t="s">
        <v>4699</v>
      </c>
      <c r="E253" t="s">
        <v>4700</v>
      </c>
      <c r="F253" t="s">
        <v>4701</v>
      </c>
      <c r="G253" t="s">
        <v>4702</v>
      </c>
      <c r="I253" t="str">
        <f t="shared" si="27"/>
        <v>N/A</v>
      </c>
      <c r="J253">
        <f t="shared" si="28"/>
        <v>74090000</v>
      </c>
      <c r="K253">
        <f t="shared" si="29"/>
        <v>78720000</v>
      </c>
      <c r="L253">
        <f t="shared" si="30"/>
        <v>94600000</v>
      </c>
      <c r="M253">
        <f t="shared" si="31"/>
        <v>75190000</v>
      </c>
      <c r="N253">
        <f t="shared" si="32"/>
        <v>113950000</v>
      </c>
    </row>
    <row r="254" spans="1:14" x14ac:dyDescent="0.3">
      <c r="A254" s="1">
        <v>7</v>
      </c>
      <c r="B254" t="s">
        <v>677</v>
      </c>
      <c r="C254" t="s">
        <v>254</v>
      </c>
      <c r="D254" t="s">
        <v>254</v>
      </c>
      <c r="E254" t="s">
        <v>254</v>
      </c>
      <c r="F254" t="s">
        <v>254</v>
      </c>
      <c r="G254" t="s">
        <v>254</v>
      </c>
      <c r="I254" t="str">
        <f t="shared" si="27"/>
        <v>N/A</v>
      </c>
      <c r="J254" t="str">
        <f t="shared" si="28"/>
        <v>N/A</v>
      </c>
      <c r="K254" t="str">
        <f t="shared" si="29"/>
        <v>N/A</v>
      </c>
      <c r="L254" t="str">
        <f t="shared" si="30"/>
        <v>N/A</v>
      </c>
      <c r="M254" t="str">
        <f t="shared" si="31"/>
        <v>N/A</v>
      </c>
      <c r="N254" t="str">
        <f t="shared" si="32"/>
        <v>N/A</v>
      </c>
    </row>
    <row r="255" spans="1:14" x14ac:dyDescent="0.3">
      <c r="A255" s="1">
        <v>8</v>
      </c>
      <c r="B255" t="s">
        <v>678</v>
      </c>
      <c r="C255" t="s">
        <v>2839</v>
      </c>
      <c r="D255" t="s">
        <v>4703</v>
      </c>
      <c r="E255" t="s">
        <v>4129</v>
      </c>
      <c r="F255" t="s">
        <v>2816</v>
      </c>
      <c r="G255" t="s">
        <v>4704</v>
      </c>
      <c r="I255" t="str">
        <f t="shared" si="27"/>
        <v>pos_trend</v>
      </c>
      <c r="J255">
        <f t="shared" si="28"/>
        <v>6360000</v>
      </c>
      <c r="K255">
        <f t="shared" si="29"/>
        <v>7900000</v>
      </c>
      <c r="L255">
        <f t="shared" si="30"/>
        <v>10700000</v>
      </c>
      <c r="M255">
        <f t="shared" si="31"/>
        <v>16570000</v>
      </c>
      <c r="N255">
        <f t="shared" si="32"/>
        <v>20720000</v>
      </c>
    </row>
    <row r="256" spans="1:14" x14ac:dyDescent="0.3">
      <c r="A256" s="1">
        <v>9</v>
      </c>
      <c r="B256" t="s">
        <v>683</v>
      </c>
      <c r="C256" t="s">
        <v>4705</v>
      </c>
      <c r="D256" t="s">
        <v>4706</v>
      </c>
      <c r="E256" t="s">
        <v>4707</v>
      </c>
      <c r="F256" t="s">
        <v>4708</v>
      </c>
      <c r="G256" t="s">
        <v>4709</v>
      </c>
      <c r="I256" t="str">
        <f t="shared" si="27"/>
        <v>N/A</v>
      </c>
      <c r="J256">
        <f t="shared" si="28"/>
        <v>67730000</v>
      </c>
      <c r="K256">
        <f t="shared" si="29"/>
        <v>70820000</v>
      </c>
      <c r="L256">
        <f t="shared" si="30"/>
        <v>83900000</v>
      </c>
      <c r="M256">
        <f t="shared" si="31"/>
        <v>58620000</v>
      </c>
      <c r="N256">
        <f t="shared" si="32"/>
        <v>93230000</v>
      </c>
    </row>
    <row r="257" spans="1:14" x14ac:dyDescent="0.3">
      <c r="A257" s="1">
        <v>10</v>
      </c>
      <c r="B257" t="s">
        <v>689</v>
      </c>
      <c r="C257" t="s">
        <v>4710</v>
      </c>
      <c r="D257" t="s">
        <v>4711</v>
      </c>
      <c r="E257" t="s">
        <v>4712</v>
      </c>
      <c r="F257" t="s">
        <v>4713</v>
      </c>
      <c r="G257" t="s">
        <v>4714</v>
      </c>
      <c r="I257" t="str">
        <f t="shared" si="27"/>
        <v>N/A</v>
      </c>
      <c r="J257">
        <f t="shared" si="28"/>
        <v>98870000</v>
      </c>
      <c r="K257">
        <f t="shared" si="29"/>
        <v>96640000</v>
      </c>
      <c r="L257">
        <f t="shared" si="30"/>
        <v>114380000</v>
      </c>
      <c r="M257">
        <f t="shared" si="31"/>
        <v>90590000</v>
      </c>
      <c r="N257">
        <f t="shared" si="32"/>
        <v>147900000</v>
      </c>
    </row>
    <row r="258" spans="1:14" x14ac:dyDescent="0.3">
      <c r="A258" s="1">
        <v>11</v>
      </c>
      <c r="B258" t="s">
        <v>695</v>
      </c>
      <c r="C258" t="s">
        <v>4715</v>
      </c>
      <c r="D258" t="s">
        <v>3477</v>
      </c>
      <c r="E258" t="s">
        <v>4716</v>
      </c>
      <c r="F258" t="s">
        <v>4717</v>
      </c>
      <c r="G258" t="s">
        <v>4718</v>
      </c>
      <c r="I258" t="str">
        <f t="shared" si="27"/>
        <v>N/A</v>
      </c>
      <c r="J258">
        <f t="shared" si="28"/>
        <v>5680000</v>
      </c>
      <c r="K258">
        <f t="shared" si="29"/>
        <v>3870000</v>
      </c>
      <c r="L258">
        <f t="shared" si="30"/>
        <v>289880000</v>
      </c>
      <c r="M258">
        <f t="shared" si="31"/>
        <v>296580000</v>
      </c>
      <c r="N258">
        <f t="shared" si="32"/>
        <v>324030000</v>
      </c>
    </row>
    <row r="259" spans="1:14" x14ac:dyDescent="0.3">
      <c r="A259" s="1">
        <v>12</v>
      </c>
      <c r="B259" t="s">
        <v>701</v>
      </c>
      <c r="C259" t="s">
        <v>4715</v>
      </c>
      <c r="D259" t="s">
        <v>3477</v>
      </c>
      <c r="E259" t="s">
        <v>4716</v>
      </c>
      <c r="F259" t="s">
        <v>4717</v>
      </c>
      <c r="G259" t="s">
        <v>4718</v>
      </c>
      <c r="I259" t="str">
        <f t="shared" si="27"/>
        <v>N/A</v>
      </c>
      <c r="J259">
        <f t="shared" si="28"/>
        <v>5680000</v>
      </c>
      <c r="K259">
        <f t="shared" si="29"/>
        <v>3870000</v>
      </c>
      <c r="L259">
        <f t="shared" si="30"/>
        <v>289880000</v>
      </c>
      <c r="M259">
        <f t="shared" si="31"/>
        <v>296580000</v>
      </c>
      <c r="N259">
        <f t="shared" si="32"/>
        <v>324030000</v>
      </c>
    </row>
    <row r="260" spans="1:14" x14ac:dyDescent="0.3">
      <c r="A260" s="1">
        <v>13</v>
      </c>
      <c r="B260" t="s">
        <v>704</v>
      </c>
      <c r="C260" t="s">
        <v>4719</v>
      </c>
      <c r="D260" t="s">
        <v>4720</v>
      </c>
      <c r="E260" t="s">
        <v>4721</v>
      </c>
      <c r="F260" t="s">
        <v>4717</v>
      </c>
      <c r="G260" t="s">
        <v>4718</v>
      </c>
      <c r="I260" t="str">
        <f t="shared" si="27"/>
        <v>N/A</v>
      </c>
      <c r="J260">
        <f t="shared" si="28"/>
        <v>1440000</v>
      </c>
      <c r="K260">
        <f t="shared" si="29"/>
        <v>640000</v>
      </c>
      <c r="L260">
        <f t="shared" si="30"/>
        <v>287700000</v>
      </c>
      <c r="M260">
        <f t="shared" si="31"/>
        <v>296580000</v>
      </c>
      <c r="N260">
        <f t="shared" si="32"/>
        <v>324030000</v>
      </c>
    </row>
    <row r="261" spans="1:14" x14ac:dyDescent="0.3">
      <c r="A261" s="1">
        <v>14</v>
      </c>
      <c r="B261" t="s">
        <v>705</v>
      </c>
      <c r="C261" t="s">
        <v>2019</v>
      </c>
      <c r="D261" t="s">
        <v>1165</v>
      </c>
      <c r="E261" t="s">
        <v>4722</v>
      </c>
      <c r="F261" t="s">
        <v>254</v>
      </c>
      <c r="G261" t="s">
        <v>254</v>
      </c>
      <c r="I261" t="str">
        <f t="shared" si="27"/>
        <v>N/A</v>
      </c>
      <c r="J261">
        <f t="shared" si="28"/>
        <v>4240000</v>
      </c>
      <c r="K261">
        <f t="shared" si="29"/>
        <v>3230000</v>
      </c>
      <c r="L261">
        <f t="shared" si="30"/>
        <v>2180000</v>
      </c>
      <c r="M261" t="str">
        <f t="shared" si="31"/>
        <v>N/A</v>
      </c>
      <c r="N261" t="str">
        <f t="shared" si="32"/>
        <v>N/A</v>
      </c>
    </row>
    <row r="262" spans="1:14" x14ac:dyDescent="0.3">
      <c r="A262" s="1">
        <v>15</v>
      </c>
      <c r="B262" t="s">
        <v>706</v>
      </c>
      <c r="C262" t="s">
        <v>254</v>
      </c>
      <c r="D262" t="s">
        <v>254</v>
      </c>
      <c r="E262" t="s">
        <v>254</v>
      </c>
      <c r="F262" t="s">
        <v>254</v>
      </c>
      <c r="G262" t="s">
        <v>254</v>
      </c>
      <c r="I262" t="str">
        <f t="shared" si="27"/>
        <v>N/A</v>
      </c>
      <c r="J262" t="str">
        <f t="shared" si="28"/>
        <v>N/A</v>
      </c>
      <c r="K262" t="str">
        <f t="shared" si="29"/>
        <v>N/A</v>
      </c>
      <c r="L262" t="str">
        <f t="shared" si="30"/>
        <v>N/A</v>
      </c>
      <c r="M262" t="str">
        <f t="shared" si="31"/>
        <v>N/A</v>
      </c>
      <c r="N262" t="str">
        <f t="shared" si="32"/>
        <v>N/A</v>
      </c>
    </row>
    <row r="263" spans="1:14" x14ac:dyDescent="0.3">
      <c r="A263" s="1">
        <v>16</v>
      </c>
      <c r="B263" t="s">
        <v>709</v>
      </c>
      <c r="C263" t="s">
        <v>254</v>
      </c>
      <c r="D263" t="s">
        <v>254</v>
      </c>
      <c r="E263" t="s">
        <v>4723</v>
      </c>
      <c r="F263" t="s">
        <v>4724</v>
      </c>
      <c r="G263" t="s">
        <v>4725</v>
      </c>
      <c r="I263" t="str">
        <f t="shared" si="27"/>
        <v>N/A</v>
      </c>
      <c r="J263" t="str">
        <f t="shared" si="28"/>
        <v>N/A</v>
      </c>
      <c r="K263" t="str">
        <f t="shared" si="29"/>
        <v>N/A</v>
      </c>
      <c r="L263">
        <f t="shared" si="30"/>
        <v>52600000</v>
      </c>
      <c r="M263">
        <f t="shared" si="31"/>
        <v>63500000</v>
      </c>
      <c r="N263">
        <f t="shared" si="32"/>
        <v>72100000</v>
      </c>
    </row>
    <row r="264" spans="1:14" x14ac:dyDescent="0.3">
      <c r="A264" s="1">
        <v>17</v>
      </c>
      <c r="B264" t="s">
        <v>714</v>
      </c>
      <c r="C264" t="s">
        <v>4726</v>
      </c>
      <c r="D264" t="s">
        <v>4727</v>
      </c>
      <c r="E264" t="s">
        <v>4728</v>
      </c>
      <c r="F264" t="s">
        <v>4729</v>
      </c>
      <c r="G264" t="s">
        <v>4730</v>
      </c>
      <c r="I264" t="str">
        <f t="shared" si="27"/>
        <v>N/A</v>
      </c>
      <c r="J264">
        <f t="shared" si="28"/>
        <v>-101640000</v>
      </c>
      <c r="K264">
        <f t="shared" si="29"/>
        <v>-107990000</v>
      </c>
      <c r="L264">
        <f t="shared" si="30"/>
        <v>23890000</v>
      </c>
      <c r="M264">
        <f t="shared" si="31"/>
        <v>10020000</v>
      </c>
      <c r="N264">
        <f t="shared" si="32"/>
        <v>88410000</v>
      </c>
    </row>
    <row r="265" spans="1:14" x14ac:dyDescent="0.3">
      <c r="A265" s="1">
        <v>18</v>
      </c>
      <c r="B265" t="s">
        <v>720</v>
      </c>
      <c r="C265" t="s">
        <v>254</v>
      </c>
      <c r="D265" t="s">
        <v>254</v>
      </c>
      <c r="E265" t="s">
        <v>4728</v>
      </c>
      <c r="F265" t="s">
        <v>2001</v>
      </c>
      <c r="G265" t="s">
        <v>4731</v>
      </c>
      <c r="I265" t="str">
        <f t="shared" si="27"/>
        <v>N/A</v>
      </c>
      <c r="J265" t="str">
        <f t="shared" si="28"/>
        <v>N/A</v>
      </c>
      <c r="K265" t="str">
        <f t="shared" si="29"/>
        <v>N/A</v>
      </c>
      <c r="L265">
        <f t="shared" si="30"/>
        <v>23890000</v>
      </c>
      <c r="M265">
        <f t="shared" si="31"/>
        <v>12150000</v>
      </c>
      <c r="N265">
        <f t="shared" si="32"/>
        <v>92810000</v>
      </c>
    </row>
    <row r="266" spans="1:14" x14ac:dyDescent="0.3">
      <c r="A266" s="1">
        <v>19</v>
      </c>
      <c r="B266" t="s">
        <v>725</v>
      </c>
      <c r="C266" t="s">
        <v>4732</v>
      </c>
      <c r="D266" t="s">
        <v>4733</v>
      </c>
      <c r="E266" t="s">
        <v>254</v>
      </c>
      <c r="F266" t="s">
        <v>4734</v>
      </c>
      <c r="G266" t="s">
        <v>4735</v>
      </c>
      <c r="I266" t="str">
        <f t="shared" si="27"/>
        <v>N/A</v>
      </c>
      <c r="J266">
        <f t="shared" si="28"/>
        <v>101640000</v>
      </c>
      <c r="K266">
        <f t="shared" si="29"/>
        <v>107990000</v>
      </c>
      <c r="L266" t="str">
        <f t="shared" si="30"/>
        <v>N/A</v>
      </c>
      <c r="M266">
        <f t="shared" si="31"/>
        <v>2130000</v>
      </c>
      <c r="N266">
        <f t="shared" si="32"/>
        <v>4400000</v>
      </c>
    </row>
    <row r="267" spans="1:14" x14ac:dyDescent="0.3">
      <c r="A267" s="1">
        <v>20</v>
      </c>
      <c r="B267" t="s">
        <v>730</v>
      </c>
      <c r="C267" t="s">
        <v>4736</v>
      </c>
      <c r="D267" t="s">
        <v>4737</v>
      </c>
      <c r="E267" t="s">
        <v>4738</v>
      </c>
      <c r="F267" t="s">
        <v>4739</v>
      </c>
      <c r="G267" t="s">
        <v>568</v>
      </c>
      <c r="I267" t="str">
        <f t="shared" si="27"/>
        <v>neg_trend</v>
      </c>
      <c r="J267">
        <f t="shared" si="28"/>
        <v>74860000</v>
      </c>
      <c r="K267">
        <f t="shared" si="29"/>
        <v>66260000.000000007</v>
      </c>
      <c r="L267">
        <f t="shared" si="30"/>
        <v>59670000</v>
      </c>
      <c r="M267">
        <f t="shared" si="31"/>
        <v>50500000</v>
      </c>
      <c r="N267">
        <f t="shared" si="32"/>
        <v>41290000</v>
      </c>
    </row>
    <row r="268" spans="1:14" x14ac:dyDescent="0.3">
      <c r="A268" s="1">
        <v>21</v>
      </c>
      <c r="B268" t="s">
        <v>735</v>
      </c>
      <c r="C268" t="s">
        <v>4740</v>
      </c>
      <c r="D268" t="s">
        <v>4741</v>
      </c>
      <c r="E268" t="s">
        <v>4474</v>
      </c>
      <c r="F268" t="s">
        <v>1930</v>
      </c>
      <c r="G268" t="s">
        <v>4742</v>
      </c>
      <c r="I268" t="str">
        <f t="shared" si="27"/>
        <v>N/A</v>
      </c>
      <c r="J268">
        <f t="shared" si="28"/>
        <v>6170000</v>
      </c>
      <c r="K268">
        <f t="shared" si="29"/>
        <v>6640000</v>
      </c>
      <c r="L268">
        <f t="shared" si="30"/>
        <v>9100000</v>
      </c>
      <c r="M268">
        <f t="shared" si="31"/>
        <v>8990000</v>
      </c>
      <c r="N268">
        <f t="shared" si="32"/>
        <v>8830000</v>
      </c>
    </row>
    <row r="269" spans="1:14" x14ac:dyDescent="0.3">
      <c r="A269" s="1">
        <v>22</v>
      </c>
      <c r="B269" t="s">
        <v>741</v>
      </c>
      <c r="C269" t="s">
        <v>4743</v>
      </c>
      <c r="D269" t="s">
        <v>4744</v>
      </c>
      <c r="E269" t="s">
        <v>4745</v>
      </c>
      <c r="F269" t="s">
        <v>4746</v>
      </c>
      <c r="G269" t="s">
        <v>4747</v>
      </c>
      <c r="I269" t="str">
        <f t="shared" si="27"/>
        <v>neg_trend</v>
      </c>
      <c r="J269">
        <f t="shared" si="28"/>
        <v>68690000</v>
      </c>
      <c r="K269">
        <f t="shared" si="29"/>
        <v>59630000</v>
      </c>
      <c r="L269">
        <f t="shared" si="30"/>
        <v>50570000</v>
      </c>
      <c r="M269">
        <f t="shared" si="31"/>
        <v>41510000</v>
      </c>
      <c r="N269">
        <f t="shared" si="32"/>
        <v>32460000</v>
      </c>
    </row>
    <row r="270" spans="1:14" x14ac:dyDescent="0.3">
      <c r="A270" s="1">
        <v>23</v>
      </c>
      <c r="B270" t="s">
        <v>747</v>
      </c>
      <c r="C270" t="s">
        <v>4748</v>
      </c>
      <c r="D270" t="s">
        <v>4749</v>
      </c>
      <c r="E270" t="s">
        <v>4750</v>
      </c>
      <c r="F270" t="s">
        <v>4751</v>
      </c>
      <c r="G270" t="s">
        <v>4752</v>
      </c>
      <c r="I270" t="str">
        <f t="shared" si="27"/>
        <v>N/A</v>
      </c>
      <c r="J270">
        <f t="shared" si="28"/>
        <v>179410000</v>
      </c>
      <c r="K270">
        <f t="shared" si="29"/>
        <v>166770000</v>
      </c>
      <c r="L270">
        <f t="shared" si="30"/>
        <v>540420000</v>
      </c>
      <c r="M270">
        <f t="shared" si="31"/>
        <v>513320000.00000006</v>
      </c>
      <c r="N270">
        <f t="shared" si="32"/>
        <v>678120000</v>
      </c>
    </row>
    <row r="271" spans="1:14" x14ac:dyDescent="0.3">
      <c r="A271" s="1">
        <v>24</v>
      </c>
      <c r="B271" t="s">
        <v>753</v>
      </c>
      <c r="C271" t="s">
        <v>254</v>
      </c>
      <c r="D271" t="s">
        <v>254</v>
      </c>
      <c r="E271" t="s">
        <v>254</v>
      </c>
      <c r="F271" t="s">
        <v>254</v>
      </c>
      <c r="G271" t="s">
        <v>254</v>
      </c>
      <c r="I271" t="str">
        <f t="shared" si="27"/>
        <v>N/A</v>
      </c>
      <c r="J271" t="str">
        <f t="shared" si="28"/>
        <v>N/A</v>
      </c>
      <c r="K271" t="str">
        <f t="shared" si="29"/>
        <v>N/A</v>
      </c>
      <c r="L271" t="str">
        <f t="shared" si="30"/>
        <v>N/A</v>
      </c>
      <c r="M271" t="str">
        <f t="shared" si="31"/>
        <v>N/A</v>
      </c>
      <c r="N271" t="str">
        <f t="shared" si="32"/>
        <v>N/A</v>
      </c>
    </row>
    <row r="272" spans="1:14" x14ac:dyDescent="0.3">
      <c r="A272" s="1">
        <v>25</v>
      </c>
      <c r="B272" t="s">
        <v>754</v>
      </c>
      <c r="C272" t="s">
        <v>4753</v>
      </c>
      <c r="D272" t="s">
        <v>4754</v>
      </c>
      <c r="E272" t="s">
        <v>4755</v>
      </c>
      <c r="F272" t="s">
        <v>365</v>
      </c>
      <c r="G272" t="s">
        <v>4756</v>
      </c>
      <c r="I272" t="str">
        <f t="shared" si="27"/>
        <v>N/A</v>
      </c>
      <c r="J272">
        <f t="shared" si="28"/>
        <v>0.31740000000000002</v>
      </c>
      <c r="K272">
        <f t="shared" si="29"/>
        <v>0.2747</v>
      </c>
      <c r="L272">
        <f t="shared" si="30"/>
        <v>0.50009999999999999</v>
      </c>
      <c r="M272">
        <f t="shared" si="31"/>
        <v>0.45979999999999999</v>
      </c>
      <c r="N272">
        <f t="shared" si="32"/>
        <v>0.50520000000000009</v>
      </c>
    </row>
    <row r="273" spans="1:14" x14ac:dyDescent="0.3">
      <c r="A273" s="1">
        <v>26</v>
      </c>
      <c r="B273" t="s">
        <v>760</v>
      </c>
      <c r="C273" t="s">
        <v>254</v>
      </c>
      <c r="D273" t="s">
        <v>254</v>
      </c>
      <c r="E273" t="s">
        <v>254</v>
      </c>
      <c r="F273" t="s">
        <v>254</v>
      </c>
      <c r="G273" t="s">
        <v>254</v>
      </c>
      <c r="I273" t="str">
        <f t="shared" si="27"/>
        <v>N/A</v>
      </c>
      <c r="J273" t="str">
        <f t="shared" si="28"/>
        <v>N/A</v>
      </c>
      <c r="K273" t="str">
        <f t="shared" si="29"/>
        <v>N/A</v>
      </c>
      <c r="L273" t="str">
        <f t="shared" si="30"/>
        <v>N/A</v>
      </c>
      <c r="M273" t="str">
        <f t="shared" si="31"/>
        <v>N/A</v>
      </c>
      <c r="N273" t="str">
        <f t="shared" si="32"/>
        <v>N/A</v>
      </c>
    </row>
    <row r="274" spans="1:14" x14ac:dyDescent="0.3">
      <c r="A274" s="1">
        <v>27</v>
      </c>
      <c r="B274" t="s">
        <v>761</v>
      </c>
      <c r="C274" t="s">
        <v>254</v>
      </c>
      <c r="D274" t="s">
        <v>254</v>
      </c>
      <c r="E274" t="s">
        <v>254</v>
      </c>
      <c r="F274" t="s">
        <v>254</v>
      </c>
      <c r="G274" t="s">
        <v>254</v>
      </c>
      <c r="I274" t="str">
        <f t="shared" si="27"/>
        <v>N/A</v>
      </c>
      <c r="J274" t="str">
        <f t="shared" si="28"/>
        <v>N/A</v>
      </c>
      <c r="K274" t="str">
        <f t="shared" si="29"/>
        <v>N/A</v>
      </c>
      <c r="L274" t="str">
        <f t="shared" si="30"/>
        <v>N/A</v>
      </c>
      <c r="M274" t="str">
        <f t="shared" si="31"/>
        <v>N/A</v>
      </c>
      <c r="N274" t="str">
        <f t="shared" si="32"/>
        <v>N/A</v>
      </c>
    </row>
    <row r="275" spans="1:14" x14ac:dyDescent="0.3">
      <c r="A275" s="1">
        <v>28</v>
      </c>
      <c r="B275" t="s">
        <v>762</v>
      </c>
      <c r="C275" t="s">
        <v>254</v>
      </c>
      <c r="D275" t="s">
        <v>254</v>
      </c>
      <c r="E275" t="s">
        <v>254</v>
      </c>
      <c r="F275" t="s">
        <v>254</v>
      </c>
      <c r="G275" t="s">
        <v>254</v>
      </c>
      <c r="I275" t="str">
        <f t="shared" si="27"/>
        <v>N/A</v>
      </c>
      <c r="J275" t="str">
        <f t="shared" si="28"/>
        <v>N/A</v>
      </c>
      <c r="K275" t="str">
        <f t="shared" si="29"/>
        <v>N/A</v>
      </c>
      <c r="L275" t="str">
        <f t="shared" si="30"/>
        <v>N/A</v>
      </c>
      <c r="M275" t="str">
        <f t="shared" si="31"/>
        <v>N/A</v>
      </c>
      <c r="N275" t="str">
        <f t="shared" si="32"/>
        <v>N/A</v>
      </c>
    </row>
    <row r="276" spans="1:14" x14ac:dyDescent="0.3">
      <c r="A276" s="1">
        <v>29</v>
      </c>
      <c r="B276" t="s">
        <v>763</v>
      </c>
      <c r="C276" t="s">
        <v>4757</v>
      </c>
      <c r="D276" t="s">
        <v>4758</v>
      </c>
      <c r="E276" t="s">
        <v>4759</v>
      </c>
      <c r="F276" t="s">
        <v>4760</v>
      </c>
      <c r="G276" t="s">
        <v>4761</v>
      </c>
      <c r="I276" t="str">
        <f t="shared" si="27"/>
        <v>pos_trend</v>
      </c>
      <c r="J276">
        <f t="shared" si="28"/>
        <v>385920000</v>
      </c>
      <c r="K276">
        <f t="shared" si="29"/>
        <v>440350000</v>
      </c>
      <c r="L276">
        <f t="shared" si="30"/>
        <v>540260000</v>
      </c>
      <c r="M276">
        <f t="shared" si="31"/>
        <v>603030000</v>
      </c>
      <c r="N276">
        <f t="shared" si="32"/>
        <v>664210000</v>
      </c>
    </row>
    <row r="277" spans="1:14" x14ac:dyDescent="0.3">
      <c r="A277" s="1">
        <v>30</v>
      </c>
      <c r="B277" t="s">
        <v>769</v>
      </c>
      <c r="C277" t="s">
        <v>4762</v>
      </c>
      <c r="D277" t="s">
        <v>4763</v>
      </c>
      <c r="E277" t="s">
        <v>2964</v>
      </c>
      <c r="F277" t="s">
        <v>4764</v>
      </c>
      <c r="G277" t="s">
        <v>4765</v>
      </c>
      <c r="I277" t="str">
        <f t="shared" si="27"/>
        <v>pos_trend</v>
      </c>
      <c r="J277">
        <f t="shared" si="28"/>
        <v>40000</v>
      </c>
      <c r="K277">
        <f t="shared" si="29"/>
        <v>41000</v>
      </c>
      <c r="L277">
        <f t="shared" si="30"/>
        <v>42000</v>
      </c>
      <c r="M277">
        <f t="shared" si="31"/>
        <v>43000</v>
      </c>
      <c r="N277">
        <f t="shared" si="32"/>
        <v>46000</v>
      </c>
    </row>
    <row r="278" spans="1:14" x14ac:dyDescent="0.3">
      <c r="A278" s="1">
        <v>31</v>
      </c>
      <c r="B278" t="s">
        <v>773</v>
      </c>
      <c r="C278" t="s">
        <v>4766</v>
      </c>
      <c r="D278" t="s">
        <v>4767</v>
      </c>
      <c r="E278" t="s">
        <v>4768</v>
      </c>
      <c r="F278" t="s">
        <v>4769</v>
      </c>
      <c r="G278" t="s">
        <v>4770</v>
      </c>
      <c r="I278" t="str">
        <f t="shared" si="27"/>
        <v>N/A</v>
      </c>
      <c r="J278">
        <f t="shared" si="28"/>
        <v>-254520000</v>
      </c>
      <c r="K278">
        <f t="shared" si="29"/>
        <v>-238080000</v>
      </c>
      <c r="L278">
        <f t="shared" si="30"/>
        <v>-220410000</v>
      </c>
      <c r="M278">
        <f t="shared" si="31"/>
        <v>-209350000</v>
      </c>
      <c r="N278">
        <f t="shared" si="32"/>
        <v>-243970000</v>
      </c>
    </row>
    <row r="279" spans="1:14" x14ac:dyDescent="0.3">
      <c r="A279" s="1">
        <v>32</v>
      </c>
      <c r="B279" t="s">
        <v>779</v>
      </c>
      <c r="C279" t="s">
        <v>254</v>
      </c>
      <c r="D279" t="s">
        <v>254</v>
      </c>
      <c r="E279" t="s">
        <v>254</v>
      </c>
      <c r="F279" t="s">
        <v>254</v>
      </c>
      <c r="G279" t="s">
        <v>254</v>
      </c>
      <c r="I279" t="str">
        <f t="shared" si="27"/>
        <v>N/A</v>
      </c>
      <c r="J279" t="str">
        <f t="shared" si="28"/>
        <v>N/A</v>
      </c>
      <c r="K279" t="str">
        <f t="shared" si="29"/>
        <v>N/A</v>
      </c>
      <c r="L279" t="str">
        <f t="shared" si="30"/>
        <v>N/A</v>
      </c>
      <c r="M279" t="str">
        <f t="shared" si="31"/>
        <v>N/A</v>
      </c>
      <c r="N279" t="str">
        <f t="shared" si="32"/>
        <v>N/A</v>
      </c>
    </row>
    <row r="280" spans="1:14" x14ac:dyDescent="0.3">
      <c r="A280" s="1">
        <v>33</v>
      </c>
      <c r="B280" t="s">
        <v>780</v>
      </c>
      <c r="C280" t="s">
        <v>254</v>
      </c>
      <c r="D280" t="s">
        <v>254</v>
      </c>
      <c r="E280" t="s">
        <v>254</v>
      </c>
      <c r="F280" t="s">
        <v>254</v>
      </c>
      <c r="G280" t="s">
        <v>254</v>
      </c>
      <c r="I280" t="str">
        <f t="shared" si="27"/>
        <v>N/A</v>
      </c>
      <c r="J280" t="str">
        <f t="shared" si="28"/>
        <v>N/A</v>
      </c>
      <c r="K280" t="str">
        <f t="shared" si="29"/>
        <v>N/A</v>
      </c>
      <c r="L280" t="str">
        <f t="shared" si="30"/>
        <v>N/A</v>
      </c>
      <c r="M280" t="str">
        <f t="shared" si="31"/>
        <v>N/A</v>
      </c>
      <c r="N280" t="str">
        <f t="shared" si="32"/>
        <v>N/A</v>
      </c>
    </row>
    <row r="281" spans="1:14" x14ac:dyDescent="0.3">
      <c r="A281" s="1">
        <v>34</v>
      </c>
      <c r="B281" t="s">
        <v>786</v>
      </c>
      <c r="C281" t="s">
        <v>4771</v>
      </c>
      <c r="D281" t="s">
        <v>2668</v>
      </c>
      <c r="E281" t="s">
        <v>4772</v>
      </c>
      <c r="F281" t="s">
        <v>4773</v>
      </c>
      <c r="G281" t="s">
        <v>254</v>
      </c>
      <c r="I281" t="str">
        <f t="shared" si="27"/>
        <v>N/A</v>
      </c>
      <c r="J281">
        <f t="shared" si="28"/>
        <v>62000</v>
      </c>
      <c r="K281">
        <f t="shared" si="29"/>
        <v>37000</v>
      </c>
      <c r="L281">
        <f t="shared" si="30"/>
        <v>-74000</v>
      </c>
      <c r="M281">
        <f t="shared" si="31"/>
        <v>-119000</v>
      </c>
      <c r="N281" t="str">
        <f t="shared" si="32"/>
        <v>N/A</v>
      </c>
    </row>
    <row r="282" spans="1:14" x14ac:dyDescent="0.3">
      <c r="A282" s="1">
        <v>35</v>
      </c>
      <c r="B282" t="s">
        <v>788</v>
      </c>
      <c r="C282" t="s">
        <v>254</v>
      </c>
      <c r="D282" t="s">
        <v>254</v>
      </c>
      <c r="E282" t="s">
        <v>254</v>
      </c>
      <c r="F282" t="s">
        <v>254</v>
      </c>
      <c r="G282" t="s">
        <v>254</v>
      </c>
      <c r="I282" t="str">
        <f t="shared" si="27"/>
        <v>N/A</v>
      </c>
      <c r="J282" t="str">
        <f t="shared" si="28"/>
        <v>N/A</v>
      </c>
      <c r="K282" t="str">
        <f t="shared" si="29"/>
        <v>N/A</v>
      </c>
      <c r="L282" t="str">
        <f t="shared" si="30"/>
        <v>N/A</v>
      </c>
      <c r="M282" t="str">
        <f t="shared" si="31"/>
        <v>N/A</v>
      </c>
      <c r="N282" t="str">
        <f t="shared" si="32"/>
        <v>N/A</v>
      </c>
    </row>
    <row r="283" spans="1:14" x14ac:dyDescent="0.3">
      <c r="A283" s="1">
        <v>36</v>
      </c>
      <c r="B283" t="s">
        <v>789</v>
      </c>
      <c r="C283" t="s">
        <v>4774</v>
      </c>
      <c r="D283" t="s">
        <v>4774</v>
      </c>
      <c r="E283" t="s">
        <v>4774</v>
      </c>
      <c r="F283" t="s">
        <v>4774</v>
      </c>
      <c r="G283" t="s">
        <v>4774</v>
      </c>
      <c r="I283" t="str">
        <f t="shared" si="27"/>
        <v>N/A</v>
      </c>
      <c r="J283">
        <f t="shared" si="28"/>
        <v>-329000</v>
      </c>
      <c r="K283">
        <f t="shared" si="29"/>
        <v>-329000</v>
      </c>
      <c r="L283">
        <f t="shared" si="30"/>
        <v>-329000</v>
      </c>
      <c r="M283">
        <f t="shared" si="31"/>
        <v>-329000</v>
      </c>
      <c r="N283">
        <f t="shared" si="32"/>
        <v>-329000</v>
      </c>
    </row>
    <row r="284" spans="1:14" x14ac:dyDescent="0.3">
      <c r="A284" s="1">
        <v>37</v>
      </c>
      <c r="B284" t="s">
        <v>795</v>
      </c>
      <c r="C284" t="s">
        <v>4775</v>
      </c>
      <c r="D284" t="s">
        <v>4776</v>
      </c>
      <c r="E284" t="s">
        <v>4777</v>
      </c>
      <c r="F284" t="s">
        <v>4778</v>
      </c>
      <c r="G284" t="s">
        <v>2774</v>
      </c>
      <c r="I284" t="str">
        <f t="shared" si="27"/>
        <v>N/A</v>
      </c>
      <c r="J284">
        <f t="shared" si="28"/>
        <v>0.6826000000000001</v>
      </c>
      <c r="K284">
        <f t="shared" si="29"/>
        <v>0.72530000000000006</v>
      </c>
      <c r="L284">
        <f t="shared" si="30"/>
        <v>0.49990000000000001</v>
      </c>
      <c r="M284">
        <f t="shared" si="31"/>
        <v>0.54020000000000001</v>
      </c>
      <c r="N284">
        <f t="shared" si="32"/>
        <v>0.49479999999999996</v>
      </c>
    </row>
    <row r="285" spans="1:14" x14ac:dyDescent="0.3">
      <c r="A285" s="1">
        <v>38</v>
      </c>
      <c r="B285" t="s">
        <v>801</v>
      </c>
      <c r="C285" t="s">
        <v>4757</v>
      </c>
      <c r="D285" t="s">
        <v>4758</v>
      </c>
      <c r="E285" t="s">
        <v>4759</v>
      </c>
      <c r="F285" t="s">
        <v>4760</v>
      </c>
      <c r="G285" t="s">
        <v>4761</v>
      </c>
      <c r="I285" t="str">
        <f t="shared" si="27"/>
        <v>pos_trend</v>
      </c>
      <c r="J285">
        <f t="shared" si="28"/>
        <v>385920000</v>
      </c>
      <c r="K285">
        <f t="shared" si="29"/>
        <v>440350000</v>
      </c>
      <c r="L285">
        <f t="shared" si="30"/>
        <v>540260000</v>
      </c>
      <c r="M285">
        <f t="shared" si="31"/>
        <v>603030000</v>
      </c>
      <c r="N285">
        <f t="shared" si="32"/>
        <v>664210000</v>
      </c>
    </row>
    <row r="286" spans="1:14" x14ac:dyDescent="0.3">
      <c r="A286" s="1">
        <v>39</v>
      </c>
      <c r="B286" t="s">
        <v>802</v>
      </c>
      <c r="C286" t="s">
        <v>4775</v>
      </c>
      <c r="D286" t="s">
        <v>4776</v>
      </c>
      <c r="E286" t="s">
        <v>4777</v>
      </c>
      <c r="F286" t="s">
        <v>4778</v>
      </c>
      <c r="G286" t="s">
        <v>2774</v>
      </c>
      <c r="I286" t="str">
        <f t="shared" si="27"/>
        <v>N/A</v>
      </c>
      <c r="J286">
        <f t="shared" si="28"/>
        <v>0.6826000000000001</v>
      </c>
      <c r="K286">
        <f t="shared" si="29"/>
        <v>0.72530000000000006</v>
      </c>
      <c r="L286">
        <f t="shared" si="30"/>
        <v>0.49990000000000001</v>
      </c>
      <c r="M286">
        <f t="shared" si="31"/>
        <v>0.54020000000000001</v>
      </c>
      <c r="N286">
        <f t="shared" si="32"/>
        <v>0.49479999999999996</v>
      </c>
    </row>
    <row r="287" spans="1:14" x14ac:dyDescent="0.3">
      <c r="A287" s="1">
        <v>40</v>
      </c>
      <c r="B287" t="s">
        <v>803</v>
      </c>
      <c r="C287" t="s">
        <v>254</v>
      </c>
      <c r="D287" t="s">
        <v>254</v>
      </c>
      <c r="E287" t="s">
        <v>254</v>
      </c>
      <c r="F287" t="s">
        <v>254</v>
      </c>
      <c r="G287" t="s">
        <v>254</v>
      </c>
      <c r="I287" t="str">
        <f t="shared" si="27"/>
        <v>N/A</v>
      </c>
      <c r="J287" t="str">
        <f t="shared" si="28"/>
        <v>N/A</v>
      </c>
      <c r="K287" t="str">
        <f t="shared" si="29"/>
        <v>N/A</v>
      </c>
      <c r="L287" t="str">
        <f t="shared" si="30"/>
        <v>N/A</v>
      </c>
      <c r="M287" t="str">
        <f t="shared" si="31"/>
        <v>N/A</v>
      </c>
      <c r="N287" t="str">
        <f t="shared" si="32"/>
        <v>N/A</v>
      </c>
    </row>
    <row r="288" spans="1:14" x14ac:dyDescent="0.3">
      <c r="A288" s="1">
        <v>41</v>
      </c>
      <c r="B288" t="s">
        <v>804</v>
      </c>
      <c r="C288" t="s">
        <v>4757</v>
      </c>
      <c r="D288" t="s">
        <v>4758</v>
      </c>
      <c r="E288" t="s">
        <v>4759</v>
      </c>
      <c r="F288" t="s">
        <v>4760</v>
      </c>
      <c r="G288" t="s">
        <v>4761</v>
      </c>
      <c r="I288" t="str">
        <f t="shared" si="27"/>
        <v>pos_trend</v>
      </c>
      <c r="J288">
        <f t="shared" si="28"/>
        <v>385920000</v>
      </c>
      <c r="K288">
        <f t="shared" si="29"/>
        <v>440350000</v>
      </c>
      <c r="L288">
        <f t="shared" si="30"/>
        <v>540260000</v>
      </c>
      <c r="M288">
        <f t="shared" si="31"/>
        <v>603030000</v>
      </c>
      <c r="N288">
        <f t="shared" si="32"/>
        <v>664210000</v>
      </c>
    </row>
    <row r="289" spans="1:14" x14ac:dyDescent="0.3">
      <c r="A289" s="1">
        <v>42</v>
      </c>
      <c r="B289" t="s">
        <v>805</v>
      </c>
      <c r="C289" t="s">
        <v>4683</v>
      </c>
      <c r="D289" t="s">
        <v>4684</v>
      </c>
      <c r="E289" t="s">
        <v>4332</v>
      </c>
      <c r="F289" t="s">
        <v>4685</v>
      </c>
      <c r="G289" t="s">
        <v>1513</v>
      </c>
      <c r="I289" t="str">
        <f t="shared" si="27"/>
        <v>pos_trend</v>
      </c>
      <c r="J289">
        <f t="shared" si="28"/>
        <v>565330000</v>
      </c>
      <c r="K289">
        <f t="shared" si="29"/>
        <v>607130000</v>
      </c>
      <c r="L289">
        <f t="shared" si="30"/>
        <v>1080000000</v>
      </c>
      <c r="M289">
        <f t="shared" si="31"/>
        <v>1120000000</v>
      </c>
      <c r="N289">
        <f t="shared" si="32"/>
        <v>1340000000</v>
      </c>
    </row>
    <row r="290" spans="1:14" x14ac:dyDescent="0.3">
      <c r="I290" t="str">
        <f t="shared" si="27"/>
        <v>N/A</v>
      </c>
      <c r="J290" t="str">
        <f t="shared" si="28"/>
        <v>N/A</v>
      </c>
      <c r="K290" t="str">
        <f t="shared" si="29"/>
        <v>N/A</v>
      </c>
      <c r="L290" t="str">
        <f t="shared" si="30"/>
        <v>N/A</v>
      </c>
      <c r="M290" t="str">
        <f t="shared" si="31"/>
        <v>N/A</v>
      </c>
      <c r="N290" t="str">
        <f t="shared" si="32"/>
        <v>N/A</v>
      </c>
    </row>
    <row r="291" spans="1:14" x14ac:dyDescent="0.3">
      <c r="B291" s="1" t="s">
        <v>241</v>
      </c>
      <c r="C291" s="1" t="s">
        <v>242</v>
      </c>
      <c r="D291" s="1" t="s">
        <v>243</v>
      </c>
      <c r="E291" s="1" t="s">
        <v>244</v>
      </c>
      <c r="F291" s="1" t="s">
        <v>245</v>
      </c>
      <c r="G291" s="1" t="s">
        <v>246</v>
      </c>
      <c r="H291" s="1" t="s">
        <v>247</v>
      </c>
      <c r="I291" t="str">
        <f t="shared" si="27"/>
        <v>pos_trend</v>
      </c>
      <c r="J291">
        <f t="shared" si="28"/>
        <v>2012</v>
      </c>
      <c r="K291">
        <f t="shared" si="29"/>
        <v>2013</v>
      </c>
      <c r="L291">
        <f t="shared" si="30"/>
        <v>2014</v>
      </c>
      <c r="M291">
        <f t="shared" si="31"/>
        <v>2015</v>
      </c>
      <c r="N291">
        <f t="shared" si="32"/>
        <v>2016</v>
      </c>
    </row>
    <row r="292" spans="1:14" x14ac:dyDescent="0.3">
      <c r="A292" s="1">
        <v>0</v>
      </c>
      <c r="B292" t="s">
        <v>806</v>
      </c>
      <c r="C292" t="s">
        <v>4550</v>
      </c>
      <c r="D292" t="s">
        <v>2814</v>
      </c>
      <c r="E292" t="s">
        <v>4551</v>
      </c>
      <c r="F292" t="s">
        <v>4552</v>
      </c>
      <c r="G292" t="s">
        <v>4553</v>
      </c>
      <c r="I292" t="str">
        <f t="shared" si="27"/>
        <v>N/A</v>
      </c>
      <c r="J292">
        <f t="shared" si="28"/>
        <v>154960000</v>
      </c>
      <c r="K292">
        <f t="shared" si="29"/>
        <v>16440000.000000002</v>
      </c>
      <c r="L292">
        <f t="shared" si="30"/>
        <v>17670000</v>
      </c>
      <c r="M292">
        <f t="shared" si="31"/>
        <v>11060000</v>
      </c>
      <c r="N292">
        <f t="shared" si="32"/>
        <v>-35600000</v>
      </c>
    </row>
    <row r="293" spans="1:14" x14ac:dyDescent="0.3">
      <c r="A293" s="1">
        <v>1</v>
      </c>
      <c r="B293" t="s">
        <v>424</v>
      </c>
      <c r="C293" t="s">
        <v>254</v>
      </c>
      <c r="D293" t="s">
        <v>4556</v>
      </c>
      <c r="E293" t="s">
        <v>4557</v>
      </c>
      <c r="F293" t="s">
        <v>4558</v>
      </c>
      <c r="G293" t="s">
        <v>4779</v>
      </c>
      <c r="I293" t="str">
        <f t="shared" si="27"/>
        <v>N/A</v>
      </c>
      <c r="J293" t="str">
        <f t="shared" si="28"/>
        <v>N/A</v>
      </c>
      <c r="K293">
        <f t="shared" si="29"/>
        <v>-0.89390000000000003</v>
      </c>
      <c r="L293">
        <f t="shared" si="30"/>
        <v>7.4900000000000008E-2</v>
      </c>
      <c r="M293">
        <f t="shared" si="31"/>
        <v>-0.37430000000000002</v>
      </c>
      <c r="N293">
        <f t="shared" si="32"/>
        <v>-4.2197000000000005</v>
      </c>
    </row>
    <row r="294" spans="1:14" x14ac:dyDescent="0.3">
      <c r="A294" s="1">
        <v>2</v>
      </c>
      <c r="B294" t="s">
        <v>807</v>
      </c>
      <c r="C294" t="s">
        <v>4464</v>
      </c>
      <c r="D294" t="s">
        <v>4465</v>
      </c>
      <c r="E294" t="s">
        <v>4466</v>
      </c>
      <c r="F294" t="s">
        <v>3350</v>
      </c>
      <c r="G294" t="s">
        <v>4467</v>
      </c>
      <c r="I294" t="str">
        <f t="shared" si="27"/>
        <v>pos_trend</v>
      </c>
      <c r="J294">
        <f t="shared" si="28"/>
        <v>4660000</v>
      </c>
      <c r="K294">
        <f t="shared" si="29"/>
        <v>7000000</v>
      </c>
      <c r="L294">
        <f t="shared" si="30"/>
        <v>8470000</v>
      </c>
      <c r="M294">
        <f t="shared" si="31"/>
        <v>15010000</v>
      </c>
      <c r="N294">
        <f t="shared" si="32"/>
        <v>21580000</v>
      </c>
    </row>
    <row r="295" spans="1:14" x14ac:dyDescent="0.3">
      <c r="A295" s="1">
        <v>3</v>
      </c>
      <c r="B295" t="s">
        <v>808</v>
      </c>
      <c r="C295" t="s">
        <v>1663</v>
      </c>
      <c r="D295" t="s">
        <v>4468</v>
      </c>
      <c r="E295" t="s">
        <v>4469</v>
      </c>
      <c r="F295" t="s">
        <v>4470</v>
      </c>
      <c r="G295" t="s">
        <v>4471</v>
      </c>
      <c r="I295" t="str">
        <f t="shared" si="27"/>
        <v>pos_trend</v>
      </c>
      <c r="J295">
        <f t="shared" si="28"/>
        <v>2600000</v>
      </c>
      <c r="K295">
        <f t="shared" si="29"/>
        <v>4600000</v>
      </c>
      <c r="L295">
        <f t="shared" si="30"/>
        <v>5170000</v>
      </c>
      <c r="M295">
        <f t="shared" si="31"/>
        <v>11910000</v>
      </c>
      <c r="N295">
        <f t="shared" si="32"/>
        <v>12480000</v>
      </c>
    </row>
    <row r="296" spans="1:14" x14ac:dyDescent="0.3">
      <c r="A296" s="1">
        <v>4</v>
      </c>
      <c r="B296" t="s">
        <v>809</v>
      </c>
      <c r="C296" t="s">
        <v>4472</v>
      </c>
      <c r="D296" t="s">
        <v>2575</v>
      </c>
      <c r="E296" t="s">
        <v>4473</v>
      </c>
      <c r="F296" t="s">
        <v>956</v>
      </c>
      <c r="G296" t="s">
        <v>4474</v>
      </c>
      <c r="I296" t="str">
        <f t="shared" si="27"/>
        <v>N/A</v>
      </c>
      <c r="J296">
        <f t="shared" si="28"/>
        <v>2060000</v>
      </c>
      <c r="K296">
        <f t="shared" si="29"/>
        <v>2400000</v>
      </c>
      <c r="L296">
        <f t="shared" si="30"/>
        <v>3300000</v>
      </c>
      <c r="M296">
        <f t="shared" si="31"/>
        <v>3100000</v>
      </c>
      <c r="N296">
        <f t="shared" si="32"/>
        <v>9100000</v>
      </c>
    </row>
    <row r="297" spans="1:14" x14ac:dyDescent="0.3">
      <c r="A297" s="1">
        <v>5</v>
      </c>
      <c r="B297" t="s">
        <v>810</v>
      </c>
      <c r="C297" t="s">
        <v>4546</v>
      </c>
      <c r="D297" t="s">
        <v>3699</v>
      </c>
      <c r="E297" t="s">
        <v>4548</v>
      </c>
      <c r="F297" t="s">
        <v>2809</v>
      </c>
      <c r="G297" t="s">
        <v>4780</v>
      </c>
      <c r="I297" t="str">
        <f t="shared" si="27"/>
        <v>N/A</v>
      </c>
      <c r="J297">
        <f t="shared" si="28"/>
        <v>-133039999.99999999</v>
      </c>
      <c r="K297">
        <f t="shared" si="29"/>
        <v>9520000</v>
      </c>
      <c r="L297">
        <f t="shared" si="30"/>
        <v>6680000</v>
      </c>
      <c r="M297">
        <f t="shared" si="31"/>
        <v>3980000</v>
      </c>
      <c r="N297">
        <f t="shared" si="32"/>
        <v>-11190000</v>
      </c>
    </row>
    <row r="298" spans="1:14" x14ac:dyDescent="0.3">
      <c r="A298" s="1">
        <v>6</v>
      </c>
      <c r="B298" t="s">
        <v>714</v>
      </c>
      <c r="C298" t="s">
        <v>4546</v>
      </c>
      <c r="D298" t="s">
        <v>3699</v>
      </c>
      <c r="E298" t="s">
        <v>4548</v>
      </c>
      <c r="F298" t="s">
        <v>2809</v>
      </c>
      <c r="G298" t="s">
        <v>4780</v>
      </c>
      <c r="I298" t="str">
        <f t="shared" si="27"/>
        <v>N/A</v>
      </c>
      <c r="J298">
        <f t="shared" si="28"/>
        <v>-133039999.99999999</v>
      </c>
      <c r="K298">
        <f t="shared" si="29"/>
        <v>9520000</v>
      </c>
      <c r="L298">
        <f t="shared" si="30"/>
        <v>6680000</v>
      </c>
      <c r="M298">
        <f t="shared" si="31"/>
        <v>3980000</v>
      </c>
      <c r="N298">
        <f t="shared" si="32"/>
        <v>-11190000</v>
      </c>
    </row>
    <row r="299" spans="1:14" x14ac:dyDescent="0.3">
      <c r="A299" s="1">
        <v>7</v>
      </c>
      <c r="B299" t="s">
        <v>816</v>
      </c>
      <c r="C299" t="s">
        <v>254</v>
      </c>
      <c r="D299" t="s">
        <v>254</v>
      </c>
      <c r="E299" t="s">
        <v>254</v>
      </c>
      <c r="F299" t="s">
        <v>254</v>
      </c>
      <c r="G299" t="s">
        <v>254</v>
      </c>
      <c r="I299" t="str">
        <f t="shared" si="27"/>
        <v>N/A</v>
      </c>
      <c r="J299" t="str">
        <f t="shared" si="28"/>
        <v>N/A</v>
      </c>
      <c r="K299" t="str">
        <f t="shared" si="29"/>
        <v>N/A</v>
      </c>
      <c r="L299" t="str">
        <f t="shared" si="30"/>
        <v>N/A</v>
      </c>
      <c r="M299" t="str">
        <f t="shared" si="31"/>
        <v>N/A</v>
      </c>
      <c r="N299" t="str">
        <f t="shared" si="32"/>
        <v>N/A</v>
      </c>
    </row>
    <row r="300" spans="1:14" x14ac:dyDescent="0.3">
      <c r="A300" s="1">
        <v>8</v>
      </c>
      <c r="B300" t="s">
        <v>817</v>
      </c>
      <c r="C300" t="s">
        <v>3715</v>
      </c>
      <c r="D300" t="s">
        <v>4781</v>
      </c>
      <c r="E300" t="s">
        <v>4782</v>
      </c>
      <c r="F300" t="s">
        <v>656</v>
      </c>
      <c r="G300" t="s">
        <v>4783</v>
      </c>
      <c r="I300" t="str">
        <f t="shared" si="27"/>
        <v>N/A</v>
      </c>
      <c r="J300">
        <f t="shared" si="28"/>
        <v>25830000</v>
      </c>
      <c r="K300">
        <f t="shared" si="29"/>
        <v>27440000</v>
      </c>
      <c r="L300">
        <f t="shared" si="30"/>
        <v>46370000</v>
      </c>
      <c r="M300">
        <f t="shared" si="31"/>
        <v>33930000</v>
      </c>
      <c r="N300">
        <f t="shared" si="32"/>
        <v>45330000</v>
      </c>
    </row>
    <row r="301" spans="1:14" x14ac:dyDescent="0.3">
      <c r="A301" s="1">
        <v>9</v>
      </c>
      <c r="B301" t="s">
        <v>823</v>
      </c>
      <c r="C301" t="s">
        <v>4784</v>
      </c>
      <c r="D301" t="s">
        <v>4785</v>
      </c>
      <c r="E301" t="s">
        <v>4786</v>
      </c>
      <c r="F301" t="s">
        <v>4787</v>
      </c>
      <c r="G301" t="s">
        <v>4788</v>
      </c>
      <c r="I301" t="str">
        <f t="shared" si="27"/>
        <v>N/A</v>
      </c>
      <c r="J301">
        <f t="shared" si="28"/>
        <v>52410000</v>
      </c>
      <c r="K301">
        <f t="shared" si="29"/>
        <v>60400000</v>
      </c>
      <c r="L301">
        <f t="shared" si="30"/>
        <v>79200000</v>
      </c>
      <c r="M301">
        <f t="shared" si="31"/>
        <v>63980000</v>
      </c>
      <c r="N301">
        <f t="shared" si="32"/>
        <v>20120000</v>
      </c>
    </row>
    <row r="302" spans="1:14" x14ac:dyDescent="0.3">
      <c r="A302" s="1">
        <v>10</v>
      </c>
      <c r="B302" t="s">
        <v>829</v>
      </c>
      <c r="C302" t="s">
        <v>254</v>
      </c>
      <c r="D302" t="s">
        <v>254</v>
      </c>
      <c r="E302" t="s">
        <v>254</v>
      </c>
      <c r="F302" t="s">
        <v>254</v>
      </c>
      <c r="G302" t="s">
        <v>254</v>
      </c>
      <c r="I302" t="str">
        <f t="shared" si="27"/>
        <v>N/A</v>
      </c>
      <c r="J302" t="str">
        <f t="shared" si="28"/>
        <v>N/A</v>
      </c>
      <c r="K302" t="str">
        <f t="shared" si="29"/>
        <v>N/A</v>
      </c>
      <c r="L302" t="str">
        <f t="shared" si="30"/>
        <v>N/A</v>
      </c>
      <c r="M302" t="str">
        <f t="shared" si="31"/>
        <v>N/A</v>
      </c>
      <c r="N302" t="str">
        <f t="shared" si="32"/>
        <v>N/A</v>
      </c>
    </row>
    <row r="303" spans="1:14" x14ac:dyDescent="0.3">
      <c r="A303" s="1">
        <v>11</v>
      </c>
      <c r="B303" t="s">
        <v>830</v>
      </c>
      <c r="C303" t="s">
        <v>4789</v>
      </c>
      <c r="D303" t="s">
        <v>4790</v>
      </c>
      <c r="E303" t="s">
        <v>4791</v>
      </c>
      <c r="F303" t="s">
        <v>4792</v>
      </c>
      <c r="G303" t="s">
        <v>4793</v>
      </c>
      <c r="I303" t="str">
        <f t="shared" si="27"/>
        <v>N/A</v>
      </c>
      <c r="J303">
        <f t="shared" si="28"/>
        <v>-213000</v>
      </c>
      <c r="K303">
        <f t="shared" si="29"/>
        <v>-21220000</v>
      </c>
      <c r="L303">
        <f t="shared" si="30"/>
        <v>-4250000</v>
      </c>
      <c r="M303">
        <f t="shared" si="31"/>
        <v>-20290000</v>
      </c>
      <c r="N303">
        <f t="shared" si="32"/>
        <v>9530000</v>
      </c>
    </row>
    <row r="304" spans="1:14" x14ac:dyDescent="0.3">
      <c r="A304" s="1">
        <v>12</v>
      </c>
      <c r="B304" t="s">
        <v>836</v>
      </c>
      <c r="C304" t="s">
        <v>4794</v>
      </c>
      <c r="D304" t="s">
        <v>523</v>
      </c>
      <c r="E304" t="s">
        <v>4795</v>
      </c>
      <c r="F304" t="s">
        <v>4796</v>
      </c>
      <c r="G304" t="s">
        <v>4797</v>
      </c>
      <c r="I304" t="str">
        <f t="shared" si="27"/>
        <v>N/A</v>
      </c>
      <c r="J304">
        <f t="shared" si="28"/>
        <v>-3500000</v>
      </c>
      <c r="K304">
        <f t="shared" si="29"/>
        <v>-4460000</v>
      </c>
      <c r="L304">
        <f t="shared" si="30"/>
        <v>-1430000</v>
      </c>
      <c r="M304">
        <f t="shared" si="31"/>
        <v>744000</v>
      </c>
      <c r="N304">
        <f t="shared" si="32"/>
        <v>-19970000</v>
      </c>
    </row>
    <row r="305" spans="1:14" x14ac:dyDescent="0.3">
      <c r="A305" s="1">
        <v>13</v>
      </c>
      <c r="B305" t="s">
        <v>655</v>
      </c>
      <c r="C305" t="s">
        <v>2323</v>
      </c>
      <c r="D305" t="s">
        <v>4798</v>
      </c>
      <c r="E305" t="s">
        <v>4799</v>
      </c>
      <c r="F305" t="s">
        <v>254</v>
      </c>
      <c r="G305" t="s">
        <v>4800</v>
      </c>
      <c r="I305" t="str">
        <f t="shared" si="27"/>
        <v>N/A</v>
      </c>
      <c r="J305">
        <f t="shared" si="28"/>
        <v>11740000</v>
      </c>
      <c r="K305">
        <f t="shared" si="29"/>
        <v>-5790000</v>
      </c>
      <c r="L305">
        <f t="shared" si="30"/>
        <v>13180000</v>
      </c>
      <c r="M305" t="str">
        <f t="shared" si="31"/>
        <v>N/A</v>
      </c>
      <c r="N305">
        <f t="shared" si="32"/>
        <v>37630000</v>
      </c>
    </row>
    <row r="306" spans="1:14" x14ac:dyDescent="0.3">
      <c r="A306" s="1">
        <v>14</v>
      </c>
      <c r="B306" t="s">
        <v>847</v>
      </c>
      <c r="C306" t="s">
        <v>4801</v>
      </c>
      <c r="D306" t="s">
        <v>4802</v>
      </c>
      <c r="E306" t="s">
        <v>4803</v>
      </c>
      <c r="F306" t="s">
        <v>4804</v>
      </c>
      <c r="G306" t="s">
        <v>2395</v>
      </c>
      <c r="I306" t="str">
        <f t="shared" si="27"/>
        <v>N/A</v>
      </c>
      <c r="J306">
        <f t="shared" si="28"/>
        <v>-15880000</v>
      </c>
      <c r="K306">
        <f t="shared" si="29"/>
        <v>-5850000</v>
      </c>
      <c r="L306">
        <f t="shared" si="30"/>
        <v>-15340000</v>
      </c>
      <c r="M306">
        <f t="shared" si="31"/>
        <v>-11400000</v>
      </c>
      <c r="N306">
        <f t="shared" si="32"/>
        <v>-1470000</v>
      </c>
    </row>
    <row r="307" spans="1:14" x14ac:dyDescent="0.3">
      <c r="A307" s="1">
        <v>15</v>
      </c>
      <c r="B307" t="s">
        <v>853</v>
      </c>
      <c r="C307" t="s">
        <v>4805</v>
      </c>
      <c r="D307" t="s">
        <v>4806</v>
      </c>
      <c r="E307" t="s">
        <v>4807</v>
      </c>
      <c r="F307" t="s">
        <v>4808</v>
      </c>
      <c r="G307" t="s">
        <v>4809</v>
      </c>
      <c r="I307" t="str">
        <f t="shared" si="27"/>
        <v>N/A</v>
      </c>
      <c r="J307">
        <f t="shared" si="28"/>
        <v>52200000</v>
      </c>
      <c r="K307">
        <f t="shared" si="29"/>
        <v>39180000</v>
      </c>
      <c r="L307">
        <f t="shared" si="30"/>
        <v>74950000</v>
      </c>
      <c r="M307">
        <f t="shared" si="31"/>
        <v>43680000</v>
      </c>
      <c r="N307">
        <f t="shared" si="32"/>
        <v>29650000</v>
      </c>
    </row>
    <row r="308" spans="1:14" x14ac:dyDescent="0.3">
      <c r="A308" s="1">
        <v>16</v>
      </c>
      <c r="B308" t="s">
        <v>859</v>
      </c>
      <c r="C308" t="s">
        <v>254</v>
      </c>
      <c r="D308" t="s">
        <v>4810</v>
      </c>
      <c r="E308" t="s">
        <v>4811</v>
      </c>
      <c r="F308" t="s">
        <v>4812</v>
      </c>
      <c r="G308" t="s">
        <v>4813</v>
      </c>
      <c r="I308" t="str">
        <f t="shared" si="27"/>
        <v>N/A</v>
      </c>
      <c r="J308" t="str">
        <f t="shared" si="28"/>
        <v>N/A</v>
      </c>
      <c r="K308">
        <f t="shared" si="29"/>
        <v>-0.24929999999999999</v>
      </c>
      <c r="L308">
        <f t="shared" si="30"/>
        <v>0.91280000000000006</v>
      </c>
      <c r="M308">
        <f t="shared" si="31"/>
        <v>-0.41720000000000002</v>
      </c>
      <c r="N308">
        <f t="shared" si="32"/>
        <v>-0.32119999999999999</v>
      </c>
    </row>
    <row r="309" spans="1:14" x14ac:dyDescent="0.3">
      <c r="A309" s="1">
        <v>17</v>
      </c>
      <c r="B309" t="s">
        <v>864</v>
      </c>
      <c r="C309" t="s">
        <v>4814</v>
      </c>
      <c r="D309" t="s">
        <v>4815</v>
      </c>
      <c r="E309" t="s">
        <v>4816</v>
      </c>
      <c r="F309" t="s">
        <v>4817</v>
      </c>
      <c r="G309" t="s">
        <v>4818</v>
      </c>
      <c r="I309" t="str">
        <f t="shared" si="27"/>
        <v>N/A</v>
      </c>
      <c r="J309">
        <f t="shared" si="28"/>
        <v>0.17070000000000002</v>
      </c>
      <c r="K309">
        <f t="shared" si="29"/>
        <v>0.11650000000000001</v>
      </c>
      <c r="L309">
        <f t="shared" si="30"/>
        <v>0.18670000000000003</v>
      </c>
      <c r="M309">
        <f t="shared" si="31"/>
        <v>8.8699999999999987E-2</v>
      </c>
      <c r="N309">
        <f t="shared" si="32"/>
        <v>5.7099999999999998E-2</v>
      </c>
    </row>
    <row r="310" spans="1:14" x14ac:dyDescent="0.3">
      <c r="I310" t="str">
        <f t="shared" si="27"/>
        <v>N/A</v>
      </c>
      <c r="J310" t="str">
        <f t="shared" si="28"/>
        <v>N/A</v>
      </c>
      <c r="K310" t="str">
        <f t="shared" si="29"/>
        <v>N/A</v>
      </c>
      <c r="L310" t="str">
        <f t="shared" si="30"/>
        <v>N/A</v>
      </c>
      <c r="M310" t="str">
        <f t="shared" si="31"/>
        <v>N/A</v>
      </c>
      <c r="N310" t="str">
        <f t="shared" si="32"/>
        <v>N/A</v>
      </c>
    </row>
    <row r="311" spans="1:14" x14ac:dyDescent="0.3">
      <c r="B311" s="1" t="s">
        <v>307</v>
      </c>
      <c r="C311" s="1" t="s">
        <v>242</v>
      </c>
      <c r="D311" s="1" t="s">
        <v>243</v>
      </c>
      <c r="E311" s="1" t="s">
        <v>244</v>
      </c>
      <c r="F311" s="1" t="s">
        <v>245</v>
      </c>
      <c r="G311" s="1" t="s">
        <v>246</v>
      </c>
      <c r="H311" s="1" t="s">
        <v>247</v>
      </c>
      <c r="I311" t="str">
        <f t="shared" si="27"/>
        <v>pos_trend</v>
      </c>
      <c r="J311">
        <f t="shared" si="28"/>
        <v>2012</v>
      </c>
      <c r="K311">
        <f t="shared" si="29"/>
        <v>2013</v>
      </c>
      <c r="L311">
        <f t="shared" si="30"/>
        <v>2014</v>
      </c>
      <c r="M311">
        <f t="shared" si="31"/>
        <v>2015</v>
      </c>
      <c r="N311">
        <f t="shared" si="32"/>
        <v>2016</v>
      </c>
    </row>
    <row r="312" spans="1:14" x14ac:dyDescent="0.3">
      <c r="A312" s="1">
        <v>0</v>
      </c>
      <c r="B312" t="s">
        <v>870</v>
      </c>
      <c r="C312" t="s">
        <v>4819</v>
      </c>
      <c r="D312" t="s">
        <v>4820</v>
      </c>
      <c r="E312" t="s">
        <v>4821</v>
      </c>
      <c r="F312" t="s">
        <v>4822</v>
      </c>
      <c r="G312" t="s">
        <v>4823</v>
      </c>
      <c r="I312" t="str">
        <f t="shared" si="27"/>
        <v>N/A</v>
      </c>
      <c r="J312">
        <f t="shared" si="28"/>
        <v>-13580000</v>
      </c>
      <c r="K312">
        <f t="shared" si="29"/>
        <v>-7160000</v>
      </c>
      <c r="L312">
        <f t="shared" si="30"/>
        <v>-7780000</v>
      </c>
      <c r="M312">
        <f t="shared" si="31"/>
        <v>-7070000</v>
      </c>
      <c r="N312">
        <f t="shared" si="32"/>
        <v>-7090000</v>
      </c>
    </row>
    <row r="313" spans="1:14" x14ac:dyDescent="0.3">
      <c r="A313" s="1">
        <v>1</v>
      </c>
      <c r="B313" t="s">
        <v>876</v>
      </c>
      <c r="C313" t="s">
        <v>4824</v>
      </c>
      <c r="D313" t="s">
        <v>4825</v>
      </c>
      <c r="E313" t="s">
        <v>4826</v>
      </c>
      <c r="F313" t="s">
        <v>4827</v>
      </c>
      <c r="G313" t="s">
        <v>4828</v>
      </c>
      <c r="I313" t="str">
        <f t="shared" si="27"/>
        <v>N/A</v>
      </c>
      <c r="J313">
        <f t="shared" si="28"/>
        <v>-10380000</v>
      </c>
      <c r="K313">
        <f t="shared" si="29"/>
        <v>-4040000</v>
      </c>
      <c r="L313">
        <f t="shared" si="30"/>
        <v>-5080000</v>
      </c>
      <c r="M313">
        <f t="shared" si="31"/>
        <v>-5920000</v>
      </c>
      <c r="N313">
        <f t="shared" si="32"/>
        <v>-6190000</v>
      </c>
    </row>
    <row r="314" spans="1:14" x14ac:dyDescent="0.3">
      <c r="A314" s="1">
        <v>2</v>
      </c>
      <c r="B314" t="s">
        <v>882</v>
      </c>
      <c r="C314" t="s">
        <v>4829</v>
      </c>
      <c r="D314" t="s">
        <v>4830</v>
      </c>
      <c r="E314" t="s">
        <v>4831</v>
      </c>
      <c r="F314" t="s">
        <v>2718</v>
      </c>
      <c r="G314" t="s">
        <v>4832</v>
      </c>
      <c r="I314" t="str">
        <f t="shared" si="27"/>
        <v>pos_trend</v>
      </c>
      <c r="J314">
        <f t="shared" si="28"/>
        <v>-3190000</v>
      </c>
      <c r="K314">
        <f t="shared" si="29"/>
        <v>-3120000</v>
      </c>
      <c r="L314">
        <f t="shared" si="30"/>
        <v>-2700000</v>
      </c>
      <c r="M314">
        <f t="shared" si="31"/>
        <v>-1150000</v>
      </c>
      <c r="N314">
        <f t="shared" si="32"/>
        <v>-893000</v>
      </c>
    </row>
    <row r="315" spans="1:14" x14ac:dyDescent="0.3">
      <c r="A315" s="1">
        <v>3</v>
      </c>
      <c r="B315" t="s">
        <v>888</v>
      </c>
      <c r="C315" t="s">
        <v>254</v>
      </c>
      <c r="D315" t="s">
        <v>4833</v>
      </c>
      <c r="E315" t="s">
        <v>4834</v>
      </c>
      <c r="F315" t="s">
        <v>4835</v>
      </c>
      <c r="G315" t="s">
        <v>4836</v>
      </c>
      <c r="I315" t="str">
        <f t="shared" si="27"/>
        <v>N/A</v>
      </c>
      <c r="J315" t="str">
        <f t="shared" si="28"/>
        <v>N/A</v>
      </c>
      <c r="K315">
        <f t="shared" si="29"/>
        <v>0.47240000000000004</v>
      </c>
      <c r="L315">
        <f t="shared" si="30"/>
        <v>-8.6400000000000005E-2</v>
      </c>
      <c r="M315">
        <f t="shared" si="31"/>
        <v>9.2100000000000015E-2</v>
      </c>
      <c r="N315">
        <f t="shared" si="32"/>
        <v>-2.7000000000000001E-3</v>
      </c>
    </row>
    <row r="316" spans="1:14" x14ac:dyDescent="0.3">
      <c r="A316" s="1">
        <v>4</v>
      </c>
      <c r="B316" t="s">
        <v>893</v>
      </c>
      <c r="C316" t="s">
        <v>4837</v>
      </c>
      <c r="D316" t="s">
        <v>4838</v>
      </c>
      <c r="E316" t="s">
        <v>4839</v>
      </c>
      <c r="F316" t="s">
        <v>4840</v>
      </c>
      <c r="G316" t="s">
        <v>4841</v>
      </c>
      <c r="I316" t="str">
        <f t="shared" ref="I316:I379" si="33">IF(AND(K316&gt; J316, L316&gt; K316, M316&gt; L316, N316&gt; M316), "pos_trend", IF(AND(K316&lt; J316, L316&lt; K316, M316&lt; L316, N316&lt; M316), "neg_trend", "N/A"))</f>
        <v>pos_trend</v>
      </c>
      <c r="J316">
        <f t="shared" ref="J316:J379" si="34">IFERROR(IF(TRIM(C316)="-", "N/A", IF(RIGHT(C316,1)=")",IF(RIGHT(C316,2)="T)",-1000000000000*VALUE(MID(C316,2,LEN(C316)-3)),IF(RIGHT(C316,2)="M)",-1000000*VALUE(MID(C316,2,LEN(C316)-3)),IF(RIGHT(C316,2)="B)",-1000000000*VALUE(MID(C316,2,LEN(C316)-3)),IF(RIGHT(C316,2)="k)",-1000*VALUE(MID(C316,2,LEN(C316)-3)),VALUE(SUBSTITUTE(C316,",","")))))),IF(RIGHT(C316,1)="T",1000000000000*VALUE(LEFT(C316,LEN(C316)-1)),IF(RIGHT(C316,1)="M",1000000*VALUE(LEFT(C316,LEN(C316)-1)),IF(RIGHT(C316,1)="B",1000000000*VALUE(LEFT(C316,LEN(C316)-1)),IF(RIGHT(C316,1)="%",0.01*VALUE(LEFT(C316,LEN(C316)-1)),IF(RIGHT(C316,1)="k",1000*VALUE(LEFT(C316,LEN(C316)-1)),VALUE(SUBSTITUTE(C316,",",""))))))))),"N/A")</f>
        <v>-4.4400000000000002E-2</v>
      </c>
      <c r="K316">
        <f t="shared" ref="K316:K379" si="35">IFERROR(IF(TRIM(D316)="-", "N/A", IF(RIGHT(D316,1)=")",IF(RIGHT(D316,2)="T)",-1000000000000*VALUE(MID(D316,2,LEN(D316)-3)),IF(RIGHT(D316,2)="M)",-1000000*VALUE(MID(D316,2,LEN(D316)-3)),IF(RIGHT(D316,2)="B)",-1000000000*VALUE(MID(D316,2,LEN(D316)-3)),IF(RIGHT(D316,2)="k)",-1000*VALUE(MID(D316,2,LEN(D316)-3)),VALUE(SUBSTITUTE(D316,",","")))))),IF(RIGHT(D316,1)="T",1000000000000*VALUE(LEFT(D316,LEN(D316)-1)),IF(RIGHT(D316,1)="M",1000000*VALUE(LEFT(D316,LEN(D316)-1)),IF(RIGHT(D316,1)="B",1000000000*VALUE(LEFT(D316,LEN(D316)-1)),IF(RIGHT(D316,1)="%",0.01*VALUE(LEFT(D316,LEN(D316)-1)),IF(RIGHT(D316,1)="k",1000*VALUE(LEFT(D316,LEN(D316)-1)),VALUE(SUBSTITUTE(D316,",",""))))))))),"N/A")</f>
        <v>-2.1299999999999999E-2</v>
      </c>
      <c r="L316">
        <f t="shared" ref="L316:L379" si="36">IFERROR(IF(TRIM(E316)="-", "N/A", IF(RIGHT(E316,1)=")",IF(RIGHT(E316,2)="T)",-1000000000000*VALUE(MID(E316,2,LEN(E316)-3)),IF(RIGHT(E316,2)="M)",-1000000*VALUE(MID(E316,2,LEN(E316)-3)),IF(RIGHT(E316,2)="B)",-1000000000*VALUE(MID(E316,2,LEN(E316)-3)),IF(RIGHT(E316,2)="k)",-1000*VALUE(MID(E316,2,LEN(E316)-3)),VALUE(SUBSTITUTE(E316,",","")))))),IF(RIGHT(E316,1)="T",1000000000000*VALUE(LEFT(E316,LEN(E316)-1)),IF(RIGHT(E316,1)="M",1000000*VALUE(LEFT(E316,LEN(E316)-1)),IF(RIGHT(E316,1)="B",1000000000*VALUE(LEFT(E316,LEN(E316)-1)),IF(RIGHT(E316,1)="%",0.01*VALUE(LEFT(E316,LEN(E316)-1)),IF(RIGHT(E316,1)="k",1000*VALUE(LEFT(E316,LEN(E316)-1)),VALUE(SUBSTITUTE(E316,",",""))))))))),"N/A")</f>
        <v>-1.9400000000000001E-2</v>
      </c>
      <c r="M316">
        <f t="shared" ref="M316:M379" si="37">IFERROR(IF(TRIM(F316)="-", "N/A", IF(RIGHT(F316,1)=")",IF(RIGHT(F316,2)="T)",-1000000000000*VALUE(MID(F316,2,LEN(F316)-3)),IF(RIGHT(F316,2)="M)",-1000000*VALUE(MID(F316,2,LEN(F316)-3)),IF(RIGHT(F316,2)="B)",-1000000000*VALUE(MID(F316,2,LEN(F316)-3)),IF(RIGHT(F316,2)="k)",-1000*VALUE(MID(F316,2,LEN(F316)-3)),VALUE(SUBSTITUTE(F316,",","")))))),IF(RIGHT(F316,1)="T",1000000000000*VALUE(LEFT(F316,LEN(F316)-1)),IF(RIGHT(F316,1)="M",1000000*VALUE(LEFT(F316,LEN(F316)-1)),IF(RIGHT(F316,1)="B",1000000000*VALUE(LEFT(F316,LEN(F316)-1)),IF(RIGHT(F316,1)="%",0.01*VALUE(LEFT(F316,LEN(F316)-1)),IF(RIGHT(F316,1)="k",1000*VALUE(LEFT(F316,LEN(F316)-1)),VALUE(SUBSTITUTE(F316,",",""))))))))),"N/A")</f>
        <v>-1.43E-2</v>
      </c>
      <c r="N316">
        <f t="shared" ref="N316:N379" si="38">IFERROR(IF(TRIM(G316)="-", "N/A", IF(RIGHT(G316,1)=")",IF(RIGHT(G316,2)="T)",-1000000000000*VALUE(MID(G316,2,LEN(G316)-3)),IF(RIGHT(G316,2)="M)",-1000000*VALUE(MID(G316,2,LEN(G316)-3)),IF(RIGHT(G316,2)="B)",-1000000000*VALUE(MID(G316,2,LEN(G316)-3)),IF(RIGHT(G316,2)="k)",-1000*VALUE(MID(G316,2,LEN(G316)-3)),VALUE(SUBSTITUTE(G316,",","")))))),IF(RIGHT(G316,1)="T",1000000000000*VALUE(LEFT(G316,LEN(G316)-1)),IF(RIGHT(G316,1)="M",1000000*VALUE(LEFT(G316,LEN(G316)-1)),IF(RIGHT(G316,1)="B",1000000000*VALUE(LEFT(G316,LEN(G316)-1)),IF(RIGHT(G316,1)="%",0.01*VALUE(LEFT(G316,LEN(G316)-1)),IF(RIGHT(G316,1)="k",1000*VALUE(LEFT(G316,LEN(G316)-1)),VALUE(SUBSTITUTE(G316,",",""))))))))),"N/A")</f>
        <v>-1.3600000000000001E-2</v>
      </c>
    </row>
    <row r="317" spans="1:14" x14ac:dyDescent="0.3">
      <c r="A317" s="1">
        <v>5</v>
      </c>
      <c r="B317" t="s">
        <v>899</v>
      </c>
      <c r="C317" t="s">
        <v>254</v>
      </c>
      <c r="D317" t="s">
        <v>4842</v>
      </c>
      <c r="E317" t="s">
        <v>4843</v>
      </c>
      <c r="F317" t="s">
        <v>254</v>
      </c>
      <c r="G317" t="s">
        <v>4844</v>
      </c>
      <c r="I317" t="str">
        <f t="shared" si="33"/>
        <v>N/A</v>
      </c>
      <c r="J317" t="str">
        <f t="shared" si="34"/>
        <v>N/A</v>
      </c>
      <c r="K317">
        <f t="shared" si="35"/>
        <v>-7500000</v>
      </c>
      <c r="L317">
        <f t="shared" si="36"/>
        <v>-476150000</v>
      </c>
      <c r="M317" t="str">
        <f t="shared" si="37"/>
        <v>N/A</v>
      </c>
      <c r="N317">
        <f t="shared" si="38"/>
        <v>-294400000</v>
      </c>
    </row>
    <row r="318" spans="1:14" x14ac:dyDescent="0.3">
      <c r="A318" s="1">
        <v>6</v>
      </c>
      <c r="B318" t="s">
        <v>904</v>
      </c>
      <c r="C318" t="s">
        <v>254</v>
      </c>
      <c r="D318" t="s">
        <v>254</v>
      </c>
      <c r="E318" t="s">
        <v>254</v>
      </c>
      <c r="F318" t="s">
        <v>254</v>
      </c>
      <c r="G318" t="s">
        <v>254</v>
      </c>
      <c r="I318" t="str">
        <f t="shared" si="33"/>
        <v>N/A</v>
      </c>
      <c r="J318" t="str">
        <f t="shared" si="34"/>
        <v>N/A</v>
      </c>
      <c r="K318" t="str">
        <f t="shared" si="35"/>
        <v>N/A</v>
      </c>
      <c r="L318" t="str">
        <f t="shared" si="36"/>
        <v>N/A</v>
      </c>
      <c r="M318" t="str">
        <f t="shared" si="37"/>
        <v>N/A</v>
      </c>
      <c r="N318" t="str">
        <f t="shared" si="38"/>
        <v>N/A</v>
      </c>
    </row>
    <row r="319" spans="1:14" x14ac:dyDescent="0.3">
      <c r="A319" s="1">
        <v>7</v>
      </c>
      <c r="B319" t="s">
        <v>906</v>
      </c>
      <c r="C319" t="s">
        <v>3667</v>
      </c>
      <c r="D319" t="s">
        <v>4845</v>
      </c>
      <c r="E319" t="s">
        <v>4846</v>
      </c>
      <c r="F319" t="s">
        <v>4847</v>
      </c>
      <c r="G319" t="s">
        <v>4848</v>
      </c>
      <c r="I319" t="str">
        <f t="shared" si="33"/>
        <v>N/A</v>
      </c>
      <c r="J319">
        <f t="shared" si="34"/>
        <v>-57710000</v>
      </c>
      <c r="K319">
        <f t="shared" si="35"/>
        <v>-30430000</v>
      </c>
      <c r="L319">
        <f t="shared" si="36"/>
        <v>190110000</v>
      </c>
      <c r="M319">
        <f t="shared" si="37"/>
        <v>-78170000</v>
      </c>
      <c r="N319">
        <f t="shared" si="38"/>
        <v>199750000</v>
      </c>
    </row>
    <row r="320" spans="1:14" x14ac:dyDescent="0.3">
      <c r="A320" s="1">
        <v>8</v>
      </c>
      <c r="B320" t="s">
        <v>908</v>
      </c>
      <c r="C320" t="s">
        <v>4849</v>
      </c>
      <c r="D320" t="s">
        <v>4850</v>
      </c>
      <c r="E320" t="s">
        <v>4851</v>
      </c>
      <c r="F320" t="s">
        <v>4852</v>
      </c>
      <c r="G320" t="s">
        <v>4853</v>
      </c>
      <c r="I320" t="str">
        <f t="shared" si="33"/>
        <v>N/A</v>
      </c>
      <c r="J320">
        <f t="shared" si="34"/>
        <v>-322460000</v>
      </c>
      <c r="K320">
        <f t="shared" si="35"/>
        <v>-221430000</v>
      </c>
      <c r="L320">
        <f t="shared" si="36"/>
        <v>-580380000</v>
      </c>
      <c r="M320">
        <f t="shared" si="37"/>
        <v>-434670000</v>
      </c>
      <c r="N320">
        <f t="shared" si="38"/>
        <v>-40220000</v>
      </c>
    </row>
    <row r="321" spans="1:14" x14ac:dyDescent="0.3">
      <c r="A321" s="1">
        <v>9</v>
      </c>
      <c r="B321" t="s">
        <v>909</v>
      </c>
      <c r="C321" t="s">
        <v>4854</v>
      </c>
      <c r="D321" t="s">
        <v>4855</v>
      </c>
      <c r="E321" t="s">
        <v>4856</v>
      </c>
      <c r="F321" t="s">
        <v>4857</v>
      </c>
      <c r="G321" t="s">
        <v>4858</v>
      </c>
      <c r="I321" t="str">
        <f t="shared" si="33"/>
        <v>N/A</v>
      </c>
      <c r="J321">
        <f t="shared" si="34"/>
        <v>264750000</v>
      </c>
      <c r="K321">
        <f t="shared" si="35"/>
        <v>191000000</v>
      </c>
      <c r="L321">
        <f t="shared" si="36"/>
        <v>770490000</v>
      </c>
      <c r="M321">
        <f t="shared" si="37"/>
        <v>356500000</v>
      </c>
      <c r="N321">
        <f t="shared" si="38"/>
        <v>239970000</v>
      </c>
    </row>
    <row r="322" spans="1:14" x14ac:dyDescent="0.3">
      <c r="A322" s="1">
        <v>10</v>
      </c>
      <c r="B322" t="s">
        <v>910</v>
      </c>
      <c r="C322" t="s">
        <v>254</v>
      </c>
      <c r="D322" t="s">
        <v>254</v>
      </c>
      <c r="E322" t="s">
        <v>254</v>
      </c>
      <c r="F322" t="s">
        <v>254</v>
      </c>
      <c r="G322" t="s">
        <v>254</v>
      </c>
      <c r="I322" t="str">
        <f t="shared" si="33"/>
        <v>N/A</v>
      </c>
      <c r="J322" t="str">
        <f t="shared" si="34"/>
        <v>N/A</v>
      </c>
      <c r="K322" t="str">
        <f t="shared" si="35"/>
        <v>N/A</v>
      </c>
      <c r="L322" t="str">
        <f t="shared" si="36"/>
        <v>N/A</v>
      </c>
      <c r="M322" t="str">
        <f t="shared" si="37"/>
        <v>N/A</v>
      </c>
      <c r="N322" t="str">
        <f t="shared" si="38"/>
        <v>N/A</v>
      </c>
    </row>
    <row r="323" spans="1:14" x14ac:dyDescent="0.3">
      <c r="A323" s="1">
        <v>11</v>
      </c>
      <c r="B323" t="s">
        <v>914</v>
      </c>
      <c r="C323" t="s">
        <v>254</v>
      </c>
      <c r="D323" t="s">
        <v>254</v>
      </c>
      <c r="E323" t="s">
        <v>254</v>
      </c>
      <c r="F323" t="s">
        <v>254</v>
      </c>
      <c r="G323" t="s">
        <v>254</v>
      </c>
      <c r="I323" t="str">
        <f t="shared" si="33"/>
        <v>N/A</v>
      </c>
      <c r="J323" t="str">
        <f t="shared" si="34"/>
        <v>N/A</v>
      </c>
      <c r="K323" t="str">
        <f t="shared" si="35"/>
        <v>N/A</v>
      </c>
      <c r="L323" t="str">
        <f t="shared" si="36"/>
        <v>N/A</v>
      </c>
      <c r="M323" t="str">
        <f t="shared" si="37"/>
        <v>N/A</v>
      </c>
      <c r="N323" t="str">
        <f t="shared" si="38"/>
        <v>N/A</v>
      </c>
    </row>
    <row r="324" spans="1:14" x14ac:dyDescent="0.3">
      <c r="A324" s="1">
        <v>12</v>
      </c>
      <c r="B324" t="s">
        <v>915</v>
      </c>
      <c r="C324" t="s">
        <v>4859</v>
      </c>
      <c r="D324" t="s">
        <v>4860</v>
      </c>
      <c r="E324" t="s">
        <v>4861</v>
      </c>
      <c r="F324" t="s">
        <v>4862</v>
      </c>
      <c r="G324" t="s">
        <v>4863</v>
      </c>
      <c r="I324" t="str">
        <f t="shared" si="33"/>
        <v>N/A</v>
      </c>
      <c r="J324">
        <f t="shared" si="34"/>
        <v>-71280000</v>
      </c>
      <c r="K324">
        <f t="shared" si="35"/>
        <v>-45090000</v>
      </c>
      <c r="L324">
        <f t="shared" si="36"/>
        <v>-293830000</v>
      </c>
      <c r="M324">
        <f t="shared" si="37"/>
        <v>-85240000</v>
      </c>
      <c r="N324">
        <f t="shared" si="38"/>
        <v>-101730000</v>
      </c>
    </row>
    <row r="325" spans="1:14" x14ac:dyDescent="0.3">
      <c r="A325" s="1">
        <v>13</v>
      </c>
      <c r="B325" t="s">
        <v>921</v>
      </c>
      <c r="C325" t="s">
        <v>254</v>
      </c>
      <c r="D325" t="s">
        <v>4864</v>
      </c>
      <c r="E325" t="s">
        <v>4865</v>
      </c>
      <c r="F325" t="s">
        <v>4866</v>
      </c>
      <c r="G325" t="s">
        <v>4867</v>
      </c>
      <c r="I325" t="str">
        <f t="shared" si="33"/>
        <v>N/A</v>
      </c>
      <c r="J325" t="str">
        <f t="shared" si="34"/>
        <v>N/A</v>
      </c>
      <c r="K325">
        <f t="shared" si="35"/>
        <v>0.3674</v>
      </c>
      <c r="L325">
        <f t="shared" si="36"/>
        <v>-5.5161000000000007</v>
      </c>
      <c r="M325">
        <f t="shared" si="37"/>
        <v>0.70989999999999998</v>
      </c>
      <c r="N325">
        <f t="shared" si="38"/>
        <v>-0.19350000000000001</v>
      </c>
    </row>
    <row r="326" spans="1:14" x14ac:dyDescent="0.3">
      <c r="A326" s="1">
        <v>14</v>
      </c>
      <c r="B326" t="s">
        <v>926</v>
      </c>
      <c r="C326" t="s">
        <v>4868</v>
      </c>
      <c r="D326" t="s">
        <v>4869</v>
      </c>
      <c r="E326" t="s">
        <v>4870</v>
      </c>
      <c r="F326" t="s">
        <v>4871</v>
      </c>
      <c r="G326" t="s">
        <v>4872</v>
      </c>
      <c r="I326" t="str">
        <f t="shared" si="33"/>
        <v>N/A</v>
      </c>
      <c r="J326">
        <f t="shared" si="34"/>
        <v>-0.2331</v>
      </c>
      <c r="K326">
        <f t="shared" si="35"/>
        <v>-0.13400000000000001</v>
      </c>
      <c r="L326">
        <f t="shared" si="36"/>
        <v>-0.7319</v>
      </c>
      <c r="M326">
        <f t="shared" si="37"/>
        <v>-0.17300000000000001</v>
      </c>
      <c r="N326">
        <f t="shared" si="38"/>
        <v>-0.19579999999999997</v>
      </c>
    </row>
    <row r="327" spans="1:14" x14ac:dyDescent="0.3">
      <c r="I327" t="str">
        <f t="shared" si="33"/>
        <v>N/A</v>
      </c>
      <c r="J327" t="str">
        <f t="shared" si="34"/>
        <v>N/A</v>
      </c>
      <c r="K327" t="str">
        <f t="shared" si="35"/>
        <v>N/A</v>
      </c>
      <c r="L327" t="str">
        <f t="shared" si="36"/>
        <v>N/A</v>
      </c>
      <c r="M327" t="str">
        <f t="shared" si="37"/>
        <v>N/A</v>
      </c>
      <c r="N327" t="str">
        <f t="shared" si="38"/>
        <v>N/A</v>
      </c>
    </row>
    <row r="328" spans="1:14" x14ac:dyDescent="0.3">
      <c r="B328" s="1" t="s">
        <v>307</v>
      </c>
      <c r="C328" s="1" t="s">
        <v>242</v>
      </c>
      <c r="D328" s="1" t="s">
        <v>243</v>
      </c>
      <c r="E328" s="1" t="s">
        <v>244</v>
      </c>
      <c r="F328" s="1" t="s">
        <v>245</v>
      </c>
      <c r="G328" s="1" t="s">
        <v>246</v>
      </c>
      <c r="H328" s="1" t="s">
        <v>247</v>
      </c>
      <c r="I328" t="str">
        <f t="shared" si="33"/>
        <v>pos_trend</v>
      </c>
      <c r="J328">
        <f t="shared" si="34"/>
        <v>2012</v>
      </c>
      <c r="K328">
        <f t="shared" si="35"/>
        <v>2013</v>
      </c>
      <c r="L328">
        <f t="shared" si="36"/>
        <v>2014</v>
      </c>
      <c r="M328">
        <f t="shared" si="37"/>
        <v>2015</v>
      </c>
      <c r="N328">
        <f t="shared" si="38"/>
        <v>2016</v>
      </c>
    </row>
    <row r="329" spans="1:14" x14ac:dyDescent="0.3">
      <c r="A329" s="1">
        <v>0</v>
      </c>
      <c r="B329" t="s">
        <v>932</v>
      </c>
      <c r="C329" t="s">
        <v>254</v>
      </c>
      <c r="D329" t="s">
        <v>254</v>
      </c>
      <c r="E329" t="s">
        <v>254</v>
      </c>
      <c r="F329" t="s">
        <v>254</v>
      </c>
      <c r="G329" t="s">
        <v>254</v>
      </c>
      <c r="I329" t="str">
        <f t="shared" si="33"/>
        <v>N/A</v>
      </c>
      <c r="J329" t="str">
        <f t="shared" si="34"/>
        <v>N/A</v>
      </c>
      <c r="K329" t="str">
        <f t="shared" si="35"/>
        <v>N/A</v>
      </c>
      <c r="L329" t="str">
        <f t="shared" si="36"/>
        <v>N/A</v>
      </c>
      <c r="M329" t="str">
        <f t="shared" si="37"/>
        <v>N/A</v>
      </c>
      <c r="N329" t="str">
        <f t="shared" si="38"/>
        <v>N/A</v>
      </c>
    </row>
    <row r="330" spans="1:14" x14ac:dyDescent="0.3">
      <c r="A330" s="1">
        <v>1</v>
      </c>
      <c r="B330" t="s">
        <v>933</v>
      </c>
      <c r="C330" t="s">
        <v>254</v>
      </c>
      <c r="D330" t="s">
        <v>254</v>
      </c>
      <c r="E330" t="s">
        <v>254</v>
      </c>
      <c r="F330" t="s">
        <v>254</v>
      </c>
      <c r="G330" t="s">
        <v>254</v>
      </c>
      <c r="I330" t="str">
        <f t="shared" si="33"/>
        <v>N/A</v>
      </c>
      <c r="J330" t="str">
        <f t="shared" si="34"/>
        <v>N/A</v>
      </c>
      <c r="K330" t="str">
        <f t="shared" si="35"/>
        <v>N/A</v>
      </c>
      <c r="L330" t="str">
        <f t="shared" si="36"/>
        <v>N/A</v>
      </c>
      <c r="M330" t="str">
        <f t="shared" si="37"/>
        <v>N/A</v>
      </c>
      <c r="N330" t="str">
        <f t="shared" si="38"/>
        <v>N/A</v>
      </c>
    </row>
    <row r="331" spans="1:14" x14ac:dyDescent="0.3">
      <c r="A331" s="1">
        <v>2</v>
      </c>
      <c r="B331" t="s">
        <v>436</v>
      </c>
      <c r="C331" t="s">
        <v>254</v>
      </c>
      <c r="D331" t="s">
        <v>254</v>
      </c>
      <c r="E331" t="s">
        <v>254</v>
      </c>
      <c r="F331" t="s">
        <v>254</v>
      </c>
      <c r="G331" t="s">
        <v>254</v>
      </c>
      <c r="I331" t="str">
        <f t="shared" si="33"/>
        <v>N/A</v>
      </c>
      <c r="J331" t="str">
        <f t="shared" si="34"/>
        <v>N/A</v>
      </c>
      <c r="K331" t="str">
        <f t="shared" si="35"/>
        <v>N/A</v>
      </c>
      <c r="L331" t="str">
        <f t="shared" si="36"/>
        <v>N/A</v>
      </c>
      <c r="M331" t="str">
        <f t="shared" si="37"/>
        <v>N/A</v>
      </c>
      <c r="N331" t="str">
        <f t="shared" si="38"/>
        <v>N/A</v>
      </c>
    </row>
    <row r="332" spans="1:14" x14ac:dyDescent="0.3">
      <c r="A332" s="1">
        <v>3</v>
      </c>
      <c r="B332" t="s">
        <v>934</v>
      </c>
      <c r="C332" t="s">
        <v>4873</v>
      </c>
      <c r="D332" t="s">
        <v>4874</v>
      </c>
      <c r="E332" t="s">
        <v>2053</v>
      </c>
      <c r="F332" t="s">
        <v>4875</v>
      </c>
      <c r="G332" t="s">
        <v>4876</v>
      </c>
      <c r="I332" t="str">
        <f t="shared" si="33"/>
        <v>pos_trend</v>
      </c>
      <c r="J332">
        <f t="shared" si="34"/>
        <v>4340000</v>
      </c>
      <c r="K332">
        <f t="shared" si="35"/>
        <v>12790000</v>
      </c>
      <c r="L332">
        <f t="shared" si="36"/>
        <v>16020000</v>
      </c>
      <c r="M332">
        <f t="shared" si="37"/>
        <v>18100000</v>
      </c>
      <c r="N332">
        <f t="shared" si="38"/>
        <v>75520000</v>
      </c>
    </row>
    <row r="333" spans="1:14" x14ac:dyDescent="0.3">
      <c r="A333" s="1">
        <v>4</v>
      </c>
      <c r="B333" t="s">
        <v>940</v>
      </c>
      <c r="C333" t="s">
        <v>254</v>
      </c>
      <c r="D333" t="s">
        <v>254</v>
      </c>
      <c r="E333" t="s">
        <v>254</v>
      </c>
      <c r="F333" t="s">
        <v>254</v>
      </c>
      <c r="G333" t="s">
        <v>254</v>
      </c>
      <c r="I333" t="str">
        <f t="shared" si="33"/>
        <v>N/A</v>
      </c>
      <c r="J333" t="str">
        <f t="shared" si="34"/>
        <v>N/A</v>
      </c>
      <c r="K333" t="str">
        <f t="shared" si="35"/>
        <v>N/A</v>
      </c>
      <c r="L333" t="str">
        <f t="shared" si="36"/>
        <v>N/A</v>
      </c>
      <c r="M333" t="str">
        <f t="shared" si="37"/>
        <v>N/A</v>
      </c>
      <c r="N333" t="str">
        <f t="shared" si="38"/>
        <v>N/A</v>
      </c>
    </row>
    <row r="334" spans="1:14" x14ac:dyDescent="0.3">
      <c r="A334" s="1">
        <v>5</v>
      </c>
      <c r="B334" t="s">
        <v>946</v>
      </c>
      <c r="C334" t="s">
        <v>4873</v>
      </c>
      <c r="D334" t="s">
        <v>4874</v>
      </c>
      <c r="E334" t="s">
        <v>2053</v>
      </c>
      <c r="F334" t="s">
        <v>4875</v>
      </c>
      <c r="G334" t="s">
        <v>4876</v>
      </c>
      <c r="I334" t="str">
        <f t="shared" si="33"/>
        <v>pos_trend</v>
      </c>
      <c r="J334">
        <f t="shared" si="34"/>
        <v>4340000</v>
      </c>
      <c r="K334">
        <f t="shared" si="35"/>
        <v>12790000</v>
      </c>
      <c r="L334">
        <f t="shared" si="36"/>
        <v>16020000</v>
      </c>
      <c r="M334">
        <f t="shared" si="37"/>
        <v>18100000</v>
      </c>
      <c r="N334">
        <f t="shared" si="38"/>
        <v>75520000</v>
      </c>
    </row>
    <row r="335" spans="1:14" x14ac:dyDescent="0.3">
      <c r="A335" s="1">
        <v>6</v>
      </c>
      <c r="B335" t="s">
        <v>952</v>
      </c>
      <c r="C335" t="s">
        <v>4873</v>
      </c>
      <c r="D335" t="s">
        <v>4874</v>
      </c>
      <c r="E335" t="s">
        <v>2053</v>
      </c>
      <c r="F335" t="s">
        <v>254</v>
      </c>
      <c r="G335" t="s">
        <v>254</v>
      </c>
      <c r="I335" t="str">
        <f t="shared" si="33"/>
        <v>N/A</v>
      </c>
      <c r="J335">
        <f t="shared" si="34"/>
        <v>4340000</v>
      </c>
      <c r="K335">
        <f t="shared" si="35"/>
        <v>12790000</v>
      </c>
      <c r="L335">
        <f t="shared" si="36"/>
        <v>16020000</v>
      </c>
      <c r="M335" t="str">
        <f t="shared" si="37"/>
        <v>N/A</v>
      </c>
      <c r="N335" t="str">
        <f t="shared" si="38"/>
        <v>N/A</v>
      </c>
    </row>
    <row r="336" spans="1:14" x14ac:dyDescent="0.3">
      <c r="A336" s="1">
        <v>7</v>
      </c>
      <c r="B336" t="s">
        <v>958</v>
      </c>
      <c r="C336" t="s">
        <v>254</v>
      </c>
      <c r="D336" t="s">
        <v>254</v>
      </c>
      <c r="E336" t="s">
        <v>254</v>
      </c>
      <c r="F336" t="s">
        <v>4875</v>
      </c>
      <c r="G336" t="s">
        <v>4876</v>
      </c>
      <c r="I336" t="str">
        <f t="shared" si="33"/>
        <v>N/A</v>
      </c>
      <c r="J336" t="str">
        <f t="shared" si="34"/>
        <v>N/A</v>
      </c>
      <c r="K336" t="str">
        <f t="shared" si="35"/>
        <v>N/A</v>
      </c>
      <c r="L336" t="str">
        <f t="shared" si="36"/>
        <v>N/A</v>
      </c>
      <c r="M336">
        <f t="shared" si="37"/>
        <v>18100000</v>
      </c>
      <c r="N336">
        <f t="shared" si="38"/>
        <v>75520000</v>
      </c>
    </row>
    <row r="337" spans="1:14" x14ac:dyDescent="0.3">
      <c r="A337" s="1">
        <v>8</v>
      </c>
      <c r="B337" t="s">
        <v>964</v>
      </c>
      <c r="C337" t="s">
        <v>4877</v>
      </c>
      <c r="D337" t="s">
        <v>4878</v>
      </c>
      <c r="E337" t="s">
        <v>4879</v>
      </c>
      <c r="F337" t="s">
        <v>4880</v>
      </c>
      <c r="G337" t="s">
        <v>4881</v>
      </c>
      <c r="I337" t="str">
        <f t="shared" si="33"/>
        <v>N/A</v>
      </c>
      <c r="J337">
        <f t="shared" si="34"/>
        <v>-1250000</v>
      </c>
      <c r="K337">
        <f t="shared" si="35"/>
        <v>-909000</v>
      </c>
      <c r="L337">
        <f t="shared" si="36"/>
        <v>336920000</v>
      </c>
      <c r="M337">
        <f t="shared" si="37"/>
        <v>-875000</v>
      </c>
      <c r="N337">
        <f t="shared" si="38"/>
        <v>-1590000</v>
      </c>
    </row>
    <row r="338" spans="1:14" x14ac:dyDescent="0.3">
      <c r="A338" s="1">
        <v>9</v>
      </c>
      <c r="B338" t="s">
        <v>970</v>
      </c>
      <c r="C338" t="s">
        <v>254</v>
      </c>
      <c r="D338" t="s">
        <v>254</v>
      </c>
      <c r="E338" t="s">
        <v>254</v>
      </c>
      <c r="F338" t="s">
        <v>4882</v>
      </c>
      <c r="G338" t="s">
        <v>254</v>
      </c>
      <c r="I338" t="str">
        <f t="shared" si="33"/>
        <v>N/A</v>
      </c>
      <c r="J338" t="str">
        <f t="shared" si="34"/>
        <v>N/A</v>
      </c>
      <c r="K338" t="str">
        <f t="shared" si="35"/>
        <v>N/A</v>
      </c>
      <c r="L338" t="str">
        <f t="shared" si="36"/>
        <v>N/A</v>
      </c>
      <c r="M338">
        <f t="shared" si="37"/>
        <v>-374000</v>
      </c>
      <c r="N338" t="str">
        <f t="shared" si="38"/>
        <v>N/A</v>
      </c>
    </row>
    <row r="339" spans="1:14" x14ac:dyDescent="0.3">
      <c r="A339" s="1">
        <v>10</v>
      </c>
      <c r="B339" t="s">
        <v>971</v>
      </c>
      <c r="C339" t="s">
        <v>4877</v>
      </c>
      <c r="D339" t="s">
        <v>4878</v>
      </c>
      <c r="E339" t="s">
        <v>4879</v>
      </c>
      <c r="F339" t="s">
        <v>4883</v>
      </c>
      <c r="G339" t="s">
        <v>4881</v>
      </c>
      <c r="I339" t="str">
        <f t="shared" si="33"/>
        <v>N/A</v>
      </c>
      <c r="J339">
        <f t="shared" si="34"/>
        <v>-1250000</v>
      </c>
      <c r="K339">
        <f t="shared" si="35"/>
        <v>-909000</v>
      </c>
      <c r="L339">
        <f t="shared" si="36"/>
        <v>336920000</v>
      </c>
      <c r="M339">
        <f t="shared" si="37"/>
        <v>-501000</v>
      </c>
      <c r="N339">
        <f t="shared" si="38"/>
        <v>-1590000</v>
      </c>
    </row>
    <row r="340" spans="1:14" x14ac:dyDescent="0.3">
      <c r="A340" s="1">
        <v>11</v>
      </c>
      <c r="B340" t="s">
        <v>972</v>
      </c>
      <c r="C340" t="s">
        <v>254</v>
      </c>
      <c r="D340" t="s">
        <v>254</v>
      </c>
      <c r="E340" t="s">
        <v>4884</v>
      </c>
      <c r="F340" t="s">
        <v>254</v>
      </c>
      <c r="G340" t="s">
        <v>4881</v>
      </c>
      <c r="I340" t="str">
        <f t="shared" si="33"/>
        <v>N/A</v>
      </c>
      <c r="J340" t="str">
        <f t="shared" si="34"/>
        <v>N/A</v>
      </c>
      <c r="K340" t="str">
        <f t="shared" si="35"/>
        <v>N/A</v>
      </c>
      <c r="L340">
        <f t="shared" si="36"/>
        <v>337480000</v>
      </c>
      <c r="M340" t="str">
        <f t="shared" si="37"/>
        <v>N/A</v>
      </c>
      <c r="N340">
        <f t="shared" si="38"/>
        <v>-1590000</v>
      </c>
    </row>
    <row r="341" spans="1:14" x14ac:dyDescent="0.3">
      <c r="A341" s="1">
        <v>12</v>
      </c>
      <c r="B341" t="s">
        <v>978</v>
      </c>
      <c r="C341" t="s">
        <v>4877</v>
      </c>
      <c r="D341" t="s">
        <v>4878</v>
      </c>
      <c r="E341" t="s">
        <v>4885</v>
      </c>
      <c r="F341" t="s">
        <v>4883</v>
      </c>
      <c r="G341" t="s">
        <v>254</v>
      </c>
      <c r="I341" t="str">
        <f t="shared" si="33"/>
        <v>pos_trend</v>
      </c>
      <c r="J341">
        <f t="shared" si="34"/>
        <v>-1250000</v>
      </c>
      <c r="K341">
        <f t="shared" si="35"/>
        <v>-909000</v>
      </c>
      <c r="L341">
        <f t="shared" si="36"/>
        <v>-562000</v>
      </c>
      <c r="M341">
        <f t="shared" si="37"/>
        <v>-501000</v>
      </c>
      <c r="N341" t="str">
        <f t="shared" si="38"/>
        <v>N/A</v>
      </c>
    </row>
    <row r="342" spans="1:14" x14ac:dyDescent="0.3">
      <c r="A342" s="1">
        <v>13</v>
      </c>
      <c r="B342" t="s">
        <v>817</v>
      </c>
      <c r="C342" t="s">
        <v>254</v>
      </c>
      <c r="D342" t="s">
        <v>4886</v>
      </c>
      <c r="E342" t="s">
        <v>254</v>
      </c>
      <c r="F342" t="s">
        <v>4887</v>
      </c>
      <c r="G342" t="s">
        <v>2704</v>
      </c>
      <c r="I342" t="str">
        <f t="shared" si="33"/>
        <v>N/A</v>
      </c>
      <c r="J342" t="str">
        <f t="shared" si="34"/>
        <v>N/A</v>
      </c>
      <c r="K342">
        <f t="shared" si="35"/>
        <v>91000</v>
      </c>
      <c r="L342" t="str">
        <f t="shared" si="36"/>
        <v>N/A</v>
      </c>
      <c r="M342">
        <f t="shared" si="37"/>
        <v>194000</v>
      </c>
      <c r="N342">
        <f t="shared" si="38"/>
        <v>-56000</v>
      </c>
    </row>
    <row r="343" spans="1:14" x14ac:dyDescent="0.3">
      <c r="A343" s="1">
        <v>14</v>
      </c>
      <c r="B343" t="s">
        <v>910</v>
      </c>
      <c r="C343" t="s">
        <v>254</v>
      </c>
      <c r="D343" t="s">
        <v>254</v>
      </c>
      <c r="E343" t="s">
        <v>254</v>
      </c>
      <c r="F343" t="s">
        <v>254</v>
      </c>
      <c r="G343" t="s">
        <v>2704</v>
      </c>
      <c r="I343" t="str">
        <f t="shared" si="33"/>
        <v>N/A</v>
      </c>
      <c r="J343" t="str">
        <f t="shared" si="34"/>
        <v>N/A</v>
      </c>
      <c r="K343" t="str">
        <f t="shared" si="35"/>
        <v>N/A</v>
      </c>
      <c r="L343" t="str">
        <f t="shared" si="36"/>
        <v>N/A</v>
      </c>
      <c r="M343" t="str">
        <f t="shared" si="37"/>
        <v>N/A</v>
      </c>
      <c r="N343">
        <f t="shared" si="38"/>
        <v>-56000</v>
      </c>
    </row>
    <row r="344" spans="1:14" x14ac:dyDescent="0.3">
      <c r="A344" s="1">
        <v>15</v>
      </c>
      <c r="B344" t="s">
        <v>914</v>
      </c>
      <c r="C344" t="s">
        <v>254</v>
      </c>
      <c r="D344" t="s">
        <v>4886</v>
      </c>
      <c r="E344" t="s">
        <v>254</v>
      </c>
      <c r="F344" t="s">
        <v>4887</v>
      </c>
      <c r="G344" t="s">
        <v>254</v>
      </c>
      <c r="I344" t="str">
        <f t="shared" si="33"/>
        <v>N/A</v>
      </c>
      <c r="J344" t="str">
        <f t="shared" si="34"/>
        <v>N/A</v>
      </c>
      <c r="K344">
        <f t="shared" si="35"/>
        <v>91000</v>
      </c>
      <c r="L344" t="str">
        <f t="shared" si="36"/>
        <v>N/A</v>
      </c>
      <c r="M344">
        <f t="shared" si="37"/>
        <v>194000</v>
      </c>
      <c r="N344" t="str">
        <f t="shared" si="38"/>
        <v>N/A</v>
      </c>
    </row>
    <row r="345" spans="1:14" x14ac:dyDescent="0.3">
      <c r="A345" s="1">
        <v>16</v>
      </c>
      <c r="B345" t="s">
        <v>990</v>
      </c>
      <c r="C345" t="s">
        <v>4888</v>
      </c>
      <c r="D345" t="s">
        <v>3525</v>
      </c>
      <c r="E345" t="s">
        <v>4889</v>
      </c>
      <c r="F345" t="s">
        <v>4890</v>
      </c>
      <c r="G345" t="s">
        <v>4891</v>
      </c>
      <c r="I345" t="str">
        <f t="shared" si="33"/>
        <v>N/A</v>
      </c>
      <c r="J345">
        <f t="shared" si="34"/>
        <v>3090000</v>
      </c>
      <c r="K345">
        <f t="shared" si="35"/>
        <v>11970000</v>
      </c>
      <c r="L345">
        <f t="shared" si="36"/>
        <v>352940000</v>
      </c>
      <c r="M345">
        <f t="shared" si="37"/>
        <v>17420000</v>
      </c>
      <c r="N345">
        <f t="shared" si="38"/>
        <v>73880000</v>
      </c>
    </row>
    <row r="346" spans="1:14" x14ac:dyDescent="0.3">
      <c r="A346" s="1">
        <v>17</v>
      </c>
      <c r="B346" t="s">
        <v>996</v>
      </c>
      <c r="C346" t="s">
        <v>254</v>
      </c>
      <c r="D346" t="s">
        <v>4892</v>
      </c>
      <c r="E346" t="s">
        <v>4893</v>
      </c>
      <c r="F346" t="s">
        <v>4894</v>
      </c>
      <c r="G346" t="s">
        <v>4895</v>
      </c>
      <c r="I346" t="str">
        <f t="shared" si="33"/>
        <v>N/A</v>
      </c>
      <c r="J346" t="str">
        <f t="shared" si="34"/>
        <v>N/A</v>
      </c>
      <c r="K346">
        <f t="shared" si="35"/>
        <v>2.8782000000000001</v>
      </c>
      <c r="L346">
        <f t="shared" si="36"/>
        <v>28.490100000000002</v>
      </c>
      <c r="M346">
        <f t="shared" si="37"/>
        <v>-0.95069999999999999</v>
      </c>
      <c r="N346">
        <f t="shared" si="38"/>
        <v>3.2420999999999998</v>
      </c>
    </row>
    <row r="347" spans="1:14" x14ac:dyDescent="0.3">
      <c r="A347" s="1">
        <v>18</v>
      </c>
      <c r="B347" t="s">
        <v>1001</v>
      </c>
      <c r="C347" t="s">
        <v>4896</v>
      </c>
      <c r="D347" t="s">
        <v>4897</v>
      </c>
      <c r="E347" t="s">
        <v>4898</v>
      </c>
      <c r="F347" t="s">
        <v>4899</v>
      </c>
      <c r="G347" t="s">
        <v>4900</v>
      </c>
      <c r="I347" t="str">
        <f t="shared" si="33"/>
        <v>N/A</v>
      </c>
      <c r="J347">
        <f t="shared" si="34"/>
        <v>1.01E-2</v>
      </c>
      <c r="K347">
        <f t="shared" si="35"/>
        <v>3.56E-2</v>
      </c>
      <c r="L347">
        <f t="shared" si="36"/>
        <v>0.87909999999999999</v>
      </c>
      <c r="M347">
        <f t="shared" si="37"/>
        <v>3.5299999999999998E-2</v>
      </c>
      <c r="N347">
        <f t="shared" si="38"/>
        <v>0.14220000000000002</v>
      </c>
    </row>
    <row r="348" spans="1:14" x14ac:dyDescent="0.3">
      <c r="A348" s="1">
        <v>19</v>
      </c>
      <c r="B348" t="s">
        <v>1007</v>
      </c>
      <c r="C348" t="s">
        <v>254</v>
      </c>
      <c r="D348" t="s">
        <v>254</v>
      </c>
      <c r="E348" t="s">
        <v>4901</v>
      </c>
      <c r="F348" t="s">
        <v>254</v>
      </c>
      <c r="G348" t="s">
        <v>4902</v>
      </c>
      <c r="I348" t="str">
        <f t="shared" si="33"/>
        <v>N/A</v>
      </c>
      <c r="J348" t="str">
        <f t="shared" si="34"/>
        <v>N/A</v>
      </c>
      <c r="K348" t="str">
        <f t="shared" si="35"/>
        <v>N/A</v>
      </c>
      <c r="L348">
        <f t="shared" si="36"/>
        <v>1000</v>
      </c>
      <c r="M348" t="str">
        <f t="shared" si="37"/>
        <v>N/A</v>
      </c>
      <c r="N348">
        <f t="shared" si="38"/>
        <v>-2160000</v>
      </c>
    </row>
    <row r="349" spans="1:14" x14ac:dyDescent="0.3">
      <c r="A349" s="1">
        <v>20</v>
      </c>
      <c r="B349" t="s">
        <v>1013</v>
      </c>
      <c r="C349" t="s">
        <v>1014</v>
      </c>
      <c r="D349" t="s">
        <v>1014</v>
      </c>
      <c r="E349" t="s">
        <v>1014</v>
      </c>
      <c r="F349" t="s">
        <v>1014</v>
      </c>
      <c r="G349" t="s">
        <v>1014</v>
      </c>
      <c r="I349" t="str">
        <f t="shared" si="33"/>
        <v>N/A</v>
      </c>
      <c r="J349">
        <f t="shared" si="34"/>
        <v>0</v>
      </c>
      <c r="K349">
        <f t="shared" si="35"/>
        <v>0</v>
      </c>
      <c r="L349">
        <f t="shared" si="36"/>
        <v>0</v>
      </c>
      <c r="M349">
        <f t="shared" si="37"/>
        <v>0</v>
      </c>
      <c r="N349">
        <f t="shared" si="38"/>
        <v>0</v>
      </c>
    </row>
    <row r="350" spans="1:14" x14ac:dyDescent="0.3">
      <c r="A350" s="1">
        <v>21</v>
      </c>
      <c r="B350" t="s">
        <v>1015</v>
      </c>
      <c r="C350" t="s">
        <v>4903</v>
      </c>
      <c r="D350" t="s">
        <v>4904</v>
      </c>
      <c r="E350" t="s">
        <v>4905</v>
      </c>
      <c r="F350" t="s">
        <v>4906</v>
      </c>
      <c r="G350" t="s">
        <v>4907</v>
      </c>
      <c r="I350" t="str">
        <f t="shared" si="33"/>
        <v>N/A</v>
      </c>
      <c r="J350">
        <f t="shared" si="34"/>
        <v>-16000000</v>
      </c>
      <c r="K350">
        <f t="shared" si="35"/>
        <v>6060000</v>
      </c>
      <c r="L350">
        <f t="shared" si="36"/>
        <v>134060000</v>
      </c>
      <c r="M350">
        <f t="shared" si="37"/>
        <v>-24140000</v>
      </c>
      <c r="N350">
        <f t="shared" si="38"/>
        <v>-365000</v>
      </c>
    </row>
    <row r="351" spans="1:14" x14ac:dyDescent="0.3">
      <c r="A351" s="1">
        <v>22</v>
      </c>
      <c r="B351" t="s">
        <v>1021</v>
      </c>
      <c r="C351" t="s">
        <v>4908</v>
      </c>
      <c r="D351" t="s">
        <v>4909</v>
      </c>
      <c r="E351" t="s">
        <v>4910</v>
      </c>
      <c r="F351" t="s">
        <v>4911</v>
      </c>
      <c r="G351" t="s">
        <v>4912</v>
      </c>
      <c r="I351" t="str">
        <f t="shared" si="33"/>
        <v>N/A</v>
      </c>
      <c r="J351">
        <f t="shared" si="34"/>
        <v>41810000</v>
      </c>
      <c r="K351">
        <f t="shared" si="35"/>
        <v>35140000</v>
      </c>
      <c r="L351">
        <f t="shared" si="36"/>
        <v>69870000</v>
      </c>
      <c r="M351">
        <f t="shared" si="37"/>
        <v>37760000</v>
      </c>
      <c r="N351">
        <f t="shared" si="38"/>
        <v>23460000</v>
      </c>
    </row>
    <row r="352" spans="1:14" x14ac:dyDescent="0.3">
      <c r="A352" s="1">
        <v>23</v>
      </c>
      <c r="B352" t="s">
        <v>1027</v>
      </c>
      <c r="C352" t="s">
        <v>254</v>
      </c>
      <c r="D352" t="s">
        <v>4913</v>
      </c>
      <c r="E352" t="s">
        <v>4914</v>
      </c>
      <c r="F352" t="s">
        <v>4915</v>
      </c>
      <c r="G352" t="s">
        <v>4916</v>
      </c>
      <c r="I352" t="str">
        <f t="shared" si="33"/>
        <v>N/A</v>
      </c>
      <c r="J352" t="str">
        <f t="shared" si="34"/>
        <v>N/A</v>
      </c>
      <c r="K352">
        <f t="shared" si="35"/>
        <v>-0.15960000000000002</v>
      </c>
      <c r="L352">
        <f t="shared" si="36"/>
        <v>0.98819999999999997</v>
      </c>
      <c r="M352">
        <f t="shared" si="37"/>
        <v>-0.45950000000000002</v>
      </c>
      <c r="N352">
        <f t="shared" si="38"/>
        <v>-0.37880000000000003</v>
      </c>
    </row>
    <row r="353" spans="1:14" x14ac:dyDescent="0.3">
      <c r="A353" s="1">
        <v>24</v>
      </c>
      <c r="B353" t="s">
        <v>1032</v>
      </c>
      <c r="C353" t="s">
        <v>254</v>
      </c>
      <c r="D353" t="s">
        <v>254</v>
      </c>
      <c r="E353" t="s">
        <v>254</v>
      </c>
      <c r="F353" t="s">
        <v>254</v>
      </c>
      <c r="G353" t="s">
        <v>1293</v>
      </c>
      <c r="I353" t="str">
        <f t="shared" si="33"/>
        <v>N/A</v>
      </c>
      <c r="J353" t="str">
        <f t="shared" si="34"/>
        <v>N/A</v>
      </c>
      <c r="K353" t="str">
        <f t="shared" si="35"/>
        <v>N/A</v>
      </c>
      <c r="L353" t="str">
        <f t="shared" si="36"/>
        <v>N/A</v>
      </c>
      <c r="M353" t="str">
        <f t="shared" si="37"/>
        <v>N/A</v>
      </c>
      <c r="N353">
        <f t="shared" si="38"/>
        <v>2.76E-2</v>
      </c>
    </row>
    <row r="354" spans="1:14" x14ac:dyDescent="0.3">
      <c r="I354" t="str">
        <f t="shared" si="33"/>
        <v>N/A</v>
      </c>
      <c r="J354" t="str">
        <f t="shared" si="34"/>
        <v>N/A</v>
      </c>
      <c r="K354" t="str">
        <f t="shared" si="35"/>
        <v>N/A</v>
      </c>
      <c r="L354" t="str">
        <f t="shared" si="36"/>
        <v>N/A</v>
      </c>
      <c r="M354" t="str">
        <f t="shared" si="37"/>
        <v>N/A</v>
      </c>
      <c r="N354" t="str">
        <f t="shared" si="38"/>
        <v>N/A</v>
      </c>
    </row>
    <row r="355" spans="1:14" x14ac:dyDescent="0.3">
      <c r="A355" s="1">
        <v>0</v>
      </c>
      <c r="B355" t="s">
        <v>4917</v>
      </c>
      <c r="C355" t="s">
        <v>4918</v>
      </c>
      <c r="I355" t="str">
        <f t="shared" si="33"/>
        <v>N/A</v>
      </c>
      <c r="J355" t="str">
        <f t="shared" si="34"/>
        <v>N/A</v>
      </c>
      <c r="K355" t="str">
        <f t="shared" si="35"/>
        <v>N/A</v>
      </c>
      <c r="L355" t="str">
        <f t="shared" si="36"/>
        <v>N/A</v>
      </c>
      <c r="M355" t="str">
        <f t="shared" si="37"/>
        <v>N/A</v>
      </c>
      <c r="N355" t="str">
        <f t="shared" si="38"/>
        <v>N/A</v>
      </c>
    </row>
    <row r="356" spans="1:14" x14ac:dyDescent="0.3">
      <c r="A356" s="1">
        <v>1</v>
      </c>
      <c r="B356" t="s">
        <v>4919</v>
      </c>
      <c r="C356" t="s">
        <v>4920</v>
      </c>
      <c r="I356" t="str">
        <f t="shared" si="33"/>
        <v>N/A</v>
      </c>
      <c r="J356" t="str">
        <f t="shared" si="34"/>
        <v>N/A</v>
      </c>
      <c r="K356" t="str">
        <f t="shared" si="35"/>
        <v>N/A</v>
      </c>
      <c r="L356" t="str">
        <f t="shared" si="36"/>
        <v>N/A</v>
      </c>
      <c r="M356" t="str">
        <f t="shared" si="37"/>
        <v>N/A</v>
      </c>
      <c r="N356" t="str">
        <f t="shared" si="38"/>
        <v>N/A</v>
      </c>
    </row>
    <row r="357" spans="1:14" x14ac:dyDescent="0.3">
      <c r="A357" s="1">
        <v>2</v>
      </c>
      <c r="B357" t="s">
        <v>4921</v>
      </c>
      <c r="C357" t="s">
        <v>4922</v>
      </c>
      <c r="I357" t="str">
        <f t="shared" si="33"/>
        <v>N/A</v>
      </c>
      <c r="J357" t="str">
        <f t="shared" si="34"/>
        <v>N/A</v>
      </c>
      <c r="K357" t="str">
        <f t="shared" si="35"/>
        <v>N/A</v>
      </c>
      <c r="L357" t="str">
        <f t="shared" si="36"/>
        <v>N/A</v>
      </c>
      <c r="M357" t="str">
        <f t="shared" si="37"/>
        <v>N/A</v>
      </c>
      <c r="N357" t="str">
        <f t="shared" si="38"/>
        <v>N/A</v>
      </c>
    </row>
    <row r="358" spans="1:14" x14ac:dyDescent="0.3">
      <c r="A358" s="1">
        <v>3</v>
      </c>
      <c r="B358" t="s">
        <v>4923</v>
      </c>
      <c r="C358" t="s">
        <v>4924</v>
      </c>
      <c r="I358" t="str">
        <f t="shared" si="33"/>
        <v>N/A</v>
      </c>
      <c r="J358" t="str">
        <f t="shared" si="34"/>
        <v>N/A</v>
      </c>
      <c r="K358" t="str">
        <f t="shared" si="35"/>
        <v>N/A</v>
      </c>
      <c r="L358" t="str">
        <f t="shared" si="36"/>
        <v>N/A</v>
      </c>
      <c r="M358" t="str">
        <f t="shared" si="37"/>
        <v>N/A</v>
      </c>
      <c r="N358" t="str">
        <f t="shared" si="38"/>
        <v>N/A</v>
      </c>
    </row>
    <row r="359" spans="1:14" x14ac:dyDescent="0.3">
      <c r="A359" s="1">
        <v>4</v>
      </c>
      <c r="B359" t="s">
        <v>4925</v>
      </c>
      <c r="C359" t="s">
        <v>4926</v>
      </c>
      <c r="I359" t="str">
        <f t="shared" si="33"/>
        <v>N/A</v>
      </c>
      <c r="J359" t="str">
        <f t="shared" si="34"/>
        <v>N/A</v>
      </c>
      <c r="K359" t="str">
        <f t="shared" si="35"/>
        <v>N/A</v>
      </c>
      <c r="L359" t="str">
        <f t="shared" si="36"/>
        <v>N/A</v>
      </c>
      <c r="M359" t="str">
        <f t="shared" si="37"/>
        <v>N/A</v>
      </c>
      <c r="N359" t="str">
        <f t="shared" si="38"/>
        <v>N/A</v>
      </c>
    </row>
    <row r="360" spans="1:14" x14ac:dyDescent="0.3">
      <c r="A360" s="1">
        <v>5</v>
      </c>
      <c r="B360" t="s">
        <v>4927</v>
      </c>
      <c r="C360" t="s">
        <v>4928</v>
      </c>
      <c r="I360" t="str">
        <f t="shared" si="33"/>
        <v>N/A</v>
      </c>
      <c r="J360" t="str">
        <f t="shared" si="34"/>
        <v>N/A</v>
      </c>
      <c r="K360" t="str">
        <f t="shared" si="35"/>
        <v>N/A</v>
      </c>
      <c r="L360" t="str">
        <f t="shared" si="36"/>
        <v>N/A</v>
      </c>
      <c r="M360" t="str">
        <f t="shared" si="37"/>
        <v>N/A</v>
      </c>
      <c r="N360" t="str">
        <f t="shared" si="38"/>
        <v>N/A</v>
      </c>
    </row>
    <row r="361" spans="1:14" x14ac:dyDescent="0.3">
      <c r="I361" t="str">
        <f t="shared" si="33"/>
        <v>N/A</v>
      </c>
      <c r="J361" t="str">
        <f t="shared" si="34"/>
        <v>N/A</v>
      </c>
      <c r="K361" t="str">
        <f t="shared" si="35"/>
        <v>N/A</v>
      </c>
      <c r="L361" t="str">
        <f t="shared" si="36"/>
        <v>N/A</v>
      </c>
      <c r="M361" t="str">
        <f t="shared" si="37"/>
        <v>N/A</v>
      </c>
      <c r="N361" t="str">
        <f t="shared" si="38"/>
        <v>N/A</v>
      </c>
    </row>
    <row r="362" spans="1:14" x14ac:dyDescent="0.3">
      <c r="I362" t="str">
        <f t="shared" si="33"/>
        <v>N/A</v>
      </c>
      <c r="J362" t="str">
        <f t="shared" si="34"/>
        <v>N/A</v>
      </c>
      <c r="K362" t="str">
        <f t="shared" si="35"/>
        <v>N/A</v>
      </c>
      <c r="L362" t="str">
        <f t="shared" si="36"/>
        <v>N/A</v>
      </c>
      <c r="M362" t="str">
        <f t="shared" si="37"/>
        <v>N/A</v>
      </c>
      <c r="N362" t="str">
        <f t="shared" si="38"/>
        <v>N/A</v>
      </c>
    </row>
    <row r="363" spans="1:14" x14ac:dyDescent="0.3">
      <c r="A363" s="1">
        <v>0</v>
      </c>
      <c r="B363" t="s">
        <v>121</v>
      </c>
      <c r="C363" t="s">
        <v>4929</v>
      </c>
      <c r="I363" t="str">
        <f t="shared" si="33"/>
        <v>N/A</v>
      </c>
      <c r="J363">
        <f t="shared" si="34"/>
        <v>330850000</v>
      </c>
      <c r="K363" t="str">
        <f t="shared" si="35"/>
        <v>N/A</v>
      </c>
      <c r="L363" t="str">
        <f t="shared" si="36"/>
        <v>N/A</v>
      </c>
      <c r="M363" t="str">
        <f t="shared" si="37"/>
        <v>N/A</v>
      </c>
      <c r="N363" t="str">
        <f t="shared" si="38"/>
        <v>N/A</v>
      </c>
    </row>
    <row r="364" spans="1:14" x14ac:dyDescent="0.3">
      <c r="A364" s="1">
        <v>1</v>
      </c>
      <c r="B364" t="s">
        <v>122</v>
      </c>
      <c r="I364" t="str">
        <f t="shared" si="33"/>
        <v>N/A</v>
      </c>
      <c r="J364" t="str">
        <f t="shared" si="34"/>
        <v>N/A</v>
      </c>
      <c r="K364" t="str">
        <f t="shared" si="35"/>
        <v>N/A</v>
      </c>
      <c r="L364" t="str">
        <f t="shared" si="36"/>
        <v>N/A</v>
      </c>
      <c r="M364" t="str">
        <f t="shared" si="37"/>
        <v>N/A</v>
      </c>
      <c r="N364" t="str">
        <f t="shared" si="38"/>
        <v>N/A</v>
      </c>
    </row>
    <row r="365" spans="1:14" x14ac:dyDescent="0.3">
      <c r="A365" s="1">
        <v>2</v>
      </c>
      <c r="B365" t="s">
        <v>123</v>
      </c>
      <c r="C365" t="s">
        <v>4930</v>
      </c>
      <c r="I365" t="str">
        <f t="shared" si="33"/>
        <v>N/A</v>
      </c>
      <c r="J365">
        <f t="shared" si="34"/>
        <v>-14.52</v>
      </c>
      <c r="K365" t="str">
        <f t="shared" si="35"/>
        <v>N/A</v>
      </c>
      <c r="L365" t="str">
        <f t="shared" si="36"/>
        <v>N/A</v>
      </c>
      <c r="M365" t="str">
        <f t="shared" si="37"/>
        <v>N/A</v>
      </c>
      <c r="N365" t="str">
        <f t="shared" si="38"/>
        <v>N/A</v>
      </c>
    </row>
    <row r="366" spans="1:14" x14ac:dyDescent="0.3">
      <c r="A366" s="1">
        <v>3</v>
      </c>
      <c r="B366" t="s">
        <v>124</v>
      </c>
      <c r="C366" t="s">
        <v>4931</v>
      </c>
      <c r="I366" t="str">
        <f t="shared" si="33"/>
        <v>N/A</v>
      </c>
      <c r="J366">
        <f t="shared" si="34"/>
        <v>37.67</v>
      </c>
      <c r="K366" t="str">
        <f t="shared" si="35"/>
        <v>N/A</v>
      </c>
      <c r="L366" t="str">
        <f t="shared" si="36"/>
        <v>N/A</v>
      </c>
      <c r="M366" t="str">
        <f t="shared" si="37"/>
        <v>N/A</v>
      </c>
      <c r="N366" t="str">
        <f t="shared" si="38"/>
        <v>N/A</v>
      </c>
    </row>
    <row r="367" spans="1:14" x14ac:dyDescent="0.3">
      <c r="A367" s="1">
        <v>4</v>
      </c>
      <c r="B367" t="s">
        <v>126</v>
      </c>
      <c r="C367" t="s">
        <v>4932</v>
      </c>
      <c r="I367" t="str">
        <f t="shared" si="33"/>
        <v>N/A</v>
      </c>
      <c r="J367">
        <f t="shared" si="34"/>
        <v>4.71</v>
      </c>
      <c r="K367" t="str">
        <f t="shared" si="35"/>
        <v>N/A</v>
      </c>
      <c r="L367" t="str">
        <f t="shared" si="36"/>
        <v>N/A</v>
      </c>
      <c r="M367" t="str">
        <f t="shared" si="37"/>
        <v>N/A</v>
      </c>
      <c r="N367" t="str">
        <f t="shared" si="38"/>
        <v>N/A</v>
      </c>
    </row>
    <row r="368" spans="1:14" x14ac:dyDescent="0.3">
      <c r="A368" s="1">
        <v>5</v>
      </c>
      <c r="B368" t="s">
        <v>128</v>
      </c>
      <c r="C368" t="s">
        <v>4933</v>
      </c>
      <c r="I368" t="str">
        <f t="shared" si="33"/>
        <v>N/A</v>
      </c>
      <c r="J368">
        <f t="shared" si="34"/>
        <v>1.2</v>
      </c>
      <c r="K368" t="str">
        <f t="shared" si="35"/>
        <v>N/A</v>
      </c>
      <c r="L368" t="str">
        <f t="shared" si="36"/>
        <v>N/A</v>
      </c>
      <c r="M368" t="str">
        <f t="shared" si="37"/>
        <v>N/A</v>
      </c>
      <c r="N368" t="str">
        <f t="shared" si="38"/>
        <v>N/A</v>
      </c>
    </row>
    <row r="369" spans="1:14" x14ac:dyDescent="0.3">
      <c r="A369" s="1">
        <v>6</v>
      </c>
      <c r="B369" t="s">
        <v>130</v>
      </c>
      <c r="C369" t="s">
        <v>4934</v>
      </c>
      <c r="I369" t="str">
        <f t="shared" si="33"/>
        <v>N/A</v>
      </c>
      <c r="J369">
        <f t="shared" si="34"/>
        <v>2.0099999999999998</v>
      </c>
      <c r="K369" t="str">
        <f t="shared" si="35"/>
        <v>N/A</v>
      </c>
      <c r="L369" t="str">
        <f t="shared" si="36"/>
        <v>N/A</v>
      </c>
      <c r="M369" t="str">
        <f t="shared" si="37"/>
        <v>N/A</v>
      </c>
      <c r="N369" t="str">
        <f t="shared" si="38"/>
        <v>N/A</v>
      </c>
    </row>
    <row r="370" spans="1:14" x14ac:dyDescent="0.3">
      <c r="A370" s="1">
        <v>7</v>
      </c>
      <c r="B370" t="s">
        <v>132</v>
      </c>
      <c r="I370" t="str">
        <f t="shared" si="33"/>
        <v>N/A</v>
      </c>
      <c r="J370" t="str">
        <f t="shared" si="34"/>
        <v>N/A</v>
      </c>
      <c r="K370" t="str">
        <f t="shared" si="35"/>
        <v>N/A</v>
      </c>
      <c r="L370" t="str">
        <f t="shared" si="36"/>
        <v>N/A</v>
      </c>
      <c r="M370" t="str">
        <f t="shared" si="37"/>
        <v>N/A</v>
      </c>
      <c r="N370" t="str">
        <f t="shared" si="38"/>
        <v>N/A</v>
      </c>
    </row>
    <row r="371" spans="1:14" x14ac:dyDescent="0.3">
      <c r="A371" s="1">
        <v>8</v>
      </c>
      <c r="B371" t="s">
        <v>133</v>
      </c>
      <c r="I371" t="str">
        <f t="shared" si="33"/>
        <v>N/A</v>
      </c>
      <c r="J371" t="str">
        <f t="shared" si="34"/>
        <v>N/A</v>
      </c>
      <c r="K371" t="str">
        <f t="shared" si="35"/>
        <v>N/A</v>
      </c>
      <c r="L371" t="str">
        <f t="shared" si="36"/>
        <v>N/A</v>
      </c>
      <c r="M371" t="str">
        <f t="shared" si="37"/>
        <v>N/A</v>
      </c>
      <c r="N371" t="str">
        <f t="shared" si="38"/>
        <v>N/A</v>
      </c>
    </row>
    <row r="372" spans="1:14" x14ac:dyDescent="0.3">
      <c r="I372" t="str">
        <f t="shared" si="33"/>
        <v>N/A</v>
      </c>
      <c r="J372" t="str">
        <f t="shared" si="34"/>
        <v>N/A</v>
      </c>
      <c r="K372" t="str">
        <f t="shared" si="35"/>
        <v>N/A</v>
      </c>
      <c r="L372" t="str">
        <f t="shared" si="36"/>
        <v>N/A</v>
      </c>
      <c r="M372" t="str">
        <f t="shared" si="37"/>
        <v>N/A</v>
      </c>
      <c r="N372" t="str">
        <f t="shared" si="38"/>
        <v>N/A</v>
      </c>
    </row>
    <row r="373" spans="1:14" x14ac:dyDescent="0.3">
      <c r="I373" t="str">
        <f t="shared" si="33"/>
        <v>N/A</v>
      </c>
      <c r="J373" t="str">
        <f t="shared" si="34"/>
        <v>N/A</v>
      </c>
      <c r="K373" t="str">
        <f t="shared" si="35"/>
        <v>N/A</v>
      </c>
      <c r="L373" t="str">
        <f t="shared" si="36"/>
        <v>N/A</v>
      </c>
      <c r="M373" t="str">
        <f t="shared" si="37"/>
        <v>N/A</v>
      </c>
      <c r="N373" t="str">
        <f t="shared" si="38"/>
        <v>N/A</v>
      </c>
    </row>
    <row r="374" spans="1:14" x14ac:dyDescent="0.3">
      <c r="A374" s="1">
        <v>0</v>
      </c>
      <c r="B374" t="s">
        <v>121</v>
      </c>
      <c r="C374" t="s">
        <v>4935</v>
      </c>
      <c r="I374" t="str">
        <f t="shared" si="33"/>
        <v>N/A</v>
      </c>
      <c r="J374">
        <f t="shared" si="34"/>
        <v>532270000</v>
      </c>
      <c r="K374" t="str">
        <f t="shared" si="35"/>
        <v>N/A</v>
      </c>
      <c r="L374" t="str">
        <f t="shared" si="36"/>
        <v>N/A</v>
      </c>
      <c r="M374" t="str">
        <f t="shared" si="37"/>
        <v>N/A</v>
      </c>
      <c r="N374" t="str">
        <f t="shared" si="38"/>
        <v>N/A</v>
      </c>
    </row>
    <row r="375" spans="1:14" x14ac:dyDescent="0.3">
      <c r="A375" s="1">
        <v>1</v>
      </c>
      <c r="B375" t="s">
        <v>122</v>
      </c>
      <c r="I375" t="str">
        <f t="shared" si="33"/>
        <v>N/A</v>
      </c>
      <c r="J375" t="str">
        <f t="shared" si="34"/>
        <v>N/A</v>
      </c>
      <c r="K375" t="str">
        <f t="shared" si="35"/>
        <v>N/A</v>
      </c>
      <c r="L375" t="str">
        <f t="shared" si="36"/>
        <v>N/A</v>
      </c>
      <c r="M375" t="str">
        <f t="shared" si="37"/>
        <v>N/A</v>
      </c>
      <c r="N375" t="str">
        <f t="shared" si="38"/>
        <v>N/A</v>
      </c>
    </row>
    <row r="376" spans="1:14" x14ac:dyDescent="0.3">
      <c r="A376" s="1">
        <v>2</v>
      </c>
      <c r="B376" t="s">
        <v>123</v>
      </c>
      <c r="C376" t="s">
        <v>4936</v>
      </c>
      <c r="I376" t="str">
        <f t="shared" si="33"/>
        <v>N/A</v>
      </c>
      <c r="J376">
        <f t="shared" si="34"/>
        <v>-4.24</v>
      </c>
      <c r="K376" t="str">
        <f t="shared" si="35"/>
        <v>N/A</v>
      </c>
      <c r="L376" t="str">
        <f t="shared" si="36"/>
        <v>N/A</v>
      </c>
      <c r="M376" t="str">
        <f t="shared" si="37"/>
        <v>N/A</v>
      </c>
      <c r="N376" t="str">
        <f t="shared" si="38"/>
        <v>N/A</v>
      </c>
    </row>
    <row r="377" spans="1:14" x14ac:dyDescent="0.3">
      <c r="A377" s="1">
        <v>3</v>
      </c>
      <c r="B377" t="s">
        <v>124</v>
      </c>
      <c r="C377" t="s">
        <v>4937</v>
      </c>
      <c r="I377" t="str">
        <f t="shared" si="33"/>
        <v>N/A</v>
      </c>
      <c r="J377">
        <f t="shared" si="34"/>
        <v>-3.86</v>
      </c>
      <c r="K377" t="str">
        <f t="shared" si="35"/>
        <v>N/A</v>
      </c>
      <c r="L377" t="str">
        <f t="shared" si="36"/>
        <v>N/A</v>
      </c>
      <c r="M377" t="str">
        <f t="shared" si="37"/>
        <v>N/A</v>
      </c>
      <c r="N377" t="str">
        <f t="shared" si="38"/>
        <v>N/A</v>
      </c>
    </row>
    <row r="378" spans="1:14" x14ac:dyDescent="0.3">
      <c r="A378" s="1">
        <v>4</v>
      </c>
      <c r="B378" t="s">
        <v>126</v>
      </c>
      <c r="I378" t="str">
        <f t="shared" si="33"/>
        <v>N/A</v>
      </c>
      <c r="J378" t="str">
        <f t="shared" si="34"/>
        <v>N/A</v>
      </c>
      <c r="K378" t="str">
        <f t="shared" si="35"/>
        <v>N/A</v>
      </c>
      <c r="L378" t="str">
        <f t="shared" si="36"/>
        <v>N/A</v>
      </c>
      <c r="M378" t="str">
        <f t="shared" si="37"/>
        <v>N/A</v>
      </c>
      <c r="N378" t="str">
        <f t="shared" si="38"/>
        <v>N/A</v>
      </c>
    </row>
    <row r="379" spans="1:14" x14ac:dyDescent="0.3">
      <c r="A379" s="1">
        <v>5</v>
      </c>
      <c r="B379" t="s">
        <v>128</v>
      </c>
      <c r="C379" t="s">
        <v>4938</v>
      </c>
      <c r="I379" t="str">
        <f t="shared" si="33"/>
        <v>N/A</v>
      </c>
      <c r="J379">
        <f t="shared" si="34"/>
        <v>12.22</v>
      </c>
      <c r="K379" t="str">
        <f t="shared" si="35"/>
        <v>N/A</v>
      </c>
      <c r="L379" t="str">
        <f t="shared" si="36"/>
        <v>N/A</v>
      </c>
      <c r="M379" t="str">
        <f t="shared" si="37"/>
        <v>N/A</v>
      </c>
      <c r="N379" t="str">
        <f t="shared" si="38"/>
        <v>N/A</v>
      </c>
    </row>
    <row r="380" spans="1:14" x14ac:dyDescent="0.3">
      <c r="A380" s="1">
        <v>6</v>
      </c>
      <c r="B380" t="s">
        <v>130</v>
      </c>
      <c r="C380" t="s">
        <v>4939</v>
      </c>
      <c r="I380" t="str">
        <f t="shared" ref="I380:I443" si="39">IF(AND(K380&gt; J380, L380&gt; K380, M380&gt; L380, N380&gt; M380), "pos_trend", IF(AND(K380&lt; J380, L380&lt; K380, M380&lt; L380, N380&lt; M380), "neg_trend", "N/A"))</f>
        <v>N/A</v>
      </c>
      <c r="J380">
        <f t="shared" ref="J380:J399" si="40">IFERROR(IF(TRIM(C380)="-", "N/A", IF(RIGHT(C380,1)=")",IF(RIGHT(C380,2)="T)",-1000000000000*VALUE(MID(C380,2,LEN(C380)-3)),IF(RIGHT(C380,2)="M)",-1000000*VALUE(MID(C380,2,LEN(C380)-3)),IF(RIGHT(C380,2)="B)",-1000000000*VALUE(MID(C380,2,LEN(C380)-3)),IF(RIGHT(C380,2)="k)",-1000*VALUE(MID(C380,2,LEN(C380)-3)),VALUE(SUBSTITUTE(C380,",","")))))),IF(RIGHT(C380,1)="T",1000000000000*VALUE(LEFT(C380,LEN(C380)-1)),IF(RIGHT(C380,1)="M",1000000*VALUE(LEFT(C380,LEN(C380)-1)),IF(RIGHT(C380,1)="B",1000000000*VALUE(LEFT(C380,LEN(C380)-1)),IF(RIGHT(C380,1)="%",0.01*VALUE(LEFT(C380,LEN(C380)-1)),IF(RIGHT(C380,1)="k",1000*VALUE(LEFT(C380,LEN(C380)-1)),VALUE(SUBSTITUTE(C380,",",""))))))))),"N/A")</f>
        <v>59.67</v>
      </c>
      <c r="K380" t="str">
        <f t="shared" ref="K380:K399" si="41">IFERROR(IF(TRIM(D380)="-", "N/A", IF(RIGHT(D380,1)=")",IF(RIGHT(D380,2)="T)",-1000000000000*VALUE(MID(D380,2,LEN(D380)-3)),IF(RIGHT(D380,2)="M)",-1000000*VALUE(MID(D380,2,LEN(D380)-3)),IF(RIGHT(D380,2)="B)",-1000000000*VALUE(MID(D380,2,LEN(D380)-3)),IF(RIGHT(D380,2)="k)",-1000*VALUE(MID(D380,2,LEN(D380)-3)),VALUE(SUBSTITUTE(D380,",","")))))),IF(RIGHT(D380,1)="T",1000000000000*VALUE(LEFT(D380,LEN(D380)-1)),IF(RIGHT(D380,1)="M",1000000*VALUE(LEFT(D380,LEN(D380)-1)),IF(RIGHT(D380,1)="B",1000000000*VALUE(LEFT(D380,LEN(D380)-1)),IF(RIGHT(D380,1)="%",0.01*VALUE(LEFT(D380,LEN(D380)-1)),IF(RIGHT(D380,1)="k",1000*VALUE(LEFT(D380,LEN(D380)-1)),VALUE(SUBSTITUTE(D380,",",""))))))))),"N/A")</f>
        <v>N/A</v>
      </c>
      <c r="L380" t="str">
        <f t="shared" ref="L380:L399" si="42">IFERROR(IF(TRIM(E380)="-", "N/A", IF(RIGHT(E380,1)=")",IF(RIGHT(E380,2)="T)",-1000000000000*VALUE(MID(E380,2,LEN(E380)-3)),IF(RIGHT(E380,2)="M)",-1000000*VALUE(MID(E380,2,LEN(E380)-3)),IF(RIGHT(E380,2)="B)",-1000000000*VALUE(MID(E380,2,LEN(E380)-3)),IF(RIGHT(E380,2)="k)",-1000*VALUE(MID(E380,2,LEN(E380)-3)),VALUE(SUBSTITUTE(E380,",","")))))),IF(RIGHT(E380,1)="T",1000000000000*VALUE(LEFT(E380,LEN(E380)-1)),IF(RIGHT(E380,1)="M",1000000*VALUE(LEFT(E380,LEN(E380)-1)),IF(RIGHT(E380,1)="B",1000000000*VALUE(LEFT(E380,LEN(E380)-1)),IF(RIGHT(E380,1)="%",0.01*VALUE(LEFT(E380,LEN(E380)-1)),IF(RIGHT(E380,1)="k",1000*VALUE(LEFT(E380,LEN(E380)-1)),VALUE(SUBSTITUTE(E380,",",""))))))))),"N/A")</f>
        <v>N/A</v>
      </c>
      <c r="M380" t="str">
        <f t="shared" ref="M380:M399" si="43">IFERROR(IF(TRIM(F380)="-", "N/A", IF(RIGHT(F380,1)=")",IF(RIGHT(F380,2)="T)",-1000000000000*VALUE(MID(F380,2,LEN(F380)-3)),IF(RIGHT(F380,2)="M)",-1000000*VALUE(MID(F380,2,LEN(F380)-3)),IF(RIGHT(F380,2)="B)",-1000000000*VALUE(MID(F380,2,LEN(F380)-3)),IF(RIGHT(F380,2)="k)",-1000*VALUE(MID(F380,2,LEN(F380)-3)),VALUE(SUBSTITUTE(F380,",","")))))),IF(RIGHT(F380,1)="T",1000000000000*VALUE(LEFT(F380,LEN(F380)-1)),IF(RIGHT(F380,1)="M",1000000*VALUE(LEFT(F380,LEN(F380)-1)),IF(RIGHT(F380,1)="B",1000000000*VALUE(LEFT(F380,LEN(F380)-1)),IF(RIGHT(F380,1)="%",0.01*VALUE(LEFT(F380,LEN(F380)-1)),IF(RIGHT(F380,1)="k",1000*VALUE(LEFT(F380,LEN(F380)-1)),VALUE(SUBSTITUTE(F380,",",""))))))))),"N/A")</f>
        <v>N/A</v>
      </c>
      <c r="N380" t="str">
        <f t="shared" ref="N380:N399" si="44">IFERROR(IF(TRIM(G380)="-", "N/A", IF(RIGHT(G380,1)=")",IF(RIGHT(G380,2)="T)",-1000000000000*VALUE(MID(G380,2,LEN(G380)-3)),IF(RIGHT(G380,2)="M)",-1000000*VALUE(MID(G380,2,LEN(G380)-3)),IF(RIGHT(G380,2)="B)",-1000000000*VALUE(MID(G380,2,LEN(G380)-3)),IF(RIGHT(G380,2)="k)",-1000*VALUE(MID(G380,2,LEN(G380)-3)),VALUE(SUBSTITUTE(G380,",","")))))),IF(RIGHT(G380,1)="T",1000000000000*VALUE(LEFT(G380,LEN(G380)-1)),IF(RIGHT(G380,1)="M",1000000*VALUE(LEFT(G380,LEN(G380)-1)),IF(RIGHT(G380,1)="B",1000000000*VALUE(LEFT(G380,LEN(G380)-1)),IF(RIGHT(G380,1)="%",0.01*VALUE(LEFT(G380,LEN(G380)-1)),IF(RIGHT(G380,1)="k",1000*VALUE(LEFT(G380,LEN(G380)-1)),VALUE(SUBSTITUTE(G380,",",""))))))))),"N/A")</f>
        <v>N/A</v>
      </c>
    </row>
    <row r="381" spans="1:14" x14ac:dyDescent="0.3">
      <c r="A381" s="1">
        <v>7</v>
      </c>
      <c r="B381" t="s">
        <v>132</v>
      </c>
      <c r="I381" t="str">
        <f t="shared" si="39"/>
        <v>N/A</v>
      </c>
      <c r="J381" t="str">
        <f t="shared" si="40"/>
        <v>N/A</v>
      </c>
      <c r="K381" t="str">
        <f t="shared" si="41"/>
        <v>N/A</v>
      </c>
      <c r="L381" t="str">
        <f t="shared" si="42"/>
        <v>N/A</v>
      </c>
      <c r="M381" t="str">
        <f t="shared" si="43"/>
        <v>N/A</v>
      </c>
      <c r="N381" t="str">
        <f t="shared" si="44"/>
        <v>N/A</v>
      </c>
    </row>
    <row r="382" spans="1:14" x14ac:dyDescent="0.3">
      <c r="A382" s="1">
        <v>8</v>
      </c>
      <c r="B382" t="s">
        <v>133</v>
      </c>
      <c r="I382" t="str">
        <f t="shared" si="39"/>
        <v>N/A</v>
      </c>
      <c r="J382" t="str">
        <f t="shared" si="40"/>
        <v>N/A</v>
      </c>
      <c r="K382" t="str">
        <f t="shared" si="41"/>
        <v>N/A</v>
      </c>
      <c r="L382" t="str">
        <f t="shared" si="42"/>
        <v>N/A</v>
      </c>
      <c r="M382" t="str">
        <f t="shared" si="43"/>
        <v>N/A</v>
      </c>
      <c r="N382" t="str">
        <f t="shared" si="44"/>
        <v>N/A</v>
      </c>
    </row>
    <row r="383" spans="1:14" x14ac:dyDescent="0.3">
      <c r="I383" t="str">
        <f t="shared" si="39"/>
        <v>N/A</v>
      </c>
      <c r="J383" t="str">
        <f t="shared" si="40"/>
        <v>N/A</v>
      </c>
      <c r="K383" t="str">
        <f t="shared" si="41"/>
        <v>N/A</v>
      </c>
      <c r="L383" t="str">
        <f t="shared" si="42"/>
        <v>N/A</v>
      </c>
      <c r="M383" t="str">
        <f t="shared" si="43"/>
        <v>N/A</v>
      </c>
      <c r="N383" t="str">
        <f t="shared" si="44"/>
        <v>N/A</v>
      </c>
    </row>
    <row r="384" spans="1:14" x14ac:dyDescent="0.3">
      <c r="I384" t="str">
        <f t="shared" si="39"/>
        <v>N/A</v>
      </c>
      <c r="J384" t="str">
        <f t="shared" si="40"/>
        <v>N/A</v>
      </c>
      <c r="K384" t="str">
        <f t="shared" si="41"/>
        <v>N/A</v>
      </c>
      <c r="L384" t="str">
        <f t="shared" si="42"/>
        <v>N/A</v>
      </c>
      <c r="M384" t="str">
        <f t="shared" si="43"/>
        <v>N/A</v>
      </c>
      <c r="N384" t="str">
        <f t="shared" si="44"/>
        <v>N/A</v>
      </c>
    </row>
    <row r="385" spans="1:14" x14ac:dyDescent="0.3">
      <c r="A385" s="1">
        <v>0</v>
      </c>
      <c r="B385" t="s">
        <v>121</v>
      </c>
      <c r="C385" t="s">
        <v>4940</v>
      </c>
      <c r="I385" t="str">
        <f t="shared" si="39"/>
        <v>N/A</v>
      </c>
      <c r="J385">
        <f t="shared" si="40"/>
        <v>9190000</v>
      </c>
      <c r="K385" t="str">
        <f t="shared" si="41"/>
        <v>N/A</v>
      </c>
      <c r="L385" t="str">
        <f t="shared" si="42"/>
        <v>N/A</v>
      </c>
      <c r="M385" t="str">
        <f t="shared" si="43"/>
        <v>N/A</v>
      </c>
      <c r="N385" t="str">
        <f t="shared" si="44"/>
        <v>N/A</v>
      </c>
    </row>
    <row r="386" spans="1:14" x14ac:dyDescent="0.3">
      <c r="A386" s="1">
        <v>1</v>
      </c>
      <c r="B386" t="s">
        <v>122</v>
      </c>
      <c r="I386" t="str">
        <f t="shared" si="39"/>
        <v>N/A</v>
      </c>
      <c r="J386" t="str">
        <f t="shared" si="40"/>
        <v>N/A</v>
      </c>
      <c r="K386" t="str">
        <f t="shared" si="41"/>
        <v>N/A</v>
      </c>
      <c r="L386" t="str">
        <f t="shared" si="42"/>
        <v>N/A</v>
      </c>
      <c r="M386" t="str">
        <f t="shared" si="43"/>
        <v>N/A</v>
      </c>
      <c r="N386" t="str">
        <f t="shared" si="44"/>
        <v>N/A</v>
      </c>
    </row>
    <row r="387" spans="1:14" x14ac:dyDescent="0.3">
      <c r="A387" s="1">
        <v>2</v>
      </c>
      <c r="B387" t="s">
        <v>123</v>
      </c>
      <c r="C387" t="s">
        <v>4941</v>
      </c>
      <c r="I387" t="str">
        <f t="shared" si="39"/>
        <v>N/A</v>
      </c>
      <c r="J387">
        <f t="shared" si="40"/>
        <v>-4.7699999999999996</v>
      </c>
      <c r="K387" t="str">
        <f t="shared" si="41"/>
        <v>N/A</v>
      </c>
      <c r="L387" t="str">
        <f t="shared" si="42"/>
        <v>N/A</v>
      </c>
      <c r="M387" t="str">
        <f t="shared" si="43"/>
        <v>N/A</v>
      </c>
      <c r="N387" t="str">
        <f t="shared" si="44"/>
        <v>N/A</v>
      </c>
    </row>
    <row r="388" spans="1:14" x14ac:dyDescent="0.3">
      <c r="A388" s="1">
        <v>3</v>
      </c>
      <c r="B388" t="s">
        <v>124</v>
      </c>
      <c r="I388" t="str">
        <f t="shared" si="39"/>
        <v>N/A</v>
      </c>
      <c r="J388" t="str">
        <f t="shared" si="40"/>
        <v>N/A</v>
      </c>
      <c r="K388" t="str">
        <f t="shared" si="41"/>
        <v>N/A</v>
      </c>
      <c r="L388" t="str">
        <f t="shared" si="42"/>
        <v>N/A</v>
      </c>
      <c r="M388" t="str">
        <f t="shared" si="43"/>
        <v>N/A</v>
      </c>
      <c r="N388" t="str">
        <f t="shared" si="44"/>
        <v>N/A</v>
      </c>
    </row>
    <row r="389" spans="1:14" x14ac:dyDescent="0.3">
      <c r="A389" s="1">
        <v>4</v>
      </c>
      <c r="B389" t="s">
        <v>126</v>
      </c>
      <c r="I389" t="str">
        <f t="shared" si="39"/>
        <v>N/A</v>
      </c>
      <c r="J389" t="str">
        <f t="shared" si="40"/>
        <v>N/A</v>
      </c>
      <c r="K389" t="str">
        <f t="shared" si="41"/>
        <v>N/A</v>
      </c>
      <c r="L389" t="str">
        <f t="shared" si="42"/>
        <v>N/A</v>
      </c>
      <c r="M389" t="str">
        <f t="shared" si="43"/>
        <v>N/A</v>
      </c>
      <c r="N389" t="str">
        <f t="shared" si="44"/>
        <v>N/A</v>
      </c>
    </row>
    <row r="390" spans="1:14" x14ac:dyDescent="0.3">
      <c r="A390" s="1">
        <v>5</v>
      </c>
      <c r="B390" t="s">
        <v>128</v>
      </c>
      <c r="C390" t="s">
        <v>4563</v>
      </c>
      <c r="I390" t="str">
        <f t="shared" si="39"/>
        <v>N/A</v>
      </c>
      <c r="J390">
        <f t="shared" si="40"/>
        <v>0.26</v>
      </c>
      <c r="K390" t="str">
        <f t="shared" si="41"/>
        <v>N/A</v>
      </c>
      <c r="L390" t="str">
        <f t="shared" si="42"/>
        <v>N/A</v>
      </c>
      <c r="M390" t="str">
        <f t="shared" si="43"/>
        <v>N/A</v>
      </c>
      <c r="N390" t="str">
        <f t="shared" si="44"/>
        <v>N/A</v>
      </c>
    </row>
    <row r="391" spans="1:14" x14ac:dyDescent="0.3">
      <c r="A391" s="1">
        <v>6</v>
      </c>
      <c r="B391" t="s">
        <v>130</v>
      </c>
      <c r="C391" t="s">
        <v>3781</v>
      </c>
      <c r="I391" t="str">
        <f t="shared" si="39"/>
        <v>N/A</v>
      </c>
      <c r="J391">
        <f t="shared" si="40"/>
        <v>0.55000000000000004</v>
      </c>
      <c r="K391" t="str">
        <f t="shared" si="41"/>
        <v>N/A</v>
      </c>
      <c r="L391" t="str">
        <f t="shared" si="42"/>
        <v>N/A</v>
      </c>
      <c r="M391" t="str">
        <f t="shared" si="43"/>
        <v>N/A</v>
      </c>
      <c r="N391" t="str">
        <f t="shared" si="44"/>
        <v>N/A</v>
      </c>
    </row>
    <row r="392" spans="1:14" x14ac:dyDescent="0.3">
      <c r="A392" s="1">
        <v>7</v>
      </c>
      <c r="B392" t="s">
        <v>132</v>
      </c>
      <c r="I392" t="str">
        <f t="shared" si="39"/>
        <v>N/A</v>
      </c>
      <c r="J392" t="str">
        <f t="shared" si="40"/>
        <v>N/A</v>
      </c>
      <c r="K392" t="str">
        <f t="shared" si="41"/>
        <v>N/A</v>
      </c>
      <c r="L392" t="str">
        <f t="shared" si="42"/>
        <v>N/A</v>
      </c>
      <c r="M392" t="str">
        <f t="shared" si="43"/>
        <v>N/A</v>
      </c>
      <c r="N392" t="str">
        <f t="shared" si="44"/>
        <v>N/A</v>
      </c>
    </row>
    <row r="393" spans="1:14" x14ac:dyDescent="0.3">
      <c r="A393" s="1">
        <v>8</v>
      </c>
      <c r="B393" t="s">
        <v>133</v>
      </c>
      <c r="I393" t="str">
        <f t="shared" si="39"/>
        <v>N/A</v>
      </c>
      <c r="J393" t="str">
        <f t="shared" si="40"/>
        <v>N/A</v>
      </c>
      <c r="K393" t="str">
        <f t="shared" si="41"/>
        <v>N/A</v>
      </c>
      <c r="L393" t="str">
        <f t="shared" si="42"/>
        <v>N/A</v>
      </c>
      <c r="M393" t="str">
        <f t="shared" si="43"/>
        <v>N/A</v>
      </c>
      <c r="N393" t="str">
        <f t="shared" si="44"/>
        <v>N/A</v>
      </c>
    </row>
    <row r="394" spans="1:14" x14ac:dyDescent="0.3">
      <c r="I394" t="str">
        <f t="shared" si="39"/>
        <v>N/A</v>
      </c>
      <c r="J394" t="str">
        <f t="shared" si="40"/>
        <v>N/A</v>
      </c>
      <c r="K394" t="str">
        <f t="shared" si="41"/>
        <v>N/A</v>
      </c>
      <c r="L394" t="str">
        <f t="shared" si="42"/>
        <v>N/A</v>
      </c>
      <c r="M394" t="str">
        <f t="shared" si="43"/>
        <v>N/A</v>
      </c>
      <c r="N394" t="str">
        <f t="shared" si="44"/>
        <v>N/A</v>
      </c>
    </row>
    <row r="395" spans="1:14" x14ac:dyDescent="0.3">
      <c r="I395" t="str">
        <f t="shared" si="39"/>
        <v>N/A</v>
      </c>
      <c r="J395" t="str">
        <f t="shared" si="40"/>
        <v>N/A</v>
      </c>
      <c r="K395" t="str">
        <f t="shared" si="41"/>
        <v>N/A</v>
      </c>
      <c r="L395" t="str">
        <f t="shared" si="42"/>
        <v>N/A</v>
      </c>
      <c r="M395" t="str">
        <f t="shared" si="43"/>
        <v>N/A</v>
      </c>
      <c r="N395" t="str">
        <f t="shared" si="44"/>
        <v>N/A</v>
      </c>
    </row>
    <row r="396" spans="1:14" x14ac:dyDescent="0.3">
      <c r="A396" s="1">
        <v>0</v>
      </c>
      <c r="B396" t="s">
        <v>121</v>
      </c>
      <c r="C396" t="s">
        <v>4942</v>
      </c>
      <c r="I396" t="str">
        <f t="shared" si="39"/>
        <v>N/A</v>
      </c>
      <c r="J396">
        <f t="shared" si="40"/>
        <v>882290000</v>
      </c>
      <c r="K396" t="str">
        <f t="shared" si="41"/>
        <v>N/A</v>
      </c>
      <c r="L396" t="str">
        <f t="shared" si="42"/>
        <v>N/A</v>
      </c>
      <c r="M396" t="str">
        <f t="shared" si="43"/>
        <v>N/A</v>
      </c>
      <c r="N396" t="str">
        <f t="shared" si="44"/>
        <v>N/A</v>
      </c>
    </row>
    <row r="397" spans="1:14" x14ac:dyDescent="0.3">
      <c r="A397" s="1">
        <v>1</v>
      </c>
      <c r="B397" t="s">
        <v>122</v>
      </c>
      <c r="I397" t="str">
        <f t="shared" si="39"/>
        <v>N/A</v>
      </c>
      <c r="J397" t="str">
        <f t="shared" si="40"/>
        <v>N/A</v>
      </c>
      <c r="K397" t="str">
        <f t="shared" si="41"/>
        <v>N/A</v>
      </c>
      <c r="L397" t="str">
        <f t="shared" si="42"/>
        <v>N/A</v>
      </c>
      <c r="M397" t="str">
        <f t="shared" si="43"/>
        <v>N/A</v>
      </c>
      <c r="N397" t="str">
        <f t="shared" si="44"/>
        <v>N/A</v>
      </c>
    </row>
    <row r="398" spans="1:14" x14ac:dyDescent="0.3">
      <c r="A398" s="1">
        <v>2</v>
      </c>
      <c r="B398" t="s">
        <v>123</v>
      </c>
      <c r="C398" t="s">
        <v>4943</v>
      </c>
      <c r="I398" t="str">
        <f t="shared" si="39"/>
        <v>N/A</v>
      </c>
      <c r="J398">
        <f t="shared" si="40"/>
        <v>-21.52</v>
      </c>
      <c r="K398" t="str">
        <f t="shared" si="41"/>
        <v>N/A</v>
      </c>
      <c r="L398" t="str">
        <f t="shared" si="42"/>
        <v>N/A</v>
      </c>
      <c r="M398" t="str">
        <f t="shared" si="43"/>
        <v>N/A</v>
      </c>
      <c r="N398" t="str">
        <f t="shared" si="44"/>
        <v>N/A</v>
      </c>
    </row>
    <row r="399" spans="1:14" x14ac:dyDescent="0.3">
      <c r="A399" s="1">
        <v>3</v>
      </c>
      <c r="B399" t="s">
        <v>124</v>
      </c>
      <c r="C399" t="s">
        <v>4944</v>
      </c>
      <c r="I399" t="str">
        <f t="shared" si="39"/>
        <v>N/A</v>
      </c>
      <c r="J399">
        <f t="shared" si="40"/>
        <v>24.65</v>
      </c>
      <c r="K399" t="str">
        <f t="shared" si="41"/>
        <v>N/A</v>
      </c>
      <c r="L399" t="str">
        <f t="shared" si="42"/>
        <v>N/A</v>
      </c>
      <c r="M399" t="str">
        <f t="shared" si="43"/>
        <v>N/A</v>
      </c>
      <c r="N399" t="str">
        <f t="shared" si="44"/>
        <v>N/A</v>
      </c>
    </row>
    <row r="400" spans="1:14" x14ac:dyDescent="0.3">
      <c r="A400" s="1">
        <v>4</v>
      </c>
      <c r="B400" t="s">
        <v>126</v>
      </c>
      <c r="C400" t="s">
        <v>4945</v>
      </c>
    </row>
    <row r="401" spans="1:3" x14ac:dyDescent="0.3">
      <c r="A401" s="1">
        <v>5</v>
      </c>
      <c r="B401" t="s">
        <v>128</v>
      </c>
      <c r="C401" t="s">
        <v>4946</v>
      </c>
    </row>
    <row r="402" spans="1:3" x14ac:dyDescent="0.3">
      <c r="A402" s="1">
        <v>6</v>
      </c>
      <c r="B402" t="s">
        <v>130</v>
      </c>
      <c r="C402" t="s">
        <v>4947</v>
      </c>
    </row>
    <row r="403" spans="1:3" x14ac:dyDescent="0.3">
      <c r="A403" s="1">
        <v>7</v>
      </c>
      <c r="B403" t="s">
        <v>132</v>
      </c>
    </row>
    <row r="404" spans="1:3" x14ac:dyDescent="0.3">
      <c r="A404" s="1">
        <v>8</v>
      </c>
      <c r="B404" t="s">
        <v>133</v>
      </c>
    </row>
    <row r="450" spans="2:40" x14ac:dyDescent="0.3">
      <c r="B450" t="str">
        <f>"ROIC Super Tree"</f>
        <v>ROIC Super Tree</v>
      </c>
    </row>
    <row r="452" spans="2:40" x14ac:dyDescent="0.3">
      <c r="AK452" t="str">
        <f>"Change in Gross Margin / Sales"</f>
        <v>Change in Gross Margin / Sales</v>
      </c>
    </row>
    <row r="453" spans="2:40" x14ac:dyDescent="0.3">
      <c r="X453" t="str">
        <f>"Gross Margin"</f>
        <v>Gross Margin</v>
      </c>
      <c r="AK453" t="str">
        <f>K476</f>
        <v>12-13</v>
      </c>
      <c r="AL453" t="str">
        <f>L476</f>
        <v>13-14</v>
      </c>
      <c r="AM453" t="str">
        <f>M476</f>
        <v>14-15</v>
      </c>
      <c r="AN453" t="str">
        <f>N476</f>
        <v>15-16</v>
      </c>
    </row>
    <row r="454" spans="2:40" x14ac:dyDescent="0.3">
      <c r="X454" t="str">
        <f>D476</f>
        <v>2012</v>
      </c>
      <c r="Y454" t="str">
        <f>E476</f>
        <v>2013</v>
      </c>
      <c r="Z454" t="str">
        <f>F476</f>
        <v>2014</v>
      </c>
      <c r="AA454" t="str">
        <f>G476</f>
        <v>2015</v>
      </c>
      <c r="AB454" t="str">
        <f>H476</f>
        <v>2016</v>
      </c>
      <c r="AK454">
        <f ca="1">Y455-X455</f>
        <v>-9.5967932742142548E-3</v>
      </c>
      <c r="AL454">
        <f ca="1">Z455-Y455</f>
        <v>-2.7022679048611664E-3</v>
      </c>
      <c r="AM454">
        <f ca="1">AA455-Z455</f>
        <v>1.215303138870083E-2</v>
      </c>
      <c r="AN454">
        <f ca="1">AB455-AA455</f>
        <v>-1.9434820485746962E-2</v>
      </c>
    </row>
    <row r="455" spans="2:40" x14ac:dyDescent="0.3">
      <c r="X455">
        <f ca="1">IFERROR((INDIRECT("J" &amp; MATCH("Gross Income",B145:B403,0) +144))/(INDIRECT("J" &amp; MATCH("Sales/Revenue",B145:B403,0) +144)), IFERROR((1 - (INDIRECT("J" &amp; MATCH("Cost of Goods Sold*",B145:B403,0) +144))/(INDIRECT("J" &amp; MATCH("Sales/Revenue",B145:B403,0) +144))),(INDIRECT("J" &amp; MATCH("Operating Income",B145:B403,0) +144))/(INDIRECT("J" &amp; MATCH("Sales/Revenue",B145:B403,0) +144))))</f>
        <v>0.81151695497204146</v>
      </c>
      <c r="Y455">
        <f ca="1">IFERROR((INDIRECT("K" &amp; MATCH("Gross Income",B145:B403,0) +144))/(INDIRECT("K" &amp; MATCH("Sales/Revenue",B145:B403,0) +144)), IFERROR((1 - (INDIRECT("K" &amp; MATCH("Cost of Goods Sold*",B145:B403,0) +144))/(INDIRECT("K" &amp; MATCH("Sales/Revenue",B145:B403,0) +144))),(INDIRECT("K" &amp; MATCH("Operating Income",B145:B403,0) +144))/(INDIRECT("K" &amp; MATCH("Sales/Revenue",B145:B403,0) +144))))</f>
        <v>0.80192016169782721</v>
      </c>
      <c r="Z455">
        <f ca="1">IFERROR((INDIRECT("L" &amp; MATCH("Gross Income",B145:B403,0) +144))/(INDIRECT("L" &amp; MATCH("Sales/Revenue",B145:B403,0) +144)), IFERROR((1 - (INDIRECT("L" &amp; MATCH("Cost of Goods Sold*",B145:B403,0) +144))/(INDIRECT("L" &amp; MATCH("Sales/Revenue",B145:B403,0) +144))),(INDIRECT("L" &amp; MATCH("Operating Income",B145:B403,0) +144))/(INDIRECT("L" &amp; MATCH("Sales/Revenue",B145:B403,0) +144))))</f>
        <v>0.79921789379296604</v>
      </c>
      <c r="AA455">
        <f ca="1">IFERROR((INDIRECT("M" &amp; MATCH("Gross Income",B145:B403,0) +144))/(INDIRECT("M" &amp; MATCH("Sales/Revenue",B145:B403,0) +144)), IFERROR((1 - (INDIRECT("M" &amp; MATCH("Cost of Goods Sold*",B145:B403,0) +144))/(INDIRECT("M" &amp; MATCH("Sales/Revenue",B145:B403,0) +144))),(INDIRECT("M" &amp; MATCH("Operating Income",B145:B403,0) +144))/(INDIRECT("M" &amp; MATCH("Sales/Revenue",B145:B403,0) +144))))</f>
        <v>0.81137092518166687</v>
      </c>
      <c r="AB455">
        <f ca="1">IFERROR((INDIRECT("N" &amp; MATCH("Gross Income",B145:B403,0) +144))/(INDIRECT("N" &amp; MATCH("Sales/Revenue",B145:B403,0) +144)), IFERROR((1 - (INDIRECT("N" &amp; MATCH("Cost of Goods Sold*",B145:B403,0) +144))/(INDIRECT("N" &amp; MATCH("Sales/Revenue",B145:B403,0) +144))),(INDIRECT("N" &amp; MATCH("Operating Income",B145:B403,0) +144))/(INDIRECT("N" &amp; MATCH("Sales/Revenue",B145:B403,0) +144))))</f>
        <v>0.79193610469591991</v>
      </c>
    </row>
    <row r="460" spans="2:40" x14ac:dyDescent="0.3">
      <c r="Q460" t="str">
        <f>"Operating Margin"</f>
        <v>Operating Margin</v>
      </c>
    </row>
    <row r="461" spans="2:40" x14ac:dyDescent="0.3">
      <c r="Q461" t="str">
        <f>D476</f>
        <v>2012</v>
      </c>
      <c r="R461" t="str">
        <f>E476</f>
        <v>2013</v>
      </c>
      <c r="S461" t="str">
        <f>F476</f>
        <v>2014</v>
      </c>
      <c r="T461" t="str">
        <f>G476</f>
        <v>2015</v>
      </c>
      <c r="U461" t="str">
        <f>H476</f>
        <v>2016</v>
      </c>
      <c r="X461" t="str">
        <f>"SGA / Sales"</f>
        <v>SGA / Sales</v>
      </c>
      <c r="AE461" t="str">
        <f>"Change in Operating Margin"</f>
        <v>Change in Operating Margin</v>
      </c>
      <c r="AK461" t="str">
        <f>"Change in SGA / Sales"</f>
        <v>Change in SGA / Sales</v>
      </c>
    </row>
    <row r="462" spans="2:40" x14ac:dyDescent="0.3">
      <c r="Q462">
        <f ca="1">X455-X463-X471</f>
        <v>6.8343088846015476E-2</v>
      </c>
      <c r="R462">
        <f ca="1">Y455-Y463-Y471</f>
        <v>7.1991201735873728E-2</v>
      </c>
      <c r="S462">
        <f ca="1">Z455-Z463-Z471</f>
        <v>0.10942014546179141</v>
      </c>
      <c r="T462">
        <f ca="1">AA455-AA463-AA471</f>
        <v>6.0650347095359908E-2</v>
      </c>
      <c r="U462">
        <f ca="1">AB455-AB463-AB471</f>
        <v>-6.0354118552732858E-2</v>
      </c>
      <c r="X462" t="str">
        <f>D476</f>
        <v>2012</v>
      </c>
      <c r="Y462" t="str">
        <f>E476</f>
        <v>2013</v>
      </c>
      <c r="Z462" t="str">
        <f>F476</f>
        <v>2014</v>
      </c>
      <c r="AA462" t="str">
        <f>G476</f>
        <v>2015</v>
      </c>
      <c r="AB462" t="str">
        <f>H476</f>
        <v>2016</v>
      </c>
      <c r="AE462" t="str">
        <f>K476</f>
        <v>12-13</v>
      </c>
      <c r="AF462" t="str">
        <f>L476</f>
        <v>13-14</v>
      </c>
      <c r="AG462" t="str">
        <f>M476</f>
        <v>14-15</v>
      </c>
      <c r="AH462" t="str">
        <f>N476</f>
        <v>15-16</v>
      </c>
      <c r="AK462" t="str">
        <f>K476</f>
        <v>12-13</v>
      </c>
      <c r="AL462" t="str">
        <f>L476</f>
        <v>13-14</v>
      </c>
      <c r="AM462" t="str">
        <f>M476</f>
        <v>14-15</v>
      </c>
      <c r="AN462" t="str">
        <f>N476</f>
        <v>15-16</v>
      </c>
    </row>
    <row r="463" spans="2:40" x14ac:dyDescent="0.3">
      <c r="X463">
        <f ca="1">(INDIRECT("J" &amp; MATCH("SG&amp;A Expense",B145:B403,0) +144))/(INDIRECT("J" &amp; MATCH("Sales/Revenue",B145:B403,0) +144))</f>
        <v>0.72793564631634022</v>
      </c>
      <c r="Y463">
        <f ca="1">(INDIRECT("K" &amp; MATCH("SG&amp;A Expense",B145:B403,0) +144))/(INDIRECT("K" &amp; MATCH("Sales/Revenue",B145:B403,0) +144))</f>
        <v>0.70912225425794373</v>
      </c>
      <c r="Z463">
        <f ca="1">(INDIRECT("L" &amp; MATCH("SG&amp;A Expense",B145:B403,0) +144))/(INDIRECT("L" &amp; MATCH("Sales/Revenue",B145:B403,0) +144))</f>
        <v>0.66870080701404799</v>
      </c>
      <c r="AA463">
        <f ca="1">(INDIRECT("M" &amp; MATCH("SG&amp;A Expense",B145:B403,0) +144))/(INDIRECT("M" &amp; MATCH("Sales/Revenue",B145:B403,0) +144))</f>
        <v>0.72025331871879184</v>
      </c>
      <c r="AB463">
        <f ca="1">(INDIRECT("N" &amp; MATCH("SG&amp;A Expense",B145:B403,0) +144))/(INDIRECT("N" &amp; MATCH("Sales/Revenue",B145:B403,0) +144))</f>
        <v>0.81075827559661273</v>
      </c>
      <c r="AE463">
        <f ca="1">R462-Q462</f>
        <v>3.6481128898582516E-3</v>
      </c>
      <c r="AF463">
        <f ca="1">S462-R462</f>
        <v>3.7428943725917679E-2</v>
      </c>
      <c r="AG463">
        <f ca="1">T462-S462</f>
        <v>-4.8769798366431499E-2</v>
      </c>
      <c r="AH463">
        <f ca="1">U462-T462</f>
        <v>-0.12100446564809277</v>
      </c>
      <c r="AK463">
        <f ca="1">Y463-X463</f>
        <v>-1.8813392058396494E-2</v>
      </c>
      <c r="AL463">
        <f ca="1">Z463-Y463</f>
        <v>-4.0421447243895736E-2</v>
      </c>
      <c r="AM463">
        <f ca="1">AA463-Z463</f>
        <v>5.1552511704743842E-2</v>
      </c>
      <c r="AN463">
        <f ca="1">AB463-AA463</f>
        <v>9.0504956877820897E-2</v>
      </c>
    </row>
    <row r="465" spans="4:40" x14ac:dyDescent="0.3">
      <c r="J465" t="str">
        <f>"EOY Pretax ROIC"</f>
        <v>EOY Pretax ROIC</v>
      </c>
    </row>
    <row r="466" spans="4:40" x14ac:dyDescent="0.3">
      <c r="J466" t="str">
        <f>D476</f>
        <v>2012</v>
      </c>
      <c r="K466" t="str">
        <f>E476</f>
        <v>2013</v>
      </c>
      <c r="L466" t="str">
        <f>F476</f>
        <v>2014</v>
      </c>
      <c r="M466" t="str">
        <f>G476</f>
        <v>2015</v>
      </c>
      <c r="N466" t="str">
        <f>H476</f>
        <v>2016</v>
      </c>
    </row>
    <row r="467" spans="4:40" x14ac:dyDescent="0.3">
      <c r="J467">
        <f ca="1">Q462*(1/Q490)</f>
        <v>8.0316655137960158E-2</v>
      </c>
      <c r="K467">
        <f ca="1">R462*(1/R490)</f>
        <v>7.949323880792962E-2</v>
      </c>
      <c r="L467">
        <f ca="1">S462*(1/S490)</f>
        <v>4.5922100729652332E-2</v>
      </c>
      <c r="M467">
        <f ca="1">T462*(1/T490)</f>
        <v>2.9426247267140698E-2</v>
      </c>
      <c r="N467">
        <f ca="1">U462*(1/U490)</f>
        <v>-2.6597233412774465E-2</v>
      </c>
    </row>
    <row r="469" spans="4:40" x14ac:dyDescent="0.3">
      <c r="X469" t="str">
        <f>"Depreciation / Sales"</f>
        <v>Depreciation / Sales</v>
      </c>
    </row>
    <row r="470" spans="4:40" x14ac:dyDescent="0.3">
      <c r="Q470" t="str">
        <f>"Change in EOY Pretax ROIC"</f>
        <v>Change in EOY Pretax ROIC</v>
      </c>
      <c r="X470" t="str">
        <f>D476</f>
        <v>2012</v>
      </c>
      <c r="Y470" t="str">
        <f>E476</f>
        <v>2013</v>
      </c>
      <c r="Z470" t="str">
        <f>F476</f>
        <v>2014</v>
      </c>
      <c r="AA470" t="str">
        <f>G476</f>
        <v>2015</v>
      </c>
      <c r="AB470" t="str">
        <f>H476</f>
        <v>2016</v>
      </c>
    </row>
    <row r="471" spans="4:40" x14ac:dyDescent="0.3">
      <c r="Q471" t="str">
        <f>K476</f>
        <v>12-13</v>
      </c>
      <c r="R471" t="str">
        <f>L476</f>
        <v>13-14</v>
      </c>
      <c r="S471" t="str">
        <f>M476</f>
        <v>14-15</v>
      </c>
      <c r="T471" t="str">
        <f>N476</f>
        <v>15-16</v>
      </c>
      <c r="X471">
        <f ca="1">(INDIRECT("J" &amp; MATCH("Depreciation &amp; Amortization Expense",B145:B403,0) +144))/(INDIRECT("J" &amp; MATCH("Sales/Revenue",B145:B403,0) +144))</f>
        <v>1.5238219809685753E-2</v>
      </c>
      <c r="Y471">
        <f ca="1">(INDIRECT("K" &amp; MATCH("Depreciation &amp; Amortization Expense",B145:B403,0) +144))/(INDIRECT("K" &amp; MATCH("Sales/Revenue",B145:B403,0) +144))</f>
        <v>2.0806705704009748E-2</v>
      </c>
      <c r="Z471">
        <f ca="1">(INDIRECT("L" &amp; MATCH("Depreciation &amp; Amortization Expense",B145:B403,0) +144))/(INDIRECT("L" &amp; MATCH("Sales/Revenue",B145:B403,0) +144))</f>
        <v>2.1096941317126632E-2</v>
      </c>
      <c r="AA471">
        <f ca="1">(INDIRECT("M" &amp; MATCH("Depreciation &amp; Amortization Expense",B145:B403,0) +144))/(INDIRECT("M" &amp; MATCH("Sales/Revenue",B145:B403,0) +144))</f>
        <v>3.0467259367515123E-2</v>
      </c>
      <c r="AB471">
        <f ca="1">(INDIRECT("N" &amp; MATCH("Depreciation &amp; Amortization Expense",B145:B403,0) +144))/(INDIRECT("N" &amp; MATCH("Sales/Revenue",B145:B403,0) +144))</f>
        <v>4.1531947652040033E-2</v>
      </c>
    </row>
    <row r="472" spans="4:40" x14ac:dyDescent="0.3">
      <c r="Q472">
        <f ca="1">K467-J467</f>
        <v>-8.2341633003053805E-4</v>
      </c>
      <c r="R472">
        <f ca="1">L467-K467</f>
        <v>-3.3571138078277288E-2</v>
      </c>
      <c r="S472">
        <f ca="1">M467-L467</f>
        <v>-1.6495853462511634E-2</v>
      </c>
      <c r="T472">
        <f ca="1">N467-M467</f>
        <v>-5.6023480679915166E-2</v>
      </c>
      <c r="AK472" t="str">
        <f>"Change in Depreciation / Sales"</f>
        <v>Change in Depreciation / Sales</v>
      </c>
    </row>
    <row r="473" spans="4:40" x14ac:dyDescent="0.3">
      <c r="AK473" t="str">
        <f>K476</f>
        <v>12-13</v>
      </c>
      <c r="AL473" t="str">
        <f>L476</f>
        <v>13-14</v>
      </c>
      <c r="AM473" t="str">
        <f>M476</f>
        <v>14-15</v>
      </c>
      <c r="AN473" t="str">
        <f>N476</f>
        <v>15-16</v>
      </c>
    </row>
    <row r="474" spans="4:40" x14ac:dyDescent="0.3">
      <c r="AK474">
        <f ca="1">Y471-X471</f>
        <v>5.5684858943239948E-3</v>
      </c>
      <c r="AL474">
        <f ca="1">Z471-Y471</f>
        <v>2.9023561311688345E-4</v>
      </c>
      <c r="AM474">
        <f ca="1">AA471-Z471</f>
        <v>9.370318050388491E-3</v>
      </c>
      <c r="AN474">
        <f ca="1">AB471-AA471</f>
        <v>1.106468828452491E-2</v>
      </c>
    </row>
    <row r="475" spans="4:40" x14ac:dyDescent="0.3">
      <c r="D475" t="str">
        <f>"EOY ROIC"</f>
        <v>EOY ROIC</v>
      </c>
      <c r="K475" t="str">
        <f>"Change in EOY ROIC"</f>
        <v>Change in EOY ROIC</v>
      </c>
    </row>
    <row r="476" spans="4:40" x14ac:dyDescent="0.3">
      <c r="D476" t="str">
        <f>C144</f>
        <v>2012</v>
      </c>
      <c r="E476" t="str">
        <f>D144</f>
        <v>2013</v>
      </c>
      <c r="F476" t="str">
        <f>E144</f>
        <v>2014</v>
      </c>
      <c r="G476" t="str">
        <f>F144</f>
        <v>2015</v>
      </c>
      <c r="H476" t="str">
        <f>G144</f>
        <v>2016</v>
      </c>
      <c r="K476" t="str">
        <f>RIGHT(D476,2) &amp; "-" &amp; RIGHT(E476,2)</f>
        <v>12-13</v>
      </c>
      <c r="L476" t="str">
        <f>RIGHT(E476,2) &amp; "-" &amp; RIGHT(F476,2)</f>
        <v>13-14</v>
      </c>
      <c r="M476" t="str">
        <f>RIGHT(F476,2) &amp; "-" &amp; RIGHT(G476,2)</f>
        <v>14-15</v>
      </c>
      <c r="N476" t="str">
        <f>RIGHT(G476,2) &amp; "-" &amp; RIGHT(H476,2)</f>
        <v>15-16</v>
      </c>
    </row>
    <row r="477" spans="4:40" x14ac:dyDescent="0.3">
      <c r="D477">
        <f ca="1">J467*(1-J487)</f>
        <v>0.51280877132996727</v>
      </c>
      <c r="E477">
        <f ca="1">K467*(1-K487)</f>
        <v>4.5283050797032667E-2</v>
      </c>
      <c r="F477">
        <f ca="1">L467*(1-L487)</f>
        <v>2.8969779360691065E-2</v>
      </c>
      <c r="G477">
        <f ca="1">M467*(1-M487)</f>
        <v>1.6801977014691591E-2</v>
      </c>
      <c r="H477">
        <f ca="1">N467*(1-N487)</f>
        <v>-2.2400319600065555E-2</v>
      </c>
      <c r="K477">
        <f ca="1">E477-D477</f>
        <v>-0.46752572053293462</v>
      </c>
      <c r="L477">
        <f ca="1">F477-E477</f>
        <v>-1.6313271436341602E-2</v>
      </c>
      <c r="M477">
        <f ca="1">G477-F477</f>
        <v>-1.2167802345999474E-2</v>
      </c>
      <c r="N477">
        <f ca="1">H477-G477</f>
        <v>-3.9202296614757146E-2</v>
      </c>
    </row>
    <row r="479" spans="4:40" x14ac:dyDescent="0.3">
      <c r="Q479" t="str">
        <f>"Change in Cash Tax Rate"</f>
        <v>Change in Cash Tax Rate</v>
      </c>
    </row>
    <row r="480" spans="4:40" x14ac:dyDescent="0.3">
      <c r="Q480" t="str">
        <f>K476</f>
        <v>12-13</v>
      </c>
      <c r="R480" t="str">
        <f>L476</f>
        <v>13-14</v>
      </c>
      <c r="S480" t="str">
        <f>M476</f>
        <v>14-15</v>
      </c>
      <c r="T480" t="str">
        <f>N476</f>
        <v>15-16</v>
      </c>
    </row>
    <row r="481" spans="10:40" x14ac:dyDescent="0.3">
      <c r="Q481">
        <f ca="1">K487-J487</f>
        <v>5.8151906779842504</v>
      </c>
      <c r="R481">
        <f ca="1">L487-K487</f>
        <v>-6.1199556736864891E-2</v>
      </c>
      <c r="S481">
        <f ca="1">M487-L487</f>
        <v>5.9860065464487744E-2</v>
      </c>
      <c r="T481">
        <f ca="1">N487-M487</f>
        <v>-0.2712188125137478</v>
      </c>
      <c r="X481" t="str">
        <f>"Op WC / Sales"</f>
        <v>Op WC / Sales</v>
      </c>
    </row>
    <row r="482" spans="10:40" x14ac:dyDescent="0.3">
      <c r="X482" t="str">
        <f>D476</f>
        <v>2012</v>
      </c>
      <c r="Y482" t="str">
        <f>E476</f>
        <v>2013</v>
      </c>
      <c r="Z482" t="str">
        <f>F476</f>
        <v>2014</v>
      </c>
      <c r="AA482" t="str">
        <f>G476</f>
        <v>2015</v>
      </c>
      <c r="AB482" t="str">
        <f>H476</f>
        <v>2016</v>
      </c>
      <c r="AK482" t="str">
        <f>"Change in Op WC / Sales"</f>
        <v>Change in Op WC / Sales</v>
      </c>
    </row>
    <row r="483" spans="10:40" x14ac:dyDescent="0.3">
      <c r="X483">
        <f ca="1">(INDIRECT("J" &amp; MATCH("Total Current Assets",B145:B403,0) +144) - INDIRECT("J" &amp; MATCH("Total Current Liabilities",B145:B403,0) +144))/(INDIRECT("J" &amp; MATCH("Sales/Revenue",B145:B403,0) +144))</f>
        <v>0.76580229554298418</v>
      </c>
      <c r="Y483">
        <f ca="1">(INDIRECT("K" &amp; MATCH("Total Current Assets",B145:B403,0) +144) - INDIRECT("K" &amp; MATCH("Total Current Liabilities",B145:B403,0) +144))/(INDIRECT("K" &amp; MATCH("Sales/Revenue",B145:B403,0) +144))</f>
        <v>0.804595309574057</v>
      </c>
      <c r="Z483">
        <f ca="1">(INDIRECT("L" &amp; MATCH("Total Current Assets",B145:B403,0) +144) - INDIRECT("L" &amp; MATCH("Total Current Liabilities",B145:B403,0) +144))/(INDIRECT("L" &amp; MATCH("Sales/Revenue",B145:B403,0) +144))</f>
        <v>0.73418352097240214</v>
      </c>
      <c r="AA483">
        <f ca="1">(INDIRECT("M" &amp; MATCH("Total Current Assets",B145:B403,0) +144) - INDIRECT("M" &amp; MATCH("Total Current Liabilities",B145:B403,0) +144))/(INDIRECT("M" &amp; MATCH("Sales/Revenue",B145:B403,0) +144))</f>
        <v>0.73220882555920919</v>
      </c>
      <c r="AB483">
        <f ca="1">(INDIRECT("N" &amp; MATCH("Total Current Assets",B145:B403,0) +144) - INDIRECT("N" &amp; MATCH("Total Current Liabilities",B145:B403,0) +144))/(INDIRECT("N" &amp; MATCH("Sales/Revenue",B145:B403,0) +144))</f>
        <v>0.24010777521170132</v>
      </c>
      <c r="AK483" t="str">
        <f>K476</f>
        <v>12-13</v>
      </c>
      <c r="AL483" t="str">
        <f>L476</f>
        <v>13-14</v>
      </c>
      <c r="AM483" t="str">
        <f>M476</f>
        <v>14-15</v>
      </c>
      <c r="AN483" t="str">
        <f>N476</f>
        <v>15-16</v>
      </c>
    </row>
    <row r="484" spans="10:40" x14ac:dyDescent="0.3">
      <c r="AK484">
        <f ca="1">Y483-X483</f>
        <v>3.8793014031072826E-2</v>
      </c>
      <c r="AL484">
        <f ca="1">Z483-Y483</f>
        <v>-7.0411788601654868E-2</v>
      </c>
      <c r="AM484">
        <f ca="1">AA483-Z483</f>
        <v>-1.9746954131929506E-3</v>
      </c>
      <c r="AN484">
        <f ca="1">AB483-AA483</f>
        <v>-0.49210105034750784</v>
      </c>
    </row>
    <row r="485" spans="10:40" x14ac:dyDescent="0.3">
      <c r="J485" t="str">
        <f>"Cash Tax Rate"</f>
        <v>Cash Tax Rate</v>
      </c>
    </row>
    <row r="486" spans="10:40" x14ac:dyDescent="0.3">
      <c r="J486" t="str">
        <f>D476</f>
        <v>2012</v>
      </c>
      <c r="K486" t="str">
        <f>E476</f>
        <v>2013</v>
      </c>
      <c r="L486" t="str">
        <f>F476</f>
        <v>2014</v>
      </c>
      <c r="M486" t="str">
        <f>G476</f>
        <v>2015</v>
      </c>
      <c r="N486" t="str">
        <f>H476</f>
        <v>2016</v>
      </c>
    </row>
    <row r="487" spans="10:40" x14ac:dyDescent="0.3">
      <c r="J487">
        <f ca="1">(INDIRECT("J" &amp; MATCH("Income Tax",B145:B403,0) +144))/(INDIRECT("J" &amp; MATCH("Pretax Income",B145:B403,0) +144))</f>
        <v>-5.3848372476308199</v>
      </c>
      <c r="K487">
        <f ca="1">(INDIRECT("K" &amp; MATCH("Income Tax",B145:B403,0) +144))/(INDIRECT("K" &amp; MATCH("Pretax Income",B145:B403,0) +144))</f>
        <v>0.43035343035343038</v>
      </c>
      <c r="L487">
        <f ca="1">(INDIRECT("L" &amp; MATCH("Income Tax",B145:B403,0) +144))/(INDIRECT("L" &amp; MATCH("Pretax Income",B145:B403,0) +144))</f>
        <v>0.36915387361656549</v>
      </c>
      <c r="M487">
        <f ca="1">(INDIRECT("M" &amp; MATCH("Income Tax",B145:B403,0) +144))/(INDIRECT("M" &amp; MATCH("Pretax Income",B145:B403,0) +144))</f>
        <v>0.42901393908105323</v>
      </c>
      <c r="N487">
        <f ca="1">(INDIRECT("N" &amp; MATCH("Income Tax",B145:B403,0) +144))/(INDIRECT("N" &amp; MATCH("Pretax Income",B145:B403,0) +144))</f>
        <v>0.1577951265673054</v>
      </c>
    </row>
    <row r="488" spans="10:40" x14ac:dyDescent="0.3">
      <c r="Q488" t="str">
        <f>"Invested Capital / Sales"</f>
        <v>Invested Capital / Sales</v>
      </c>
    </row>
    <row r="489" spans="10:40" x14ac:dyDescent="0.3">
      <c r="Q489" t="str">
        <f>D476</f>
        <v>2012</v>
      </c>
      <c r="R489" t="str">
        <f>E476</f>
        <v>2013</v>
      </c>
      <c r="S489" t="str">
        <f>F476</f>
        <v>2014</v>
      </c>
      <c r="T489" t="str">
        <f>G476</f>
        <v>2015</v>
      </c>
      <c r="U489" t="str">
        <f>H476</f>
        <v>2016</v>
      </c>
      <c r="X489" t="str">
        <f>"PPE / Sales"</f>
        <v>PPE / Sales</v>
      </c>
    </row>
    <row r="490" spans="10:40" x14ac:dyDescent="0.3">
      <c r="Q490">
        <f ca="1">SUM(X483,X491,X499)</f>
        <v>0.85092050619665804</v>
      </c>
      <c r="R490">
        <f ca="1">SUM(Y483,Y491,Y499)</f>
        <v>0.90562672769967001</v>
      </c>
      <c r="S490">
        <f ca="1">SUM(Z483,Z491,Z499)</f>
        <v>2.3827338846268806</v>
      </c>
      <c r="T490">
        <f ca="1">SUM(AA483,AA491,AA499)</f>
        <v>2.0610969025291279</v>
      </c>
      <c r="U490">
        <f ca="1">SUM(AB483,AB491,AB499)</f>
        <v>2.2691878367975367</v>
      </c>
      <c r="X490" t="str">
        <f>D476</f>
        <v>2012</v>
      </c>
      <c r="Y490" t="str">
        <f>E476</f>
        <v>2013</v>
      </c>
      <c r="Z490" t="str">
        <f>F476</f>
        <v>2014</v>
      </c>
      <c r="AA490" t="str">
        <f>G476</f>
        <v>2015</v>
      </c>
      <c r="AB490" t="str">
        <f>H476</f>
        <v>2016</v>
      </c>
      <c r="AE490" t="str">
        <f>"Change in Invested Capital / Sales"</f>
        <v>Change in Invested Capital / Sales</v>
      </c>
      <c r="AK490" t="str">
        <f>"Change in PPE / Sales"</f>
        <v>Change in PPE / Sales</v>
      </c>
    </row>
    <row r="491" spans="10:40" x14ac:dyDescent="0.3">
      <c r="X491">
        <f ca="1">(INDIRECT("J" &amp; MATCH("Net Property, Plant &amp; Equipment",B145:B403,0) +144))/(INDIRECT("J" &amp; MATCH("Sales/Revenue",B145:B403,0) +144))</f>
        <v>5.4641771034302344E-2</v>
      </c>
      <c r="Y491">
        <f ca="1">(INDIRECT("K" &amp; MATCH("Net Property, Plant &amp; Equipment",B145:B403,0) +144))/(INDIRECT("K" &amp; MATCH("Sales/Revenue",B145:B403,0) +144))</f>
        <v>4.9133549326754455E-2</v>
      </c>
      <c r="Z491">
        <f ca="1">(INDIRECT("L" &amp; MATCH("Net Property, Plant &amp; Equipment",B145:B403,0) +144))/(INDIRECT("L" &amp; MATCH("Sales/Revenue",B145:B403,0) +144))</f>
        <v>0.11480023911527348</v>
      </c>
      <c r="AA491">
        <f ca="1">(INDIRECT("M" &amp; MATCH("Net Property, Plant &amp; Equipment",B145:B403,0) +144))/(INDIRECT("M" &amp; MATCH("Sales/Revenue",B145:B403,0) +144))</f>
        <v>8.159785653391792E-2</v>
      </c>
      <c r="AB491">
        <f ca="1">(INDIRECT("N" &amp; MATCH("Net Property, Plant &amp; Equipment",B145:B403,0) +144))/(INDIRECT("N" &amp; MATCH("Sales/Revenue",B145:B403,0) +144))</f>
        <v>6.6031562740569663E-2</v>
      </c>
      <c r="AE491" t="str">
        <f>K476</f>
        <v>12-13</v>
      </c>
      <c r="AF491" t="str">
        <f>L476</f>
        <v>13-14</v>
      </c>
      <c r="AG491" t="str">
        <f>M476</f>
        <v>14-15</v>
      </c>
      <c r="AH491" t="str">
        <f>N476</f>
        <v>15-16</v>
      </c>
      <c r="AK491" t="str">
        <f>K476</f>
        <v>12-13</v>
      </c>
      <c r="AL491" t="str">
        <f>L476</f>
        <v>13-14</v>
      </c>
      <c r="AM491" t="str">
        <f>M476</f>
        <v>14-15</v>
      </c>
      <c r="AN491" t="str">
        <f>N476</f>
        <v>15-16</v>
      </c>
    </row>
    <row r="492" spans="10:40" x14ac:dyDescent="0.3">
      <c r="AE492">
        <f ca="1">R490-Q490</f>
        <v>5.4706221503011965E-2</v>
      </c>
      <c r="AF492">
        <f ca="1">S490-R490</f>
        <v>1.4771071569272105</v>
      </c>
      <c r="AG492">
        <f ca="1">T490-S490</f>
        <v>-0.32163698209775271</v>
      </c>
      <c r="AH492">
        <f ca="1">U490-T490</f>
        <v>0.20809093426840874</v>
      </c>
      <c r="AK492">
        <f ca="1">Y491-X491</f>
        <v>-5.508221707547889E-3</v>
      </c>
      <c r="AL492">
        <f ca="1">Z491-Y491</f>
        <v>6.5666689788519028E-2</v>
      </c>
      <c r="AM492">
        <f ca="1">AA491-Z491</f>
        <v>-3.3202382581355563E-2</v>
      </c>
      <c r="AN492">
        <f ca="1">AB491-AA491</f>
        <v>-1.5566293793348257E-2</v>
      </c>
    </row>
    <row r="497" spans="3:40" x14ac:dyDescent="0.3">
      <c r="X497" t="str">
        <f>"Intangibles / Sales"</f>
        <v>Intangibles / Sales</v>
      </c>
    </row>
    <row r="498" spans="3:40" x14ac:dyDescent="0.3">
      <c r="X498" t="str">
        <f>D476</f>
        <v>2012</v>
      </c>
      <c r="Y498" t="str">
        <f>E476</f>
        <v>2013</v>
      </c>
      <c r="Z498" t="str">
        <f>F476</f>
        <v>2014</v>
      </c>
      <c r="AA498" t="str">
        <f>G476</f>
        <v>2015</v>
      </c>
      <c r="AB498" t="str">
        <f>H476</f>
        <v>2016</v>
      </c>
      <c r="AK498" t="str">
        <f>"Change in Intagibles / Sales"</f>
        <v>Change in Intagibles / Sales</v>
      </c>
    </row>
    <row r="499" spans="3:40" x14ac:dyDescent="0.3">
      <c r="X499">
        <f ca="1">(INDIRECT("J" &amp; MATCH("Intangible Assets",B145:B403,0) +144))/(INDIRECT("J" &amp; MATCH("Sales/Revenue",B145:B403,0) +144))</f>
        <v>3.0476439619371506E-2</v>
      </c>
      <c r="Y499">
        <f ca="1">(INDIRECT("K" &amp; MATCH("Intangible Assets",B145:B403,0) +144))/(INDIRECT("K" &amp; MATCH("Sales/Revenue",B145:B403,0) +144))</f>
        <v>5.1897868798858604E-2</v>
      </c>
      <c r="Z499">
        <f ca="1">(INDIRECT("L" &amp; MATCH("Intangible Assets",B145:B403,0) +144))/(INDIRECT("L" &amp; MATCH("Sales/Revenue",B145:B403,0) +144))</f>
        <v>1.5337501245392049</v>
      </c>
      <c r="AA499">
        <f ca="1">(INDIRECT("M" &amp; MATCH("Intangible Assets",B145:B403,0) +144))/(INDIRECT("M" &amp; MATCH("Sales/Revenue",B145:B403,0) +144))</f>
        <v>1.2472902204360006</v>
      </c>
      <c r="AB499">
        <f ca="1">(INDIRECT("N" &amp; MATCH("Intangible Assets",B145:B403,0) +144))/(INDIRECT("N" &amp; MATCH("Sales/Revenue",B145:B403,0) +144))</f>
        <v>1.9630484988452657</v>
      </c>
      <c r="AK499" t="str">
        <f>K476</f>
        <v>12-13</v>
      </c>
      <c r="AL499" t="str">
        <f>L476</f>
        <v>13-14</v>
      </c>
      <c r="AM499" t="str">
        <f>M476</f>
        <v>14-15</v>
      </c>
      <c r="AN499" t="str">
        <f>N476</f>
        <v>15-16</v>
      </c>
    </row>
    <row r="500" spans="3:40" x14ac:dyDescent="0.3">
      <c r="C500" t="s">
        <v>4948</v>
      </c>
      <c r="AK500">
        <f ca="1">Y499-X499</f>
        <v>2.1421429179487098E-2</v>
      </c>
      <c r="AL500">
        <f ca="1">Z499-Y499</f>
        <v>1.4818522557403462</v>
      </c>
      <c r="AM500">
        <f ca="1">AA499-Z499</f>
        <v>-0.28645990410320432</v>
      </c>
      <c r="AN500">
        <f ca="1">AB499-AA499</f>
        <v>0.71575827840926509</v>
      </c>
    </row>
    <row r="501" spans="3:40" x14ac:dyDescent="0.3">
      <c r="C501" t="s">
        <v>3748</v>
      </c>
    </row>
    <row r="502" spans="3:40" x14ac:dyDescent="0.3">
      <c r="C502" t="s">
        <v>3751</v>
      </c>
    </row>
    <row r="503" spans="3:40" x14ac:dyDescent="0.3">
      <c r="C503" t="s">
        <v>1074</v>
      </c>
    </row>
    <row r="504" spans="3:40" x14ac:dyDescent="0.3">
      <c r="C504" t="s">
        <v>4949</v>
      </c>
    </row>
    <row r="505" spans="3:40" x14ac:dyDescent="0.3">
      <c r="C505" t="s">
        <v>4348</v>
      </c>
    </row>
    <row r="506" spans="3:40" x14ac:dyDescent="0.3">
      <c r="C506" t="s">
        <v>1783</v>
      </c>
    </row>
    <row r="507" spans="3:40" x14ac:dyDescent="0.3">
      <c r="C507" t="s">
        <v>4950</v>
      </c>
    </row>
    <row r="508" spans="3:40" x14ac:dyDescent="0.3">
      <c r="C508" t="s">
        <v>4349</v>
      </c>
    </row>
    <row r="509" spans="3:40" x14ac:dyDescent="0.3">
      <c r="C509" t="s">
        <v>1073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00"/>
  <sheetViews>
    <sheetView topLeftCell="B1" workbookViewId="0"/>
  </sheetViews>
  <sheetFormatPr defaultRowHeight="14.4" x14ac:dyDescent="0.3"/>
  <cols>
    <col min="1" max="1" width="0" hidden="1" customWidth="1"/>
    <col min="2" max="7" width="20.6640625" customWidth="1"/>
  </cols>
  <sheetData>
    <row r="1" spans="1:16" x14ac:dyDescent="0.3">
      <c r="B1" t="s">
        <v>0</v>
      </c>
      <c r="C1" t="s">
        <v>4951</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PT Alam Sutera Realty Tbk</v>
      </c>
    </row>
    <row r="2" spans="1:16" x14ac:dyDescent="0.3">
      <c r="B2" t="s">
        <v>2</v>
      </c>
      <c r="C2" t="s">
        <v>4952</v>
      </c>
      <c r="K2" t="str">
        <f>LEFT(C1,FIND("(",C1) - 2)</f>
        <v>PT Alam Sutera Realty Tbk</v>
      </c>
    </row>
    <row r="3" spans="1:16" x14ac:dyDescent="0.3">
      <c r="J3">
        <f ca="1">RANDBETWEEN(1,6)</f>
        <v>2</v>
      </c>
      <c r="K3" t="str">
        <f>" is scheduled to report earnings "&amp;IFERROR("between "&amp;LEFT(C20,FIND("-",C20)-2)&amp;" and "&amp;RIGHT(C20,FIND("-",C20)-2),"on "&amp;C20)</f>
        <v xml:space="preserve"> is scheduled to report earnings on </v>
      </c>
      <c r="L3" t="str">
        <f>" is slated to report earnings "&amp;IFERROR("between "&amp;LEFT(C20,FIND("-",C20)-2)&amp;" and "&amp;RIGHT(C20,FIND("-",C20)-2),"on "&amp;C20)</f>
        <v xml:space="preserve"> is slated to report earnings on </v>
      </c>
      <c r="M3" t="str">
        <f>" will report earnings "&amp;IFERROR("between "&amp;LEFT(C20,FIND("-",C20)-2)&amp;" and "&amp;RIGHT(C20,FIND("-",C20)-2),"on "&amp;C20)</f>
        <v xml:space="preserve"> will report earnings on </v>
      </c>
      <c r="N3" t="str">
        <f>" reports earnings "&amp;IFERROR("between "&amp;LEFT(C20,FIND("-",C20)-2)&amp;" and "&amp;RIGHT(C20,FIND("-",C20)-2),"on "&amp;C20)</f>
        <v xml:space="preserve"> reports earnings on </v>
      </c>
      <c r="O3" t="str">
        <f>" plans to report earnings "&amp;IFERROR("between "&amp;LEFT(C20,FIND("-",C20)-2)&amp;" and "&amp;RIGHT(C20,FIND("-",C20)-2),"on "&amp;C20)</f>
        <v xml:space="preserve"> plans to report earnings on </v>
      </c>
      <c r="P3" t="str">
        <f>" is going to report earnings "&amp;IFERROR("between "&amp;LEFT(C20,FIND("-",C20)-2)&amp;" and "&amp;RIGHT(C20,FIND("-",C20)-2),"on "&amp;C20)</f>
        <v xml:space="preserve"> is going to report earnings on </v>
      </c>
    </row>
    <row r="4" spans="1:16" x14ac:dyDescent="0.3">
      <c r="B4" t="s">
        <v>4</v>
      </c>
      <c r="J4">
        <f ca="1">RANDBETWEEN(1,2)</f>
        <v>2</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$310.00, down 1.9% after opening up slightly over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$310.00, down 1.9% after opening up a fraction over yesterday's closing price</v>
      </c>
    </row>
    <row r="5" spans="1:16" x14ac:dyDescent="0.3">
      <c r="J5">
        <f ca="1">RANDBETWEEN(1,2)</f>
        <v>1</v>
      </c>
      <c r="K5" t="str">
        <f>"The one year target estimate for " &amp; D1 &amp; " is " &amp; TEXT(C23,"$####.00")</f>
        <v>The one year target estimate for PT Alam Sutera Realty Tbk is $414.50</v>
      </c>
      <c r="L5" t="str">
        <f>D1 &amp; " is expected to be trading at " &amp; TEXT(C23, "$####.00") &amp; ", based on target estimates"</f>
        <v>PT Alam Sutera Realty Tbk is expected to be trading at $414.50, based on target estimates</v>
      </c>
    </row>
    <row r="6" spans="1:16" x14ac:dyDescent="0.3">
      <c r="K6" t="str">
        <f>" which would be " &amp; IF(OR(LEFT(ABS((C23-C2)/C2*100),1)="8",LEFT(ABS((C23-C2)/C2*100),2)="18"), "an ", "a ")  &amp;TEXT(ABS((C23-C2)/C2),"####.00%")&amp;IF((C23-C2)&gt;0," increase over"," decrease from")&amp;" the current price"</f>
        <v xml:space="preserve"> which would be a 33.71% increase over the current price</v>
      </c>
    </row>
    <row r="7" spans="1:16" x14ac:dyDescent="0.3">
      <c r="A7" s="1">
        <v>0</v>
      </c>
      <c r="B7" t="s">
        <v>5</v>
      </c>
      <c r="C7" t="s">
        <v>4953</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increase by 66.67% over last quarter based on the average of 1 analyst estimates (Yahoo Finance)</v>
      </c>
    </row>
    <row r="8" spans="1:16" x14ac:dyDescent="0.3">
      <c r="A8" s="1">
        <v>1</v>
      </c>
      <c r="B8" t="s">
        <v>7</v>
      </c>
      <c r="C8" t="s">
        <v>4954</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in the low end of its 52-week range</v>
      </c>
    </row>
    <row r="9" spans="1:16" x14ac:dyDescent="0.3">
      <c r="A9" s="1">
        <v>2</v>
      </c>
      <c r="B9" t="s">
        <v>9</v>
      </c>
      <c r="C9" t="s">
        <v>4955</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2 times, and a negative earnings surprise 2 times</v>
      </c>
    </row>
    <row r="10" spans="1:16" x14ac:dyDescent="0.3">
      <c r="A10" s="1">
        <v>3</v>
      </c>
      <c r="B10" t="s">
        <v>11</v>
      </c>
      <c r="C10" t="s">
        <v>4955</v>
      </c>
      <c r="K10" t="str">
        <f>IF(F48=F52,"",IF(F48&gt;F52, "EPS estimates have increased by " &amp; TEXT(F48-F52,"$0.00") &amp; " in the 2 months leading up to the earnings report", "EPS estimates have decreased by " &amp; TEXT(ABS(F48-F52),"$0.00") &amp; " in the 2 months leading up to the earnings report"))</f>
        <v>EPS estimates have decreased by $2.97 in the 2 months leading up to the earnings report</v>
      </c>
    </row>
    <row r="11" spans="1:16" x14ac:dyDescent="0.3">
      <c r="A11" s="1">
        <v>4</v>
      </c>
      <c r="B11" t="s">
        <v>13</v>
      </c>
      <c r="C11" t="s">
        <v>4956</v>
      </c>
      <c r="K11" t="str">
        <f>IF(B145="Interest Income",U42, K42)</f>
        <v>No positive trends</v>
      </c>
    </row>
    <row r="12" spans="1:16" x14ac:dyDescent="0.3">
      <c r="A12" s="1">
        <v>5</v>
      </c>
      <c r="B12" t="s">
        <v>15</v>
      </c>
      <c r="C12" t="s">
        <v>4957</v>
      </c>
      <c r="D12" t="str">
        <f>LEFT(C12,FIND("-",C12)-2)</f>
        <v>310.00</v>
      </c>
      <c r="E12" t="str">
        <f>TRIM(RIGHT(C12,FIND("-",C12)-1))</f>
        <v>585.00</v>
      </c>
      <c r="K12" t="str">
        <f ca="1">D78</f>
        <v>Inconclusive</v>
      </c>
    </row>
    <row r="13" spans="1:16" x14ac:dyDescent="0.3">
      <c r="A13" s="1">
        <v>6</v>
      </c>
      <c r="B13" t="s">
        <v>17</v>
      </c>
      <c r="C13" t="s">
        <v>4958</v>
      </c>
      <c r="K13" t="str">
        <f ca="1">D89</f>
        <v>Inconclusive</v>
      </c>
    </row>
    <row r="14" spans="1:16" x14ac:dyDescent="0.3">
      <c r="A14" s="1">
        <v>7</v>
      </c>
      <c r="B14" t="s">
        <v>19</v>
      </c>
      <c r="C14" t="s">
        <v>4959</v>
      </c>
    </row>
    <row r="16" spans="1:16" x14ac:dyDescent="0.3">
      <c r="A16" s="1">
        <v>0</v>
      </c>
      <c r="B16" t="s">
        <v>21</v>
      </c>
      <c r="C16" t="s">
        <v>4960</v>
      </c>
    </row>
    <row r="17" spans="1:23" x14ac:dyDescent="0.3">
      <c r="A17" s="1">
        <v>1</v>
      </c>
      <c r="B17" t="s">
        <v>23</v>
      </c>
      <c r="K17" t="str">
        <f ca="1">K2 &amp; IF(J3=1, K3,IF(J3=2,L3,IF(J3=3,M3,IF(J3=4,N3,IF(J3=5,O3,IF(J3=6,P3)))))) &amp; ". " &amp; IF(J4=1,K4,IF(J4=2,L4)) &amp; ". " &amp; IF(J5=1,K5,IF(J5=2,L5)) &amp; K6 &amp; ". " &amp; K7 &amp; ". " &amp; K8 &amp; ". " &amp; K9 &amp; "."</f>
        <v>PT Alam Sutera Realty Tbk is slated to report earnings on . The current stock price is $310.00, down 1.9% after opening up a fraction over yesterday's closing price. The one year target estimate for PT Alam Sutera Realty Tbk is $414.50 which would be a 33.71% increase over the current price. Earnings are expected to increase by 66.67% over last quarter based on the average of 1 analyst estimates (Yahoo Finance). The stock is trading in the low end of its 52-week range. Over the last 4 quarters, there have been positive earnings surprises 2 times, and a negative earnings surprise 2 times.</v>
      </c>
    </row>
    <row r="18" spans="1:23" x14ac:dyDescent="0.3">
      <c r="A18" s="1">
        <v>2</v>
      </c>
      <c r="B18" t="s">
        <v>25</v>
      </c>
    </row>
    <row r="19" spans="1:23" x14ac:dyDescent="0.3">
      <c r="A19" s="1">
        <v>3</v>
      </c>
      <c r="B19" t="s">
        <v>27</v>
      </c>
    </row>
    <row r="20" spans="1:23" x14ac:dyDescent="0.3">
      <c r="A20" s="1">
        <v>4</v>
      </c>
      <c r="B20" t="s">
        <v>29</v>
      </c>
    </row>
    <row r="21" spans="1:23" x14ac:dyDescent="0.3">
      <c r="A21" s="1">
        <v>5</v>
      </c>
      <c r="B21" t="s">
        <v>31</v>
      </c>
      <c r="C21" t="s">
        <v>32</v>
      </c>
    </row>
    <row r="22" spans="1:23" x14ac:dyDescent="0.3">
      <c r="A22" s="1">
        <v>6</v>
      </c>
      <c r="B22" t="s">
        <v>33</v>
      </c>
      <c r="J22">
        <f>IF(K22 &lt;&gt; "",1, 0)</f>
        <v>0</v>
      </c>
      <c r="K22" t="str">
        <f>IF(I145="pos_trend","Revenue","")</f>
        <v/>
      </c>
      <c r="L22" t="str">
        <f t="shared" ref="L22:L38" si="0">IF(EXACT(K22,UPPER(K22)),K22,LOWER(K22))</f>
        <v/>
      </c>
      <c r="M22" t="str">
        <f>L22</f>
        <v/>
      </c>
      <c r="T22">
        <f>IF(U22 &lt;&gt; "",1, 0)</f>
        <v>0</v>
      </c>
      <c r="U22" t="str">
        <f>IF(AND(B145 = "Interest Income",I145="pos_trend"), "Interest Income","")</f>
        <v/>
      </c>
      <c r="V22" t="str">
        <f t="shared" ref="V22:V38" si="1">IF(EXACT(U22,UPPER(U22)),U22,LOWER(U22))</f>
        <v/>
      </c>
      <c r="W22" t="str">
        <f>V22</f>
        <v/>
      </c>
    </row>
    <row r="23" spans="1:23" x14ac:dyDescent="0.3">
      <c r="A23" s="1">
        <v>7</v>
      </c>
      <c r="B23" t="s">
        <v>34</v>
      </c>
      <c r="C23" t="s">
        <v>4961</v>
      </c>
      <c r="J23">
        <f>IF(K23 &lt;&gt; "",2, 0)</f>
        <v>0</v>
      </c>
      <c r="K23" t="str">
        <f>IF(I146="pos_trend",B146,"")</f>
        <v/>
      </c>
      <c r="L23" t="str">
        <f t="shared" si="0"/>
        <v/>
      </c>
      <c r="M23" t="str">
        <f t="shared" ref="M23:M39" si="2">IF(L23&lt;&gt;"", M22 &amp; ", " &amp; L23,M22)</f>
        <v/>
      </c>
      <c r="T23">
        <f>IF(U23 &lt;&gt; "",2, 0)</f>
        <v>0</v>
      </c>
      <c r="U23" t="str">
        <f>IF(I151="pos_trend",B151,"")</f>
        <v/>
      </c>
      <c r="V23" t="str">
        <f t="shared" si="1"/>
        <v/>
      </c>
      <c r="W23" t="str">
        <f t="shared" ref="W23:W39" si="3">IF(V23&lt;&gt;"", W22 &amp; ", " &amp; V23,W22)</f>
        <v/>
      </c>
    </row>
    <row r="24" spans="1:23" x14ac:dyDescent="0.3">
      <c r="J24">
        <f>IF(K24 &lt;&gt; "",3, 0)</f>
        <v>0</v>
      </c>
      <c r="K24" t="str">
        <f>IF(I153="pos_trend",B153,"")</f>
        <v/>
      </c>
      <c r="L24" t="str">
        <f t="shared" si="0"/>
        <v/>
      </c>
      <c r="M24" t="str">
        <f t="shared" si="2"/>
        <v/>
      </c>
      <c r="T24">
        <f>IF(U24 &lt;&gt; "",3, 0)</f>
        <v>0</v>
      </c>
      <c r="U24" t="str">
        <f>IF(I161="pos_trend",B161,"")</f>
        <v/>
      </c>
      <c r="V24" t="str">
        <f t="shared" si="1"/>
        <v/>
      </c>
      <c r="W24" t="str">
        <f t="shared" si="3"/>
        <v/>
      </c>
    </row>
    <row r="25" spans="1:23" x14ac:dyDescent="0.3">
      <c r="J25">
        <f>IF(K25 &lt;&gt; "",4, 0)</f>
        <v>0</v>
      </c>
      <c r="K25" t="str">
        <f>IF(I154="pos_trend",B154,"")</f>
        <v/>
      </c>
      <c r="L25" t="str">
        <f t="shared" si="0"/>
        <v/>
      </c>
      <c r="M25" t="str">
        <f t="shared" si="2"/>
        <v/>
      </c>
      <c r="T25">
        <f>IF(U25 &lt;&gt; "",4, 0)</f>
        <v>0</v>
      </c>
      <c r="U25" t="str">
        <f>IF(I162="pos_trend",B162,"")</f>
        <v/>
      </c>
      <c r="V25" t="str">
        <f t="shared" si="1"/>
        <v/>
      </c>
      <c r="W25" t="str">
        <f t="shared" si="3"/>
        <v/>
      </c>
    </row>
    <row r="26" spans="1:23" x14ac:dyDescent="0.3">
      <c r="B26" s="1" t="s">
        <v>36</v>
      </c>
      <c r="C26" s="1" t="s">
        <v>37</v>
      </c>
      <c r="D26" s="1" t="s">
        <v>38</v>
      </c>
      <c r="E26" s="1" t="s">
        <v>39</v>
      </c>
      <c r="F26" s="1" t="s">
        <v>40</v>
      </c>
      <c r="J26">
        <f>IF(K26 &lt;&gt; "",5, 0)</f>
        <v>0</v>
      </c>
      <c r="K26" t="str">
        <f>IF(I155="pos_trend",B155,"")</f>
        <v/>
      </c>
      <c r="L26" t="str">
        <f t="shared" si="0"/>
        <v/>
      </c>
      <c r="M26" t="str">
        <f t="shared" si="2"/>
        <v/>
      </c>
      <c r="T26">
        <f>IF(U26 &lt;&gt; "",5, 0)</f>
        <v>0</v>
      </c>
      <c r="U26" t="str">
        <f>IF(I167="pos_trend",B167,"")</f>
        <v/>
      </c>
      <c r="V26" t="str">
        <f t="shared" si="1"/>
        <v/>
      </c>
      <c r="W26" t="str">
        <f t="shared" si="3"/>
        <v/>
      </c>
    </row>
    <row r="27" spans="1:23" x14ac:dyDescent="0.3">
      <c r="A27" s="1">
        <v>0</v>
      </c>
      <c r="B27" t="s">
        <v>41</v>
      </c>
      <c r="C27">
        <v>1</v>
      </c>
      <c r="D27">
        <v>1</v>
      </c>
      <c r="E27">
        <v>7</v>
      </c>
      <c r="F27">
        <v>8</v>
      </c>
      <c r="J27">
        <f>IF(K27 &lt;&gt; "",6, 0)</f>
        <v>0</v>
      </c>
      <c r="K27" t="str">
        <f>IF(I172="pos_trend",B172,"")</f>
        <v/>
      </c>
      <c r="L27" t="str">
        <f t="shared" si="0"/>
        <v/>
      </c>
      <c r="M27" t="str">
        <f t="shared" si="2"/>
        <v/>
      </c>
      <c r="T27">
        <f>IF(U27 &lt;&gt; "",6, 0)</f>
        <v>0</v>
      </c>
      <c r="U27" t="str">
        <f>IF(I170="pos_trend",B170,"")</f>
        <v/>
      </c>
      <c r="V27" t="str">
        <f t="shared" si="1"/>
        <v/>
      </c>
      <c r="W27" t="str">
        <f t="shared" si="3"/>
        <v/>
      </c>
    </row>
    <row r="28" spans="1:23" x14ac:dyDescent="0.3">
      <c r="A28" s="1">
        <v>1</v>
      </c>
      <c r="B28" t="s">
        <v>42</v>
      </c>
      <c r="C28">
        <v>8.67</v>
      </c>
      <c r="D28">
        <v>14.45</v>
      </c>
      <c r="E28">
        <v>42.55</v>
      </c>
      <c r="F28">
        <v>54.22</v>
      </c>
      <c r="J28">
        <f>IF(K28 &lt;&gt; "",7, 0)</f>
        <v>0</v>
      </c>
      <c r="K28" t="str">
        <f>IF(I173="pos_trend",B173,"")</f>
        <v/>
      </c>
      <c r="L28" t="str">
        <f t="shared" si="0"/>
        <v/>
      </c>
      <c r="M28" t="str">
        <f t="shared" si="2"/>
        <v/>
      </c>
      <c r="T28">
        <f>IF(U28 &lt;&gt; "",7, 0)</f>
        <v>0</v>
      </c>
      <c r="U28" t="str">
        <f>IF(I171="pos_trend",B171,"")</f>
        <v/>
      </c>
      <c r="V28" t="str">
        <f t="shared" si="1"/>
        <v/>
      </c>
      <c r="W28" t="str">
        <f t="shared" si="3"/>
        <v/>
      </c>
    </row>
    <row r="29" spans="1:23" x14ac:dyDescent="0.3">
      <c r="A29" s="1">
        <v>2</v>
      </c>
      <c r="B29" t="s">
        <v>43</v>
      </c>
      <c r="C29">
        <v>8.67</v>
      </c>
      <c r="D29">
        <v>14.45</v>
      </c>
      <c r="E29">
        <v>12.57</v>
      </c>
      <c r="F29">
        <v>37.840000000000003</v>
      </c>
      <c r="J29">
        <f>IF(K29 &lt;&gt; "",8, 0)</f>
        <v>0</v>
      </c>
      <c r="K29" t="str">
        <f>IF(I174="pos_trend",B174,"")</f>
        <v/>
      </c>
      <c r="L29" t="str">
        <f t="shared" si="0"/>
        <v/>
      </c>
      <c r="M29" t="str">
        <f t="shared" si="2"/>
        <v/>
      </c>
      <c r="T29">
        <f>IF(U29 &lt;&gt; "",8, 0)</f>
        <v>0</v>
      </c>
      <c r="U29" t="str">
        <f>IF(I172="pos_trend",B172,"")</f>
        <v/>
      </c>
      <c r="V29" t="str">
        <f t="shared" si="1"/>
        <v/>
      </c>
      <c r="W29" t="str">
        <f t="shared" si="3"/>
        <v/>
      </c>
    </row>
    <row r="30" spans="1:23" x14ac:dyDescent="0.3">
      <c r="A30" s="1">
        <v>3</v>
      </c>
      <c r="B30" t="s">
        <v>44</v>
      </c>
      <c r="C30">
        <v>8.67</v>
      </c>
      <c r="D30">
        <v>14.45</v>
      </c>
      <c r="E30">
        <v>57.82</v>
      </c>
      <c r="F30">
        <v>90</v>
      </c>
      <c r="J30">
        <f>IF(K30 &lt;&gt; "",9, 0)</f>
        <v>0</v>
      </c>
      <c r="K30" t="str">
        <f>IF(I185="pos_trend",B185,"")</f>
        <v/>
      </c>
      <c r="L30" t="str">
        <f t="shared" si="0"/>
        <v/>
      </c>
      <c r="M30" t="str">
        <f t="shared" si="2"/>
        <v/>
      </c>
      <c r="T30">
        <f>IF(U30 &lt;&gt; "",9, 0)</f>
        <v>0</v>
      </c>
      <c r="U30" t="str">
        <f>IF(I178="pos_trend",B178,"")</f>
        <v/>
      </c>
      <c r="V30" t="str">
        <f t="shared" si="1"/>
        <v/>
      </c>
      <c r="W30" t="str">
        <f t="shared" si="3"/>
        <v/>
      </c>
    </row>
    <row r="31" spans="1:23" x14ac:dyDescent="0.3">
      <c r="A31" s="1">
        <v>4</v>
      </c>
      <c r="B31" t="s">
        <v>45</v>
      </c>
      <c r="E31">
        <v>25.89</v>
      </c>
      <c r="F31">
        <v>42.55</v>
      </c>
      <c r="J31">
        <f>IF(K31 &lt;&gt; "",10, 0)</f>
        <v>0</v>
      </c>
      <c r="K31" t="str">
        <f>IF(I186="pos_trend",B186,"")</f>
        <v/>
      </c>
      <c r="L31" t="str">
        <f t="shared" si="0"/>
        <v/>
      </c>
      <c r="M31" t="str">
        <f t="shared" si="2"/>
        <v/>
      </c>
      <c r="T31">
        <f>IF(U31 &lt;&gt; "",10, 0)</f>
        <v>0</v>
      </c>
      <c r="U31" t="str">
        <f>IF(I199="pos_trend",B199,"")</f>
        <v/>
      </c>
      <c r="V31" t="str">
        <f t="shared" si="1"/>
        <v/>
      </c>
      <c r="W31" t="str">
        <f t="shared" si="3"/>
        <v/>
      </c>
    </row>
    <row r="32" spans="1:23" x14ac:dyDescent="0.3">
      <c r="J32">
        <f>IF(K32 &lt;&gt; "",11, 0)</f>
        <v>0</v>
      </c>
      <c r="K32" t="str">
        <f>IF(I187="pos_trend",B187,"")</f>
        <v/>
      </c>
      <c r="L32" t="str">
        <f t="shared" si="0"/>
        <v/>
      </c>
      <c r="M32" t="str">
        <f t="shared" si="2"/>
        <v/>
      </c>
      <c r="T32">
        <f>IF(U32 &lt;&gt; "",11, 0)</f>
        <v>0</v>
      </c>
      <c r="U32" t="str">
        <f>IF(I209="pos_trend",B209,"")</f>
        <v/>
      </c>
      <c r="V32" t="str">
        <f t="shared" si="1"/>
        <v/>
      </c>
      <c r="W32" t="str">
        <f t="shared" si="3"/>
        <v/>
      </c>
    </row>
    <row r="33" spans="1:23" x14ac:dyDescent="0.3">
      <c r="B33" s="1" t="s">
        <v>46</v>
      </c>
      <c r="C33" s="1" t="s">
        <v>37</v>
      </c>
      <c r="D33" s="1" t="s">
        <v>38</v>
      </c>
      <c r="E33" s="1" t="s">
        <v>39</v>
      </c>
      <c r="F33" s="1" t="s">
        <v>40</v>
      </c>
      <c r="J33">
        <f>IF(K33 &lt;&gt; "",12, 0)</f>
        <v>0</v>
      </c>
      <c r="K33" t="str">
        <f>IF(I195="pos_trend",B195,"")</f>
        <v/>
      </c>
      <c r="L33" t="str">
        <f t="shared" si="0"/>
        <v/>
      </c>
      <c r="M33" t="str">
        <f t="shared" si="2"/>
        <v/>
      </c>
      <c r="T33">
        <f>IF(U33 &lt;&gt; "",12, 0)</f>
        <v>0</v>
      </c>
      <c r="U33" t="str">
        <f>IF(I231="pos_trend",B231,"")</f>
        <v/>
      </c>
      <c r="V33" t="str">
        <f t="shared" si="1"/>
        <v/>
      </c>
      <c r="W33" t="str">
        <f t="shared" si="3"/>
        <v/>
      </c>
    </row>
    <row r="34" spans="1:23" x14ac:dyDescent="0.3">
      <c r="A34" s="1">
        <v>0</v>
      </c>
      <c r="B34" t="s">
        <v>41</v>
      </c>
      <c r="E34" t="s">
        <v>4962</v>
      </c>
      <c r="F34" t="s">
        <v>2513</v>
      </c>
      <c r="J34">
        <f>IF(K34 &lt;&gt; "",13, 0)</f>
        <v>0</v>
      </c>
      <c r="K34" t="str">
        <f>IF(I196="pos_trend",B196,"")</f>
        <v/>
      </c>
      <c r="L34" t="str">
        <f t="shared" si="0"/>
        <v/>
      </c>
      <c r="M34" t="str">
        <f t="shared" si="2"/>
        <v/>
      </c>
      <c r="T34">
        <f>IF(U34 &lt;&gt; "",13, 0)</f>
        <v>0</v>
      </c>
      <c r="U34" t="str">
        <f>IF(I251="pos_trend",B251,"")</f>
        <v/>
      </c>
      <c r="V34" t="str">
        <f t="shared" si="1"/>
        <v/>
      </c>
      <c r="W34" t="str">
        <f t="shared" si="3"/>
        <v/>
      </c>
    </row>
    <row r="35" spans="1:23" x14ac:dyDescent="0.3">
      <c r="A35" s="1">
        <v>1</v>
      </c>
      <c r="B35" t="s">
        <v>42</v>
      </c>
      <c r="E35" t="s">
        <v>4963</v>
      </c>
      <c r="F35" t="s">
        <v>4964</v>
      </c>
      <c r="J35">
        <f>IF(K35 &lt;&gt; "",14, 0)</f>
        <v>0</v>
      </c>
      <c r="K35" t="str">
        <f>IF(I201="pos_trend",B201,"")</f>
        <v/>
      </c>
      <c r="L35" t="str">
        <f t="shared" si="0"/>
        <v/>
      </c>
      <c r="M35" t="str">
        <f t="shared" si="2"/>
        <v/>
      </c>
      <c r="T35">
        <f>IF(U35 &lt;&gt; "",14, 0)</f>
        <v>0</v>
      </c>
      <c r="U35" t="str">
        <f>IF(I279="pos_trend",B279,"")</f>
        <v/>
      </c>
      <c r="V35" t="str">
        <f t="shared" si="1"/>
        <v/>
      </c>
      <c r="W35" t="str">
        <f t="shared" si="3"/>
        <v/>
      </c>
    </row>
    <row r="36" spans="1:23" x14ac:dyDescent="0.3">
      <c r="A36" s="1">
        <v>2</v>
      </c>
      <c r="B36" t="s">
        <v>43</v>
      </c>
      <c r="E36" t="s">
        <v>1438</v>
      </c>
      <c r="F36" t="s">
        <v>1566</v>
      </c>
      <c r="J36">
        <f>IF(K36 &lt;&gt; "",15, 0)</f>
        <v>0</v>
      </c>
      <c r="K36" t="str">
        <f>IF(I202="pos_trend",B202,"")</f>
        <v/>
      </c>
      <c r="L36" t="str">
        <f t="shared" si="0"/>
        <v/>
      </c>
      <c r="M36" t="str">
        <f t="shared" si="2"/>
        <v/>
      </c>
      <c r="T36">
        <f>IF(U36 &lt;&gt; "",15, 0)</f>
        <v>0</v>
      </c>
      <c r="U36" t="str">
        <f>IF(I336="pos_trend",B336,"")</f>
        <v/>
      </c>
      <c r="V36" t="str">
        <f t="shared" si="1"/>
        <v/>
      </c>
      <c r="W36" t="str">
        <f t="shared" si="3"/>
        <v/>
      </c>
    </row>
    <row r="37" spans="1:23" x14ac:dyDescent="0.3">
      <c r="A37" s="1">
        <v>3</v>
      </c>
      <c r="B37" t="s">
        <v>44</v>
      </c>
      <c r="E37" t="s">
        <v>4965</v>
      </c>
      <c r="F37" t="s">
        <v>4966</v>
      </c>
      <c r="J37">
        <f>IF(K37 &lt;&gt; "",16, 0)</f>
        <v>0</v>
      </c>
      <c r="K37" t="str">
        <f>IF(I203="pos_trend",B203,"")</f>
        <v/>
      </c>
      <c r="L37" t="str">
        <f t="shared" si="0"/>
        <v/>
      </c>
      <c r="M37" t="str">
        <f t="shared" si="2"/>
        <v/>
      </c>
      <c r="T37">
        <f>IF(U37 &lt;&gt; "",16, 0)</f>
        <v>0</v>
      </c>
      <c r="U37" t="str">
        <f>IF(I235="pos_trend",B235,"")</f>
        <v/>
      </c>
      <c r="V37" t="str">
        <f t="shared" si="1"/>
        <v/>
      </c>
      <c r="W37" t="str">
        <f t="shared" si="3"/>
        <v/>
      </c>
    </row>
    <row r="38" spans="1:23" x14ac:dyDescent="0.3">
      <c r="A38" s="1">
        <v>4</v>
      </c>
      <c r="B38" t="s">
        <v>60</v>
      </c>
      <c r="E38" t="s">
        <v>4967</v>
      </c>
      <c r="F38" t="s">
        <v>4963</v>
      </c>
      <c r="J38">
        <f>IF(K38 &lt;&gt; "",17, 0)</f>
        <v>0</v>
      </c>
      <c r="K38" t="str">
        <f>IF(I351="pos_trend",B351,"")</f>
        <v/>
      </c>
      <c r="L38" t="str">
        <f t="shared" si="0"/>
        <v/>
      </c>
      <c r="M38" t="str">
        <f t="shared" si="2"/>
        <v/>
      </c>
      <c r="T38">
        <f>IF(U38 &lt;&gt; "",17, 0)</f>
        <v>0</v>
      </c>
      <c r="U38" t="str">
        <f>IF(I236="pos_trend",B236,"")</f>
        <v/>
      </c>
      <c r="V38" t="str">
        <f t="shared" si="1"/>
        <v/>
      </c>
      <c r="W38" t="str">
        <f t="shared" si="3"/>
        <v/>
      </c>
    </row>
    <row r="39" spans="1:23" x14ac:dyDescent="0.3">
      <c r="A39" s="1">
        <v>5</v>
      </c>
      <c r="B39" t="s">
        <v>63</v>
      </c>
      <c r="E39" t="s">
        <v>4968</v>
      </c>
      <c r="F39" t="s">
        <v>2531</v>
      </c>
      <c r="K39" t="str">
        <f>IF(I352="pos_trend",B352,"")</f>
        <v/>
      </c>
      <c r="M39" t="str">
        <f t="shared" si="2"/>
        <v/>
      </c>
      <c r="W39" t="str">
        <f t="shared" si="3"/>
        <v/>
      </c>
    </row>
    <row r="40" spans="1:23" x14ac:dyDescent="0.3">
      <c r="J40">
        <f>MAX(J22:J39)</f>
        <v>0</v>
      </c>
      <c r="K40" t="str">
        <f>VLOOKUP(J40,J22:K39,2,FALSE)</f>
        <v/>
      </c>
      <c r="M40" t="str">
        <f>IF(IFERROR(FIND(",",M39),TRUE)=TRUE,M39,IF(NOT(EXACT(K40,UPPER(K40))),SUBSTITUTE(M39,LOWER(K40),"and "&amp;LOWER(K40)),SUBSTITUTE(M39,K40,"and "&amp;K40)))</f>
        <v/>
      </c>
      <c r="T40">
        <f>MAX(T22:T39)</f>
        <v>0</v>
      </c>
      <c r="U40" t="str">
        <f>VLOOKUP(T40,T22:U39,2,FALSE)</f>
        <v/>
      </c>
      <c r="W40" t="str">
        <f>IF(IFERROR(FIND(",",W39),TRUE)=TRUE,W39,IF(NOT(EXACT(U40,UPPER(U40))),SUBSTITUTE(W39,LOWER(U40),"and "&amp;LOWER(U40)),SUBSTITUTE(W39,U40,"and "&amp;U40)))</f>
        <v/>
      </c>
    </row>
    <row r="41" spans="1:23" x14ac:dyDescent="0.3">
      <c r="B41" s="1" t="s">
        <v>68</v>
      </c>
      <c r="C41" s="1" t="s">
        <v>4969</v>
      </c>
      <c r="D41" s="1" t="s">
        <v>4970</v>
      </c>
      <c r="E41" s="1" t="s">
        <v>4971</v>
      </c>
      <c r="F41" s="1" t="s">
        <v>4972</v>
      </c>
    </row>
    <row r="42" spans="1:23" x14ac:dyDescent="0.3">
      <c r="A42" s="1">
        <v>0</v>
      </c>
      <c r="B42" t="s">
        <v>73</v>
      </c>
      <c r="E42" t="s">
        <v>4973</v>
      </c>
      <c r="F42" t="s">
        <v>4974</v>
      </c>
      <c r="K42" t="str">
        <f>SUBSTITUTE(IF(M40&lt;&gt;"", D1 &amp; " has managed to increase " &amp; M40 &amp; " each year since " &amp; C144, "No positive trends")," , "," ")</f>
        <v>No positive trends</v>
      </c>
      <c r="U42" t="str">
        <f>SUBSTITUTE(IF(W40&lt;&gt;"", D1 &amp; " has managed to increase " &amp; W40 &amp; " each year since " &amp; C144, "No positive trends")," , "," ")</f>
        <v>No positive trends</v>
      </c>
    </row>
    <row r="43" spans="1:23" x14ac:dyDescent="0.3">
      <c r="A43" s="1">
        <v>1</v>
      </c>
      <c r="B43" t="s">
        <v>78</v>
      </c>
      <c r="E43" t="s">
        <v>4975</v>
      </c>
      <c r="F43" t="s">
        <v>4976</v>
      </c>
    </row>
    <row r="44" spans="1:23" x14ac:dyDescent="0.3">
      <c r="A44" s="1">
        <v>2</v>
      </c>
      <c r="B44" t="s">
        <v>82</v>
      </c>
      <c r="E44" t="s">
        <v>4977</v>
      </c>
      <c r="F44" t="s">
        <v>4978</v>
      </c>
    </row>
    <row r="45" spans="1:23" x14ac:dyDescent="0.3">
      <c r="A45" s="1">
        <v>3</v>
      </c>
      <c r="B45" t="s">
        <v>87</v>
      </c>
      <c r="E45" t="s">
        <v>4979</v>
      </c>
      <c r="F45" t="s">
        <v>4980</v>
      </c>
    </row>
    <row r="47" spans="1:23" x14ac:dyDescent="0.3">
      <c r="B47" s="1" t="s">
        <v>92</v>
      </c>
      <c r="C47" s="1" t="s">
        <v>37</v>
      </c>
      <c r="D47" s="1" t="s">
        <v>38</v>
      </c>
      <c r="E47" s="1" t="s">
        <v>39</v>
      </c>
      <c r="F47" s="1" t="s">
        <v>40</v>
      </c>
    </row>
    <row r="48" spans="1:23" x14ac:dyDescent="0.3">
      <c r="A48" s="1">
        <v>0</v>
      </c>
      <c r="B48" t="s">
        <v>93</v>
      </c>
      <c r="C48">
        <v>8.67</v>
      </c>
      <c r="D48">
        <v>14.45</v>
      </c>
      <c r="E48">
        <v>42.55</v>
      </c>
      <c r="F48">
        <v>54.22</v>
      </c>
    </row>
    <row r="49" spans="1:14" x14ac:dyDescent="0.3">
      <c r="A49" s="1">
        <v>1</v>
      </c>
      <c r="B49" t="s">
        <v>94</v>
      </c>
      <c r="C49">
        <v>8.67</v>
      </c>
      <c r="D49">
        <v>14.45</v>
      </c>
      <c r="E49">
        <v>42.55</v>
      </c>
      <c r="F49">
        <v>54.22</v>
      </c>
    </row>
    <row r="50" spans="1:14" x14ac:dyDescent="0.3">
      <c r="A50" s="1">
        <v>2</v>
      </c>
      <c r="B50" t="s">
        <v>95</v>
      </c>
      <c r="C50">
        <v>8.67</v>
      </c>
      <c r="D50">
        <v>14.45</v>
      </c>
      <c r="E50">
        <v>42.55</v>
      </c>
      <c r="F50">
        <v>54.22</v>
      </c>
    </row>
    <row r="51" spans="1:14" x14ac:dyDescent="0.3">
      <c r="A51" s="1">
        <v>3</v>
      </c>
      <c r="B51" t="s">
        <v>96</v>
      </c>
      <c r="C51">
        <v>8.67</v>
      </c>
      <c r="D51">
        <v>14.45</v>
      </c>
      <c r="E51">
        <v>44.48</v>
      </c>
      <c r="F51">
        <v>54.1</v>
      </c>
    </row>
    <row r="52" spans="1:14" x14ac:dyDescent="0.3">
      <c r="A52" s="1">
        <v>4</v>
      </c>
      <c r="B52" t="s">
        <v>97</v>
      </c>
      <c r="C52">
        <v>12.96</v>
      </c>
      <c r="D52">
        <v>12.96</v>
      </c>
      <c r="E52">
        <v>44.48</v>
      </c>
      <c r="F52">
        <v>57.19</v>
      </c>
    </row>
    <row r="54" spans="1:14" x14ac:dyDescent="0.3">
      <c r="B54" s="1" t="s">
        <v>98</v>
      </c>
      <c r="C54" s="1" t="s">
        <v>37</v>
      </c>
      <c r="D54" s="1" t="s">
        <v>38</v>
      </c>
      <c r="E54" s="1" t="s">
        <v>39</v>
      </c>
      <c r="F54" s="1" t="s">
        <v>40</v>
      </c>
    </row>
    <row r="55" spans="1:14" x14ac:dyDescent="0.3">
      <c r="A55" s="1">
        <v>0</v>
      </c>
      <c r="B55" t="s">
        <v>99</v>
      </c>
    </row>
    <row r="56" spans="1:14" x14ac:dyDescent="0.3">
      <c r="A56" s="1">
        <v>1</v>
      </c>
      <c r="B56" t="s">
        <v>100</v>
      </c>
    </row>
    <row r="57" spans="1:14" x14ac:dyDescent="0.3">
      <c r="A57" s="1">
        <v>2</v>
      </c>
      <c r="B57" t="s">
        <v>101</v>
      </c>
    </row>
    <row r="58" spans="1:14" x14ac:dyDescent="0.3">
      <c r="A58" s="1">
        <v>3</v>
      </c>
      <c r="B58" t="s">
        <v>102</v>
      </c>
    </row>
    <row r="60" spans="1:14" x14ac:dyDescent="0.3">
      <c r="B60" s="1" t="s">
        <v>103</v>
      </c>
      <c r="C60" s="1" t="s">
        <v>4981</v>
      </c>
      <c r="D60" s="1" t="s">
        <v>105</v>
      </c>
      <c r="E60" s="1" t="s">
        <v>106</v>
      </c>
      <c r="F60" s="1" t="s">
        <v>107</v>
      </c>
      <c r="I60" t="str">
        <f t="shared" ref="I60:I123" si="4">IF(AND(K60&gt; J60, L60&gt; K60, M60&gt; L60, N60&gt; M60), "pos_trend", IF(AND(K60&lt; J60, L60&lt; K60, M60&lt; L60, N60&lt; M60), "neg_trend", "N/A"))</f>
        <v>N/A</v>
      </c>
      <c r="J60" t="str">
        <f t="shared" ref="J60:J123" si="5">IFERROR(IF(TRIM(C60)="-", "N/A", IF(RIGHT(C60,1)=")",IF(RIGHT(C60,2)="T)",-1000000000000*VALUE(MID(C60,2,LEN(C60)-3)),IF(RIGHT(C60,2)="M)",-1000000*VALUE(MID(C60,2,LEN(C60)-3)),IF(RIGHT(C60,2)="B)",-1000000000*VALUE(MID(C60,2,LEN(C60)-3)),IF(RIGHT(C60,2)="k)",-1000*VALUE(MID(C60,2,LEN(C60)-3)),VALUE(SUBSTITUTE(C60,",","")))))),IF(RIGHT(C60,1)="T",1000000000000*VALUE(LEFT(C60,LEN(C60)-1)),IF(RIGHT(C60,1)="M",1000000*VALUE(LEFT(C60,LEN(C60)-1)),IF(RIGHT(C60,1)="B",1000000000*VALUE(LEFT(C60,LEN(C60)-1)),IF(RIGHT(C60,1)="%",0.01*VALUE(LEFT(C60,LEN(C60)-1)),IF(RIGHT(C60,1)="k",1000*VALUE(LEFT(C60,LEN(C60)-1)),VALUE(SUBSTITUTE(C60,",",""))))))))),"N/A")</f>
        <v>N/A</v>
      </c>
      <c r="K60" t="str">
        <f t="shared" ref="K60:K123" si="6">IFERROR(IF(TRIM(D60)="-", "N/A", IF(RIGHT(D60,1)=")",IF(RIGHT(D60,2)="T)",-1000000000000*VALUE(MID(D60,2,LEN(D60)-3)),IF(RIGHT(D60,2)="M)",-1000000*VALUE(MID(D60,2,LEN(D60)-3)),IF(RIGHT(D60,2)="B)",-1000000000*VALUE(MID(D60,2,LEN(D60)-3)),IF(RIGHT(D60,2)="k)",-1000*VALUE(MID(D60,2,LEN(D60)-3)),VALUE(SUBSTITUTE(D60,",","")))))),IF(RIGHT(D60,1)="T",1000000000000*VALUE(LEFT(D60,LEN(D60)-1)),IF(RIGHT(D60,1)="M",1000000*VALUE(LEFT(D60,LEN(D60)-1)),IF(RIGHT(D60,1)="B",1000000000*VALUE(LEFT(D60,LEN(D60)-1)),IF(RIGHT(D60,1)="%",0.01*VALUE(LEFT(D60,LEN(D60)-1)),IF(RIGHT(D60,1)="k",1000*VALUE(LEFT(D60,LEN(D60)-1)),VALUE(SUBSTITUTE(D60,",",""))))))))),"N/A")</f>
        <v>N/A</v>
      </c>
      <c r="L60" t="str">
        <f t="shared" ref="L60:L123" si="7">IFERROR(IF(TRIM(E60)="-", "N/A", IF(RIGHT(E60,1)=")",IF(RIGHT(E60,2)="T)",-1000000000000*VALUE(MID(E60,2,LEN(E60)-3)),IF(RIGHT(E60,2)="M)",-1000000*VALUE(MID(E60,2,LEN(E60)-3)),IF(RIGHT(E60,2)="B)",-1000000000*VALUE(MID(E60,2,LEN(E60)-3)),IF(RIGHT(E60,2)="k)",-1000*VALUE(MID(E60,2,LEN(E60)-3)),VALUE(SUBSTITUTE(E60,",","")))))),IF(RIGHT(E60,1)="T",1000000000000*VALUE(LEFT(E60,LEN(E60)-1)),IF(RIGHT(E60,1)="M",1000000*VALUE(LEFT(E60,LEN(E60)-1)),IF(RIGHT(E60,1)="B",1000000000*VALUE(LEFT(E60,LEN(E60)-1)),IF(RIGHT(E60,1)="%",0.01*VALUE(LEFT(E60,LEN(E60)-1)),IF(RIGHT(E60,1)="k",1000*VALUE(LEFT(E60,LEN(E60)-1)),VALUE(SUBSTITUTE(E60,",",""))))))))),"N/A")</f>
        <v>N/A</v>
      </c>
      <c r="M60" t="str">
        <f t="shared" ref="M60:M123" si="8">IFERROR(IF(TRIM(F60)="-", "N/A", IF(RIGHT(F60,1)=")",IF(RIGHT(F60,2)="T)",-1000000000000*VALUE(MID(F60,2,LEN(F60)-3)),IF(RIGHT(F60,2)="M)",-1000000*VALUE(MID(F60,2,LEN(F60)-3)),IF(RIGHT(F60,2)="B)",-1000000000*VALUE(MID(F60,2,LEN(F60)-3)),IF(RIGHT(F60,2)="k)",-1000*VALUE(MID(F60,2,LEN(F60)-3)),VALUE(SUBSTITUTE(F60,",","")))))),IF(RIGHT(F60,1)="T",1000000000000*VALUE(LEFT(F60,LEN(F60)-1)),IF(RIGHT(F60,1)="M",1000000*VALUE(LEFT(F60,LEN(F60)-1)),IF(RIGHT(F60,1)="B",1000000000*VALUE(LEFT(F60,LEN(F60)-1)),IF(RIGHT(F60,1)="%",0.01*VALUE(LEFT(F60,LEN(F60)-1)),IF(RIGHT(F60,1)="k",1000*VALUE(LEFT(F60,LEN(F60)-1)),VALUE(SUBSTITUTE(F60,",",""))))))))),"N/A")</f>
        <v>N/A</v>
      </c>
      <c r="N60" t="str">
        <f t="shared" ref="N60:N123" si="9">IFERROR(IF(TRIM(G60)="-", "N/A", IF(RIGHT(G60,1)=")",IF(RIGHT(G60,2)="T)",-1000000000000*VALUE(MID(G60,2,LEN(G60)-3)),IF(RIGHT(G60,2)="M)",-1000000*VALUE(MID(G60,2,LEN(G60)-3)),IF(RIGHT(G60,2)="B)",-1000000000*VALUE(MID(G60,2,LEN(G60)-3)),IF(RIGHT(G60,2)="k)",-1000*VALUE(MID(G60,2,LEN(G60)-3)),VALUE(SUBSTITUTE(G60,",","")))))),IF(RIGHT(G60,1)="T",1000000000000*VALUE(LEFT(G60,LEN(G60)-1)),IF(RIGHT(G60,1)="M",1000000*VALUE(LEFT(G60,LEN(G60)-1)),IF(RIGHT(G60,1)="B",1000000000*VALUE(LEFT(G60,LEN(G60)-1)),IF(RIGHT(G60,1)="%",0.01*VALUE(LEFT(G60,LEN(G60)-1)),IF(RIGHT(G60,1)="k",1000*VALUE(LEFT(G60,LEN(G60)-1)),VALUE(SUBSTITUTE(G60,",",""))))))))),"N/A")</f>
        <v>N/A</v>
      </c>
    </row>
    <row r="61" spans="1:14" x14ac:dyDescent="0.3">
      <c r="A61" s="1">
        <v>0</v>
      </c>
      <c r="B61" t="s">
        <v>108</v>
      </c>
      <c r="F61">
        <v>0.19</v>
      </c>
      <c r="I61" t="str">
        <f t="shared" si="4"/>
        <v>N/A</v>
      </c>
      <c r="J61" t="str">
        <f t="shared" si="5"/>
        <v>N/A</v>
      </c>
      <c r="K61" t="str">
        <f t="shared" si="6"/>
        <v>N/A</v>
      </c>
      <c r="L61" t="str">
        <f t="shared" si="7"/>
        <v>N/A</v>
      </c>
      <c r="M61">
        <f t="shared" si="8"/>
        <v>0.19</v>
      </c>
      <c r="N61" t="str">
        <f t="shared" si="9"/>
        <v>N/A</v>
      </c>
    </row>
    <row r="62" spans="1:14" x14ac:dyDescent="0.3">
      <c r="A62" s="1">
        <v>1</v>
      </c>
      <c r="B62" t="s">
        <v>110</v>
      </c>
      <c r="F62">
        <v>0.22</v>
      </c>
      <c r="I62" t="str">
        <f t="shared" si="4"/>
        <v>N/A</v>
      </c>
      <c r="J62" t="str">
        <f t="shared" si="5"/>
        <v>N/A</v>
      </c>
      <c r="K62" t="str">
        <f t="shared" si="6"/>
        <v>N/A</v>
      </c>
      <c r="L62" t="str">
        <f t="shared" si="7"/>
        <v>N/A</v>
      </c>
      <c r="M62">
        <f t="shared" si="8"/>
        <v>0.22</v>
      </c>
      <c r="N62" t="str">
        <f t="shared" si="9"/>
        <v>N/A</v>
      </c>
    </row>
    <row r="63" spans="1:14" x14ac:dyDescent="0.3">
      <c r="A63" s="1">
        <v>2</v>
      </c>
      <c r="B63" t="s">
        <v>112</v>
      </c>
      <c r="C63" t="s">
        <v>4982</v>
      </c>
      <c r="F63">
        <v>0.08</v>
      </c>
      <c r="I63" t="str">
        <f t="shared" si="4"/>
        <v>N/A</v>
      </c>
      <c r="J63">
        <f t="shared" si="5"/>
        <v>0.64300000000000002</v>
      </c>
      <c r="K63" t="str">
        <f t="shared" si="6"/>
        <v>N/A</v>
      </c>
      <c r="L63" t="str">
        <f t="shared" si="7"/>
        <v>N/A</v>
      </c>
      <c r="M63">
        <f t="shared" si="8"/>
        <v>0.08</v>
      </c>
      <c r="N63" t="str">
        <f t="shared" si="9"/>
        <v>N/A</v>
      </c>
    </row>
    <row r="64" spans="1:14" x14ac:dyDescent="0.3">
      <c r="A64" s="1">
        <v>3</v>
      </c>
      <c r="B64" t="s">
        <v>114</v>
      </c>
      <c r="C64" t="s">
        <v>4983</v>
      </c>
      <c r="F64">
        <v>0.12</v>
      </c>
      <c r="I64" t="str">
        <f t="shared" si="4"/>
        <v>N/A</v>
      </c>
      <c r="J64">
        <f t="shared" si="5"/>
        <v>0.27399999999999997</v>
      </c>
      <c r="K64" t="str">
        <f t="shared" si="6"/>
        <v>N/A</v>
      </c>
      <c r="L64" t="str">
        <f t="shared" si="7"/>
        <v>N/A</v>
      </c>
      <c r="M64">
        <f t="shared" si="8"/>
        <v>0.12</v>
      </c>
      <c r="N64" t="str">
        <f t="shared" si="9"/>
        <v>N/A</v>
      </c>
    </row>
    <row r="65" spans="1:14" x14ac:dyDescent="0.3">
      <c r="A65" s="1">
        <v>4</v>
      </c>
      <c r="B65" t="s">
        <v>116</v>
      </c>
      <c r="C65" t="s">
        <v>4984</v>
      </c>
      <c r="F65">
        <v>0.08</v>
      </c>
      <c r="I65" t="str">
        <f t="shared" si="4"/>
        <v>N/A</v>
      </c>
      <c r="J65">
        <f t="shared" si="5"/>
        <v>5.7300000000000004E-2</v>
      </c>
      <c r="K65" t="str">
        <f t="shared" si="6"/>
        <v>N/A</v>
      </c>
      <c r="L65" t="str">
        <f t="shared" si="7"/>
        <v>N/A</v>
      </c>
      <c r="M65">
        <f t="shared" si="8"/>
        <v>0.08</v>
      </c>
      <c r="N65" t="str">
        <f t="shared" si="9"/>
        <v>N/A</v>
      </c>
    </row>
    <row r="66" spans="1:14" x14ac:dyDescent="0.3">
      <c r="A66" s="1">
        <v>5</v>
      </c>
      <c r="B66" t="s">
        <v>118</v>
      </c>
      <c r="C66" t="s">
        <v>4985</v>
      </c>
      <c r="I66" t="str">
        <f t="shared" si="4"/>
        <v>N/A</v>
      </c>
      <c r="J66">
        <f t="shared" si="5"/>
        <v>-9.4399999999999998E-2</v>
      </c>
      <c r="K66" t="str">
        <f t="shared" si="6"/>
        <v>N/A</v>
      </c>
      <c r="L66" t="str">
        <f t="shared" si="7"/>
        <v>N/A</v>
      </c>
      <c r="M66" t="str">
        <f t="shared" si="8"/>
        <v>N/A</v>
      </c>
      <c r="N66" t="str">
        <f t="shared" si="9"/>
        <v>N/A</v>
      </c>
    </row>
    <row r="67" spans="1:14" x14ac:dyDescent="0.3">
      <c r="D67" t="s">
        <v>120</v>
      </c>
      <c r="E67" t="str">
        <f>C1</f>
        <v>PT Alam Sutera Realty Tbk (ASRI.JK)</v>
      </c>
      <c r="I67" t="str">
        <f t="shared" si="4"/>
        <v>N/A</v>
      </c>
      <c r="J67" t="str">
        <f t="shared" si="5"/>
        <v>N/A</v>
      </c>
      <c r="K67" t="str">
        <f t="shared" si="6"/>
        <v>N/A</v>
      </c>
      <c r="L67" t="str">
        <f t="shared" si="7"/>
        <v>N/A</v>
      </c>
      <c r="M67" t="str">
        <f t="shared" si="8"/>
        <v>N/A</v>
      </c>
      <c r="N67" t="str">
        <f t="shared" si="9"/>
        <v>N/A</v>
      </c>
    </row>
    <row r="68" spans="1:14" x14ac:dyDescent="0.3">
      <c r="A68" s="1">
        <v>0</v>
      </c>
      <c r="B68" t="s">
        <v>121</v>
      </c>
      <c r="C68" t="s">
        <v>4960</v>
      </c>
      <c r="D68" t="e">
        <f ca="1">AVERAGE(VALUE(INDIRECT("J"&amp;(MATCH(B68,B69:B500,0)+68))),VALUE(INDIRECT("J"&amp;(MATCH(B68,B69:B500,0)+79))),VALUE(INDIRECT("J"&amp;(MATCH(B68,B69:B500,0)+90))),VALUE(INDIRECT("J"&amp;(MATCH(B68,B69:B500,0)+101))))</f>
        <v>#N/A</v>
      </c>
      <c r="E68" t="e">
        <f t="shared" ref="E68:E76" ca="1" si="10">IF(AND(C68&lt;&gt;"",D68&lt;&gt;0),IF(VALUE(J68)&gt;VALUE(K68),"above average","below average"),"no data")</f>
        <v>#N/A</v>
      </c>
      <c r="I68" t="str">
        <f t="shared" ca="1" si="4"/>
        <v>N/A</v>
      </c>
      <c r="J68">
        <f t="shared" si="5"/>
        <v>6090000000000</v>
      </c>
      <c r="K68" t="str">
        <f t="shared" ca="1" si="6"/>
        <v>N/A</v>
      </c>
      <c r="L68" t="str">
        <f t="shared" ca="1" si="7"/>
        <v>N/A</v>
      </c>
      <c r="M68" t="str">
        <f t="shared" si="8"/>
        <v>N/A</v>
      </c>
      <c r="N68" t="str">
        <f t="shared" si="9"/>
        <v>N/A</v>
      </c>
    </row>
    <row r="69" spans="1:14" x14ac:dyDescent="0.3">
      <c r="A69" s="1">
        <v>1</v>
      </c>
      <c r="B69" t="s">
        <v>122</v>
      </c>
      <c r="D69" t="e">
        <f ca="1">AVERAGE(VALUE(INDIRECT("J"&amp;(MATCH(B69,B70:B501,0)+69))),VALUE(INDIRECT("J"&amp;(MATCH(B69,B70:B501,0)+80))),VALUE(INDIRECT("J"&amp;(MATCH(B69,B70:B501,0)+91))),VALUE(INDIRECT("J"&amp;(MATCH(B69,B70:B501,0)+102))))</f>
        <v>#N/A</v>
      </c>
      <c r="E69" t="e">
        <f t="shared" ca="1" si="10"/>
        <v>#N/A</v>
      </c>
      <c r="I69" t="str">
        <f t="shared" ca="1" si="4"/>
        <v>N/A</v>
      </c>
      <c r="J69" t="str">
        <f t="shared" si="5"/>
        <v>N/A</v>
      </c>
      <c r="K69" t="str">
        <f t="shared" ca="1" si="6"/>
        <v>N/A</v>
      </c>
      <c r="L69" t="str">
        <f t="shared" ca="1" si="7"/>
        <v>N/A</v>
      </c>
      <c r="M69" t="str">
        <f t="shared" si="8"/>
        <v>N/A</v>
      </c>
      <c r="N69" t="str">
        <f t="shared" si="9"/>
        <v>N/A</v>
      </c>
    </row>
    <row r="70" spans="1:14" x14ac:dyDescent="0.3">
      <c r="A70" s="1">
        <v>2</v>
      </c>
      <c r="B70" t="s">
        <v>123</v>
      </c>
      <c r="D70" t="e">
        <f ca="1">AVERAGE(VALUE(INDIRECT("J"&amp;(MATCH(B70,B71:B502,0)+70))),VALUE(INDIRECT("J"&amp;(MATCH(B70,B71:B502,0)+81))),VALUE(INDIRECT("J"&amp;(MATCH(B70,B71:B502,0)+92))),VALUE(INDIRECT("J"&amp;(MATCH(B70,B71:B502,0)+103))))</f>
        <v>#N/A</v>
      </c>
      <c r="E70" t="e">
        <f t="shared" ca="1" si="10"/>
        <v>#N/A</v>
      </c>
      <c r="F70" t="e">
        <f t="shared" ref="F70:F76" ca="1" si="11">IF(E70="above average",LOWER(TRIM(IF(ISNUMBER(VALUE(RIGHT(B70,1))),REPLACE(B70,LEN(B70),1,""),B70))),"")</f>
        <v>#N/A</v>
      </c>
      <c r="G70" t="e">
        <f ca="1">IFERROR(LEFT(F70,FIND("(",F70) - 2),F70)</f>
        <v>#N/A</v>
      </c>
      <c r="I70" t="str">
        <f t="shared" ca="1" si="4"/>
        <v>N/A</v>
      </c>
      <c r="J70" t="str">
        <f t="shared" si="5"/>
        <v>N/A</v>
      </c>
      <c r="K70" t="str">
        <f t="shared" ca="1" si="6"/>
        <v>N/A</v>
      </c>
      <c r="L70" t="str">
        <f t="shared" ca="1" si="7"/>
        <v>N/A</v>
      </c>
      <c r="M70" t="str">
        <f t="shared" ca="1" si="8"/>
        <v>N/A</v>
      </c>
      <c r="N70" t="str">
        <f t="shared" ca="1" si="9"/>
        <v>N/A</v>
      </c>
    </row>
    <row r="71" spans="1:14" x14ac:dyDescent="0.3">
      <c r="A71" s="1">
        <v>3</v>
      </c>
      <c r="B71" t="s">
        <v>124</v>
      </c>
      <c r="D71" t="e">
        <f ca="1">AVERAGE(VALUE(INDIRECT("J"&amp;(MATCH(B71,B72:B503,0)+71))),VALUE(INDIRECT("J"&amp;(MATCH(B71,B72:B503,0)+82))),VALUE(INDIRECT("J"&amp;(MATCH(B71,B72:B503,0)+93))),VALUE(INDIRECT("J"&amp;(MATCH(B71,B72:B503,0)+104))))</f>
        <v>#N/A</v>
      </c>
      <c r="E71" t="e">
        <f t="shared" ca="1" si="10"/>
        <v>#N/A</v>
      </c>
      <c r="F71" t="e">
        <f t="shared" ca="1" si="11"/>
        <v>#N/A</v>
      </c>
      <c r="G71" t="e">
        <f t="shared" ref="G71:G76" ca="1" si="12">IF(F71&lt;&gt;"", G70 &amp; ", " &amp; IFERROR(LEFT(F71,FIND("(",F71) - 2),F71),G70)</f>
        <v>#N/A</v>
      </c>
      <c r="I71" t="str">
        <f t="shared" ca="1" si="4"/>
        <v>N/A</v>
      </c>
      <c r="J71" t="str">
        <f t="shared" si="5"/>
        <v>N/A</v>
      </c>
      <c r="K71" t="str">
        <f t="shared" ca="1" si="6"/>
        <v>N/A</v>
      </c>
      <c r="L71" t="str">
        <f t="shared" ca="1" si="7"/>
        <v>N/A</v>
      </c>
      <c r="M71" t="str">
        <f t="shared" ca="1" si="8"/>
        <v>N/A</v>
      </c>
      <c r="N71" t="str">
        <f t="shared" ca="1" si="9"/>
        <v>N/A</v>
      </c>
    </row>
    <row r="72" spans="1:14" x14ac:dyDescent="0.3">
      <c r="A72" s="1">
        <v>4</v>
      </c>
      <c r="B72" t="s">
        <v>126</v>
      </c>
      <c r="D72" t="e">
        <f ca="1">AVERAGE(VALUE(INDIRECT("J"&amp;(MATCH(B72,B73:B504,0)+72))),VALUE(INDIRECT("J"&amp;(MATCH(B72,B73:B504,0)+83))),VALUE(INDIRECT("J"&amp;(MATCH(B72,B73:B504,0)+94))),VALUE(INDIRECT("J"&amp;(MATCH(B72,B73:B504,0)+105))))</f>
        <v>#N/A</v>
      </c>
      <c r="E72" t="e">
        <f t="shared" ca="1" si="10"/>
        <v>#N/A</v>
      </c>
      <c r="F72" t="e">
        <f t="shared" ca="1" si="11"/>
        <v>#N/A</v>
      </c>
      <c r="G72" t="e">
        <f t="shared" ca="1" si="12"/>
        <v>#N/A</v>
      </c>
      <c r="I72" t="str">
        <f t="shared" ca="1" si="4"/>
        <v>N/A</v>
      </c>
      <c r="J72" t="str">
        <f t="shared" si="5"/>
        <v>N/A</v>
      </c>
      <c r="K72" t="str">
        <f t="shared" ca="1" si="6"/>
        <v>N/A</v>
      </c>
      <c r="L72" t="str">
        <f t="shared" ca="1" si="7"/>
        <v>N/A</v>
      </c>
      <c r="M72" t="str">
        <f t="shared" ca="1" si="8"/>
        <v>N/A</v>
      </c>
      <c r="N72" t="str">
        <f t="shared" ca="1" si="9"/>
        <v>N/A</v>
      </c>
    </row>
    <row r="73" spans="1:14" x14ac:dyDescent="0.3">
      <c r="A73" s="1">
        <v>5</v>
      </c>
      <c r="B73" t="s">
        <v>128</v>
      </c>
      <c r="D73" t="e">
        <f ca="1">AVERAGE(VALUE(INDIRECT("J"&amp;(MATCH(B73,B74:B505,0)+73))),VALUE(INDIRECT("J"&amp;(MATCH(B73,B74:B505,0)+84))),VALUE(INDIRECT("J"&amp;(MATCH(B73,B74:B505,0)+95))),VALUE(INDIRECT("J"&amp;(MATCH(B73,B74:B505,0)+106))))</f>
        <v>#N/A</v>
      </c>
      <c r="E73" t="e">
        <f t="shared" ca="1" si="10"/>
        <v>#N/A</v>
      </c>
      <c r="F73" t="e">
        <f t="shared" ca="1" si="11"/>
        <v>#N/A</v>
      </c>
      <c r="G73" t="e">
        <f t="shared" ca="1" si="12"/>
        <v>#N/A</v>
      </c>
      <c r="I73" t="str">
        <f t="shared" ca="1" si="4"/>
        <v>N/A</v>
      </c>
      <c r="J73" t="str">
        <f t="shared" si="5"/>
        <v>N/A</v>
      </c>
      <c r="K73" t="str">
        <f t="shared" ca="1" si="6"/>
        <v>N/A</v>
      </c>
      <c r="L73" t="str">
        <f t="shared" ca="1" si="7"/>
        <v>N/A</v>
      </c>
      <c r="M73" t="str">
        <f t="shared" ca="1" si="8"/>
        <v>N/A</v>
      </c>
      <c r="N73" t="str">
        <f t="shared" ca="1" si="9"/>
        <v>N/A</v>
      </c>
    </row>
    <row r="74" spans="1:14" x14ac:dyDescent="0.3">
      <c r="A74" s="1">
        <v>6</v>
      </c>
      <c r="B74" t="s">
        <v>130</v>
      </c>
      <c r="D74" t="e">
        <f ca="1">AVERAGE(VALUE(INDIRECT("J"&amp;(MATCH(B74,B75:B506,0)+74))),VALUE(INDIRECT("J"&amp;(MATCH(B74,B75:B506,0)+85))),VALUE(INDIRECT("J"&amp;(MATCH(B74,B75:B506,0)+96))),VALUE(INDIRECT("J"&amp;(MATCH(B74,B75:B506,0)+107))))</f>
        <v>#N/A</v>
      </c>
      <c r="E74" t="e">
        <f t="shared" ca="1" si="10"/>
        <v>#N/A</v>
      </c>
      <c r="F74" t="e">
        <f t="shared" ca="1" si="11"/>
        <v>#N/A</v>
      </c>
      <c r="G74" t="e">
        <f t="shared" ca="1" si="12"/>
        <v>#N/A</v>
      </c>
      <c r="I74" t="str">
        <f t="shared" ca="1" si="4"/>
        <v>N/A</v>
      </c>
      <c r="J74" t="str">
        <f t="shared" si="5"/>
        <v>N/A</v>
      </c>
      <c r="K74" t="str">
        <f t="shared" ca="1" si="6"/>
        <v>N/A</v>
      </c>
      <c r="L74" t="str">
        <f t="shared" ca="1" si="7"/>
        <v>N/A</v>
      </c>
      <c r="M74" t="str">
        <f t="shared" ca="1" si="8"/>
        <v>N/A</v>
      </c>
      <c r="N74" t="str">
        <f t="shared" ca="1" si="9"/>
        <v>N/A</v>
      </c>
    </row>
    <row r="75" spans="1:14" x14ac:dyDescent="0.3">
      <c r="A75" s="1">
        <v>7</v>
      </c>
      <c r="B75" t="s">
        <v>132</v>
      </c>
      <c r="D75" t="e">
        <f ca="1">AVERAGE(VALUE(INDIRECT("J"&amp;(MATCH(B75,B76:B507,0)+75))),VALUE(INDIRECT("J"&amp;(MATCH(B75,B76:B507,0)+86))),VALUE(INDIRECT("J"&amp;(MATCH(B75,B76:B507,0)+97))),VALUE(INDIRECT("J"&amp;(MATCH(B75,B76:B507,0)+108))))</f>
        <v>#N/A</v>
      </c>
      <c r="E75" t="e">
        <f t="shared" ca="1" si="10"/>
        <v>#N/A</v>
      </c>
      <c r="F75" t="e">
        <f t="shared" ca="1" si="11"/>
        <v>#N/A</v>
      </c>
      <c r="G75" t="e">
        <f t="shared" ca="1" si="12"/>
        <v>#N/A</v>
      </c>
      <c r="I75" t="str">
        <f t="shared" ca="1" si="4"/>
        <v>N/A</v>
      </c>
      <c r="J75" t="str">
        <f t="shared" si="5"/>
        <v>N/A</v>
      </c>
      <c r="K75" t="str">
        <f t="shared" ca="1" si="6"/>
        <v>N/A</v>
      </c>
      <c r="L75" t="str">
        <f t="shared" ca="1" si="7"/>
        <v>N/A</v>
      </c>
      <c r="M75" t="str">
        <f t="shared" ca="1" si="8"/>
        <v>N/A</v>
      </c>
      <c r="N75" t="str">
        <f t="shared" ca="1" si="9"/>
        <v>N/A</v>
      </c>
    </row>
    <row r="76" spans="1:14" x14ac:dyDescent="0.3">
      <c r="A76" s="1">
        <v>8</v>
      </c>
      <c r="B76" t="s">
        <v>133</v>
      </c>
      <c r="D76" t="e">
        <f ca="1">AVERAGE(VALUE(INDIRECT("J"&amp;(MATCH(B76,B77:B508,0)+76))),VALUE(INDIRECT("J"&amp;(MATCH(B76,B77:B508,0)+87))),VALUE(INDIRECT("J"&amp;(MATCH(B76,B77:B508,0)+98))),VALUE(INDIRECT("J"&amp;(MATCH(B76,B77:B508,0)+109))))</f>
        <v>#N/A</v>
      </c>
      <c r="E76" t="e">
        <f t="shared" ca="1" si="10"/>
        <v>#N/A</v>
      </c>
      <c r="F76" t="e">
        <f t="shared" ca="1" si="11"/>
        <v>#N/A</v>
      </c>
      <c r="G76" t="e">
        <f t="shared" ca="1" si="12"/>
        <v>#N/A</v>
      </c>
      <c r="I76" t="str">
        <f t="shared" ca="1" si="4"/>
        <v>N/A</v>
      </c>
      <c r="J76" t="str">
        <f t="shared" si="5"/>
        <v>N/A</v>
      </c>
      <c r="K76" t="str">
        <f t="shared" ca="1" si="6"/>
        <v>N/A</v>
      </c>
      <c r="L76" t="str">
        <f t="shared" ca="1" si="7"/>
        <v>N/A</v>
      </c>
      <c r="M76" t="str">
        <f t="shared" ca="1" si="8"/>
        <v>N/A</v>
      </c>
      <c r="N76" t="str">
        <f t="shared" ca="1" si="9"/>
        <v>N/A</v>
      </c>
    </row>
    <row r="77" spans="1:14" x14ac:dyDescent="0.3">
      <c r="F77" t="e">
        <f ca="1">IF(F76="",IF(F75="",IF(F74="",IF(F73="",IF(F72="",IF(F71="",IFERROR(LEFT(F70,FIND("(",F70) - 2),F70),IFERROR(LEFT(F71,FIND("(",F71) - 2),F71)),IFERROR(LEFT(F72,FIND("(",F72) - 2),F72)),IFERROR(LEFT(F73,FIND("(",F73) - 2),F73)),IFERROR(LEFT(F74,FIND("(",F74) - 2),F74)),IFERROR(LEFT(F75,FIND("(",F75) - 2),F75)),IFERROR(LEFT(F76,FIND("(",F76) - 2),F76))</f>
        <v>#N/A</v>
      </c>
      <c r="G77" t="e">
        <f ca="1">TRIM(IF(LEFT(G76,1)=",",REPLACE(G76,1,1,""),SUBSTITUTE(G76,F77, "and " &amp; F77)))</f>
        <v>#N/A</v>
      </c>
      <c r="I77" t="str">
        <f t="shared" ca="1" si="4"/>
        <v>N/A</v>
      </c>
      <c r="J77" t="str">
        <f t="shared" si="5"/>
        <v>N/A</v>
      </c>
      <c r="K77" t="str">
        <f t="shared" si="6"/>
        <v>N/A</v>
      </c>
      <c r="L77" t="str">
        <f t="shared" si="7"/>
        <v>N/A</v>
      </c>
      <c r="M77" t="str">
        <f t="shared" ca="1" si="8"/>
        <v>N/A</v>
      </c>
      <c r="N77" t="str">
        <f t="shared" ca="1" si="9"/>
        <v>N/A</v>
      </c>
    </row>
    <row r="78" spans="1:14" x14ac:dyDescent="0.3">
      <c r="A78" s="1">
        <v>0</v>
      </c>
      <c r="B78" t="s">
        <v>134</v>
      </c>
      <c r="D78" t="str">
        <f ca="1">IF(COUNTIF(E70:E76,"=above average")&gt;0,"There are some indications that "&amp;D1&amp;" may be overvalued. The company has a higher " &amp; G77 &amp; " than the comparable average", "Inconclusive")</f>
        <v>Inconclusive</v>
      </c>
      <c r="I78" t="str">
        <f t="shared" ca="1" si="4"/>
        <v>N/A</v>
      </c>
      <c r="J78" t="str">
        <f t="shared" si="5"/>
        <v>N/A</v>
      </c>
      <c r="K78" t="str">
        <f t="shared" ca="1" si="6"/>
        <v>N/A</v>
      </c>
      <c r="L78" t="str">
        <f t="shared" si="7"/>
        <v>N/A</v>
      </c>
      <c r="M78" t="str">
        <f t="shared" si="8"/>
        <v>N/A</v>
      </c>
      <c r="N78" t="str">
        <f t="shared" si="9"/>
        <v>N/A</v>
      </c>
    </row>
    <row r="79" spans="1:14" x14ac:dyDescent="0.3">
      <c r="A79" s="1">
        <v>1</v>
      </c>
      <c r="B79" t="s">
        <v>136</v>
      </c>
      <c r="I79" t="str">
        <f t="shared" si="4"/>
        <v>N/A</v>
      </c>
      <c r="J79" t="str">
        <f t="shared" si="5"/>
        <v>N/A</v>
      </c>
      <c r="K79" t="str">
        <f t="shared" si="6"/>
        <v>N/A</v>
      </c>
      <c r="L79" t="str">
        <f t="shared" si="7"/>
        <v>N/A</v>
      </c>
      <c r="M79" t="str">
        <f t="shared" si="8"/>
        <v>N/A</v>
      </c>
      <c r="N79" t="str">
        <f t="shared" si="9"/>
        <v>N/A</v>
      </c>
    </row>
    <row r="80" spans="1:14" x14ac:dyDescent="0.3">
      <c r="I80" t="str">
        <f t="shared" si="4"/>
        <v>N/A</v>
      </c>
      <c r="J80" t="str">
        <f t="shared" si="5"/>
        <v>N/A</v>
      </c>
      <c r="K80" t="str">
        <f t="shared" si="6"/>
        <v>N/A</v>
      </c>
      <c r="L80" t="str">
        <f t="shared" si="7"/>
        <v>N/A</v>
      </c>
      <c r="M80" t="str">
        <f t="shared" si="8"/>
        <v>N/A</v>
      </c>
      <c r="N80" t="str">
        <f t="shared" si="9"/>
        <v>N/A</v>
      </c>
    </row>
    <row r="81" spans="1:14" x14ac:dyDescent="0.3">
      <c r="A81" s="1">
        <v>0</v>
      </c>
      <c r="B81" t="s">
        <v>138</v>
      </c>
      <c r="F81" t="e">
        <f t="shared" ref="F81:F87" ca="1" si="13">IF(E70="below average",LOWER(TRIM(IF(ISNUMBER(VALUE(RIGHT(B70,1))),REPLACE(B70,LEN(B70),1,""),B70))),"")</f>
        <v>#N/A</v>
      </c>
      <c r="G81" t="e">
        <f ca="1">IFERROR(LEFT(F81,FIND("(",F81) - 2),F81)</f>
        <v>#N/A</v>
      </c>
      <c r="I81" t="str">
        <f t="shared" ca="1" si="4"/>
        <v>N/A</v>
      </c>
      <c r="J81" t="str">
        <f t="shared" si="5"/>
        <v>N/A</v>
      </c>
      <c r="K81" t="str">
        <f t="shared" si="6"/>
        <v>N/A</v>
      </c>
      <c r="L81" t="str">
        <f t="shared" si="7"/>
        <v>N/A</v>
      </c>
      <c r="M81" t="str">
        <f t="shared" ca="1" si="8"/>
        <v>N/A</v>
      </c>
      <c r="N81" t="str">
        <f t="shared" ca="1" si="9"/>
        <v>N/A</v>
      </c>
    </row>
    <row r="82" spans="1:14" x14ac:dyDescent="0.3">
      <c r="A82" s="1">
        <v>1</v>
      </c>
      <c r="B82" t="s">
        <v>140</v>
      </c>
      <c r="F82" t="e">
        <f t="shared" ca="1" si="13"/>
        <v>#N/A</v>
      </c>
      <c r="G82" t="e">
        <f t="shared" ref="G82:G87" ca="1" si="14">IF(F82&lt;&gt;"", G81 &amp; ", " &amp; IFERROR(LEFT(F82,FIND("(",F82) - 2),F82),G81)</f>
        <v>#N/A</v>
      </c>
      <c r="I82" t="str">
        <f t="shared" ca="1" si="4"/>
        <v>N/A</v>
      </c>
      <c r="J82" t="str">
        <f t="shared" si="5"/>
        <v>N/A</v>
      </c>
      <c r="K82" t="str">
        <f t="shared" si="6"/>
        <v>N/A</v>
      </c>
      <c r="L82" t="str">
        <f t="shared" si="7"/>
        <v>N/A</v>
      </c>
      <c r="M82" t="str">
        <f t="shared" ca="1" si="8"/>
        <v>N/A</v>
      </c>
      <c r="N82" t="str">
        <f t="shared" ca="1" si="9"/>
        <v>N/A</v>
      </c>
    </row>
    <row r="83" spans="1:14" x14ac:dyDescent="0.3">
      <c r="F83" t="e">
        <f t="shared" ca="1" si="13"/>
        <v>#N/A</v>
      </c>
      <c r="G83" t="e">
        <f t="shared" ca="1" si="14"/>
        <v>#N/A</v>
      </c>
      <c r="I83" t="str">
        <f t="shared" ca="1" si="4"/>
        <v>N/A</v>
      </c>
      <c r="J83" t="str">
        <f t="shared" si="5"/>
        <v>N/A</v>
      </c>
      <c r="K83" t="str">
        <f t="shared" si="6"/>
        <v>N/A</v>
      </c>
      <c r="L83" t="str">
        <f t="shared" si="7"/>
        <v>N/A</v>
      </c>
      <c r="M83" t="str">
        <f t="shared" ca="1" si="8"/>
        <v>N/A</v>
      </c>
      <c r="N83" t="str">
        <f t="shared" ca="1" si="9"/>
        <v>N/A</v>
      </c>
    </row>
    <row r="84" spans="1:14" x14ac:dyDescent="0.3">
      <c r="A84" s="1">
        <v>0</v>
      </c>
      <c r="B84" t="s">
        <v>142</v>
      </c>
      <c r="F84" t="e">
        <f t="shared" ca="1" si="13"/>
        <v>#N/A</v>
      </c>
      <c r="G84" t="e">
        <f t="shared" ca="1" si="14"/>
        <v>#N/A</v>
      </c>
      <c r="I84" t="str">
        <f t="shared" ca="1" si="4"/>
        <v>N/A</v>
      </c>
      <c r="J84" t="str">
        <f t="shared" si="5"/>
        <v>N/A</v>
      </c>
      <c r="K84" t="str">
        <f t="shared" si="6"/>
        <v>N/A</v>
      </c>
      <c r="L84" t="str">
        <f t="shared" si="7"/>
        <v>N/A</v>
      </c>
      <c r="M84" t="str">
        <f t="shared" ca="1" si="8"/>
        <v>N/A</v>
      </c>
      <c r="N84" t="str">
        <f t="shared" ca="1" si="9"/>
        <v>N/A</v>
      </c>
    </row>
    <row r="85" spans="1:14" x14ac:dyDescent="0.3">
      <c r="A85" s="1">
        <v>1</v>
      </c>
      <c r="B85" t="s">
        <v>144</v>
      </c>
      <c r="F85" t="e">
        <f t="shared" ca="1" si="13"/>
        <v>#N/A</v>
      </c>
      <c r="G85" t="e">
        <f t="shared" ca="1" si="14"/>
        <v>#N/A</v>
      </c>
      <c r="I85" t="str">
        <f t="shared" ca="1" si="4"/>
        <v>N/A</v>
      </c>
      <c r="J85" t="str">
        <f t="shared" si="5"/>
        <v>N/A</v>
      </c>
      <c r="K85" t="str">
        <f t="shared" si="6"/>
        <v>N/A</v>
      </c>
      <c r="L85" t="str">
        <f t="shared" si="7"/>
        <v>N/A</v>
      </c>
      <c r="M85" t="str">
        <f t="shared" ca="1" si="8"/>
        <v>N/A</v>
      </c>
      <c r="N85" t="str">
        <f t="shared" ca="1" si="9"/>
        <v>N/A</v>
      </c>
    </row>
    <row r="86" spans="1:14" x14ac:dyDescent="0.3">
      <c r="F86" t="e">
        <f t="shared" ca="1" si="13"/>
        <v>#N/A</v>
      </c>
      <c r="G86" t="e">
        <f t="shared" ca="1" si="14"/>
        <v>#N/A</v>
      </c>
      <c r="I86" t="str">
        <f t="shared" ca="1" si="4"/>
        <v>N/A</v>
      </c>
      <c r="J86" t="str">
        <f t="shared" si="5"/>
        <v>N/A</v>
      </c>
      <c r="K86" t="str">
        <f t="shared" si="6"/>
        <v>N/A</v>
      </c>
      <c r="L86" t="str">
        <f t="shared" si="7"/>
        <v>N/A</v>
      </c>
      <c r="M86" t="str">
        <f t="shared" ca="1" si="8"/>
        <v>N/A</v>
      </c>
      <c r="N86" t="str">
        <f t="shared" ca="1" si="9"/>
        <v>N/A</v>
      </c>
    </row>
    <row r="87" spans="1:14" x14ac:dyDescent="0.3">
      <c r="A87" s="1">
        <v>0</v>
      </c>
      <c r="B87" t="s">
        <v>146</v>
      </c>
      <c r="F87" t="e">
        <f t="shared" ca="1" si="13"/>
        <v>#N/A</v>
      </c>
      <c r="G87" t="e">
        <f t="shared" ca="1" si="14"/>
        <v>#N/A</v>
      </c>
      <c r="I87" t="str">
        <f t="shared" ca="1" si="4"/>
        <v>N/A</v>
      </c>
      <c r="J87" t="str">
        <f t="shared" si="5"/>
        <v>N/A</v>
      </c>
      <c r="K87" t="str">
        <f t="shared" si="6"/>
        <v>N/A</v>
      </c>
      <c r="L87" t="str">
        <f t="shared" si="7"/>
        <v>N/A</v>
      </c>
      <c r="M87" t="str">
        <f t="shared" ca="1" si="8"/>
        <v>N/A</v>
      </c>
      <c r="N87" t="str">
        <f t="shared" ca="1" si="9"/>
        <v>N/A</v>
      </c>
    </row>
    <row r="88" spans="1:14" x14ac:dyDescent="0.3">
      <c r="A88" s="1">
        <v>1</v>
      </c>
      <c r="B88" t="s">
        <v>147</v>
      </c>
      <c r="F88" t="e">
        <f ca="1">IF(F87="",IF(F86="",IF(F85="",IF(F84="",IF(F83="",IF(F82="",IFERROR(LEFT(F81,FIND("(",F81) - 2),F81),IFERROR(LEFT(F82,FIND("(",F82) - 2),F82)),IFERROR(LEFT(F83,FIND("(",F83) - 2),F83)),IFERROR(LEFT(F84,FIND("(",F84) - 2),F84)),IFERROR(LEFT(F85,FIND("(",F85) - 2),F85)),IFERROR(LEFT(F86,FIND("(",F86) - 2),F86)),IFERROR(LEFT(F87,FIND("(",F87) - 2),F87))</f>
        <v>#N/A</v>
      </c>
      <c r="G88" t="e">
        <f ca="1">TRIM(IF(LEFT(G87,1)=",",REPLACE(G87,1,1,""),SUBSTITUTE(G87,F88, "and " &amp; F88)))</f>
        <v>#N/A</v>
      </c>
      <c r="I88" t="str">
        <f t="shared" ca="1" si="4"/>
        <v>N/A</v>
      </c>
      <c r="J88" t="str">
        <f t="shared" si="5"/>
        <v>N/A</v>
      </c>
      <c r="K88" t="str">
        <f t="shared" si="6"/>
        <v>N/A</v>
      </c>
      <c r="L88" t="str">
        <f t="shared" si="7"/>
        <v>N/A</v>
      </c>
      <c r="M88" t="str">
        <f t="shared" ca="1" si="8"/>
        <v>N/A</v>
      </c>
      <c r="N88" t="str">
        <f t="shared" ca="1" si="9"/>
        <v>N/A</v>
      </c>
    </row>
    <row r="89" spans="1:14" x14ac:dyDescent="0.3">
      <c r="A89" s="1">
        <v>2</v>
      </c>
      <c r="B89" t="s">
        <v>149</v>
      </c>
      <c r="D89" t="str">
        <f ca="1">IF(COUNTIF(E70:E76,"=below average")&gt;0,"There are some indications that "&amp;D1&amp;" may be undervalued. The company has a lower " &amp; G88 &amp; " than the comparable average", "Inconclusive")</f>
        <v>Inconclusive</v>
      </c>
      <c r="I89" t="str">
        <f t="shared" ca="1" si="4"/>
        <v>N/A</v>
      </c>
      <c r="J89" t="str">
        <f t="shared" si="5"/>
        <v>N/A</v>
      </c>
      <c r="K89" t="str">
        <f t="shared" ca="1" si="6"/>
        <v>N/A</v>
      </c>
      <c r="L89" t="str">
        <f t="shared" si="7"/>
        <v>N/A</v>
      </c>
      <c r="M89" t="str">
        <f t="shared" si="8"/>
        <v>N/A</v>
      </c>
      <c r="N89" t="str">
        <f t="shared" si="9"/>
        <v>N/A</v>
      </c>
    </row>
    <row r="90" spans="1:14" x14ac:dyDescent="0.3">
      <c r="A90" s="1">
        <v>3</v>
      </c>
      <c r="B90" t="s">
        <v>151</v>
      </c>
      <c r="I90" t="str">
        <f t="shared" si="4"/>
        <v>N/A</v>
      </c>
      <c r="J90" t="str">
        <f t="shared" si="5"/>
        <v>N/A</v>
      </c>
      <c r="K90" t="str">
        <f t="shared" si="6"/>
        <v>N/A</v>
      </c>
      <c r="L90" t="str">
        <f t="shared" si="7"/>
        <v>N/A</v>
      </c>
      <c r="M90" t="str">
        <f t="shared" si="8"/>
        <v>N/A</v>
      </c>
      <c r="N90" t="str">
        <f t="shared" si="9"/>
        <v>N/A</v>
      </c>
    </row>
    <row r="91" spans="1:14" x14ac:dyDescent="0.3">
      <c r="A91" s="1">
        <v>4</v>
      </c>
      <c r="B91" t="s">
        <v>153</v>
      </c>
      <c r="I91" t="str">
        <f t="shared" si="4"/>
        <v>N/A</v>
      </c>
      <c r="J91" t="str">
        <f t="shared" si="5"/>
        <v>N/A</v>
      </c>
      <c r="K91" t="str">
        <f t="shared" si="6"/>
        <v>N/A</v>
      </c>
      <c r="L91" t="str">
        <f t="shared" si="7"/>
        <v>N/A</v>
      </c>
      <c r="M91" t="str">
        <f t="shared" si="8"/>
        <v>N/A</v>
      </c>
      <c r="N91" t="str">
        <f t="shared" si="9"/>
        <v>N/A</v>
      </c>
    </row>
    <row r="92" spans="1:14" x14ac:dyDescent="0.3">
      <c r="A92" s="1">
        <v>5</v>
      </c>
      <c r="B92" t="s">
        <v>155</v>
      </c>
      <c r="I92" t="str">
        <f t="shared" si="4"/>
        <v>N/A</v>
      </c>
      <c r="J92" t="str">
        <f t="shared" si="5"/>
        <v>N/A</v>
      </c>
      <c r="K92" t="str">
        <f t="shared" si="6"/>
        <v>N/A</v>
      </c>
      <c r="L92" t="str">
        <f t="shared" si="7"/>
        <v>N/A</v>
      </c>
      <c r="M92" t="str">
        <f t="shared" si="8"/>
        <v>N/A</v>
      </c>
      <c r="N92" t="str">
        <f t="shared" si="9"/>
        <v>N/A</v>
      </c>
    </row>
    <row r="93" spans="1:14" x14ac:dyDescent="0.3">
      <c r="A93" s="1">
        <v>6</v>
      </c>
      <c r="B93" t="s">
        <v>157</v>
      </c>
      <c r="I93" t="str">
        <f t="shared" si="4"/>
        <v>N/A</v>
      </c>
      <c r="J93" t="str">
        <f t="shared" si="5"/>
        <v>N/A</v>
      </c>
      <c r="K93" t="str">
        <f t="shared" si="6"/>
        <v>N/A</v>
      </c>
      <c r="L93" t="str">
        <f t="shared" si="7"/>
        <v>N/A</v>
      </c>
      <c r="M93" t="str">
        <f t="shared" si="8"/>
        <v>N/A</v>
      </c>
      <c r="N93" t="str">
        <f t="shared" si="9"/>
        <v>N/A</v>
      </c>
    </row>
    <row r="94" spans="1:14" x14ac:dyDescent="0.3">
      <c r="A94" s="1">
        <v>7</v>
      </c>
      <c r="B94" t="s">
        <v>158</v>
      </c>
      <c r="I94" t="str">
        <f t="shared" si="4"/>
        <v>N/A</v>
      </c>
      <c r="J94" t="str">
        <f t="shared" si="5"/>
        <v>N/A</v>
      </c>
      <c r="K94" t="str">
        <f t="shared" si="6"/>
        <v>N/A</v>
      </c>
      <c r="L94" t="str">
        <f t="shared" si="7"/>
        <v>N/A</v>
      </c>
      <c r="M94" t="str">
        <f t="shared" si="8"/>
        <v>N/A</v>
      </c>
      <c r="N94" t="str">
        <f t="shared" si="9"/>
        <v>N/A</v>
      </c>
    </row>
    <row r="95" spans="1:14" x14ac:dyDescent="0.3">
      <c r="I95" t="str">
        <f t="shared" si="4"/>
        <v>N/A</v>
      </c>
      <c r="J95" t="str">
        <f t="shared" si="5"/>
        <v>N/A</v>
      </c>
      <c r="K95" t="str">
        <f t="shared" si="6"/>
        <v>N/A</v>
      </c>
      <c r="L95" t="str">
        <f t="shared" si="7"/>
        <v>N/A</v>
      </c>
      <c r="M95" t="str">
        <f t="shared" si="8"/>
        <v>N/A</v>
      </c>
      <c r="N95" t="str">
        <f t="shared" si="9"/>
        <v>N/A</v>
      </c>
    </row>
    <row r="96" spans="1:14" x14ac:dyDescent="0.3">
      <c r="A96" s="1">
        <v>0</v>
      </c>
      <c r="B96" t="s">
        <v>159</v>
      </c>
      <c r="I96" t="str">
        <f t="shared" si="4"/>
        <v>N/A</v>
      </c>
      <c r="J96" t="str">
        <f t="shared" si="5"/>
        <v>N/A</v>
      </c>
      <c r="K96" t="str">
        <f t="shared" si="6"/>
        <v>N/A</v>
      </c>
      <c r="L96" t="str">
        <f t="shared" si="7"/>
        <v>N/A</v>
      </c>
      <c r="M96" t="str">
        <f t="shared" si="8"/>
        <v>N/A</v>
      </c>
      <c r="N96" t="str">
        <f t="shared" si="9"/>
        <v>N/A</v>
      </c>
    </row>
    <row r="97" spans="1:14" x14ac:dyDescent="0.3">
      <c r="A97" s="1">
        <v>1</v>
      </c>
      <c r="B97" t="s">
        <v>161</v>
      </c>
      <c r="I97" t="str">
        <f t="shared" si="4"/>
        <v>N/A</v>
      </c>
      <c r="J97" t="str">
        <f t="shared" si="5"/>
        <v>N/A</v>
      </c>
      <c r="K97" t="str">
        <f t="shared" si="6"/>
        <v>N/A</v>
      </c>
      <c r="L97" t="str">
        <f t="shared" si="7"/>
        <v>N/A</v>
      </c>
      <c r="M97" t="str">
        <f t="shared" si="8"/>
        <v>N/A</v>
      </c>
      <c r="N97" t="str">
        <f t="shared" si="9"/>
        <v>N/A</v>
      </c>
    </row>
    <row r="98" spans="1:14" x14ac:dyDescent="0.3">
      <c r="A98" s="1">
        <v>2</v>
      </c>
      <c r="B98" t="s">
        <v>163</v>
      </c>
      <c r="I98" t="str">
        <f t="shared" si="4"/>
        <v>N/A</v>
      </c>
      <c r="J98" t="str">
        <f t="shared" si="5"/>
        <v>N/A</v>
      </c>
      <c r="K98" t="str">
        <f t="shared" si="6"/>
        <v>N/A</v>
      </c>
      <c r="L98" t="str">
        <f t="shared" si="7"/>
        <v>N/A</v>
      </c>
      <c r="M98" t="str">
        <f t="shared" si="8"/>
        <v>N/A</v>
      </c>
      <c r="N98" t="str">
        <f t="shared" si="9"/>
        <v>N/A</v>
      </c>
    </row>
    <row r="99" spans="1:14" x14ac:dyDescent="0.3">
      <c r="A99" s="1">
        <v>3</v>
      </c>
      <c r="B99" t="s">
        <v>165</v>
      </c>
      <c r="I99" t="str">
        <f t="shared" si="4"/>
        <v>N/A</v>
      </c>
      <c r="J99" t="str">
        <f t="shared" si="5"/>
        <v>N/A</v>
      </c>
      <c r="K99" t="str">
        <f t="shared" si="6"/>
        <v>N/A</v>
      </c>
      <c r="L99" t="str">
        <f t="shared" si="7"/>
        <v>N/A</v>
      </c>
      <c r="M99" t="str">
        <f t="shared" si="8"/>
        <v>N/A</v>
      </c>
      <c r="N99" t="str">
        <f t="shared" si="9"/>
        <v>N/A</v>
      </c>
    </row>
    <row r="100" spans="1:14" x14ac:dyDescent="0.3">
      <c r="A100" s="1">
        <v>4</v>
      </c>
      <c r="B100" t="s">
        <v>167</v>
      </c>
      <c r="I100" t="str">
        <f t="shared" si="4"/>
        <v>N/A</v>
      </c>
      <c r="J100" t="str">
        <f t="shared" si="5"/>
        <v>N/A</v>
      </c>
      <c r="K100" t="str">
        <f t="shared" si="6"/>
        <v>N/A</v>
      </c>
      <c r="L100" t="str">
        <f t="shared" si="7"/>
        <v>N/A</v>
      </c>
      <c r="M100" t="str">
        <f t="shared" si="8"/>
        <v>N/A</v>
      </c>
      <c r="N100" t="str">
        <f t="shared" si="9"/>
        <v>N/A</v>
      </c>
    </row>
    <row r="101" spans="1:14" x14ac:dyDescent="0.3">
      <c r="A101" s="1">
        <v>5</v>
      </c>
      <c r="B101" t="s">
        <v>169</v>
      </c>
      <c r="I101" t="str">
        <f t="shared" si="4"/>
        <v>N/A</v>
      </c>
      <c r="J101" t="str">
        <f t="shared" si="5"/>
        <v>N/A</v>
      </c>
      <c r="K101" t="str">
        <f t="shared" si="6"/>
        <v>N/A</v>
      </c>
      <c r="L101" t="str">
        <f t="shared" si="7"/>
        <v>N/A</v>
      </c>
      <c r="M101" t="str">
        <f t="shared" si="8"/>
        <v>N/A</v>
      </c>
      <c r="N101" t="str">
        <f t="shared" si="9"/>
        <v>N/A</v>
      </c>
    </row>
    <row r="102" spans="1:14" x14ac:dyDescent="0.3">
      <c r="I102" t="str">
        <f t="shared" si="4"/>
        <v>N/A</v>
      </c>
      <c r="J102" t="str">
        <f t="shared" si="5"/>
        <v>N/A</v>
      </c>
      <c r="K102" t="str">
        <f t="shared" si="6"/>
        <v>N/A</v>
      </c>
      <c r="L102" t="str">
        <f t="shared" si="7"/>
        <v>N/A</v>
      </c>
      <c r="M102" t="str">
        <f t="shared" si="8"/>
        <v>N/A</v>
      </c>
      <c r="N102" t="str">
        <f t="shared" si="9"/>
        <v>N/A</v>
      </c>
    </row>
    <row r="103" spans="1:14" x14ac:dyDescent="0.3">
      <c r="A103" s="1">
        <v>0</v>
      </c>
      <c r="B103" t="s">
        <v>171</v>
      </c>
      <c r="I103" t="str">
        <f t="shared" si="4"/>
        <v>N/A</v>
      </c>
      <c r="J103" t="str">
        <f t="shared" si="5"/>
        <v>N/A</v>
      </c>
      <c r="K103" t="str">
        <f t="shared" si="6"/>
        <v>N/A</v>
      </c>
      <c r="L103" t="str">
        <f t="shared" si="7"/>
        <v>N/A</v>
      </c>
      <c r="M103" t="str">
        <f t="shared" si="8"/>
        <v>N/A</v>
      </c>
      <c r="N103" t="str">
        <f t="shared" si="9"/>
        <v>N/A</v>
      </c>
    </row>
    <row r="104" spans="1:14" x14ac:dyDescent="0.3">
      <c r="A104" s="1">
        <v>1</v>
      </c>
      <c r="B104" t="s">
        <v>173</v>
      </c>
      <c r="I104" t="str">
        <f t="shared" si="4"/>
        <v>N/A</v>
      </c>
      <c r="J104" t="str">
        <f t="shared" si="5"/>
        <v>N/A</v>
      </c>
      <c r="K104" t="str">
        <f t="shared" si="6"/>
        <v>N/A</v>
      </c>
      <c r="L104" t="str">
        <f t="shared" si="7"/>
        <v>N/A</v>
      </c>
      <c r="M104" t="str">
        <f t="shared" si="8"/>
        <v>N/A</v>
      </c>
      <c r="N104" t="str">
        <f t="shared" si="9"/>
        <v>N/A</v>
      </c>
    </row>
    <row r="105" spans="1:14" x14ac:dyDescent="0.3">
      <c r="I105" t="str">
        <f t="shared" si="4"/>
        <v>N/A</v>
      </c>
      <c r="J105" t="str">
        <f t="shared" si="5"/>
        <v>N/A</v>
      </c>
      <c r="K105" t="str">
        <f t="shared" si="6"/>
        <v>N/A</v>
      </c>
      <c r="L105" t="str">
        <f t="shared" si="7"/>
        <v>N/A</v>
      </c>
      <c r="M105" t="str">
        <f t="shared" si="8"/>
        <v>N/A</v>
      </c>
      <c r="N105" t="str">
        <f t="shared" si="9"/>
        <v>N/A</v>
      </c>
    </row>
    <row r="106" spans="1:14" x14ac:dyDescent="0.3">
      <c r="A106" s="1">
        <v>0</v>
      </c>
      <c r="B106" t="s">
        <v>23</v>
      </c>
      <c r="I106" t="str">
        <f t="shared" si="4"/>
        <v>N/A</v>
      </c>
      <c r="J106" t="str">
        <f t="shared" si="5"/>
        <v>N/A</v>
      </c>
      <c r="K106" t="str">
        <f t="shared" si="6"/>
        <v>N/A</v>
      </c>
      <c r="L106" t="str">
        <f t="shared" si="7"/>
        <v>N/A</v>
      </c>
      <c r="M106" t="str">
        <f t="shared" si="8"/>
        <v>N/A</v>
      </c>
      <c r="N106" t="str">
        <f t="shared" si="9"/>
        <v>N/A</v>
      </c>
    </row>
    <row r="107" spans="1:14" x14ac:dyDescent="0.3">
      <c r="A107" s="1">
        <v>1</v>
      </c>
      <c r="B107" t="s">
        <v>175</v>
      </c>
      <c r="I107" t="str">
        <f t="shared" si="4"/>
        <v>N/A</v>
      </c>
      <c r="J107" t="str">
        <f t="shared" si="5"/>
        <v>N/A</v>
      </c>
      <c r="K107" t="str">
        <f t="shared" si="6"/>
        <v>N/A</v>
      </c>
      <c r="L107" t="str">
        <f t="shared" si="7"/>
        <v>N/A</v>
      </c>
      <c r="M107" t="str">
        <f t="shared" si="8"/>
        <v>N/A</v>
      </c>
      <c r="N107" t="str">
        <f t="shared" si="9"/>
        <v>N/A</v>
      </c>
    </row>
    <row r="108" spans="1:14" x14ac:dyDescent="0.3">
      <c r="A108" s="1">
        <v>2</v>
      </c>
      <c r="B108" t="s">
        <v>177</v>
      </c>
      <c r="I108" t="str">
        <f t="shared" si="4"/>
        <v>N/A</v>
      </c>
      <c r="J108" t="str">
        <f t="shared" si="5"/>
        <v>N/A</v>
      </c>
      <c r="K108" t="str">
        <f t="shared" si="6"/>
        <v>N/A</v>
      </c>
      <c r="L108" t="str">
        <f t="shared" si="7"/>
        <v>N/A</v>
      </c>
      <c r="M108" t="str">
        <f t="shared" si="8"/>
        <v>N/A</v>
      </c>
      <c r="N108" t="str">
        <f t="shared" si="9"/>
        <v>N/A</v>
      </c>
    </row>
    <row r="109" spans="1:14" x14ac:dyDescent="0.3">
      <c r="A109" s="1">
        <v>3</v>
      </c>
      <c r="B109" t="s">
        <v>179</v>
      </c>
      <c r="C109">
        <v>585</v>
      </c>
      <c r="I109" t="str">
        <f t="shared" si="4"/>
        <v>N/A</v>
      </c>
      <c r="J109">
        <f t="shared" si="5"/>
        <v>585</v>
      </c>
      <c r="K109" t="str">
        <f t="shared" si="6"/>
        <v>N/A</v>
      </c>
      <c r="L109" t="str">
        <f t="shared" si="7"/>
        <v>N/A</v>
      </c>
      <c r="M109" t="str">
        <f t="shared" si="8"/>
        <v>N/A</v>
      </c>
      <c r="N109" t="str">
        <f t="shared" si="9"/>
        <v>N/A</v>
      </c>
    </row>
    <row r="110" spans="1:14" x14ac:dyDescent="0.3">
      <c r="A110" s="1">
        <v>4</v>
      </c>
      <c r="B110" t="s">
        <v>181</v>
      </c>
      <c r="C110">
        <v>310</v>
      </c>
      <c r="I110" t="str">
        <f t="shared" si="4"/>
        <v>N/A</v>
      </c>
      <c r="J110">
        <f t="shared" si="5"/>
        <v>310</v>
      </c>
      <c r="K110" t="str">
        <f t="shared" si="6"/>
        <v>N/A</v>
      </c>
      <c r="L110" t="str">
        <f t="shared" si="7"/>
        <v>N/A</v>
      </c>
      <c r="M110" t="str">
        <f t="shared" si="8"/>
        <v>N/A</v>
      </c>
      <c r="N110" t="str">
        <f t="shared" si="9"/>
        <v>N/A</v>
      </c>
    </row>
    <row r="111" spans="1:14" x14ac:dyDescent="0.3">
      <c r="A111" s="1">
        <v>5</v>
      </c>
      <c r="B111" t="s">
        <v>183</v>
      </c>
      <c r="C111">
        <v>320.51</v>
      </c>
      <c r="I111" t="str">
        <f t="shared" si="4"/>
        <v>N/A</v>
      </c>
      <c r="J111">
        <f t="shared" si="5"/>
        <v>320.51</v>
      </c>
      <c r="K111" t="str">
        <f t="shared" si="6"/>
        <v>N/A</v>
      </c>
      <c r="L111" t="str">
        <f t="shared" si="7"/>
        <v>N/A</v>
      </c>
      <c r="M111" t="str">
        <f t="shared" si="8"/>
        <v>N/A</v>
      </c>
      <c r="N111" t="str">
        <f t="shared" si="9"/>
        <v>N/A</v>
      </c>
    </row>
    <row r="112" spans="1:14" x14ac:dyDescent="0.3">
      <c r="A112" s="1">
        <v>6</v>
      </c>
      <c r="B112" t="s">
        <v>185</v>
      </c>
      <c r="C112">
        <v>351.76</v>
      </c>
      <c r="I112" t="str">
        <f t="shared" si="4"/>
        <v>N/A</v>
      </c>
      <c r="J112">
        <f t="shared" si="5"/>
        <v>351.76</v>
      </c>
      <c r="K112" t="str">
        <f t="shared" si="6"/>
        <v>N/A</v>
      </c>
      <c r="L112" t="str">
        <f t="shared" si="7"/>
        <v>N/A</v>
      </c>
      <c r="M112" t="str">
        <f t="shared" si="8"/>
        <v>N/A</v>
      </c>
      <c r="N112" t="str">
        <f t="shared" si="9"/>
        <v>N/A</v>
      </c>
    </row>
    <row r="113" spans="1:14" x14ac:dyDescent="0.3">
      <c r="I113" t="str">
        <f t="shared" si="4"/>
        <v>N/A</v>
      </c>
      <c r="J113" t="str">
        <f t="shared" si="5"/>
        <v>N/A</v>
      </c>
      <c r="K113" t="str">
        <f t="shared" si="6"/>
        <v>N/A</v>
      </c>
      <c r="L113" t="str">
        <f t="shared" si="7"/>
        <v>N/A</v>
      </c>
      <c r="M113" t="str">
        <f t="shared" si="8"/>
        <v>N/A</v>
      </c>
      <c r="N113" t="str">
        <f t="shared" si="9"/>
        <v>N/A</v>
      </c>
    </row>
    <row r="114" spans="1:14" x14ac:dyDescent="0.3">
      <c r="A114" s="1">
        <v>0</v>
      </c>
      <c r="B114" t="s">
        <v>187</v>
      </c>
      <c r="C114" t="s">
        <v>4986</v>
      </c>
      <c r="I114" t="str">
        <f t="shared" si="4"/>
        <v>N/A</v>
      </c>
      <c r="J114">
        <f t="shared" si="5"/>
        <v>12240000</v>
      </c>
      <c r="K114" t="str">
        <f t="shared" si="6"/>
        <v>N/A</v>
      </c>
      <c r="L114" t="str">
        <f t="shared" si="7"/>
        <v>N/A</v>
      </c>
      <c r="M114" t="str">
        <f t="shared" si="8"/>
        <v>N/A</v>
      </c>
      <c r="N114" t="str">
        <f t="shared" si="9"/>
        <v>N/A</v>
      </c>
    </row>
    <row r="115" spans="1:14" x14ac:dyDescent="0.3">
      <c r="A115" s="1">
        <v>1</v>
      </c>
      <c r="B115" t="s">
        <v>189</v>
      </c>
      <c r="C115" t="s">
        <v>4987</v>
      </c>
      <c r="I115" t="str">
        <f t="shared" si="4"/>
        <v>N/A</v>
      </c>
      <c r="J115">
        <f t="shared" si="5"/>
        <v>12690000</v>
      </c>
      <c r="K115" t="str">
        <f t="shared" si="6"/>
        <v>N/A</v>
      </c>
      <c r="L115" t="str">
        <f t="shared" si="7"/>
        <v>N/A</v>
      </c>
      <c r="M115" t="str">
        <f t="shared" si="8"/>
        <v>N/A</v>
      </c>
      <c r="N115" t="str">
        <f t="shared" si="9"/>
        <v>N/A</v>
      </c>
    </row>
    <row r="116" spans="1:14" x14ac:dyDescent="0.3">
      <c r="A116" s="1">
        <v>2</v>
      </c>
      <c r="B116" t="s">
        <v>191</v>
      </c>
      <c r="I116" t="str">
        <f t="shared" si="4"/>
        <v>N/A</v>
      </c>
      <c r="J116" t="str">
        <f t="shared" si="5"/>
        <v>N/A</v>
      </c>
      <c r="K116" t="str">
        <f t="shared" si="6"/>
        <v>N/A</v>
      </c>
      <c r="L116" t="str">
        <f t="shared" si="7"/>
        <v>N/A</v>
      </c>
      <c r="M116" t="str">
        <f t="shared" si="8"/>
        <v>N/A</v>
      </c>
      <c r="N116" t="str">
        <f t="shared" si="9"/>
        <v>N/A</v>
      </c>
    </row>
    <row r="117" spans="1:14" x14ac:dyDescent="0.3">
      <c r="A117" s="1">
        <v>3</v>
      </c>
      <c r="B117" t="s">
        <v>193</v>
      </c>
      <c r="I117" t="str">
        <f t="shared" si="4"/>
        <v>N/A</v>
      </c>
      <c r="J117" t="str">
        <f t="shared" si="5"/>
        <v>N/A</v>
      </c>
      <c r="K117" t="str">
        <f t="shared" si="6"/>
        <v>N/A</v>
      </c>
      <c r="L117" t="str">
        <f t="shared" si="7"/>
        <v>N/A</v>
      </c>
      <c r="M117" t="str">
        <f t="shared" si="8"/>
        <v>N/A</v>
      </c>
      <c r="N117" t="str">
        <f t="shared" si="9"/>
        <v>N/A</v>
      </c>
    </row>
    <row r="118" spans="1:14" x14ac:dyDescent="0.3">
      <c r="A118" s="1">
        <v>4</v>
      </c>
      <c r="B118" t="s">
        <v>195</v>
      </c>
      <c r="I118" t="str">
        <f t="shared" si="4"/>
        <v>N/A</v>
      </c>
      <c r="J118" t="str">
        <f t="shared" si="5"/>
        <v>N/A</v>
      </c>
      <c r="K118" t="str">
        <f t="shared" si="6"/>
        <v>N/A</v>
      </c>
      <c r="L118" t="str">
        <f t="shared" si="7"/>
        <v>N/A</v>
      </c>
      <c r="M118" t="str">
        <f t="shared" si="8"/>
        <v>N/A</v>
      </c>
      <c r="N118" t="str">
        <f t="shared" si="9"/>
        <v>N/A</v>
      </c>
    </row>
    <row r="119" spans="1:14" x14ac:dyDescent="0.3">
      <c r="A119" s="1">
        <v>5</v>
      </c>
      <c r="B119" t="s">
        <v>197</v>
      </c>
      <c r="I119" t="str">
        <f t="shared" si="4"/>
        <v>N/A</v>
      </c>
      <c r="J119" t="str">
        <f t="shared" si="5"/>
        <v>N/A</v>
      </c>
      <c r="K119" t="str">
        <f t="shared" si="6"/>
        <v>N/A</v>
      </c>
      <c r="L119" t="str">
        <f t="shared" si="7"/>
        <v>N/A</v>
      </c>
      <c r="M119" t="str">
        <f t="shared" si="8"/>
        <v>N/A</v>
      </c>
      <c r="N119" t="str">
        <f t="shared" si="9"/>
        <v>N/A</v>
      </c>
    </row>
    <row r="120" spans="1:14" x14ac:dyDescent="0.3">
      <c r="A120" s="1">
        <v>6</v>
      </c>
      <c r="B120" t="s">
        <v>199</v>
      </c>
      <c r="I120" t="str">
        <f t="shared" si="4"/>
        <v>N/A</v>
      </c>
      <c r="J120" t="str">
        <f t="shared" si="5"/>
        <v>N/A</v>
      </c>
      <c r="K120" t="str">
        <f t="shared" si="6"/>
        <v>N/A</v>
      </c>
      <c r="L120" t="str">
        <f t="shared" si="7"/>
        <v>N/A</v>
      </c>
      <c r="M120" t="str">
        <f t="shared" si="8"/>
        <v>N/A</v>
      </c>
      <c r="N120" t="str">
        <f t="shared" si="9"/>
        <v>N/A</v>
      </c>
    </row>
    <row r="121" spans="1:14" x14ac:dyDescent="0.3">
      <c r="A121" s="1">
        <v>7</v>
      </c>
      <c r="B121" t="s">
        <v>201</v>
      </c>
      <c r="I121" t="str">
        <f t="shared" si="4"/>
        <v>N/A</v>
      </c>
      <c r="J121" t="str">
        <f t="shared" si="5"/>
        <v>N/A</v>
      </c>
      <c r="K121" t="str">
        <f t="shared" si="6"/>
        <v>N/A</v>
      </c>
      <c r="L121" t="str">
        <f t="shared" si="7"/>
        <v>N/A</v>
      </c>
      <c r="M121" t="str">
        <f t="shared" si="8"/>
        <v>N/A</v>
      </c>
      <c r="N121" t="str">
        <f t="shared" si="9"/>
        <v>N/A</v>
      </c>
    </row>
    <row r="122" spans="1:14" x14ac:dyDescent="0.3">
      <c r="A122" s="1">
        <v>8</v>
      </c>
      <c r="B122" t="s">
        <v>203</v>
      </c>
      <c r="I122" t="str">
        <f t="shared" si="4"/>
        <v>N/A</v>
      </c>
      <c r="J122" t="str">
        <f t="shared" si="5"/>
        <v>N/A</v>
      </c>
      <c r="K122" t="str">
        <f t="shared" si="6"/>
        <v>N/A</v>
      </c>
      <c r="L122" t="str">
        <f t="shared" si="7"/>
        <v>N/A</v>
      </c>
      <c r="M122" t="str">
        <f t="shared" si="8"/>
        <v>N/A</v>
      </c>
      <c r="N122" t="str">
        <f t="shared" si="9"/>
        <v>N/A</v>
      </c>
    </row>
    <row r="123" spans="1:14" x14ac:dyDescent="0.3">
      <c r="A123" s="1">
        <v>9</v>
      </c>
      <c r="B123" t="s">
        <v>205</v>
      </c>
      <c r="I123" t="str">
        <f t="shared" si="4"/>
        <v>N/A</v>
      </c>
      <c r="J123" t="str">
        <f t="shared" si="5"/>
        <v>N/A</v>
      </c>
      <c r="K123" t="str">
        <f t="shared" si="6"/>
        <v>N/A</v>
      </c>
      <c r="L123" t="str">
        <f t="shared" si="7"/>
        <v>N/A</v>
      </c>
      <c r="M123" t="str">
        <f t="shared" si="8"/>
        <v>N/A</v>
      </c>
      <c r="N123" t="str">
        <f t="shared" si="9"/>
        <v>N/A</v>
      </c>
    </row>
    <row r="124" spans="1:14" x14ac:dyDescent="0.3">
      <c r="I124" t="str">
        <f t="shared" ref="I124:I187" si="15">IF(AND(K124&gt; J124, L124&gt; K124, M124&gt; L124, N124&gt; M124), "pos_trend", IF(AND(K124&lt; J124, L124&lt; K124, M124&lt; L124, N124&lt; M124), "neg_trend", "N/A"))</f>
        <v>N/A</v>
      </c>
      <c r="J124" t="str">
        <f t="shared" ref="J124:J187" si="16">IFERROR(IF(TRIM(C124)="-", "N/A", IF(RIGHT(C124,1)=")",IF(RIGHT(C124,2)="T)",-1000000000000*VALUE(MID(C124,2,LEN(C124)-3)),IF(RIGHT(C124,2)="M)",-1000000*VALUE(MID(C124,2,LEN(C124)-3)),IF(RIGHT(C124,2)="B)",-1000000000*VALUE(MID(C124,2,LEN(C124)-3)),IF(RIGHT(C124,2)="k)",-1000*VALUE(MID(C124,2,LEN(C124)-3)),VALUE(SUBSTITUTE(C124,",","")))))),IF(RIGHT(C124,1)="T",1000000000000*VALUE(LEFT(C124,LEN(C124)-1)),IF(RIGHT(C124,1)="M",1000000*VALUE(LEFT(C124,LEN(C124)-1)),IF(RIGHT(C124,1)="B",1000000000*VALUE(LEFT(C124,LEN(C124)-1)),IF(RIGHT(C124,1)="%",0.01*VALUE(LEFT(C124,LEN(C124)-1)),IF(RIGHT(C124,1)="k",1000*VALUE(LEFT(C124,LEN(C124)-1)),VALUE(SUBSTITUTE(C124,",",""))))))))),"N/A")</f>
        <v>N/A</v>
      </c>
      <c r="K124" t="str">
        <f t="shared" ref="K124:K187" si="17">IFERROR(IF(TRIM(D124)="-", "N/A", IF(RIGHT(D124,1)=")",IF(RIGHT(D124,2)="T)",-1000000000000*VALUE(MID(D124,2,LEN(D124)-3)),IF(RIGHT(D124,2)="M)",-1000000*VALUE(MID(D124,2,LEN(D124)-3)),IF(RIGHT(D124,2)="B)",-1000000000*VALUE(MID(D124,2,LEN(D124)-3)),IF(RIGHT(D124,2)="k)",-1000*VALUE(MID(D124,2,LEN(D124)-3)),VALUE(SUBSTITUTE(D124,",","")))))),IF(RIGHT(D124,1)="T",1000000000000*VALUE(LEFT(D124,LEN(D124)-1)),IF(RIGHT(D124,1)="M",1000000*VALUE(LEFT(D124,LEN(D124)-1)),IF(RIGHT(D124,1)="B",1000000000*VALUE(LEFT(D124,LEN(D124)-1)),IF(RIGHT(D124,1)="%",0.01*VALUE(LEFT(D124,LEN(D124)-1)),IF(RIGHT(D124,1)="k",1000*VALUE(LEFT(D124,LEN(D124)-1)),VALUE(SUBSTITUTE(D124,",",""))))))))),"N/A")</f>
        <v>N/A</v>
      </c>
      <c r="L124" t="str">
        <f t="shared" ref="L124:L187" si="18">IFERROR(IF(TRIM(E124)="-", "N/A", IF(RIGHT(E124,1)=")",IF(RIGHT(E124,2)="T)",-1000000000000*VALUE(MID(E124,2,LEN(E124)-3)),IF(RIGHT(E124,2)="M)",-1000000*VALUE(MID(E124,2,LEN(E124)-3)),IF(RIGHT(E124,2)="B)",-1000000000*VALUE(MID(E124,2,LEN(E124)-3)),IF(RIGHT(E124,2)="k)",-1000*VALUE(MID(E124,2,LEN(E124)-3)),VALUE(SUBSTITUTE(E124,",","")))))),IF(RIGHT(E124,1)="T",1000000000000*VALUE(LEFT(E124,LEN(E124)-1)),IF(RIGHT(E124,1)="M",1000000*VALUE(LEFT(E124,LEN(E124)-1)),IF(RIGHT(E124,1)="B",1000000000*VALUE(LEFT(E124,LEN(E124)-1)),IF(RIGHT(E124,1)="%",0.01*VALUE(LEFT(E124,LEN(E124)-1)),IF(RIGHT(E124,1)="k",1000*VALUE(LEFT(E124,LEN(E124)-1)),VALUE(SUBSTITUTE(E124,",",""))))))))),"N/A")</f>
        <v>N/A</v>
      </c>
      <c r="M124" t="str">
        <f t="shared" ref="M124:M187" si="19">IFERROR(IF(TRIM(F124)="-", "N/A", IF(RIGHT(F124,1)=")",IF(RIGHT(F124,2)="T)",-1000000000000*VALUE(MID(F124,2,LEN(F124)-3)),IF(RIGHT(F124,2)="M)",-1000000*VALUE(MID(F124,2,LEN(F124)-3)),IF(RIGHT(F124,2)="B)",-1000000000*VALUE(MID(F124,2,LEN(F124)-3)),IF(RIGHT(F124,2)="k)",-1000*VALUE(MID(F124,2,LEN(F124)-3)),VALUE(SUBSTITUTE(F124,",","")))))),IF(RIGHT(F124,1)="T",1000000000000*VALUE(LEFT(F124,LEN(F124)-1)),IF(RIGHT(F124,1)="M",1000000*VALUE(LEFT(F124,LEN(F124)-1)),IF(RIGHT(F124,1)="B",1000000000*VALUE(LEFT(F124,LEN(F124)-1)),IF(RIGHT(F124,1)="%",0.01*VALUE(LEFT(F124,LEN(F124)-1)),IF(RIGHT(F124,1)="k",1000*VALUE(LEFT(F124,LEN(F124)-1)),VALUE(SUBSTITUTE(F124,",",""))))))))),"N/A")</f>
        <v>N/A</v>
      </c>
      <c r="N124" t="str">
        <f t="shared" ref="N124:N187" si="20">IFERROR(IF(TRIM(G124)="-", "N/A", IF(RIGHT(G124,1)=")",IF(RIGHT(G124,2)="T)",-1000000000000*VALUE(MID(G124,2,LEN(G124)-3)),IF(RIGHT(G124,2)="M)",-1000000*VALUE(MID(G124,2,LEN(G124)-3)),IF(RIGHT(G124,2)="B)",-1000000000*VALUE(MID(G124,2,LEN(G124)-3)),IF(RIGHT(G124,2)="k)",-1000*VALUE(MID(G124,2,LEN(G124)-3)),VALUE(SUBSTITUTE(G124,",","")))))),IF(RIGHT(G124,1)="T",1000000000000*VALUE(LEFT(G124,LEN(G124)-1)),IF(RIGHT(G124,1)="M",1000000*VALUE(LEFT(G124,LEN(G124)-1)),IF(RIGHT(G124,1)="B",1000000000*VALUE(LEFT(G124,LEN(G124)-1)),IF(RIGHT(G124,1)="%",0.01*VALUE(LEFT(G124,LEN(G124)-1)),IF(RIGHT(G124,1)="k",1000*VALUE(LEFT(G124,LEN(G124)-1)),VALUE(SUBSTITUTE(G124,",",""))))))))),"N/A")</f>
        <v>N/A</v>
      </c>
    </row>
    <row r="125" spans="1:14" x14ac:dyDescent="0.3">
      <c r="A125" s="1">
        <v>0</v>
      </c>
      <c r="B125" t="s">
        <v>207</v>
      </c>
      <c r="I125" t="str">
        <f t="shared" si="15"/>
        <v>N/A</v>
      </c>
      <c r="J125" t="str">
        <f t="shared" si="16"/>
        <v>N/A</v>
      </c>
      <c r="K125" t="str">
        <f t="shared" si="17"/>
        <v>N/A</v>
      </c>
      <c r="L125" t="str">
        <f t="shared" si="18"/>
        <v>N/A</v>
      </c>
      <c r="M125" t="str">
        <f t="shared" si="19"/>
        <v>N/A</v>
      </c>
      <c r="N125" t="str">
        <f t="shared" si="20"/>
        <v>N/A</v>
      </c>
    </row>
    <row r="126" spans="1:14" x14ac:dyDescent="0.3">
      <c r="A126" s="1">
        <v>1</v>
      </c>
      <c r="B126" t="s">
        <v>208</v>
      </c>
      <c r="I126" t="str">
        <f t="shared" si="15"/>
        <v>N/A</v>
      </c>
      <c r="J126" t="str">
        <f t="shared" si="16"/>
        <v>N/A</v>
      </c>
      <c r="K126" t="str">
        <f t="shared" si="17"/>
        <v>N/A</v>
      </c>
      <c r="L126" t="str">
        <f t="shared" si="18"/>
        <v>N/A</v>
      </c>
      <c r="M126" t="str">
        <f t="shared" si="19"/>
        <v>N/A</v>
      </c>
      <c r="N126" t="str">
        <f t="shared" si="20"/>
        <v>N/A</v>
      </c>
    </row>
    <row r="127" spans="1:14" x14ac:dyDescent="0.3">
      <c r="A127" s="1">
        <v>2</v>
      </c>
      <c r="B127" t="s">
        <v>209</v>
      </c>
      <c r="I127" t="str">
        <f t="shared" si="15"/>
        <v>N/A</v>
      </c>
      <c r="J127" t="str">
        <f t="shared" si="16"/>
        <v>N/A</v>
      </c>
      <c r="K127" t="str">
        <f t="shared" si="17"/>
        <v>N/A</v>
      </c>
      <c r="L127" t="str">
        <f t="shared" si="18"/>
        <v>N/A</v>
      </c>
      <c r="M127" t="str">
        <f t="shared" si="19"/>
        <v>N/A</v>
      </c>
      <c r="N127" t="str">
        <f t="shared" si="20"/>
        <v>N/A</v>
      </c>
    </row>
    <row r="128" spans="1:14" x14ac:dyDescent="0.3">
      <c r="A128" s="1">
        <v>3</v>
      </c>
      <c r="B128" t="s">
        <v>210</v>
      </c>
      <c r="I128" t="str">
        <f t="shared" si="15"/>
        <v>N/A</v>
      </c>
      <c r="J128" t="str">
        <f t="shared" si="16"/>
        <v>N/A</v>
      </c>
      <c r="K128" t="str">
        <f t="shared" si="17"/>
        <v>N/A</v>
      </c>
      <c r="L128" t="str">
        <f t="shared" si="18"/>
        <v>N/A</v>
      </c>
      <c r="M128" t="str">
        <f t="shared" si="19"/>
        <v>N/A</v>
      </c>
      <c r="N128" t="str">
        <f t="shared" si="20"/>
        <v>N/A</v>
      </c>
    </row>
    <row r="129" spans="1:14" x14ac:dyDescent="0.3">
      <c r="A129" s="1">
        <v>4</v>
      </c>
      <c r="B129" t="s">
        <v>211</v>
      </c>
      <c r="I129" t="str">
        <f t="shared" si="15"/>
        <v>N/A</v>
      </c>
      <c r="J129" t="str">
        <f t="shared" si="16"/>
        <v>N/A</v>
      </c>
      <c r="K129" t="str">
        <f t="shared" si="17"/>
        <v>N/A</v>
      </c>
      <c r="L129" t="str">
        <f t="shared" si="18"/>
        <v>N/A</v>
      </c>
      <c r="M129" t="str">
        <f t="shared" si="19"/>
        <v>N/A</v>
      </c>
      <c r="N129" t="str">
        <f t="shared" si="20"/>
        <v>N/A</v>
      </c>
    </row>
    <row r="130" spans="1:14" x14ac:dyDescent="0.3">
      <c r="A130" s="1">
        <v>5</v>
      </c>
      <c r="B130" t="s">
        <v>212</v>
      </c>
      <c r="I130" t="str">
        <f t="shared" si="15"/>
        <v>N/A</v>
      </c>
      <c r="J130" t="str">
        <f t="shared" si="16"/>
        <v>N/A</v>
      </c>
      <c r="K130" t="str">
        <f t="shared" si="17"/>
        <v>N/A</v>
      </c>
      <c r="L130" t="str">
        <f t="shared" si="18"/>
        <v>N/A</v>
      </c>
      <c r="M130" t="str">
        <f t="shared" si="19"/>
        <v>N/A</v>
      </c>
      <c r="N130" t="str">
        <f t="shared" si="20"/>
        <v>N/A</v>
      </c>
    </row>
    <row r="131" spans="1:14" x14ac:dyDescent="0.3">
      <c r="A131" s="1">
        <v>6</v>
      </c>
      <c r="B131" t="s">
        <v>213</v>
      </c>
      <c r="I131" t="str">
        <f t="shared" si="15"/>
        <v>N/A</v>
      </c>
      <c r="J131" t="str">
        <f t="shared" si="16"/>
        <v>N/A</v>
      </c>
      <c r="K131" t="str">
        <f t="shared" si="17"/>
        <v>N/A</v>
      </c>
      <c r="L131" t="str">
        <f t="shared" si="18"/>
        <v>N/A</v>
      </c>
      <c r="M131" t="str">
        <f t="shared" si="19"/>
        <v>N/A</v>
      </c>
      <c r="N131" t="str">
        <f t="shared" si="20"/>
        <v>N/A</v>
      </c>
    </row>
    <row r="132" spans="1:14" x14ac:dyDescent="0.3">
      <c r="A132" s="1">
        <v>7</v>
      </c>
      <c r="B132" t="s">
        <v>214</v>
      </c>
      <c r="I132" t="str">
        <f t="shared" si="15"/>
        <v>N/A</v>
      </c>
      <c r="J132" t="str">
        <f t="shared" si="16"/>
        <v>N/A</v>
      </c>
      <c r="K132" t="str">
        <f t="shared" si="17"/>
        <v>N/A</v>
      </c>
      <c r="L132" t="str">
        <f t="shared" si="18"/>
        <v>N/A</v>
      </c>
      <c r="M132" t="str">
        <f t="shared" si="19"/>
        <v>N/A</v>
      </c>
      <c r="N132" t="str">
        <f t="shared" si="20"/>
        <v>N/A</v>
      </c>
    </row>
    <row r="133" spans="1:14" x14ac:dyDescent="0.3">
      <c r="A133" s="1">
        <v>8</v>
      </c>
      <c r="B133" t="s">
        <v>215</v>
      </c>
      <c r="I133" t="str">
        <f t="shared" si="15"/>
        <v>N/A</v>
      </c>
      <c r="J133" t="str">
        <f t="shared" si="16"/>
        <v>N/A</v>
      </c>
      <c r="K133" t="str">
        <f t="shared" si="17"/>
        <v>N/A</v>
      </c>
      <c r="L133" t="str">
        <f t="shared" si="18"/>
        <v>N/A</v>
      </c>
      <c r="M133" t="str">
        <f t="shared" si="19"/>
        <v>N/A</v>
      </c>
      <c r="N133" t="str">
        <f t="shared" si="20"/>
        <v>N/A</v>
      </c>
    </row>
    <row r="134" spans="1:14" x14ac:dyDescent="0.3">
      <c r="A134" s="1">
        <v>9</v>
      </c>
      <c r="B134" t="s">
        <v>217</v>
      </c>
      <c r="I134" t="str">
        <f t="shared" si="15"/>
        <v>N/A</v>
      </c>
      <c r="J134" t="str">
        <f t="shared" si="16"/>
        <v>N/A</v>
      </c>
      <c r="K134" t="str">
        <f t="shared" si="17"/>
        <v>N/A</v>
      </c>
      <c r="L134" t="str">
        <f t="shared" si="18"/>
        <v>N/A</v>
      </c>
      <c r="M134" t="str">
        <f t="shared" si="19"/>
        <v>N/A</v>
      </c>
      <c r="N134" t="str">
        <f t="shared" si="20"/>
        <v>N/A</v>
      </c>
    </row>
    <row r="135" spans="1:14" x14ac:dyDescent="0.3">
      <c r="I135" t="str">
        <f t="shared" si="15"/>
        <v>N/A</v>
      </c>
      <c r="J135" t="str">
        <f t="shared" si="16"/>
        <v>N/A</v>
      </c>
      <c r="K135" t="str">
        <f t="shared" si="17"/>
        <v>N/A</v>
      </c>
      <c r="L135" t="str">
        <f t="shared" si="18"/>
        <v>N/A</v>
      </c>
      <c r="M135" t="str">
        <f t="shared" si="19"/>
        <v>N/A</v>
      </c>
      <c r="N135" t="str">
        <f t="shared" si="20"/>
        <v>N/A</v>
      </c>
    </row>
    <row r="136" spans="1:14" x14ac:dyDescent="0.3">
      <c r="I136" t="str">
        <f t="shared" si="15"/>
        <v>N/A</v>
      </c>
      <c r="J136" t="str">
        <f t="shared" si="16"/>
        <v>N/A</v>
      </c>
      <c r="K136" t="str">
        <f t="shared" si="17"/>
        <v>N/A</v>
      </c>
      <c r="L136" t="str">
        <f t="shared" si="18"/>
        <v>N/A</v>
      </c>
      <c r="M136" t="str">
        <f t="shared" si="19"/>
        <v>N/A</v>
      </c>
      <c r="N136" t="str">
        <f t="shared" si="20"/>
        <v>N/A</v>
      </c>
    </row>
    <row r="137" spans="1:14" x14ac:dyDescent="0.3">
      <c r="I137" t="str">
        <f t="shared" si="15"/>
        <v>N/A</v>
      </c>
      <c r="J137" t="str">
        <f t="shared" si="16"/>
        <v>N/A</v>
      </c>
      <c r="K137" t="str">
        <f t="shared" si="17"/>
        <v>N/A</v>
      </c>
      <c r="L137" t="str">
        <f t="shared" si="18"/>
        <v>N/A</v>
      </c>
      <c r="M137" t="str">
        <f t="shared" si="19"/>
        <v>N/A</v>
      </c>
      <c r="N137" t="str">
        <f t="shared" si="20"/>
        <v>N/A</v>
      </c>
    </row>
    <row r="138" spans="1:14" x14ac:dyDescent="0.3">
      <c r="I138" t="str">
        <f t="shared" si="15"/>
        <v>N/A</v>
      </c>
      <c r="J138" t="str">
        <f t="shared" si="16"/>
        <v>N/A</v>
      </c>
      <c r="K138" t="str">
        <f t="shared" si="17"/>
        <v>N/A</v>
      </c>
      <c r="L138" t="str">
        <f t="shared" si="18"/>
        <v>N/A</v>
      </c>
      <c r="M138" t="str">
        <f t="shared" si="19"/>
        <v>N/A</v>
      </c>
      <c r="N138" t="str">
        <f t="shared" si="20"/>
        <v>N/A</v>
      </c>
    </row>
    <row r="139" spans="1:14" x14ac:dyDescent="0.3">
      <c r="I139" t="str">
        <f t="shared" si="15"/>
        <v>N/A</v>
      </c>
      <c r="J139" t="str">
        <f t="shared" si="16"/>
        <v>N/A</v>
      </c>
      <c r="K139" t="str">
        <f t="shared" si="17"/>
        <v>N/A</v>
      </c>
      <c r="L139" t="str">
        <f t="shared" si="18"/>
        <v>N/A</v>
      </c>
      <c r="M139" t="str">
        <f t="shared" si="19"/>
        <v>N/A</v>
      </c>
      <c r="N139" t="str">
        <f t="shared" si="20"/>
        <v>N/A</v>
      </c>
    </row>
    <row r="140" spans="1:14" x14ac:dyDescent="0.3">
      <c r="I140" t="str">
        <f t="shared" si="15"/>
        <v>N/A</v>
      </c>
      <c r="J140" t="str">
        <f t="shared" si="16"/>
        <v>N/A</v>
      </c>
      <c r="K140" t="str">
        <f t="shared" si="17"/>
        <v>N/A</v>
      </c>
      <c r="L140" t="str">
        <f t="shared" si="18"/>
        <v>N/A</v>
      </c>
      <c r="M140" t="str">
        <f t="shared" si="19"/>
        <v>N/A</v>
      </c>
      <c r="N140" t="str">
        <f t="shared" si="20"/>
        <v>N/A</v>
      </c>
    </row>
    <row r="141" spans="1:14" x14ac:dyDescent="0.3">
      <c r="I141" t="str">
        <f t="shared" si="15"/>
        <v>N/A</v>
      </c>
      <c r="J141" t="str">
        <f t="shared" si="16"/>
        <v>N/A</v>
      </c>
      <c r="K141" t="str">
        <f t="shared" si="17"/>
        <v>N/A</v>
      </c>
      <c r="L141" t="str">
        <f t="shared" si="18"/>
        <v>N/A</v>
      </c>
      <c r="M141" t="str">
        <f t="shared" si="19"/>
        <v>N/A</v>
      </c>
      <c r="N141" t="str">
        <f t="shared" si="20"/>
        <v>N/A</v>
      </c>
    </row>
    <row r="142" spans="1:14" x14ac:dyDescent="0.3">
      <c r="I142" t="str">
        <f t="shared" si="15"/>
        <v>N/A</v>
      </c>
      <c r="J142" t="str">
        <f t="shared" si="16"/>
        <v>N/A</v>
      </c>
      <c r="K142" t="str">
        <f t="shared" si="17"/>
        <v>N/A</v>
      </c>
      <c r="L142" t="str">
        <f t="shared" si="18"/>
        <v>N/A</v>
      </c>
      <c r="M142" t="str">
        <f t="shared" si="19"/>
        <v>N/A</v>
      </c>
      <c r="N142" t="str">
        <f t="shared" si="20"/>
        <v>N/A</v>
      </c>
    </row>
    <row r="143" spans="1:14" x14ac:dyDescent="0.3">
      <c r="I143" t="str">
        <f t="shared" si="15"/>
        <v>N/A</v>
      </c>
      <c r="J143" t="str">
        <f t="shared" si="16"/>
        <v>N/A</v>
      </c>
      <c r="K143" t="str">
        <f t="shared" si="17"/>
        <v>N/A</v>
      </c>
      <c r="L143" t="str">
        <f t="shared" si="18"/>
        <v>N/A</v>
      </c>
      <c r="M143" t="str">
        <f t="shared" si="19"/>
        <v>N/A</v>
      </c>
      <c r="N143" t="str">
        <f t="shared" si="20"/>
        <v>N/A</v>
      </c>
    </row>
    <row r="144" spans="1:14" x14ac:dyDescent="0.3">
      <c r="I144" t="str">
        <f t="shared" si="15"/>
        <v>N/A</v>
      </c>
      <c r="J144" t="str">
        <f t="shared" si="16"/>
        <v>N/A</v>
      </c>
      <c r="K144" t="str">
        <f t="shared" si="17"/>
        <v>N/A</v>
      </c>
      <c r="L144" t="str">
        <f t="shared" si="18"/>
        <v>N/A</v>
      </c>
      <c r="M144" t="str">
        <f t="shared" si="19"/>
        <v>N/A</v>
      </c>
      <c r="N144" t="str">
        <f t="shared" si="20"/>
        <v>N/A</v>
      </c>
    </row>
    <row r="145" spans="9:14" x14ac:dyDescent="0.3">
      <c r="I145" t="str">
        <f t="shared" si="15"/>
        <v>N/A</v>
      </c>
      <c r="J145" t="str">
        <f t="shared" si="16"/>
        <v>N/A</v>
      </c>
      <c r="K145" t="str">
        <f t="shared" si="17"/>
        <v>N/A</v>
      </c>
      <c r="L145" t="str">
        <f t="shared" si="18"/>
        <v>N/A</v>
      </c>
      <c r="M145" t="str">
        <f t="shared" si="19"/>
        <v>N/A</v>
      </c>
      <c r="N145" t="str">
        <f t="shared" si="20"/>
        <v>N/A</v>
      </c>
    </row>
    <row r="146" spans="9:14" x14ac:dyDescent="0.3">
      <c r="I146" t="str">
        <f t="shared" si="15"/>
        <v>N/A</v>
      </c>
      <c r="J146" t="str">
        <f t="shared" si="16"/>
        <v>N/A</v>
      </c>
      <c r="K146" t="str">
        <f t="shared" si="17"/>
        <v>N/A</v>
      </c>
      <c r="L146" t="str">
        <f t="shared" si="18"/>
        <v>N/A</v>
      </c>
      <c r="M146" t="str">
        <f t="shared" si="19"/>
        <v>N/A</v>
      </c>
      <c r="N146" t="str">
        <f t="shared" si="20"/>
        <v>N/A</v>
      </c>
    </row>
    <row r="147" spans="9:14" x14ac:dyDescent="0.3">
      <c r="I147" t="str">
        <f t="shared" si="15"/>
        <v>N/A</v>
      </c>
      <c r="J147" t="str">
        <f t="shared" si="16"/>
        <v>N/A</v>
      </c>
      <c r="K147" t="str">
        <f t="shared" si="17"/>
        <v>N/A</v>
      </c>
      <c r="L147" t="str">
        <f t="shared" si="18"/>
        <v>N/A</v>
      </c>
      <c r="M147" t="str">
        <f t="shared" si="19"/>
        <v>N/A</v>
      </c>
      <c r="N147" t="str">
        <f t="shared" si="20"/>
        <v>N/A</v>
      </c>
    </row>
    <row r="148" spans="9:14" x14ac:dyDescent="0.3">
      <c r="I148" t="str">
        <f t="shared" si="15"/>
        <v>N/A</v>
      </c>
      <c r="J148" t="str">
        <f t="shared" si="16"/>
        <v>N/A</v>
      </c>
      <c r="K148" t="str">
        <f t="shared" si="17"/>
        <v>N/A</v>
      </c>
      <c r="L148" t="str">
        <f t="shared" si="18"/>
        <v>N/A</v>
      </c>
      <c r="M148" t="str">
        <f t="shared" si="19"/>
        <v>N/A</v>
      </c>
      <c r="N148" t="str">
        <f t="shared" si="20"/>
        <v>N/A</v>
      </c>
    </row>
    <row r="149" spans="9:14" x14ac:dyDescent="0.3">
      <c r="I149" t="str">
        <f t="shared" si="15"/>
        <v>N/A</v>
      </c>
      <c r="J149" t="str">
        <f t="shared" si="16"/>
        <v>N/A</v>
      </c>
      <c r="K149" t="str">
        <f t="shared" si="17"/>
        <v>N/A</v>
      </c>
      <c r="L149" t="str">
        <f t="shared" si="18"/>
        <v>N/A</v>
      </c>
      <c r="M149" t="str">
        <f t="shared" si="19"/>
        <v>N/A</v>
      </c>
      <c r="N149" t="str">
        <f t="shared" si="20"/>
        <v>N/A</v>
      </c>
    </row>
    <row r="150" spans="9:14" x14ac:dyDescent="0.3">
      <c r="I150" t="str">
        <f t="shared" si="15"/>
        <v>N/A</v>
      </c>
      <c r="J150" t="str">
        <f t="shared" si="16"/>
        <v>N/A</v>
      </c>
      <c r="K150" t="str">
        <f t="shared" si="17"/>
        <v>N/A</v>
      </c>
      <c r="L150" t="str">
        <f t="shared" si="18"/>
        <v>N/A</v>
      </c>
      <c r="M150" t="str">
        <f t="shared" si="19"/>
        <v>N/A</v>
      </c>
      <c r="N150" t="str">
        <f t="shared" si="20"/>
        <v>N/A</v>
      </c>
    </row>
    <row r="151" spans="9:14" x14ac:dyDescent="0.3">
      <c r="I151" t="str">
        <f t="shared" si="15"/>
        <v>N/A</v>
      </c>
      <c r="J151" t="str">
        <f t="shared" si="16"/>
        <v>N/A</v>
      </c>
      <c r="K151" t="str">
        <f t="shared" si="17"/>
        <v>N/A</v>
      </c>
      <c r="L151" t="str">
        <f t="shared" si="18"/>
        <v>N/A</v>
      </c>
      <c r="M151" t="str">
        <f t="shared" si="19"/>
        <v>N/A</v>
      </c>
      <c r="N151" t="str">
        <f t="shared" si="20"/>
        <v>N/A</v>
      </c>
    </row>
    <row r="152" spans="9:14" x14ac:dyDescent="0.3">
      <c r="I152" t="str">
        <f t="shared" si="15"/>
        <v>N/A</v>
      </c>
      <c r="J152" t="str">
        <f t="shared" si="16"/>
        <v>N/A</v>
      </c>
      <c r="K152" t="str">
        <f t="shared" si="17"/>
        <v>N/A</v>
      </c>
      <c r="L152" t="str">
        <f t="shared" si="18"/>
        <v>N/A</v>
      </c>
      <c r="M152" t="str">
        <f t="shared" si="19"/>
        <v>N/A</v>
      </c>
      <c r="N152" t="str">
        <f t="shared" si="20"/>
        <v>N/A</v>
      </c>
    </row>
    <row r="153" spans="9:14" x14ac:dyDescent="0.3">
      <c r="I153" t="str">
        <f t="shared" si="15"/>
        <v>N/A</v>
      </c>
      <c r="J153" t="str">
        <f t="shared" si="16"/>
        <v>N/A</v>
      </c>
      <c r="K153" t="str">
        <f t="shared" si="17"/>
        <v>N/A</v>
      </c>
      <c r="L153" t="str">
        <f t="shared" si="18"/>
        <v>N/A</v>
      </c>
      <c r="M153" t="str">
        <f t="shared" si="19"/>
        <v>N/A</v>
      </c>
      <c r="N153" t="str">
        <f t="shared" si="20"/>
        <v>N/A</v>
      </c>
    </row>
    <row r="154" spans="9:14" x14ac:dyDescent="0.3">
      <c r="I154" t="str">
        <f t="shared" si="15"/>
        <v>N/A</v>
      </c>
      <c r="J154" t="str">
        <f t="shared" si="16"/>
        <v>N/A</v>
      </c>
      <c r="K154" t="str">
        <f t="shared" si="17"/>
        <v>N/A</v>
      </c>
      <c r="L154" t="str">
        <f t="shared" si="18"/>
        <v>N/A</v>
      </c>
      <c r="M154" t="str">
        <f t="shared" si="19"/>
        <v>N/A</v>
      </c>
      <c r="N154" t="str">
        <f t="shared" si="20"/>
        <v>N/A</v>
      </c>
    </row>
    <row r="155" spans="9:14" x14ac:dyDescent="0.3">
      <c r="I155" t="str">
        <f t="shared" si="15"/>
        <v>N/A</v>
      </c>
      <c r="J155" t="str">
        <f t="shared" si="16"/>
        <v>N/A</v>
      </c>
      <c r="K155" t="str">
        <f t="shared" si="17"/>
        <v>N/A</v>
      </c>
      <c r="L155" t="str">
        <f t="shared" si="18"/>
        <v>N/A</v>
      </c>
      <c r="M155" t="str">
        <f t="shared" si="19"/>
        <v>N/A</v>
      </c>
      <c r="N155" t="str">
        <f t="shared" si="20"/>
        <v>N/A</v>
      </c>
    </row>
    <row r="156" spans="9:14" x14ac:dyDescent="0.3">
      <c r="I156" t="str">
        <f t="shared" si="15"/>
        <v>N/A</v>
      </c>
      <c r="J156" t="str">
        <f t="shared" si="16"/>
        <v>N/A</v>
      </c>
      <c r="K156" t="str">
        <f t="shared" si="17"/>
        <v>N/A</v>
      </c>
      <c r="L156" t="str">
        <f t="shared" si="18"/>
        <v>N/A</v>
      </c>
      <c r="M156" t="str">
        <f t="shared" si="19"/>
        <v>N/A</v>
      </c>
      <c r="N156" t="str">
        <f t="shared" si="20"/>
        <v>N/A</v>
      </c>
    </row>
    <row r="157" spans="9:14" x14ac:dyDescent="0.3">
      <c r="I157" t="str">
        <f t="shared" si="15"/>
        <v>N/A</v>
      </c>
      <c r="J157" t="str">
        <f t="shared" si="16"/>
        <v>N/A</v>
      </c>
      <c r="K157" t="str">
        <f t="shared" si="17"/>
        <v>N/A</v>
      </c>
      <c r="L157" t="str">
        <f t="shared" si="18"/>
        <v>N/A</v>
      </c>
      <c r="M157" t="str">
        <f t="shared" si="19"/>
        <v>N/A</v>
      </c>
      <c r="N157" t="str">
        <f t="shared" si="20"/>
        <v>N/A</v>
      </c>
    </row>
    <row r="158" spans="9:14" x14ac:dyDescent="0.3">
      <c r="I158" t="str">
        <f t="shared" si="15"/>
        <v>N/A</v>
      </c>
      <c r="J158" t="str">
        <f t="shared" si="16"/>
        <v>N/A</v>
      </c>
      <c r="K158" t="str">
        <f t="shared" si="17"/>
        <v>N/A</v>
      </c>
      <c r="L158" t="str">
        <f t="shared" si="18"/>
        <v>N/A</v>
      </c>
      <c r="M158" t="str">
        <f t="shared" si="19"/>
        <v>N/A</v>
      </c>
      <c r="N158" t="str">
        <f t="shared" si="20"/>
        <v>N/A</v>
      </c>
    </row>
    <row r="159" spans="9:14" x14ac:dyDescent="0.3">
      <c r="I159" t="str">
        <f t="shared" si="15"/>
        <v>N/A</v>
      </c>
      <c r="J159" t="str">
        <f t="shared" si="16"/>
        <v>N/A</v>
      </c>
      <c r="K159" t="str">
        <f t="shared" si="17"/>
        <v>N/A</v>
      </c>
      <c r="L159" t="str">
        <f t="shared" si="18"/>
        <v>N/A</v>
      </c>
      <c r="M159" t="str">
        <f t="shared" si="19"/>
        <v>N/A</v>
      </c>
      <c r="N159" t="str">
        <f t="shared" si="20"/>
        <v>N/A</v>
      </c>
    </row>
    <row r="160" spans="9:14" x14ac:dyDescent="0.3">
      <c r="I160" t="str">
        <f t="shared" si="15"/>
        <v>N/A</v>
      </c>
      <c r="J160" t="str">
        <f t="shared" si="16"/>
        <v>N/A</v>
      </c>
      <c r="K160" t="str">
        <f t="shared" si="17"/>
        <v>N/A</v>
      </c>
      <c r="L160" t="str">
        <f t="shared" si="18"/>
        <v>N/A</v>
      </c>
      <c r="M160" t="str">
        <f t="shared" si="19"/>
        <v>N/A</v>
      </c>
      <c r="N160" t="str">
        <f t="shared" si="20"/>
        <v>N/A</v>
      </c>
    </row>
    <row r="161" spans="9:14" x14ac:dyDescent="0.3">
      <c r="I161" t="str">
        <f t="shared" si="15"/>
        <v>N/A</v>
      </c>
      <c r="J161" t="str">
        <f t="shared" si="16"/>
        <v>N/A</v>
      </c>
      <c r="K161" t="str">
        <f t="shared" si="17"/>
        <v>N/A</v>
      </c>
      <c r="L161" t="str">
        <f t="shared" si="18"/>
        <v>N/A</v>
      </c>
      <c r="M161" t="str">
        <f t="shared" si="19"/>
        <v>N/A</v>
      </c>
      <c r="N161" t="str">
        <f t="shared" si="20"/>
        <v>N/A</v>
      </c>
    </row>
    <row r="162" spans="9:14" x14ac:dyDescent="0.3">
      <c r="I162" t="str">
        <f t="shared" si="15"/>
        <v>N/A</v>
      </c>
      <c r="J162" t="str">
        <f t="shared" si="16"/>
        <v>N/A</v>
      </c>
      <c r="K162" t="str">
        <f t="shared" si="17"/>
        <v>N/A</v>
      </c>
      <c r="L162" t="str">
        <f t="shared" si="18"/>
        <v>N/A</v>
      </c>
      <c r="M162" t="str">
        <f t="shared" si="19"/>
        <v>N/A</v>
      </c>
      <c r="N162" t="str">
        <f t="shared" si="20"/>
        <v>N/A</v>
      </c>
    </row>
    <row r="163" spans="9:14" x14ac:dyDescent="0.3">
      <c r="I163" t="str">
        <f t="shared" si="15"/>
        <v>N/A</v>
      </c>
      <c r="J163" t="str">
        <f t="shared" si="16"/>
        <v>N/A</v>
      </c>
      <c r="K163" t="str">
        <f t="shared" si="17"/>
        <v>N/A</v>
      </c>
      <c r="L163" t="str">
        <f t="shared" si="18"/>
        <v>N/A</v>
      </c>
      <c r="M163" t="str">
        <f t="shared" si="19"/>
        <v>N/A</v>
      </c>
      <c r="N163" t="str">
        <f t="shared" si="20"/>
        <v>N/A</v>
      </c>
    </row>
    <row r="164" spans="9:14" x14ac:dyDescent="0.3">
      <c r="I164" t="str">
        <f t="shared" si="15"/>
        <v>N/A</v>
      </c>
      <c r="J164" t="str">
        <f t="shared" si="16"/>
        <v>N/A</v>
      </c>
      <c r="K164" t="str">
        <f t="shared" si="17"/>
        <v>N/A</v>
      </c>
      <c r="L164" t="str">
        <f t="shared" si="18"/>
        <v>N/A</v>
      </c>
      <c r="M164" t="str">
        <f t="shared" si="19"/>
        <v>N/A</v>
      </c>
      <c r="N164" t="str">
        <f t="shared" si="20"/>
        <v>N/A</v>
      </c>
    </row>
    <row r="165" spans="9:14" x14ac:dyDescent="0.3">
      <c r="I165" t="str">
        <f t="shared" si="15"/>
        <v>N/A</v>
      </c>
      <c r="J165" t="str">
        <f t="shared" si="16"/>
        <v>N/A</v>
      </c>
      <c r="K165" t="str">
        <f t="shared" si="17"/>
        <v>N/A</v>
      </c>
      <c r="L165" t="str">
        <f t="shared" si="18"/>
        <v>N/A</v>
      </c>
      <c r="M165" t="str">
        <f t="shared" si="19"/>
        <v>N/A</v>
      </c>
      <c r="N165" t="str">
        <f t="shared" si="20"/>
        <v>N/A</v>
      </c>
    </row>
    <row r="166" spans="9:14" x14ac:dyDescent="0.3">
      <c r="I166" t="str">
        <f t="shared" si="15"/>
        <v>N/A</v>
      </c>
      <c r="J166" t="str">
        <f t="shared" si="16"/>
        <v>N/A</v>
      </c>
      <c r="K166" t="str">
        <f t="shared" si="17"/>
        <v>N/A</v>
      </c>
      <c r="L166" t="str">
        <f t="shared" si="18"/>
        <v>N/A</v>
      </c>
      <c r="M166" t="str">
        <f t="shared" si="19"/>
        <v>N/A</v>
      </c>
      <c r="N166" t="str">
        <f t="shared" si="20"/>
        <v>N/A</v>
      </c>
    </row>
    <row r="167" spans="9:14" x14ac:dyDescent="0.3">
      <c r="I167" t="str">
        <f t="shared" si="15"/>
        <v>N/A</v>
      </c>
      <c r="J167" t="str">
        <f t="shared" si="16"/>
        <v>N/A</v>
      </c>
      <c r="K167" t="str">
        <f t="shared" si="17"/>
        <v>N/A</v>
      </c>
      <c r="L167" t="str">
        <f t="shared" si="18"/>
        <v>N/A</v>
      </c>
      <c r="M167" t="str">
        <f t="shared" si="19"/>
        <v>N/A</v>
      </c>
      <c r="N167" t="str">
        <f t="shared" si="20"/>
        <v>N/A</v>
      </c>
    </row>
    <row r="168" spans="9:14" x14ac:dyDescent="0.3">
      <c r="I168" t="str">
        <f t="shared" si="15"/>
        <v>N/A</v>
      </c>
      <c r="J168" t="str">
        <f t="shared" si="16"/>
        <v>N/A</v>
      </c>
      <c r="K168" t="str">
        <f t="shared" si="17"/>
        <v>N/A</v>
      </c>
      <c r="L168" t="str">
        <f t="shared" si="18"/>
        <v>N/A</v>
      </c>
      <c r="M168" t="str">
        <f t="shared" si="19"/>
        <v>N/A</v>
      </c>
      <c r="N168" t="str">
        <f t="shared" si="20"/>
        <v>N/A</v>
      </c>
    </row>
    <row r="169" spans="9:14" x14ac:dyDescent="0.3">
      <c r="I169" t="str">
        <f t="shared" si="15"/>
        <v>N/A</v>
      </c>
      <c r="J169" t="str">
        <f t="shared" si="16"/>
        <v>N/A</v>
      </c>
      <c r="K169" t="str">
        <f t="shared" si="17"/>
        <v>N/A</v>
      </c>
      <c r="L169" t="str">
        <f t="shared" si="18"/>
        <v>N/A</v>
      </c>
      <c r="M169" t="str">
        <f t="shared" si="19"/>
        <v>N/A</v>
      </c>
      <c r="N169" t="str">
        <f t="shared" si="20"/>
        <v>N/A</v>
      </c>
    </row>
    <row r="170" spans="9:14" x14ac:dyDescent="0.3">
      <c r="I170" t="str">
        <f t="shared" si="15"/>
        <v>N/A</v>
      </c>
      <c r="J170" t="str">
        <f t="shared" si="16"/>
        <v>N/A</v>
      </c>
      <c r="K170" t="str">
        <f t="shared" si="17"/>
        <v>N/A</v>
      </c>
      <c r="L170" t="str">
        <f t="shared" si="18"/>
        <v>N/A</v>
      </c>
      <c r="M170" t="str">
        <f t="shared" si="19"/>
        <v>N/A</v>
      </c>
      <c r="N170" t="str">
        <f t="shared" si="20"/>
        <v>N/A</v>
      </c>
    </row>
    <row r="171" spans="9:14" x14ac:dyDescent="0.3">
      <c r="I171" t="str">
        <f t="shared" si="15"/>
        <v>N/A</v>
      </c>
      <c r="J171" t="str">
        <f t="shared" si="16"/>
        <v>N/A</v>
      </c>
      <c r="K171" t="str">
        <f t="shared" si="17"/>
        <v>N/A</v>
      </c>
      <c r="L171" t="str">
        <f t="shared" si="18"/>
        <v>N/A</v>
      </c>
      <c r="M171" t="str">
        <f t="shared" si="19"/>
        <v>N/A</v>
      </c>
      <c r="N171" t="str">
        <f t="shared" si="20"/>
        <v>N/A</v>
      </c>
    </row>
    <row r="172" spans="9:14" x14ac:dyDescent="0.3">
      <c r="I172" t="str">
        <f t="shared" si="15"/>
        <v>N/A</v>
      </c>
      <c r="J172" t="str">
        <f t="shared" si="16"/>
        <v>N/A</v>
      </c>
      <c r="K172" t="str">
        <f t="shared" si="17"/>
        <v>N/A</v>
      </c>
      <c r="L172" t="str">
        <f t="shared" si="18"/>
        <v>N/A</v>
      </c>
      <c r="M172" t="str">
        <f t="shared" si="19"/>
        <v>N/A</v>
      </c>
      <c r="N172" t="str">
        <f t="shared" si="20"/>
        <v>N/A</v>
      </c>
    </row>
    <row r="173" spans="9:14" x14ac:dyDescent="0.3">
      <c r="I173" t="str">
        <f t="shared" si="15"/>
        <v>N/A</v>
      </c>
      <c r="J173" t="str">
        <f t="shared" si="16"/>
        <v>N/A</v>
      </c>
      <c r="K173" t="str">
        <f t="shared" si="17"/>
        <v>N/A</v>
      </c>
      <c r="L173" t="str">
        <f t="shared" si="18"/>
        <v>N/A</v>
      </c>
      <c r="M173" t="str">
        <f t="shared" si="19"/>
        <v>N/A</v>
      </c>
      <c r="N173" t="str">
        <f t="shared" si="20"/>
        <v>N/A</v>
      </c>
    </row>
    <row r="174" spans="9:14" x14ac:dyDescent="0.3">
      <c r="I174" t="str">
        <f t="shared" si="15"/>
        <v>N/A</v>
      </c>
      <c r="J174" t="str">
        <f t="shared" si="16"/>
        <v>N/A</v>
      </c>
      <c r="K174" t="str">
        <f t="shared" si="17"/>
        <v>N/A</v>
      </c>
      <c r="L174" t="str">
        <f t="shared" si="18"/>
        <v>N/A</v>
      </c>
      <c r="M174" t="str">
        <f t="shared" si="19"/>
        <v>N/A</v>
      </c>
      <c r="N174" t="str">
        <f t="shared" si="20"/>
        <v>N/A</v>
      </c>
    </row>
    <row r="175" spans="9:14" x14ac:dyDescent="0.3">
      <c r="I175" t="str">
        <f t="shared" si="15"/>
        <v>N/A</v>
      </c>
      <c r="J175" t="str">
        <f t="shared" si="16"/>
        <v>N/A</v>
      </c>
      <c r="K175" t="str">
        <f t="shared" si="17"/>
        <v>N/A</v>
      </c>
      <c r="L175" t="str">
        <f t="shared" si="18"/>
        <v>N/A</v>
      </c>
      <c r="M175" t="str">
        <f t="shared" si="19"/>
        <v>N/A</v>
      </c>
      <c r="N175" t="str">
        <f t="shared" si="20"/>
        <v>N/A</v>
      </c>
    </row>
    <row r="176" spans="9:14" x14ac:dyDescent="0.3">
      <c r="I176" t="str">
        <f t="shared" si="15"/>
        <v>N/A</v>
      </c>
      <c r="J176" t="str">
        <f t="shared" si="16"/>
        <v>N/A</v>
      </c>
      <c r="K176" t="str">
        <f t="shared" si="17"/>
        <v>N/A</v>
      </c>
      <c r="L176" t="str">
        <f t="shared" si="18"/>
        <v>N/A</v>
      </c>
      <c r="M176" t="str">
        <f t="shared" si="19"/>
        <v>N/A</v>
      </c>
      <c r="N176" t="str">
        <f t="shared" si="20"/>
        <v>N/A</v>
      </c>
    </row>
    <row r="177" spans="9:14" x14ac:dyDescent="0.3">
      <c r="I177" t="str">
        <f t="shared" si="15"/>
        <v>N/A</v>
      </c>
      <c r="J177" t="str">
        <f t="shared" si="16"/>
        <v>N/A</v>
      </c>
      <c r="K177" t="str">
        <f t="shared" si="17"/>
        <v>N/A</v>
      </c>
      <c r="L177" t="str">
        <f t="shared" si="18"/>
        <v>N/A</v>
      </c>
      <c r="M177" t="str">
        <f t="shared" si="19"/>
        <v>N/A</v>
      </c>
      <c r="N177" t="str">
        <f t="shared" si="20"/>
        <v>N/A</v>
      </c>
    </row>
    <row r="178" spans="9:14" x14ac:dyDescent="0.3">
      <c r="I178" t="str">
        <f t="shared" si="15"/>
        <v>N/A</v>
      </c>
      <c r="J178" t="str">
        <f t="shared" si="16"/>
        <v>N/A</v>
      </c>
      <c r="K178" t="str">
        <f t="shared" si="17"/>
        <v>N/A</v>
      </c>
      <c r="L178" t="str">
        <f t="shared" si="18"/>
        <v>N/A</v>
      </c>
      <c r="M178" t="str">
        <f t="shared" si="19"/>
        <v>N/A</v>
      </c>
      <c r="N178" t="str">
        <f t="shared" si="20"/>
        <v>N/A</v>
      </c>
    </row>
    <row r="179" spans="9:14" x14ac:dyDescent="0.3">
      <c r="I179" t="str">
        <f t="shared" si="15"/>
        <v>N/A</v>
      </c>
      <c r="J179" t="str">
        <f t="shared" si="16"/>
        <v>N/A</v>
      </c>
      <c r="K179" t="str">
        <f t="shared" si="17"/>
        <v>N/A</v>
      </c>
      <c r="L179" t="str">
        <f t="shared" si="18"/>
        <v>N/A</v>
      </c>
      <c r="M179" t="str">
        <f t="shared" si="19"/>
        <v>N/A</v>
      </c>
      <c r="N179" t="str">
        <f t="shared" si="20"/>
        <v>N/A</v>
      </c>
    </row>
    <row r="180" spans="9:14" x14ac:dyDescent="0.3">
      <c r="I180" t="str">
        <f t="shared" si="15"/>
        <v>N/A</v>
      </c>
      <c r="J180" t="str">
        <f t="shared" si="16"/>
        <v>N/A</v>
      </c>
      <c r="K180" t="str">
        <f t="shared" si="17"/>
        <v>N/A</v>
      </c>
      <c r="L180" t="str">
        <f t="shared" si="18"/>
        <v>N/A</v>
      </c>
      <c r="M180" t="str">
        <f t="shared" si="19"/>
        <v>N/A</v>
      </c>
      <c r="N180" t="str">
        <f t="shared" si="20"/>
        <v>N/A</v>
      </c>
    </row>
    <row r="181" spans="9:14" x14ac:dyDescent="0.3">
      <c r="I181" t="str">
        <f t="shared" si="15"/>
        <v>N/A</v>
      </c>
      <c r="J181" t="str">
        <f t="shared" si="16"/>
        <v>N/A</v>
      </c>
      <c r="K181" t="str">
        <f t="shared" si="17"/>
        <v>N/A</v>
      </c>
      <c r="L181" t="str">
        <f t="shared" si="18"/>
        <v>N/A</v>
      </c>
      <c r="M181" t="str">
        <f t="shared" si="19"/>
        <v>N/A</v>
      </c>
      <c r="N181" t="str">
        <f t="shared" si="20"/>
        <v>N/A</v>
      </c>
    </row>
    <row r="182" spans="9:14" x14ac:dyDescent="0.3">
      <c r="I182" t="str">
        <f t="shared" si="15"/>
        <v>N/A</v>
      </c>
      <c r="J182" t="str">
        <f t="shared" si="16"/>
        <v>N/A</v>
      </c>
      <c r="K182" t="str">
        <f t="shared" si="17"/>
        <v>N/A</v>
      </c>
      <c r="L182" t="str">
        <f t="shared" si="18"/>
        <v>N/A</v>
      </c>
      <c r="M182" t="str">
        <f t="shared" si="19"/>
        <v>N/A</v>
      </c>
      <c r="N182" t="str">
        <f t="shared" si="20"/>
        <v>N/A</v>
      </c>
    </row>
    <row r="183" spans="9:14" x14ac:dyDescent="0.3">
      <c r="I183" t="str">
        <f t="shared" si="15"/>
        <v>N/A</v>
      </c>
      <c r="J183" t="str">
        <f t="shared" si="16"/>
        <v>N/A</v>
      </c>
      <c r="K183" t="str">
        <f t="shared" si="17"/>
        <v>N/A</v>
      </c>
      <c r="L183" t="str">
        <f t="shared" si="18"/>
        <v>N/A</v>
      </c>
      <c r="M183" t="str">
        <f t="shared" si="19"/>
        <v>N/A</v>
      </c>
      <c r="N183" t="str">
        <f t="shared" si="20"/>
        <v>N/A</v>
      </c>
    </row>
    <row r="184" spans="9:14" x14ac:dyDescent="0.3">
      <c r="I184" t="str">
        <f t="shared" si="15"/>
        <v>N/A</v>
      </c>
      <c r="J184" t="str">
        <f t="shared" si="16"/>
        <v>N/A</v>
      </c>
      <c r="K184" t="str">
        <f t="shared" si="17"/>
        <v>N/A</v>
      </c>
      <c r="L184" t="str">
        <f t="shared" si="18"/>
        <v>N/A</v>
      </c>
      <c r="M184" t="str">
        <f t="shared" si="19"/>
        <v>N/A</v>
      </c>
      <c r="N184" t="str">
        <f t="shared" si="20"/>
        <v>N/A</v>
      </c>
    </row>
    <row r="185" spans="9:14" x14ac:dyDescent="0.3">
      <c r="I185" t="str">
        <f t="shared" si="15"/>
        <v>N/A</v>
      </c>
      <c r="J185" t="str">
        <f t="shared" si="16"/>
        <v>N/A</v>
      </c>
      <c r="K185" t="str">
        <f t="shared" si="17"/>
        <v>N/A</v>
      </c>
      <c r="L185" t="str">
        <f t="shared" si="18"/>
        <v>N/A</v>
      </c>
      <c r="M185" t="str">
        <f t="shared" si="19"/>
        <v>N/A</v>
      </c>
      <c r="N185" t="str">
        <f t="shared" si="20"/>
        <v>N/A</v>
      </c>
    </row>
    <row r="186" spans="9:14" x14ac:dyDescent="0.3">
      <c r="I186" t="str">
        <f t="shared" si="15"/>
        <v>N/A</v>
      </c>
      <c r="J186" t="str">
        <f t="shared" si="16"/>
        <v>N/A</v>
      </c>
      <c r="K186" t="str">
        <f t="shared" si="17"/>
        <v>N/A</v>
      </c>
      <c r="L186" t="str">
        <f t="shared" si="18"/>
        <v>N/A</v>
      </c>
      <c r="M186" t="str">
        <f t="shared" si="19"/>
        <v>N/A</v>
      </c>
      <c r="N186" t="str">
        <f t="shared" si="20"/>
        <v>N/A</v>
      </c>
    </row>
    <row r="187" spans="9:14" x14ac:dyDescent="0.3">
      <c r="I187" t="str">
        <f t="shared" si="15"/>
        <v>N/A</v>
      </c>
      <c r="J187" t="str">
        <f t="shared" si="16"/>
        <v>N/A</v>
      </c>
      <c r="K187" t="str">
        <f t="shared" si="17"/>
        <v>N/A</v>
      </c>
      <c r="L187" t="str">
        <f t="shared" si="18"/>
        <v>N/A</v>
      </c>
      <c r="M187" t="str">
        <f t="shared" si="19"/>
        <v>N/A</v>
      </c>
      <c r="N187" t="str">
        <f t="shared" si="20"/>
        <v>N/A</v>
      </c>
    </row>
    <row r="188" spans="9:14" x14ac:dyDescent="0.3">
      <c r="I188" t="str">
        <f t="shared" ref="I188:I251" si="21">IF(AND(K188&gt; J188, L188&gt; K188, M188&gt; L188, N188&gt; M188), "pos_trend", IF(AND(K188&lt; J188, L188&lt; K188, M188&lt; L188, N188&lt; M188), "neg_trend", "N/A"))</f>
        <v>N/A</v>
      </c>
      <c r="J188" t="str">
        <f t="shared" ref="J188:J251" si="22">IFERROR(IF(TRIM(C188)="-", "N/A", IF(RIGHT(C188,1)=")",IF(RIGHT(C188,2)="T)",-1000000000000*VALUE(MID(C188,2,LEN(C188)-3)),IF(RIGHT(C188,2)="M)",-1000000*VALUE(MID(C188,2,LEN(C188)-3)),IF(RIGHT(C188,2)="B)",-1000000000*VALUE(MID(C188,2,LEN(C188)-3)),IF(RIGHT(C188,2)="k)",-1000*VALUE(MID(C188,2,LEN(C188)-3)),VALUE(SUBSTITUTE(C188,",","")))))),IF(RIGHT(C188,1)="T",1000000000000*VALUE(LEFT(C188,LEN(C188)-1)),IF(RIGHT(C188,1)="M",1000000*VALUE(LEFT(C188,LEN(C188)-1)),IF(RIGHT(C188,1)="B",1000000000*VALUE(LEFT(C188,LEN(C188)-1)),IF(RIGHT(C188,1)="%",0.01*VALUE(LEFT(C188,LEN(C188)-1)),IF(RIGHT(C188,1)="k",1000*VALUE(LEFT(C188,LEN(C188)-1)),VALUE(SUBSTITUTE(C188,",",""))))))))),"N/A")</f>
        <v>N/A</v>
      </c>
      <c r="K188" t="str">
        <f t="shared" ref="K188:K251" si="23">IFERROR(IF(TRIM(D188)="-", "N/A", IF(RIGHT(D188,1)=")",IF(RIGHT(D188,2)="T)",-1000000000000*VALUE(MID(D188,2,LEN(D188)-3)),IF(RIGHT(D188,2)="M)",-1000000*VALUE(MID(D188,2,LEN(D188)-3)),IF(RIGHT(D188,2)="B)",-1000000000*VALUE(MID(D188,2,LEN(D188)-3)),IF(RIGHT(D188,2)="k)",-1000*VALUE(MID(D188,2,LEN(D188)-3)),VALUE(SUBSTITUTE(D188,",","")))))),IF(RIGHT(D188,1)="T",1000000000000*VALUE(LEFT(D188,LEN(D188)-1)),IF(RIGHT(D188,1)="M",1000000*VALUE(LEFT(D188,LEN(D188)-1)),IF(RIGHT(D188,1)="B",1000000000*VALUE(LEFT(D188,LEN(D188)-1)),IF(RIGHT(D188,1)="%",0.01*VALUE(LEFT(D188,LEN(D188)-1)),IF(RIGHT(D188,1)="k",1000*VALUE(LEFT(D188,LEN(D188)-1)),VALUE(SUBSTITUTE(D188,",",""))))))))),"N/A")</f>
        <v>N/A</v>
      </c>
      <c r="L188" t="str">
        <f t="shared" ref="L188:L251" si="24">IFERROR(IF(TRIM(E188)="-", "N/A", IF(RIGHT(E188,1)=")",IF(RIGHT(E188,2)="T)",-1000000000000*VALUE(MID(E188,2,LEN(E188)-3)),IF(RIGHT(E188,2)="M)",-1000000*VALUE(MID(E188,2,LEN(E188)-3)),IF(RIGHT(E188,2)="B)",-1000000000*VALUE(MID(E188,2,LEN(E188)-3)),IF(RIGHT(E188,2)="k)",-1000*VALUE(MID(E188,2,LEN(E188)-3)),VALUE(SUBSTITUTE(E188,",","")))))),IF(RIGHT(E188,1)="T",1000000000000*VALUE(LEFT(E188,LEN(E188)-1)),IF(RIGHT(E188,1)="M",1000000*VALUE(LEFT(E188,LEN(E188)-1)),IF(RIGHT(E188,1)="B",1000000000*VALUE(LEFT(E188,LEN(E188)-1)),IF(RIGHT(E188,1)="%",0.01*VALUE(LEFT(E188,LEN(E188)-1)),IF(RIGHT(E188,1)="k",1000*VALUE(LEFT(E188,LEN(E188)-1)),VALUE(SUBSTITUTE(E188,",",""))))))))),"N/A")</f>
        <v>N/A</v>
      </c>
      <c r="M188" t="str">
        <f t="shared" ref="M188:M251" si="25">IFERROR(IF(TRIM(F188)="-", "N/A", IF(RIGHT(F188,1)=")",IF(RIGHT(F188,2)="T)",-1000000000000*VALUE(MID(F188,2,LEN(F188)-3)),IF(RIGHT(F188,2)="M)",-1000000*VALUE(MID(F188,2,LEN(F188)-3)),IF(RIGHT(F188,2)="B)",-1000000000*VALUE(MID(F188,2,LEN(F188)-3)),IF(RIGHT(F188,2)="k)",-1000*VALUE(MID(F188,2,LEN(F188)-3)),VALUE(SUBSTITUTE(F188,",","")))))),IF(RIGHT(F188,1)="T",1000000000000*VALUE(LEFT(F188,LEN(F188)-1)),IF(RIGHT(F188,1)="M",1000000*VALUE(LEFT(F188,LEN(F188)-1)),IF(RIGHT(F188,1)="B",1000000000*VALUE(LEFT(F188,LEN(F188)-1)),IF(RIGHT(F188,1)="%",0.01*VALUE(LEFT(F188,LEN(F188)-1)),IF(RIGHT(F188,1)="k",1000*VALUE(LEFT(F188,LEN(F188)-1)),VALUE(SUBSTITUTE(F188,",",""))))))))),"N/A")</f>
        <v>N/A</v>
      </c>
      <c r="N188" t="str">
        <f t="shared" ref="N188:N251" si="26">IFERROR(IF(TRIM(G188)="-", "N/A", IF(RIGHT(G188,1)=")",IF(RIGHT(G188,2)="T)",-1000000000000*VALUE(MID(G188,2,LEN(G188)-3)),IF(RIGHT(G188,2)="M)",-1000000*VALUE(MID(G188,2,LEN(G188)-3)),IF(RIGHT(G188,2)="B)",-1000000000*VALUE(MID(G188,2,LEN(G188)-3)),IF(RIGHT(G188,2)="k)",-1000*VALUE(MID(G188,2,LEN(G188)-3)),VALUE(SUBSTITUTE(G188,",","")))))),IF(RIGHT(G188,1)="T",1000000000000*VALUE(LEFT(G188,LEN(G188)-1)),IF(RIGHT(G188,1)="M",1000000*VALUE(LEFT(G188,LEN(G188)-1)),IF(RIGHT(G188,1)="B",1000000000*VALUE(LEFT(G188,LEN(G188)-1)),IF(RIGHT(G188,1)="%",0.01*VALUE(LEFT(G188,LEN(G188)-1)),IF(RIGHT(G188,1)="k",1000*VALUE(LEFT(G188,LEN(G188)-1)),VALUE(SUBSTITUTE(G188,",",""))))))))),"N/A")</f>
        <v>N/A</v>
      </c>
    </row>
    <row r="189" spans="9:14" x14ac:dyDescent="0.3">
      <c r="I189" t="str">
        <f t="shared" si="21"/>
        <v>N/A</v>
      </c>
      <c r="J189" t="str">
        <f t="shared" si="22"/>
        <v>N/A</v>
      </c>
      <c r="K189" t="str">
        <f t="shared" si="23"/>
        <v>N/A</v>
      </c>
      <c r="L189" t="str">
        <f t="shared" si="24"/>
        <v>N/A</v>
      </c>
      <c r="M189" t="str">
        <f t="shared" si="25"/>
        <v>N/A</v>
      </c>
      <c r="N189" t="str">
        <f t="shared" si="26"/>
        <v>N/A</v>
      </c>
    </row>
    <row r="190" spans="9:14" x14ac:dyDescent="0.3">
      <c r="I190" t="str">
        <f t="shared" si="21"/>
        <v>N/A</v>
      </c>
      <c r="J190" t="str">
        <f t="shared" si="22"/>
        <v>N/A</v>
      </c>
      <c r="K190" t="str">
        <f t="shared" si="23"/>
        <v>N/A</v>
      </c>
      <c r="L190" t="str">
        <f t="shared" si="24"/>
        <v>N/A</v>
      </c>
      <c r="M190" t="str">
        <f t="shared" si="25"/>
        <v>N/A</v>
      </c>
      <c r="N190" t="str">
        <f t="shared" si="26"/>
        <v>N/A</v>
      </c>
    </row>
    <row r="191" spans="9:14" x14ac:dyDescent="0.3">
      <c r="I191" t="str">
        <f t="shared" si="21"/>
        <v>N/A</v>
      </c>
      <c r="J191" t="str">
        <f t="shared" si="22"/>
        <v>N/A</v>
      </c>
      <c r="K191" t="str">
        <f t="shared" si="23"/>
        <v>N/A</v>
      </c>
      <c r="L191" t="str">
        <f t="shared" si="24"/>
        <v>N/A</v>
      </c>
      <c r="M191" t="str">
        <f t="shared" si="25"/>
        <v>N/A</v>
      </c>
      <c r="N191" t="str">
        <f t="shared" si="26"/>
        <v>N/A</v>
      </c>
    </row>
    <row r="192" spans="9:14" x14ac:dyDescent="0.3">
      <c r="I192" t="str">
        <f t="shared" si="21"/>
        <v>N/A</v>
      </c>
      <c r="J192" t="str">
        <f t="shared" si="22"/>
        <v>N/A</v>
      </c>
      <c r="K192" t="str">
        <f t="shared" si="23"/>
        <v>N/A</v>
      </c>
      <c r="L192" t="str">
        <f t="shared" si="24"/>
        <v>N/A</v>
      </c>
      <c r="M192" t="str">
        <f t="shared" si="25"/>
        <v>N/A</v>
      </c>
      <c r="N192" t="str">
        <f t="shared" si="26"/>
        <v>N/A</v>
      </c>
    </row>
    <row r="193" spans="9:14" x14ac:dyDescent="0.3">
      <c r="I193" t="str">
        <f t="shared" si="21"/>
        <v>N/A</v>
      </c>
      <c r="J193" t="str">
        <f t="shared" si="22"/>
        <v>N/A</v>
      </c>
      <c r="K193" t="str">
        <f t="shared" si="23"/>
        <v>N/A</v>
      </c>
      <c r="L193" t="str">
        <f t="shared" si="24"/>
        <v>N/A</v>
      </c>
      <c r="M193" t="str">
        <f t="shared" si="25"/>
        <v>N/A</v>
      </c>
      <c r="N193" t="str">
        <f t="shared" si="26"/>
        <v>N/A</v>
      </c>
    </row>
    <row r="194" spans="9:14" x14ac:dyDescent="0.3">
      <c r="I194" t="str">
        <f t="shared" si="21"/>
        <v>N/A</v>
      </c>
      <c r="J194" t="str">
        <f t="shared" si="22"/>
        <v>N/A</v>
      </c>
      <c r="K194" t="str">
        <f t="shared" si="23"/>
        <v>N/A</v>
      </c>
      <c r="L194" t="str">
        <f t="shared" si="24"/>
        <v>N/A</v>
      </c>
      <c r="M194" t="str">
        <f t="shared" si="25"/>
        <v>N/A</v>
      </c>
      <c r="N194" t="str">
        <f t="shared" si="26"/>
        <v>N/A</v>
      </c>
    </row>
    <row r="195" spans="9:14" x14ac:dyDescent="0.3">
      <c r="I195" t="str">
        <f t="shared" si="21"/>
        <v>N/A</v>
      </c>
      <c r="J195" t="str">
        <f t="shared" si="22"/>
        <v>N/A</v>
      </c>
      <c r="K195" t="str">
        <f t="shared" si="23"/>
        <v>N/A</v>
      </c>
      <c r="L195" t="str">
        <f t="shared" si="24"/>
        <v>N/A</v>
      </c>
      <c r="M195" t="str">
        <f t="shared" si="25"/>
        <v>N/A</v>
      </c>
      <c r="N195" t="str">
        <f t="shared" si="26"/>
        <v>N/A</v>
      </c>
    </row>
    <row r="196" spans="9:14" x14ac:dyDescent="0.3">
      <c r="I196" t="str">
        <f t="shared" si="21"/>
        <v>N/A</v>
      </c>
      <c r="J196" t="str">
        <f t="shared" si="22"/>
        <v>N/A</v>
      </c>
      <c r="K196" t="str">
        <f t="shared" si="23"/>
        <v>N/A</v>
      </c>
      <c r="L196" t="str">
        <f t="shared" si="24"/>
        <v>N/A</v>
      </c>
      <c r="M196" t="str">
        <f t="shared" si="25"/>
        <v>N/A</v>
      </c>
      <c r="N196" t="str">
        <f t="shared" si="26"/>
        <v>N/A</v>
      </c>
    </row>
    <row r="197" spans="9:14" x14ac:dyDescent="0.3">
      <c r="I197" t="str">
        <f t="shared" si="21"/>
        <v>N/A</v>
      </c>
      <c r="J197" t="str">
        <f t="shared" si="22"/>
        <v>N/A</v>
      </c>
      <c r="K197" t="str">
        <f t="shared" si="23"/>
        <v>N/A</v>
      </c>
      <c r="L197" t="str">
        <f t="shared" si="24"/>
        <v>N/A</v>
      </c>
      <c r="M197" t="str">
        <f t="shared" si="25"/>
        <v>N/A</v>
      </c>
      <c r="N197" t="str">
        <f t="shared" si="26"/>
        <v>N/A</v>
      </c>
    </row>
    <row r="198" spans="9:14" x14ac:dyDescent="0.3">
      <c r="I198" t="str">
        <f t="shared" si="21"/>
        <v>N/A</v>
      </c>
      <c r="J198" t="str">
        <f t="shared" si="22"/>
        <v>N/A</v>
      </c>
      <c r="K198" t="str">
        <f t="shared" si="23"/>
        <v>N/A</v>
      </c>
      <c r="L198" t="str">
        <f t="shared" si="24"/>
        <v>N/A</v>
      </c>
      <c r="M198" t="str">
        <f t="shared" si="25"/>
        <v>N/A</v>
      </c>
      <c r="N198" t="str">
        <f t="shared" si="26"/>
        <v>N/A</v>
      </c>
    </row>
    <row r="199" spans="9:14" x14ac:dyDescent="0.3">
      <c r="I199" t="str">
        <f t="shared" si="21"/>
        <v>N/A</v>
      </c>
      <c r="J199" t="str">
        <f t="shared" si="22"/>
        <v>N/A</v>
      </c>
      <c r="K199" t="str">
        <f t="shared" si="23"/>
        <v>N/A</v>
      </c>
      <c r="L199" t="str">
        <f t="shared" si="24"/>
        <v>N/A</v>
      </c>
      <c r="M199" t="str">
        <f t="shared" si="25"/>
        <v>N/A</v>
      </c>
      <c r="N199" t="str">
        <f t="shared" si="26"/>
        <v>N/A</v>
      </c>
    </row>
    <row r="200" spans="9:14" x14ac:dyDescent="0.3">
      <c r="I200" t="str">
        <f t="shared" si="21"/>
        <v>N/A</v>
      </c>
      <c r="J200" t="str">
        <f t="shared" si="22"/>
        <v>N/A</v>
      </c>
      <c r="K200" t="str">
        <f t="shared" si="23"/>
        <v>N/A</v>
      </c>
      <c r="L200" t="str">
        <f t="shared" si="24"/>
        <v>N/A</v>
      </c>
      <c r="M200" t="str">
        <f t="shared" si="25"/>
        <v>N/A</v>
      </c>
      <c r="N200" t="str">
        <f t="shared" si="26"/>
        <v>N/A</v>
      </c>
    </row>
    <row r="201" spans="9:14" x14ac:dyDescent="0.3">
      <c r="I201" t="str">
        <f t="shared" si="21"/>
        <v>N/A</v>
      </c>
      <c r="J201" t="str">
        <f t="shared" si="22"/>
        <v>N/A</v>
      </c>
      <c r="K201" t="str">
        <f t="shared" si="23"/>
        <v>N/A</v>
      </c>
      <c r="L201" t="str">
        <f t="shared" si="24"/>
        <v>N/A</v>
      </c>
      <c r="M201" t="str">
        <f t="shared" si="25"/>
        <v>N/A</v>
      </c>
      <c r="N201" t="str">
        <f t="shared" si="26"/>
        <v>N/A</v>
      </c>
    </row>
    <row r="202" spans="9:14" x14ac:dyDescent="0.3">
      <c r="I202" t="str">
        <f t="shared" si="21"/>
        <v>N/A</v>
      </c>
      <c r="J202" t="str">
        <f t="shared" si="22"/>
        <v>N/A</v>
      </c>
      <c r="K202" t="str">
        <f t="shared" si="23"/>
        <v>N/A</v>
      </c>
      <c r="L202" t="str">
        <f t="shared" si="24"/>
        <v>N/A</v>
      </c>
      <c r="M202" t="str">
        <f t="shared" si="25"/>
        <v>N/A</v>
      </c>
      <c r="N202" t="str">
        <f t="shared" si="26"/>
        <v>N/A</v>
      </c>
    </row>
    <row r="203" spans="9:14" x14ac:dyDescent="0.3">
      <c r="I203" t="str">
        <f t="shared" si="21"/>
        <v>N/A</v>
      </c>
      <c r="J203" t="str">
        <f t="shared" si="22"/>
        <v>N/A</v>
      </c>
      <c r="K203" t="str">
        <f t="shared" si="23"/>
        <v>N/A</v>
      </c>
      <c r="L203" t="str">
        <f t="shared" si="24"/>
        <v>N/A</v>
      </c>
      <c r="M203" t="str">
        <f t="shared" si="25"/>
        <v>N/A</v>
      </c>
      <c r="N203" t="str">
        <f t="shared" si="26"/>
        <v>N/A</v>
      </c>
    </row>
    <row r="204" spans="9:14" x14ac:dyDescent="0.3">
      <c r="I204" t="str">
        <f t="shared" si="21"/>
        <v>N/A</v>
      </c>
      <c r="J204" t="str">
        <f t="shared" si="22"/>
        <v>N/A</v>
      </c>
      <c r="K204" t="str">
        <f t="shared" si="23"/>
        <v>N/A</v>
      </c>
      <c r="L204" t="str">
        <f t="shared" si="24"/>
        <v>N/A</v>
      </c>
      <c r="M204" t="str">
        <f t="shared" si="25"/>
        <v>N/A</v>
      </c>
      <c r="N204" t="str">
        <f t="shared" si="26"/>
        <v>N/A</v>
      </c>
    </row>
    <row r="205" spans="9:14" x14ac:dyDescent="0.3">
      <c r="I205" t="str">
        <f t="shared" si="21"/>
        <v>N/A</v>
      </c>
      <c r="J205" t="str">
        <f t="shared" si="22"/>
        <v>N/A</v>
      </c>
      <c r="K205" t="str">
        <f t="shared" si="23"/>
        <v>N/A</v>
      </c>
      <c r="L205" t="str">
        <f t="shared" si="24"/>
        <v>N/A</v>
      </c>
      <c r="M205" t="str">
        <f t="shared" si="25"/>
        <v>N/A</v>
      </c>
      <c r="N205" t="str">
        <f t="shared" si="26"/>
        <v>N/A</v>
      </c>
    </row>
    <row r="206" spans="9:14" x14ac:dyDescent="0.3">
      <c r="I206" t="str">
        <f t="shared" si="21"/>
        <v>N/A</v>
      </c>
      <c r="J206" t="str">
        <f t="shared" si="22"/>
        <v>N/A</v>
      </c>
      <c r="K206" t="str">
        <f t="shared" si="23"/>
        <v>N/A</v>
      </c>
      <c r="L206" t="str">
        <f t="shared" si="24"/>
        <v>N/A</v>
      </c>
      <c r="M206" t="str">
        <f t="shared" si="25"/>
        <v>N/A</v>
      </c>
      <c r="N206" t="str">
        <f t="shared" si="26"/>
        <v>N/A</v>
      </c>
    </row>
    <row r="207" spans="9:14" x14ac:dyDescent="0.3">
      <c r="I207" t="str">
        <f t="shared" si="21"/>
        <v>N/A</v>
      </c>
      <c r="J207" t="str">
        <f t="shared" si="22"/>
        <v>N/A</v>
      </c>
      <c r="K207" t="str">
        <f t="shared" si="23"/>
        <v>N/A</v>
      </c>
      <c r="L207" t="str">
        <f t="shared" si="24"/>
        <v>N/A</v>
      </c>
      <c r="M207" t="str">
        <f t="shared" si="25"/>
        <v>N/A</v>
      </c>
      <c r="N207" t="str">
        <f t="shared" si="26"/>
        <v>N/A</v>
      </c>
    </row>
    <row r="208" spans="9:14" x14ac:dyDescent="0.3">
      <c r="I208" t="str">
        <f t="shared" si="21"/>
        <v>N/A</v>
      </c>
      <c r="J208" t="str">
        <f t="shared" si="22"/>
        <v>N/A</v>
      </c>
      <c r="K208" t="str">
        <f t="shared" si="23"/>
        <v>N/A</v>
      </c>
      <c r="L208" t="str">
        <f t="shared" si="24"/>
        <v>N/A</v>
      </c>
      <c r="M208" t="str">
        <f t="shared" si="25"/>
        <v>N/A</v>
      </c>
      <c r="N208" t="str">
        <f t="shared" si="26"/>
        <v>N/A</v>
      </c>
    </row>
    <row r="209" spans="9:14" x14ac:dyDescent="0.3">
      <c r="I209" t="str">
        <f t="shared" si="21"/>
        <v>N/A</v>
      </c>
      <c r="J209" t="str">
        <f t="shared" si="22"/>
        <v>N/A</v>
      </c>
      <c r="K209" t="str">
        <f t="shared" si="23"/>
        <v>N/A</v>
      </c>
      <c r="L209" t="str">
        <f t="shared" si="24"/>
        <v>N/A</v>
      </c>
      <c r="M209" t="str">
        <f t="shared" si="25"/>
        <v>N/A</v>
      </c>
      <c r="N209" t="str">
        <f t="shared" si="26"/>
        <v>N/A</v>
      </c>
    </row>
    <row r="210" spans="9:14" x14ac:dyDescent="0.3">
      <c r="I210" t="str">
        <f t="shared" si="21"/>
        <v>N/A</v>
      </c>
      <c r="J210" t="str">
        <f t="shared" si="22"/>
        <v>N/A</v>
      </c>
      <c r="K210" t="str">
        <f t="shared" si="23"/>
        <v>N/A</v>
      </c>
      <c r="L210" t="str">
        <f t="shared" si="24"/>
        <v>N/A</v>
      </c>
      <c r="M210" t="str">
        <f t="shared" si="25"/>
        <v>N/A</v>
      </c>
      <c r="N210" t="str">
        <f t="shared" si="26"/>
        <v>N/A</v>
      </c>
    </row>
    <row r="211" spans="9:14" x14ac:dyDescent="0.3">
      <c r="I211" t="str">
        <f t="shared" si="21"/>
        <v>N/A</v>
      </c>
      <c r="J211" t="str">
        <f t="shared" si="22"/>
        <v>N/A</v>
      </c>
      <c r="K211" t="str">
        <f t="shared" si="23"/>
        <v>N/A</v>
      </c>
      <c r="L211" t="str">
        <f t="shared" si="24"/>
        <v>N/A</v>
      </c>
      <c r="M211" t="str">
        <f t="shared" si="25"/>
        <v>N/A</v>
      </c>
      <c r="N211" t="str">
        <f t="shared" si="26"/>
        <v>N/A</v>
      </c>
    </row>
    <row r="212" spans="9:14" x14ac:dyDescent="0.3">
      <c r="I212" t="str">
        <f t="shared" si="21"/>
        <v>N/A</v>
      </c>
      <c r="J212" t="str">
        <f t="shared" si="22"/>
        <v>N/A</v>
      </c>
      <c r="K212" t="str">
        <f t="shared" si="23"/>
        <v>N/A</v>
      </c>
      <c r="L212" t="str">
        <f t="shared" si="24"/>
        <v>N/A</v>
      </c>
      <c r="M212" t="str">
        <f t="shared" si="25"/>
        <v>N/A</v>
      </c>
      <c r="N212" t="str">
        <f t="shared" si="26"/>
        <v>N/A</v>
      </c>
    </row>
    <row r="213" spans="9:14" x14ac:dyDescent="0.3">
      <c r="I213" t="str">
        <f t="shared" si="21"/>
        <v>N/A</v>
      </c>
      <c r="J213" t="str">
        <f t="shared" si="22"/>
        <v>N/A</v>
      </c>
      <c r="K213" t="str">
        <f t="shared" si="23"/>
        <v>N/A</v>
      </c>
      <c r="L213" t="str">
        <f t="shared" si="24"/>
        <v>N/A</v>
      </c>
      <c r="M213" t="str">
        <f t="shared" si="25"/>
        <v>N/A</v>
      </c>
      <c r="N213" t="str">
        <f t="shared" si="26"/>
        <v>N/A</v>
      </c>
    </row>
    <row r="214" spans="9:14" x14ac:dyDescent="0.3">
      <c r="I214" t="str">
        <f t="shared" si="21"/>
        <v>N/A</v>
      </c>
      <c r="J214" t="str">
        <f t="shared" si="22"/>
        <v>N/A</v>
      </c>
      <c r="K214" t="str">
        <f t="shared" si="23"/>
        <v>N/A</v>
      </c>
      <c r="L214" t="str">
        <f t="shared" si="24"/>
        <v>N/A</v>
      </c>
      <c r="M214" t="str">
        <f t="shared" si="25"/>
        <v>N/A</v>
      </c>
      <c r="N214" t="str">
        <f t="shared" si="26"/>
        <v>N/A</v>
      </c>
    </row>
    <row r="215" spans="9:14" x14ac:dyDescent="0.3">
      <c r="I215" t="str">
        <f t="shared" si="21"/>
        <v>N/A</v>
      </c>
      <c r="J215" t="str">
        <f t="shared" si="22"/>
        <v>N/A</v>
      </c>
      <c r="K215" t="str">
        <f t="shared" si="23"/>
        <v>N/A</v>
      </c>
      <c r="L215" t="str">
        <f t="shared" si="24"/>
        <v>N/A</v>
      </c>
      <c r="M215" t="str">
        <f t="shared" si="25"/>
        <v>N/A</v>
      </c>
      <c r="N215" t="str">
        <f t="shared" si="26"/>
        <v>N/A</v>
      </c>
    </row>
    <row r="216" spans="9:14" x14ac:dyDescent="0.3">
      <c r="I216" t="str">
        <f t="shared" si="21"/>
        <v>N/A</v>
      </c>
      <c r="J216" t="str">
        <f t="shared" si="22"/>
        <v>N/A</v>
      </c>
      <c r="K216" t="str">
        <f t="shared" si="23"/>
        <v>N/A</v>
      </c>
      <c r="L216" t="str">
        <f t="shared" si="24"/>
        <v>N/A</v>
      </c>
      <c r="M216" t="str">
        <f t="shared" si="25"/>
        <v>N/A</v>
      </c>
      <c r="N216" t="str">
        <f t="shared" si="26"/>
        <v>N/A</v>
      </c>
    </row>
    <row r="217" spans="9:14" x14ac:dyDescent="0.3">
      <c r="I217" t="str">
        <f t="shared" si="21"/>
        <v>N/A</v>
      </c>
      <c r="J217" t="str">
        <f t="shared" si="22"/>
        <v>N/A</v>
      </c>
      <c r="K217" t="str">
        <f t="shared" si="23"/>
        <v>N/A</v>
      </c>
      <c r="L217" t="str">
        <f t="shared" si="24"/>
        <v>N/A</v>
      </c>
      <c r="M217" t="str">
        <f t="shared" si="25"/>
        <v>N/A</v>
      </c>
      <c r="N217" t="str">
        <f t="shared" si="26"/>
        <v>N/A</v>
      </c>
    </row>
    <row r="218" spans="9:14" x14ac:dyDescent="0.3">
      <c r="I218" t="str">
        <f t="shared" si="21"/>
        <v>N/A</v>
      </c>
      <c r="J218" t="str">
        <f t="shared" si="22"/>
        <v>N/A</v>
      </c>
      <c r="K218" t="str">
        <f t="shared" si="23"/>
        <v>N/A</v>
      </c>
      <c r="L218" t="str">
        <f t="shared" si="24"/>
        <v>N/A</v>
      </c>
      <c r="M218" t="str">
        <f t="shared" si="25"/>
        <v>N/A</v>
      </c>
      <c r="N218" t="str">
        <f t="shared" si="26"/>
        <v>N/A</v>
      </c>
    </row>
    <row r="219" spans="9:14" x14ac:dyDescent="0.3">
      <c r="I219" t="str">
        <f t="shared" si="21"/>
        <v>N/A</v>
      </c>
      <c r="J219" t="str">
        <f t="shared" si="22"/>
        <v>N/A</v>
      </c>
      <c r="K219" t="str">
        <f t="shared" si="23"/>
        <v>N/A</v>
      </c>
      <c r="L219" t="str">
        <f t="shared" si="24"/>
        <v>N/A</v>
      </c>
      <c r="M219" t="str">
        <f t="shared" si="25"/>
        <v>N/A</v>
      </c>
      <c r="N219" t="str">
        <f t="shared" si="26"/>
        <v>N/A</v>
      </c>
    </row>
    <row r="220" spans="9:14" x14ac:dyDescent="0.3">
      <c r="I220" t="str">
        <f t="shared" si="21"/>
        <v>N/A</v>
      </c>
      <c r="J220" t="str">
        <f t="shared" si="22"/>
        <v>N/A</v>
      </c>
      <c r="K220" t="str">
        <f t="shared" si="23"/>
        <v>N/A</v>
      </c>
      <c r="L220" t="str">
        <f t="shared" si="24"/>
        <v>N/A</v>
      </c>
      <c r="M220" t="str">
        <f t="shared" si="25"/>
        <v>N/A</v>
      </c>
      <c r="N220" t="str">
        <f t="shared" si="26"/>
        <v>N/A</v>
      </c>
    </row>
    <row r="221" spans="9:14" x14ac:dyDescent="0.3">
      <c r="I221" t="str">
        <f t="shared" si="21"/>
        <v>N/A</v>
      </c>
      <c r="J221" t="str">
        <f t="shared" si="22"/>
        <v>N/A</v>
      </c>
      <c r="K221" t="str">
        <f t="shared" si="23"/>
        <v>N/A</v>
      </c>
      <c r="L221" t="str">
        <f t="shared" si="24"/>
        <v>N/A</v>
      </c>
      <c r="M221" t="str">
        <f t="shared" si="25"/>
        <v>N/A</v>
      </c>
      <c r="N221" t="str">
        <f t="shared" si="26"/>
        <v>N/A</v>
      </c>
    </row>
    <row r="222" spans="9:14" x14ac:dyDescent="0.3">
      <c r="I222" t="str">
        <f t="shared" si="21"/>
        <v>N/A</v>
      </c>
      <c r="J222" t="str">
        <f t="shared" si="22"/>
        <v>N/A</v>
      </c>
      <c r="K222" t="str">
        <f t="shared" si="23"/>
        <v>N/A</v>
      </c>
      <c r="L222" t="str">
        <f t="shared" si="24"/>
        <v>N/A</v>
      </c>
      <c r="M222" t="str">
        <f t="shared" si="25"/>
        <v>N/A</v>
      </c>
      <c r="N222" t="str">
        <f t="shared" si="26"/>
        <v>N/A</v>
      </c>
    </row>
    <row r="223" spans="9:14" x14ac:dyDescent="0.3">
      <c r="I223" t="str">
        <f t="shared" si="21"/>
        <v>N/A</v>
      </c>
      <c r="J223" t="str">
        <f t="shared" si="22"/>
        <v>N/A</v>
      </c>
      <c r="K223" t="str">
        <f t="shared" si="23"/>
        <v>N/A</v>
      </c>
      <c r="L223" t="str">
        <f t="shared" si="24"/>
        <v>N/A</v>
      </c>
      <c r="M223" t="str">
        <f t="shared" si="25"/>
        <v>N/A</v>
      </c>
      <c r="N223" t="str">
        <f t="shared" si="26"/>
        <v>N/A</v>
      </c>
    </row>
    <row r="224" spans="9:14" x14ac:dyDescent="0.3">
      <c r="I224" t="str">
        <f t="shared" si="21"/>
        <v>N/A</v>
      </c>
      <c r="J224" t="str">
        <f t="shared" si="22"/>
        <v>N/A</v>
      </c>
      <c r="K224" t="str">
        <f t="shared" si="23"/>
        <v>N/A</v>
      </c>
      <c r="L224" t="str">
        <f t="shared" si="24"/>
        <v>N/A</v>
      </c>
      <c r="M224" t="str">
        <f t="shared" si="25"/>
        <v>N/A</v>
      </c>
      <c r="N224" t="str">
        <f t="shared" si="26"/>
        <v>N/A</v>
      </c>
    </row>
    <row r="225" spans="9:14" x14ac:dyDescent="0.3">
      <c r="I225" t="str">
        <f t="shared" si="21"/>
        <v>N/A</v>
      </c>
      <c r="J225" t="str">
        <f t="shared" si="22"/>
        <v>N/A</v>
      </c>
      <c r="K225" t="str">
        <f t="shared" si="23"/>
        <v>N/A</v>
      </c>
      <c r="L225" t="str">
        <f t="shared" si="24"/>
        <v>N/A</v>
      </c>
      <c r="M225" t="str">
        <f t="shared" si="25"/>
        <v>N/A</v>
      </c>
      <c r="N225" t="str">
        <f t="shared" si="26"/>
        <v>N/A</v>
      </c>
    </row>
    <row r="226" spans="9:14" x14ac:dyDescent="0.3">
      <c r="I226" t="str">
        <f t="shared" si="21"/>
        <v>N/A</v>
      </c>
      <c r="J226" t="str">
        <f t="shared" si="22"/>
        <v>N/A</v>
      </c>
      <c r="K226" t="str">
        <f t="shared" si="23"/>
        <v>N/A</v>
      </c>
      <c r="L226" t="str">
        <f t="shared" si="24"/>
        <v>N/A</v>
      </c>
      <c r="M226" t="str">
        <f t="shared" si="25"/>
        <v>N/A</v>
      </c>
      <c r="N226" t="str">
        <f t="shared" si="26"/>
        <v>N/A</v>
      </c>
    </row>
    <row r="227" spans="9:14" x14ac:dyDescent="0.3">
      <c r="I227" t="str">
        <f t="shared" si="21"/>
        <v>N/A</v>
      </c>
      <c r="J227" t="str">
        <f t="shared" si="22"/>
        <v>N/A</v>
      </c>
      <c r="K227" t="str">
        <f t="shared" si="23"/>
        <v>N/A</v>
      </c>
      <c r="L227" t="str">
        <f t="shared" si="24"/>
        <v>N/A</v>
      </c>
      <c r="M227" t="str">
        <f t="shared" si="25"/>
        <v>N/A</v>
      </c>
      <c r="N227" t="str">
        <f t="shared" si="26"/>
        <v>N/A</v>
      </c>
    </row>
    <row r="228" spans="9:14" x14ac:dyDescent="0.3">
      <c r="I228" t="str">
        <f t="shared" si="21"/>
        <v>N/A</v>
      </c>
      <c r="J228" t="str">
        <f t="shared" si="22"/>
        <v>N/A</v>
      </c>
      <c r="K228" t="str">
        <f t="shared" si="23"/>
        <v>N/A</v>
      </c>
      <c r="L228" t="str">
        <f t="shared" si="24"/>
        <v>N/A</v>
      </c>
      <c r="M228" t="str">
        <f t="shared" si="25"/>
        <v>N/A</v>
      </c>
      <c r="N228" t="str">
        <f t="shared" si="26"/>
        <v>N/A</v>
      </c>
    </row>
    <row r="229" spans="9:14" x14ac:dyDescent="0.3">
      <c r="I229" t="str">
        <f t="shared" si="21"/>
        <v>N/A</v>
      </c>
      <c r="J229" t="str">
        <f t="shared" si="22"/>
        <v>N/A</v>
      </c>
      <c r="K229" t="str">
        <f t="shared" si="23"/>
        <v>N/A</v>
      </c>
      <c r="L229" t="str">
        <f t="shared" si="24"/>
        <v>N/A</v>
      </c>
      <c r="M229" t="str">
        <f t="shared" si="25"/>
        <v>N/A</v>
      </c>
      <c r="N229" t="str">
        <f t="shared" si="26"/>
        <v>N/A</v>
      </c>
    </row>
    <row r="230" spans="9:14" x14ac:dyDescent="0.3">
      <c r="I230" t="str">
        <f t="shared" si="21"/>
        <v>N/A</v>
      </c>
      <c r="J230" t="str">
        <f t="shared" si="22"/>
        <v>N/A</v>
      </c>
      <c r="K230" t="str">
        <f t="shared" si="23"/>
        <v>N/A</v>
      </c>
      <c r="L230" t="str">
        <f t="shared" si="24"/>
        <v>N/A</v>
      </c>
      <c r="M230" t="str">
        <f t="shared" si="25"/>
        <v>N/A</v>
      </c>
      <c r="N230" t="str">
        <f t="shared" si="26"/>
        <v>N/A</v>
      </c>
    </row>
    <row r="231" spans="9:14" x14ac:dyDescent="0.3">
      <c r="I231" t="str">
        <f t="shared" si="21"/>
        <v>N/A</v>
      </c>
      <c r="J231" t="str">
        <f t="shared" si="22"/>
        <v>N/A</v>
      </c>
      <c r="K231" t="str">
        <f t="shared" si="23"/>
        <v>N/A</v>
      </c>
      <c r="L231" t="str">
        <f t="shared" si="24"/>
        <v>N/A</v>
      </c>
      <c r="M231" t="str">
        <f t="shared" si="25"/>
        <v>N/A</v>
      </c>
      <c r="N231" t="str">
        <f t="shared" si="26"/>
        <v>N/A</v>
      </c>
    </row>
    <row r="232" spans="9:14" x14ac:dyDescent="0.3">
      <c r="I232" t="str">
        <f t="shared" si="21"/>
        <v>N/A</v>
      </c>
      <c r="J232" t="str">
        <f t="shared" si="22"/>
        <v>N/A</v>
      </c>
      <c r="K232" t="str">
        <f t="shared" si="23"/>
        <v>N/A</v>
      </c>
      <c r="L232" t="str">
        <f t="shared" si="24"/>
        <v>N/A</v>
      </c>
      <c r="M232" t="str">
        <f t="shared" si="25"/>
        <v>N/A</v>
      </c>
      <c r="N232" t="str">
        <f t="shared" si="26"/>
        <v>N/A</v>
      </c>
    </row>
    <row r="233" spans="9:14" x14ac:dyDescent="0.3">
      <c r="I233" t="str">
        <f t="shared" si="21"/>
        <v>N/A</v>
      </c>
      <c r="J233" t="str">
        <f t="shared" si="22"/>
        <v>N/A</v>
      </c>
      <c r="K233" t="str">
        <f t="shared" si="23"/>
        <v>N/A</v>
      </c>
      <c r="L233" t="str">
        <f t="shared" si="24"/>
        <v>N/A</v>
      </c>
      <c r="M233" t="str">
        <f t="shared" si="25"/>
        <v>N/A</v>
      </c>
      <c r="N233" t="str">
        <f t="shared" si="26"/>
        <v>N/A</v>
      </c>
    </row>
    <row r="234" spans="9:14" x14ac:dyDescent="0.3">
      <c r="I234" t="str">
        <f t="shared" si="21"/>
        <v>N/A</v>
      </c>
      <c r="J234" t="str">
        <f t="shared" si="22"/>
        <v>N/A</v>
      </c>
      <c r="K234" t="str">
        <f t="shared" si="23"/>
        <v>N/A</v>
      </c>
      <c r="L234" t="str">
        <f t="shared" si="24"/>
        <v>N/A</v>
      </c>
      <c r="M234" t="str">
        <f t="shared" si="25"/>
        <v>N/A</v>
      </c>
      <c r="N234" t="str">
        <f t="shared" si="26"/>
        <v>N/A</v>
      </c>
    </row>
    <row r="235" spans="9:14" x14ac:dyDescent="0.3">
      <c r="I235" t="str">
        <f t="shared" si="21"/>
        <v>N/A</v>
      </c>
      <c r="J235" t="str">
        <f t="shared" si="22"/>
        <v>N/A</v>
      </c>
      <c r="K235" t="str">
        <f t="shared" si="23"/>
        <v>N/A</v>
      </c>
      <c r="L235" t="str">
        <f t="shared" si="24"/>
        <v>N/A</v>
      </c>
      <c r="M235" t="str">
        <f t="shared" si="25"/>
        <v>N/A</v>
      </c>
      <c r="N235" t="str">
        <f t="shared" si="26"/>
        <v>N/A</v>
      </c>
    </row>
    <row r="236" spans="9:14" x14ac:dyDescent="0.3">
      <c r="I236" t="str">
        <f t="shared" si="21"/>
        <v>N/A</v>
      </c>
      <c r="J236" t="str">
        <f t="shared" si="22"/>
        <v>N/A</v>
      </c>
      <c r="K236" t="str">
        <f t="shared" si="23"/>
        <v>N/A</v>
      </c>
      <c r="L236" t="str">
        <f t="shared" si="24"/>
        <v>N/A</v>
      </c>
      <c r="M236" t="str">
        <f t="shared" si="25"/>
        <v>N/A</v>
      </c>
      <c r="N236" t="str">
        <f t="shared" si="26"/>
        <v>N/A</v>
      </c>
    </row>
    <row r="237" spans="9:14" x14ac:dyDescent="0.3">
      <c r="I237" t="str">
        <f t="shared" si="21"/>
        <v>N/A</v>
      </c>
      <c r="J237" t="str">
        <f t="shared" si="22"/>
        <v>N/A</v>
      </c>
      <c r="K237" t="str">
        <f t="shared" si="23"/>
        <v>N/A</v>
      </c>
      <c r="L237" t="str">
        <f t="shared" si="24"/>
        <v>N/A</v>
      </c>
      <c r="M237" t="str">
        <f t="shared" si="25"/>
        <v>N/A</v>
      </c>
      <c r="N237" t="str">
        <f t="shared" si="26"/>
        <v>N/A</v>
      </c>
    </row>
    <row r="238" spans="9:14" x14ac:dyDescent="0.3">
      <c r="I238" t="str">
        <f t="shared" si="21"/>
        <v>N/A</v>
      </c>
      <c r="J238" t="str">
        <f t="shared" si="22"/>
        <v>N/A</v>
      </c>
      <c r="K238" t="str">
        <f t="shared" si="23"/>
        <v>N/A</v>
      </c>
      <c r="L238" t="str">
        <f t="shared" si="24"/>
        <v>N/A</v>
      </c>
      <c r="M238" t="str">
        <f t="shared" si="25"/>
        <v>N/A</v>
      </c>
      <c r="N238" t="str">
        <f t="shared" si="26"/>
        <v>N/A</v>
      </c>
    </row>
    <row r="239" spans="9:14" x14ac:dyDescent="0.3">
      <c r="I239" t="str">
        <f t="shared" si="21"/>
        <v>N/A</v>
      </c>
      <c r="J239" t="str">
        <f t="shared" si="22"/>
        <v>N/A</v>
      </c>
      <c r="K239" t="str">
        <f t="shared" si="23"/>
        <v>N/A</v>
      </c>
      <c r="L239" t="str">
        <f t="shared" si="24"/>
        <v>N/A</v>
      </c>
      <c r="M239" t="str">
        <f t="shared" si="25"/>
        <v>N/A</v>
      </c>
      <c r="N239" t="str">
        <f t="shared" si="26"/>
        <v>N/A</v>
      </c>
    </row>
    <row r="240" spans="9:14" x14ac:dyDescent="0.3">
      <c r="I240" t="str">
        <f t="shared" si="21"/>
        <v>N/A</v>
      </c>
      <c r="J240" t="str">
        <f t="shared" si="22"/>
        <v>N/A</v>
      </c>
      <c r="K240" t="str">
        <f t="shared" si="23"/>
        <v>N/A</v>
      </c>
      <c r="L240" t="str">
        <f t="shared" si="24"/>
        <v>N/A</v>
      </c>
      <c r="M240" t="str">
        <f t="shared" si="25"/>
        <v>N/A</v>
      </c>
      <c r="N240" t="str">
        <f t="shared" si="26"/>
        <v>N/A</v>
      </c>
    </row>
    <row r="241" spans="9:14" x14ac:dyDescent="0.3">
      <c r="I241" t="str">
        <f t="shared" si="21"/>
        <v>N/A</v>
      </c>
      <c r="J241" t="str">
        <f t="shared" si="22"/>
        <v>N/A</v>
      </c>
      <c r="K241" t="str">
        <f t="shared" si="23"/>
        <v>N/A</v>
      </c>
      <c r="L241" t="str">
        <f t="shared" si="24"/>
        <v>N/A</v>
      </c>
      <c r="M241" t="str">
        <f t="shared" si="25"/>
        <v>N/A</v>
      </c>
      <c r="N241" t="str">
        <f t="shared" si="26"/>
        <v>N/A</v>
      </c>
    </row>
    <row r="242" spans="9:14" x14ac:dyDescent="0.3">
      <c r="I242" t="str">
        <f t="shared" si="21"/>
        <v>N/A</v>
      </c>
      <c r="J242" t="str">
        <f t="shared" si="22"/>
        <v>N/A</v>
      </c>
      <c r="K242" t="str">
        <f t="shared" si="23"/>
        <v>N/A</v>
      </c>
      <c r="L242" t="str">
        <f t="shared" si="24"/>
        <v>N/A</v>
      </c>
      <c r="M242" t="str">
        <f t="shared" si="25"/>
        <v>N/A</v>
      </c>
      <c r="N242" t="str">
        <f t="shared" si="26"/>
        <v>N/A</v>
      </c>
    </row>
    <row r="243" spans="9:14" x14ac:dyDescent="0.3">
      <c r="I243" t="str">
        <f t="shared" si="21"/>
        <v>N/A</v>
      </c>
      <c r="J243" t="str">
        <f t="shared" si="22"/>
        <v>N/A</v>
      </c>
      <c r="K243" t="str">
        <f t="shared" si="23"/>
        <v>N/A</v>
      </c>
      <c r="L243" t="str">
        <f t="shared" si="24"/>
        <v>N/A</v>
      </c>
      <c r="M243" t="str">
        <f t="shared" si="25"/>
        <v>N/A</v>
      </c>
      <c r="N243" t="str">
        <f t="shared" si="26"/>
        <v>N/A</v>
      </c>
    </row>
    <row r="244" spans="9:14" x14ac:dyDescent="0.3">
      <c r="I244" t="str">
        <f t="shared" si="21"/>
        <v>N/A</v>
      </c>
      <c r="J244" t="str">
        <f t="shared" si="22"/>
        <v>N/A</v>
      </c>
      <c r="K244" t="str">
        <f t="shared" si="23"/>
        <v>N/A</v>
      </c>
      <c r="L244" t="str">
        <f t="shared" si="24"/>
        <v>N/A</v>
      </c>
      <c r="M244" t="str">
        <f t="shared" si="25"/>
        <v>N/A</v>
      </c>
      <c r="N244" t="str">
        <f t="shared" si="26"/>
        <v>N/A</v>
      </c>
    </row>
    <row r="245" spans="9:14" x14ac:dyDescent="0.3">
      <c r="I245" t="str">
        <f t="shared" si="21"/>
        <v>N/A</v>
      </c>
      <c r="J245" t="str">
        <f t="shared" si="22"/>
        <v>N/A</v>
      </c>
      <c r="K245" t="str">
        <f t="shared" si="23"/>
        <v>N/A</v>
      </c>
      <c r="L245" t="str">
        <f t="shared" si="24"/>
        <v>N/A</v>
      </c>
      <c r="M245" t="str">
        <f t="shared" si="25"/>
        <v>N/A</v>
      </c>
      <c r="N245" t="str">
        <f t="shared" si="26"/>
        <v>N/A</v>
      </c>
    </row>
    <row r="246" spans="9:14" x14ac:dyDescent="0.3">
      <c r="I246" t="str">
        <f t="shared" si="21"/>
        <v>N/A</v>
      </c>
      <c r="J246" t="str">
        <f t="shared" si="22"/>
        <v>N/A</v>
      </c>
      <c r="K246" t="str">
        <f t="shared" si="23"/>
        <v>N/A</v>
      </c>
      <c r="L246" t="str">
        <f t="shared" si="24"/>
        <v>N/A</v>
      </c>
      <c r="M246" t="str">
        <f t="shared" si="25"/>
        <v>N/A</v>
      </c>
      <c r="N246" t="str">
        <f t="shared" si="26"/>
        <v>N/A</v>
      </c>
    </row>
    <row r="247" spans="9:14" x14ac:dyDescent="0.3">
      <c r="I247" t="str">
        <f t="shared" si="21"/>
        <v>N/A</v>
      </c>
      <c r="J247" t="str">
        <f t="shared" si="22"/>
        <v>N/A</v>
      </c>
      <c r="K247" t="str">
        <f t="shared" si="23"/>
        <v>N/A</v>
      </c>
      <c r="L247" t="str">
        <f t="shared" si="24"/>
        <v>N/A</v>
      </c>
      <c r="M247" t="str">
        <f t="shared" si="25"/>
        <v>N/A</v>
      </c>
      <c r="N247" t="str">
        <f t="shared" si="26"/>
        <v>N/A</v>
      </c>
    </row>
    <row r="248" spans="9:14" x14ac:dyDescent="0.3">
      <c r="I248" t="str">
        <f t="shared" si="21"/>
        <v>N/A</v>
      </c>
      <c r="J248" t="str">
        <f t="shared" si="22"/>
        <v>N/A</v>
      </c>
      <c r="K248" t="str">
        <f t="shared" si="23"/>
        <v>N/A</v>
      </c>
      <c r="L248" t="str">
        <f t="shared" si="24"/>
        <v>N/A</v>
      </c>
      <c r="M248" t="str">
        <f t="shared" si="25"/>
        <v>N/A</v>
      </c>
      <c r="N248" t="str">
        <f t="shared" si="26"/>
        <v>N/A</v>
      </c>
    </row>
    <row r="249" spans="9:14" x14ac:dyDescent="0.3">
      <c r="I249" t="str">
        <f t="shared" si="21"/>
        <v>N/A</v>
      </c>
      <c r="J249" t="str">
        <f t="shared" si="22"/>
        <v>N/A</v>
      </c>
      <c r="K249" t="str">
        <f t="shared" si="23"/>
        <v>N/A</v>
      </c>
      <c r="L249" t="str">
        <f t="shared" si="24"/>
        <v>N/A</v>
      </c>
      <c r="M249" t="str">
        <f t="shared" si="25"/>
        <v>N/A</v>
      </c>
      <c r="N249" t="str">
        <f t="shared" si="26"/>
        <v>N/A</v>
      </c>
    </row>
    <row r="250" spans="9:14" x14ac:dyDescent="0.3">
      <c r="I250" t="str">
        <f t="shared" si="21"/>
        <v>N/A</v>
      </c>
      <c r="J250" t="str">
        <f t="shared" si="22"/>
        <v>N/A</v>
      </c>
      <c r="K250" t="str">
        <f t="shared" si="23"/>
        <v>N/A</v>
      </c>
      <c r="L250" t="str">
        <f t="shared" si="24"/>
        <v>N/A</v>
      </c>
      <c r="M250" t="str">
        <f t="shared" si="25"/>
        <v>N/A</v>
      </c>
      <c r="N250" t="str">
        <f t="shared" si="26"/>
        <v>N/A</v>
      </c>
    </row>
    <row r="251" spans="9:14" x14ac:dyDescent="0.3">
      <c r="I251" t="str">
        <f t="shared" si="21"/>
        <v>N/A</v>
      </c>
      <c r="J251" t="str">
        <f t="shared" si="22"/>
        <v>N/A</v>
      </c>
      <c r="K251" t="str">
        <f t="shared" si="23"/>
        <v>N/A</v>
      </c>
      <c r="L251" t="str">
        <f t="shared" si="24"/>
        <v>N/A</v>
      </c>
      <c r="M251" t="str">
        <f t="shared" si="25"/>
        <v>N/A</v>
      </c>
      <c r="N251" t="str">
        <f t="shared" si="26"/>
        <v>N/A</v>
      </c>
    </row>
    <row r="252" spans="9:14" x14ac:dyDescent="0.3">
      <c r="I252" t="str">
        <f t="shared" ref="I252:I315" si="27">IF(AND(K252&gt; J252, L252&gt; K252, M252&gt; L252, N252&gt; M252), "pos_trend", IF(AND(K252&lt; J252, L252&lt; K252, M252&lt; L252, N252&lt; M252), "neg_trend", "N/A"))</f>
        <v>N/A</v>
      </c>
      <c r="J252" t="str">
        <f t="shared" ref="J252:J315" si="28">IFERROR(IF(TRIM(C252)="-", "N/A", IF(RIGHT(C252,1)=")",IF(RIGHT(C252,2)="T)",-1000000000000*VALUE(MID(C252,2,LEN(C252)-3)),IF(RIGHT(C252,2)="M)",-1000000*VALUE(MID(C252,2,LEN(C252)-3)),IF(RIGHT(C252,2)="B)",-1000000000*VALUE(MID(C252,2,LEN(C252)-3)),IF(RIGHT(C252,2)="k)",-1000*VALUE(MID(C252,2,LEN(C252)-3)),VALUE(SUBSTITUTE(C252,",","")))))),IF(RIGHT(C252,1)="T",1000000000000*VALUE(LEFT(C252,LEN(C252)-1)),IF(RIGHT(C252,1)="M",1000000*VALUE(LEFT(C252,LEN(C252)-1)),IF(RIGHT(C252,1)="B",1000000000*VALUE(LEFT(C252,LEN(C252)-1)),IF(RIGHT(C252,1)="%",0.01*VALUE(LEFT(C252,LEN(C252)-1)),IF(RIGHT(C252,1)="k",1000*VALUE(LEFT(C252,LEN(C252)-1)),VALUE(SUBSTITUTE(C252,",",""))))))))),"N/A")</f>
        <v>N/A</v>
      </c>
      <c r="K252" t="str">
        <f t="shared" ref="K252:K315" si="29">IFERROR(IF(TRIM(D252)="-", "N/A", IF(RIGHT(D252,1)=")",IF(RIGHT(D252,2)="T)",-1000000000000*VALUE(MID(D252,2,LEN(D252)-3)),IF(RIGHT(D252,2)="M)",-1000000*VALUE(MID(D252,2,LEN(D252)-3)),IF(RIGHT(D252,2)="B)",-1000000000*VALUE(MID(D252,2,LEN(D252)-3)),IF(RIGHT(D252,2)="k)",-1000*VALUE(MID(D252,2,LEN(D252)-3)),VALUE(SUBSTITUTE(D252,",","")))))),IF(RIGHT(D252,1)="T",1000000000000*VALUE(LEFT(D252,LEN(D252)-1)),IF(RIGHT(D252,1)="M",1000000*VALUE(LEFT(D252,LEN(D252)-1)),IF(RIGHT(D252,1)="B",1000000000*VALUE(LEFT(D252,LEN(D252)-1)),IF(RIGHT(D252,1)="%",0.01*VALUE(LEFT(D252,LEN(D252)-1)),IF(RIGHT(D252,1)="k",1000*VALUE(LEFT(D252,LEN(D252)-1)),VALUE(SUBSTITUTE(D252,",",""))))))))),"N/A")</f>
        <v>N/A</v>
      </c>
      <c r="L252" t="str">
        <f t="shared" ref="L252:L315" si="30">IFERROR(IF(TRIM(E252)="-", "N/A", IF(RIGHT(E252,1)=")",IF(RIGHT(E252,2)="T)",-1000000000000*VALUE(MID(E252,2,LEN(E252)-3)),IF(RIGHT(E252,2)="M)",-1000000*VALUE(MID(E252,2,LEN(E252)-3)),IF(RIGHT(E252,2)="B)",-1000000000*VALUE(MID(E252,2,LEN(E252)-3)),IF(RIGHT(E252,2)="k)",-1000*VALUE(MID(E252,2,LEN(E252)-3)),VALUE(SUBSTITUTE(E252,",","")))))),IF(RIGHT(E252,1)="T",1000000000000*VALUE(LEFT(E252,LEN(E252)-1)),IF(RIGHT(E252,1)="M",1000000*VALUE(LEFT(E252,LEN(E252)-1)),IF(RIGHT(E252,1)="B",1000000000*VALUE(LEFT(E252,LEN(E252)-1)),IF(RIGHT(E252,1)="%",0.01*VALUE(LEFT(E252,LEN(E252)-1)),IF(RIGHT(E252,1)="k",1000*VALUE(LEFT(E252,LEN(E252)-1)),VALUE(SUBSTITUTE(E252,",",""))))))))),"N/A")</f>
        <v>N/A</v>
      </c>
      <c r="M252" t="str">
        <f t="shared" ref="M252:M315" si="31">IFERROR(IF(TRIM(F252)="-", "N/A", IF(RIGHT(F252,1)=")",IF(RIGHT(F252,2)="T)",-1000000000000*VALUE(MID(F252,2,LEN(F252)-3)),IF(RIGHT(F252,2)="M)",-1000000*VALUE(MID(F252,2,LEN(F252)-3)),IF(RIGHT(F252,2)="B)",-1000000000*VALUE(MID(F252,2,LEN(F252)-3)),IF(RIGHT(F252,2)="k)",-1000*VALUE(MID(F252,2,LEN(F252)-3)),VALUE(SUBSTITUTE(F252,",","")))))),IF(RIGHT(F252,1)="T",1000000000000*VALUE(LEFT(F252,LEN(F252)-1)),IF(RIGHT(F252,1)="M",1000000*VALUE(LEFT(F252,LEN(F252)-1)),IF(RIGHT(F252,1)="B",1000000000*VALUE(LEFT(F252,LEN(F252)-1)),IF(RIGHT(F252,1)="%",0.01*VALUE(LEFT(F252,LEN(F252)-1)),IF(RIGHT(F252,1)="k",1000*VALUE(LEFT(F252,LEN(F252)-1)),VALUE(SUBSTITUTE(F252,",",""))))))))),"N/A")</f>
        <v>N/A</v>
      </c>
      <c r="N252" t="str">
        <f t="shared" ref="N252:N315" si="32">IFERROR(IF(TRIM(G252)="-", "N/A", IF(RIGHT(G252,1)=")",IF(RIGHT(G252,2)="T)",-1000000000000*VALUE(MID(G252,2,LEN(G252)-3)),IF(RIGHT(G252,2)="M)",-1000000*VALUE(MID(G252,2,LEN(G252)-3)),IF(RIGHT(G252,2)="B)",-1000000000*VALUE(MID(G252,2,LEN(G252)-3)),IF(RIGHT(G252,2)="k)",-1000*VALUE(MID(G252,2,LEN(G252)-3)),VALUE(SUBSTITUTE(G252,",","")))))),IF(RIGHT(G252,1)="T",1000000000000*VALUE(LEFT(G252,LEN(G252)-1)),IF(RIGHT(G252,1)="M",1000000*VALUE(LEFT(G252,LEN(G252)-1)),IF(RIGHT(G252,1)="B",1000000000*VALUE(LEFT(G252,LEN(G252)-1)),IF(RIGHT(G252,1)="%",0.01*VALUE(LEFT(G252,LEN(G252)-1)),IF(RIGHT(G252,1)="k",1000*VALUE(LEFT(G252,LEN(G252)-1)),VALUE(SUBSTITUTE(G252,",",""))))))))),"N/A")</f>
        <v>N/A</v>
      </c>
    </row>
    <row r="253" spans="9:14" x14ac:dyDescent="0.3">
      <c r="I253" t="str">
        <f t="shared" si="27"/>
        <v>N/A</v>
      </c>
      <c r="J253" t="str">
        <f t="shared" si="28"/>
        <v>N/A</v>
      </c>
      <c r="K253" t="str">
        <f t="shared" si="29"/>
        <v>N/A</v>
      </c>
      <c r="L253" t="str">
        <f t="shared" si="30"/>
        <v>N/A</v>
      </c>
      <c r="M253" t="str">
        <f t="shared" si="31"/>
        <v>N/A</v>
      </c>
      <c r="N253" t="str">
        <f t="shared" si="32"/>
        <v>N/A</v>
      </c>
    </row>
    <row r="254" spans="9:14" x14ac:dyDescent="0.3">
      <c r="I254" t="str">
        <f t="shared" si="27"/>
        <v>N/A</v>
      </c>
      <c r="J254" t="str">
        <f t="shared" si="28"/>
        <v>N/A</v>
      </c>
      <c r="K254" t="str">
        <f t="shared" si="29"/>
        <v>N/A</v>
      </c>
      <c r="L254" t="str">
        <f t="shared" si="30"/>
        <v>N/A</v>
      </c>
      <c r="M254" t="str">
        <f t="shared" si="31"/>
        <v>N/A</v>
      </c>
      <c r="N254" t="str">
        <f t="shared" si="32"/>
        <v>N/A</v>
      </c>
    </row>
    <row r="255" spans="9:14" x14ac:dyDescent="0.3">
      <c r="I255" t="str">
        <f t="shared" si="27"/>
        <v>N/A</v>
      </c>
      <c r="J255" t="str">
        <f t="shared" si="28"/>
        <v>N/A</v>
      </c>
      <c r="K255" t="str">
        <f t="shared" si="29"/>
        <v>N/A</v>
      </c>
      <c r="L255" t="str">
        <f t="shared" si="30"/>
        <v>N/A</v>
      </c>
      <c r="M255" t="str">
        <f t="shared" si="31"/>
        <v>N/A</v>
      </c>
      <c r="N255" t="str">
        <f t="shared" si="32"/>
        <v>N/A</v>
      </c>
    </row>
    <row r="256" spans="9:14" x14ac:dyDescent="0.3">
      <c r="I256" t="str">
        <f t="shared" si="27"/>
        <v>N/A</v>
      </c>
      <c r="J256" t="str">
        <f t="shared" si="28"/>
        <v>N/A</v>
      </c>
      <c r="K256" t="str">
        <f t="shared" si="29"/>
        <v>N/A</v>
      </c>
      <c r="L256" t="str">
        <f t="shared" si="30"/>
        <v>N/A</v>
      </c>
      <c r="M256" t="str">
        <f t="shared" si="31"/>
        <v>N/A</v>
      </c>
      <c r="N256" t="str">
        <f t="shared" si="32"/>
        <v>N/A</v>
      </c>
    </row>
    <row r="257" spans="9:14" x14ac:dyDescent="0.3">
      <c r="I257" t="str">
        <f t="shared" si="27"/>
        <v>N/A</v>
      </c>
      <c r="J257" t="str">
        <f t="shared" si="28"/>
        <v>N/A</v>
      </c>
      <c r="K257" t="str">
        <f t="shared" si="29"/>
        <v>N/A</v>
      </c>
      <c r="L257" t="str">
        <f t="shared" si="30"/>
        <v>N/A</v>
      </c>
      <c r="M257" t="str">
        <f t="shared" si="31"/>
        <v>N/A</v>
      </c>
      <c r="N257" t="str">
        <f t="shared" si="32"/>
        <v>N/A</v>
      </c>
    </row>
    <row r="258" spans="9:14" x14ac:dyDescent="0.3">
      <c r="I258" t="str">
        <f t="shared" si="27"/>
        <v>N/A</v>
      </c>
      <c r="J258" t="str">
        <f t="shared" si="28"/>
        <v>N/A</v>
      </c>
      <c r="K258" t="str">
        <f t="shared" si="29"/>
        <v>N/A</v>
      </c>
      <c r="L258" t="str">
        <f t="shared" si="30"/>
        <v>N/A</v>
      </c>
      <c r="M258" t="str">
        <f t="shared" si="31"/>
        <v>N/A</v>
      </c>
      <c r="N258" t="str">
        <f t="shared" si="32"/>
        <v>N/A</v>
      </c>
    </row>
    <row r="259" spans="9:14" x14ac:dyDescent="0.3">
      <c r="I259" t="str">
        <f t="shared" si="27"/>
        <v>N/A</v>
      </c>
      <c r="J259" t="str">
        <f t="shared" si="28"/>
        <v>N/A</v>
      </c>
      <c r="K259" t="str">
        <f t="shared" si="29"/>
        <v>N/A</v>
      </c>
      <c r="L259" t="str">
        <f t="shared" si="30"/>
        <v>N/A</v>
      </c>
      <c r="M259" t="str">
        <f t="shared" si="31"/>
        <v>N/A</v>
      </c>
      <c r="N259" t="str">
        <f t="shared" si="32"/>
        <v>N/A</v>
      </c>
    </row>
    <row r="260" spans="9:14" x14ac:dyDescent="0.3">
      <c r="I260" t="str">
        <f t="shared" si="27"/>
        <v>N/A</v>
      </c>
      <c r="J260" t="str">
        <f t="shared" si="28"/>
        <v>N/A</v>
      </c>
      <c r="K260" t="str">
        <f t="shared" si="29"/>
        <v>N/A</v>
      </c>
      <c r="L260" t="str">
        <f t="shared" si="30"/>
        <v>N/A</v>
      </c>
      <c r="M260" t="str">
        <f t="shared" si="31"/>
        <v>N/A</v>
      </c>
      <c r="N260" t="str">
        <f t="shared" si="32"/>
        <v>N/A</v>
      </c>
    </row>
    <row r="261" spans="9:14" x14ac:dyDescent="0.3">
      <c r="I261" t="str">
        <f t="shared" si="27"/>
        <v>N/A</v>
      </c>
      <c r="J261" t="str">
        <f t="shared" si="28"/>
        <v>N/A</v>
      </c>
      <c r="K261" t="str">
        <f t="shared" si="29"/>
        <v>N/A</v>
      </c>
      <c r="L261" t="str">
        <f t="shared" si="30"/>
        <v>N/A</v>
      </c>
      <c r="M261" t="str">
        <f t="shared" si="31"/>
        <v>N/A</v>
      </c>
      <c r="N261" t="str">
        <f t="shared" si="32"/>
        <v>N/A</v>
      </c>
    </row>
    <row r="262" spans="9:14" x14ac:dyDescent="0.3">
      <c r="I262" t="str">
        <f t="shared" si="27"/>
        <v>N/A</v>
      </c>
      <c r="J262" t="str">
        <f t="shared" si="28"/>
        <v>N/A</v>
      </c>
      <c r="K262" t="str">
        <f t="shared" si="29"/>
        <v>N/A</v>
      </c>
      <c r="L262" t="str">
        <f t="shared" si="30"/>
        <v>N/A</v>
      </c>
      <c r="M262" t="str">
        <f t="shared" si="31"/>
        <v>N/A</v>
      </c>
      <c r="N262" t="str">
        <f t="shared" si="32"/>
        <v>N/A</v>
      </c>
    </row>
    <row r="263" spans="9:14" x14ac:dyDescent="0.3">
      <c r="I263" t="str">
        <f t="shared" si="27"/>
        <v>N/A</v>
      </c>
      <c r="J263" t="str">
        <f t="shared" si="28"/>
        <v>N/A</v>
      </c>
      <c r="K263" t="str">
        <f t="shared" si="29"/>
        <v>N/A</v>
      </c>
      <c r="L263" t="str">
        <f t="shared" si="30"/>
        <v>N/A</v>
      </c>
      <c r="M263" t="str">
        <f t="shared" si="31"/>
        <v>N/A</v>
      </c>
      <c r="N263" t="str">
        <f t="shared" si="32"/>
        <v>N/A</v>
      </c>
    </row>
    <row r="264" spans="9:14" x14ac:dyDescent="0.3">
      <c r="I264" t="str">
        <f t="shared" si="27"/>
        <v>N/A</v>
      </c>
      <c r="J264" t="str">
        <f t="shared" si="28"/>
        <v>N/A</v>
      </c>
      <c r="K264" t="str">
        <f t="shared" si="29"/>
        <v>N/A</v>
      </c>
      <c r="L264" t="str">
        <f t="shared" si="30"/>
        <v>N/A</v>
      </c>
      <c r="M264" t="str">
        <f t="shared" si="31"/>
        <v>N/A</v>
      </c>
      <c r="N264" t="str">
        <f t="shared" si="32"/>
        <v>N/A</v>
      </c>
    </row>
    <row r="265" spans="9:14" x14ac:dyDescent="0.3">
      <c r="I265" t="str">
        <f t="shared" si="27"/>
        <v>N/A</v>
      </c>
      <c r="J265" t="str">
        <f t="shared" si="28"/>
        <v>N/A</v>
      </c>
      <c r="K265" t="str">
        <f t="shared" si="29"/>
        <v>N/A</v>
      </c>
      <c r="L265" t="str">
        <f t="shared" si="30"/>
        <v>N/A</v>
      </c>
      <c r="M265" t="str">
        <f t="shared" si="31"/>
        <v>N/A</v>
      </c>
      <c r="N265" t="str">
        <f t="shared" si="32"/>
        <v>N/A</v>
      </c>
    </row>
    <row r="266" spans="9:14" x14ac:dyDescent="0.3">
      <c r="I266" t="str">
        <f t="shared" si="27"/>
        <v>N/A</v>
      </c>
      <c r="J266" t="str">
        <f t="shared" si="28"/>
        <v>N/A</v>
      </c>
      <c r="K266" t="str">
        <f t="shared" si="29"/>
        <v>N/A</v>
      </c>
      <c r="L266" t="str">
        <f t="shared" si="30"/>
        <v>N/A</v>
      </c>
      <c r="M266" t="str">
        <f t="shared" si="31"/>
        <v>N/A</v>
      </c>
      <c r="N266" t="str">
        <f t="shared" si="32"/>
        <v>N/A</v>
      </c>
    </row>
    <row r="267" spans="9:14" x14ac:dyDescent="0.3">
      <c r="I267" t="str">
        <f t="shared" si="27"/>
        <v>N/A</v>
      </c>
      <c r="J267" t="str">
        <f t="shared" si="28"/>
        <v>N/A</v>
      </c>
      <c r="K267" t="str">
        <f t="shared" si="29"/>
        <v>N/A</v>
      </c>
      <c r="L267" t="str">
        <f t="shared" si="30"/>
        <v>N/A</v>
      </c>
      <c r="M267" t="str">
        <f t="shared" si="31"/>
        <v>N/A</v>
      </c>
      <c r="N267" t="str">
        <f t="shared" si="32"/>
        <v>N/A</v>
      </c>
    </row>
    <row r="268" spans="9:14" x14ac:dyDescent="0.3">
      <c r="I268" t="str">
        <f t="shared" si="27"/>
        <v>N/A</v>
      </c>
      <c r="J268" t="str">
        <f t="shared" si="28"/>
        <v>N/A</v>
      </c>
      <c r="K268" t="str">
        <f t="shared" si="29"/>
        <v>N/A</v>
      </c>
      <c r="L268" t="str">
        <f t="shared" si="30"/>
        <v>N/A</v>
      </c>
      <c r="M268" t="str">
        <f t="shared" si="31"/>
        <v>N/A</v>
      </c>
      <c r="N268" t="str">
        <f t="shared" si="32"/>
        <v>N/A</v>
      </c>
    </row>
    <row r="269" spans="9:14" x14ac:dyDescent="0.3">
      <c r="I269" t="str">
        <f t="shared" si="27"/>
        <v>N/A</v>
      </c>
      <c r="J269" t="str">
        <f t="shared" si="28"/>
        <v>N/A</v>
      </c>
      <c r="K269" t="str">
        <f t="shared" si="29"/>
        <v>N/A</v>
      </c>
      <c r="L269" t="str">
        <f t="shared" si="30"/>
        <v>N/A</v>
      </c>
      <c r="M269" t="str">
        <f t="shared" si="31"/>
        <v>N/A</v>
      </c>
      <c r="N269" t="str">
        <f t="shared" si="32"/>
        <v>N/A</v>
      </c>
    </row>
    <row r="270" spans="9:14" x14ac:dyDescent="0.3">
      <c r="I270" t="str">
        <f t="shared" si="27"/>
        <v>N/A</v>
      </c>
      <c r="J270" t="str">
        <f t="shared" si="28"/>
        <v>N/A</v>
      </c>
      <c r="K270" t="str">
        <f t="shared" si="29"/>
        <v>N/A</v>
      </c>
      <c r="L270" t="str">
        <f t="shared" si="30"/>
        <v>N/A</v>
      </c>
      <c r="M270" t="str">
        <f t="shared" si="31"/>
        <v>N/A</v>
      </c>
      <c r="N270" t="str">
        <f t="shared" si="32"/>
        <v>N/A</v>
      </c>
    </row>
    <row r="271" spans="9:14" x14ac:dyDescent="0.3">
      <c r="I271" t="str">
        <f t="shared" si="27"/>
        <v>N/A</v>
      </c>
      <c r="J271" t="str">
        <f t="shared" si="28"/>
        <v>N/A</v>
      </c>
      <c r="K271" t="str">
        <f t="shared" si="29"/>
        <v>N/A</v>
      </c>
      <c r="L271" t="str">
        <f t="shared" si="30"/>
        <v>N/A</v>
      </c>
      <c r="M271" t="str">
        <f t="shared" si="31"/>
        <v>N/A</v>
      </c>
      <c r="N271" t="str">
        <f t="shared" si="32"/>
        <v>N/A</v>
      </c>
    </row>
    <row r="272" spans="9:14" x14ac:dyDescent="0.3">
      <c r="I272" t="str">
        <f t="shared" si="27"/>
        <v>N/A</v>
      </c>
      <c r="J272" t="str">
        <f t="shared" si="28"/>
        <v>N/A</v>
      </c>
      <c r="K272" t="str">
        <f t="shared" si="29"/>
        <v>N/A</v>
      </c>
      <c r="L272" t="str">
        <f t="shared" si="30"/>
        <v>N/A</v>
      </c>
      <c r="M272" t="str">
        <f t="shared" si="31"/>
        <v>N/A</v>
      </c>
      <c r="N272" t="str">
        <f t="shared" si="32"/>
        <v>N/A</v>
      </c>
    </row>
    <row r="273" spans="9:14" x14ac:dyDescent="0.3">
      <c r="I273" t="str">
        <f t="shared" si="27"/>
        <v>N/A</v>
      </c>
      <c r="J273" t="str">
        <f t="shared" si="28"/>
        <v>N/A</v>
      </c>
      <c r="K273" t="str">
        <f t="shared" si="29"/>
        <v>N/A</v>
      </c>
      <c r="L273" t="str">
        <f t="shared" si="30"/>
        <v>N/A</v>
      </c>
      <c r="M273" t="str">
        <f t="shared" si="31"/>
        <v>N/A</v>
      </c>
      <c r="N273" t="str">
        <f t="shared" si="32"/>
        <v>N/A</v>
      </c>
    </row>
    <row r="274" spans="9:14" x14ac:dyDescent="0.3">
      <c r="I274" t="str">
        <f t="shared" si="27"/>
        <v>N/A</v>
      </c>
      <c r="J274" t="str">
        <f t="shared" si="28"/>
        <v>N/A</v>
      </c>
      <c r="K274" t="str">
        <f t="shared" si="29"/>
        <v>N/A</v>
      </c>
      <c r="L274" t="str">
        <f t="shared" si="30"/>
        <v>N/A</v>
      </c>
      <c r="M274" t="str">
        <f t="shared" si="31"/>
        <v>N/A</v>
      </c>
      <c r="N274" t="str">
        <f t="shared" si="32"/>
        <v>N/A</v>
      </c>
    </row>
    <row r="275" spans="9:14" x14ac:dyDescent="0.3">
      <c r="I275" t="str">
        <f t="shared" si="27"/>
        <v>N/A</v>
      </c>
      <c r="J275" t="str">
        <f t="shared" si="28"/>
        <v>N/A</v>
      </c>
      <c r="K275" t="str">
        <f t="shared" si="29"/>
        <v>N/A</v>
      </c>
      <c r="L275" t="str">
        <f t="shared" si="30"/>
        <v>N/A</v>
      </c>
      <c r="M275" t="str">
        <f t="shared" si="31"/>
        <v>N/A</v>
      </c>
      <c r="N275" t="str">
        <f t="shared" si="32"/>
        <v>N/A</v>
      </c>
    </row>
    <row r="276" spans="9:14" x14ac:dyDescent="0.3">
      <c r="I276" t="str">
        <f t="shared" si="27"/>
        <v>N/A</v>
      </c>
      <c r="J276" t="str">
        <f t="shared" si="28"/>
        <v>N/A</v>
      </c>
      <c r="K276" t="str">
        <f t="shared" si="29"/>
        <v>N/A</v>
      </c>
      <c r="L276" t="str">
        <f t="shared" si="30"/>
        <v>N/A</v>
      </c>
      <c r="M276" t="str">
        <f t="shared" si="31"/>
        <v>N/A</v>
      </c>
      <c r="N276" t="str">
        <f t="shared" si="32"/>
        <v>N/A</v>
      </c>
    </row>
    <row r="277" spans="9:14" x14ac:dyDescent="0.3">
      <c r="I277" t="str">
        <f t="shared" si="27"/>
        <v>N/A</v>
      </c>
      <c r="J277" t="str">
        <f t="shared" si="28"/>
        <v>N/A</v>
      </c>
      <c r="K277" t="str">
        <f t="shared" si="29"/>
        <v>N/A</v>
      </c>
      <c r="L277" t="str">
        <f t="shared" si="30"/>
        <v>N/A</v>
      </c>
      <c r="M277" t="str">
        <f t="shared" si="31"/>
        <v>N/A</v>
      </c>
      <c r="N277" t="str">
        <f t="shared" si="32"/>
        <v>N/A</v>
      </c>
    </row>
    <row r="278" spans="9:14" x14ac:dyDescent="0.3">
      <c r="I278" t="str">
        <f t="shared" si="27"/>
        <v>N/A</v>
      </c>
      <c r="J278" t="str">
        <f t="shared" si="28"/>
        <v>N/A</v>
      </c>
      <c r="K278" t="str">
        <f t="shared" si="29"/>
        <v>N/A</v>
      </c>
      <c r="L278" t="str">
        <f t="shared" si="30"/>
        <v>N/A</v>
      </c>
      <c r="M278" t="str">
        <f t="shared" si="31"/>
        <v>N/A</v>
      </c>
      <c r="N278" t="str">
        <f t="shared" si="32"/>
        <v>N/A</v>
      </c>
    </row>
    <row r="279" spans="9:14" x14ac:dyDescent="0.3">
      <c r="I279" t="str">
        <f t="shared" si="27"/>
        <v>N/A</v>
      </c>
      <c r="J279" t="str">
        <f t="shared" si="28"/>
        <v>N/A</v>
      </c>
      <c r="K279" t="str">
        <f t="shared" si="29"/>
        <v>N/A</v>
      </c>
      <c r="L279" t="str">
        <f t="shared" si="30"/>
        <v>N/A</v>
      </c>
      <c r="M279" t="str">
        <f t="shared" si="31"/>
        <v>N/A</v>
      </c>
      <c r="N279" t="str">
        <f t="shared" si="32"/>
        <v>N/A</v>
      </c>
    </row>
    <row r="280" spans="9:14" x14ac:dyDescent="0.3">
      <c r="I280" t="str">
        <f t="shared" si="27"/>
        <v>N/A</v>
      </c>
      <c r="J280" t="str">
        <f t="shared" si="28"/>
        <v>N/A</v>
      </c>
      <c r="K280" t="str">
        <f t="shared" si="29"/>
        <v>N/A</v>
      </c>
      <c r="L280" t="str">
        <f t="shared" si="30"/>
        <v>N/A</v>
      </c>
      <c r="M280" t="str">
        <f t="shared" si="31"/>
        <v>N/A</v>
      </c>
      <c r="N280" t="str">
        <f t="shared" si="32"/>
        <v>N/A</v>
      </c>
    </row>
    <row r="281" spans="9:14" x14ac:dyDescent="0.3">
      <c r="I281" t="str">
        <f t="shared" si="27"/>
        <v>N/A</v>
      </c>
      <c r="J281" t="str">
        <f t="shared" si="28"/>
        <v>N/A</v>
      </c>
      <c r="K281" t="str">
        <f t="shared" si="29"/>
        <v>N/A</v>
      </c>
      <c r="L281" t="str">
        <f t="shared" si="30"/>
        <v>N/A</v>
      </c>
      <c r="M281" t="str">
        <f t="shared" si="31"/>
        <v>N/A</v>
      </c>
      <c r="N281" t="str">
        <f t="shared" si="32"/>
        <v>N/A</v>
      </c>
    </row>
    <row r="282" spans="9:14" x14ac:dyDescent="0.3">
      <c r="I282" t="str">
        <f t="shared" si="27"/>
        <v>N/A</v>
      </c>
      <c r="J282" t="str">
        <f t="shared" si="28"/>
        <v>N/A</v>
      </c>
      <c r="K282" t="str">
        <f t="shared" si="29"/>
        <v>N/A</v>
      </c>
      <c r="L282" t="str">
        <f t="shared" si="30"/>
        <v>N/A</v>
      </c>
      <c r="M282" t="str">
        <f t="shared" si="31"/>
        <v>N/A</v>
      </c>
      <c r="N282" t="str">
        <f t="shared" si="32"/>
        <v>N/A</v>
      </c>
    </row>
    <row r="283" spans="9:14" x14ac:dyDescent="0.3">
      <c r="I283" t="str">
        <f t="shared" si="27"/>
        <v>N/A</v>
      </c>
      <c r="J283" t="str">
        <f t="shared" si="28"/>
        <v>N/A</v>
      </c>
      <c r="K283" t="str">
        <f t="shared" si="29"/>
        <v>N/A</v>
      </c>
      <c r="L283" t="str">
        <f t="shared" si="30"/>
        <v>N/A</v>
      </c>
      <c r="M283" t="str">
        <f t="shared" si="31"/>
        <v>N/A</v>
      </c>
      <c r="N283" t="str">
        <f t="shared" si="32"/>
        <v>N/A</v>
      </c>
    </row>
    <row r="284" spans="9:14" x14ac:dyDescent="0.3">
      <c r="I284" t="str">
        <f t="shared" si="27"/>
        <v>N/A</v>
      </c>
      <c r="J284" t="str">
        <f t="shared" si="28"/>
        <v>N/A</v>
      </c>
      <c r="K284" t="str">
        <f t="shared" si="29"/>
        <v>N/A</v>
      </c>
      <c r="L284" t="str">
        <f t="shared" si="30"/>
        <v>N/A</v>
      </c>
      <c r="M284" t="str">
        <f t="shared" si="31"/>
        <v>N/A</v>
      </c>
      <c r="N284" t="str">
        <f t="shared" si="32"/>
        <v>N/A</v>
      </c>
    </row>
    <row r="285" spans="9:14" x14ac:dyDescent="0.3">
      <c r="I285" t="str">
        <f t="shared" si="27"/>
        <v>N/A</v>
      </c>
      <c r="J285" t="str">
        <f t="shared" si="28"/>
        <v>N/A</v>
      </c>
      <c r="K285" t="str">
        <f t="shared" si="29"/>
        <v>N/A</v>
      </c>
      <c r="L285" t="str">
        <f t="shared" si="30"/>
        <v>N/A</v>
      </c>
      <c r="M285" t="str">
        <f t="shared" si="31"/>
        <v>N/A</v>
      </c>
      <c r="N285" t="str">
        <f t="shared" si="32"/>
        <v>N/A</v>
      </c>
    </row>
    <row r="286" spans="9:14" x14ac:dyDescent="0.3">
      <c r="I286" t="str">
        <f t="shared" si="27"/>
        <v>N/A</v>
      </c>
      <c r="J286" t="str">
        <f t="shared" si="28"/>
        <v>N/A</v>
      </c>
      <c r="K286" t="str">
        <f t="shared" si="29"/>
        <v>N/A</v>
      </c>
      <c r="L286" t="str">
        <f t="shared" si="30"/>
        <v>N/A</v>
      </c>
      <c r="M286" t="str">
        <f t="shared" si="31"/>
        <v>N/A</v>
      </c>
      <c r="N286" t="str">
        <f t="shared" si="32"/>
        <v>N/A</v>
      </c>
    </row>
    <row r="287" spans="9:14" x14ac:dyDescent="0.3">
      <c r="I287" t="str">
        <f t="shared" si="27"/>
        <v>N/A</v>
      </c>
      <c r="J287" t="str">
        <f t="shared" si="28"/>
        <v>N/A</v>
      </c>
      <c r="K287" t="str">
        <f t="shared" si="29"/>
        <v>N/A</v>
      </c>
      <c r="L287" t="str">
        <f t="shared" si="30"/>
        <v>N/A</v>
      </c>
      <c r="M287" t="str">
        <f t="shared" si="31"/>
        <v>N/A</v>
      </c>
      <c r="N287" t="str">
        <f t="shared" si="32"/>
        <v>N/A</v>
      </c>
    </row>
    <row r="288" spans="9:14" x14ac:dyDescent="0.3">
      <c r="I288" t="str">
        <f t="shared" si="27"/>
        <v>N/A</v>
      </c>
      <c r="J288" t="str">
        <f t="shared" si="28"/>
        <v>N/A</v>
      </c>
      <c r="K288" t="str">
        <f t="shared" si="29"/>
        <v>N/A</v>
      </c>
      <c r="L288" t="str">
        <f t="shared" si="30"/>
        <v>N/A</v>
      </c>
      <c r="M288" t="str">
        <f t="shared" si="31"/>
        <v>N/A</v>
      </c>
      <c r="N288" t="str">
        <f t="shared" si="32"/>
        <v>N/A</v>
      </c>
    </row>
    <row r="289" spans="9:14" x14ac:dyDescent="0.3">
      <c r="I289" t="str">
        <f t="shared" si="27"/>
        <v>N/A</v>
      </c>
      <c r="J289" t="str">
        <f t="shared" si="28"/>
        <v>N/A</v>
      </c>
      <c r="K289" t="str">
        <f t="shared" si="29"/>
        <v>N/A</v>
      </c>
      <c r="L289" t="str">
        <f t="shared" si="30"/>
        <v>N/A</v>
      </c>
      <c r="M289" t="str">
        <f t="shared" si="31"/>
        <v>N/A</v>
      </c>
      <c r="N289" t="str">
        <f t="shared" si="32"/>
        <v>N/A</v>
      </c>
    </row>
    <row r="290" spans="9:14" x14ac:dyDescent="0.3">
      <c r="I290" t="str">
        <f t="shared" si="27"/>
        <v>N/A</v>
      </c>
      <c r="J290" t="str">
        <f t="shared" si="28"/>
        <v>N/A</v>
      </c>
      <c r="K290" t="str">
        <f t="shared" si="29"/>
        <v>N/A</v>
      </c>
      <c r="L290" t="str">
        <f t="shared" si="30"/>
        <v>N/A</v>
      </c>
      <c r="M290" t="str">
        <f t="shared" si="31"/>
        <v>N/A</v>
      </c>
      <c r="N290" t="str">
        <f t="shared" si="32"/>
        <v>N/A</v>
      </c>
    </row>
    <row r="291" spans="9:14" x14ac:dyDescent="0.3">
      <c r="I291" t="str">
        <f t="shared" si="27"/>
        <v>N/A</v>
      </c>
      <c r="J291" t="str">
        <f t="shared" si="28"/>
        <v>N/A</v>
      </c>
      <c r="K291" t="str">
        <f t="shared" si="29"/>
        <v>N/A</v>
      </c>
      <c r="L291" t="str">
        <f t="shared" si="30"/>
        <v>N/A</v>
      </c>
      <c r="M291" t="str">
        <f t="shared" si="31"/>
        <v>N/A</v>
      </c>
      <c r="N291" t="str">
        <f t="shared" si="32"/>
        <v>N/A</v>
      </c>
    </row>
    <row r="292" spans="9:14" x14ac:dyDescent="0.3">
      <c r="I292" t="str">
        <f t="shared" si="27"/>
        <v>N/A</v>
      </c>
      <c r="J292" t="str">
        <f t="shared" si="28"/>
        <v>N/A</v>
      </c>
      <c r="K292" t="str">
        <f t="shared" si="29"/>
        <v>N/A</v>
      </c>
      <c r="L292" t="str">
        <f t="shared" si="30"/>
        <v>N/A</v>
      </c>
      <c r="M292" t="str">
        <f t="shared" si="31"/>
        <v>N/A</v>
      </c>
      <c r="N292" t="str">
        <f t="shared" si="32"/>
        <v>N/A</v>
      </c>
    </row>
    <row r="293" spans="9:14" x14ac:dyDescent="0.3">
      <c r="I293" t="str">
        <f t="shared" si="27"/>
        <v>N/A</v>
      </c>
      <c r="J293" t="str">
        <f t="shared" si="28"/>
        <v>N/A</v>
      </c>
      <c r="K293" t="str">
        <f t="shared" si="29"/>
        <v>N/A</v>
      </c>
      <c r="L293" t="str">
        <f t="shared" si="30"/>
        <v>N/A</v>
      </c>
      <c r="M293" t="str">
        <f t="shared" si="31"/>
        <v>N/A</v>
      </c>
      <c r="N293" t="str">
        <f t="shared" si="32"/>
        <v>N/A</v>
      </c>
    </row>
    <row r="294" spans="9:14" x14ac:dyDescent="0.3">
      <c r="I294" t="str">
        <f t="shared" si="27"/>
        <v>N/A</v>
      </c>
      <c r="J294" t="str">
        <f t="shared" si="28"/>
        <v>N/A</v>
      </c>
      <c r="K294" t="str">
        <f t="shared" si="29"/>
        <v>N/A</v>
      </c>
      <c r="L294" t="str">
        <f t="shared" si="30"/>
        <v>N/A</v>
      </c>
      <c r="M294" t="str">
        <f t="shared" si="31"/>
        <v>N/A</v>
      </c>
      <c r="N294" t="str">
        <f t="shared" si="32"/>
        <v>N/A</v>
      </c>
    </row>
    <row r="295" spans="9:14" x14ac:dyDescent="0.3">
      <c r="I295" t="str">
        <f t="shared" si="27"/>
        <v>N/A</v>
      </c>
      <c r="J295" t="str">
        <f t="shared" si="28"/>
        <v>N/A</v>
      </c>
      <c r="K295" t="str">
        <f t="shared" si="29"/>
        <v>N/A</v>
      </c>
      <c r="L295" t="str">
        <f t="shared" si="30"/>
        <v>N/A</v>
      </c>
      <c r="M295" t="str">
        <f t="shared" si="31"/>
        <v>N/A</v>
      </c>
      <c r="N295" t="str">
        <f t="shared" si="32"/>
        <v>N/A</v>
      </c>
    </row>
    <row r="296" spans="9:14" x14ac:dyDescent="0.3">
      <c r="I296" t="str">
        <f t="shared" si="27"/>
        <v>N/A</v>
      </c>
      <c r="J296" t="str">
        <f t="shared" si="28"/>
        <v>N/A</v>
      </c>
      <c r="K296" t="str">
        <f t="shared" si="29"/>
        <v>N/A</v>
      </c>
      <c r="L296" t="str">
        <f t="shared" si="30"/>
        <v>N/A</v>
      </c>
      <c r="M296" t="str">
        <f t="shared" si="31"/>
        <v>N/A</v>
      </c>
      <c r="N296" t="str">
        <f t="shared" si="32"/>
        <v>N/A</v>
      </c>
    </row>
    <row r="297" spans="9:14" x14ac:dyDescent="0.3">
      <c r="I297" t="str">
        <f t="shared" si="27"/>
        <v>N/A</v>
      </c>
      <c r="J297" t="str">
        <f t="shared" si="28"/>
        <v>N/A</v>
      </c>
      <c r="K297" t="str">
        <f t="shared" si="29"/>
        <v>N/A</v>
      </c>
      <c r="L297" t="str">
        <f t="shared" si="30"/>
        <v>N/A</v>
      </c>
      <c r="M297" t="str">
        <f t="shared" si="31"/>
        <v>N/A</v>
      </c>
      <c r="N297" t="str">
        <f t="shared" si="32"/>
        <v>N/A</v>
      </c>
    </row>
    <row r="298" spans="9:14" x14ac:dyDescent="0.3">
      <c r="I298" t="str">
        <f t="shared" si="27"/>
        <v>N/A</v>
      </c>
      <c r="J298" t="str">
        <f t="shared" si="28"/>
        <v>N/A</v>
      </c>
      <c r="K298" t="str">
        <f t="shared" si="29"/>
        <v>N/A</v>
      </c>
      <c r="L298" t="str">
        <f t="shared" si="30"/>
        <v>N/A</v>
      </c>
      <c r="M298" t="str">
        <f t="shared" si="31"/>
        <v>N/A</v>
      </c>
      <c r="N298" t="str">
        <f t="shared" si="32"/>
        <v>N/A</v>
      </c>
    </row>
    <row r="299" spans="9:14" x14ac:dyDescent="0.3">
      <c r="I299" t="str">
        <f t="shared" si="27"/>
        <v>N/A</v>
      </c>
      <c r="J299" t="str">
        <f t="shared" si="28"/>
        <v>N/A</v>
      </c>
      <c r="K299" t="str">
        <f t="shared" si="29"/>
        <v>N/A</v>
      </c>
      <c r="L299" t="str">
        <f t="shared" si="30"/>
        <v>N/A</v>
      </c>
      <c r="M299" t="str">
        <f t="shared" si="31"/>
        <v>N/A</v>
      </c>
      <c r="N299" t="str">
        <f t="shared" si="32"/>
        <v>N/A</v>
      </c>
    </row>
    <row r="300" spans="9:14" x14ac:dyDescent="0.3">
      <c r="I300" t="str">
        <f t="shared" si="27"/>
        <v>N/A</v>
      </c>
      <c r="J300" t="str">
        <f t="shared" si="28"/>
        <v>N/A</v>
      </c>
      <c r="K300" t="str">
        <f t="shared" si="29"/>
        <v>N/A</v>
      </c>
      <c r="L300" t="str">
        <f t="shared" si="30"/>
        <v>N/A</v>
      </c>
      <c r="M300" t="str">
        <f t="shared" si="31"/>
        <v>N/A</v>
      </c>
      <c r="N300" t="str">
        <f t="shared" si="32"/>
        <v>N/A</v>
      </c>
    </row>
    <row r="301" spans="9:14" x14ac:dyDescent="0.3">
      <c r="I301" t="str">
        <f t="shared" si="27"/>
        <v>N/A</v>
      </c>
      <c r="J301" t="str">
        <f t="shared" si="28"/>
        <v>N/A</v>
      </c>
      <c r="K301" t="str">
        <f t="shared" si="29"/>
        <v>N/A</v>
      </c>
      <c r="L301" t="str">
        <f t="shared" si="30"/>
        <v>N/A</v>
      </c>
      <c r="M301" t="str">
        <f t="shared" si="31"/>
        <v>N/A</v>
      </c>
      <c r="N301" t="str">
        <f t="shared" si="32"/>
        <v>N/A</v>
      </c>
    </row>
    <row r="302" spans="9:14" x14ac:dyDescent="0.3">
      <c r="I302" t="str">
        <f t="shared" si="27"/>
        <v>N/A</v>
      </c>
      <c r="J302" t="str">
        <f t="shared" si="28"/>
        <v>N/A</v>
      </c>
      <c r="K302" t="str">
        <f t="shared" si="29"/>
        <v>N/A</v>
      </c>
      <c r="L302" t="str">
        <f t="shared" si="30"/>
        <v>N/A</v>
      </c>
      <c r="M302" t="str">
        <f t="shared" si="31"/>
        <v>N/A</v>
      </c>
      <c r="N302" t="str">
        <f t="shared" si="32"/>
        <v>N/A</v>
      </c>
    </row>
    <row r="303" spans="9:14" x14ac:dyDescent="0.3">
      <c r="I303" t="str">
        <f t="shared" si="27"/>
        <v>N/A</v>
      </c>
      <c r="J303" t="str">
        <f t="shared" si="28"/>
        <v>N/A</v>
      </c>
      <c r="K303" t="str">
        <f t="shared" si="29"/>
        <v>N/A</v>
      </c>
      <c r="L303" t="str">
        <f t="shared" si="30"/>
        <v>N/A</v>
      </c>
      <c r="M303" t="str">
        <f t="shared" si="31"/>
        <v>N/A</v>
      </c>
      <c r="N303" t="str">
        <f t="shared" si="32"/>
        <v>N/A</v>
      </c>
    </row>
    <row r="304" spans="9:14" x14ac:dyDescent="0.3">
      <c r="I304" t="str">
        <f t="shared" si="27"/>
        <v>N/A</v>
      </c>
      <c r="J304" t="str">
        <f t="shared" si="28"/>
        <v>N/A</v>
      </c>
      <c r="K304" t="str">
        <f t="shared" si="29"/>
        <v>N/A</v>
      </c>
      <c r="L304" t="str">
        <f t="shared" si="30"/>
        <v>N/A</v>
      </c>
      <c r="M304" t="str">
        <f t="shared" si="31"/>
        <v>N/A</v>
      </c>
      <c r="N304" t="str">
        <f t="shared" si="32"/>
        <v>N/A</v>
      </c>
    </row>
    <row r="305" spans="9:14" x14ac:dyDescent="0.3">
      <c r="I305" t="str">
        <f t="shared" si="27"/>
        <v>N/A</v>
      </c>
      <c r="J305" t="str">
        <f t="shared" si="28"/>
        <v>N/A</v>
      </c>
      <c r="K305" t="str">
        <f t="shared" si="29"/>
        <v>N/A</v>
      </c>
      <c r="L305" t="str">
        <f t="shared" si="30"/>
        <v>N/A</v>
      </c>
      <c r="M305" t="str">
        <f t="shared" si="31"/>
        <v>N/A</v>
      </c>
      <c r="N305" t="str">
        <f t="shared" si="32"/>
        <v>N/A</v>
      </c>
    </row>
    <row r="306" spans="9:14" x14ac:dyDescent="0.3">
      <c r="I306" t="str">
        <f t="shared" si="27"/>
        <v>N/A</v>
      </c>
      <c r="J306" t="str">
        <f t="shared" si="28"/>
        <v>N/A</v>
      </c>
      <c r="K306" t="str">
        <f t="shared" si="29"/>
        <v>N/A</v>
      </c>
      <c r="L306" t="str">
        <f t="shared" si="30"/>
        <v>N/A</v>
      </c>
      <c r="M306" t="str">
        <f t="shared" si="31"/>
        <v>N/A</v>
      </c>
      <c r="N306" t="str">
        <f t="shared" si="32"/>
        <v>N/A</v>
      </c>
    </row>
    <row r="307" spans="9:14" x14ac:dyDescent="0.3">
      <c r="I307" t="str">
        <f t="shared" si="27"/>
        <v>N/A</v>
      </c>
      <c r="J307" t="str">
        <f t="shared" si="28"/>
        <v>N/A</v>
      </c>
      <c r="K307" t="str">
        <f t="shared" si="29"/>
        <v>N/A</v>
      </c>
      <c r="L307" t="str">
        <f t="shared" si="30"/>
        <v>N/A</v>
      </c>
      <c r="M307" t="str">
        <f t="shared" si="31"/>
        <v>N/A</v>
      </c>
      <c r="N307" t="str">
        <f t="shared" si="32"/>
        <v>N/A</v>
      </c>
    </row>
    <row r="308" spans="9:14" x14ac:dyDescent="0.3">
      <c r="I308" t="str">
        <f t="shared" si="27"/>
        <v>N/A</v>
      </c>
      <c r="J308" t="str">
        <f t="shared" si="28"/>
        <v>N/A</v>
      </c>
      <c r="K308" t="str">
        <f t="shared" si="29"/>
        <v>N/A</v>
      </c>
      <c r="L308" t="str">
        <f t="shared" si="30"/>
        <v>N/A</v>
      </c>
      <c r="M308" t="str">
        <f t="shared" si="31"/>
        <v>N/A</v>
      </c>
      <c r="N308" t="str">
        <f t="shared" si="32"/>
        <v>N/A</v>
      </c>
    </row>
    <row r="309" spans="9:14" x14ac:dyDescent="0.3">
      <c r="I309" t="str">
        <f t="shared" si="27"/>
        <v>N/A</v>
      </c>
      <c r="J309" t="str">
        <f t="shared" si="28"/>
        <v>N/A</v>
      </c>
      <c r="K309" t="str">
        <f t="shared" si="29"/>
        <v>N/A</v>
      </c>
      <c r="L309" t="str">
        <f t="shared" si="30"/>
        <v>N/A</v>
      </c>
      <c r="M309" t="str">
        <f t="shared" si="31"/>
        <v>N/A</v>
      </c>
      <c r="N309" t="str">
        <f t="shared" si="32"/>
        <v>N/A</v>
      </c>
    </row>
    <row r="310" spans="9:14" x14ac:dyDescent="0.3">
      <c r="I310" t="str">
        <f t="shared" si="27"/>
        <v>N/A</v>
      </c>
      <c r="J310" t="str">
        <f t="shared" si="28"/>
        <v>N/A</v>
      </c>
      <c r="K310" t="str">
        <f t="shared" si="29"/>
        <v>N/A</v>
      </c>
      <c r="L310" t="str">
        <f t="shared" si="30"/>
        <v>N/A</v>
      </c>
      <c r="M310" t="str">
        <f t="shared" si="31"/>
        <v>N/A</v>
      </c>
      <c r="N310" t="str">
        <f t="shared" si="32"/>
        <v>N/A</v>
      </c>
    </row>
    <row r="311" spans="9:14" x14ac:dyDescent="0.3">
      <c r="I311" t="str">
        <f t="shared" si="27"/>
        <v>N/A</v>
      </c>
      <c r="J311" t="str">
        <f t="shared" si="28"/>
        <v>N/A</v>
      </c>
      <c r="K311" t="str">
        <f t="shared" si="29"/>
        <v>N/A</v>
      </c>
      <c r="L311" t="str">
        <f t="shared" si="30"/>
        <v>N/A</v>
      </c>
      <c r="M311" t="str">
        <f t="shared" si="31"/>
        <v>N/A</v>
      </c>
      <c r="N311" t="str">
        <f t="shared" si="32"/>
        <v>N/A</v>
      </c>
    </row>
    <row r="312" spans="9:14" x14ac:dyDescent="0.3">
      <c r="I312" t="str">
        <f t="shared" si="27"/>
        <v>N/A</v>
      </c>
      <c r="J312" t="str">
        <f t="shared" si="28"/>
        <v>N/A</v>
      </c>
      <c r="K312" t="str">
        <f t="shared" si="29"/>
        <v>N/A</v>
      </c>
      <c r="L312" t="str">
        <f t="shared" si="30"/>
        <v>N/A</v>
      </c>
      <c r="M312" t="str">
        <f t="shared" si="31"/>
        <v>N/A</v>
      </c>
      <c r="N312" t="str">
        <f t="shared" si="32"/>
        <v>N/A</v>
      </c>
    </row>
    <row r="313" spans="9:14" x14ac:dyDescent="0.3">
      <c r="I313" t="str">
        <f t="shared" si="27"/>
        <v>N/A</v>
      </c>
      <c r="J313" t="str">
        <f t="shared" si="28"/>
        <v>N/A</v>
      </c>
      <c r="K313" t="str">
        <f t="shared" si="29"/>
        <v>N/A</v>
      </c>
      <c r="L313" t="str">
        <f t="shared" si="30"/>
        <v>N/A</v>
      </c>
      <c r="M313" t="str">
        <f t="shared" si="31"/>
        <v>N/A</v>
      </c>
      <c r="N313" t="str">
        <f t="shared" si="32"/>
        <v>N/A</v>
      </c>
    </row>
    <row r="314" spans="9:14" x14ac:dyDescent="0.3">
      <c r="I314" t="str">
        <f t="shared" si="27"/>
        <v>N/A</v>
      </c>
      <c r="J314" t="str">
        <f t="shared" si="28"/>
        <v>N/A</v>
      </c>
      <c r="K314" t="str">
        <f t="shared" si="29"/>
        <v>N/A</v>
      </c>
      <c r="L314" t="str">
        <f t="shared" si="30"/>
        <v>N/A</v>
      </c>
      <c r="M314" t="str">
        <f t="shared" si="31"/>
        <v>N/A</v>
      </c>
      <c r="N314" t="str">
        <f t="shared" si="32"/>
        <v>N/A</v>
      </c>
    </row>
    <row r="315" spans="9:14" x14ac:dyDescent="0.3">
      <c r="I315" t="str">
        <f t="shared" si="27"/>
        <v>N/A</v>
      </c>
      <c r="J315" t="str">
        <f t="shared" si="28"/>
        <v>N/A</v>
      </c>
      <c r="K315" t="str">
        <f t="shared" si="29"/>
        <v>N/A</v>
      </c>
      <c r="L315" t="str">
        <f t="shared" si="30"/>
        <v>N/A</v>
      </c>
      <c r="M315" t="str">
        <f t="shared" si="31"/>
        <v>N/A</v>
      </c>
      <c r="N315" t="str">
        <f t="shared" si="32"/>
        <v>N/A</v>
      </c>
    </row>
    <row r="316" spans="9:14" x14ac:dyDescent="0.3">
      <c r="I316" t="str">
        <f t="shared" ref="I316:I379" si="33">IF(AND(K316&gt; J316, L316&gt; K316, M316&gt; L316, N316&gt; M316), "pos_trend", IF(AND(K316&lt; J316, L316&lt; K316, M316&lt; L316, N316&lt; M316), "neg_trend", "N/A"))</f>
        <v>N/A</v>
      </c>
      <c r="J316" t="str">
        <f t="shared" ref="J316:J379" si="34">IFERROR(IF(TRIM(C316)="-", "N/A", IF(RIGHT(C316,1)=")",IF(RIGHT(C316,2)="T)",-1000000000000*VALUE(MID(C316,2,LEN(C316)-3)),IF(RIGHT(C316,2)="M)",-1000000*VALUE(MID(C316,2,LEN(C316)-3)),IF(RIGHT(C316,2)="B)",-1000000000*VALUE(MID(C316,2,LEN(C316)-3)),IF(RIGHT(C316,2)="k)",-1000*VALUE(MID(C316,2,LEN(C316)-3)),VALUE(SUBSTITUTE(C316,",","")))))),IF(RIGHT(C316,1)="T",1000000000000*VALUE(LEFT(C316,LEN(C316)-1)),IF(RIGHT(C316,1)="M",1000000*VALUE(LEFT(C316,LEN(C316)-1)),IF(RIGHT(C316,1)="B",1000000000*VALUE(LEFT(C316,LEN(C316)-1)),IF(RIGHT(C316,1)="%",0.01*VALUE(LEFT(C316,LEN(C316)-1)),IF(RIGHT(C316,1)="k",1000*VALUE(LEFT(C316,LEN(C316)-1)),VALUE(SUBSTITUTE(C316,",",""))))))))),"N/A")</f>
        <v>N/A</v>
      </c>
      <c r="K316" t="str">
        <f t="shared" ref="K316:K379" si="35">IFERROR(IF(TRIM(D316)="-", "N/A", IF(RIGHT(D316,1)=")",IF(RIGHT(D316,2)="T)",-1000000000000*VALUE(MID(D316,2,LEN(D316)-3)),IF(RIGHT(D316,2)="M)",-1000000*VALUE(MID(D316,2,LEN(D316)-3)),IF(RIGHT(D316,2)="B)",-1000000000*VALUE(MID(D316,2,LEN(D316)-3)),IF(RIGHT(D316,2)="k)",-1000*VALUE(MID(D316,2,LEN(D316)-3)),VALUE(SUBSTITUTE(D316,",","")))))),IF(RIGHT(D316,1)="T",1000000000000*VALUE(LEFT(D316,LEN(D316)-1)),IF(RIGHT(D316,1)="M",1000000*VALUE(LEFT(D316,LEN(D316)-1)),IF(RIGHT(D316,1)="B",1000000000*VALUE(LEFT(D316,LEN(D316)-1)),IF(RIGHT(D316,1)="%",0.01*VALUE(LEFT(D316,LEN(D316)-1)),IF(RIGHT(D316,1)="k",1000*VALUE(LEFT(D316,LEN(D316)-1)),VALUE(SUBSTITUTE(D316,",",""))))))))),"N/A")</f>
        <v>N/A</v>
      </c>
      <c r="L316" t="str">
        <f t="shared" ref="L316:L379" si="36">IFERROR(IF(TRIM(E316)="-", "N/A", IF(RIGHT(E316,1)=")",IF(RIGHT(E316,2)="T)",-1000000000000*VALUE(MID(E316,2,LEN(E316)-3)),IF(RIGHT(E316,2)="M)",-1000000*VALUE(MID(E316,2,LEN(E316)-3)),IF(RIGHT(E316,2)="B)",-1000000000*VALUE(MID(E316,2,LEN(E316)-3)),IF(RIGHT(E316,2)="k)",-1000*VALUE(MID(E316,2,LEN(E316)-3)),VALUE(SUBSTITUTE(E316,",","")))))),IF(RIGHT(E316,1)="T",1000000000000*VALUE(LEFT(E316,LEN(E316)-1)),IF(RIGHT(E316,1)="M",1000000*VALUE(LEFT(E316,LEN(E316)-1)),IF(RIGHT(E316,1)="B",1000000000*VALUE(LEFT(E316,LEN(E316)-1)),IF(RIGHT(E316,1)="%",0.01*VALUE(LEFT(E316,LEN(E316)-1)),IF(RIGHT(E316,1)="k",1000*VALUE(LEFT(E316,LEN(E316)-1)),VALUE(SUBSTITUTE(E316,",",""))))))))),"N/A")</f>
        <v>N/A</v>
      </c>
      <c r="M316" t="str">
        <f t="shared" ref="M316:M379" si="37">IFERROR(IF(TRIM(F316)="-", "N/A", IF(RIGHT(F316,1)=")",IF(RIGHT(F316,2)="T)",-1000000000000*VALUE(MID(F316,2,LEN(F316)-3)),IF(RIGHT(F316,2)="M)",-1000000*VALUE(MID(F316,2,LEN(F316)-3)),IF(RIGHT(F316,2)="B)",-1000000000*VALUE(MID(F316,2,LEN(F316)-3)),IF(RIGHT(F316,2)="k)",-1000*VALUE(MID(F316,2,LEN(F316)-3)),VALUE(SUBSTITUTE(F316,",","")))))),IF(RIGHT(F316,1)="T",1000000000000*VALUE(LEFT(F316,LEN(F316)-1)),IF(RIGHT(F316,1)="M",1000000*VALUE(LEFT(F316,LEN(F316)-1)),IF(RIGHT(F316,1)="B",1000000000*VALUE(LEFT(F316,LEN(F316)-1)),IF(RIGHT(F316,1)="%",0.01*VALUE(LEFT(F316,LEN(F316)-1)),IF(RIGHT(F316,1)="k",1000*VALUE(LEFT(F316,LEN(F316)-1)),VALUE(SUBSTITUTE(F316,",",""))))))))),"N/A")</f>
        <v>N/A</v>
      </c>
      <c r="N316" t="str">
        <f t="shared" ref="N316:N379" si="38">IFERROR(IF(TRIM(G316)="-", "N/A", IF(RIGHT(G316,1)=")",IF(RIGHT(G316,2)="T)",-1000000000000*VALUE(MID(G316,2,LEN(G316)-3)),IF(RIGHT(G316,2)="M)",-1000000*VALUE(MID(G316,2,LEN(G316)-3)),IF(RIGHT(G316,2)="B)",-1000000000*VALUE(MID(G316,2,LEN(G316)-3)),IF(RIGHT(G316,2)="k)",-1000*VALUE(MID(G316,2,LEN(G316)-3)),VALUE(SUBSTITUTE(G316,",","")))))),IF(RIGHT(G316,1)="T",1000000000000*VALUE(LEFT(G316,LEN(G316)-1)),IF(RIGHT(G316,1)="M",1000000*VALUE(LEFT(G316,LEN(G316)-1)),IF(RIGHT(G316,1)="B",1000000000*VALUE(LEFT(G316,LEN(G316)-1)),IF(RIGHT(G316,1)="%",0.01*VALUE(LEFT(G316,LEN(G316)-1)),IF(RIGHT(G316,1)="k",1000*VALUE(LEFT(G316,LEN(G316)-1)),VALUE(SUBSTITUTE(G316,",",""))))))))),"N/A")</f>
        <v>N/A</v>
      </c>
    </row>
    <row r="317" spans="9:14" x14ac:dyDescent="0.3">
      <c r="I317" t="str">
        <f t="shared" si="33"/>
        <v>N/A</v>
      </c>
      <c r="J317" t="str">
        <f t="shared" si="34"/>
        <v>N/A</v>
      </c>
      <c r="K317" t="str">
        <f t="shared" si="35"/>
        <v>N/A</v>
      </c>
      <c r="L317" t="str">
        <f t="shared" si="36"/>
        <v>N/A</v>
      </c>
      <c r="M317" t="str">
        <f t="shared" si="37"/>
        <v>N/A</v>
      </c>
      <c r="N317" t="str">
        <f t="shared" si="38"/>
        <v>N/A</v>
      </c>
    </row>
    <row r="318" spans="9:14" x14ac:dyDescent="0.3">
      <c r="I318" t="str">
        <f t="shared" si="33"/>
        <v>N/A</v>
      </c>
      <c r="J318" t="str">
        <f t="shared" si="34"/>
        <v>N/A</v>
      </c>
      <c r="K318" t="str">
        <f t="shared" si="35"/>
        <v>N/A</v>
      </c>
      <c r="L318" t="str">
        <f t="shared" si="36"/>
        <v>N/A</v>
      </c>
      <c r="M318" t="str">
        <f t="shared" si="37"/>
        <v>N/A</v>
      </c>
      <c r="N318" t="str">
        <f t="shared" si="38"/>
        <v>N/A</v>
      </c>
    </row>
    <row r="319" spans="9:14" x14ac:dyDescent="0.3">
      <c r="I319" t="str">
        <f t="shared" si="33"/>
        <v>N/A</v>
      </c>
      <c r="J319" t="str">
        <f t="shared" si="34"/>
        <v>N/A</v>
      </c>
      <c r="K319" t="str">
        <f t="shared" si="35"/>
        <v>N/A</v>
      </c>
      <c r="L319" t="str">
        <f t="shared" si="36"/>
        <v>N/A</v>
      </c>
      <c r="M319" t="str">
        <f t="shared" si="37"/>
        <v>N/A</v>
      </c>
      <c r="N319" t="str">
        <f t="shared" si="38"/>
        <v>N/A</v>
      </c>
    </row>
    <row r="320" spans="9:14" x14ac:dyDescent="0.3">
      <c r="I320" t="str">
        <f t="shared" si="33"/>
        <v>N/A</v>
      </c>
      <c r="J320" t="str">
        <f t="shared" si="34"/>
        <v>N/A</v>
      </c>
      <c r="K320" t="str">
        <f t="shared" si="35"/>
        <v>N/A</v>
      </c>
      <c r="L320" t="str">
        <f t="shared" si="36"/>
        <v>N/A</v>
      </c>
      <c r="M320" t="str">
        <f t="shared" si="37"/>
        <v>N/A</v>
      </c>
      <c r="N320" t="str">
        <f t="shared" si="38"/>
        <v>N/A</v>
      </c>
    </row>
    <row r="321" spans="9:14" x14ac:dyDescent="0.3">
      <c r="I321" t="str">
        <f t="shared" si="33"/>
        <v>N/A</v>
      </c>
      <c r="J321" t="str">
        <f t="shared" si="34"/>
        <v>N/A</v>
      </c>
      <c r="K321" t="str">
        <f t="shared" si="35"/>
        <v>N/A</v>
      </c>
      <c r="L321" t="str">
        <f t="shared" si="36"/>
        <v>N/A</v>
      </c>
      <c r="M321" t="str">
        <f t="shared" si="37"/>
        <v>N/A</v>
      </c>
      <c r="N321" t="str">
        <f t="shared" si="38"/>
        <v>N/A</v>
      </c>
    </row>
    <row r="322" spans="9:14" x14ac:dyDescent="0.3">
      <c r="I322" t="str">
        <f t="shared" si="33"/>
        <v>N/A</v>
      </c>
      <c r="J322" t="str">
        <f t="shared" si="34"/>
        <v>N/A</v>
      </c>
      <c r="K322" t="str">
        <f t="shared" si="35"/>
        <v>N/A</v>
      </c>
      <c r="L322" t="str">
        <f t="shared" si="36"/>
        <v>N/A</v>
      </c>
      <c r="M322" t="str">
        <f t="shared" si="37"/>
        <v>N/A</v>
      </c>
      <c r="N322" t="str">
        <f t="shared" si="38"/>
        <v>N/A</v>
      </c>
    </row>
    <row r="323" spans="9:14" x14ac:dyDescent="0.3">
      <c r="I323" t="str">
        <f t="shared" si="33"/>
        <v>N/A</v>
      </c>
      <c r="J323" t="str">
        <f t="shared" si="34"/>
        <v>N/A</v>
      </c>
      <c r="K323" t="str">
        <f t="shared" si="35"/>
        <v>N/A</v>
      </c>
      <c r="L323" t="str">
        <f t="shared" si="36"/>
        <v>N/A</v>
      </c>
      <c r="M323" t="str">
        <f t="shared" si="37"/>
        <v>N/A</v>
      </c>
      <c r="N323" t="str">
        <f t="shared" si="38"/>
        <v>N/A</v>
      </c>
    </row>
    <row r="324" spans="9:14" x14ac:dyDescent="0.3">
      <c r="I324" t="str">
        <f t="shared" si="33"/>
        <v>N/A</v>
      </c>
      <c r="J324" t="str">
        <f t="shared" si="34"/>
        <v>N/A</v>
      </c>
      <c r="K324" t="str">
        <f t="shared" si="35"/>
        <v>N/A</v>
      </c>
      <c r="L324" t="str">
        <f t="shared" si="36"/>
        <v>N/A</v>
      </c>
      <c r="M324" t="str">
        <f t="shared" si="37"/>
        <v>N/A</v>
      </c>
      <c r="N324" t="str">
        <f t="shared" si="38"/>
        <v>N/A</v>
      </c>
    </row>
    <row r="325" spans="9:14" x14ac:dyDescent="0.3">
      <c r="I325" t="str">
        <f t="shared" si="33"/>
        <v>N/A</v>
      </c>
      <c r="J325" t="str">
        <f t="shared" si="34"/>
        <v>N/A</v>
      </c>
      <c r="K325" t="str">
        <f t="shared" si="35"/>
        <v>N/A</v>
      </c>
      <c r="L325" t="str">
        <f t="shared" si="36"/>
        <v>N/A</v>
      </c>
      <c r="M325" t="str">
        <f t="shared" si="37"/>
        <v>N/A</v>
      </c>
      <c r="N325" t="str">
        <f t="shared" si="38"/>
        <v>N/A</v>
      </c>
    </row>
    <row r="326" spans="9:14" x14ac:dyDescent="0.3">
      <c r="I326" t="str">
        <f t="shared" si="33"/>
        <v>N/A</v>
      </c>
      <c r="J326" t="str">
        <f t="shared" si="34"/>
        <v>N/A</v>
      </c>
      <c r="K326" t="str">
        <f t="shared" si="35"/>
        <v>N/A</v>
      </c>
      <c r="L326" t="str">
        <f t="shared" si="36"/>
        <v>N/A</v>
      </c>
      <c r="M326" t="str">
        <f t="shared" si="37"/>
        <v>N/A</v>
      </c>
      <c r="N326" t="str">
        <f t="shared" si="38"/>
        <v>N/A</v>
      </c>
    </row>
    <row r="327" spans="9:14" x14ac:dyDescent="0.3">
      <c r="I327" t="str">
        <f t="shared" si="33"/>
        <v>N/A</v>
      </c>
      <c r="J327" t="str">
        <f t="shared" si="34"/>
        <v>N/A</v>
      </c>
      <c r="K327" t="str">
        <f t="shared" si="35"/>
        <v>N/A</v>
      </c>
      <c r="L327" t="str">
        <f t="shared" si="36"/>
        <v>N/A</v>
      </c>
      <c r="M327" t="str">
        <f t="shared" si="37"/>
        <v>N/A</v>
      </c>
      <c r="N327" t="str">
        <f t="shared" si="38"/>
        <v>N/A</v>
      </c>
    </row>
    <row r="328" spans="9:14" x14ac:dyDescent="0.3">
      <c r="I328" t="str">
        <f t="shared" si="33"/>
        <v>N/A</v>
      </c>
      <c r="J328" t="str">
        <f t="shared" si="34"/>
        <v>N/A</v>
      </c>
      <c r="K328" t="str">
        <f t="shared" si="35"/>
        <v>N/A</v>
      </c>
      <c r="L328" t="str">
        <f t="shared" si="36"/>
        <v>N/A</v>
      </c>
      <c r="M328" t="str">
        <f t="shared" si="37"/>
        <v>N/A</v>
      </c>
      <c r="N328" t="str">
        <f t="shared" si="38"/>
        <v>N/A</v>
      </c>
    </row>
    <row r="329" spans="9:14" x14ac:dyDescent="0.3">
      <c r="I329" t="str">
        <f t="shared" si="33"/>
        <v>N/A</v>
      </c>
      <c r="J329" t="str">
        <f t="shared" si="34"/>
        <v>N/A</v>
      </c>
      <c r="K329" t="str">
        <f t="shared" si="35"/>
        <v>N/A</v>
      </c>
      <c r="L329" t="str">
        <f t="shared" si="36"/>
        <v>N/A</v>
      </c>
      <c r="M329" t="str">
        <f t="shared" si="37"/>
        <v>N/A</v>
      </c>
      <c r="N329" t="str">
        <f t="shared" si="38"/>
        <v>N/A</v>
      </c>
    </row>
    <row r="330" spans="9:14" x14ac:dyDescent="0.3">
      <c r="I330" t="str">
        <f t="shared" si="33"/>
        <v>N/A</v>
      </c>
      <c r="J330" t="str">
        <f t="shared" si="34"/>
        <v>N/A</v>
      </c>
      <c r="K330" t="str">
        <f t="shared" si="35"/>
        <v>N/A</v>
      </c>
      <c r="L330" t="str">
        <f t="shared" si="36"/>
        <v>N/A</v>
      </c>
      <c r="M330" t="str">
        <f t="shared" si="37"/>
        <v>N/A</v>
      </c>
      <c r="N330" t="str">
        <f t="shared" si="38"/>
        <v>N/A</v>
      </c>
    </row>
    <row r="331" spans="9:14" x14ac:dyDescent="0.3">
      <c r="I331" t="str">
        <f t="shared" si="33"/>
        <v>N/A</v>
      </c>
      <c r="J331" t="str">
        <f t="shared" si="34"/>
        <v>N/A</v>
      </c>
      <c r="K331" t="str">
        <f t="shared" si="35"/>
        <v>N/A</v>
      </c>
      <c r="L331" t="str">
        <f t="shared" si="36"/>
        <v>N/A</v>
      </c>
      <c r="M331" t="str">
        <f t="shared" si="37"/>
        <v>N/A</v>
      </c>
      <c r="N331" t="str">
        <f t="shared" si="38"/>
        <v>N/A</v>
      </c>
    </row>
    <row r="332" spans="9:14" x14ac:dyDescent="0.3">
      <c r="I332" t="str">
        <f t="shared" si="33"/>
        <v>N/A</v>
      </c>
      <c r="J332" t="str">
        <f t="shared" si="34"/>
        <v>N/A</v>
      </c>
      <c r="K332" t="str">
        <f t="shared" si="35"/>
        <v>N/A</v>
      </c>
      <c r="L332" t="str">
        <f t="shared" si="36"/>
        <v>N/A</v>
      </c>
      <c r="M332" t="str">
        <f t="shared" si="37"/>
        <v>N/A</v>
      </c>
      <c r="N332" t="str">
        <f t="shared" si="38"/>
        <v>N/A</v>
      </c>
    </row>
    <row r="333" spans="9:14" x14ac:dyDescent="0.3">
      <c r="I333" t="str">
        <f t="shared" si="33"/>
        <v>N/A</v>
      </c>
      <c r="J333" t="str">
        <f t="shared" si="34"/>
        <v>N/A</v>
      </c>
      <c r="K333" t="str">
        <f t="shared" si="35"/>
        <v>N/A</v>
      </c>
      <c r="L333" t="str">
        <f t="shared" si="36"/>
        <v>N/A</v>
      </c>
      <c r="M333" t="str">
        <f t="shared" si="37"/>
        <v>N/A</v>
      </c>
      <c r="N333" t="str">
        <f t="shared" si="38"/>
        <v>N/A</v>
      </c>
    </row>
    <row r="334" spans="9:14" x14ac:dyDescent="0.3">
      <c r="I334" t="str">
        <f t="shared" si="33"/>
        <v>N/A</v>
      </c>
      <c r="J334" t="str">
        <f t="shared" si="34"/>
        <v>N/A</v>
      </c>
      <c r="K334" t="str">
        <f t="shared" si="35"/>
        <v>N/A</v>
      </c>
      <c r="L334" t="str">
        <f t="shared" si="36"/>
        <v>N/A</v>
      </c>
      <c r="M334" t="str">
        <f t="shared" si="37"/>
        <v>N/A</v>
      </c>
      <c r="N334" t="str">
        <f t="shared" si="38"/>
        <v>N/A</v>
      </c>
    </row>
    <row r="335" spans="9:14" x14ac:dyDescent="0.3">
      <c r="I335" t="str">
        <f t="shared" si="33"/>
        <v>N/A</v>
      </c>
      <c r="J335" t="str">
        <f t="shared" si="34"/>
        <v>N/A</v>
      </c>
      <c r="K335" t="str">
        <f t="shared" si="35"/>
        <v>N/A</v>
      </c>
      <c r="L335" t="str">
        <f t="shared" si="36"/>
        <v>N/A</v>
      </c>
      <c r="M335" t="str">
        <f t="shared" si="37"/>
        <v>N/A</v>
      </c>
      <c r="N335" t="str">
        <f t="shared" si="38"/>
        <v>N/A</v>
      </c>
    </row>
    <row r="336" spans="9:14" x14ac:dyDescent="0.3">
      <c r="I336" t="str">
        <f t="shared" si="33"/>
        <v>N/A</v>
      </c>
      <c r="J336" t="str">
        <f t="shared" si="34"/>
        <v>N/A</v>
      </c>
      <c r="K336" t="str">
        <f t="shared" si="35"/>
        <v>N/A</v>
      </c>
      <c r="L336" t="str">
        <f t="shared" si="36"/>
        <v>N/A</v>
      </c>
      <c r="M336" t="str">
        <f t="shared" si="37"/>
        <v>N/A</v>
      </c>
      <c r="N336" t="str">
        <f t="shared" si="38"/>
        <v>N/A</v>
      </c>
    </row>
    <row r="337" spans="9:14" x14ac:dyDescent="0.3">
      <c r="I337" t="str">
        <f t="shared" si="33"/>
        <v>N/A</v>
      </c>
      <c r="J337" t="str">
        <f t="shared" si="34"/>
        <v>N/A</v>
      </c>
      <c r="K337" t="str">
        <f t="shared" si="35"/>
        <v>N/A</v>
      </c>
      <c r="L337" t="str">
        <f t="shared" si="36"/>
        <v>N/A</v>
      </c>
      <c r="M337" t="str">
        <f t="shared" si="37"/>
        <v>N/A</v>
      </c>
      <c r="N337" t="str">
        <f t="shared" si="38"/>
        <v>N/A</v>
      </c>
    </row>
    <row r="338" spans="9:14" x14ac:dyDescent="0.3">
      <c r="I338" t="str">
        <f t="shared" si="33"/>
        <v>N/A</v>
      </c>
      <c r="J338" t="str">
        <f t="shared" si="34"/>
        <v>N/A</v>
      </c>
      <c r="K338" t="str">
        <f t="shared" si="35"/>
        <v>N/A</v>
      </c>
      <c r="L338" t="str">
        <f t="shared" si="36"/>
        <v>N/A</v>
      </c>
      <c r="M338" t="str">
        <f t="shared" si="37"/>
        <v>N/A</v>
      </c>
      <c r="N338" t="str">
        <f t="shared" si="38"/>
        <v>N/A</v>
      </c>
    </row>
    <row r="339" spans="9:14" x14ac:dyDescent="0.3">
      <c r="I339" t="str">
        <f t="shared" si="33"/>
        <v>N/A</v>
      </c>
      <c r="J339" t="str">
        <f t="shared" si="34"/>
        <v>N/A</v>
      </c>
      <c r="K339" t="str">
        <f t="shared" si="35"/>
        <v>N/A</v>
      </c>
      <c r="L339" t="str">
        <f t="shared" si="36"/>
        <v>N/A</v>
      </c>
      <c r="M339" t="str">
        <f t="shared" si="37"/>
        <v>N/A</v>
      </c>
      <c r="N339" t="str">
        <f t="shared" si="38"/>
        <v>N/A</v>
      </c>
    </row>
    <row r="340" spans="9:14" x14ac:dyDescent="0.3">
      <c r="I340" t="str">
        <f t="shared" si="33"/>
        <v>N/A</v>
      </c>
      <c r="J340" t="str">
        <f t="shared" si="34"/>
        <v>N/A</v>
      </c>
      <c r="K340" t="str">
        <f t="shared" si="35"/>
        <v>N/A</v>
      </c>
      <c r="L340" t="str">
        <f t="shared" si="36"/>
        <v>N/A</v>
      </c>
      <c r="M340" t="str">
        <f t="shared" si="37"/>
        <v>N/A</v>
      </c>
      <c r="N340" t="str">
        <f t="shared" si="38"/>
        <v>N/A</v>
      </c>
    </row>
    <row r="341" spans="9:14" x14ac:dyDescent="0.3">
      <c r="I341" t="str">
        <f t="shared" si="33"/>
        <v>N/A</v>
      </c>
      <c r="J341" t="str">
        <f t="shared" si="34"/>
        <v>N/A</v>
      </c>
      <c r="K341" t="str">
        <f t="shared" si="35"/>
        <v>N/A</v>
      </c>
      <c r="L341" t="str">
        <f t="shared" si="36"/>
        <v>N/A</v>
      </c>
      <c r="M341" t="str">
        <f t="shared" si="37"/>
        <v>N/A</v>
      </c>
      <c r="N341" t="str">
        <f t="shared" si="38"/>
        <v>N/A</v>
      </c>
    </row>
    <row r="342" spans="9:14" x14ac:dyDescent="0.3">
      <c r="I342" t="str">
        <f t="shared" si="33"/>
        <v>N/A</v>
      </c>
      <c r="J342" t="str">
        <f t="shared" si="34"/>
        <v>N/A</v>
      </c>
      <c r="K342" t="str">
        <f t="shared" si="35"/>
        <v>N/A</v>
      </c>
      <c r="L342" t="str">
        <f t="shared" si="36"/>
        <v>N/A</v>
      </c>
      <c r="M342" t="str">
        <f t="shared" si="37"/>
        <v>N/A</v>
      </c>
      <c r="N342" t="str">
        <f t="shared" si="38"/>
        <v>N/A</v>
      </c>
    </row>
    <row r="343" spans="9:14" x14ac:dyDescent="0.3">
      <c r="I343" t="str">
        <f t="shared" si="33"/>
        <v>N/A</v>
      </c>
      <c r="J343" t="str">
        <f t="shared" si="34"/>
        <v>N/A</v>
      </c>
      <c r="K343" t="str">
        <f t="shared" si="35"/>
        <v>N/A</v>
      </c>
      <c r="L343" t="str">
        <f t="shared" si="36"/>
        <v>N/A</v>
      </c>
      <c r="M343" t="str">
        <f t="shared" si="37"/>
        <v>N/A</v>
      </c>
      <c r="N343" t="str">
        <f t="shared" si="38"/>
        <v>N/A</v>
      </c>
    </row>
    <row r="344" spans="9:14" x14ac:dyDescent="0.3">
      <c r="I344" t="str">
        <f t="shared" si="33"/>
        <v>N/A</v>
      </c>
      <c r="J344" t="str">
        <f t="shared" si="34"/>
        <v>N/A</v>
      </c>
      <c r="K344" t="str">
        <f t="shared" si="35"/>
        <v>N/A</v>
      </c>
      <c r="L344" t="str">
        <f t="shared" si="36"/>
        <v>N/A</v>
      </c>
      <c r="M344" t="str">
        <f t="shared" si="37"/>
        <v>N/A</v>
      </c>
      <c r="N344" t="str">
        <f t="shared" si="38"/>
        <v>N/A</v>
      </c>
    </row>
    <row r="345" spans="9:14" x14ac:dyDescent="0.3">
      <c r="I345" t="str">
        <f t="shared" si="33"/>
        <v>N/A</v>
      </c>
      <c r="J345" t="str">
        <f t="shared" si="34"/>
        <v>N/A</v>
      </c>
      <c r="K345" t="str">
        <f t="shared" si="35"/>
        <v>N/A</v>
      </c>
      <c r="L345" t="str">
        <f t="shared" si="36"/>
        <v>N/A</v>
      </c>
      <c r="M345" t="str">
        <f t="shared" si="37"/>
        <v>N/A</v>
      </c>
      <c r="N345" t="str">
        <f t="shared" si="38"/>
        <v>N/A</v>
      </c>
    </row>
    <row r="346" spans="9:14" x14ac:dyDescent="0.3">
      <c r="I346" t="str">
        <f t="shared" si="33"/>
        <v>N/A</v>
      </c>
      <c r="J346" t="str">
        <f t="shared" si="34"/>
        <v>N/A</v>
      </c>
      <c r="K346" t="str">
        <f t="shared" si="35"/>
        <v>N/A</v>
      </c>
      <c r="L346" t="str">
        <f t="shared" si="36"/>
        <v>N/A</v>
      </c>
      <c r="M346" t="str">
        <f t="shared" si="37"/>
        <v>N/A</v>
      </c>
      <c r="N346" t="str">
        <f t="shared" si="38"/>
        <v>N/A</v>
      </c>
    </row>
    <row r="347" spans="9:14" x14ac:dyDescent="0.3">
      <c r="I347" t="str">
        <f t="shared" si="33"/>
        <v>N/A</v>
      </c>
      <c r="J347" t="str">
        <f t="shared" si="34"/>
        <v>N/A</v>
      </c>
      <c r="K347" t="str">
        <f t="shared" si="35"/>
        <v>N/A</v>
      </c>
      <c r="L347" t="str">
        <f t="shared" si="36"/>
        <v>N/A</v>
      </c>
      <c r="M347" t="str">
        <f t="shared" si="37"/>
        <v>N/A</v>
      </c>
      <c r="N347" t="str">
        <f t="shared" si="38"/>
        <v>N/A</v>
      </c>
    </row>
    <row r="348" spans="9:14" x14ac:dyDescent="0.3">
      <c r="I348" t="str">
        <f t="shared" si="33"/>
        <v>N/A</v>
      </c>
      <c r="J348" t="str">
        <f t="shared" si="34"/>
        <v>N/A</v>
      </c>
      <c r="K348" t="str">
        <f t="shared" si="35"/>
        <v>N/A</v>
      </c>
      <c r="L348" t="str">
        <f t="shared" si="36"/>
        <v>N/A</v>
      </c>
      <c r="M348" t="str">
        <f t="shared" si="37"/>
        <v>N/A</v>
      </c>
      <c r="N348" t="str">
        <f t="shared" si="38"/>
        <v>N/A</v>
      </c>
    </row>
    <row r="349" spans="9:14" x14ac:dyDescent="0.3">
      <c r="I349" t="str">
        <f t="shared" si="33"/>
        <v>N/A</v>
      </c>
      <c r="J349" t="str">
        <f t="shared" si="34"/>
        <v>N/A</v>
      </c>
      <c r="K349" t="str">
        <f t="shared" si="35"/>
        <v>N/A</v>
      </c>
      <c r="L349" t="str">
        <f t="shared" si="36"/>
        <v>N/A</v>
      </c>
      <c r="M349" t="str">
        <f t="shared" si="37"/>
        <v>N/A</v>
      </c>
      <c r="N349" t="str">
        <f t="shared" si="38"/>
        <v>N/A</v>
      </c>
    </row>
    <row r="350" spans="9:14" x14ac:dyDescent="0.3">
      <c r="I350" t="str">
        <f t="shared" si="33"/>
        <v>N/A</v>
      </c>
      <c r="J350" t="str">
        <f t="shared" si="34"/>
        <v>N/A</v>
      </c>
      <c r="K350" t="str">
        <f t="shared" si="35"/>
        <v>N/A</v>
      </c>
      <c r="L350" t="str">
        <f t="shared" si="36"/>
        <v>N/A</v>
      </c>
      <c r="M350" t="str">
        <f t="shared" si="37"/>
        <v>N/A</v>
      </c>
      <c r="N350" t="str">
        <f t="shared" si="38"/>
        <v>N/A</v>
      </c>
    </row>
    <row r="351" spans="9:14" x14ac:dyDescent="0.3">
      <c r="I351" t="str">
        <f t="shared" si="33"/>
        <v>N/A</v>
      </c>
      <c r="J351" t="str">
        <f t="shared" si="34"/>
        <v>N/A</v>
      </c>
      <c r="K351" t="str">
        <f t="shared" si="35"/>
        <v>N/A</v>
      </c>
      <c r="L351" t="str">
        <f t="shared" si="36"/>
        <v>N/A</v>
      </c>
      <c r="M351" t="str">
        <f t="shared" si="37"/>
        <v>N/A</v>
      </c>
      <c r="N351" t="str">
        <f t="shared" si="38"/>
        <v>N/A</v>
      </c>
    </row>
    <row r="352" spans="9:14" x14ac:dyDescent="0.3">
      <c r="I352" t="str">
        <f t="shared" si="33"/>
        <v>N/A</v>
      </c>
      <c r="J352" t="str">
        <f t="shared" si="34"/>
        <v>N/A</v>
      </c>
      <c r="K352" t="str">
        <f t="shared" si="35"/>
        <v>N/A</v>
      </c>
      <c r="L352" t="str">
        <f t="shared" si="36"/>
        <v>N/A</v>
      </c>
      <c r="M352" t="str">
        <f t="shared" si="37"/>
        <v>N/A</v>
      </c>
      <c r="N352" t="str">
        <f t="shared" si="38"/>
        <v>N/A</v>
      </c>
    </row>
    <row r="353" spans="9:14" x14ac:dyDescent="0.3">
      <c r="I353" t="str">
        <f t="shared" si="33"/>
        <v>N/A</v>
      </c>
      <c r="J353" t="str">
        <f t="shared" si="34"/>
        <v>N/A</v>
      </c>
      <c r="K353" t="str">
        <f t="shared" si="35"/>
        <v>N/A</v>
      </c>
      <c r="L353" t="str">
        <f t="shared" si="36"/>
        <v>N/A</v>
      </c>
      <c r="M353" t="str">
        <f t="shared" si="37"/>
        <v>N/A</v>
      </c>
      <c r="N353" t="str">
        <f t="shared" si="38"/>
        <v>N/A</v>
      </c>
    </row>
    <row r="354" spans="9:14" x14ac:dyDescent="0.3">
      <c r="I354" t="str">
        <f t="shared" si="33"/>
        <v>N/A</v>
      </c>
      <c r="J354" t="str">
        <f t="shared" si="34"/>
        <v>N/A</v>
      </c>
      <c r="K354" t="str">
        <f t="shared" si="35"/>
        <v>N/A</v>
      </c>
      <c r="L354" t="str">
        <f t="shared" si="36"/>
        <v>N/A</v>
      </c>
      <c r="M354" t="str">
        <f t="shared" si="37"/>
        <v>N/A</v>
      </c>
      <c r="N354" t="str">
        <f t="shared" si="38"/>
        <v>N/A</v>
      </c>
    </row>
    <row r="355" spans="9:14" x14ac:dyDescent="0.3">
      <c r="I355" t="str">
        <f t="shared" si="33"/>
        <v>N/A</v>
      </c>
      <c r="J355" t="str">
        <f t="shared" si="34"/>
        <v>N/A</v>
      </c>
      <c r="K355" t="str">
        <f t="shared" si="35"/>
        <v>N/A</v>
      </c>
      <c r="L355" t="str">
        <f t="shared" si="36"/>
        <v>N/A</v>
      </c>
      <c r="M355" t="str">
        <f t="shared" si="37"/>
        <v>N/A</v>
      </c>
      <c r="N355" t="str">
        <f t="shared" si="38"/>
        <v>N/A</v>
      </c>
    </row>
    <row r="356" spans="9:14" x14ac:dyDescent="0.3">
      <c r="I356" t="str">
        <f t="shared" si="33"/>
        <v>N/A</v>
      </c>
      <c r="J356" t="str">
        <f t="shared" si="34"/>
        <v>N/A</v>
      </c>
      <c r="K356" t="str">
        <f t="shared" si="35"/>
        <v>N/A</v>
      </c>
      <c r="L356" t="str">
        <f t="shared" si="36"/>
        <v>N/A</v>
      </c>
      <c r="M356" t="str">
        <f t="shared" si="37"/>
        <v>N/A</v>
      </c>
      <c r="N356" t="str">
        <f t="shared" si="38"/>
        <v>N/A</v>
      </c>
    </row>
    <row r="357" spans="9:14" x14ac:dyDescent="0.3">
      <c r="I357" t="str">
        <f t="shared" si="33"/>
        <v>N/A</v>
      </c>
      <c r="J357" t="str">
        <f t="shared" si="34"/>
        <v>N/A</v>
      </c>
      <c r="K357" t="str">
        <f t="shared" si="35"/>
        <v>N/A</v>
      </c>
      <c r="L357" t="str">
        <f t="shared" si="36"/>
        <v>N/A</v>
      </c>
      <c r="M357" t="str">
        <f t="shared" si="37"/>
        <v>N/A</v>
      </c>
      <c r="N357" t="str">
        <f t="shared" si="38"/>
        <v>N/A</v>
      </c>
    </row>
    <row r="358" spans="9:14" x14ac:dyDescent="0.3">
      <c r="I358" t="str">
        <f t="shared" si="33"/>
        <v>N/A</v>
      </c>
      <c r="J358" t="str">
        <f t="shared" si="34"/>
        <v>N/A</v>
      </c>
      <c r="K358" t="str">
        <f t="shared" si="35"/>
        <v>N/A</v>
      </c>
      <c r="L358" t="str">
        <f t="shared" si="36"/>
        <v>N/A</v>
      </c>
      <c r="M358" t="str">
        <f t="shared" si="37"/>
        <v>N/A</v>
      </c>
      <c r="N358" t="str">
        <f t="shared" si="38"/>
        <v>N/A</v>
      </c>
    </row>
    <row r="359" spans="9:14" x14ac:dyDescent="0.3">
      <c r="I359" t="str">
        <f t="shared" si="33"/>
        <v>N/A</v>
      </c>
      <c r="J359" t="str">
        <f t="shared" si="34"/>
        <v>N/A</v>
      </c>
      <c r="K359" t="str">
        <f t="shared" si="35"/>
        <v>N/A</v>
      </c>
      <c r="L359" t="str">
        <f t="shared" si="36"/>
        <v>N/A</v>
      </c>
      <c r="M359" t="str">
        <f t="shared" si="37"/>
        <v>N/A</v>
      </c>
      <c r="N359" t="str">
        <f t="shared" si="38"/>
        <v>N/A</v>
      </c>
    </row>
    <row r="360" spans="9:14" x14ac:dyDescent="0.3">
      <c r="I360" t="str">
        <f t="shared" si="33"/>
        <v>N/A</v>
      </c>
      <c r="J360" t="str">
        <f t="shared" si="34"/>
        <v>N/A</v>
      </c>
      <c r="K360" t="str">
        <f t="shared" si="35"/>
        <v>N/A</v>
      </c>
      <c r="L360" t="str">
        <f t="shared" si="36"/>
        <v>N/A</v>
      </c>
      <c r="M360" t="str">
        <f t="shared" si="37"/>
        <v>N/A</v>
      </c>
      <c r="N360" t="str">
        <f t="shared" si="38"/>
        <v>N/A</v>
      </c>
    </row>
    <row r="361" spans="9:14" x14ac:dyDescent="0.3">
      <c r="I361" t="str">
        <f t="shared" si="33"/>
        <v>N/A</v>
      </c>
      <c r="J361" t="str">
        <f t="shared" si="34"/>
        <v>N/A</v>
      </c>
      <c r="K361" t="str">
        <f t="shared" si="35"/>
        <v>N/A</v>
      </c>
      <c r="L361" t="str">
        <f t="shared" si="36"/>
        <v>N/A</v>
      </c>
      <c r="M361" t="str">
        <f t="shared" si="37"/>
        <v>N/A</v>
      </c>
      <c r="N361" t="str">
        <f t="shared" si="38"/>
        <v>N/A</v>
      </c>
    </row>
    <row r="362" spans="9:14" x14ac:dyDescent="0.3">
      <c r="I362" t="str">
        <f t="shared" si="33"/>
        <v>N/A</v>
      </c>
      <c r="J362" t="str">
        <f t="shared" si="34"/>
        <v>N/A</v>
      </c>
      <c r="K362" t="str">
        <f t="shared" si="35"/>
        <v>N/A</v>
      </c>
      <c r="L362" t="str">
        <f t="shared" si="36"/>
        <v>N/A</v>
      </c>
      <c r="M362" t="str">
        <f t="shared" si="37"/>
        <v>N/A</v>
      </c>
      <c r="N362" t="str">
        <f t="shared" si="38"/>
        <v>N/A</v>
      </c>
    </row>
    <row r="363" spans="9:14" x14ac:dyDescent="0.3">
      <c r="I363" t="str">
        <f t="shared" si="33"/>
        <v>N/A</v>
      </c>
      <c r="J363" t="str">
        <f t="shared" si="34"/>
        <v>N/A</v>
      </c>
      <c r="K363" t="str">
        <f t="shared" si="35"/>
        <v>N/A</v>
      </c>
      <c r="L363" t="str">
        <f t="shared" si="36"/>
        <v>N/A</v>
      </c>
      <c r="M363" t="str">
        <f t="shared" si="37"/>
        <v>N/A</v>
      </c>
      <c r="N363" t="str">
        <f t="shared" si="38"/>
        <v>N/A</v>
      </c>
    </row>
    <row r="364" spans="9:14" x14ac:dyDescent="0.3">
      <c r="I364" t="str">
        <f t="shared" si="33"/>
        <v>N/A</v>
      </c>
      <c r="J364" t="str">
        <f t="shared" si="34"/>
        <v>N/A</v>
      </c>
      <c r="K364" t="str">
        <f t="shared" si="35"/>
        <v>N/A</v>
      </c>
      <c r="L364" t="str">
        <f t="shared" si="36"/>
        <v>N/A</v>
      </c>
      <c r="M364" t="str">
        <f t="shared" si="37"/>
        <v>N/A</v>
      </c>
      <c r="N364" t="str">
        <f t="shared" si="38"/>
        <v>N/A</v>
      </c>
    </row>
    <row r="365" spans="9:14" x14ac:dyDescent="0.3">
      <c r="I365" t="str">
        <f t="shared" si="33"/>
        <v>N/A</v>
      </c>
      <c r="J365" t="str">
        <f t="shared" si="34"/>
        <v>N/A</v>
      </c>
      <c r="K365" t="str">
        <f t="shared" si="35"/>
        <v>N/A</v>
      </c>
      <c r="L365" t="str">
        <f t="shared" si="36"/>
        <v>N/A</v>
      </c>
      <c r="M365" t="str">
        <f t="shared" si="37"/>
        <v>N/A</v>
      </c>
      <c r="N365" t="str">
        <f t="shared" si="38"/>
        <v>N/A</v>
      </c>
    </row>
    <row r="366" spans="9:14" x14ac:dyDescent="0.3">
      <c r="I366" t="str">
        <f t="shared" si="33"/>
        <v>N/A</v>
      </c>
      <c r="J366" t="str">
        <f t="shared" si="34"/>
        <v>N/A</v>
      </c>
      <c r="K366" t="str">
        <f t="shared" si="35"/>
        <v>N/A</v>
      </c>
      <c r="L366" t="str">
        <f t="shared" si="36"/>
        <v>N/A</v>
      </c>
      <c r="M366" t="str">
        <f t="shared" si="37"/>
        <v>N/A</v>
      </c>
      <c r="N366" t="str">
        <f t="shared" si="38"/>
        <v>N/A</v>
      </c>
    </row>
    <row r="367" spans="9:14" x14ac:dyDescent="0.3">
      <c r="I367" t="str">
        <f t="shared" si="33"/>
        <v>N/A</v>
      </c>
      <c r="J367" t="str">
        <f t="shared" si="34"/>
        <v>N/A</v>
      </c>
      <c r="K367" t="str">
        <f t="shared" si="35"/>
        <v>N/A</v>
      </c>
      <c r="L367" t="str">
        <f t="shared" si="36"/>
        <v>N/A</v>
      </c>
      <c r="M367" t="str">
        <f t="shared" si="37"/>
        <v>N/A</v>
      </c>
      <c r="N367" t="str">
        <f t="shared" si="38"/>
        <v>N/A</v>
      </c>
    </row>
    <row r="368" spans="9:14" x14ac:dyDescent="0.3">
      <c r="I368" t="str">
        <f t="shared" si="33"/>
        <v>N/A</v>
      </c>
      <c r="J368" t="str">
        <f t="shared" si="34"/>
        <v>N/A</v>
      </c>
      <c r="K368" t="str">
        <f t="shared" si="35"/>
        <v>N/A</v>
      </c>
      <c r="L368" t="str">
        <f t="shared" si="36"/>
        <v>N/A</v>
      </c>
      <c r="M368" t="str">
        <f t="shared" si="37"/>
        <v>N/A</v>
      </c>
      <c r="N368" t="str">
        <f t="shared" si="38"/>
        <v>N/A</v>
      </c>
    </row>
    <row r="369" spans="9:14" x14ac:dyDescent="0.3">
      <c r="I369" t="str">
        <f t="shared" si="33"/>
        <v>N/A</v>
      </c>
      <c r="J369" t="str">
        <f t="shared" si="34"/>
        <v>N/A</v>
      </c>
      <c r="K369" t="str">
        <f t="shared" si="35"/>
        <v>N/A</v>
      </c>
      <c r="L369" t="str">
        <f t="shared" si="36"/>
        <v>N/A</v>
      </c>
      <c r="M369" t="str">
        <f t="shared" si="37"/>
        <v>N/A</v>
      </c>
      <c r="N369" t="str">
        <f t="shared" si="38"/>
        <v>N/A</v>
      </c>
    </row>
    <row r="370" spans="9:14" x14ac:dyDescent="0.3">
      <c r="I370" t="str">
        <f t="shared" si="33"/>
        <v>N/A</v>
      </c>
      <c r="J370" t="str">
        <f t="shared" si="34"/>
        <v>N/A</v>
      </c>
      <c r="K370" t="str">
        <f t="shared" si="35"/>
        <v>N/A</v>
      </c>
      <c r="L370" t="str">
        <f t="shared" si="36"/>
        <v>N/A</v>
      </c>
      <c r="M370" t="str">
        <f t="shared" si="37"/>
        <v>N/A</v>
      </c>
      <c r="N370" t="str">
        <f t="shared" si="38"/>
        <v>N/A</v>
      </c>
    </row>
    <row r="371" spans="9:14" x14ac:dyDescent="0.3">
      <c r="I371" t="str">
        <f t="shared" si="33"/>
        <v>N/A</v>
      </c>
      <c r="J371" t="str">
        <f t="shared" si="34"/>
        <v>N/A</v>
      </c>
      <c r="K371" t="str">
        <f t="shared" si="35"/>
        <v>N/A</v>
      </c>
      <c r="L371" t="str">
        <f t="shared" si="36"/>
        <v>N/A</v>
      </c>
      <c r="M371" t="str">
        <f t="shared" si="37"/>
        <v>N/A</v>
      </c>
      <c r="N371" t="str">
        <f t="shared" si="38"/>
        <v>N/A</v>
      </c>
    </row>
    <row r="372" spans="9:14" x14ac:dyDescent="0.3">
      <c r="I372" t="str">
        <f t="shared" si="33"/>
        <v>N/A</v>
      </c>
      <c r="J372" t="str">
        <f t="shared" si="34"/>
        <v>N/A</v>
      </c>
      <c r="K372" t="str">
        <f t="shared" si="35"/>
        <v>N/A</v>
      </c>
      <c r="L372" t="str">
        <f t="shared" si="36"/>
        <v>N/A</v>
      </c>
      <c r="M372" t="str">
        <f t="shared" si="37"/>
        <v>N/A</v>
      </c>
      <c r="N372" t="str">
        <f t="shared" si="38"/>
        <v>N/A</v>
      </c>
    </row>
    <row r="373" spans="9:14" x14ac:dyDescent="0.3">
      <c r="I373" t="str">
        <f t="shared" si="33"/>
        <v>N/A</v>
      </c>
      <c r="J373" t="str">
        <f t="shared" si="34"/>
        <v>N/A</v>
      </c>
      <c r="K373" t="str">
        <f t="shared" si="35"/>
        <v>N/A</v>
      </c>
      <c r="L373" t="str">
        <f t="shared" si="36"/>
        <v>N/A</v>
      </c>
      <c r="M373" t="str">
        <f t="shared" si="37"/>
        <v>N/A</v>
      </c>
      <c r="N373" t="str">
        <f t="shared" si="38"/>
        <v>N/A</v>
      </c>
    </row>
    <row r="374" spans="9:14" x14ac:dyDescent="0.3">
      <c r="I374" t="str">
        <f t="shared" si="33"/>
        <v>N/A</v>
      </c>
      <c r="J374" t="str">
        <f t="shared" si="34"/>
        <v>N/A</v>
      </c>
      <c r="K374" t="str">
        <f t="shared" si="35"/>
        <v>N/A</v>
      </c>
      <c r="L374" t="str">
        <f t="shared" si="36"/>
        <v>N/A</v>
      </c>
      <c r="M374" t="str">
        <f t="shared" si="37"/>
        <v>N/A</v>
      </c>
      <c r="N374" t="str">
        <f t="shared" si="38"/>
        <v>N/A</v>
      </c>
    </row>
    <row r="375" spans="9:14" x14ac:dyDescent="0.3">
      <c r="I375" t="str">
        <f t="shared" si="33"/>
        <v>N/A</v>
      </c>
      <c r="J375" t="str">
        <f t="shared" si="34"/>
        <v>N/A</v>
      </c>
      <c r="K375" t="str">
        <f t="shared" si="35"/>
        <v>N/A</v>
      </c>
      <c r="L375" t="str">
        <f t="shared" si="36"/>
        <v>N/A</v>
      </c>
      <c r="M375" t="str">
        <f t="shared" si="37"/>
        <v>N/A</v>
      </c>
      <c r="N375" t="str">
        <f t="shared" si="38"/>
        <v>N/A</v>
      </c>
    </row>
    <row r="376" spans="9:14" x14ac:dyDescent="0.3">
      <c r="I376" t="str">
        <f t="shared" si="33"/>
        <v>N/A</v>
      </c>
      <c r="J376" t="str">
        <f t="shared" si="34"/>
        <v>N/A</v>
      </c>
      <c r="K376" t="str">
        <f t="shared" si="35"/>
        <v>N/A</v>
      </c>
      <c r="L376" t="str">
        <f t="shared" si="36"/>
        <v>N/A</v>
      </c>
      <c r="M376" t="str">
        <f t="shared" si="37"/>
        <v>N/A</v>
      </c>
      <c r="N376" t="str">
        <f t="shared" si="38"/>
        <v>N/A</v>
      </c>
    </row>
    <row r="377" spans="9:14" x14ac:dyDescent="0.3">
      <c r="I377" t="str">
        <f t="shared" si="33"/>
        <v>N/A</v>
      </c>
      <c r="J377" t="str">
        <f t="shared" si="34"/>
        <v>N/A</v>
      </c>
      <c r="K377" t="str">
        <f t="shared" si="35"/>
        <v>N/A</v>
      </c>
      <c r="L377" t="str">
        <f t="shared" si="36"/>
        <v>N/A</v>
      </c>
      <c r="M377" t="str">
        <f t="shared" si="37"/>
        <v>N/A</v>
      </c>
      <c r="N377" t="str">
        <f t="shared" si="38"/>
        <v>N/A</v>
      </c>
    </row>
    <row r="378" spans="9:14" x14ac:dyDescent="0.3">
      <c r="I378" t="str">
        <f t="shared" si="33"/>
        <v>N/A</v>
      </c>
      <c r="J378" t="str">
        <f t="shared" si="34"/>
        <v>N/A</v>
      </c>
      <c r="K378" t="str">
        <f t="shared" si="35"/>
        <v>N/A</v>
      </c>
      <c r="L378" t="str">
        <f t="shared" si="36"/>
        <v>N/A</v>
      </c>
      <c r="M378" t="str">
        <f t="shared" si="37"/>
        <v>N/A</v>
      </c>
      <c r="N378" t="str">
        <f t="shared" si="38"/>
        <v>N/A</v>
      </c>
    </row>
    <row r="379" spans="9:14" x14ac:dyDescent="0.3">
      <c r="I379" t="str">
        <f t="shared" si="33"/>
        <v>N/A</v>
      </c>
      <c r="J379" t="str">
        <f t="shared" si="34"/>
        <v>N/A</v>
      </c>
      <c r="K379" t="str">
        <f t="shared" si="35"/>
        <v>N/A</v>
      </c>
      <c r="L379" t="str">
        <f t="shared" si="36"/>
        <v>N/A</v>
      </c>
      <c r="M379" t="str">
        <f t="shared" si="37"/>
        <v>N/A</v>
      </c>
      <c r="N379" t="str">
        <f t="shared" si="38"/>
        <v>N/A</v>
      </c>
    </row>
    <row r="380" spans="9:14" x14ac:dyDescent="0.3">
      <c r="I380" t="str">
        <f t="shared" ref="I380:I443" si="39">IF(AND(K380&gt; J380, L380&gt; K380, M380&gt; L380, N380&gt; M380), "pos_trend", IF(AND(K380&lt; J380, L380&lt; K380, M380&lt; L380, N380&lt; M380), "neg_trend", "N/A"))</f>
        <v>N/A</v>
      </c>
      <c r="J380" t="str">
        <f t="shared" ref="J380:J399" si="40">IFERROR(IF(TRIM(C380)="-", "N/A", IF(RIGHT(C380,1)=")",IF(RIGHT(C380,2)="T)",-1000000000000*VALUE(MID(C380,2,LEN(C380)-3)),IF(RIGHT(C380,2)="M)",-1000000*VALUE(MID(C380,2,LEN(C380)-3)),IF(RIGHT(C380,2)="B)",-1000000000*VALUE(MID(C380,2,LEN(C380)-3)),IF(RIGHT(C380,2)="k)",-1000*VALUE(MID(C380,2,LEN(C380)-3)),VALUE(SUBSTITUTE(C380,",","")))))),IF(RIGHT(C380,1)="T",1000000000000*VALUE(LEFT(C380,LEN(C380)-1)),IF(RIGHT(C380,1)="M",1000000*VALUE(LEFT(C380,LEN(C380)-1)),IF(RIGHT(C380,1)="B",1000000000*VALUE(LEFT(C380,LEN(C380)-1)),IF(RIGHT(C380,1)="%",0.01*VALUE(LEFT(C380,LEN(C380)-1)),IF(RIGHT(C380,1)="k",1000*VALUE(LEFT(C380,LEN(C380)-1)),VALUE(SUBSTITUTE(C380,",",""))))))))),"N/A")</f>
        <v>N/A</v>
      </c>
      <c r="K380" t="str">
        <f t="shared" ref="K380:K399" si="41">IFERROR(IF(TRIM(D380)="-", "N/A", IF(RIGHT(D380,1)=")",IF(RIGHT(D380,2)="T)",-1000000000000*VALUE(MID(D380,2,LEN(D380)-3)),IF(RIGHT(D380,2)="M)",-1000000*VALUE(MID(D380,2,LEN(D380)-3)),IF(RIGHT(D380,2)="B)",-1000000000*VALUE(MID(D380,2,LEN(D380)-3)),IF(RIGHT(D380,2)="k)",-1000*VALUE(MID(D380,2,LEN(D380)-3)),VALUE(SUBSTITUTE(D380,",","")))))),IF(RIGHT(D380,1)="T",1000000000000*VALUE(LEFT(D380,LEN(D380)-1)),IF(RIGHT(D380,1)="M",1000000*VALUE(LEFT(D380,LEN(D380)-1)),IF(RIGHT(D380,1)="B",1000000000*VALUE(LEFT(D380,LEN(D380)-1)),IF(RIGHT(D380,1)="%",0.01*VALUE(LEFT(D380,LEN(D380)-1)),IF(RIGHT(D380,1)="k",1000*VALUE(LEFT(D380,LEN(D380)-1)),VALUE(SUBSTITUTE(D380,",",""))))))))),"N/A")</f>
        <v>N/A</v>
      </c>
      <c r="L380" t="str">
        <f t="shared" ref="L380:L399" si="42">IFERROR(IF(TRIM(E380)="-", "N/A", IF(RIGHT(E380,1)=")",IF(RIGHT(E380,2)="T)",-1000000000000*VALUE(MID(E380,2,LEN(E380)-3)),IF(RIGHT(E380,2)="M)",-1000000*VALUE(MID(E380,2,LEN(E380)-3)),IF(RIGHT(E380,2)="B)",-1000000000*VALUE(MID(E380,2,LEN(E380)-3)),IF(RIGHT(E380,2)="k)",-1000*VALUE(MID(E380,2,LEN(E380)-3)),VALUE(SUBSTITUTE(E380,",","")))))),IF(RIGHT(E380,1)="T",1000000000000*VALUE(LEFT(E380,LEN(E380)-1)),IF(RIGHT(E380,1)="M",1000000*VALUE(LEFT(E380,LEN(E380)-1)),IF(RIGHT(E380,1)="B",1000000000*VALUE(LEFT(E380,LEN(E380)-1)),IF(RIGHT(E380,1)="%",0.01*VALUE(LEFT(E380,LEN(E380)-1)),IF(RIGHT(E380,1)="k",1000*VALUE(LEFT(E380,LEN(E380)-1)),VALUE(SUBSTITUTE(E380,",",""))))))))),"N/A")</f>
        <v>N/A</v>
      </c>
      <c r="M380" t="str">
        <f t="shared" ref="M380:M399" si="43">IFERROR(IF(TRIM(F380)="-", "N/A", IF(RIGHT(F380,1)=")",IF(RIGHT(F380,2)="T)",-1000000000000*VALUE(MID(F380,2,LEN(F380)-3)),IF(RIGHT(F380,2)="M)",-1000000*VALUE(MID(F380,2,LEN(F380)-3)),IF(RIGHT(F380,2)="B)",-1000000000*VALUE(MID(F380,2,LEN(F380)-3)),IF(RIGHT(F380,2)="k)",-1000*VALUE(MID(F380,2,LEN(F380)-3)),VALUE(SUBSTITUTE(F380,",","")))))),IF(RIGHT(F380,1)="T",1000000000000*VALUE(LEFT(F380,LEN(F380)-1)),IF(RIGHT(F380,1)="M",1000000*VALUE(LEFT(F380,LEN(F380)-1)),IF(RIGHT(F380,1)="B",1000000000*VALUE(LEFT(F380,LEN(F380)-1)),IF(RIGHT(F380,1)="%",0.01*VALUE(LEFT(F380,LEN(F380)-1)),IF(RIGHT(F380,1)="k",1000*VALUE(LEFT(F380,LEN(F380)-1)),VALUE(SUBSTITUTE(F380,",",""))))))))),"N/A")</f>
        <v>N/A</v>
      </c>
      <c r="N380" t="str">
        <f t="shared" ref="N380:N399" si="44">IFERROR(IF(TRIM(G380)="-", "N/A", IF(RIGHT(G380,1)=")",IF(RIGHT(G380,2)="T)",-1000000000000*VALUE(MID(G380,2,LEN(G380)-3)),IF(RIGHT(G380,2)="M)",-1000000*VALUE(MID(G380,2,LEN(G380)-3)),IF(RIGHT(G380,2)="B)",-1000000000*VALUE(MID(G380,2,LEN(G380)-3)),IF(RIGHT(G380,2)="k)",-1000*VALUE(MID(G380,2,LEN(G380)-3)),VALUE(SUBSTITUTE(G380,",","")))))),IF(RIGHT(G380,1)="T",1000000000000*VALUE(LEFT(G380,LEN(G380)-1)),IF(RIGHT(G380,1)="M",1000000*VALUE(LEFT(G380,LEN(G380)-1)),IF(RIGHT(G380,1)="B",1000000000*VALUE(LEFT(G380,LEN(G380)-1)),IF(RIGHT(G380,1)="%",0.01*VALUE(LEFT(G380,LEN(G380)-1)),IF(RIGHT(G380,1)="k",1000*VALUE(LEFT(G380,LEN(G380)-1)),VALUE(SUBSTITUTE(G380,",",""))))))))),"N/A")</f>
        <v>N/A</v>
      </c>
    </row>
    <row r="381" spans="9:14" x14ac:dyDescent="0.3">
      <c r="I381" t="str">
        <f t="shared" si="39"/>
        <v>N/A</v>
      </c>
      <c r="J381" t="str">
        <f t="shared" si="40"/>
        <v>N/A</v>
      </c>
      <c r="K381" t="str">
        <f t="shared" si="41"/>
        <v>N/A</v>
      </c>
      <c r="L381" t="str">
        <f t="shared" si="42"/>
        <v>N/A</v>
      </c>
      <c r="M381" t="str">
        <f t="shared" si="43"/>
        <v>N/A</v>
      </c>
      <c r="N381" t="str">
        <f t="shared" si="44"/>
        <v>N/A</v>
      </c>
    </row>
    <row r="382" spans="9:14" x14ac:dyDescent="0.3">
      <c r="I382" t="str">
        <f t="shared" si="39"/>
        <v>N/A</v>
      </c>
      <c r="J382" t="str">
        <f t="shared" si="40"/>
        <v>N/A</v>
      </c>
      <c r="K382" t="str">
        <f t="shared" si="41"/>
        <v>N/A</v>
      </c>
      <c r="L382" t="str">
        <f t="shared" si="42"/>
        <v>N/A</v>
      </c>
      <c r="M382" t="str">
        <f t="shared" si="43"/>
        <v>N/A</v>
      </c>
      <c r="N382" t="str">
        <f t="shared" si="44"/>
        <v>N/A</v>
      </c>
    </row>
    <row r="383" spans="9:14" x14ac:dyDescent="0.3">
      <c r="I383" t="str">
        <f t="shared" si="39"/>
        <v>N/A</v>
      </c>
      <c r="J383" t="str">
        <f t="shared" si="40"/>
        <v>N/A</v>
      </c>
      <c r="K383" t="str">
        <f t="shared" si="41"/>
        <v>N/A</v>
      </c>
      <c r="L383" t="str">
        <f t="shared" si="42"/>
        <v>N/A</v>
      </c>
      <c r="M383" t="str">
        <f t="shared" si="43"/>
        <v>N/A</v>
      </c>
      <c r="N383" t="str">
        <f t="shared" si="44"/>
        <v>N/A</v>
      </c>
    </row>
    <row r="384" spans="9:14" x14ac:dyDescent="0.3">
      <c r="I384" t="str">
        <f t="shared" si="39"/>
        <v>N/A</v>
      </c>
      <c r="J384" t="str">
        <f t="shared" si="40"/>
        <v>N/A</v>
      </c>
      <c r="K384" t="str">
        <f t="shared" si="41"/>
        <v>N/A</v>
      </c>
      <c r="L384" t="str">
        <f t="shared" si="42"/>
        <v>N/A</v>
      </c>
      <c r="M384" t="str">
        <f t="shared" si="43"/>
        <v>N/A</v>
      </c>
      <c r="N384" t="str">
        <f t="shared" si="44"/>
        <v>N/A</v>
      </c>
    </row>
    <row r="385" spans="9:14" x14ac:dyDescent="0.3">
      <c r="I385" t="str">
        <f t="shared" si="39"/>
        <v>N/A</v>
      </c>
      <c r="J385" t="str">
        <f t="shared" si="40"/>
        <v>N/A</v>
      </c>
      <c r="K385" t="str">
        <f t="shared" si="41"/>
        <v>N/A</v>
      </c>
      <c r="L385" t="str">
        <f t="shared" si="42"/>
        <v>N/A</v>
      </c>
      <c r="M385" t="str">
        <f t="shared" si="43"/>
        <v>N/A</v>
      </c>
      <c r="N385" t="str">
        <f t="shared" si="44"/>
        <v>N/A</v>
      </c>
    </row>
    <row r="386" spans="9:14" x14ac:dyDescent="0.3">
      <c r="I386" t="str">
        <f t="shared" si="39"/>
        <v>N/A</v>
      </c>
      <c r="J386" t="str">
        <f t="shared" si="40"/>
        <v>N/A</v>
      </c>
      <c r="K386" t="str">
        <f t="shared" si="41"/>
        <v>N/A</v>
      </c>
      <c r="L386" t="str">
        <f t="shared" si="42"/>
        <v>N/A</v>
      </c>
      <c r="M386" t="str">
        <f t="shared" si="43"/>
        <v>N/A</v>
      </c>
      <c r="N386" t="str">
        <f t="shared" si="44"/>
        <v>N/A</v>
      </c>
    </row>
    <row r="387" spans="9:14" x14ac:dyDescent="0.3">
      <c r="I387" t="str">
        <f t="shared" si="39"/>
        <v>N/A</v>
      </c>
      <c r="J387" t="str">
        <f t="shared" si="40"/>
        <v>N/A</v>
      </c>
      <c r="K387" t="str">
        <f t="shared" si="41"/>
        <v>N/A</v>
      </c>
      <c r="L387" t="str">
        <f t="shared" si="42"/>
        <v>N/A</v>
      </c>
      <c r="M387" t="str">
        <f t="shared" si="43"/>
        <v>N/A</v>
      </c>
      <c r="N387" t="str">
        <f t="shared" si="44"/>
        <v>N/A</v>
      </c>
    </row>
    <row r="388" spans="9:14" x14ac:dyDescent="0.3">
      <c r="I388" t="str">
        <f t="shared" si="39"/>
        <v>N/A</v>
      </c>
      <c r="J388" t="str">
        <f t="shared" si="40"/>
        <v>N/A</v>
      </c>
      <c r="K388" t="str">
        <f t="shared" si="41"/>
        <v>N/A</v>
      </c>
      <c r="L388" t="str">
        <f t="shared" si="42"/>
        <v>N/A</v>
      </c>
      <c r="M388" t="str">
        <f t="shared" si="43"/>
        <v>N/A</v>
      </c>
      <c r="N388" t="str">
        <f t="shared" si="44"/>
        <v>N/A</v>
      </c>
    </row>
    <row r="389" spans="9:14" x14ac:dyDescent="0.3">
      <c r="I389" t="str">
        <f t="shared" si="39"/>
        <v>N/A</v>
      </c>
      <c r="J389" t="str">
        <f t="shared" si="40"/>
        <v>N/A</v>
      </c>
      <c r="K389" t="str">
        <f t="shared" si="41"/>
        <v>N/A</v>
      </c>
      <c r="L389" t="str">
        <f t="shared" si="42"/>
        <v>N/A</v>
      </c>
      <c r="M389" t="str">
        <f t="shared" si="43"/>
        <v>N/A</v>
      </c>
      <c r="N389" t="str">
        <f t="shared" si="44"/>
        <v>N/A</v>
      </c>
    </row>
    <row r="390" spans="9:14" x14ac:dyDescent="0.3">
      <c r="I390" t="str">
        <f t="shared" si="39"/>
        <v>N/A</v>
      </c>
      <c r="J390" t="str">
        <f t="shared" si="40"/>
        <v>N/A</v>
      </c>
      <c r="K390" t="str">
        <f t="shared" si="41"/>
        <v>N/A</v>
      </c>
      <c r="L390" t="str">
        <f t="shared" si="42"/>
        <v>N/A</v>
      </c>
      <c r="M390" t="str">
        <f t="shared" si="43"/>
        <v>N/A</v>
      </c>
      <c r="N390" t="str">
        <f t="shared" si="44"/>
        <v>N/A</v>
      </c>
    </row>
    <row r="391" spans="9:14" x14ac:dyDescent="0.3">
      <c r="I391" t="str">
        <f t="shared" si="39"/>
        <v>N/A</v>
      </c>
      <c r="J391" t="str">
        <f t="shared" si="40"/>
        <v>N/A</v>
      </c>
      <c r="K391" t="str">
        <f t="shared" si="41"/>
        <v>N/A</v>
      </c>
      <c r="L391" t="str">
        <f t="shared" si="42"/>
        <v>N/A</v>
      </c>
      <c r="M391" t="str">
        <f t="shared" si="43"/>
        <v>N/A</v>
      </c>
      <c r="N391" t="str">
        <f t="shared" si="44"/>
        <v>N/A</v>
      </c>
    </row>
    <row r="392" spans="9:14" x14ac:dyDescent="0.3">
      <c r="I392" t="str">
        <f t="shared" si="39"/>
        <v>N/A</v>
      </c>
      <c r="J392" t="str">
        <f t="shared" si="40"/>
        <v>N/A</v>
      </c>
      <c r="K392" t="str">
        <f t="shared" si="41"/>
        <v>N/A</v>
      </c>
      <c r="L392" t="str">
        <f t="shared" si="42"/>
        <v>N/A</v>
      </c>
      <c r="M392" t="str">
        <f t="shared" si="43"/>
        <v>N/A</v>
      </c>
      <c r="N392" t="str">
        <f t="shared" si="44"/>
        <v>N/A</v>
      </c>
    </row>
    <row r="393" spans="9:14" x14ac:dyDescent="0.3">
      <c r="I393" t="str">
        <f t="shared" si="39"/>
        <v>N/A</v>
      </c>
      <c r="J393" t="str">
        <f t="shared" si="40"/>
        <v>N/A</v>
      </c>
      <c r="K393" t="str">
        <f t="shared" si="41"/>
        <v>N/A</v>
      </c>
      <c r="L393" t="str">
        <f t="shared" si="42"/>
        <v>N/A</v>
      </c>
      <c r="M393" t="str">
        <f t="shared" si="43"/>
        <v>N/A</v>
      </c>
      <c r="N393" t="str">
        <f t="shared" si="44"/>
        <v>N/A</v>
      </c>
    </row>
    <row r="394" spans="9:14" x14ac:dyDescent="0.3">
      <c r="I394" t="str">
        <f t="shared" si="39"/>
        <v>N/A</v>
      </c>
      <c r="J394" t="str">
        <f t="shared" si="40"/>
        <v>N/A</v>
      </c>
      <c r="K394" t="str">
        <f t="shared" si="41"/>
        <v>N/A</v>
      </c>
      <c r="L394" t="str">
        <f t="shared" si="42"/>
        <v>N/A</v>
      </c>
      <c r="M394" t="str">
        <f t="shared" si="43"/>
        <v>N/A</v>
      </c>
      <c r="N394" t="str">
        <f t="shared" si="44"/>
        <v>N/A</v>
      </c>
    </row>
    <row r="395" spans="9:14" x14ac:dyDescent="0.3">
      <c r="I395" t="str">
        <f t="shared" si="39"/>
        <v>N/A</v>
      </c>
      <c r="J395" t="str">
        <f t="shared" si="40"/>
        <v>N/A</v>
      </c>
      <c r="K395" t="str">
        <f t="shared" si="41"/>
        <v>N/A</v>
      </c>
      <c r="L395" t="str">
        <f t="shared" si="42"/>
        <v>N/A</v>
      </c>
      <c r="M395" t="str">
        <f t="shared" si="43"/>
        <v>N/A</v>
      </c>
      <c r="N395" t="str">
        <f t="shared" si="44"/>
        <v>N/A</v>
      </c>
    </row>
    <row r="396" spans="9:14" x14ac:dyDescent="0.3">
      <c r="I396" t="str">
        <f t="shared" si="39"/>
        <v>N/A</v>
      </c>
      <c r="J396" t="str">
        <f t="shared" si="40"/>
        <v>N/A</v>
      </c>
      <c r="K396" t="str">
        <f t="shared" si="41"/>
        <v>N/A</v>
      </c>
      <c r="L396" t="str">
        <f t="shared" si="42"/>
        <v>N/A</v>
      </c>
      <c r="M396" t="str">
        <f t="shared" si="43"/>
        <v>N/A</v>
      </c>
      <c r="N396" t="str">
        <f t="shared" si="44"/>
        <v>N/A</v>
      </c>
    </row>
    <row r="397" spans="9:14" x14ac:dyDescent="0.3">
      <c r="I397" t="str">
        <f t="shared" si="39"/>
        <v>N/A</v>
      </c>
      <c r="J397" t="str">
        <f t="shared" si="40"/>
        <v>N/A</v>
      </c>
      <c r="K397" t="str">
        <f t="shared" si="41"/>
        <v>N/A</v>
      </c>
      <c r="L397" t="str">
        <f t="shared" si="42"/>
        <v>N/A</v>
      </c>
      <c r="M397" t="str">
        <f t="shared" si="43"/>
        <v>N/A</v>
      </c>
      <c r="N397" t="str">
        <f t="shared" si="44"/>
        <v>N/A</v>
      </c>
    </row>
    <row r="398" spans="9:14" x14ac:dyDescent="0.3">
      <c r="I398" t="str">
        <f t="shared" si="39"/>
        <v>N/A</v>
      </c>
      <c r="J398" t="str">
        <f t="shared" si="40"/>
        <v>N/A</v>
      </c>
      <c r="K398" t="str">
        <f t="shared" si="41"/>
        <v>N/A</v>
      </c>
      <c r="L398" t="str">
        <f t="shared" si="42"/>
        <v>N/A</v>
      </c>
      <c r="M398" t="str">
        <f t="shared" si="43"/>
        <v>N/A</v>
      </c>
      <c r="N398" t="str">
        <f t="shared" si="44"/>
        <v>N/A</v>
      </c>
    </row>
    <row r="399" spans="9:14" x14ac:dyDescent="0.3">
      <c r="I399" t="str">
        <f t="shared" si="39"/>
        <v>N/A</v>
      </c>
      <c r="J399" t="str">
        <f t="shared" si="40"/>
        <v>N/A</v>
      </c>
      <c r="K399" t="str">
        <f t="shared" si="41"/>
        <v>N/A</v>
      </c>
      <c r="L399" t="str">
        <f t="shared" si="42"/>
        <v>N/A</v>
      </c>
      <c r="M399" t="str">
        <f t="shared" si="43"/>
        <v>N/A</v>
      </c>
      <c r="N399" t="str">
        <f t="shared" si="44"/>
        <v>N/A</v>
      </c>
    </row>
    <row r="450" spans="2:40" x14ac:dyDescent="0.3">
      <c r="B450" t="str">
        <f>"ROIC Super Tree"</f>
        <v>ROIC Super Tree</v>
      </c>
    </row>
    <row r="452" spans="2:40" x14ac:dyDescent="0.3">
      <c r="AK452" t="str">
        <f>"Change in Gross Margin / Sales"</f>
        <v>Change in Gross Margin / Sales</v>
      </c>
    </row>
    <row r="453" spans="2:40" x14ac:dyDescent="0.3">
      <c r="X453" t="str">
        <f>"Gross Margin"</f>
        <v>Gross Margin</v>
      </c>
      <c r="AK453" t="str">
        <f>K476</f>
        <v>0-0</v>
      </c>
      <c r="AL453" t="str">
        <f>L476</f>
        <v>0-0</v>
      </c>
      <c r="AM453" t="str">
        <f>M476</f>
        <v>0-0</v>
      </c>
      <c r="AN453" t="str">
        <f>N476</f>
        <v>0-0</v>
      </c>
    </row>
    <row r="454" spans="2:40" x14ac:dyDescent="0.3">
      <c r="X454">
        <f>D476</f>
        <v>0</v>
      </c>
      <c r="Y454">
        <f>E476</f>
        <v>0</v>
      </c>
      <c r="Z454">
        <f>F476</f>
        <v>0</v>
      </c>
      <c r="AA454">
        <f>G476</f>
        <v>0</v>
      </c>
      <c r="AB454">
        <f>H476</f>
        <v>0</v>
      </c>
      <c r="AK454" t="e">
        <f ca="1">Y455-X455</f>
        <v>#N/A</v>
      </c>
      <c r="AL454" t="e">
        <f ca="1">Z455-Y455</f>
        <v>#N/A</v>
      </c>
      <c r="AM454" t="e">
        <f ca="1">AA455-Z455</f>
        <v>#N/A</v>
      </c>
      <c r="AN454" t="e">
        <f ca="1">AB455-AA455</f>
        <v>#N/A</v>
      </c>
    </row>
    <row r="455" spans="2:40" x14ac:dyDescent="0.3">
      <c r="X455" t="e">
        <f ca="1">IFERROR((INDIRECT("J" &amp; MATCH("Gross Income",B145:B403,0) +144))/(INDIRECT("J" &amp; MATCH("Sales/Revenue",B145:B403,0) +144)), IFERROR((1 - (INDIRECT("J" &amp; MATCH("Cost of Goods Sold*",B145:B403,0) +144))/(INDIRECT("J" &amp; MATCH("Sales/Revenue",B145:B403,0) +144))),(INDIRECT("J" &amp; MATCH("Operating Income",B145:B403,0) +144))/(INDIRECT("J" &amp; MATCH("Sales/Revenue",B145:B403,0) +144))))</f>
        <v>#N/A</v>
      </c>
      <c r="Y455" t="e">
        <f ca="1">IFERROR((INDIRECT("K" &amp; MATCH("Gross Income",B145:B403,0) +144))/(INDIRECT("K" &amp; MATCH("Sales/Revenue",B145:B403,0) +144)), IFERROR((1 - (INDIRECT("K" &amp; MATCH("Cost of Goods Sold*",B145:B403,0) +144))/(INDIRECT("K" &amp; MATCH("Sales/Revenue",B145:B403,0) +144))),(INDIRECT("K" &amp; MATCH("Operating Income",B145:B403,0) +144))/(INDIRECT("K" &amp; MATCH("Sales/Revenue",B145:B403,0) +144))))</f>
        <v>#N/A</v>
      </c>
      <c r="Z455" t="e">
        <f ca="1">IFERROR((INDIRECT("L" &amp; MATCH("Gross Income",B145:B403,0) +144))/(INDIRECT("L" &amp; MATCH("Sales/Revenue",B145:B403,0) +144)), IFERROR((1 - (INDIRECT("L" &amp; MATCH("Cost of Goods Sold*",B145:B403,0) +144))/(INDIRECT("L" &amp; MATCH("Sales/Revenue",B145:B403,0) +144))),(INDIRECT("L" &amp; MATCH("Operating Income",B145:B403,0) +144))/(INDIRECT("L" &amp; MATCH("Sales/Revenue",B145:B403,0) +144))))</f>
        <v>#N/A</v>
      </c>
      <c r="AA455" t="e">
        <f ca="1">IFERROR((INDIRECT("M" &amp; MATCH("Gross Income",B145:B403,0) +144))/(INDIRECT("M" &amp; MATCH("Sales/Revenue",B145:B403,0) +144)), IFERROR((1 - (INDIRECT("M" &amp; MATCH("Cost of Goods Sold*",B145:B403,0) +144))/(INDIRECT("M" &amp; MATCH("Sales/Revenue",B145:B403,0) +144))),(INDIRECT("M" &amp; MATCH("Operating Income",B145:B403,0) +144))/(INDIRECT("M" &amp; MATCH("Sales/Revenue",B145:B403,0) +144))))</f>
        <v>#N/A</v>
      </c>
      <c r="AB455" t="e">
        <f ca="1">IFERROR((INDIRECT("N" &amp; MATCH("Gross Income",B145:B403,0) +144))/(INDIRECT("N" &amp; MATCH("Sales/Revenue",B145:B403,0) +144)), IFERROR((1 - (INDIRECT("N" &amp; MATCH("Cost of Goods Sold*",B145:B403,0) +144))/(INDIRECT("N" &amp; MATCH("Sales/Revenue",B145:B403,0) +144))),(INDIRECT("N" &amp; MATCH("Operating Income",B145:B403,0) +144))/(INDIRECT("N" &amp; MATCH("Sales/Revenue",B145:B403,0) +144))))</f>
        <v>#N/A</v>
      </c>
    </row>
    <row r="460" spans="2:40" x14ac:dyDescent="0.3">
      <c r="Q460" t="str">
        <f>"Operating Margin"</f>
        <v>Operating Margin</v>
      </c>
    </row>
    <row r="461" spans="2:40" x14ac:dyDescent="0.3">
      <c r="Q461">
        <f>D476</f>
        <v>0</v>
      </c>
      <c r="R461">
        <f>E476</f>
        <v>0</v>
      </c>
      <c r="S461">
        <f>F476</f>
        <v>0</v>
      </c>
      <c r="T461">
        <f>G476</f>
        <v>0</v>
      </c>
      <c r="U461">
        <f>H476</f>
        <v>0</v>
      </c>
      <c r="X461" t="str">
        <f>"SGA / Sales"</f>
        <v>SGA / Sales</v>
      </c>
      <c r="AE461" t="str">
        <f>"Change in Operating Margin"</f>
        <v>Change in Operating Margin</v>
      </c>
      <c r="AK461" t="str">
        <f>"Change in SGA / Sales"</f>
        <v>Change in SGA / Sales</v>
      </c>
    </row>
    <row r="462" spans="2:40" x14ac:dyDescent="0.3">
      <c r="Q462" t="e">
        <f ca="1">X455-X463-X471</f>
        <v>#N/A</v>
      </c>
      <c r="R462" t="e">
        <f ca="1">Y455-Y463-Y471</f>
        <v>#N/A</v>
      </c>
      <c r="S462" t="e">
        <f ca="1">Z455-Z463-Z471</f>
        <v>#N/A</v>
      </c>
      <c r="T462" t="e">
        <f ca="1">AA455-AA463-AA471</f>
        <v>#N/A</v>
      </c>
      <c r="U462" t="e">
        <f ca="1">AB455-AB463-AB471</f>
        <v>#N/A</v>
      </c>
      <c r="X462">
        <f>D476</f>
        <v>0</v>
      </c>
      <c r="Y462">
        <f>E476</f>
        <v>0</v>
      </c>
      <c r="Z462">
        <f>F476</f>
        <v>0</v>
      </c>
      <c r="AA462">
        <f>G476</f>
        <v>0</v>
      </c>
      <c r="AB462">
        <f>H476</f>
        <v>0</v>
      </c>
      <c r="AE462" t="str">
        <f>K476</f>
        <v>0-0</v>
      </c>
      <c r="AF462" t="str">
        <f>L476</f>
        <v>0-0</v>
      </c>
      <c r="AG462" t="str">
        <f>M476</f>
        <v>0-0</v>
      </c>
      <c r="AH462" t="str">
        <f>N476</f>
        <v>0-0</v>
      </c>
      <c r="AK462" t="str">
        <f>K476</f>
        <v>0-0</v>
      </c>
      <c r="AL462" t="str">
        <f>L476</f>
        <v>0-0</v>
      </c>
      <c r="AM462" t="str">
        <f>M476</f>
        <v>0-0</v>
      </c>
      <c r="AN462" t="str">
        <f>N476</f>
        <v>0-0</v>
      </c>
    </row>
    <row r="463" spans="2:40" x14ac:dyDescent="0.3">
      <c r="X463" t="e">
        <f ca="1">(INDIRECT("J" &amp; MATCH("SG&amp;A Expense",B145:B403,0) +144))/(INDIRECT("J" &amp; MATCH("Sales/Revenue",B145:B403,0) +144))</f>
        <v>#N/A</v>
      </c>
      <c r="Y463" t="e">
        <f ca="1">(INDIRECT("K" &amp; MATCH("SG&amp;A Expense",B145:B403,0) +144))/(INDIRECT("K" &amp; MATCH("Sales/Revenue",B145:B403,0) +144))</f>
        <v>#N/A</v>
      </c>
      <c r="Z463" t="e">
        <f ca="1">(INDIRECT("L" &amp; MATCH("SG&amp;A Expense",B145:B403,0) +144))/(INDIRECT("L" &amp; MATCH("Sales/Revenue",B145:B403,0) +144))</f>
        <v>#N/A</v>
      </c>
      <c r="AA463" t="e">
        <f ca="1">(INDIRECT("M" &amp; MATCH("SG&amp;A Expense",B145:B403,0) +144))/(INDIRECT("M" &amp; MATCH("Sales/Revenue",B145:B403,0) +144))</f>
        <v>#N/A</v>
      </c>
      <c r="AB463" t="e">
        <f ca="1">(INDIRECT("N" &amp; MATCH("SG&amp;A Expense",B145:B403,0) +144))/(INDIRECT("N" &amp; MATCH("Sales/Revenue",B145:B403,0) +144))</f>
        <v>#N/A</v>
      </c>
      <c r="AE463" t="e">
        <f ca="1">R462-Q462</f>
        <v>#N/A</v>
      </c>
      <c r="AF463" t="e">
        <f ca="1">S462-R462</f>
        <v>#N/A</v>
      </c>
      <c r="AG463" t="e">
        <f ca="1">T462-S462</f>
        <v>#N/A</v>
      </c>
      <c r="AH463" t="e">
        <f ca="1">U462-T462</f>
        <v>#N/A</v>
      </c>
      <c r="AK463" t="e">
        <f ca="1">Y463-X463</f>
        <v>#N/A</v>
      </c>
      <c r="AL463" t="e">
        <f ca="1">Z463-Y463</f>
        <v>#N/A</v>
      </c>
      <c r="AM463" t="e">
        <f ca="1">AA463-Z463</f>
        <v>#N/A</v>
      </c>
      <c r="AN463" t="e">
        <f ca="1">AB463-AA463</f>
        <v>#N/A</v>
      </c>
    </row>
    <row r="465" spans="4:40" x14ac:dyDescent="0.3">
      <c r="J465" t="str">
        <f>"EOY Pretax ROIC"</f>
        <v>EOY Pretax ROIC</v>
      </c>
    </row>
    <row r="466" spans="4:40" x14ac:dyDescent="0.3">
      <c r="J466">
        <f>D476</f>
        <v>0</v>
      </c>
      <c r="K466">
        <f>E476</f>
        <v>0</v>
      </c>
      <c r="L466">
        <f>F476</f>
        <v>0</v>
      </c>
      <c r="M466">
        <f>G476</f>
        <v>0</v>
      </c>
      <c r="N466">
        <f>H476</f>
        <v>0</v>
      </c>
    </row>
    <row r="467" spans="4:40" x14ac:dyDescent="0.3">
      <c r="J467" t="e">
        <f ca="1">Q462*(1/Q490)</f>
        <v>#N/A</v>
      </c>
      <c r="K467" t="e">
        <f ca="1">R462*(1/R490)</f>
        <v>#N/A</v>
      </c>
      <c r="L467" t="e">
        <f ca="1">S462*(1/S490)</f>
        <v>#N/A</v>
      </c>
      <c r="M467" t="e">
        <f ca="1">T462*(1/T490)</f>
        <v>#N/A</v>
      </c>
      <c r="N467" t="e">
        <f ca="1">U462*(1/U490)</f>
        <v>#N/A</v>
      </c>
    </row>
    <row r="469" spans="4:40" x14ac:dyDescent="0.3">
      <c r="X469" t="str">
        <f>"Depreciation / Sales"</f>
        <v>Depreciation / Sales</v>
      </c>
    </row>
    <row r="470" spans="4:40" x14ac:dyDescent="0.3">
      <c r="Q470" t="str">
        <f>"Change in EOY Pretax ROIC"</f>
        <v>Change in EOY Pretax ROIC</v>
      </c>
      <c r="X470">
        <f>D476</f>
        <v>0</v>
      </c>
      <c r="Y470">
        <f>E476</f>
        <v>0</v>
      </c>
      <c r="Z470">
        <f>F476</f>
        <v>0</v>
      </c>
      <c r="AA470">
        <f>G476</f>
        <v>0</v>
      </c>
      <c r="AB470">
        <f>H476</f>
        <v>0</v>
      </c>
    </row>
    <row r="471" spans="4:40" x14ac:dyDescent="0.3">
      <c r="Q471" t="str">
        <f>K476</f>
        <v>0-0</v>
      </c>
      <c r="R471" t="str">
        <f>L476</f>
        <v>0-0</v>
      </c>
      <c r="S471" t="str">
        <f>M476</f>
        <v>0-0</v>
      </c>
      <c r="T471" t="str">
        <f>N476</f>
        <v>0-0</v>
      </c>
      <c r="X471" t="e">
        <f ca="1">(INDIRECT("J" &amp; MATCH("Depreciation &amp; Amortization Expense",B145:B403,0) +144))/(INDIRECT("J" &amp; MATCH("Sales/Revenue",B145:B403,0) +144))</f>
        <v>#N/A</v>
      </c>
      <c r="Y471" t="e">
        <f ca="1">(INDIRECT("K" &amp; MATCH("Depreciation &amp; Amortization Expense",B145:B403,0) +144))/(INDIRECT("K" &amp; MATCH("Sales/Revenue",B145:B403,0) +144))</f>
        <v>#N/A</v>
      </c>
      <c r="Z471" t="e">
        <f ca="1">(INDIRECT("L" &amp; MATCH("Depreciation &amp; Amortization Expense",B145:B403,0) +144))/(INDIRECT("L" &amp; MATCH("Sales/Revenue",B145:B403,0) +144))</f>
        <v>#N/A</v>
      </c>
      <c r="AA471" t="e">
        <f ca="1">(INDIRECT("M" &amp; MATCH("Depreciation &amp; Amortization Expense",B145:B403,0) +144))/(INDIRECT("M" &amp; MATCH("Sales/Revenue",B145:B403,0) +144))</f>
        <v>#N/A</v>
      </c>
      <c r="AB471" t="e">
        <f ca="1">(INDIRECT("N" &amp; MATCH("Depreciation &amp; Amortization Expense",B145:B403,0) +144))/(INDIRECT("N" &amp; MATCH("Sales/Revenue",B145:B403,0) +144))</f>
        <v>#N/A</v>
      </c>
    </row>
    <row r="472" spans="4:40" x14ac:dyDescent="0.3">
      <c r="Q472" t="e">
        <f ca="1">K467-J467</f>
        <v>#N/A</v>
      </c>
      <c r="R472" t="e">
        <f ca="1">L467-K467</f>
        <v>#N/A</v>
      </c>
      <c r="S472" t="e">
        <f ca="1">M467-L467</f>
        <v>#N/A</v>
      </c>
      <c r="T472" t="e">
        <f ca="1">N467-M467</f>
        <v>#N/A</v>
      </c>
      <c r="AK472" t="str">
        <f>"Change in Depreciation / Sales"</f>
        <v>Change in Depreciation / Sales</v>
      </c>
    </row>
    <row r="473" spans="4:40" x14ac:dyDescent="0.3">
      <c r="AK473" t="str">
        <f>K476</f>
        <v>0-0</v>
      </c>
      <c r="AL473" t="str">
        <f>L476</f>
        <v>0-0</v>
      </c>
      <c r="AM473" t="str">
        <f>M476</f>
        <v>0-0</v>
      </c>
      <c r="AN473" t="str">
        <f>N476</f>
        <v>0-0</v>
      </c>
    </row>
    <row r="474" spans="4:40" x14ac:dyDescent="0.3">
      <c r="AK474" t="e">
        <f ca="1">Y471-X471</f>
        <v>#N/A</v>
      </c>
      <c r="AL474" t="e">
        <f ca="1">Z471-Y471</f>
        <v>#N/A</v>
      </c>
      <c r="AM474" t="e">
        <f ca="1">AA471-Z471</f>
        <v>#N/A</v>
      </c>
      <c r="AN474" t="e">
        <f ca="1">AB471-AA471</f>
        <v>#N/A</v>
      </c>
    </row>
    <row r="475" spans="4:40" x14ac:dyDescent="0.3">
      <c r="D475" t="str">
        <f>"EOY ROIC"</f>
        <v>EOY ROIC</v>
      </c>
      <c r="K475" t="str">
        <f>"Change in EOY ROIC"</f>
        <v>Change in EOY ROIC</v>
      </c>
    </row>
    <row r="476" spans="4:40" x14ac:dyDescent="0.3">
      <c r="D476">
        <f>C144</f>
        <v>0</v>
      </c>
      <c r="E476">
        <f>D144</f>
        <v>0</v>
      </c>
      <c r="F476">
        <f>E144</f>
        <v>0</v>
      </c>
      <c r="G476">
        <f>F144</f>
        <v>0</v>
      </c>
      <c r="H476">
        <f>G144</f>
        <v>0</v>
      </c>
      <c r="K476" t="str">
        <f>RIGHT(D476,2) &amp; "-" &amp; RIGHT(E476,2)</f>
        <v>0-0</v>
      </c>
      <c r="L476" t="str">
        <f>RIGHT(E476,2) &amp; "-" &amp; RIGHT(F476,2)</f>
        <v>0-0</v>
      </c>
      <c r="M476" t="str">
        <f>RIGHT(F476,2) &amp; "-" &amp; RIGHT(G476,2)</f>
        <v>0-0</v>
      </c>
      <c r="N476" t="str">
        <f>RIGHT(G476,2) &amp; "-" &amp; RIGHT(H476,2)</f>
        <v>0-0</v>
      </c>
    </row>
    <row r="477" spans="4:40" x14ac:dyDescent="0.3">
      <c r="D477" t="e">
        <f ca="1">J467*(1-J487)</f>
        <v>#N/A</v>
      </c>
      <c r="E477" t="e">
        <f ca="1">K467*(1-K487)</f>
        <v>#N/A</v>
      </c>
      <c r="F477" t="e">
        <f ca="1">L467*(1-L487)</f>
        <v>#N/A</v>
      </c>
      <c r="G477" t="e">
        <f ca="1">M467*(1-M487)</f>
        <v>#N/A</v>
      </c>
      <c r="H477" t="e">
        <f ca="1">N467*(1-N487)</f>
        <v>#N/A</v>
      </c>
      <c r="K477" t="e">
        <f ca="1">E477-D477</f>
        <v>#N/A</v>
      </c>
      <c r="L477" t="e">
        <f ca="1">F477-E477</f>
        <v>#N/A</v>
      </c>
      <c r="M477" t="e">
        <f ca="1">G477-F477</f>
        <v>#N/A</v>
      </c>
      <c r="N477" t="e">
        <f ca="1">H477-G477</f>
        <v>#N/A</v>
      </c>
    </row>
    <row r="479" spans="4:40" x14ac:dyDescent="0.3">
      <c r="Q479" t="str">
        <f>"Change in Cash Tax Rate"</f>
        <v>Change in Cash Tax Rate</v>
      </c>
    </row>
    <row r="480" spans="4:40" x14ac:dyDescent="0.3">
      <c r="Q480" t="str">
        <f>K476</f>
        <v>0-0</v>
      </c>
      <c r="R480" t="str">
        <f>L476</f>
        <v>0-0</v>
      </c>
      <c r="S480" t="str">
        <f>M476</f>
        <v>0-0</v>
      </c>
      <c r="T480" t="str">
        <f>N476</f>
        <v>0-0</v>
      </c>
    </row>
    <row r="481" spans="10:40" x14ac:dyDescent="0.3">
      <c r="Q481" t="e">
        <f ca="1">K487-J487</f>
        <v>#N/A</v>
      </c>
      <c r="R481" t="e">
        <f ca="1">L487-K487</f>
        <v>#N/A</v>
      </c>
      <c r="S481" t="e">
        <f ca="1">M487-L487</f>
        <v>#N/A</v>
      </c>
      <c r="T481" t="e">
        <f ca="1">N487-M487</f>
        <v>#N/A</v>
      </c>
      <c r="X481" t="str">
        <f>"Op WC / Sales"</f>
        <v>Op WC / Sales</v>
      </c>
    </row>
    <row r="482" spans="10:40" x14ac:dyDescent="0.3">
      <c r="X482">
        <f>D476</f>
        <v>0</v>
      </c>
      <c r="Y482">
        <f>E476</f>
        <v>0</v>
      </c>
      <c r="Z482">
        <f>F476</f>
        <v>0</v>
      </c>
      <c r="AA482">
        <f>G476</f>
        <v>0</v>
      </c>
      <c r="AB482">
        <f>H476</f>
        <v>0</v>
      </c>
      <c r="AK482" t="str">
        <f>"Change in Op WC / Sales"</f>
        <v>Change in Op WC / Sales</v>
      </c>
    </row>
    <row r="483" spans="10:40" x14ac:dyDescent="0.3">
      <c r="X483" t="e">
        <f ca="1">(INDIRECT("J" &amp; MATCH("Total Current Assets",B145:B403,0) +144) - INDIRECT("J" &amp; MATCH("Total Current Liabilities",B145:B403,0) +144))/(INDIRECT("J" &amp; MATCH("Sales/Revenue",B145:B403,0) +144))</f>
        <v>#N/A</v>
      </c>
      <c r="Y483" t="e">
        <f ca="1">(INDIRECT("K" &amp; MATCH("Total Current Assets",B145:B403,0) +144) - INDIRECT("K" &amp; MATCH("Total Current Liabilities",B145:B403,0) +144))/(INDIRECT("K" &amp; MATCH("Sales/Revenue",B145:B403,0) +144))</f>
        <v>#N/A</v>
      </c>
      <c r="Z483" t="e">
        <f ca="1">(INDIRECT("L" &amp; MATCH("Total Current Assets",B145:B403,0) +144) - INDIRECT("L" &amp; MATCH("Total Current Liabilities",B145:B403,0) +144))/(INDIRECT("L" &amp; MATCH("Sales/Revenue",B145:B403,0) +144))</f>
        <v>#N/A</v>
      </c>
      <c r="AA483" t="e">
        <f ca="1">(INDIRECT("M" &amp; MATCH("Total Current Assets",B145:B403,0) +144) - INDIRECT("M" &amp; MATCH("Total Current Liabilities",B145:B403,0) +144))/(INDIRECT("M" &amp; MATCH("Sales/Revenue",B145:B403,0) +144))</f>
        <v>#N/A</v>
      </c>
      <c r="AB483" t="e">
        <f ca="1">(INDIRECT("N" &amp; MATCH("Total Current Assets",B145:B403,0) +144) - INDIRECT("N" &amp; MATCH("Total Current Liabilities",B145:B403,0) +144))/(INDIRECT("N" &amp; MATCH("Sales/Revenue",B145:B403,0) +144))</f>
        <v>#N/A</v>
      </c>
      <c r="AK483" t="str">
        <f>K476</f>
        <v>0-0</v>
      </c>
      <c r="AL483" t="str">
        <f>L476</f>
        <v>0-0</v>
      </c>
      <c r="AM483" t="str">
        <f>M476</f>
        <v>0-0</v>
      </c>
      <c r="AN483" t="str">
        <f>N476</f>
        <v>0-0</v>
      </c>
    </row>
    <row r="484" spans="10:40" x14ac:dyDescent="0.3">
      <c r="AK484" t="e">
        <f ca="1">Y483-X483</f>
        <v>#N/A</v>
      </c>
      <c r="AL484" t="e">
        <f ca="1">Z483-Y483</f>
        <v>#N/A</v>
      </c>
      <c r="AM484" t="e">
        <f ca="1">AA483-Z483</f>
        <v>#N/A</v>
      </c>
      <c r="AN484" t="e">
        <f ca="1">AB483-AA483</f>
        <v>#N/A</v>
      </c>
    </row>
    <row r="485" spans="10:40" x14ac:dyDescent="0.3">
      <c r="J485" t="str">
        <f>"Cash Tax Rate"</f>
        <v>Cash Tax Rate</v>
      </c>
    </row>
    <row r="486" spans="10:40" x14ac:dyDescent="0.3">
      <c r="J486">
        <f>D476</f>
        <v>0</v>
      </c>
      <c r="K486">
        <f>E476</f>
        <v>0</v>
      </c>
      <c r="L486">
        <f>F476</f>
        <v>0</v>
      </c>
      <c r="M486">
        <f>G476</f>
        <v>0</v>
      </c>
      <c r="N486">
        <f>H476</f>
        <v>0</v>
      </c>
    </row>
    <row r="487" spans="10:40" x14ac:dyDescent="0.3">
      <c r="J487" t="e">
        <f ca="1">(INDIRECT("J" &amp; MATCH("Income Tax",B145:B403,0) +144))/(INDIRECT("J" &amp; MATCH("Pretax Income",B145:B403,0) +144))</f>
        <v>#N/A</v>
      </c>
      <c r="K487" t="e">
        <f ca="1">(INDIRECT("K" &amp; MATCH("Income Tax",B145:B403,0) +144))/(INDIRECT("K" &amp; MATCH("Pretax Income",B145:B403,0) +144))</f>
        <v>#N/A</v>
      </c>
      <c r="L487" t="e">
        <f ca="1">(INDIRECT("L" &amp; MATCH("Income Tax",B145:B403,0) +144))/(INDIRECT("L" &amp; MATCH("Pretax Income",B145:B403,0) +144))</f>
        <v>#N/A</v>
      </c>
      <c r="M487" t="e">
        <f ca="1">(INDIRECT("M" &amp; MATCH("Income Tax",B145:B403,0) +144))/(INDIRECT("M" &amp; MATCH("Pretax Income",B145:B403,0) +144))</f>
        <v>#N/A</v>
      </c>
      <c r="N487" t="e">
        <f ca="1">(INDIRECT("N" &amp; MATCH("Income Tax",B145:B403,0) +144))/(INDIRECT("N" &amp; MATCH("Pretax Income",B145:B403,0) +144))</f>
        <v>#N/A</v>
      </c>
    </row>
    <row r="488" spans="10:40" x14ac:dyDescent="0.3">
      <c r="Q488" t="str">
        <f>"Invested Capital / Sales"</f>
        <v>Invested Capital / Sales</v>
      </c>
    </row>
    <row r="489" spans="10:40" x14ac:dyDescent="0.3">
      <c r="Q489">
        <f>D476</f>
        <v>0</v>
      </c>
      <c r="R489">
        <f>E476</f>
        <v>0</v>
      </c>
      <c r="S489">
        <f>F476</f>
        <v>0</v>
      </c>
      <c r="T489">
        <f>G476</f>
        <v>0</v>
      </c>
      <c r="U489">
        <f>H476</f>
        <v>0</v>
      </c>
      <c r="X489" t="str">
        <f>"PPE / Sales"</f>
        <v>PPE / Sales</v>
      </c>
    </row>
    <row r="490" spans="10:40" x14ac:dyDescent="0.3">
      <c r="Q490" t="e">
        <f ca="1">SUM(X483,X491,X499)</f>
        <v>#N/A</v>
      </c>
      <c r="R490" t="e">
        <f ca="1">SUM(Y483,Y491,Y499)</f>
        <v>#N/A</v>
      </c>
      <c r="S490" t="e">
        <f ca="1">SUM(Z483,Z491,Z499)</f>
        <v>#N/A</v>
      </c>
      <c r="T490" t="e">
        <f ca="1">SUM(AA483,AA491,AA499)</f>
        <v>#N/A</v>
      </c>
      <c r="U490" t="e">
        <f ca="1">SUM(AB483,AB491,AB499)</f>
        <v>#N/A</v>
      </c>
      <c r="X490">
        <f>D476</f>
        <v>0</v>
      </c>
      <c r="Y490">
        <f>E476</f>
        <v>0</v>
      </c>
      <c r="Z490">
        <f>F476</f>
        <v>0</v>
      </c>
      <c r="AA490">
        <f>G476</f>
        <v>0</v>
      </c>
      <c r="AB490">
        <f>H476</f>
        <v>0</v>
      </c>
      <c r="AE490" t="str">
        <f>"Change in Invested Capital / Sales"</f>
        <v>Change in Invested Capital / Sales</v>
      </c>
      <c r="AK490" t="str">
        <f>"Change in PPE / Sales"</f>
        <v>Change in PPE / Sales</v>
      </c>
    </row>
    <row r="491" spans="10:40" x14ac:dyDescent="0.3">
      <c r="X491" t="e">
        <f ca="1">(INDIRECT("J" &amp; MATCH("Net Property, Plant &amp; Equipment",B145:B403,0) +144))/(INDIRECT("J" &amp; MATCH("Sales/Revenue",B145:B403,0) +144))</f>
        <v>#N/A</v>
      </c>
      <c r="Y491" t="e">
        <f ca="1">(INDIRECT("K" &amp; MATCH("Net Property, Plant &amp; Equipment",B145:B403,0) +144))/(INDIRECT("K" &amp; MATCH("Sales/Revenue",B145:B403,0) +144))</f>
        <v>#N/A</v>
      </c>
      <c r="Z491" t="e">
        <f ca="1">(INDIRECT("L" &amp; MATCH("Net Property, Plant &amp; Equipment",B145:B403,0) +144))/(INDIRECT("L" &amp; MATCH("Sales/Revenue",B145:B403,0) +144))</f>
        <v>#N/A</v>
      </c>
      <c r="AA491" t="e">
        <f ca="1">(INDIRECT("M" &amp; MATCH("Net Property, Plant &amp; Equipment",B145:B403,0) +144))/(INDIRECT("M" &amp; MATCH("Sales/Revenue",B145:B403,0) +144))</f>
        <v>#N/A</v>
      </c>
      <c r="AB491" t="e">
        <f ca="1">(INDIRECT("N" &amp; MATCH("Net Property, Plant &amp; Equipment",B145:B403,0) +144))/(INDIRECT("N" &amp; MATCH("Sales/Revenue",B145:B403,0) +144))</f>
        <v>#N/A</v>
      </c>
      <c r="AE491" t="str">
        <f>K476</f>
        <v>0-0</v>
      </c>
      <c r="AF491" t="str">
        <f>L476</f>
        <v>0-0</v>
      </c>
      <c r="AG491" t="str">
        <f>M476</f>
        <v>0-0</v>
      </c>
      <c r="AH491" t="str">
        <f>N476</f>
        <v>0-0</v>
      </c>
      <c r="AK491" t="str">
        <f>K476</f>
        <v>0-0</v>
      </c>
      <c r="AL491" t="str">
        <f>L476</f>
        <v>0-0</v>
      </c>
      <c r="AM491" t="str">
        <f>M476</f>
        <v>0-0</v>
      </c>
      <c r="AN491" t="str">
        <f>N476</f>
        <v>0-0</v>
      </c>
    </row>
    <row r="492" spans="10:40" x14ac:dyDescent="0.3">
      <c r="AE492" t="e">
        <f ca="1">R490-Q490</f>
        <v>#N/A</v>
      </c>
      <c r="AF492" t="e">
        <f ca="1">S490-R490</f>
        <v>#N/A</v>
      </c>
      <c r="AG492" t="e">
        <f ca="1">T490-S490</f>
        <v>#N/A</v>
      </c>
      <c r="AH492" t="e">
        <f ca="1">U490-T490</f>
        <v>#N/A</v>
      </c>
      <c r="AK492" t="e">
        <f ca="1">Y491-X491</f>
        <v>#N/A</v>
      </c>
      <c r="AL492" t="e">
        <f ca="1">Z491-Y491</f>
        <v>#N/A</v>
      </c>
      <c r="AM492" t="e">
        <f ca="1">AA491-Z491</f>
        <v>#N/A</v>
      </c>
      <c r="AN492" t="e">
        <f ca="1">AB491-AA491</f>
        <v>#N/A</v>
      </c>
    </row>
    <row r="497" spans="24:40" x14ac:dyDescent="0.3">
      <c r="X497" t="str">
        <f>"Intangibles / Sales"</f>
        <v>Intangibles / Sales</v>
      </c>
    </row>
    <row r="498" spans="24:40" x14ac:dyDescent="0.3">
      <c r="X498">
        <f>D476</f>
        <v>0</v>
      </c>
      <c r="Y498">
        <f>E476</f>
        <v>0</v>
      </c>
      <c r="Z498">
        <f>F476</f>
        <v>0</v>
      </c>
      <c r="AA498">
        <f>G476</f>
        <v>0</v>
      </c>
      <c r="AB498">
        <f>H476</f>
        <v>0</v>
      </c>
      <c r="AK498" t="str">
        <f>"Change in Intagibles / Sales"</f>
        <v>Change in Intagibles / Sales</v>
      </c>
    </row>
    <row r="499" spans="24:40" x14ac:dyDescent="0.3">
      <c r="X499" t="e">
        <f ca="1">(INDIRECT("J" &amp; MATCH("Intangible Assets",B145:B403,0) +144))/(INDIRECT("J" &amp; MATCH("Sales/Revenue",B145:B403,0) +144))</f>
        <v>#N/A</v>
      </c>
      <c r="Y499" t="e">
        <f ca="1">(INDIRECT("K" &amp; MATCH("Intangible Assets",B145:B403,0) +144))/(INDIRECT("K" &amp; MATCH("Sales/Revenue",B145:B403,0) +144))</f>
        <v>#N/A</v>
      </c>
      <c r="Z499" t="e">
        <f ca="1">(INDIRECT("L" &amp; MATCH("Intangible Assets",B145:B403,0) +144))/(INDIRECT("L" &amp; MATCH("Sales/Revenue",B145:B403,0) +144))</f>
        <v>#N/A</v>
      </c>
      <c r="AA499" t="e">
        <f ca="1">(INDIRECT("M" &amp; MATCH("Intangible Assets",B145:B403,0) +144))/(INDIRECT("M" &amp; MATCH("Sales/Revenue",B145:B403,0) +144))</f>
        <v>#N/A</v>
      </c>
      <c r="AB499" t="e">
        <f ca="1">(INDIRECT("N" &amp; MATCH("Intangible Assets",B145:B403,0) +144))/(INDIRECT("N" &amp; MATCH("Sales/Revenue",B145:B403,0) +144))</f>
        <v>#N/A</v>
      </c>
      <c r="AK499" t="str">
        <f>K476</f>
        <v>0-0</v>
      </c>
      <c r="AL499" t="str">
        <f>L476</f>
        <v>0-0</v>
      </c>
      <c r="AM499" t="str">
        <f>M476</f>
        <v>0-0</v>
      </c>
      <c r="AN499" t="str">
        <f>N476</f>
        <v>0-0</v>
      </c>
    </row>
    <row r="500" spans="24:40" x14ac:dyDescent="0.3">
      <c r="AK500" t="e">
        <f ca="1">Y499-X499</f>
        <v>#N/A</v>
      </c>
      <c r="AL500" t="e">
        <f ca="1">Z499-Y499</f>
        <v>#N/A</v>
      </c>
      <c r="AM500" t="e">
        <f ca="1">AA499-Z499</f>
        <v>#N/A</v>
      </c>
      <c r="AN500" t="e">
        <f ca="1">AB499-AA499</f>
        <v>#N/A</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09"/>
  <sheetViews>
    <sheetView topLeftCell="B1" workbookViewId="0"/>
  </sheetViews>
  <sheetFormatPr defaultRowHeight="14.4" x14ac:dyDescent="0.3"/>
  <cols>
    <col min="1" max="1" width="0" hidden="1" customWidth="1"/>
    <col min="2" max="7" width="20.6640625" customWidth="1"/>
  </cols>
  <sheetData>
    <row r="1" spans="1:16" x14ac:dyDescent="0.3">
      <c r="B1" t="s">
        <v>0</v>
      </c>
      <c r="C1" t="s">
        <v>4988</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Alkermes</v>
      </c>
    </row>
    <row r="2" spans="1:16" x14ac:dyDescent="0.3">
      <c r="B2" t="s">
        <v>2</v>
      </c>
      <c r="C2" t="s">
        <v>4989</v>
      </c>
      <c r="K2" t="str">
        <f>LEFT(C1,FIND("(",C1) - 2)</f>
        <v>Alkermes plc</v>
      </c>
    </row>
    <row r="3" spans="1:16" x14ac:dyDescent="0.3">
      <c r="J3">
        <f ca="1">RANDBETWEEN(1,6)</f>
        <v>3</v>
      </c>
      <c r="K3" t="str">
        <f>" is scheduled to report earnings "&amp;IFERROR("between "&amp;LEFT(C20,FIND("-",C20)-2)&amp;" and "&amp;RIGHT(C20,FIND("-",C20)-2),"on "&amp;C20)</f>
        <v xml:space="preserve"> is scheduled to report earnings on Jul 27, 2017</v>
      </c>
      <c r="L3" t="str">
        <f>" is slated to report earnings "&amp;IFERROR("between "&amp;LEFT(C20,FIND("-",C20)-2)&amp;" and "&amp;RIGHT(C20,FIND("-",C20)-2),"on "&amp;C20)</f>
        <v xml:space="preserve"> is slated to report earnings on Jul 27, 2017</v>
      </c>
      <c r="M3" t="str">
        <f>" will report earnings "&amp;IFERROR("between "&amp;LEFT(C20,FIND("-",C20)-2)&amp;" and "&amp;RIGHT(C20,FIND("-",C20)-2),"on "&amp;C20)</f>
        <v xml:space="preserve"> will report earnings on Jul 27, 2017</v>
      </c>
      <c r="N3" t="str">
        <f>" reports earnings "&amp;IFERROR("between "&amp;LEFT(C20,FIND("-",C20)-2)&amp;" and "&amp;RIGHT(C20,FIND("-",C20)-2),"on "&amp;C20)</f>
        <v xml:space="preserve"> reports earnings on Jul 27, 2017</v>
      </c>
      <c r="O3" t="str">
        <f>" plans to report earnings "&amp;IFERROR("between "&amp;LEFT(C20,FIND("-",C20)-2)&amp;" and "&amp;RIGHT(C20,FIND("-",C20)-2),"on "&amp;C20)</f>
        <v xml:space="preserve"> plans to report earnings on Jul 27, 2017</v>
      </c>
      <c r="P3" t="str">
        <f>" is going to report earnings "&amp;IFERROR("between "&amp;LEFT(C20,FIND("-",C20)-2)&amp;" and "&amp;RIGHT(C20,FIND("-",C20)-2),"on "&amp;C20)</f>
        <v xml:space="preserve"> is going to report earnings on Jul 27, 2017</v>
      </c>
    </row>
    <row r="4" spans="1:16" x14ac:dyDescent="0.3">
      <c r="B4" t="s">
        <v>4</v>
      </c>
      <c r="J4">
        <f ca="1">RANDBETWEEN(1,2)</f>
        <v>1</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$58.63, up 1.56% after opening slightly below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$58.63, up 1.56% after opening a bit below yesterday's closing price</v>
      </c>
    </row>
    <row r="5" spans="1:16" x14ac:dyDescent="0.3">
      <c r="J5">
        <f ca="1">RANDBETWEEN(1,2)</f>
        <v>1</v>
      </c>
      <c r="K5" t="str">
        <f>"The one year target estimate for " &amp; D1 &amp; " is " &amp; TEXT(C23,"$####.00")</f>
        <v>The one year target estimate for Alkermes is $63.42</v>
      </c>
      <c r="L5" t="str">
        <f>D1 &amp; " is expected to be trading at " &amp; TEXT(C23, "$####.00") &amp; ", based on target estimates"</f>
        <v>Alkermes is expected to be trading at $63.42, based on target estimates</v>
      </c>
    </row>
    <row r="6" spans="1:16" x14ac:dyDescent="0.3">
      <c r="K6" t="str">
        <f>" which would be " &amp; IF(OR(LEFT(ABS((C23-C2)/C2*100),1)="8",LEFT(ABS((C23-C2)/C2*100),2)="18"), "an ", "a ")  &amp;TEXT(ABS((C23-C2)/C2),"####.00%")&amp;IF((C23-C2)&gt;0," increase over"," decrease from")&amp;" the current price"</f>
        <v xml:space="preserve"> which would be an 8.17% increase over the current price</v>
      </c>
    </row>
    <row r="7" spans="1:16" x14ac:dyDescent="0.3">
      <c r="A7" s="1">
        <v>0</v>
      </c>
      <c r="B7" t="s">
        <v>5</v>
      </c>
      <c r="C7" t="s">
        <v>4990</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increase by -400.% over last quarter based on the average of 10 analyst estimates (Yahoo Finance)</v>
      </c>
    </row>
    <row r="8" spans="1:16" x14ac:dyDescent="0.3">
      <c r="A8" s="1">
        <v>1</v>
      </c>
      <c r="B8" t="s">
        <v>7</v>
      </c>
      <c r="C8" t="s">
        <v>4991</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in the high end of its 52-week range</v>
      </c>
    </row>
    <row r="9" spans="1:16" x14ac:dyDescent="0.3">
      <c r="A9" s="1">
        <v>2</v>
      </c>
      <c r="B9" t="s">
        <v>9</v>
      </c>
      <c r="C9" t="s">
        <v>4992</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has been a, positive earnings surprise 1 time, and a negative earnings surprise 3 times</v>
      </c>
    </row>
    <row r="10" spans="1:16" x14ac:dyDescent="0.3">
      <c r="A10" s="1">
        <v>3</v>
      </c>
      <c r="B10" t="s">
        <v>11</v>
      </c>
      <c r="C10" t="s">
        <v>4993</v>
      </c>
      <c r="K10" t="str">
        <f>IF(F48=F52,"",IF(F48&gt;F52, "EPS estimates have increased by " &amp; TEXT(F48-F52,"$0.00") &amp; " in the 2 months leading up to the earnings report", "EPS estimates have decreased by " &amp; TEXT(ABS(F48-F52),"$0.00") &amp; " in the 2 months leading up to the earnings report"))</f>
        <v>EPS estimates have decreased by $0.15 in the 2 months leading up to the earnings report</v>
      </c>
    </row>
    <row r="11" spans="1:16" x14ac:dyDescent="0.3">
      <c r="A11" s="1">
        <v>4</v>
      </c>
      <c r="B11" t="s">
        <v>13</v>
      </c>
      <c r="C11" t="s">
        <v>4994</v>
      </c>
      <c r="K11" t="str">
        <f>IF(B145="Interest Income",U42, K42)</f>
        <v>Alkermes has managed to increase revenue, and gross income each year since 2012</v>
      </c>
    </row>
    <row r="12" spans="1:16" x14ac:dyDescent="0.3">
      <c r="A12" s="1">
        <v>5</v>
      </c>
      <c r="B12" t="s">
        <v>15</v>
      </c>
      <c r="C12" t="s">
        <v>4995</v>
      </c>
      <c r="D12" t="str">
        <f>LEFT(C12,FIND("-",C12)-2)</f>
        <v>41.93</v>
      </c>
      <c r="E12" t="str">
        <f>TRIM(RIGHT(C12,FIND("-",C12)-1))</f>
        <v>63.40</v>
      </c>
      <c r="K12" t="e">
        <f ca="1">D78</f>
        <v>#VALUE!</v>
      </c>
    </row>
    <row r="13" spans="1:16" x14ac:dyDescent="0.3">
      <c r="A13" s="1">
        <v>6</v>
      </c>
      <c r="B13" t="s">
        <v>17</v>
      </c>
      <c r="C13" t="s">
        <v>4996</v>
      </c>
      <c r="K13" t="e">
        <f ca="1">D89</f>
        <v>#VALUE!</v>
      </c>
    </row>
    <row r="14" spans="1:16" x14ac:dyDescent="0.3">
      <c r="A14" s="1">
        <v>7</v>
      </c>
      <c r="B14" t="s">
        <v>19</v>
      </c>
      <c r="C14" t="s">
        <v>4997</v>
      </c>
    </row>
    <row r="16" spans="1:16" x14ac:dyDescent="0.3">
      <c r="A16" s="1">
        <v>0</v>
      </c>
      <c r="B16" t="s">
        <v>21</v>
      </c>
      <c r="C16" t="s">
        <v>4998</v>
      </c>
    </row>
    <row r="17" spans="1:23" x14ac:dyDescent="0.3">
      <c r="A17" s="1">
        <v>1</v>
      </c>
      <c r="B17" t="s">
        <v>23</v>
      </c>
      <c r="C17" t="s">
        <v>4999</v>
      </c>
      <c r="K17" t="str">
        <f ca="1">K2 &amp; IF(J3=1, K3,IF(J3=2,L3,IF(J3=3,M3,IF(J3=4,N3,IF(J3=5,O3,IF(J3=6,P3)))))) &amp; ". " &amp; IF(J4=1,K4,IF(J4=2,L4)) &amp; ". " &amp; IF(J5=1,K5,IF(J5=2,L5)) &amp; K6 &amp; ". " &amp; K7 &amp; ". " &amp; K8 &amp; ". " &amp; K9 &amp; "."</f>
        <v>Alkermes plc will report earnings on Jul 27, 2017. The stock is currently trading at $58.63, up 1.56% after opening slightly below yesterday's close. The one year target estimate for Alkermes is $63.42 which would be an 8.17% increase over the current price. Earnings are expected to increase by -400.% over last quarter based on the average of 10 analyst estimates (Yahoo Finance). The stock is trading in the high end of its 52-week range. Over the last 4 quarters, there has been a, positive earnings surprise 1 time, and a negative earnings surprise 3 times.</v>
      </c>
    </row>
    <row r="18" spans="1:23" x14ac:dyDescent="0.3">
      <c r="A18" s="1">
        <v>2</v>
      </c>
      <c r="B18" t="s">
        <v>25</v>
      </c>
      <c r="C18" t="s">
        <v>5000</v>
      </c>
    </row>
    <row r="19" spans="1:23" x14ac:dyDescent="0.3">
      <c r="A19" s="1">
        <v>3</v>
      </c>
      <c r="B19" t="s">
        <v>27</v>
      </c>
      <c r="C19" t="s">
        <v>5001</v>
      </c>
    </row>
    <row r="20" spans="1:23" x14ac:dyDescent="0.3">
      <c r="A20" s="1">
        <v>4</v>
      </c>
      <c r="B20" t="s">
        <v>29</v>
      </c>
      <c r="C20" t="s">
        <v>30</v>
      </c>
    </row>
    <row r="21" spans="1:23" x14ac:dyDescent="0.3">
      <c r="A21" s="1">
        <v>5</v>
      </c>
      <c r="B21" t="s">
        <v>31</v>
      </c>
      <c r="C21" t="s">
        <v>32</v>
      </c>
    </row>
    <row r="22" spans="1:23" x14ac:dyDescent="0.3">
      <c r="A22" s="1">
        <v>6</v>
      </c>
      <c r="B22" t="s">
        <v>33</v>
      </c>
      <c r="J22">
        <f>IF(K22 &lt;&gt; "",1, 0)</f>
        <v>1</v>
      </c>
      <c r="K22" t="str">
        <f>IF(I145="pos_trend","Revenue","")</f>
        <v>Revenue</v>
      </c>
      <c r="L22" t="str">
        <f t="shared" ref="L22:L38" si="0">IF(EXACT(K22,UPPER(K22)),K22,LOWER(K22))</f>
        <v>revenue</v>
      </c>
      <c r="M22" t="str">
        <f>L22</f>
        <v>revenue</v>
      </c>
      <c r="T22">
        <f>IF(U22 &lt;&gt; "",1, 0)</f>
        <v>0</v>
      </c>
      <c r="U22" t="str">
        <f>IF(AND(B145 = "Interest Income",I145="pos_trend"), "Interest Income","")</f>
        <v/>
      </c>
      <c r="V22" t="str">
        <f t="shared" ref="V22:V38" si="1">IF(EXACT(U22,UPPER(U22)),U22,LOWER(U22))</f>
        <v/>
      </c>
      <c r="W22" t="str">
        <f>V22</f>
        <v/>
      </c>
    </row>
    <row r="23" spans="1:23" x14ac:dyDescent="0.3">
      <c r="A23" s="1">
        <v>7</v>
      </c>
      <c r="B23" t="s">
        <v>34</v>
      </c>
      <c r="C23" t="s">
        <v>5002</v>
      </c>
      <c r="J23">
        <f>IF(K23 &lt;&gt; "",2, 0)</f>
        <v>0</v>
      </c>
      <c r="K23" t="str">
        <f>IF(I146="pos_trend",B146,"")</f>
        <v/>
      </c>
      <c r="L23" t="str">
        <f t="shared" si="0"/>
        <v/>
      </c>
      <c r="M23" t="str">
        <f t="shared" ref="M23:M39" si="2">IF(L23&lt;&gt;"", M22 &amp; ", " &amp; L23,M22)</f>
        <v>revenue</v>
      </c>
      <c r="T23">
        <f>IF(U23 &lt;&gt; "",2, 0)</f>
        <v>0</v>
      </c>
      <c r="U23" t="str">
        <f>IF(I151="pos_trend",B151,"")</f>
        <v/>
      </c>
      <c r="V23" t="str">
        <f t="shared" si="1"/>
        <v/>
      </c>
      <c r="W23" t="str">
        <f t="shared" ref="W23:W39" si="3">IF(V23&lt;&gt;"", W22 &amp; ", " &amp; V23,W22)</f>
        <v/>
      </c>
    </row>
    <row r="24" spans="1:23" x14ac:dyDescent="0.3">
      <c r="J24">
        <f>IF(K24 &lt;&gt; "",3, 0)</f>
        <v>3</v>
      </c>
      <c r="K24" t="str">
        <f>IF(I153="pos_trend",B153,"")</f>
        <v>Gross Income</v>
      </c>
      <c r="L24" t="str">
        <f t="shared" si="0"/>
        <v>gross income</v>
      </c>
      <c r="M24" t="str">
        <f t="shared" si="2"/>
        <v>revenue, gross income</v>
      </c>
      <c r="T24">
        <f>IF(U24 &lt;&gt; "",3, 0)</f>
        <v>0</v>
      </c>
      <c r="U24" t="str">
        <f>IF(I161="pos_trend",B161,"")</f>
        <v/>
      </c>
      <c r="V24" t="str">
        <f t="shared" si="1"/>
        <v/>
      </c>
      <c r="W24" t="str">
        <f t="shared" si="3"/>
        <v/>
      </c>
    </row>
    <row r="25" spans="1:23" x14ac:dyDescent="0.3">
      <c r="J25">
        <f>IF(K25 &lt;&gt; "",4, 0)</f>
        <v>0</v>
      </c>
      <c r="K25" t="str">
        <f>IF(I154="pos_trend",B154,"")</f>
        <v/>
      </c>
      <c r="L25" t="str">
        <f t="shared" si="0"/>
        <v/>
      </c>
      <c r="M25" t="str">
        <f t="shared" si="2"/>
        <v>revenue, gross income</v>
      </c>
      <c r="T25">
        <f>IF(U25 &lt;&gt; "",4, 0)</f>
        <v>0</v>
      </c>
      <c r="U25" t="str">
        <f>IF(I162="pos_trend",B162,"")</f>
        <v/>
      </c>
      <c r="V25" t="str">
        <f t="shared" si="1"/>
        <v/>
      </c>
      <c r="W25" t="str">
        <f t="shared" si="3"/>
        <v/>
      </c>
    </row>
    <row r="26" spans="1:23" x14ac:dyDescent="0.3">
      <c r="B26" s="1" t="s">
        <v>36</v>
      </c>
      <c r="C26" s="1" t="s">
        <v>37</v>
      </c>
      <c r="D26" s="1" t="s">
        <v>38</v>
      </c>
      <c r="E26" s="1" t="s">
        <v>39</v>
      </c>
      <c r="F26" s="1" t="s">
        <v>40</v>
      </c>
      <c r="J26">
        <f>IF(K26 &lt;&gt; "",5, 0)</f>
        <v>0</v>
      </c>
      <c r="K26" t="str">
        <f>IF(I155="pos_trend",B155,"")</f>
        <v/>
      </c>
      <c r="L26" t="str">
        <f t="shared" si="0"/>
        <v/>
      </c>
      <c r="M26" t="str">
        <f t="shared" si="2"/>
        <v>revenue, gross income</v>
      </c>
      <c r="T26">
        <f>IF(U26 &lt;&gt; "",5, 0)</f>
        <v>0</v>
      </c>
      <c r="U26" t="str">
        <f>IF(I167="pos_trend",B167,"")</f>
        <v/>
      </c>
      <c r="V26" t="str">
        <f t="shared" si="1"/>
        <v/>
      </c>
      <c r="W26" t="str">
        <f t="shared" si="3"/>
        <v/>
      </c>
    </row>
    <row r="27" spans="1:23" x14ac:dyDescent="0.3">
      <c r="A27" s="1">
        <v>0</v>
      </c>
      <c r="B27" t="s">
        <v>41</v>
      </c>
      <c r="C27">
        <v>10</v>
      </c>
      <c r="D27">
        <v>10</v>
      </c>
      <c r="E27">
        <v>10</v>
      </c>
      <c r="F27">
        <v>10</v>
      </c>
      <c r="J27">
        <f>IF(K27 &lt;&gt; "",6, 0)</f>
        <v>0</v>
      </c>
      <c r="K27" t="str">
        <f>IF(I172="pos_trend",B172,"")</f>
        <v/>
      </c>
      <c r="L27" t="str">
        <f t="shared" si="0"/>
        <v/>
      </c>
      <c r="M27" t="str">
        <f t="shared" si="2"/>
        <v>revenue, gross income</v>
      </c>
      <c r="T27">
        <f>IF(U27 &lt;&gt; "",6, 0)</f>
        <v>0</v>
      </c>
      <c r="U27" t="str">
        <f>IF(I170="pos_trend",B170,"")</f>
        <v/>
      </c>
      <c r="V27" t="str">
        <f t="shared" si="1"/>
        <v/>
      </c>
      <c r="W27" t="str">
        <f t="shared" si="3"/>
        <v/>
      </c>
    </row>
    <row r="28" spans="1:23" x14ac:dyDescent="0.3">
      <c r="A28" s="1">
        <v>1</v>
      </c>
      <c r="B28" t="s">
        <v>42</v>
      </c>
      <c r="C28">
        <v>-0.01</v>
      </c>
      <c r="D28">
        <v>0.03</v>
      </c>
      <c r="E28">
        <v>-0.04</v>
      </c>
      <c r="F28">
        <v>0.47</v>
      </c>
      <c r="J28">
        <f>IF(K28 &lt;&gt; "",7, 0)</f>
        <v>0</v>
      </c>
      <c r="K28" t="str">
        <f>IF(I173="pos_trend",B173,"")</f>
        <v/>
      </c>
      <c r="L28" t="str">
        <f t="shared" si="0"/>
        <v/>
      </c>
      <c r="M28" t="str">
        <f t="shared" si="2"/>
        <v>revenue, gross income</v>
      </c>
      <c r="T28">
        <f>IF(U28 &lt;&gt; "",7, 0)</f>
        <v>0</v>
      </c>
      <c r="U28" t="str">
        <f>IF(I171="pos_trend",B171,"")</f>
        <v/>
      </c>
      <c r="V28" t="str">
        <f t="shared" si="1"/>
        <v/>
      </c>
      <c r="W28" t="str">
        <f t="shared" si="3"/>
        <v/>
      </c>
    </row>
    <row r="29" spans="1:23" x14ac:dyDescent="0.3">
      <c r="A29" s="1">
        <v>2</v>
      </c>
      <c r="B29" t="s">
        <v>43</v>
      </c>
      <c r="C29">
        <v>-0.08</v>
      </c>
      <c r="E29">
        <v>-0.1</v>
      </c>
      <c r="F29">
        <v>0.2</v>
      </c>
      <c r="J29">
        <f>IF(K29 &lt;&gt; "",8, 0)</f>
        <v>0</v>
      </c>
      <c r="K29" t="str">
        <f>IF(I174="pos_trend",B174,"")</f>
        <v/>
      </c>
      <c r="L29" t="str">
        <f t="shared" si="0"/>
        <v/>
      </c>
      <c r="M29" t="str">
        <f t="shared" si="2"/>
        <v>revenue, gross income</v>
      </c>
      <c r="T29">
        <f>IF(U29 &lt;&gt; "",8, 0)</f>
        <v>0</v>
      </c>
      <c r="U29" t="str">
        <f>IF(I172="pos_trend",B172,"")</f>
        <v/>
      </c>
      <c r="V29" t="str">
        <f t="shared" si="1"/>
        <v/>
      </c>
      <c r="W29" t="str">
        <f t="shared" si="3"/>
        <v/>
      </c>
    </row>
    <row r="30" spans="1:23" x14ac:dyDescent="0.3">
      <c r="A30" s="1">
        <v>3</v>
      </c>
      <c r="B30" t="s">
        <v>44</v>
      </c>
      <c r="C30">
        <v>7.0000000000000007E-2</v>
      </c>
      <c r="D30">
        <v>0.05</v>
      </c>
      <c r="E30">
        <v>0.05</v>
      </c>
      <c r="F30">
        <v>0.79</v>
      </c>
      <c r="J30">
        <f>IF(K30 &lt;&gt; "",9, 0)</f>
        <v>0</v>
      </c>
      <c r="K30" t="str">
        <f>IF(I185="pos_trend",B185,"")</f>
        <v/>
      </c>
      <c r="L30" t="str">
        <f t="shared" si="0"/>
        <v/>
      </c>
      <c r="M30" t="str">
        <f t="shared" si="2"/>
        <v>revenue, gross income</v>
      </c>
      <c r="T30">
        <f>IF(U30 &lt;&gt; "",9, 0)</f>
        <v>0</v>
      </c>
      <c r="U30" t="str">
        <f>IF(I178="pos_trend",B178,"")</f>
        <v/>
      </c>
      <c r="V30" t="str">
        <f t="shared" si="1"/>
        <v/>
      </c>
      <c r="W30" t="str">
        <f t="shared" si="3"/>
        <v/>
      </c>
    </row>
    <row r="31" spans="1:23" x14ac:dyDescent="0.3">
      <c r="A31" s="1">
        <v>4</v>
      </c>
      <c r="B31" t="s">
        <v>45</v>
      </c>
      <c r="C31">
        <v>-0.01</v>
      </c>
      <c r="D31">
        <v>-0.09</v>
      </c>
      <c r="E31">
        <v>-0.2</v>
      </c>
      <c r="F31">
        <v>-0.04</v>
      </c>
      <c r="J31">
        <f>IF(K31 &lt;&gt; "",10, 0)</f>
        <v>0</v>
      </c>
      <c r="K31" t="str">
        <f>IF(I186="pos_trend",B186,"")</f>
        <v/>
      </c>
      <c r="L31" t="str">
        <f t="shared" si="0"/>
        <v/>
      </c>
      <c r="M31" t="str">
        <f t="shared" si="2"/>
        <v>revenue, gross income</v>
      </c>
      <c r="T31">
        <f>IF(U31 &lt;&gt; "",10, 0)</f>
        <v>0</v>
      </c>
      <c r="U31" t="str">
        <f>IF(I199="pos_trend",B199,"")</f>
        <v/>
      </c>
      <c r="V31" t="str">
        <f t="shared" si="1"/>
        <v/>
      </c>
      <c r="W31" t="str">
        <f t="shared" si="3"/>
        <v/>
      </c>
    </row>
    <row r="32" spans="1:23" x14ac:dyDescent="0.3">
      <c r="J32">
        <f>IF(K32 &lt;&gt; "",11, 0)</f>
        <v>0</v>
      </c>
      <c r="K32" t="str">
        <f>IF(I187="pos_trend",B187,"")</f>
        <v/>
      </c>
      <c r="L32" t="str">
        <f t="shared" si="0"/>
        <v/>
      </c>
      <c r="M32" t="str">
        <f t="shared" si="2"/>
        <v>revenue, gross income</v>
      </c>
      <c r="T32">
        <f>IF(U32 &lt;&gt; "",11, 0)</f>
        <v>0</v>
      </c>
      <c r="U32" t="str">
        <f>IF(I209="pos_trend",B209,"")</f>
        <v/>
      </c>
      <c r="V32" t="str">
        <f t="shared" si="1"/>
        <v/>
      </c>
      <c r="W32" t="str">
        <f t="shared" si="3"/>
        <v/>
      </c>
    </row>
    <row r="33" spans="1:23" x14ac:dyDescent="0.3">
      <c r="B33" s="1" t="s">
        <v>46</v>
      </c>
      <c r="C33" s="1" t="s">
        <v>37</v>
      </c>
      <c r="D33" s="1" t="s">
        <v>38</v>
      </c>
      <c r="E33" s="1" t="s">
        <v>39</v>
      </c>
      <c r="F33" s="1" t="s">
        <v>40</v>
      </c>
      <c r="J33">
        <f>IF(K33 &lt;&gt; "",12, 0)</f>
        <v>0</v>
      </c>
      <c r="K33" t="str">
        <f>IF(I195="pos_trend",B195,"")</f>
        <v/>
      </c>
      <c r="L33" t="str">
        <f t="shared" si="0"/>
        <v/>
      </c>
      <c r="M33" t="str">
        <f t="shared" si="2"/>
        <v>revenue, gross income</v>
      </c>
      <c r="T33">
        <f>IF(U33 &lt;&gt; "",12, 0)</f>
        <v>0</v>
      </c>
      <c r="U33" t="str">
        <f>IF(I231="pos_trend",B231,"")</f>
        <v/>
      </c>
      <c r="V33" t="str">
        <f t="shared" si="1"/>
        <v/>
      </c>
      <c r="W33" t="str">
        <f t="shared" si="3"/>
        <v/>
      </c>
    </row>
    <row r="34" spans="1:23" x14ac:dyDescent="0.3">
      <c r="A34" s="1">
        <v>0</v>
      </c>
      <c r="B34" t="s">
        <v>41</v>
      </c>
      <c r="C34" t="s">
        <v>2512</v>
      </c>
      <c r="D34" t="s">
        <v>2512</v>
      </c>
      <c r="E34" t="s">
        <v>5003</v>
      </c>
      <c r="F34" t="s">
        <v>5003</v>
      </c>
      <c r="J34">
        <f>IF(K34 &lt;&gt; "",13, 0)</f>
        <v>0</v>
      </c>
      <c r="K34" t="str">
        <f>IF(I196="pos_trend",B196,"")</f>
        <v/>
      </c>
      <c r="L34" t="str">
        <f t="shared" si="0"/>
        <v/>
      </c>
      <c r="M34" t="str">
        <f t="shared" si="2"/>
        <v>revenue, gross income</v>
      </c>
      <c r="T34">
        <f>IF(U34 &lt;&gt; "",13, 0)</f>
        <v>0</v>
      </c>
      <c r="U34" t="str">
        <f>IF(I251="pos_trend",B251,"")</f>
        <v/>
      </c>
      <c r="V34" t="str">
        <f t="shared" si="1"/>
        <v/>
      </c>
      <c r="W34" t="str">
        <f t="shared" si="3"/>
        <v/>
      </c>
    </row>
    <row r="35" spans="1:23" x14ac:dyDescent="0.3">
      <c r="A35" s="1">
        <v>1</v>
      </c>
      <c r="B35" t="s">
        <v>42</v>
      </c>
      <c r="C35" t="s">
        <v>5004</v>
      </c>
      <c r="D35" t="s">
        <v>5005</v>
      </c>
      <c r="E35" t="s">
        <v>5006</v>
      </c>
      <c r="F35" t="s">
        <v>52</v>
      </c>
      <c r="J35">
        <f>IF(K35 &lt;&gt; "",14, 0)</f>
        <v>0</v>
      </c>
      <c r="K35" t="str">
        <f>IF(I201="pos_trend",B201,"")</f>
        <v/>
      </c>
      <c r="L35" t="str">
        <f t="shared" si="0"/>
        <v/>
      </c>
      <c r="M35" t="str">
        <f t="shared" si="2"/>
        <v>revenue, gross income</v>
      </c>
      <c r="T35">
        <f>IF(U35 &lt;&gt; "",14, 0)</f>
        <v>0</v>
      </c>
      <c r="U35" t="str">
        <f>IF(I279="pos_trend",B279,"")</f>
        <v/>
      </c>
      <c r="V35" t="str">
        <f t="shared" si="1"/>
        <v/>
      </c>
      <c r="W35" t="str">
        <f t="shared" si="3"/>
        <v/>
      </c>
    </row>
    <row r="36" spans="1:23" x14ac:dyDescent="0.3">
      <c r="A36" s="1">
        <v>2</v>
      </c>
      <c r="B36" t="s">
        <v>43</v>
      </c>
      <c r="C36" t="s">
        <v>5007</v>
      </c>
      <c r="D36" t="s">
        <v>5008</v>
      </c>
      <c r="E36" t="s">
        <v>5009</v>
      </c>
      <c r="F36" t="s">
        <v>5010</v>
      </c>
      <c r="J36">
        <f>IF(K36 &lt;&gt; "",15, 0)</f>
        <v>0</v>
      </c>
      <c r="K36" t="str">
        <f>IF(I202="pos_trend",B202,"")</f>
        <v/>
      </c>
      <c r="L36" t="str">
        <f t="shared" si="0"/>
        <v/>
      </c>
      <c r="M36" t="str">
        <f t="shared" si="2"/>
        <v>revenue, gross income</v>
      </c>
      <c r="T36">
        <f>IF(U36 &lt;&gt; "",15, 0)</f>
        <v>0</v>
      </c>
      <c r="U36" t="str">
        <f>IF(I336="pos_trend",B336,"")</f>
        <v/>
      </c>
      <c r="V36" t="str">
        <f t="shared" si="1"/>
        <v/>
      </c>
      <c r="W36" t="str">
        <f t="shared" si="3"/>
        <v/>
      </c>
    </row>
    <row r="37" spans="1:23" x14ac:dyDescent="0.3">
      <c r="A37" s="1">
        <v>3</v>
      </c>
      <c r="B37" t="s">
        <v>44</v>
      </c>
      <c r="C37" t="s">
        <v>5011</v>
      </c>
      <c r="D37" t="s">
        <v>5012</v>
      </c>
      <c r="E37" t="s">
        <v>5013</v>
      </c>
      <c r="F37" t="s">
        <v>1474</v>
      </c>
      <c r="J37">
        <f>IF(K37 &lt;&gt; "",16, 0)</f>
        <v>0</v>
      </c>
      <c r="K37" t="str">
        <f>IF(I203="pos_trend",B203,"")</f>
        <v/>
      </c>
      <c r="L37" t="str">
        <f t="shared" si="0"/>
        <v/>
      </c>
      <c r="M37" t="str">
        <f t="shared" si="2"/>
        <v>revenue, gross income</v>
      </c>
      <c r="T37">
        <f>IF(U37 &lt;&gt; "",16, 0)</f>
        <v>0</v>
      </c>
      <c r="U37" t="str">
        <f>IF(I235="pos_trend",B235,"")</f>
        <v/>
      </c>
      <c r="V37" t="str">
        <f t="shared" si="1"/>
        <v/>
      </c>
      <c r="W37" t="str">
        <f t="shared" si="3"/>
        <v/>
      </c>
    </row>
    <row r="38" spans="1:23" x14ac:dyDescent="0.3">
      <c r="A38" s="1">
        <v>4</v>
      </c>
      <c r="B38" t="s">
        <v>60</v>
      </c>
      <c r="C38" t="s">
        <v>5014</v>
      </c>
      <c r="D38" t="s">
        <v>5015</v>
      </c>
      <c r="E38" t="s">
        <v>5016</v>
      </c>
      <c r="F38" t="s">
        <v>5006</v>
      </c>
      <c r="J38">
        <f>IF(K38 &lt;&gt; "",17, 0)</f>
        <v>0</v>
      </c>
      <c r="K38" t="str">
        <f>IF(I351="pos_trend",B351,"")</f>
        <v/>
      </c>
      <c r="L38" t="str">
        <f t="shared" si="0"/>
        <v/>
      </c>
      <c r="M38" t="str">
        <f t="shared" si="2"/>
        <v>revenue, gross income</v>
      </c>
      <c r="T38">
        <f>IF(U38 &lt;&gt; "",17, 0)</f>
        <v>0</v>
      </c>
      <c r="U38" t="str">
        <f>IF(I236="pos_trend",B236,"")</f>
        <v/>
      </c>
      <c r="V38" t="str">
        <f t="shared" si="1"/>
        <v/>
      </c>
      <c r="W38" t="str">
        <f t="shared" si="3"/>
        <v/>
      </c>
    </row>
    <row r="39" spans="1:23" x14ac:dyDescent="0.3">
      <c r="A39" s="1">
        <v>5</v>
      </c>
      <c r="B39" t="s">
        <v>63</v>
      </c>
      <c r="C39" t="s">
        <v>5017</v>
      </c>
      <c r="D39" t="s">
        <v>5018</v>
      </c>
      <c r="E39" t="s">
        <v>5019</v>
      </c>
      <c r="F39" t="s">
        <v>5020</v>
      </c>
      <c r="K39" t="str">
        <f>IF(I352="pos_trend",B352,"")</f>
        <v/>
      </c>
      <c r="M39" t="str">
        <f t="shared" si="2"/>
        <v>revenue, gross income</v>
      </c>
      <c r="W39" t="str">
        <f t="shared" si="3"/>
        <v/>
      </c>
    </row>
    <row r="40" spans="1:23" x14ac:dyDescent="0.3">
      <c r="J40">
        <f>MAX(J22:J39)</f>
        <v>3</v>
      </c>
      <c r="K40" t="str">
        <f>VLOOKUP(J40,J22:K39,2,FALSE)</f>
        <v>Gross Income</v>
      </c>
      <c r="M40" t="str">
        <f>IF(IFERROR(FIND(",",M39),TRUE)=TRUE,M39,IF(NOT(EXACT(K40,UPPER(K40))),SUBSTITUTE(M39,LOWER(K40),"and "&amp;LOWER(K40)),SUBSTITUTE(M39,K40,"and "&amp;K40)))</f>
        <v>revenue, and gross income</v>
      </c>
      <c r="T40">
        <f>MAX(T22:T39)</f>
        <v>0</v>
      </c>
      <c r="U40" t="str">
        <f>VLOOKUP(T40,T22:U39,2,FALSE)</f>
        <v/>
      </c>
      <c r="W40" t="str">
        <f>IF(IFERROR(FIND(",",W39),TRUE)=TRUE,W39,IF(NOT(EXACT(U40,UPPER(U40))),SUBSTITUTE(W39,LOWER(U40),"and "&amp;LOWER(U40)),SUBSTITUTE(W39,U40,"and "&amp;U40)))</f>
        <v/>
      </c>
    </row>
    <row r="41" spans="1:23" x14ac:dyDescent="0.3">
      <c r="B41" s="1" t="s">
        <v>68</v>
      </c>
      <c r="C41" s="1" t="s">
        <v>69</v>
      </c>
      <c r="D41" s="1" t="s">
        <v>70</v>
      </c>
      <c r="E41" s="1" t="s">
        <v>71</v>
      </c>
      <c r="F41" s="1" t="s">
        <v>72</v>
      </c>
    </row>
    <row r="42" spans="1:23" x14ac:dyDescent="0.3">
      <c r="A42" s="1">
        <v>0</v>
      </c>
      <c r="B42" t="s">
        <v>73</v>
      </c>
      <c r="C42" t="s">
        <v>79</v>
      </c>
      <c r="D42" t="s">
        <v>83</v>
      </c>
      <c r="E42" t="s">
        <v>3783</v>
      </c>
      <c r="F42" t="s">
        <v>5021</v>
      </c>
      <c r="K42" t="str">
        <f>SUBSTITUTE(IF(M40&lt;&gt;"", D1 &amp; " has managed to increase " &amp; M40 &amp; " each year since " &amp; C144, "No positive trends")," , "," ")</f>
        <v>Alkermes has managed to increase revenue, and gross income each year since 2012</v>
      </c>
      <c r="U42" t="str">
        <f>SUBSTITUTE(IF(W40&lt;&gt;"", D1 &amp; " has managed to increase " &amp; W40 &amp; " each year since " &amp; C144, "No positive trends")," , "," ")</f>
        <v>No positive trends</v>
      </c>
    </row>
    <row r="43" spans="1:23" x14ac:dyDescent="0.3">
      <c r="A43" s="1">
        <v>1</v>
      </c>
      <c r="B43" t="s">
        <v>78</v>
      </c>
      <c r="C43" t="s">
        <v>1828</v>
      </c>
      <c r="D43" t="s">
        <v>5021</v>
      </c>
      <c r="E43" t="s">
        <v>81</v>
      </c>
      <c r="F43" t="s">
        <v>5022</v>
      </c>
    </row>
    <row r="44" spans="1:23" x14ac:dyDescent="0.3">
      <c r="A44" s="1">
        <v>2</v>
      </c>
      <c r="B44" t="s">
        <v>82</v>
      </c>
      <c r="C44" t="s">
        <v>4384</v>
      </c>
      <c r="D44" t="s">
        <v>3782</v>
      </c>
      <c r="E44" t="s">
        <v>1119</v>
      </c>
      <c r="F44" t="s">
        <v>5021</v>
      </c>
    </row>
    <row r="45" spans="1:23" x14ac:dyDescent="0.3">
      <c r="A45" s="1">
        <v>3</v>
      </c>
      <c r="B45" t="s">
        <v>87</v>
      </c>
      <c r="C45" t="s">
        <v>5023</v>
      </c>
      <c r="D45" t="s">
        <v>111</v>
      </c>
      <c r="E45" t="s">
        <v>111</v>
      </c>
      <c r="F45" t="s">
        <v>5024</v>
      </c>
    </row>
    <row r="47" spans="1:23" x14ac:dyDescent="0.3">
      <c r="B47" s="1" t="s">
        <v>92</v>
      </c>
      <c r="C47" s="1" t="s">
        <v>37</v>
      </c>
      <c r="D47" s="1" t="s">
        <v>38</v>
      </c>
      <c r="E47" s="1" t="s">
        <v>39</v>
      </c>
      <c r="F47" s="1" t="s">
        <v>40</v>
      </c>
    </row>
    <row r="48" spans="1:23" x14ac:dyDescent="0.3">
      <c r="A48" s="1">
        <v>0</v>
      </c>
      <c r="B48" t="s">
        <v>93</v>
      </c>
      <c r="C48">
        <v>-0.01</v>
      </c>
      <c r="D48">
        <v>0.03</v>
      </c>
      <c r="E48">
        <v>-0.04</v>
      </c>
      <c r="F48">
        <v>0.47</v>
      </c>
    </row>
    <row r="49" spans="1:14" x14ac:dyDescent="0.3">
      <c r="A49" s="1">
        <v>1</v>
      </c>
      <c r="B49" t="s">
        <v>94</v>
      </c>
      <c r="C49">
        <v>-0.01</v>
      </c>
      <c r="D49">
        <v>0.03</v>
      </c>
      <c r="E49">
        <v>-0.04</v>
      </c>
      <c r="F49">
        <v>0.47</v>
      </c>
    </row>
    <row r="50" spans="1:14" x14ac:dyDescent="0.3">
      <c r="A50" s="1">
        <v>2</v>
      </c>
      <c r="B50" t="s">
        <v>95</v>
      </c>
      <c r="C50">
        <v>-0.01</v>
      </c>
      <c r="D50">
        <v>0.03</v>
      </c>
      <c r="E50">
        <v>-0.04</v>
      </c>
      <c r="F50">
        <v>0.47</v>
      </c>
    </row>
    <row r="51" spans="1:14" x14ac:dyDescent="0.3">
      <c r="A51" s="1">
        <v>3</v>
      </c>
      <c r="B51" t="s">
        <v>96</v>
      </c>
      <c r="C51">
        <v>-0.01</v>
      </c>
      <c r="D51">
        <v>0.03</v>
      </c>
      <c r="E51">
        <v>-0.04</v>
      </c>
      <c r="F51">
        <v>0.47</v>
      </c>
    </row>
    <row r="52" spans="1:14" x14ac:dyDescent="0.3">
      <c r="A52" s="1">
        <v>4</v>
      </c>
      <c r="B52" t="s">
        <v>97</v>
      </c>
      <c r="C52">
        <v>0.01</v>
      </c>
      <c r="D52">
        <v>0.02</v>
      </c>
      <c r="E52">
        <v>0.04</v>
      </c>
      <c r="F52">
        <v>0.62</v>
      </c>
    </row>
    <row r="54" spans="1:14" x14ac:dyDescent="0.3">
      <c r="B54" s="1" t="s">
        <v>98</v>
      </c>
      <c r="C54" s="1" t="s">
        <v>37</v>
      </c>
      <c r="D54" s="1" t="s">
        <v>38</v>
      </c>
      <c r="E54" s="1" t="s">
        <v>39</v>
      </c>
      <c r="F54" s="1" t="s">
        <v>40</v>
      </c>
    </row>
    <row r="55" spans="1:14" x14ac:dyDescent="0.3">
      <c r="A55" s="1">
        <v>0</v>
      </c>
      <c r="B55" t="s">
        <v>99</v>
      </c>
    </row>
    <row r="56" spans="1:14" x14ac:dyDescent="0.3">
      <c r="A56" s="1">
        <v>1</v>
      </c>
      <c r="B56" t="s">
        <v>100</v>
      </c>
      <c r="C56">
        <v>1</v>
      </c>
      <c r="D56">
        <v>1</v>
      </c>
    </row>
    <row r="57" spans="1:14" x14ac:dyDescent="0.3">
      <c r="A57" s="1">
        <v>2</v>
      </c>
      <c r="B57" t="s">
        <v>101</v>
      </c>
    </row>
    <row r="58" spans="1:14" x14ac:dyDescent="0.3">
      <c r="A58" s="1">
        <v>3</v>
      </c>
      <c r="B58" t="s">
        <v>102</v>
      </c>
    </row>
    <row r="60" spans="1:14" x14ac:dyDescent="0.3">
      <c r="B60" s="1" t="s">
        <v>103</v>
      </c>
      <c r="C60" s="1" t="s">
        <v>5025</v>
      </c>
      <c r="D60" s="1" t="s">
        <v>105</v>
      </c>
      <c r="E60" s="1" t="s">
        <v>106</v>
      </c>
      <c r="F60" s="1" t="s">
        <v>107</v>
      </c>
      <c r="I60" t="str">
        <f t="shared" ref="I60:I123" si="4">IF(AND(K60&gt; J60, L60&gt; K60, M60&gt; L60, N60&gt; M60), "pos_trend", IF(AND(K60&lt; J60, L60&lt; K60, M60&lt; L60, N60&lt; M60), "neg_trend", "N/A"))</f>
        <v>N/A</v>
      </c>
      <c r="J60" t="str">
        <f t="shared" ref="J60:J123" si="5">IFERROR(IF(TRIM(C60)="-", "N/A", IF(RIGHT(C60,1)=")",IF(RIGHT(C60,2)="T)",-1000000000000*VALUE(MID(C60,2,LEN(C60)-3)),IF(RIGHT(C60,2)="M)",-1000000*VALUE(MID(C60,2,LEN(C60)-3)),IF(RIGHT(C60,2)="B)",-1000000000*VALUE(MID(C60,2,LEN(C60)-3)),IF(RIGHT(C60,2)="k)",-1000*VALUE(MID(C60,2,LEN(C60)-3)),VALUE(SUBSTITUTE(C60,",","")))))),IF(RIGHT(C60,1)="T",1000000000000*VALUE(LEFT(C60,LEN(C60)-1)),IF(RIGHT(C60,1)="M",1000000*VALUE(LEFT(C60,LEN(C60)-1)),IF(RIGHT(C60,1)="B",1000000000*VALUE(LEFT(C60,LEN(C60)-1)),IF(RIGHT(C60,1)="%",0.01*VALUE(LEFT(C60,LEN(C60)-1)),IF(RIGHT(C60,1)="k",1000*VALUE(LEFT(C60,LEN(C60)-1)),VALUE(SUBSTITUTE(C60,",",""))))))))),"N/A")</f>
        <v>N/A</v>
      </c>
      <c r="K60" t="str">
        <f t="shared" ref="K60:K123" si="6">IFERROR(IF(TRIM(D60)="-", "N/A", IF(RIGHT(D60,1)=")",IF(RIGHT(D60,2)="T)",-1000000000000*VALUE(MID(D60,2,LEN(D60)-3)),IF(RIGHT(D60,2)="M)",-1000000*VALUE(MID(D60,2,LEN(D60)-3)),IF(RIGHT(D60,2)="B)",-1000000000*VALUE(MID(D60,2,LEN(D60)-3)),IF(RIGHT(D60,2)="k)",-1000*VALUE(MID(D60,2,LEN(D60)-3)),VALUE(SUBSTITUTE(D60,",","")))))),IF(RIGHT(D60,1)="T",1000000000000*VALUE(LEFT(D60,LEN(D60)-1)),IF(RIGHT(D60,1)="M",1000000*VALUE(LEFT(D60,LEN(D60)-1)),IF(RIGHT(D60,1)="B",1000000000*VALUE(LEFT(D60,LEN(D60)-1)),IF(RIGHT(D60,1)="%",0.01*VALUE(LEFT(D60,LEN(D60)-1)),IF(RIGHT(D60,1)="k",1000*VALUE(LEFT(D60,LEN(D60)-1)),VALUE(SUBSTITUTE(D60,",",""))))))))),"N/A")</f>
        <v>N/A</v>
      </c>
      <c r="L60" t="str">
        <f t="shared" ref="L60:L123" si="7">IFERROR(IF(TRIM(E60)="-", "N/A", IF(RIGHT(E60,1)=")",IF(RIGHT(E60,2)="T)",-1000000000000*VALUE(MID(E60,2,LEN(E60)-3)),IF(RIGHT(E60,2)="M)",-1000000*VALUE(MID(E60,2,LEN(E60)-3)),IF(RIGHT(E60,2)="B)",-1000000000*VALUE(MID(E60,2,LEN(E60)-3)),IF(RIGHT(E60,2)="k)",-1000*VALUE(MID(E60,2,LEN(E60)-3)),VALUE(SUBSTITUTE(E60,",","")))))),IF(RIGHT(E60,1)="T",1000000000000*VALUE(LEFT(E60,LEN(E60)-1)),IF(RIGHT(E60,1)="M",1000000*VALUE(LEFT(E60,LEN(E60)-1)),IF(RIGHT(E60,1)="B",1000000000*VALUE(LEFT(E60,LEN(E60)-1)),IF(RIGHT(E60,1)="%",0.01*VALUE(LEFT(E60,LEN(E60)-1)),IF(RIGHT(E60,1)="k",1000*VALUE(LEFT(E60,LEN(E60)-1)),VALUE(SUBSTITUTE(E60,",",""))))))))),"N/A")</f>
        <v>N/A</v>
      </c>
      <c r="M60" t="str">
        <f t="shared" ref="M60:M123" si="8">IFERROR(IF(TRIM(F60)="-", "N/A", IF(RIGHT(F60,1)=")",IF(RIGHT(F60,2)="T)",-1000000000000*VALUE(MID(F60,2,LEN(F60)-3)),IF(RIGHT(F60,2)="M)",-1000000*VALUE(MID(F60,2,LEN(F60)-3)),IF(RIGHT(F60,2)="B)",-1000000000*VALUE(MID(F60,2,LEN(F60)-3)),IF(RIGHT(F60,2)="k)",-1000*VALUE(MID(F60,2,LEN(F60)-3)),VALUE(SUBSTITUTE(F60,",","")))))),IF(RIGHT(F60,1)="T",1000000000000*VALUE(LEFT(F60,LEN(F60)-1)),IF(RIGHT(F60,1)="M",1000000*VALUE(LEFT(F60,LEN(F60)-1)),IF(RIGHT(F60,1)="B",1000000000*VALUE(LEFT(F60,LEN(F60)-1)),IF(RIGHT(F60,1)="%",0.01*VALUE(LEFT(F60,LEN(F60)-1)),IF(RIGHT(F60,1)="k",1000*VALUE(LEFT(F60,LEN(F60)-1)),VALUE(SUBSTITUTE(F60,",",""))))))))),"N/A")</f>
        <v>N/A</v>
      </c>
      <c r="N60" t="str">
        <f t="shared" ref="N60:N123" si="9">IFERROR(IF(TRIM(G60)="-", "N/A", IF(RIGHT(G60,1)=")",IF(RIGHT(G60,2)="T)",-1000000000000*VALUE(MID(G60,2,LEN(G60)-3)),IF(RIGHT(G60,2)="M)",-1000000*VALUE(MID(G60,2,LEN(G60)-3)),IF(RIGHT(G60,2)="B)",-1000000000*VALUE(MID(G60,2,LEN(G60)-3)),IF(RIGHT(G60,2)="k)",-1000*VALUE(MID(G60,2,LEN(G60)-3)),VALUE(SUBSTITUTE(G60,",","")))))),IF(RIGHT(G60,1)="T",1000000000000*VALUE(LEFT(G60,LEN(G60)-1)),IF(RIGHT(G60,1)="M",1000000*VALUE(LEFT(G60,LEN(G60)-1)),IF(RIGHT(G60,1)="B",1000000000*VALUE(LEFT(G60,LEN(G60)-1)),IF(RIGHT(G60,1)="%",0.01*VALUE(LEFT(G60,LEN(G60)-1)),IF(RIGHT(G60,1)="k",1000*VALUE(LEFT(G60,LEN(G60)-1)),VALUE(SUBSTITUTE(G60,",",""))))))))),"N/A")</f>
        <v>N/A</v>
      </c>
    </row>
    <row r="61" spans="1:14" x14ac:dyDescent="0.3">
      <c r="A61" s="1">
        <v>0</v>
      </c>
      <c r="B61" t="s">
        <v>108</v>
      </c>
      <c r="F61">
        <v>0.19</v>
      </c>
      <c r="I61" t="str">
        <f t="shared" si="4"/>
        <v>N/A</v>
      </c>
      <c r="J61" t="str">
        <f t="shared" si="5"/>
        <v>N/A</v>
      </c>
      <c r="K61" t="str">
        <f t="shared" si="6"/>
        <v>N/A</v>
      </c>
      <c r="L61" t="str">
        <f t="shared" si="7"/>
        <v>N/A</v>
      </c>
      <c r="M61">
        <f t="shared" si="8"/>
        <v>0.19</v>
      </c>
      <c r="N61" t="str">
        <f t="shared" si="9"/>
        <v>N/A</v>
      </c>
    </row>
    <row r="62" spans="1:14" x14ac:dyDescent="0.3">
      <c r="A62" s="1">
        <v>1</v>
      </c>
      <c r="B62" t="s">
        <v>110</v>
      </c>
      <c r="C62" t="s">
        <v>5026</v>
      </c>
      <c r="F62">
        <v>0.22</v>
      </c>
      <c r="I62" t="str">
        <f t="shared" si="4"/>
        <v>N/A</v>
      </c>
      <c r="J62">
        <f t="shared" si="5"/>
        <v>1.3330000000000002</v>
      </c>
      <c r="K62" t="str">
        <f t="shared" si="6"/>
        <v>N/A</v>
      </c>
      <c r="L62" t="str">
        <f t="shared" si="7"/>
        <v>N/A</v>
      </c>
      <c r="M62">
        <f t="shared" si="8"/>
        <v>0.22</v>
      </c>
      <c r="N62" t="str">
        <f t="shared" si="9"/>
        <v>N/A</v>
      </c>
    </row>
    <row r="63" spans="1:14" x14ac:dyDescent="0.3">
      <c r="A63" s="1">
        <v>2</v>
      </c>
      <c r="B63" t="s">
        <v>112</v>
      </c>
      <c r="C63" t="s">
        <v>3192</v>
      </c>
      <c r="F63">
        <v>0.08</v>
      </c>
      <c r="I63" t="str">
        <f t="shared" si="4"/>
        <v>N/A</v>
      </c>
      <c r="J63">
        <f t="shared" si="5"/>
        <v>0.8</v>
      </c>
      <c r="K63" t="str">
        <f t="shared" si="6"/>
        <v>N/A</v>
      </c>
      <c r="L63" t="str">
        <f t="shared" si="7"/>
        <v>N/A</v>
      </c>
      <c r="M63">
        <f t="shared" si="8"/>
        <v>0.08</v>
      </c>
      <c r="N63" t="str">
        <f t="shared" si="9"/>
        <v>N/A</v>
      </c>
    </row>
    <row r="64" spans="1:14" x14ac:dyDescent="0.3">
      <c r="A64" s="1">
        <v>3</v>
      </c>
      <c r="B64" t="s">
        <v>114</v>
      </c>
      <c r="C64" t="s">
        <v>5027</v>
      </c>
      <c r="F64">
        <v>0.12</v>
      </c>
      <c r="I64" t="str">
        <f t="shared" si="4"/>
        <v>N/A</v>
      </c>
      <c r="J64">
        <f t="shared" si="5"/>
        <v>12.75</v>
      </c>
      <c r="K64" t="str">
        <f t="shared" si="6"/>
        <v>N/A</v>
      </c>
      <c r="L64" t="str">
        <f t="shared" si="7"/>
        <v>N/A</v>
      </c>
      <c r="M64">
        <f t="shared" si="8"/>
        <v>0.12</v>
      </c>
      <c r="N64" t="str">
        <f t="shared" si="9"/>
        <v>N/A</v>
      </c>
    </row>
    <row r="65" spans="1:14" x14ac:dyDescent="0.3">
      <c r="A65" s="1">
        <v>4</v>
      </c>
      <c r="B65" t="s">
        <v>116</v>
      </c>
      <c r="C65" t="s">
        <v>5028</v>
      </c>
      <c r="F65">
        <v>0.08</v>
      </c>
      <c r="I65" t="str">
        <f t="shared" si="4"/>
        <v>N/A</v>
      </c>
      <c r="J65">
        <f t="shared" si="5"/>
        <v>-0.28410000000000002</v>
      </c>
      <c r="K65" t="str">
        <f t="shared" si="6"/>
        <v>N/A</v>
      </c>
      <c r="L65" t="str">
        <f t="shared" si="7"/>
        <v>N/A</v>
      </c>
      <c r="M65">
        <f t="shared" si="8"/>
        <v>0.08</v>
      </c>
      <c r="N65" t="str">
        <f t="shared" si="9"/>
        <v>N/A</v>
      </c>
    </row>
    <row r="66" spans="1:14" x14ac:dyDescent="0.3">
      <c r="A66" s="1">
        <v>5</v>
      </c>
      <c r="B66" t="s">
        <v>118</v>
      </c>
      <c r="C66" t="s">
        <v>5029</v>
      </c>
      <c r="I66" t="str">
        <f t="shared" si="4"/>
        <v>N/A</v>
      </c>
      <c r="J66">
        <f t="shared" si="5"/>
        <v>-0.30790000000000001</v>
      </c>
      <c r="K66" t="str">
        <f t="shared" si="6"/>
        <v>N/A</v>
      </c>
      <c r="L66" t="str">
        <f t="shared" si="7"/>
        <v>N/A</v>
      </c>
      <c r="M66" t="str">
        <f t="shared" si="8"/>
        <v>N/A</v>
      </c>
      <c r="N66" t="str">
        <f t="shared" si="9"/>
        <v>N/A</v>
      </c>
    </row>
    <row r="67" spans="1:14" x14ac:dyDescent="0.3">
      <c r="D67" t="s">
        <v>120</v>
      </c>
      <c r="E67" t="str">
        <f>C1</f>
        <v>Alkermes plc (ALKS)</v>
      </c>
      <c r="I67" t="str">
        <f t="shared" si="4"/>
        <v>N/A</v>
      </c>
      <c r="J67" t="str">
        <f t="shared" si="5"/>
        <v>N/A</v>
      </c>
      <c r="K67" t="str">
        <f t="shared" si="6"/>
        <v>N/A</v>
      </c>
      <c r="L67" t="str">
        <f t="shared" si="7"/>
        <v>N/A</v>
      </c>
      <c r="M67" t="str">
        <f t="shared" si="8"/>
        <v>N/A</v>
      </c>
      <c r="N67" t="str">
        <f t="shared" si="9"/>
        <v>N/A</v>
      </c>
    </row>
    <row r="68" spans="1:14" x14ac:dyDescent="0.3">
      <c r="A68" s="1">
        <v>0</v>
      </c>
      <c r="B68" t="s">
        <v>121</v>
      </c>
      <c r="C68" t="s">
        <v>4998</v>
      </c>
      <c r="D68">
        <f ca="1">AVERAGE(VALUE(INDIRECT("J"&amp;(MATCH(B68,B69:B500,0)+68))),VALUE(INDIRECT("J"&amp;(MATCH(B68,B69:B500,0)+79))),VALUE(INDIRECT("J"&amp;(MATCH(B68,B69:B500,0)+90))),VALUE(INDIRECT("J"&amp;(MATCH(B68,B69:B500,0)+101))))</f>
        <v>3987500000</v>
      </c>
      <c r="E68" t="str">
        <f t="shared" ref="E68:E76" ca="1" si="10">IF(AND(C68&lt;&gt;"",D68&lt;&gt;0),IF(VALUE(J68)&gt;VALUE(K68),"above average","below average"),"no data")</f>
        <v>above average</v>
      </c>
      <c r="I68" t="str">
        <f t="shared" ca="1" si="4"/>
        <v>N/A</v>
      </c>
      <c r="J68">
        <f t="shared" si="5"/>
        <v>8980000000</v>
      </c>
      <c r="K68">
        <f t="shared" ca="1" si="6"/>
        <v>3987500000</v>
      </c>
      <c r="L68" t="str">
        <f t="shared" ca="1" si="7"/>
        <v>N/A</v>
      </c>
      <c r="M68" t="str">
        <f t="shared" si="8"/>
        <v>N/A</v>
      </c>
      <c r="N68" t="str">
        <f t="shared" si="9"/>
        <v>N/A</v>
      </c>
    </row>
    <row r="69" spans="1:14" x14ac:dyDescent="0.3">
      <c r="A69" s="1">
        <v>1</v>
      </c>
      <c r="B69" t="s">
        <v>122</v>
      </c>
      <c r="D69" t="e">
        <f ca="1">AVERAGE(VALUE(INDIRECT("J"&amp;(MATCH(B69,B70:B501,0)+69))),VALUE(INDIRECT("J"&amp;(MATCH(B69,B70:B501,0)+80))),VALUE(INDIRECT("J"&amp;(MATCH(B69,B70:B501,0)+91))),VALUE(INDIRECT("J"&amp;(MATCH(B69,B70:B501,0)+102))))</f>
        <v>#VALUE!</v>
      </c>
      <c r="E69" t="e">
        <f t="shared" ca="1" si="10"/>
        <v>#VALUE!</v>
      </c>
      <c r="I69" t="str">
        <f t="shared" ca="1" si="4"/>
        <v>N/A</v>
      </c>
      <c r="J69" t="str">
        <f t="shared" si="5"/>
        <v>N/A</v>
      </c>
      <c r="K69" t="str">
        <f t="shared" ca="1" si="6"/>
        <v>N/A</v>
      </c>
      <c r="L69" t="str">
        <f t="shared" ca="1" si="7"/>
        <v>N/A</v>
      </c>
      <c r="M69" t="str">
        <f t="shared" si="8"/>
        <v>N/A</v>
      </c>
      <c r="N69" t="str">
        <f t="shared" si="9"/>
        <v>N/A</v>
      </c>
    </row>
    <row r="70" spans="1:14" x14ac:dyDescent="0.3">
      <c r="A70" s="1">
        <v>2</v>
      </c>
      <c r="B70" t="s">
        <v>123</v>
      </c>
      <c r="C70" t="s">
        <v>5000</v>
      </c>
      <c r="D70">
        <f ca="1">AVERAGE(VALUE(INDIRECT("J"&amp;(MATCH(B70,B71:B502,0)+70))),VALUE(INDIRECT("J"&amp;(MATCH(B70,B71:B502,0)+81))),VALUE(INDIRECT("J"&amp;(MATCH(B70,B71:B502,0)+92))),VALUE(INDIRECT("J"&amp;(MATCH(B70,B71:B502,0)+103))))</f>
        <v>-0.62999999999999989</v>
      </c>
      <c r="E70" t="str">
        <f t="shared" ca="1" si="10"/>
        <v>below average</v>
      </c>
      <c r="F70" t="str">
        <f t="shared" ref="F70:F76" ca="1" si="11">IF(E70="above average",LOWER(TRIM(IF(ISNUMBER(VALUE(RIGHT(B70,1))),REPLACE(B70,LEN(B70),1,""),B70))),"")</f>
        <v/>
      </c>
      <c r="G70" t="str">
        <f ca="1">IFERROR(LEFT(F70,FIND("(",F70) - 2),F70)</f>
        <v/>
      </c>
      <c r="I70" t="str">
        <f t="shared" ca="1" si="4"/>
        <v>N/A</v>
      </c>
      <c r="J70">
        <f t="shared" si="5"/>
        <v>-44.42</v>
      </c>
      <c r="K70">
        <f t="shared" ca="1" si="6"/>
        <v>-0.63</v>
      </c>
      <c r="L70" t="str">
        <f t="shared" ca="1" si="7"/>
        <v>N/A</v>
      </c>
      <c r="M70" t="str">
        <f t="shared" ca="1" si="8"/>
        <v>N/A</v>
      </c>
      <c r="N70" t="str">
        <f t="shared" ca="1" si="9"/>
        <v>N/A</v>
      </c>
    </row>
    <row r="71" spans="1:14" x14ac:dyDescent="0.3">
      <c r="A71" s="1">
        <v>3</v>
      </c>
      <c r="B71" t="s">
        <v>124</v>
      </c>
      <c r="C71" t="s">
        <v>5030</v>
      </c>
      <c r="D71">
        <f ca="1">AVERAGE(VALUE(INDIRECT("J"&amp;(MATCH(B71,B72:B503,0)+71))),VALUE(INDIRECT("J"&amp;(MATCH(B71,B72:B503,0)+82))),VALUE(INDIRECT("J"&amp;(MATCH(B71,B72:B503,0)+93))),VALUE(INDIRECT("J"&amp;(MATCH(B71,B72:B503,0)+104))))</f>
        <v>-25.125</v>
      </c>
      <c r="E71" t="str">
        <f t="shared" ca="1" si="10"/>
        <v>above average</v>
      </c>
      <c r="F71" t="str">
        <f t="shared" ca="1" si="11"/>
        <v>forward p/e</v>
      </c>
      <c r="G71" t="str">
        <f t="shared" ref="G71:G76" ca="1" si="12">IF(F71&lt;&gt;"", G70 &amp; ", " &amp; IFERROR(LEFT(F71,FIND("(",F71) - 2),F71),G70)</f>
        <v>, forward p/e</v>
      </c>
      <c r="I71" t="str">
        <f t="shared" ca="1" si="4"/>
        <v>N/A</v>
      </c>
      <c r="J71">
        <f t="shared" si="5"/>
        <v>124.74</v>
      </c>
      <c r="K71">
        <f t="shared" ca="1" si="6"/>
        <v>-25.125</v>
      </c>
      <c r="L71" t="str">
        <f t="shared" ca="1" si="7"/>
        <v>N/A</v>
      </c>
      <c r="M71" t="str">
        <f t="shared" ca="1" si="8"/>
        <v>N/A</v>
      </c>
      <c r="N71" t="str">
        <f t="shared" ca="1" si="9"/>
        <v>N/A</v>
      </c>
    </row>
    <row r="72" spans="1:14" x14ac:dyDescent="0.3">
      <c r="A72" s="1">
        <v>4</v>
      </c>
      <c r="B72" t="s">
        <v>126</v>
      </c>
      <c r="C72" t="s">
        <v>5031</v>
      </c>
      <c r="D72">
        <f ca="1">AVERAGE(VALUE(INDIRECT("J"&amp;(MATCH(B72,B73:B504,0)+72))),VALUE(INDIRECT("J"&amp;(MATCH(B72,B73:B504,0)+83))),VALUE(INDIRECT("J"&amp;(MATCH(B72,B73:B504,0)+94))),VALUE(INDIRECT("J"&amp;(MATCH(B72,B73:B504,0)+105))))</f>
        <v>-0.35750000000000004</v>
      </c>
      <c r="E72" t="str">
        <f t="shared" ca="1" si="10"/>
        <v>above average</v>
      </c>
      <c r="F72" t="str">
        <f t="shared" ca="1" si="11"/>
        <v>peg ratio (5 yr expected)</v>
      </c>
      <c r="G72" t="str">
        <f t="shared" ca="1" si="12"/>
        <v>, forward p/e, peg ratio</v>
      </c>
      <c r="I72" t="str">
        <f t="shared" ca="1" si="4"/>
        <v>N/A</v>
      </c>
      <c r="J72">
        <f t="shared" si="5"/>
        <v>50.8</v>
      </c>
      <c r="K72">
        <f t="shared" ca="1" si="6"/>
        <v>-0.35749999999999998</v>
      </c>
      <c r="L72" t="str">
        <f t="shared" ca="1" si="7"/>
        <v>N/A</v>
      </c>
      <c r="M72" t="str">
        <f t="shared" ca="1" si="8"/>
        <v>N/A</v>
      </c>
      <c r="N72" t="str">
        <f t="shared" ca="1" si="9"/>
        <v>N/A</v>
      </c>
    </row>
    <row r="73" spans="1:14" x14ac:dyDescent="0.3">
      <c r="A73" s="1">
        <v>5</v>
      </c>
      <c r="B73" t="s">
        <v>128</v>
      </c>
      <c r="C73" t="s">
        <v>5032</v>
      </c>
      <c r="D73">
        <f ca="1">AVERAGE(VALUE(INDIRECT("J"&amp;(MATCH(B73,B74:B505,0)+73))),VALUE(INDIRECT("J"&amp;(MATCH(B73,B74:B505,0)+84))),VALUE(INDIRECT("J"&amp;(MATCH(B73,B74:B505,0)+95))),VALUE(INDIRECT("J"&amp;(MATCH(B73,B74:B505,0)+106))))</f>
        <v>611.42750000000001</v>
      </c>
      <c r="E73" t="str">
        <f t="shared" ca="1" si="10"/>
        <v>below average</v>
      </c>
      <c r="F73" t="str">
        <f t="shared" ca="1" si="11"/>
        <v/>
      </c>
      <c r="G73" t="str">
        <f t="shared" ca="1" si="12"/>
        <v>, forward p/e, peg ratio</v>
      </c>
      <c r="I73" t="str">
        <f t="shared" ca="1" si="4"/>
        <v>N/A</v>
      </c>
      <c r="J73">
        <f t="shared" si="5"/>
        <v>11.5</v>
      </c>
      <c r="K73">
        <f t="shared" ca="1" si="6"/>
        <v>611.42750000000001</v>
      </c>
      <c r="L73" t="str">
        <f t="shared" ca="1" si="7"/>
        <v>N/A</v>
      </c>
      <c r="M73" t="str">
        <f t="shared" ca="1" si="8"/>
        <v>N/A</v>
      </c>
      <c r="N73" t="str">
        <f t="shared" ca="1" si="9"/>
        <v>N/A</v>
      </c>
    </row>
    <row r="74" spans="1:14" x14ac:dyDescent="0.3">
      <c r="A74" s="1">
        <v>6</v>
      </c>
      <c r="B74" t="s">
        <v>130</v>
      </c>
      <c r="C74" t="s">
        <v>5033</v>
      </c>
      <c r="D74" t="e">
        <f ca="1">AVERAGE(VALUE(INDIRECT("J"&amp;(MATCH(B74,B75:B506,0)+74))),VALUE(INDIRECT("J"&amp;(MATCH(B74,B75:B506,0)+85))),VALUE(INDIRECT("J"&amp;(MATCH(B74,B75:B506,0)+96))),VALUE(INDIRECT("J"&amp;(MATCH(B74,B75:B506,0)+107))))</f>
        <v>#VALUE!</v>
      </c>
      <c r="E74" t="e">
        <f t="shared" ca="1" si="10"/>
        <v>#VALUE!</v>
      </c>
      <c r="F74" t="e">
        <f t="shared" ca="1" si="11"/>
        <v>#VALUE!</v>
      </c>
      <c r="G74" t="e">
        <f t="shared" ca="1" si="12"/>
        <v>#VALUE!</v>
      </c>
      <c r="I74" t="str">
        <f t="shared" ca="1" si="4"/>
        <v>N/A</v>
      </c>
      <c r="J74">
        <f t="shared" si="5"/>
        <v>7.38</v>
      </c>
      <c r="K74" t="str">
        <f t="shared" ca="1" si="6"/>
        <v>N/A</v>
      </c>
      <c r="L74" t="str">
        <f t="shared" ca="1" si="7"/>
        <v>N/A</v>
      </c>
      <c r="M74" t="str">
        <f t="shared" ca="1" si="8"/>
        <v>N/A</v>
      </c>
      <c r="N74" t="str">
        <f t="shared" ca="1" si="9"/>
        <v>N/A</v>
      </c>
    </row>
    <row r="75" spans="1:14" x14ac:dyDescent="0.3">
      <c r="A75" s="1">
        <v>7</v>
      </c>
      <c r="B75" t="s">
        <v>132</v>
      </c>
      <c r="D75" t="e">
        <f ca="1">AVERAGE(VALUE(INDIRECT("J"&amp;(MATCH(B75,B76:B507,0)+75))),VALUE(INDIRECT("J"&amp;(MATCH(B75,B76:B507,0)+86))),VALUE(INDIRECT("J"&amp;(MATCH(B75,B76:B507,0)+97))),VALUE(INDIRECT("J"&amp;(MATCH(B75,B76:B507,0)+108))))</f>
        <v>#VALUE!</v>
      </c>
      <c r="E75" t="e">
        <f t="shared" ca="1" si="10"/>
        <v>#VALUE!</v>
      </c>
      <c r="F75" t="e">
        <f t="shared" ca="1" si="11"/>
        <v>#VALUE!</v>
      </c>
      <c r="G75" t="e">
        <f t="shared" ca="1" si="12"/>
        <v>#VALUE!</v>
      </c>
      <c r="I75" t="str">
        <f t="shared" ca="1" si="4"/>
        <v>N/A</v>
      </c>
      <c r="J75" t="str">
        <f t="shared" si="5"/>
        <v>N/A</v>
      </c>
      <c r="K75" t="str">
        <f t="shared" ca="1" si="6"/>
        <v>N/A</v>
      </c>
      <c r="L75" t="str">
        <f t="shared" ca="1" si="7"/>
        <v>N/A</v>
      </c>
      <c r="M75" t="str">
        <f t="shared" ca="1" si="8"/>
        <v>N/A</v>
      </c>
      <c r="N75" t="str">
        <f t="shared" ca="1" si="9"/>
        <v>N/A</v>
      </c>
    </row>
    <row r="76" spans="1:14" x14ac:dyDescent="0.3">
      <c r="A76" s="1">
        <v>8</v>
      </c>
      <c r="B76" t="s">
        <v>133</v>
      </c>
      <c r="D76" t="e">
        <f ca="1">AVERAGE(VALUE(INDIRECT("J"&amp;(MATCH(B76,B77:B508,0)+76))),VALUE(INDIRECT("J"&amp;(MATCH(B76,B77:B508,0)+87))),VALUE(INDIRECT("J"&amp;(MATCH(B76,B77:B508,0)+98))),VALUE(INDIRECT("J"&amp;(MATCH(B76,B77:B508,0)+109))))</f>
        <v>#VALUE!</v>
      </c>
      <c r="E76" t="e">
        <f t="shared" ca="1" si="10"/>
        <v>#VALUE!</v>
      </c>
      <c r="F76" t="e">
        <f t="shared" ca="1" si="11"/>
        <v>#VALUE!</v>
      </c>
      <c r="G76" t="e">
        <f t="shared" ca="1" si="12"/>
        <v>#VALUE!</v>
      </c>
      <c r="I76" t="str">
        <f t="shared" ca="1" si="4"/>
        <v>N/A</v>
      </c>
      <c r="J76" t="str">
        <f t="shared" si="5"/>
        <v>N/A</v>
      </c>
      <c r="K76" t="str">
        <f t="shared" ca="1" si="6"/>
        <v>N/A</v>
      </c>
      <c r="L76" t="str">
        <f t="shared" ca="1" si="7"/>
        <v>N/A</v>
      </c>
      <c r="M76" t="str">
        <f t="shared" ca="1" si="8"/>
        <v>N/A</v>
      </c>
      <c r="N76" t="str">
        <f t="shared" ca="1" si="9"/>
        <v>N/A</v>
      </c>
    </row>
    <row r="77" spans="1:14" x14ac:dyDescent="0.3">
      <c r="F77" t="e">
        <f ca="1">IF(F76="",IF(F75="",IF(F74="",IF(F73="",IF(F72="",IF(F71="",IFERROR(LEFT(F70,FIND("(",F70) - 2),F70),IFERROR(LEFT(F71,FIND("(",F71) - 2),F71)),IFERROR(LEFT(F72,FIND("(",F72) - 2),F72)),IFERROR(LEFT(F73,FIND("(",F73) - 2),F73)),IFERROR(LEFT(F74,FIND("(",F74) - 2),F74)),IFERROR(LEFT(F75,FIND("(",F75) - 2),F75)),IFERROR(LEFT(F76,FIND("(",F76) - 2),F76))</f>
        <v>#VALUE!</v>
      </c>
      <c r="G77" t="e">
        <f ca="1">TRIM(IF(LEFT(G76,1)=",",REPLACE(G76,1,1,""),SUBSTITUTE(G76,F77, "and " &amp; F77)))</f>
        <v>#VALUE!</v>
      </c>
      <c r="I77" t="str">
        <f t="shared" ca="1" si="4"/>
        <v>N/A</v>
      </c>
      <c r="J77" t="str">
        <f t="shared" si="5"/>
        <v>N/A</v>
      </c>
      <c r="K77" t="str">
        <f t="shared" si="6"/>
        <v>N/A</v>
      </c>
      <c r="L77" t="str">
        <f t="shared" si="7"/>
        <v>N/A</v>
      </c>
      <c r="M77" t="str">
        <f t="shared" ca="1" si="8"/>
        <v>N/A</v>
      </c>
      <c r="N77" t="str">
        <f t="shared" ca="1" si="9"/>
        <v>N/A</v>
      </c>
    </row>
    <row r="78" spans="1:14" x14ac:dyDescent="0.3">
      <c r="A78" s="1">
        <v>0</v>
      </c>
      <c r="B78" t="s">
        <v>134</v>
      </c>
      <c r="C78" t="s">
        <v>135</v>
      </c>
      <c r="D78" t="e">
        <f ca="1">IF(COUNTIF(E70:E76,"=above average")&gt;0,"There are some indications that "&amp;D1&amp;" may be overvalued. The company has a higher " &amp; G77 &amp; " than the comparable average", "Inconclusive")</f>
        <v>#VALUE!</v>
      </c>
      <c r="I78" t="str">
        <f t="shared" ca="1" si="4"/>
        <v>N/A</v>
      </c>
      <c r="J78" t="str">
        <f t="shared" si="5"/>
        <v>N/A</v>
      </c>
      <c r="K78" t="str">
        <f t="shared" ca="1" si="6"/>
        <v>N/A</v>
      </c>
      <c r="L78" t="str">
        <f t="shared" si="7"/>
        <v>N/A</v>
      </c>
      <c r="M78" t="str">
        <f t="shared" si="8"/>
        <v>N/A</v>
      </c>
      <c r="N78" t="str">
        <f t="shared" si="9"/>
        <v>N/A</v>
      </c>
    </row>
    <row r="79" spans="1:14" x14ac:dyDescent="0.3">
      <c r="A79" s="1">
        <v>1</v>
      </c>
      <c r="B79" t="s">
        <v>136</v>
      </c>
      <c r="C79" t="s">
        <v>137</v>
      </c>
      <c r="I79" t="str">
        <f t="shared" si="4"/>
        <v>N/A</v>
      </c>
      <c r="J79" t="str">
        <f t="shared" si="5"/>
        <v>N/A</v>
      </c>
      <c r="K79" t="str">
        <f t="shared" si="6"/>
        <v>N/A</v>
      </c>
      <c r="L79" t="str">
        <f t="shared" si="7"/>
        <v>N/A</v>
      </c>
      <c r="M79" t="str">
        <f t="shared" si="8"/>
        <v>N/A</v>
      </c>
      <c r="N79" t="str">
        <f t="shared" si="9"/>
        <v>N/A</v>
      </c>
    </row>
    <row r="80" spans="1:14" x14ac:dyDescent="0.3">
      <c r="I80" t="str">
        <f t="shared" si="4"/>
        <v>N/A</v>
      </c>
      <c r="J80" t="str">
        <f t="shared" si="5"/>
        <v>N/A</v>
      </c>
      <c r="K80" t="str">
        <f t="shared" si="6"/>
        <v>N/A</v>
      </c>
      <c r="L80" t="str">
        <f t="shared" si="7"/>
        <v>N/A</v>
      </c>
      <c r="M80" t="str">
        <f t="shared" si="8"/>
        <v>N/A</v>
      </c>
      <c r="N80" t="str">
        <f t="shared" si="9"/>
        <v>N/A</v>
      </c>
    </row>
    <row r="81" spans="1:14" x14ac:dyDescent="0.3">
      <c r="A81" s="1">
        <v>0</v>
      </c>
      <c r="B81" t="s">
        <v>138</v>
      </c>
      <c r="C81" t="s">
        <v>5034</v>
      </c>
      <c r="F81" t="str">
        <f t="shared" ref="F81:F87" ca="1" si="13">IF(E70="below average",LOWER(TRIM(IF(ISNUMBER(VALUE(RIGHT(B70,1))),REPLACE(B70,LEN(B70),1,""),B70))),"")</f>
        <v>trailing p/e</v>
      </c>
      <c r="G81" t="str">
        <f ca="1">IFERROR(LEFT(F81,FIND("(",F81) - 2),F81)</f>
        <v>trailing p/e</v>
      </c>
      <c r="I81" t="str">
        <f t="shared" ca="1" si="4"/>
        <v>N/A</v>
      </c>
      <c r="J81">
        <f t="shared" si="5"/>
        <v>-0.25600000000000001</v>
      </c>
      <c r="K81" t="str">
        <f t="shared" si="6"/>
        <v>N/A</v>
      </c>
      <c r="L81" t="str">
        <f t="shared" si="7"/>
        <v>N/A</v>
      </c>
      <c r="M81" t="str">
        <f t="shared" ca="1" si="8"/>
        <v>N/A</v>
      </c>
      <c r="N81" t="str">
        <f t="shared" ca="1" si="9"/>
        <v>N/A</v>
      </c>
    </row>
    <row r="82" spans="1:14" x14ac:dyDescent="0.3">
      <c r="A82" s="1">
        <v>1</v>
      </c>
      <c r="B82" t="s">
        <v>140</v>
      </c>
      <c r="C82" t="s">
        <v>5035</v>
      </c>
      <c r="F82" t="str">
        <f t="shared" ca="1" si="13"/>
        <v/>
      </c>
      <c r="G82" t="str">
        <f t="shared" ref="G82:G87" ca="1" si="14">IF(F82&lt;&gt;"", G81 &amp; ", " &amp; IFERROR(LEFT(F82,FIND("(",F82) - 2),F82),G81)</f>
        <v>trailing p/e</v>
      </c>
      <c r="I82" t="str">
        <f t="shared" ca="1" si="4"/>
        <v>N/A</v>
      </c>
      <c r="J82">
        <f t="shared" si="5"/>
        <v>-0.2596</v>
      </c>
      <c r="K82" t="str">
        <f t="shared" si="6"/>
        <v>N/A</v>
      </c>
      <c r="L82" t="str">
        <f t="shared" si="7"/>
        <v>N/A</v>
      </c>
      <c r="M82" t="str">
        <f t="shared" ca="1" si="8"/>
        <v>N/A</v>
      </c>
      <c r="N82" t="str">
        <f t="shared" ca="1" si="9"/>
        <v>N/A</v>
      </c>
    </row>
    <row r="83" spans="1:14" x14ac:dyDescent="0.3">
      <c r="F83" t="str">
        <f t="shared" ca="1" si="13"/>
        <v/>
      </c>
      <c r="G83" t="str">
        <f t="shared" ca="1" si="14"/>
        <v>trailing p/e</v>
      </c>
      <c r="I83" t="str">
        <f t="shared" ca="1" si="4"/>
        <v>N/A</v>
      </c>
      <c r="J83" t="str">
        <f t="shared" si="5"/>
        <v>N/A</v>
      </c>
      <c r="K83" t="str">
        <f t="shared" si="6"/>
        <v>N/A</v>
      </c>
      <c r="L83" t="str">
        <f t="shared" si="7"/>
        <v>N/A</v>
      </c>
      <c r="M83" t="str">
        <f t="shared" ca="1" si="8"/>
        <v>N/A</v>
      </c>
      <c r="N83" t="str">
        <f t="shared" ca="1" si="9"/>
        <v>N/A</v>
      </c>
    </row>
    <row r="84" spans="1:14" x14ac:dyDescent="0.3">
      <c r="A84" s="1">
        <v>0</v>
      </c>
      <c r="B84" t="s">
        <v>142</v>
      </c>
      <c r="C84" t="s">
        <v>5036</v>
      </c>
      <c r="F84" t="str">
        <f t="shared" ca="1" si="13"/>
        <v>price/sales (ttm)</v>
      </c>
      <c r="G84" t="str">
        <f t="shared" ca="1" si="14"/>
        <v>trailing p/e, price/sales</v>
      </c>
      <c r="I84" t="str">
        <f t="shared" ca="1" si="4"/>
        <v>N/A</v>
      </c>
      <c r="J84">
        <f t="shared" si="5"/>
        <v>-7.1900000000000006E-2</v>
      </c>
      <c r="K84" t="str">
        <f t="shared" si="6"/>
        <v>N/A</v>
      </c>
      <c r="L84" t="str">
        <f t="shared" si="7"/>
        <v>N/A</v>
      </c>
      <c r="M84" t="str">
        <f t="shared" ca="1" si="8"/>
        <v>N/A</v>
      </c>
      <c r="N84" t="str">
        <f t="shared" ca="1" si="9"/>
        <v>N/A</v>
      </c>
    </row>
    <row r="85" spans="1:14" x14ac:dyDescent="0.3">
      <c r="A85" s="1">
        <v>1</v>
      </c>
      <c r="B85" t="s">
        <v>144</v>
      </c>
      <c r="C85" t="s">
        <v>5037</v>
      </c>
      <c r="F85" t="e">
        <f t="shared" ca="1" si="13"/>
        <v>#VALUE!</v>
      </c>
      <c r="G85" t="e">
        <f t="shared" ca="1" si="14"/>
        <v>#VALUE!</v>
      </c>
      <c r="I85" t="str">
        <f t="shared" ca="1" si="4"/>
        <v>N/A</v>
      </c>
      <c r="J85">
        <f t="shared" si="5"/>
        <v>-0.16109999999999999</v>
      </c>
      <c r="K85" t="str">
        <f t="shared" si="6"/>
        <v>N/A</v>
      </c>
      <c r="L85" t="str">
        <f t="shared" si="7"/>
        <v>N/A</v>
      </c>
      <c r="M85" t="str">
        <f t="shared" ca="1" si="8"/>
        <v>N/A</v>
      </c>
      <c r="N85" t="str">
        <f t="shared" ca="1" si="9"/>
        <v>N/A</v>
      </c>
    </row>
    <row r="86" spans="1:14" x14ac:dyDescent="0.3">
      <c r="F86" t="e">
        <f t="shared" ca="1" si="13"/>
        <v>#VALUE!</v>
      </c>
      <c r="G86" t="e">
        <f t="shared" ca="1" si="14"/>
        <v>#VALUE!</v>
      </c>
      <c r="I86" t="str">
        <f t="shared" ca="1" si="4"/>
        <v>N/A</v>
      </c>
      <c r="J86" t="str">
        <f t="shared" si="5"/>
        <v>N/A</v>
      </c>
      <c r="K86" t="str">
        <f t="shared" si="6"/>
        <v>N/A</v>
      </c>
      <c r="L86" t="str">
        <f t="shared" si="7"/>
        <v>N/A</v>
      </c>
      <c r="M86" t="str">
        <f t="shared" ca="1" si="8"/>
        <v>N/A</v>
      </c>
      <c r="N86" t="str">
        <f t="shared" ca="1" si="9"/>
        <v>N/A</v>
      </c>
    </row>
    <row r="87" spans="1:14" x14ac:dyDescent="0.3">
      <c r="A87" s="1">
        <v>0</v>
      </c>
      <c r="B87" t="s">
        <v>146</v>
      </c>
      <c r="C87" t="s">
        <v>5038</v>
      </c>
      <c r="F87" t="e">
        <f t="shared" ca="1" si="13"/>
        <v>#VALUE!</v>
      </c>
      <c r="G87" t="e">
        <f t="shared" ca="1" si="14"/>
        <v>#VALUE!</v>
      </c>
      <c r="I87" t="str">
        <f t="shared" ca="1" si="4"/>
        <v>N/A</v>
      </c>
      <c r="J87">
        <f t="shared" si="5"/>
        <v>780700000</v>
      </c>
      <c r="K87" t="str">
        <f t="shared" si="6"/>
        <v>N/A</v>
      </c>
      <c r="L87" t="str">
        <f t="shared" si="7"/>
        <v>N/A</v>
      </c>
      <c r="M87" t="str">
        <f t="shared" ca="1" si="8"/>
        <v>N/A</v>
      </c>
      <c r="N87" t="str">
        <f t="shared" ca="1" si="9"/>
        <v>N/A</v>
      </c>
    </row>
    <row r="88" spans="1:14" x14ac:dyDescent="0.3">
      <c r="A88" s="1">
        <v>1</v>
      </c>
      <c r="B88" t="s">
        <v>147</v>
      </c>
      <c r="C88" t="s">
        <v>5039</v>
      </c>
      <c r="F88" t="e">
        <f ca="1">IF(F87="",IF(F86="",IF(F85="",IF(F84="",IF(F83="",IF(F82="",IFERROR(LEFT(F81,FIND("(",F81) - 2),F81),IFERROR(LEFT(F82,FIND("(",F82) - 2),F82)),IFERROR(LEFT(F83,FIND("(",F83) - 2),F83)),IFERROR(LEFT(F84,FIND("(",F84) - 2),F84)),IFERROR(LEFT(F85,FIND("(",F85) - 2),F85)),IFERROR(LEFT(F86,FIND("(",F86) - 2),F86)),IFERROR(LEFT(F87,FIND("(",F87) - 2),F87))</f>
        <v>#VALUE!</v>
      </c>
      <c r="G88" t="e">
        <f ca="1">TRIM(IF(LEFT(G87,1)=",",REPLACE(G87,1,1,""),SUBSTITUTE(G87,F88, "and " &amp; F88)))</f>
        <v>#VALUE!</v>
      </c>
      <c r="I88" t="str">
        <f t="shared" ca="1" si="4"/>
        <v>N/A</v>
      </c>
      <c r="J88">
        <f t="shared" si="5"/>
        <v>5.14</v>
      </c>
      <c r="K88" t="str">
        <f t="shared" si="6"/>
        <v>N/A</v>
      </c>
      <c r="L88" t="str">
        <f t="shared" si="7"/>
        <v>N/A</v>
      </c>
      <c r="M88" t="str">
        <f t="shared" ca="1" si="8"/>
        <v>N/A</v>
      </c>
      <c r="N88" t="str">
        <f t="shared" ca="1" si="9"/>
        <v>N/A</v>
      </c>
    </row>
    <row r="89" spans="1:14" x14ac:dyDescent="0.3">
      <c r="A89" s="1">
        <v>2</v>
      </c>
      <c r="B89" t="s">
        <v>149</v>
      </c>
      <c r="C89" t="s">
        <v>5040</v>
      </c>
      <c r="D89" t="e">
        <f ca="1">IF(COUNTIF(E70:E76,"=below average")&gt;0,"There are some indications that "&amp;D1&amp;" may be undervalued. The company has a lower " &amp; G88 &amp; " than the comparable average", "Inconclusive")</f>
        <v>#VALUE!</v>
      </c>
      <c r="I89" t="str">
        <f t="shared" ca="1" si="4"/>
        <v>N/A</v>
      </c>
      <c r="J89">
        <f t="shared" si="5"/>
        <v>0.223</v>
      </c>
      <c r="K89" t="str">
        <f t="shared" ca="1" si="6"/>
        <v>N/A</v>
      </c>
      <c r="L89" t="str">
        <f t="shared" si="7"/>
        <v>N/A</v>
      </c>
      <c r="M89" t="str">
        <f t="shared" si="8"/>
        <v>N/A</v>
      </c>
      <c r="N89" t="str">
        <f t="shared" si="9"/>
        <v>N/A</v>
      </c>
    </row>
    <row r="90" spans="1:14" x14ac:dyDescent="0.3">
      <c r="A90" s="1">
        <v>3</v>
      </c>
      <c r="B90" t="s">
        <v>151</v>
      </c>
      <c r="C90" t="s">
        <v>5041</v>
      </c>
      <c r="I90" t="str">
        <f t="shared" si="4"/>
        <v>N/A</v>
      </c>
      <c r="J90">
        <f t="shared" si="5"/>
        <v>614000000</v>
      </c>
      <c r="K90" t="str">
        <f t="shared" si="6"/>
        <v>N/A</v>
      </c>
      <c r="L90" t="str">
        <f t="shared" si="7"/>
        <v>N/A</v>
      </c>
      <c r="M90" t="str">
        <f t="shared" si="8"/>
        <v>N/A</v>
      </c>
      <c r="N90" t="str">
        <f t="shared" si="9"/>
        <v>N/A</v>
      </c>
    </row>
    <row r="91" spans="1:14" x14ac:dyDescent="0.3">
      <c r="A91" s="1">
        <v>4</v>
      </c>
      <c r="B91" t="s">
        <v>153</v>
      </c>
      <c r="C91" t="s">
        <v>5042</v>
      </c>
      <c r="I91" t="str">
        <f t="shared" si="4"/>
        <v>N/A</v>
      </c>
      <c r="J91">
        <f t="shared" si="5"/>
        <v>-107330000</v>
      </c>
      <c r="K91" t="str">
        <f t="shared" si="6"/>
        <v>N/A</v>
      </c>
      <c r="L91" t="str">
        <f t="shared" si="7"/>
        <v>N/A</v>
      </c>
      <c r="M91" t="str">
        <f t="shared" si="8"/>
        <v>N/A</v>
      </c>
      <c r="N91" t="str">
        <f t="shared" si="9"/>
        <v>N/A</v>
      </c>
    </row>
    <row r="92" spans="1:14" x14ac:dyDescent="0.3">
      <c r="A92" s="1">
        <v>5</v>
      </c>
      <c r="B92" t="s">
        <v>155</v>
      </c>
      <c r="C92" t="s">
        <v>5043</v>
      </c>
      <c r="I92" t="str">
        <f t="shared" si="4"/>
        <v>N/A</v>
      </c>
      <c r="J92">
        <f t="shared" si="5"/>
        <v>-199900000</v>
      </c>
      <c r="K92" t="str">
        <f t="shared" si="6"/>
        <v>N/A</v>
      </c>
      <c r="L92" t="str">
        <f t="shared" si="7"/>
        <v>N/A</v>
      </c>
      <c r="M92" t="str">
        <f t="shared" si="8"/>
        <v>N/A</v>
      </c>
      <c r="N92" t="str">
        <f t="shared" si="9"/>
        <v>N/A</v>
      </c>
    </row>
    <row r="93" spans="1:14" x14ac:dyDescent="0.3">
      <c r="A93" s="1">
        <v>6</v>
      </c>
      <c r="B93" t="s">
        <v>157</v>
      </c>
      <c r="C93" t="s">
        <v>5001</v>
      </c>
      <c r="I93" t="str">
        <f t="shared" si="4"/>
        <v>N/A</v>
      </c>
      <c r="J93">
        <f t="shared" si="5"/>
        <v>-1.32</v>
      </c>
      <c r="K93" t="str">
        <f t="shared" si="6"/>
        <v>N/A</v>
      </c>
      <c r="L93" t="str">
        <f t="shared" si="7"/>
        <v>N/A</v>
      </c>
      <c r="M93" t="str">
        <f t="shared" si="8"/>
        <v>N/A</v>
      </c>
      <c r="N93" t="str">
        <f t="shared" si="9"/>
        <v>N/A</v>
      </c>
    </row>
    <row r="94" spans="1:14" x14ac:dyDescent="0.3">
      <c r="A94" s="1">
        <v>7</v>
      </c>
      <c r="B94" t="s">
        <v>158</v>
      </c>
      <c r="I94" t="str">
        <f t="shared" si="4"/>
        <v>N/A</v>
      </c>
      <c r="J94" t="str">
        <f t="shared" si="5"/>
        <v>N/A</v>
      </c>
      <c r="K94" t="str">
        <f t="shared" si="6"/>
        <v>N/A</v>
      </c>
      <c r="L94" t="str">
        <f t="shared" si="7"/>
        <v>N/A</v>
      </c>
      <c r="M94" t="str">
        <f t="shared" si="8"/>
        <v>N/A</v>
      </c>
      <c r="N94" t="str">
        <f t="shared" si="9"/>
        <v>N/A</v>
      </c>
    </row>
    <row r="95" spans="1:14" x14ac:dyDescent="0.3">
      <c r="I95" t="str">
        <f t="shared" si="4"/>
        <v>N/A</v>
      </c>
      <c r="J95" t="str">
        <f t="shared" si="5"/>
        <v>N/A</v>
      </c>
      <c r="K95" t="str">
        <f t="shared" si="6"/>
        <v>N/A</v>
      </c>
      <c r="L95" t="str">
        <f t="shared" si="7"/>
        <v>N/A</v>
      </c>
      <c r="M95" t="str">
        <f t="shared" si="8"/>
        <v>N/A</v>
      </c>
      <c r="N95" t="str">
        <f t="shared" si="9"/>
        <v>N/A</v>
      </c>
    </row>
    <row r="96" spans="1:14" x14ac:dyDescent="0.3">
      <c r="A96" s="1">
        <v>0</v>
      </c>
      <c r="B96" t="s">
        <v>159</v>
      </c>
      <c r="C96" t="s">
        <v>5044</v>
      </c>
      <c r="I96" t="str">
        <f t="shared" si="4"/>
        <v>N/A</v>
      </c>
      <c r="J96">
        <f t="shared" si="5"/>
        <v>476420000</v>
      </c>
      <c r="K96" t="str">
        <f t="shared" si="6"/>
        <v>N/A</v>
      </c>
      <c r="L96" t="str">
        <f t="shared" si="7"/>
        <v>N/A</v>
      </c>
      <c r="M96" t="str">
        <f t="shared" si="8"/>
        <v>N/A</v>
      </c>
      <c r="N96" t="str">
        <f t="shared" si="9"/>
        <v>N/A</v>
      </c>
    </row>
    <row r="97" spans="1:14" x14ac:dyDescent="0.3">
      <c r="A97" s="1">
        <v>1</v>
      </c>
      <c r="B97" t="s">
        <v>161</v>
      </c>
      <c r="C97" t="s">
        <v>5045</v>
      </c>
      <c r="I97" t="str">
        <f t="shared" si="4"/>
        <v>N/A</v>
      </c>
      <c r="J97">
        <f t="shared" si="5"/>
        <v>3.11</v>
      </c>
      <c r="K97" t="str">
        <f t="shared" si="6"/>
        <v>N/A</v>
      </c>
      <c r="L97" t="str">
        <f t="shared" si="7"/>
        <v>N/A</v>
      </c>
      <c r="M97" t="str">
        <f t="shared" si="8"/>
        <v>N/A</v>
      </c>
      <c r="N97" t="str">
        <f t="shared" si="9"/>
        <v>N/A</v>
      </c>
    </row>
    <row r="98" spans="1:14" x14ac:dyDescent="0.3">
      <c r="A98" s="1">
        <v>2</v>
      </c>
      <c r="B98" t="s">
        <v>163</v>
      </c>
      <c r="C98" t="s">
        <v>5046</v>
      </c>
      <c r="I98" t="str">
        <f t="shared" si="4"/>
        <v>N/A</v>
      </c>
      <c r="J98">
        <f t="shared" si="5"/>
        <v>283110000</v>
      </c>
      <c r="K98" t="str">
        <f t="shared" si="6"/>
        <v>N/A</v>
      </c>
      <c r="L98" t="str">
        <f t="shared" si="7"/>
        <v>N/A</v>
      </c>
      <c r="M98" t="str">
        <f t="shared" si="8"/>
        <v>N/A</v>
      </c>
      <c r="N98" t="str">
        <f t="shared" si="9"/>
        <v>N/A</v>
      </c>
    </row>
    <row r="99" spans="1:14" x14ac:dyDescent="0.3">
      <c r="A99" s="1">
        <v>3</v>
      </c>
      <c r="B99" t="s">
        <v>165</v>
      </c>
      <c r="C99" t="s">
        <v>5047</v>
      </c>
      <c r="I99" t="str">
        <f t="shared" si="4"/>
        <v>N/A</v>
      </c>
      <c r="J99">
        <f t="shared" si="5"/>
        <v>23.27</v>
      </c>
      <c r="K99" t="str">
        <f t="shared" si="6"/>
        <v>N/A</v>
      </c>
      <c r="L99" t="str">
        <f t="shared" si="7"/>
        <v>N/A</v>
      </c>
      <c r="M99" t="str">
        <f t="shared" si="8"/>
        <v>N/A</v>
      </c>
      <c r="N99" t="str">
        <f t="shared" si="9"/>
        <v>N/A</v>
      </c>
    </row>
    <row r="100" spans="1:14" x14ac:dyDescent="0.3">
      <c r="A100" s="1">
        <v>4</v>
      </c>
      <c r="B100" t="s">
        <v>167</v>
      </c>
      <c r="C100" t="s">
        <v>5048</v>
      </c>
      <c r="I100" t="str">
        <f t="shared" si="4"/>
        <v>N/A</v>
      </c>
      <c r="J100">
        <f t="shared" si="5"/>
        <v>3.6</v>
      </c>
      <c r="K100" t="str">
        <f t="shared" si="6"/>
        <v>N/A</v>
      </c>
      <c r="L100" t="str">
        <f t="shared" si="7"/>
        <v>N/A</v>
      </c>
      <c r="M100" t="str">
        <f t="shared" si="8"/>
        <v>N/A</v>
      </c>
      <c r="N100" t="str">
        <f t="shared" si="9"/>
        <v>N/A</v>
      </c>
    </row>
    <row r="101" spans="1:14" x14ac:dyDescent="0.3">
      <c r="A101" s="1">
        <v>5</v>
      </c>
      <c r="B101" t="s">
        <v>169</v>
      </c>
      <c r="C101" t="s">
        <v>5049</v>
      </c>
      <c r="I101" t="str">
        <f t="shared" si="4"/>
        <v>N/A</v>
      </c>
      <c r="J101">
        <f t="shared" si="5"/>
        <v>7.95</v>
      </c>
      <c r="K101" t="str">
        <f t="shared" si="6"/>
        <v>N/A</v>
      </c>
      <c r="L101" t="str">
        <f t="shared" si="7"/>
        <v>N/A</v>
      </c>
      <c r="M101" t="str">
        <f t="shared" si="8"/>
        <v>N/A</v>
      </c>
      <c r="N101" t="str">
        <f t="shared" si="9"/>
        <v>N/A</v>
      </c>
    </row>
    <row r="102" spans="1:14" x14ac:dyDescent="0.3">
      <c r="I102" t="str">
        <f t="shared" si="4"/>
        <v>N/A</v>
      </c>
      <c r="J102" t="str">
        <f t="shared" si="5"/>
        <v>N/A</v>
      </c>
      <c r="K102" t="str">
        <f t="shared" si="6"/>
        <v>N/A</v>
      </c>
      <c r="L102" t="str">
        <f t="shared" si="7"/>
        <v>N/A</v>
      </c>
      <c r="M102" t="str">
        <f t="shared" si="8"/>
        <v>N/A</v>
      </c>
      <c r="N102" t="str">
        <f t="shared" si="9"/>
        <v>N/A</v>
      </c>
    </row>
    <row r="103" spans="1:14" x14ac:dyDescent="0.3">
      <c r="A103" s="1">
        <v>0</v>
      </c>
      <c r="B103" t="s">
        <v>171</v>
      </c>
      <c r="C103" t="s">
        <v>5050</v>
      </c>
      <c r="I103" t="str">
        <f t="shared" si="4"/>
        <v>N/A</v>
      </c>
      <c r="J103">
        <f t="shared" si="5"/>
        <v>-20340000</v>
      </c>
      <c r="K103" t="str">
        <f t="shared" si="6"/>
        <v>N/A</v>
      </c>
      <c r="L103" t="str">
        <f t="shared" si="7"/>
        <v>N/A</v>
      </c>
      <c r="M103" t="str">
        <f t="shared" si="8"/>
        <v>N/A</v>
      </c>
      <c r="N103" t="str">
        <f t="shared" si="9"/>
        <v>N/A</v>
      </c>
    </row>
    <row r="104" spans="1:14" x14ac:dyDescent="0.3">
      <c r="A104" s="1">
        <v>1</v>
      </c>
      <c r="B104" t="s">
        <v>173</v>
      </c>
      <c r="C104" t="s">
        <v>5051</v>
      </c>
      <c r="I104" t="str">
        <f t="shared" si="4"/>
        <v>N/A</v>
      </c>
      <c r="J104">
        <f t="shared" si="5"/>
        <v>-10860000</v>
      </c>
      <c r="K104" t="str">
        <f t="shared" si="6"/>
        <v>N/A</v>
      </c>
      <c r="L104" t="str">
        <f t="shared" si="7"/>
        <v>N/A</v>
      </c>
      <c r="M104" t="str">
        <f t="shared" si="8"/>
        <v>N/A</v>
      </c>
      <c r="N104" t="str">
        <f t="shared" si="9"/>
        <v>N/A</v>
      </c>
    </row>
    <row r="105" spans="1:14" x14ac:dyDescent="0.3">
      <c r="I105" t="str">
        <f t="shared" si="4"/>
        <v>N/A</v>
      </c>
      <c r="J105" t="str">
        <f t="shared" si="5"/>
        <v>N/A</v>
      </c>
      <c r="K105" t="str">
        <f t="shared" si="6"/>
        <v>N/A</v>
      </c>
      <c r="L105" t="str">
        <f t="shared" si="7"/>
        <v>N/A</v>
      </c>
      <c r="M105" t="str">
        <f t="shared" si="8"/>
        <v>N/A</v>
      </c>
      <c r="N105" t="str">
        <f t="shared" si="9"/>
        <v>N/A</v>
      </c>
    </row>
    <row r="106" spans="1:14" x14ac:dyDescent="0.3">
      <c r="A106" s="1">
        <v>0</v>
      </c>
      <c r="B106" t="s">
        <v>23</v>
      </c>
      <c r="C106" t="s">
        <v>4999</v>
      </c>
      <c r="I106" t="str">
        <f t="shared" si="4"/>
        <v>N/A</v>
      </c>
      <c r="J106">
        <f t="shared" si="5"/>
        <v>2.4</v>
      </c>
      <c r="K106" t="str">
        <f t="shared" si="6"/>
        <v>N/A</v>
      </c>
      <c r="L106" t="str">
        <f t="shared" si="7"/>
        <v>N/A</v>
      </c>
      <c r="M106" t="str">
        <f t="shared" si="8"/>
        <v>N/A</v>
      </c>
      <c r="N106" t="str">
        <f t="shared" si="9"/>
        <v>N/A</v>
      </c>
    </row>
    <row r="107" spans="1:14" x14ac:dyDescent="0.3">
      <c r="A107" s="1">
        <v>1</v>
      </c>
      <c r="B107" t="s">
        <v>175</v>
      </c>
      <c r="C107" t="s">
        <v>5052</v>
      </c>
      <c r="I107" t="str">
        <f t="shared" si="4"/>
        <v>N/A</v>
      </c>
      <c r="J107">
        <f t="shared" si="5"/>
        <v>0.15179999999999999</v>
      </c>
      <c r="K107" t="str">
        <f t="shared" si="6"/>
        <v>N/A</v>
      </c>
      <c r="L107" t="str">
        <f t="shared" si="7"/>
        <v>N/A</v>
      </c>
      <c r="M107" t="str">
        <f t="shared" si="8"/>
        <v>N/A</v>
      </c>
      <c r="N107" t="str">
        <f t="shared" si="9"/>
        <v>N/A</v>
      </c>
    </row>
    <row r="108" spans="1:14" x14ac:dyDescent="0.3">
      <c r="A108" s="1">
        <v>2</v>
      </c>
      <c r="B108" t="s">
        <v>177</v>
      </c>
      <c r="C108" t="s">
        <v>178</v>
      </c>
      <c r="I108" t="str">
        <f t="shared" si="4"/>
        <v>N/A</v>
      </c>
      <c r="J108">
        <f t="shared" si="5"/>
        <v>0.14019999999999999</v>
      </c>
      <c r="K108" t="str">
        <f t="shared" si="6"/>
        <v>N/A</v>
      </c>
      <c r="L108" t="str">
        <f t="shared" si="7"/>
        <v>N/A</v>
      </c>
      <c r="M108" t="str">
        <f t="shared" si="8"/>
        <v>N/A</v>
      </c>
      <c r="N108" t="str">
        <f t="shared" si="9"/>
        <v>N/A</v>
      </c>
    </row>
    <row r="109" spans="1:14" x14ac:dyDescent="0.3">
      <c r="A109" s="1">
        <v>3</v>
      </c>
      <c r="B109" t="s">
        <v>179</v>
      </c>
      <c r="C109" t="s">
        <v>5053</v>
      </c>
      <c r="I109" t="str">
        <f t="shared" si="4"/>
        <v>N/A</v>
      </c>
      <c r="J109">
        <f t="shared" si="5"/>
        <v>63.4</v>
      </c>
      <c r="K109" t="str">
        <f t="shared" si="6"/>
        <v>N/A</v>
      </c>
      <c r="L109" t="str">
        <f t="shared" si="7"/>
        <v>N/A</v>
      </c>
      <c r="M109" t="str">
        <f t="shared" si="8"/>
        <v>N/A</v>
      </c>
      <c r="N109" t="str">
        <f t="shared" si="9"/>
        <v>N/A</v>
      </c>
    </row>
    <row r="110" spans="1:14" x14ac:dyDescent="0.3">
      <c r="A110" s="1">
        <v>4</v>
      </c>
      <c r="B110" t="s">
        <v>181</v>
      </c>
      <c r="C110" t="s">
        <v>5054</v>
      </c>
      <c r="I110" t="str">
        <f t="shared" si="4"/>
        <v>N/A</v>
      </c>
      <c r="J110">
        <f t="shared" si="5"/>
        <v>41.93</v>
      </c>
      <c r="K110" t="str">
        <f t="shared" si="6"/>
        <v>N/A</v>
      </c>
      <c r="L110" t="str">
        <f t="shared" si="7"/>
        <v>N/A</v>
      </c>
      <c r="M110" t="str">
        <f t="shared" si="8"/>
        <v>N/A</v>
      </c>
      <c r="N110" t="str">
        <f t="shared" si="9"/>
        <v>N/A</v>
      </c>
    </row>
    <row r="111" spans="1:14" x14ac:dyDescent="0.3">
      <c r="A111" s="1">
        <v>5</v>
      </c>
      <c r="B111" t="s">
        <v>183</v>
      </c>
      <c r="C111" t="s">
        <v>5055</v>
      </c>
      <c r="I111" t="str">
        <f t="shared" si="4"/>
        <v>N/A</v>
      </c>
      <c r="J111">
        <f t="shared" si="5"/>
        <v>58.54</v>
      </c>
      <c r="K111" t="str">
        <f t="shared" si="6"/>
        <v>N/A</v>
      </c>
      <c r="L111" t="str">
        <f t="shared" si="7"/>
        <v>N/A</v>
      </c>
      <c r="M111" t="str">
        <f t="shared" si="8"/>
        <v>N/A</v>
      </c>
      <c r="N111" t="str">
        <f t="shared" si="9"/>
        <v>N/A</v>
      </c>
    </row>
    <row r="112" spans="1:14" x14ac:dyDescent="0.3">
      <c r="A112" s="1">
        <v>6</v>
      </c>
      <c r="B112" t="s">
        <v>185</v>
      </c>
      <c r="C112" t="s">
        <v>5056</v>
      </c>
      <c r="I112" t="str">
        <f t="shared" si="4"/>
        <v>N/A</v>
      </c>
      <c r="J112">
        <f t="shared" si="5"/>
        <v>57.51</v>
      </c>
      <c r="K112" t="str">
        <f t="shared" si="6"/>
        <v>N/A</v>
      </c>
      <c r="L112" t="str">
        <f t="shared" si="7"/>
        <v>N/A</v>
      </c>
      <c r="M112" t="str">
        <f t="shared" si="8"/>
        <v>N/A</v>
      </c>
      <c r="N112" t="str">
        <f t="shared" si="9"/>
        <v>N/A</v>
      </c>
    </row>
    <row r="113" spans="1:14" x14ac:dyDescent="0.3">
      <c r="I113" t="str">
        <f t="shared" si="4"/>
        <v>N/A</v>
      </c>
      <c r="J113" t="str">
        <f t="shared" si="5"/>
        <v>N/A</v>
      </c>
      <c r="K113" t="str">
        <f t="shared" si="6"/>
        <v>N/A</v>
      </c>
      <c r="L113" t="str">
        <f t="shared" si="7"/>
        <v>N/A</v>
      </c>
      <c r="M113" t="str">
        <f t="shared" si="8"/>
        <v>N/A</v>
      </c>
      <c r="N113" t="str">
        <f t="shared" si="9"/>
        <v>N/A</v>
      </c>
    </row>
    <row r="114" spans="1:14" x14ac:dyDescent="0.3">
      <c r="A114" s="1">
        <v>0</v>
      </c>
      <c r="B114" t="s">
        <v>187</v>
      </c>
      <c r="C114" t="s">
        <v>5057</v>
      </c>
      <c r="I114" t="str">
        <f t="shared" si="4"/>
        <v>N/A</v>
      </c>
      <c r="J114">
        <f t="shared" si="5"/>
        <v>841830</v>
      </c>
      <c r="K114" t="str">
        <f t="shared" si="6"/>
        <v>N/A</v>
      </c>
      <c r="L114" t="str">
        <f t="shared" si="7"/>
        <v>N/A</v>
      </c>
      <c r="M114" t="str">
        <f t="shared" si="8"/>
        <v>N/A</v>
      </c>
      <c r="N114" t="str">
        <f t="shared" si="9"/>
        <v>N/A</v>
      </c>
    </row>
    <row r="115" spans="1:14" x14ac:dyDescent="0.3">
      <c r="A115" s="1">
        <v>1</v>
      </c>
      <c r="B115" t="s">
        <v>189</v>
      </c>
      <c r="C115" t="s">
        <v>5058</v>
      </c>
      <c r="I115" t="str">
        <f t="shared" si="4"/>
        <v>N/A</v>
      </c>
      <c r="J115">
        <f t="shared" si="5"/>
        <v>746970</v>
      </c>
      <c r="K115" t="str">
        <f t="shared" si="6"/>
        <v>N/A</v>
      </c>
      <c r="L115" t="str">
        <f t="shared" si="7"/>
        <v>N/A</v>
      </c>
      <c r="M115" t="str">
        <f t="shared" si="8"/>
        <v>N/A</v>
      </c>
      <c r="N115" t="str">
        <f t="shared" si="9"/>
        <v>N/A</v>
      </c>
    </row>
    <row r="116" spans="1:14" x14ac:dyDescent="0.3">
      <c r="A116" s="1">
        <v>2</v>
      </c>
      <c r="B116" t="s">
        <v>191</v>
      </c>
      <c r="C116" t="s">
        <v>5059</v>
      </c>
      <c r="I116" t="str">
        <f t="shared" si="4"/>
        <v>N/A</v>
      </c>
      <c r="J116">
        <f t="shared" si="5"/>
        <v>153190000</v>
      </c>
      <c r="K116" t="str">
        <f t="shared" si="6"/>
        <v>N/A</v>
      </c>
      <c r="L116" t="str">
        <f t="shared" si="7"/>
        <v>N/A</v>
      </c>
      <c r="M116" t="str">
        <f t="shared" si="8"/>
        <v>N/A</v>
      </c>
      <c r="N116" t="str">
        <f t="shared" si="9"/>
        <v>N/A</v>
      </c>
    </row>
    <row r="117" spans="1:14" x14ac:dyDescent="0.3">
      <c r="A117" s="1">
        <v>3</v>
      </c>
      <c r="B117" t="s">
        <v>193</v>
      </c>
      <c r="C117" t="s">
        <v>5060</v>
      </c>
      <c r="I117" t="str">
        <f t="shared" si="4"/>
        <v>N/A</v>
      </c>
      <c r="J117">
        <f t="shared" si="5"/>
        <v>151570000</v>
      </c>
      <c r="K117" t="str">
        <f t="shared" si="6"/>
        <v>N/A</v>
      </c>
      <c r="L117" t="str">
        <f t="shared" si="7"/>
        <v>N/A</v>
      </c>
      <c r="M117" t="str">
        <f t="shared" si="8"/>
        <v>N/A</v>
      </c>
      <c r="N117" t="str">
        <f t="shared" si="9"/>
        <v>N/A</v>
      </c>
    </row>
    <row r="118" spans="1:14" x14ac:dyDescent="0.3">
      <c r="A118" s="1">
        <v>4</v>
      </c>
      <c r="B118" t="s">
        <v>195</v>
      </c>
      <c r="C118" t="s">
        <v>5061</v>
      </c>
      <c r="I118" t="str">
        <f t="shared" si="4"/>
        <v>N/A</v>
      </c>
      <c r="J118">
        <f t="shared" si="5"/>
        <v>7.3000000000000001E-3</v>
      </c>
      <c r="K118" t="str">
        <f t="shared" si="6"/>
        <v>N/A</v>
      </c>
      <c r="L118" t="str">
        <f t="shared" si="7"/>
        <v>N/A</v>
      </c>
      <c r="M118" t="str">
        <f t="shared" si="8"/>
        <v>N/A</v>
      </c>
      <c r="N118" t="str">
        <f t="shared" si="9"/>
        <v>N/A</v>
      </c>
    </row>
    <row r="119" spans="1:14" x14ac:dyDescent="0.3">
      <c r="A119" s="1">
        <v>5</v>
      </c>
      <c r="B119" t="s">
        <v>197</v>
      </c>
      <c r="C119" t="s">
        <v>5062</v>
      </c>
      <c r="I119" t="str">
        <f t="shared" si="4"/>
        <v>N/A</v>
      </c>
      <c r="J119">
        <f t="shared" si="5"/>
        <v>1.0050000000000001</v>
      </c>
      <c r="K119" t="str">
        <f t="shared" si="6"/>
        <v>N/A</v>
      </c>
      <c r="L119" t="str">
        <f t="shared" si="7"/>
        <v>N/A</v>
      </c>
      <c r="M119" t="str">
        <f t="shared" si="8"/>
        <v>N/A</v>
      </c>
      <c r="N119" t="str">
        <f t="shared" si="9"/>
        <v>N/A</v>
      </c>
    </row>
    <row r="120" spans="1:14" x14ac:dyDescent="0.3">
      <c r="A120" s="1">
        <v>6</v>
      </c>
      <c r="B120" t="s">
        <v>199</v>
      </c>
      <c r="C120" t="s">
        <v>3861</v>
      </c>
      <c r="I120" t="str">
        <f t="shared" si="4"/>
        <v>N/A</v>
      </c>
      <c r="J120">
        <f t="shared" si="5"/>
        <v>7380000</v>
      </c>
      <c r="K120" t="str">
        <f t="shared" si="6"/>
        <v>N/A</v>
      </c>
      <c r="L120" t="str">
        <f t="shared" si="7"/>
        <v>N/A</v>
      </c>
      <c r="M120" t="str">
        <f t="shared" si="8"/>
        <v>N/A</v>
      </c>
      <c r="N120" t="str">
        <f t="shared" si="9"/>
        <v>N/A</v>
      </c>
    </row>
    <row r="121" spans="1:14" x14ac:dyDescent="0.3">
      <c r="A121" s="1">
        <v>7</v>
      </c>
      <c r="B121" t="s">
        <v>201</v>
      </c>
      <c r="C121" t="s">
        <v>5063</v>
      </c>
      <c r="I121" t="str">
        <f t="shared" si="4"/>
        <v>N/A</v>
      </c>
      <c r="J121">
        <f t="shared" si="5"/>
        <v>8.77</v>
      </c>
      <c r="K121" t="str">
        <f t="shared" si="6"/>
        <v>N/A</v>
      </c>
      <c r="L121" t="str">
        <f t="shared" si="7"/>
        <v>N/A</v>
      </c>
      <c r="M121" t="str">
        <f t="shared" si="8"/>
        <v>N/A</v>
      </c>
      <c r="N121" t="str">
        <f t="shared" si="9"/>
        <v>N/A</v>
      </c>
    </row>
    <row r="122" spans="1:14" x14ac:dyDescent="0.3">
      <c r="A122" s="1">
        <v>8</v>
      </c>
      <c r="B122" t="s">
        <v>203</v>
      </c>
      <c r="C122" t="s">
        <v>302</v>
      </c>
      <c r="I122" t="str">
        <f t="shared" si="4"/>
        <v>N/A</v>
      </c>
      <c r="J122">
        <f t="shared" si="5"/>
        <v>9.1799999999999993E-2</v>
      </c>
      <c r="K122" t="str">
        <f t="shared" si="6"/>
        <v>N/A</v>
      </c>
      <c r="L122" t="str">
        <f t="shared" si="7"/>
        <v>N/A</v>
      </c>
      <c r="M122" t="str">
        <f t="shared" si="8"/>
        <v>N/A</v>
      </c>
      <c r="N122" t="str">
        <f t="shared" si="9"/>
        <v>N/A</v>
      </c>
    </row>
    <row r="123" spans="1:14" x14ac:dyDescent="0.3">
      <c r="A123" s="1">
        <v>9</v>
      </c>
      <c r="B123" t="s">
        <v>205</v>
      </c>
      <c r="C123" t="s">
        <v>2002</v>
      </c>
      <c r="I123" t="str">
        <f t="shared" si="4"/>
        <v>N/A</v>
      </c>
      <c r="J123">
        <f t="shared" si="5"/>
        <v>7960000</v>
      </c>
      <c r="K123" t="str">
        <f t="shared" si="6"/>
        <v>N/A</v>
      </c>
      <c r="L123" t="str">
        <f t="shared" si="7"/>
        <v>N/A</v>
      </c>
      <c r="M123" t="str">
        <f t="shared" si="8"/>
        <v>N/A</v>
      </c>
      <c r="N123" t="str">
        <f t="shared" si="9"/>
        <v>N/A</v>
      </c>
    </row>
    <row r="124" spans="1:14" x14ac:dyDescent="0.3">
      <c r="I124" t="str">
        <f t="shared" ref="I124:I187" si="15">IF(AND(K124&gt; J124, L124&gt; K124, M124&gt; L124, N124&gt; M124), "pos_trend", IF(AND(K124&lt; J124, L124&lt; K124, M124&lt; L124, N124&lt; M124), "neg_trend", "N/A"))</f>
        <v>N/A</v>
      </c>
      <c r="J124" t="str">
        <f t="shared" ref="J124:J187" si="16">IFERROR(IF(TRIM(C124)="-", "N/A", IF(RIGHT(C124,1)=")",IF(RIGHT(C124,2)="T)",-1000000000000*VALUE(MID(C124,2,LEN(C124)-3)),IF(RIGHT(C124,2)="M)",-1000000*VALUE(MID(C124,2,LEN(C124)-3)),IF(RIGHT(C124,2)="B)",-1000000000*VALUE(MID(C124,2,LEN(C124)-3)),IF(RIGHT(C124,2)="k)",-1000*VALUE(MID(C124,2,LEN(C124)-3)),VALUE(SUBSTITUTE(C124,",","")))))),IF(RIGHT(C124,1)="T",1000000000000*VALUE(LEFT(C124,LEN(C124)-1)),IF(RIGHT(C124,1)="M",1000000*VALUE(LEFT(C124,LEN(C124)-1)),IF(RIGHT(C124,1)="B",1000000000*VALUE(LEFT(C124,LEN(C124)-1)),IF(RIGHT(C124,1)="%",0.01*VALUE(LEFT(C124,LEN(C124)-1)),IF(RIGHT(C124,1)="k",1000*VALUE(LEFT(C124,LEN(C124)-1)),VALUE(SUBSTITUTE(C124,",",""))))))))),"N/A")</f>
        <v>N/A</v>
      </c>
      <c r="K124" t="str">
        <f t="shared" ref="K124:K187" si="17">IFERROR(IF(TRIM(D124)="-", "N/A", IF(RIGHT(D124,1)=")",IF(RIGHT(D124,2)="T)",-1000000000000*VALUE(MID(D124,2,LEN(D124)-3)),IF(RIGHT(D124,2)="M)",-1000000*VALUE(MID(D124,2,LEN(D124)-3)),IF(RIGHT(D124,2)="B)",-1000000000*VALUE(MID(D124,2,LEN(D124)-3)),IF(RIGHT(D124,2)="k)",-1000*VALUE(MID(D124,2,LEN(D124)-3)),VALUE(SUBSTITUTE(D124,",","")))))),IF(RIGHT(D124,1)="T",1000000000000*VALUE(LEFT(D124,LEN(D124)-1)),IF(RIGHT(D124,1)="M",1000000*VALUE(LEFT(D124,LEN(D124)-1)),IF(RIGHT(D124,1)="B",1000000000*VALUE(LEFT(D124,LEN(D124)-1)),IF(RIGHT(D124,1)="%",0.01*VALUE(LEFT(D124,LEN(D124)-1)),IF(RIGHT(D124,1)="k",1000*VALUE(LEFT(D124,LEN(D124)-1)),VALUE(SUBSTITUTE(D124,",",""))))))))),"N/A")</f>
        <v>N/A</v>
      </c>
      <c r="L124" t="str">
        <f t="shared" ref="L124:L187" si="18">IFERROR(IF(TRIM(E124)="-", "N/A", IF(RIGHT(E124,1)=")",IF(RIGHT(E124,2)="T)",-1000000000000*VALUE(MID(E124,2,LEN(E124)-3)),IF(RIGHT(E124,2)="M)",-1000000*VALUE(MID(E124,2,LEN(E124)-3)),IF(RIGHT(E124,2)="B)",-1000000000*VALUE(MID(E124,2,LEN(E124)-3)),IF(RIGHT(E124,2)="k)",-1000*VALUE(MID(E124,2,LEN(E124)-3)),VALUE(SUBSTITUTE(E124,",","")))))),IF(RIGHT(E124,1)="T",1000000000000*VALUE(LEFT(E124,LEN(E124)-1)),IF(RIGHT(E124,1)="M",1000000*VALUE(LEFT(E124,LEN(E124)-1)),IF(RIGHT(E124,1)="B",1000000000*VALUE(LEFT(E124,LEN(E124)-1)),IF(RIGHT(E124,1)="%",0.01*VALUE(LEFT(E124,LEN(E124)-1)),IF(RIGHT(E124,1)="k",1000*VALUE(LEFT(E124,LEN(E124)-1)),VALUE(SUBSTITUTE(E124,",",""))))))))),"N/A")</f>
        <v>N/A</v>
      </c>
      <c r="M124" t="str">
        <f t="shared" ref="M124:M187" si="19">IFERROR(IF(TRIM(F124)="-", "N/A", IF(RIGHT(F124,1)=")",IF(RIGHT(F124,2)="T)",-1000000000000*VALUE(MID(F124,2,LEN(F124)-3)),IF(RIGHT(F124,2)="M)",-1000000*VALUE(MID(F124,2,LEN(F124)-3)),IF(RIGHT(F124,2)="B)",-1000000000*VALUE(MID(F124,2,LEN(F124)-3)),IF(RIGHT(F124,2)="k)",-1000*VALUE(MID(F124,2,LEN(F124)-3)),VALUE(SUBSTITUTE(F124,",","")))))),IF(RIGHT(F124,1)="T",1000000000000*VALUE(LEFT(F124,LEN(F124)-1)),IF(RIGHT(F124,1)="M",1000000*VALUE(LEFT(F124,LEN(F124)-1)),IF(RIGHT(F124,1)="B",1000000000*VALUE(LEFT(F124,LEN(F124)-1)),IF(RIGHT(F124,1)="%",0.01*VALUE(LEFT(F124,LEN(F124)-1)),IF(RIGHT(F124,1)="k",1000*VALUE(LEFT(F124,LEN(F124)-1)),VALUE(SUBSTITUTE(F124,",",""))))))))),"N/A")</f>
        <v>N/A</v>
      </c>
      <c r="N124" t="str">
        <f t="shared" ref="N124:N187" si="20">IFERROR(IF(TRIM(G124)="-", "N/A", IF(RIGHT(G124,1)=")",IF(RIGHT(G124,2)="T)",-1000000000000*VALUE(MID(G124,2,LEN(G124)-3)),IF(RIGHT(G124,2)="M)",-1000000*VALUE(MID(G124,2,LEN(G124)-3)),IF(RIGHT(G124,2)="B)",-1000000000*VALUE(MID(G124,2,LEN(G124)-3)),IF(RIGHT(G124,2)="k)",-1000*VALUE(MID(G124,2,LEN(G124)-3)),VALUE(SUBSTITUTE(G124,",","")))))),IF(RIGHT(G124,1)="T",1000000000000*VALUE(LEFT(G124,LEN(G124)-1)),IF(RIGHT(G124,1)="M",1000000*VALUE(LEFT(G124,LEN(G124)-1)),IF(RIGHT(G124,1)="B",1000000000*VALUE(LEFT(G124,LEN(G124)-1)),IF(RIGHT(G124,1)="%",0.01*VALUE(LEFT(G124,LEN(G124)-1)),IF(RIGHT(G124,1)="k",1000*VALUE(LEFT(G124,LEN(G124)-1)),VALUE(SUBSTITUTE(G124,",",""))))))))),"N/A")</f>
        <v>N/A</v>
      </c>
    </row>
    <row r="125" spans="1:14" x14ac:dyDescent="0.3">
      <c r="A125" s="1">
        <v>0</v>
      </c>
      <c r="B125" t="s">
        <v>207</v>
      </c>
      <c r="I125" t="str">
        <f t="shared" si="15"/>
        <v>N/A</v>
      </c>
      <c r="J125" t="str">
        <f t="shared" si="16"/>
        <v>N/A</v>
      </c>
      <c r="K125" t="str">
        <f t="shared" si="17"/>
        <v>N/A</v>
      </c>
      <c r="L125" t="str">
        <f t="shared" si="18"/>
        <v>N/A</v>
      </c>
      <c r="M125" t="str">
        <f t="shared" si="19"/>
        <v>N/A</v>
      </c>
      <c r="N125" t="str">
        <f t="shared" si="20"/>
        <v>N/A</v>
      </c>
    </row>
    <row r="126" spans="1:14" x14ac:dyDescent="0.3">
      <c r="A126" s="1">
        <v>1</v>
      </c>
      <c r="B126" t="s">
        <v>208</v>
      </c>
      <c r="I126" t="str">
        <f t="shared" si="15"/>
        <v>N/A</v>
      </c>
      <c r="J126" t="str">
        <f t="shared" si="16"/>
        <v>N/A</v>
      </c>
      <c r="K126" t="str">
        <f t="shared" si="17"/>
        <v>N/A</v>
      </c>
      <c r="L126" t="str">
        <f t="shared" si="18"/>
        <v>N/A</v>
      </c>
      <c r="M126" t="str">
        <f t="shared" si="19"/>
        <v>N/A</v>
      </c>
      <c r="N126" t="str">
        <f t="shared" si="20"/>
        <v>N/A</v>
      </c>
    </row>
    <row r="127" spans="1:14" x14ac:dyDescent="0.3">
      <c r="A127" s="1">
        <v>2</v>
      </c>
      <c r="B127" t="s">
        <v>209</v>
      </c>
      <c r="I127" t="str">
        <f t="shared" si="15"/>
        <v>N/A</v>
      </c>
      <c r="J127" t="str">
        <f t="shared" si="16"/>
        <v>N/A</v>
      </c>
      <c r="K127" t="str">
        <f t="shared" si="17"/>
        <v>N/A</v>
      </c>
      <c r="L127" t="str">
        <f t="shared" si="18"/>
        <v>N/A</v>
      </c>
      <c r="M127" t="str">
        <f t="shared" si="19"/>
        <v>N/A</v>
      </c>
      <c r="N127" t="str">
        <f t="shared" si="20"/>
        <v>N/A</v>
      </c>
    </row>
    <row r="128" spans="1:14" x14ac:dyDescent="0.3">
      <c r="A128" s="1">
        <v>3</v>
      </c>
      <c r="B128" t="s">
        <v>210</v>
      </c>
      <c r="I128" t="str">
        <f t="shared" si="15"/>
        <v>N/A</v>
      </c>
      <c r="J128" t="str">
        <f t="shared" si="16"/>
        <v>N/A</v>
      </c>
      <c r="K128" t="str">
        <f t="shared" si="17"/>
        <v>N/A</v>
      </c>
      <c r="L128" t="str">
        <f t="shared" si="18"/>
        <v>N/A</v>
      </c>
      <c r="M128" t="str">
        <f t="shared" si="19"/>
        <v>N/A</v>
      </c>
      <c r="N128" t="str">
        <f t="shared" si="20"/>
        <v>N/A</v>
      </c>
    </row>
    <row r="129" spans="1:14" x14ac:dyDescent="0.3">
      <c r="A129" s="1">
        <v>4</v>
      </c>
      <c r="B129" t="s">
        <v>211</v>
      </c>
      <c r="I129" t="str">
        <f t="shared" si="15"/>
        <v>N/A</v>
      </c>
      <c r="J129" t="str">
        <f t="shared" si="16"/>
        <v>N/A</v>
      </c>
      <c r="K129" t="str">
        <f t="shared" si="17"/>
        <v>N/A</v>
      </c>
      <c r="L129" t="str">
        <f t="shared" si="18"/>
        <v>N/A</v>
      </c>
      <c r="M129" t="str">
        <f t="shared" si="19"/>
        <v>N/A</v>
      </c>
      <c r="N129" t="str">
        <f t="shared" si="20"/>
        <v>N/A</v>
      </c>
    </row>
    <row r="130" spans="1:14" x14ac:dyDescent="0.3">
      <c r="A130" s="1">
        <v>5</v>
      </c>
      <c r="B130" t="s">
        <v>212</v>
      </c>
      <c r="I130" t="str">
        <f t="shared" si="15"/>
        <v>N/A</v>
      </c>
      <c r="J130" t="str">
        <f t="shared" si="16"/>
        <v>N/A</v>
      </c>
      <c r="K130" t="str">
        <f t="shared" si="17"/>
        <v>N/A</v>
      </c>
      <c r="L130" t="str">
        <f t="shared" si="18"/>
        <v>N/A</v>
      </c>
      <c r="M130" t="str">
        <f t="shared" si="19"/>
        <v>N/A</v>
      </c>
      <c r="N130" t="str">
        <f t="shared" si="20"/>
        <v>N/A</v>
      </c>
    </row>
    <row r="131" spans="1:14" x14ac:dyDescent="0.3">
      <c r="A131" s="1">
        <v>6</v>
      </c>
      <c r="B131" t="s">
        <v>213</v>
      </c>
      <c r="I131" t="str">
        <f t="shared" si="15"/>
        <v>N/A</v>
      </c>
      <c r="J131" t="str">
        <f t="shared" si="16"/>
        <v>N/A</v>
      </c>
      <c r="K131" t="str">
        <f t="shared" si="17"/>
        <v>N/A</v>
      </c>
      <c r="L131" t="str">
        <f t="shared" si="18"/>
        <v>N/A</v>
      </c>
      <c r="M131" t="str">
        <f t="shared" si="19"/>
        <v>N/A</v>
      </c>
      <c r="N131" t="str">
        <f t="shared" si="20"/>
        <v>N/A</v>
      </c>
    </row>
    <row r="132" spans="1:14" x14ac:dyDescent="0.3">
      <c r="A132" s="1">
        <v>7</v>
      </c>
      <c r="B132" t="s">
        <v>214</v>
      </c>
      <c r="I132" t="str">
        <f t="shared" si="15"/>
        <v>N/A</v>
      </c>
      <c r="J132" t="str">
        <f t="shared" si="16"/>
        <v>N/A</v>
      </c>
      <c r="K132" t="str">
        <f t="shared" si="17"/>
        <v>N/A</v>
      </c>
      <c r="L132" t="str">
        <f t="shared" si="18"/>
        <v>N/A</v>
      </c>
      <c r="M132" t="str">
        <f t="shared" si="19"/>
        <v>N/A</v>
      </c>
      <c r="N132" t="str">
        <f t="shared" si="20"/>
        <v>N/A</v>
      </c>
    </row>
    <row r="133" spans="1:14" x14ac:dyDescent="0.3">
      <c r="A133" s="1">
        <v>8</v>
      </c>
      <c r="B133" t="s">
        <v>215</v>
      </c>
      <c r="C133" t="s">
        <v>1175</v>
      </c>
      <c r="I133" t="str">
        <f t="shared" si="15"/>
        <v>N/A</v>
      </c>
      <c r="J133">
        <f t="shared" si="16"/>
        <v>42767</v>
      </c>
      <c r="K133" t="str">
        <f t="shared" si="17"/>
        <v>N/A</v>
      </c>
      <c r="L133" t="str">
        <f t="shared" si="18"/>
        <v>N/A</v>
      </c>
      <c r="M133" t="str">
        <f t="shared" si="19"/>
        <v>N/A</v>
      </c>
      <c r="N133" t="str">
        <f t="shared" si="20"/>
        <v>N/A</v>
      </c>
    </row>
    <row r="134" spans="1:14" x14ac:dyDescent="0.3">
      <c r="A134" s="1">
        <v>9</v>
      </c>
      <c r="B134" t="s">
        <v>217</v>
      </c>
      <c r="C134" t="s">
        <v>5064</v>
      </c>
      <c r="I134" t="str">
        <f t="shared" si="15"/>
        <v>N/A</v>
      </c>
      <c r="J134" t="str">
        <f t="shared" si="16"/>
        <v>N/A</v>
      </c>
      <c r="K134" t="str">
        <f t="shared" si="17"/>
        <v>N/A</v>
      </c>
      <c r="L134" t="str">
        <f t="shared" si="18"/>
        <v>N/A</v>
      </c>
      <c r="M134" t="str">
        <f t="shared" si="19"/>
        <v>N/A</v>
      </c>
      <c r="N134" t="str">
        <f t="shared" si="20"/>
        <v>N/A</v>
      </c>
    </row>
    <row r="135" spans="1:14" x14ac:dyDescent="0.3">
      <c r="I135" t="str">
        <f t="shared" si="15"/>
        <v>N/A</v>
      </c>
      <c r="J135" t="str">
        <f t="shared" si="16"/>
        <v>N/A</v>
      </c>
      <c r="K135" t="str">
        <f t="shared" si="17"/>
        <v>N/A</v>
      </c>
      <c r="L135" t="str">
        <f t="shared" si="18"/>
        <v>N/A</v>
      </c>
      <c r="M135" t="str">
        <f t="shared" si="19"/>
        <v>N/A</v>
      </c>
      <c r="N135" t="str">
        <f t="shared" si="20"/>
        <v>N/A</v>
      </c>
    </row>
    <row r="136" spans="1:14" x14ac:dyDescent="0.3">
      <c r="I136" t="str">
        <f t="shared" si="15"/>
        <v>N/A</v>
      </c>
      <c r="J136" t="str">
        <f t="shared" si="16"/>
        <v>N/A</v>
      </c>
      <c r="K136" t="str">
        <f t="shared" si="17"/>
        <v>N/A</v>
      </c>
      <c r="L136" t="str">
        <f t="shared" si="18"/>
        <v>N/A</v>
      </c>
      <c r="M136" t="str">
        <f t="shared" si="19"/>
        <v>N/A</v>
      </c>
      <c r="N136" t="str">
        <f t="shared" si="20"/>
        <v>N/A</v>
      </c>
    </row>
    <row r="137" spans="1:14" x14ac:dyDescent="0.3">
      <c r="B137" s="1" t="s">
        <v>219</v>
      </c>
      <c r="C137" s="1" t="s">
        <v>220</v>
      </c>
      <c r="D137" s="1" t="s">
        <v>221</v>
      </c>
      <c r="E137" s="1" t="s">
        <v>222</v>
      </c>
      <c r="F137" s="1" t="s">
        <v>223</v>
      </c>
      <c r="I137" t="str">
        <f t="shared" si="15"/>
        <v>N/A</v>
      </c>
      <c r="J137" t="str">
        <f t="shared" si="16"/>
        <v>N/A</v>
      </c>
      <c r="K137" t="str">
        <f t="shared" si="17"/>
        <v>N/A</v>
      </c>
      <c r="L137" t="str">
        <f t="shared" si="18"/>
        <v>N/A</v>
      </c>
      <c r="M137" t="str">
        <f t="shared" si="19"/>
        <v>N/A</v>
      </c>
      <c r="N137" t="str">
        <f t="shared" si="20"/>
        <v>N/A</v>
      </c>
    </row>
    <row r="138" spans="1:14" x14ac:dyDescent="0.3">
      <c r="A138" s="1">
        <v>0</v>
      </c>
      <c r="B138" t="s">
        <v>5065</v>
      </c>
      <c r="C138" t="s">
        <v>2584</v>
      </c>
      <c r="D138" t="s">
        <v>5066</v>
      </c>
      <c r="E138" t="s">
        <v>5067</v>
      </c>
      <c r="F138">
        <v>55</v>
      </c>
      <c r="I138" t="str">
        <f t="shared" si="15"/>
        <v>N/A</v>
      </c>
      <c r="J138" t="str">
        <f t="shared" si="16"/>
        <v>N/A</v>
      </c>
      <c r="K138">
        <f t="shared" si="17"/>
        <v>2570000</v>
      </c>
      <c r="L138">
        <f t="shared" si="18"/>
        <v>6430000</v>
      </c>
      <c r="M138">
        <f t="shared" si="19"/>
        <v>55</v>
      </c>
      <c r="N138" t="str">
        <f t="shared" si="20"/>
        <v>N/A</v>
      </c>
    </row>
    <row r="139" spans="1:14" x14ac:dyDescent="0.3">
      <c r="A139" s="1">
        <v>1</v>
      </c>
      <c r="B139" t="s">
        <v>5068</v>
      </c>
      <c r="C139" t="s">
        <v>3832</v>
      </c>
      <c r="D139" t="s">
        <v>2936</v>
      </c>
      <c r="F139">
        <v>55</v>
      </c>
      <c r="I139" t="str">
        <f t="shared" si="15"/>
        <v>N/A</v>
      </c>
      <c r="J139" t="str">
        <f t="shared" si="16"/>
        <v>N/A</v>
      </c>
      <c r="K139">
        <f t="shared" si="17"/>
        <v>1310000</v>
      </c>
      <c r="L139" t="str">
        <f t="shared" si="18"/>
        <v>N/A</v>
      </c>
      <c r="M139">
        <f t="shared" si="19"/>
        <v>55</v>
      </c>
      <c r="N139" t="str">
        <f t="shared" si="20"/>
        <v>N/A</v>
      </c>
    </row>
    <row r="140" spans="1:14" x14ac:dyDescent="0.3">
      <c r="A140" s="1">
        <v>2</v>
      </c>
      <c r="B140" t="s">
        <v>5069</v>
      </c>
      <c r="C140" t="s">
        <v>5070</v>
      </c>
      <c r="D140" t="s">
        <v>5071</v>
      </c>
      <c r="F140">
        <v>80</v>
      </c>
      <c r="I140" t="str">
        <f t="shared" si="15"/>
        <v>N/A</v>
      </c>
      <c r="J140" t="str">
        <f t="shared" si="16"/>
        <v>N/A</v>
      </c>
      <c r="K140">
        <f t="shared" si="17"/>
        <v>85500</v>
      </c>
      <c r="L140" t="str">
        <f t="shared" si="18"/>
        <v>N/A</v>
      </c>
      <c r="M140">
        <f t="shared" si="19"/>
        <v>80</v>
      </c>
      <c r="N140" t="str">
        <f t="shared" si="20"/>
        <v>N/A</v>
      </c>
    </row>
    <row r="141" spans="1:14" x14ac:dyDescent="0.3">
      <c r="A141" s="1">
        <v>3</v>
      </c>
      <c r="B141" t="s">
        <v>5072</v>
      </c>
      <c r="C141" t="s">
        <v>5073</v>
      </c>
      <c r="D141" t="s">
        <v>5074</v>
      </c>
      <c r="E141" t="s">
        <v>5066</v>
      </c>
      <c r="F141">
        <v>50</v>
      </c>
      <c r="I141" t="str">
        <f t="shared" si="15"/>
        <v>N/A</v>
      </c>
      <c r="J141" t="str">
        <f t="shared" si="16"/>
        <v>N/A</v>
      </c>
      <c r="K141">
        <f t="shared" si="17"/>
        <v>876250</v>
      </c>
      <c r="L141">
        <f t="shared" si="18"/>
        <v>2570000</v>
      </c>
      <c r="M141">
        <f t="shared" si="19"/>
        <v>50</v>
      </c>
      <c r="N141" t="str">
        <f t="shared" si="20"/>
        <v>N/A</v>
      </c>
    </row>
    <row r="142" spans="1:14" x14ac:dyDescent="0.3">
      <c r="A142" s="1">
        <v>4</v>
      </c>
      <c r="B142" t="s">
        <v>5075</v>
      </c>
      <c r="C142" t="s">
        <v>5076</v>
      </c>
      <c r="D142" t="s">
        <v>3819</v>
      </c>
      <c r="E142" t="s">
        <v>5077</v>
      </c>
      <c r="F142">
        <v>58</v>
      </c>
      <c r="I142" t="str">
        <f t="shared" si="15"/>
        <v>N/A</v>
      </c>
      <c r="J142" t="str">
        <f t="shared" si="16"/>
        <v>N/A</v>
      </c>
      <c r="K142">
        <f t="shared" si="17"/>
        <v>1080000</v>
      </c>
      <c r="L142">
        <f t="shared" si="18"/>
        <v>1660000</v>
      </c>
      <c r="M142">
        <f t="shared" si="19"/>
        <v>58</v>
      </c>
      <c r="N142" t="str">
        <f t="shared" si="20"/>
        <v>N/A</v>
      </c>
    </row>
    <row r="143" spans="1:14" x14ac:dyDescent="0.3">
      <c r="I143" t="str">
        <f t="shared" si="15"/>
        <v>N/A</v>
      </c>
      <c r="J143" t="str">
        <f t="shared" si="16"/>
        <v>N/A</v>
      </c>
      <c r="K143" t="str">
        <f t="shared" si="17"/>
        <v>N/A</v>
      </c>
      <c r="L143" t="str">
        <f t="shared" si="18"/>
        <v>N/A</v>
      </c>
      <c r="M143" t="str">
        <f t="shared" si="19"/>
        <v>N/A</v>
      </c>
      <c r="N143" t="str">
        <f t="shared" si="20"/>
        <v>N/A</v>
      </c>
    </row>
    <row r="144" spans="1:14" x14ac:dyDescent="0.3">
      <c r="B144" s="1" t="s">
        <v>241</v>
      </c>
      <c r="C144" s="1" t="s">
        <v>242</v>
      </c>
      <c r="D144" s="1" t="s">
        <v>243</v>
      </c>
      <c r="E144" s="1" t="s">
        <v>244</v>
      </c>
      <c r="F144" s="1" t="s">
        <v>245</v>
      </c>
      <c r="G144" s="1" t="s">
        <v>246</v>
      </c>
      <c r="H144" s="1" t="s">
        <v>247</v>
      </c>
      <c r="I144" t="str">
        <f t="shared" si="15"/>
        <v>pos_trend</v>
      </c>
      <c r="J144">
        <f t="shared" si="16"/>
        <v>2012</v>
      </c>
      <c r="K144">
        <f t="shared" si="17"/>
        <v>2013</v>
      </c>
      <c r="L144">
        <f t="shared" si="18"/>
        <v>2014</v>
      </c>
      <c r="M144">
        <f t="shared" si="19"/>
        <v>2015</v>
      </c>
      <c r="N144">
        <f t="shared" si="20"/>
        <v>2016</v>
      </c>
    </row>
    <row r="145" spans="1:14" x14ac:dyDescent="0.3">
      <c r="A145" s="1">
        <v>0</v>
      </c>
      <c r="B145" t="s">
        <v>248</v>
      </c>
      <c r="C145" t="s">
        <v>5078</v>
      </c>
      <c r="D145" t="s">
        <v>5079</v>
      </c>
      <c r="E145" t="s">
        <v>5080</v>
      </c>
      <c r="F145" t="s">
        <v>5081</v>
      </c>
      <c r="G145" t="s">
        <v>5016</v>
      </c>
      <c r="I145" t="str">
        <f t="shared" si="15"/>
        <v>pos_trend</v>
      </c>
      <c r="J145">
        <f t="shared" si="16"/>
        <v>389980000</v>
      </c>
      <c r="K145">
        <f t="shared" si="17"/>
        <v>577210000</v>
      </c>
      <c r="L145">
        <f t="shared" si="18"/>
        <v>618790000</v>
      </c>
      <c r="M145">
        <f t="shared" si="19"/>
        <v>628340000</v>
      </c>
      <c r="N145">
        <f t="shared" si="20"/>
        <v>745690000</v>
      </c>
    </row>
    <row r="146" spans="1:14" x14ac:dyDescent="0.3">
      <c r="A146" s="1">
        <v>1</v>
      </c>
      <c r="B146" t="s">
        <v>253</v>
      </c>
      <c r="C146" t="s">
        <v>254</v>
      </c>
      <c r="D146" t="s">
        <v>5082</v>
      </c>
      <c r="E146" t="s">
        <v>5083</v>
      </c>
      <c r="F146" t="s">
        <v>5084</v>
      </c>
      <c r="G146" t="s">
        <v>5085</v>
      </c>
      <c r="I146" t="str">
        <f t="shared" si="15"/>
        <v>N/A</v>
      </c>
      <c r="J146" t="str">
        <f t="shared" si="16"/>
        <v>N/A</v>
      </c>
      <c r="K146">
        <f t="shared" si="17"/>
        <v>0.48009999999999997</v>
      </c>
      <c r="L146">
        <f t="shared" si="18"/>
        <v>7.2000000000000008E-2</v>
      </c>
      <c r="M146">
        <f t="shared" si="19"/>
        <v>1.54E-2</v>
      </c>
      <c r="N146">
        <f t="shared" si="20"/>
        <v>0.18679999999999999</v>
      </c>
    </row>
    <row r="147" spans="1:14" x14ac:dyDescent="0.3">
      <c r="A147" s="1">
        <v>2</v>
      </c>
      <c r="B147" t="s">
        <v>259</v>
      </c>
      <c r="C147" t="s">
        <v>5086</v>
      </c>
      <c r="D147" t="s">
        <v>3252</v>
      </c>
      <c r="E147" t="s">
        <v>5087</v>
      </c>
      <c r="F147" t="s">
        <v>5088</v>
      </c>
      <c r="G147" t="s">
        <v>5089</v>
      </c>
      <c r="I147" t="str">
        <f t="shared" si="15"/>
        <v>N/A</v>
      </c>
      <c r="J147">
        <f t="shared" si="16"/>
        <v>152930000</v>
      </c>
      <c r="K147">
        <f t="shared" si="17"/>
        <v>230310000</v>
      </c>
      <c r="L147">
        <f t="shared" si="18"/>
        <v>242190000</v>
      </c>
      <c r="M147">
        <f t="shared" si="19"/>
        <v>202870000</v>
      </c>
      <c r="N147">
        <f t="shared" si="20"/>
        <v>200980000</v>
      </c>
    </row>
    <row r="148" spans="1:14" x14ac:dyDescent="0.3">
      <c r="A148" s="1">
        <v>3</v>
      </c>
      <c r="B148" t="s">
        <v>265</v>
      </c>
      <c r="C148" t="s">
        <v>5090</v>
      </c>
      <c r="D148" t="s">
        <v>5091</v>
      </c>
      <c r="E148" t="s">
        <v>5092</v>
      </c>
      <c r="F148" t="s">
        <v>5093</v>
      </c>
      <c r="G148" t="s">
        <v>5094</v>
      </c>
      <c r="I148" t="str">
        <f t="shared" si="15"/>
        <v>N/A</v>
      </c>
      <c r="J148">
        <f t="shared" si="16"/>
        <v>105050000</v>
      </c>
      <c r="K148">
        <f t="shared" si="17"/>
        <v>135960000</v>
      </c>
      <c r="L148">
        <f t="shared" si="18"/>
        <v>144100000</v>
      </c>
      <c r="M148">
        <f t="shared" si="19"/>
        <v>117280000</v>
      </c>
      <c r="N148">
        <f t="shared" si="20"/>
        <v>106730000</v>
      </c>
    </row>
    <row r="149" spans="1:14" x14ac:dyDescent="0.3">
      <c r="A149" s="1">
        <v>4</v>
      </c>
      <c r="B149" t="s">
        <v>271</v>
      </c>
      <c r="C149" t="s">
        <v>5095</v>
      </c>
      <c r="D149" t="s">
        <v>5096</v>
      </c>
      <c r="E149" t="s">
        <v>5097</v>
      </c>
      <c r="F149" t="s">
        <v>5098</v>
      </c>
      <c r="G149" t="s">
        <v>5099</v>
      </c>
      <c r="I149" t="str">
        <f t="shared" si="15"/>
        <v>N/A</v>
      </c>
      <c r="J149">
        <f t="shared" si="16"/>
        <v>47880000</v>
      </c>
      <c r="K149">
        <f t="shared" si="17"/>
        <v>94350000</v>
      </c>
      <c r="L149">
        <f t="shared" si="18"/>
        <v>98090000</v>
      </c>
      <c r="M149">
        <f t="shared" si="19"/>
        <v>85600000</v>
      </c>
      <c r="N149">
        <f t="shared" si="20"/>
        <v>94260000</v>
      </c>
    </row>
    <row r="150" spans="1:14" x14ac:dyDescent="0.3">
      <c r="A150" s="1">
        <v>5</v>
      </c>
      <c r="B150" t="s">
        <v>277</v>
      </c>
      <c r="C150" t="s">
        <v>5100</v>
      </c>
      <c r="D150" t="s">
        <v>5101</v>
      </c>
      <c r="E150" t="s">
        <v>5102</v>
      </c>
      <c r="F150" t="s">
        <v>5103</v>
      </c>
      <c r="G150" t="s">
        <v>1584</v>
      </c>
      <c r="I150" t="str">
        <f t="shared" si="15"/>
        <v>N/A</v>
      </c>
      <c r="J150">
        <f t="shared" si="16"/>
        <v>22530000</v>
      </c>
      <c r="K150">
        <f t="shared" si="17"/>
        <v>43120000</v>
      </c>
      <c r="L150">
        <f t="shared" si="18"/>
        <v>39930000</v>
      </c>
      <c r="M150">
        <f t="shared" si="19"/>
        <v>27910000</v>
      </c>
      <c r="N150">
        <f t="shared" si="20"/>
        <v>33299999.999999996</v>
      </c>
    </row>
    <row r="151" spans="1:14" x14ac:dyDescent="0.3">
      <c r="A151" s="1">
        <v>6</v>
      </c>
      <c r="B151" t="s">
        <v>283</v>
      </c>
      <c r="C151" t="s">
        <v>5104</v>
      </c>
      <c r="D151" t="s">
        <v>5105</v>
      </c>
      <c r="E151" t="s">
        <v>5106</v>
      </c>
      <c r="F151" t="s">
        <v>5107</v>
      </c>
      <c r="G151" t="s">
        <v>2284</v>
      </c>
      <c r="I151" t="str">
        <f t="shared" si="15"/>
        <v>N/A</v>
      </c>
      <c r="J151">
        <f t="shared" si="16"/>
        <v>25360000</v>
      </c>
      <c r="K151">
        <f t="shared" si="17"/>
        <v>51240000</v>
      </c>
      <c r="L151">
        <f t="shared" si="18"/>
        <v>58150000</v>
      </c>
      <c r="M151">
        <f t="shared" si="19"/>
        <v>57690000</v>
      </c>
      <c r="N151">
        <f t="shared" si="20"/>
        <v>60960000</v>
      </c>
    </row>
    <row r="152" spans="1:14" x14ac:dyDescent="0.3">
      <c r="A152" s="1">
        <v>7</v>
      </c>
      <c r="B152" t="s">
        <v>289</v>
      </c>
      <c r="C152" t="s">
        <v>254</v>
      </c>
      <c r="D152" t="s">
        <v>5108</v>
      </c>
      <c r="E152" t="s">
        <v>5109</v>
      </c>
      <c r="F152" t="s">
        <v>5110</v>
      </c>
      <c r="G152" t="s">
        <v>5111</v>
      </c>
      <c r="I152" t="str">
        <f t="shared" si="15"/>
        <v>N/A</v>
      </c>
      <c r="J152" t="str">
        <f t="shared" si="16"/>
        <v>N/A</v>
      </c>
      <c r="K152">
        <f t="shared" si="17"/>
        <v>0.50600000000000001</v>
      </c>
      <c r="L152">
        <f t="shared" si="18"/>
        <v>5.16E-2</v>
      </c>
      <c r="M152">
        <f t="shared" si="19"/>
        <v>-0.1623</v>
      </c>
      <c r="N152">
        <f t="shared" si="20"/>
        <v>-9.300000000000001E-3</v>
      </c>
    </row>
    <row r="153" spans="1:14" x14ac:dyDescent="0.3">
      <c r="A153" s="1">
        <v>8</v>
      </c>
      <c r="B153" t="s">
        <v>294</v>
      </c>
      <c r="C153" t="s">
        <v>5112</v>
      </c>
      <c r="D153" t="s">
        <v>5113</v>
      </c>
      <c r="E153" t="s">
        <v>5114</v>
      </c>
      <c r="F153" t="s">
        <v>5115</v>
      </c>
      <c r="G153" t="s">
        <v>5116</v>
      </c>
      <c r="I153" t="str">
        <f t="shared" si="15"/>
        <v>pos_trend</v>
      </c>
      <c r="J153">
        <f t="shared" si="16"/>
        <v>237040000</v>
      </c>
      <c r="K153">
        <f t="shared" si="17"/>
        <v>346900000</v>
      </c>
      <c r="L153">
        <f t="shared" si="18"/>
        <v>376600000</v>
      </c>
      <c r="M153">
        <f t="shared" si="19"/>
        <v>425460000</v>
      </c>
      <c r="N153">
        <f t="shared" si="20"/>
        <v>544710000</v>
      </c>
    </row>
    <row r="154" spans="1:14" x14ac:dyDescent="0.3">
      <c r="A154" s="1">
        <v>9</v>
      </c>
      <c r="B154" t="s">
        <v>300</v>
      </c>
      <c r="C154" t="s">
        <v>254</v>
      </c>
      <c r="D154" t="s">
        <v>5117</v>
      </c>
      <c r="E154" t="s">
        <v>5118</v>
      </c>
      <c r="F154" t="s">
        <v>5119</v>
      </c>
      <c r="G154" t="s">
        <v>5120</v>
      </c>
      <c r="I154" t="str">
        <f t="shared" si="15"/>
        <v>N/A</v>
      </c>
      <c r="J154" t="str">
        <f t="shared" si="16"/>
        <v>N/A</v>
      </c>
      <c r="K154">
        <f t="shared" si="17"/>
        <v>0.46340000000000003</v>
      </c>
      <c r="L154">
        <f t="shared" si="18"/>
        <v>8.5600000000000009E-2</v>
      </c>
      <c r="M154">
        <f t="shared" si="19"/>
        <v>0.12970000000000001</v>
      </c>
      <c r="N154">
        <f t="shared" si="20"/>
        <v>0.28029999999999999</v>
      </c>
    </row>
    <row r="155" spans="1:14" x14ac:dyDescent="0.3">
      <c r="A155" s="1">
        <v>10</v>
      </c>
      <c r="B155" t="s">
        <v>305</v>
      </c>
      <c r="C155" t="s">
        <v>254</v>
      </c>
      <c r="D155" t="s">
        <v>254</v>
      </c>
      <c r="E155" t="s">
        <v>254</v>
      </c>
      <c r="F155" t="s">
        <v>254</v>
      </c>
      <c r="G155" t="s">
        <v>5121</v>
      </c>
      <c r="I155" t="str">
        <f t="shared" si="15"/>
        <v>N/A</v>
      </c>
      <c r="J155" t="str">
        <f t="shared" si="16"/>
        <v>N/A</v>
      </c>
      <c r="K155" t="str">
        <f t="shared" si="17"/>
        <v>N/A</v>
      </c>
      <c r="L155" t="str">
        <f t="shared" si="18"/>
        <v>N/A</v>
      </c>
      <c r="M155" t="str">
        <f t="shared" si="19"/>
        <v>N/A</v>
      </c>
      <c r="N155">
        <f t="shared" si="20"/>
        <v>0.73050000000000004</v>
      </c>
    </row>
    <row r="156" spans="1:14" x14ac:dyDescent="0.3">
      <c r="I156" t="str">
        <f t="shared" si="15"/>
        <v>N/A</v>
      </c>
      <c r="J156" t="str">
        <f t="shared" si="16"/>
        <v>N/A</v>
      </c>
      <c r="K156" t="str">
        <f t="shared" si="17"/>
        <v>N/A</v>
      </c>
      <c r="L156" t="str">
        <f t="shared" si="18"/>
        <v>N/A</v>
      </c>
      <c r="M156" t="str">
        <f t="shared" si="19"/>
        <v>N/A</v>
      </c>
      <c r="N156" t="str">
        <f t="shared" si="20"/>
        <v>N/A</v>
      </c>
    </row>
    <row r="157" spans="1:14" x14ac:dyDescent="0.3">
      <c r="B157" s="1" t="s">
        <v>307</v>
      </c>
      <c r="C157" s="1" t="s">
        <v>242</v>
      </c>
      <c r="D157" s="1" t="s">
        <v>243</v>
      </c>
      <c r="E157" s="1" t="s">
        <v>244</v>
      </c>
      <c r="F157" s="1" t="s">
        <v>245</v>
      </c>
      <c r="G157" s="1" t="s">
        <v>246</v>
      </c>
      <c r="H157" s="1" t="s">
        <v>247</v>
      </c>
      <c r="I157" t="str">
        <f t="shared" si="15"/>
        <v>pos_trend</v>
      </c>
      <c r="J157">
        <f t="shared" si="16"/>
        <v>2012</v>
      </c>
      <c r="K157">
        <f t="shared" si="17"/>
        <v>2013</v>
      </c>
      <c r="L157">
        <f t="shared" si="18"/>
        <v>2014</v>
      </c>
      <c r="M157">
        <f t="shared" si="19"/>
        <v>2015</v>
      </c>
      <c r="N157">
        <f t="shared" si="20"/>
        <v>2016</v>
      </c>
    </row>
    <row r="158" spans="1:14" x14ac:dyDescent="0.3">
      <c r="A158" s="1">
        <v>0</v>
      </c>
      <c r="B158" t="s">
        <v>308</v>
      </c>
      <c r="C158" t="s">
        <v>5122</v>
      </c>
      <c r="D158" t="s">
        <v>5123</v>
      </c>
      <c r="E158" t="s">
        <v>5124</v>
      </c>
      <c r="F158" t="s">
        <v>5125</v>
      </c>
      <c r="G158" t="s">
        <v>5126</v>
      </c>
      <c r="I158" t="str">
        <f t="shared" si="15"/>
        <v>pos_trend</v>
      </c>
      <c r="J158">
        <f t="shared" si="16"/>
        <v>250430000</v>
      </c>
      <c r="K158">
        <f t="shared" si="17"/>
        <v>326240000</v>
      </c>
      <c r="L158">
        <f t="shared" si="18"/>
        <v>463750000</v>
      </c>
      <c r="M158">
        <f t="shared" si="19"/>
        <v>649760000</v>
      </c>
      <c r="N158">
        <f t="shared" si="20"/>
        <v>753380000</v>
      </c>
    </row>
    <row r="159" spans="1:14" x14ac:dyDescent="0.3">
      <c r="A159" s="1">
        <v>1</v>
      </c>
      <c r="B159" t="s">
        <v>314</v>
      </c>
      <c r="C159" t="s">
        <v>5127</v>
      </c>
      <c r="D159" t="s">
        <v>5128</v>
      </c>
      <c r="E159" t="s">
        <v>5129</v>
      </c>
      <c r="F159" t="s">
        <v>5130</v>
      </c>
      <c r="G159" t="s">
        <v>5131</v>
      </c>
      <c r="I159" t="str">
        <f t="shared" si="15"/>
        <v>pos_trend</v>
      </c>
      <c r="J159">
        <f t="shared" si="16"/>
        <v>141890000</v>
      </c>
      <c r="K159">
        <f t="shared" si="17"/>
        <v>170830000</v>
      </c>
      <c r="L159">
        <f t="shared" si="18"/>
        <v>263839999.99999997</v>
      </c>
      <c r="M159">
        <f t="shared" si="19"/>
        <v>338200000</v>
      </c>
      <c r="N159">
        <f t="shared" si="20"/>
        <v>379250000</v>
      </c>
    </row>
    <row r="160" spans="1:14" x14ac:dyDescent="0.3">
      <c r="A160" s="1">
        <v>2</v>
      </c>
      <c r="B160" t="s">
        <v>320</v>
      </c>
      <c r="C160" t="s">
        <v>5132</v>
      </c>
      <c r="D160" t="s">
        <v>5133</v>
      </c>
      <c r="E160" t="s">
        <v>5134</v>
      </c>
      <c r="F160" t="s">
        <v>5135</v>
      </c>
      <c r="G160" t="s">
        <v>5136</v>
      </c>
      <c r="I160" t="str">
        <f t="shared" si="15"/>
        <v>pos_trend</v>
      </c>
      <c r="J160">
        <f t="shared" si="16"/>
        <v>108530000</v>
      </c>
      <c r="K160">
        <f t="shared" si="17"/>
        <v>155410000</v>
      </c>
      <c r="L160">
        <f t="shared" si="18"/>
        <v>199910000</v>
      </c>
      <c r="M160">
        <f t="shared" si="19"/>
        <v>311560000</v>
      </c>
      <c r="N160">
        <f t="shared" si="20"/>
        <v>374130000</v>
      </c>
    </row>
    <row r="161" spans="1:14" x14ac:dyDescent="0.3">
      <c r="A161" s="1">
        <v>3</v>
      </c>
      <c r="B161" t="s">
        <v>326</v>
      </c>
      <c r="C161" t="s">
        <v>254</v>
      </c>
      <c r="D161" t="s">
        <v>5137</v>
      </c>
      <c r="E161" t="s">
        <v>5138</v>
      </c>
      <c r="F161" t="s">
        <v>5139</v>
      </c>
      <c r="G161" t="s">
        <v>5140</v>
      </c>
      <c r="I161" t="str">
        <f t="shared" si="15"/>
        <v>N/A</v>
      </c>
      <c r="J161" t="str">
        <f t="shared" si="16"/>
        <v>N/A</v>
      </c>
      <c r="K161">
        <f t="shared" si="17"/>
        <v>0.30280000000000001</v>
      </c>
      <c r="L161">
        <f t="shared" si="18"/>
        <v>0.42149999999999999</v>
      </c>
      <c r="M161">
        <f t="shared" si="19"/>
        <v>0.40110000000000001</v>
      </c>
      <c r="N161">
        <f t="shared" si="20"/>
        <v>0.1595</v>
      </c>
    </row>
    <row r="162" spans="1:14" x14ac:dyDescent="0.3">
      <c r="A162" s="1">
        <v>4</v>
      </c>
      <c r="B162" t="s">
        <v>331</v>
      </c>
      <c r="C162" t="s">
        <v>254</v>
      </c>
      <c r="D162" t="s">
        <v>254</v>
      </c>
      <c r="E162" t="s">
        <v>254</v>
      </c>
      <c r="F162" t="s">
        <v>254</v>
      </c>
      <c r="G162" t="s">
        <v>254</v>
      </c>
      <c r="I162" t="str">
        <f t="shared" si="15"/>
        <v>N/A</v>
      </c>
      <c r="J162" t="str">
        <f t="shared" si="16"/>
        <v>N/A</v>
      </c>
      <c r="K162" t="str">
        <f t="shared" si="17"/>
        <v>N/A</v>
      </c>
      <c r="L162" t="str">
        <f t="shared" si="18"/>
        <v>N/A</v>
      </c>
      <c r="M162" t="str">
        <f t="shared" si="19"/>
        <v>N/A</v>
      </c>
      <c r="N162" t="str">
        <f t="shared" si="20"/>
        <v>N/A</v>
      </c>
    </row>
    <row r="163" spans="1:14" x14ac:dyDescent="0.3">
      <c r="A163" s="1">
        <v>5</v>
      </c>
      <c r="B163" t="s">
        <v>332</v>
      </c>
      <c r="C163" t="s">
        <v>5141</v>
      </c>
      <c r="D163" t="s">
        <v>5142</v>
      </c>
      <c r="E163" t="s">
        <v>254</v>
      </c>
      <c r="F163" t="s">
        <v>4065</v>
      </c>
      <c r="G163" t="s">
        <v>5143</v>
      </c>
      <c r="I163" t="str">
        <f t="shared" si="15"/>
        <v>N/A</v>
      </c>
      <c r="J163">
        <f t="shared" si="16"/>
        <v>75000000</v>
      </c>
      <c r="K163">
        <f t="shared" si="17"/>
        <v>-300000</v>
      </c>
      <c r="L163" t="str">
        <f t="shared" si="18"/>
        <v>N/A</v>
      </c>
      <c r="M163">
        <f t="shared" si="19"/>
        <v>2300000</v>
      </c>
      <c r="N163">
        <f t="shared" si="20"/>
        <v>-7900000</v>
      </c>
    </row>
    <row r="164" spans="1:14" x14ac:dyDescent="0.3">
      <c r="A164" s="1">
        <v>6</v>
      </c>
      <c r="B164" t="s">
        <v>338</v>
      </c>
      <c r="C164" t="s">
        <v>5144</v>
      </c>
      <c r="D164" t="s">
        <v>4636</v>
      </c>
      <c r="E164" t="s">
        <v>254</v>
      </c>
      <c r="F164" t="s">
        <v>5145</v>
      </c>
      <c r="G164" t="s">
        <v>5146</v>
      </c>
      <c r="I164" t="str">
        <f t="shared" si="15"/>
        <v>N/A</v>
      </c>
      <c r="J164">
        <f t="shared" si="16"/>
        <v>-88380000</v>
      </c>
      <c r="K164">
        <f t="shared" si="17"/>
        <v>20960000</v>
      </c>
      <c r="L164" t="str">
        <f t="shared" si="18"/>
        <v>N/A</v>
      </c>
      <c r="M164">
        <f t="shared" si="19"/>
        <v>-226600000</v>
      </c>
      <c r="N164">
        <f t="shared" si="20"/>
        <v>-200770000</v>
      </c>
    </row>
    <row r="165" spans="1:14" x14ac:dyDescent="0.3">
      <c r="A165" s="1">
        <v>7</v>
      </c>
      <c r="B165" t="s">
        <v>344</v>
      </c>
      <c r="C165" t="s">
        <v>5147</v>
      </c>
      <c r="D165" t="s">
        <v>5148</v>
      </c>
      <c r="E165" t="s">
        <v>5149</v>
      </c>
      <c r="F165" t="s">
        <v>5150</v>
      </c>
      <c r="G165" t="s">
        <v>5151</v>
      </c>
      <c r="I165" t="str">
        <f t="shared" si="15"/>
        <v>N/A</v>
      </c>
      <c r="J165">
        <f t="shared" si="16"/>
        <v>584000</v>
      </c>
      <c r="K165">
        <f t="shared" si="17"/>
        <v>-971998</v>
      </c>
      <c r="L165">
        <f t="shared" si="18"/>
        <v>84570000</v>
      </c>
      <c r="M165">
        <f t="shared" si="19"/>
        <v>12510000</v>
      </c>
      <c r="N165">
        <f t="shared" si="20"/>
        <v>-2490000</v>
      </c>
    </row>
    <row r="166" spans="1:14" x14ac:dyDescent="0.3">
      <c r="A166" s="1">
        <v>8</v>
      </c>
      <c r="B166" t="s">
        <v>350</v>
      </c>
      <c r="C166" t="s">
        <v>5152</v>
      </c>
      <c r="D166" t="s">
        <v>5153</v>
      </c>
      <c r="E166" t="s">
        <v>5154</v>
      </c>
      <c r="F166" t="s">
        <v>5155</v>
      </c>
      <c r="G166" t="s">
        <v>5156</v>
      </c>
      <c r="I166" t="str">
        <f t="shared" si="15"/>
        <v>N/A</v>
      </c>
      <c r="J166">
        <f t="shared" si="16"/>
        <v>1520000</v>
      </c>
      <c r="K166">
        <f t="shared" si="17"/>
        <v>947998</v>
      </c>
      <c r="L166">
        <f t="shared" si="18"/>
        <v>1970000</v>
      </c>
      <c r="M166">
        <f t="shared" si="19"/>
        <v>3330000</v>
      </c>
      <c r="N166">
        <f t="shared" si="20"/>
        <v>3750000</v>
      </c>
    </row>
    <row r="167" spans="1:14" x14ac:dyDescent="0.3">
      <c r="A167" s="1">
        <v>9</v>
      </c>
      <c r="B167" t="s">
        <v>356</v>
      </c>
      <c r="C167" t="s">
        <v>254</v>
      </c>
      <c r="D167" t="s">
        <v>254</v>
      </c>
      <c r="E167" t="s">
        <v>254</v>
      </c>
      <c r="F167" t="s">
        <v>254</v>
      </c>
      <c r="G167" t="s">
        <v>254</v>
      </c>
      <c r="I167" t="str">
        <f t="shared" si="15"/>
        <v>N/A</v>
      </c>
      <c r="J167" t="str">
        <f t="shared" si="16"/>
        <v>N/A</v>
      </c>
      <c r="K167" t="str">
        <f t="shared" si="17"/>
        <v>N/A</v>
      </c>
      <c r="L167" t="str">
        <f t="shared" si="18"/>
        <v>N/A</v>
      </c>
      <c r="M167" t="str">
        <f t="shared" si="19"/>
        <v>N/A</v>
      </c>
      <c r="N167" t="str">
        <f t="shared" si="20"/>
        <v>N/A</v>
      </c>
    </row>
    <row r="168" spans="1:14" x14ac:dyDescent="0.3">
      <c r="A168" s="1">
        <v>10</v>
      </c>
      <c r="B168" t="s">
        <v>357</v>
      </c>
      <c r="C168" t="s">
        <v>5157</v>
      </c>
      <c r="D168" t="s">
        <v>5158</v>
      </c>
      <c r="E168" t="s">
        <v>5159</v>
      </c>
      <c r="F168" t="s">
        <v>5160</v>
      </c>
      <c r="G168" t="s">
        <v>5161</v>
      </c>
      <c r="I168" t="str">
        <f t="shared" si="15"/>
        <v>N/A</v>
      </c>
      <c r="J168">
        <f t="shared" si="16"/>
        <v>28110000</v>
      </c>
      <c r="K168">
        <f t="shared" si="17"/>
        <v>13840000</v>
      </c>
      <c r="L168">
        <f t="shared" si="18"/>
        <v>13430000</v>
      </c>
      <c r="M168">
        <f t="shared" si="19"/>
        <v>13250000</v>
      </c>
      <c r="N168">
        <f t="shared" si="20"/>
        <v>14890000</v>
      </c>
    </row>
    <row r="169" spans="1:14" x14ac:dyDescent="0.3">
      <c r="A169" s="1">
        <v>11</v>
      </c>
      <c r="B169" t="s">
        <v>363</v>
      </c>
      <c r="C169" t="s">
        <v>254</v>
      </c>
      <c r="D169" t="s">
        <v>5162</v>
      </c>
      <c r="E169" t="s">
        <v>5163</v>
      </c>
      <c r="F169" t="s">
        <v>4841</v>
      </c>
      <c r="G169" t="s">
        <v>5164</v>
      </c>
      <c r="I169" t="str">
        <f t="shared" si="15"/>
        <v>N/A</v>
      </c>
      <c r="J169" t="str">
        <f t="shared" si="16"/>
        <v>N/A</v>
      </c>
      <c r="K169">
        <f t="shared" si="17"/>
        <v>-0.50770000000000004</v>
      </c>
      <c r="L169">
        <f t="shared" si="18"/>
        <v>-2.9500000000000002E-2</v>
      </c>
      <c r="M169">
        <f t="shared" si="19"/>
        <v>-1.3600000000000001E-2</v>
      </c>
      <c r="N169">
        <f t="shared" si="20"/>
        <v>0.12400000000000001</v>
      </c>
    </row>
    <row r="170" spans="1:14" x14ac:dyDescent="0.3">
      <c r="A170" s="1">
        <v>12</v>
      </c>
      <c r="B170" t="s">
        <v>368</v>
      </c>
      <c r="C170" t="s">
        <v>5157</v>
      </c>
      <c r="D170" t="s">
        <v>5158</v>
      </c>
      <c r="E170" t="s">
        <v>5159</v>
      </c>
      <c r="F170" t="s">
        <v>5160</v>
      </c>
      <c r="G170" t="s">
        <v>5161</v>
      </c>
      <c r="I170" t="str">
        <f t="shared" si="15"/>
        <v>N/A</v>
      </c>
      <c r="J170">
        <f t="shared" si="16"/>
        <v>28110000</v>
      </c>
      <c r="K170">
        <f t="shared" si="17"/>
        <v>13840000</v>
      </c>
      <c r="L170">
        <f t="shared" si="18"/>
        <v>13430000</v>
      </c>
      <c r="M170">
        <f t="shared" si="19"/>
        <v>13250000</v>
      </c>
      <c r="N170">
        <f t="shared" si="20"/>
        <v>14890000</v>
      </c>
    </row>
    <row r="171" spans="1:14" x14ac:dyDescent="0.3">
      <c r="A171" s="1">
        <v>13</v>
      </c>
      <c r="B171" t="s">
        <v>369</v>
      </c>
      <c r="C171" t="s">
        <v>254</v>
      </c>
      <c r="D171" t="s">
        <v>254</v>
      </c>
      <c r="E171" t="s">
        <v>254</v>
      </c>
      <c r="F171" t="s">
        <v>254</v>
      </c>
      <c r="G171" t="s">
        <v>254</v>
      </c>
      <c r="I171" t="str">
        <f t="shared" si="15"/>
        <v>N/A</v>
      </c>
      <c r="J171" t="str">
        <f t="shared" si="16"/>
        <v>N/A</v>
      </c>
      <c r="K171" t="str">
        <f t="shared" si="17"/>
        <v>N/A</v>
      </c>
      <c r="L171" t="str">
        <f t="shared" si="18"/>
        <v>N/A</v>
      </c>
      <c r="M171" t="str">
        <f t="shared" si="19"/>
        <v>N/A</v>
      </c>
      <c r="N171" t="str">
        <f t="shared" si="20"/>
        <v>N/A</v>
      </c>
    </row>
    <row r="172" spans="1:14" x14ac:dyDescent="0.3">
      <c r="A172" s="1">
        <v>14</v>
      </c>
      <c r="B172" t="s">
        <v>370</v>
      </c>
      <c r="C172" t="s">
        <v>5165</v>
      </c>
      <c r="D172" t="s">
        <v>2181</v>
      </c>
      <c r="E172" t="s">
        <v>781</v>
      </c>
      <c r="F172" t="s">
        <v>5166</v>
      </c>
      <c r="G172" t="s">
        <v>5167</v>
      </c>
      <c r="I172" t="str">
        <f t="shared" si="15"/>
        <v>N/A</v>
      </c>
      <c r="J172">
        <f t="shared" si="16"/>
        <v>-114390000</v>
      </c>
      <c r="K172">
        <f t="shared" si="17"/>
        <v>7100000</v>
      </c>
      <c r="L172">
        <f t="shared" si="18"/>
        <v>-14030000</v>
      </c>
      <c r="M172">
        <f t="shared" si="19"/>
        <v>-224010000</v>
      </c>
      <c r="N172">
        <f t="shared" si="20"/>
        <v>-214390000</v>
      </c>
    </row>
    <row r="173" spans="1:14" x14ac:dyDescent="0.3">
      <c r="A173" s="1">
        <v>15</v>
      </c>
      <c r="B173" t="s">
        <v>376</v>
      </c>
      <c r="C173" t="s">
        <v>254</v>
      </c>
      <c r="D173" t="s">
        <v>2574</v>
      </c>
      <c r="E173" t="s">
        <v>5168</v>
      </c>
      <c r="F173" t="s">
        <v>5169</v>
      </c>
      <c r="G173" t="s">
        <v>2573</v>
      </c>
      <c r="I173" t="str">
        <f t="shared" si="15"/>
        <v>N/A</v>
      </c>
      <c r="J173" t="str">
        <f t="shared" si="16"/>
        <v>N/A</v>
      </c>
      <c r="K173">
        <f t="shared" si="17"/>
        <v>1.0620000000000001</v>
      </c>
      <c r="L173">
        <f t="shared" si="18"/>
        <v>-2.9769999999999999</v>
      </c>
      <c r="M173">
        <f t="shared" si="19"/>
        <v>-14.9673</v>
      </c>
      <c r="N173">
        <f t="shared" si="20"/>
        <v>4.2900000000000001E-2</v>
      </c>
    </row>
    <row r="174" spans="1:14" x14ac:dyDescent="0.3">
      <c r="A174" s="1">
        <v>16</v>
      </c>
      <c r="B174" t="s">
        <v>381</v>
      </c>
      <c r="C174" t="s">
        <v>254</v>
      </c>
      <c r="D174" t="s">
        <v>254</v>
      </c>
      <c r="E174" t="s">
        <v>254</v>
      </c>
      <c r="F174" t="s">
        <v>254</v>
      </c>
      <c r="G174" t="s">
        <v>5170</v>
      </c>
      <c r="I174" t="str">
        <f t="shared" si="15"/>
        <v>N/A</v>
      </c>
      <c r="J174" t="str">
        <f t="shared" si="16"/>
        <v>N/A</v>
      </c>
      <c r="K174" t="str">
        <f t="shared" si="17"/>
        <v>N/A</v>
      </c>
      <c r="L174" t="str">
        <f t="shared" si="18"/>
        <v>N/A</v>
      </c>
      <c r="M174" t="str">
        <f t="shared" si="19"/>
        <v>N/A</v>
      </c>
      <c r="N174">
        <f t="shared" si="20"/>
        <v>-0.28750000000000003</v>
      </c>
    </row>
    <row r="175" spans="1:14" x14ac:dyDescent="0.3">
      <c r="A175" s="1">
        <v>17</v>
      </c>
      <c r="B175" t="s">
        <v>383</v>
      </c>
      <c r="C175" t="s">
        <v>5171</v>
      </c>
      <c r="D175" t="s">
        <v>5172</v>
      </c>
      <c r="E175" t="s">
        <v>5173</v>
      </c>
      <c r="F175" t="s">
        <v>2843</v>
      </c>
      <c r="G175" t="s">
        <v>5174</v>
      </c>
      <c r="I175" t="str">
        <f t="shared" si="15"/>
        <v>N/A</v>
      </c>
      <c r="J175">
        <f t="shared" si="16"/>
        <v>-714000</v>
      </c>
      <c r="K175">
        <f t="shared" si="17"/>
        <v>-16340000</v>
      </c>
      <c r="L175">
        <f t="shared" si="18"/>
        <v>16030000.000000002</v>
      </c>
      <c r="M175">
        <f t="shared" si="19"/>
        <v>3160000</v>
      </c>
      <c r="N175">
        <f t="shared" si="20"/>
        <v>-5940000</v>
      </c>
    </row>
    <row r="176" spans="1:14" x14ac:dyDescent="0.3">
      <c r="A176" s="1">
        <v>18</v>
      </c>
      <c r="B176" t="s">
        <v>389</v>
      </c>
      <c r="C176" t="s">
        <v>5175</v>
      </c>
      <c r="D176" t="s">
        <v>399</v>
      </c>
      <c r="E176" t="s">
        <v>5176</v>
      </c>
      <c r="F176" t="s">
        <v>5177</v>
      </c>
      <c r="G176" t="s">
        <v>3004</v>
      </c>
      <c r="I176" t="str">
        <f t="shared" si="15"/>
        <v>N/A</v>
      </c>
      <c r="J176">
        <f t="shared" si="16"/>
        <v>13970000</v>
      </c>
      <c r="K176">
        <f t="shared" si="17"/>
        <v>15120000</v>
      </c>
      <c r="L176">
        <f t="shared" si="18"/>
        <v>880000</v>
      </c>
      <c r="M176">
        <f t="shared" si="19"/>
        <v>31570000</v>
      </c>
      <c r="N176">
        <f t="shared" si="20"/>
        <v>3640000</v>
      </c>
    </row>
    <row r="177" spans="1:14" x14ac:dyDescent="0.3">
      <c r="A177" s="1">
        <v>19</v>
      </c>
      <c r="B177" t="s">
        <v>395</v>
      </c>
      <c r="C177" t="s">
        <v>5178</v>
      </c>
      <c r="D177" t="s">
        <v>5179</v>
      </c>
      <c r="E177" t="s">
        <v>5180</v>
      </c>
      <c r="F177" t="s">
        <v>5181</v>
      </c>
      <c r="G177" t="s">
        <v>5182</v>
      </c>
      <c r="I177" t="str">
        <f t="shared" si="15"/>
        <v>N/A</v>
      </c>
      <c r="J177">
        <f t="shared" si="16"/>
        <v>28000</v>
      </c>
      <c r="K177">
        <f t="shared" si="17"/>
        <v>118666</v>
      </c>
      <c r="L177">
        <f t="shared" si="18"/>
        <v>36060000</v>
      </c>
      <c r="M177">
        <f t="shared" si="19"/>
        <v>171000</v>
      </c>
      <c r="N177">
        <f t="shared" si="20"/>
        <v>103000</v>
      </c>
    </row>
    <row r="178" spans="1:14" x14ac:dyDescent="0.3">
      <c r="A178" s="1">
        <v>20</v>
      </c>
      <c r="B178" t="s">
        <v>401</v>
      </c>
      <c r="C178" t="s">
        <v>5183</v>
      </c>
      <c r="D178" t="s">
        <v>5184</v>
      </c>
      <c r="E178" t="s">
        <v>5185</v>
      </c>
      <c r="F178" t="s">
        <v>5186</v>
      </c>
      <c r="G178" t="s">
        <v>5187</v>
      </c>
      <c r="I178" t="str">
        <f t="shared" si="15"/>
        <v>N/A</v>
      </c>
      <c r="J178">
        <f t="shared" si="16"/>
        <v>-10160000</v>
      </c>
      <c r="K178">
        <f t="shared" si="17"/>
        <v>-27010000</v>
      </c>
      <c r="L178">
        <f t="shared" si="18"/>
        <v>-565000</v>
      </c>
      <c r="M178">
        <f t="shared" si="19"/>
        <v>-18940000</v>
      </c>
      <c r="N178">
        <f t="shared" si="20"/>
        <v>-9550000</v>
      </c>
    </row>
    <row r="179" spans="1:14" x14ac:dyDescent="0.3">
      <c r="A179" s="1">
        <v>21</v>
      </c>
      <c r="B179" t="s">
        <v>407</v>
      </c>
      <c r="C179" t="s">
        <v>5188</v>
      </c>
      <c r="D179" t="s">
        <v>5189</v>
      </c>
      <c r="E179" t="s">
        <v>5190</v>
      </c>
      <c r="F179" t="s">
        <v>5191</v>
      </c>
      <c r="G179" t="s">
        <v>5192</v>
      </c>
      <c r="I179" t="str">
        <f t="shared" si="15"/>
        <v>N/A</v>
      </c>
      <c r="J179">
        <f t="shared" si="16"/>
        <v>-4550000</v>
      </c>
      <c r="K179">
        <f t="shared" si="17"/>
        <v>-4570000</v>
      </c>
      <c r="L179">
        <f t="shared" si="18"/>
        <v>-20350000</v>
      </c>
      <c r="M179">
        <f t="shared" si="19"/>
        <v>-9650000</v>
      </c>
      <c r="N179">
        <f t="shared" si="20"/>
        <v>-142000</v>
      </c>
    </row>
    <row r="180" spans="1:14" x14ac:dyDescent="0.3">
      <c r="A180" s="1">
        <v>22</v>
      </c>
      <c r="B180" t="s">
        <v>413</v>
      </c>
      <c r="C180" t="s">
        <v>254</v>
      </c>
      <c r="D180" t="s">
        <v>254</v>
      </c>
      <c r="E180" t="s">
        <v>254</v>
      </c>
      <c r="F180" t="s">
        <v>254</v>
      </c>
      <c r="G180" t="s">
        <v>254</v>
      </c>
      <c r="I180" t="str">
        <f t="shared" si="15"/>
        <v>N/A</v>
      </c>
      <c r="J180" t="str">
        <f t="shared" si="16"/>
        <v>N/A</v>
      </c>
      <c r="K180" t="str">
        <f t="shared" si="17"/>
        <v>N/A</v>
      </c>
      <c r="L180" t="str">
        <f t="shared" si="18"/>
        <v>N/A</v>
      </c>
      <c r="M180" t="str">
        <f t="shared" si="19"/>
        <v>N/A</v>
      </c>
      <c r="N180" t="str">
        <f t="shared" si="20"/>
        <v>N/A</v>
      </c>
    </row>
    <row r="181" spans="1:14" x14ac:dyDescent="0.3">
      <c r="A181" s="1">
        <v>23</v>
      </c>
      <c r="B181" t="s">
        <v>414</v>
      </c>
      <c r="C181" t="s">
        <v>254</v>
      </c>
      <c r="D181" t="s">
        <v>254</v>
      </c>
      <c r="E181" t="s">
        <v>254</v>
      </c>
      <c r="F181" t="s">
        <v>254</v>
      </c>
      <c r="G181" t="s">
        <v>254</v>
      </c>
      <c r="I181" t="str">
        <f t="shared" si="15"/>
        <v>N/A</v>
      </c>
      <c r="J181" t="str">
        <f t="shared" si="16"/>
        <v>N/A</v>
      </c>
      <c r="K181" t="str">
        <f t="shared" si="17"/>
        <v>N/A</v>
      </c>
      <c r="L181" t="str">
        <f t="shared" si="18"/>
        <v>N/A</v>
      </c>
      <c r="M181" t="str">
        <f t="shared" si="19"/>
        <v>N/A</v>
      </c>
      <c r="N181" t="str">
        <f t="shared" si="20"/>
        <v>N/A</v>
      </c>
    </row>
    <row r="182" spans="1:14" x14ac:dyDescent="0.3">
      <c r="A182" s="1">
        <v>24</v>
      </c>
      <c r="B182" t="s">
        <v>415</v>
      </c>
      <c r="C182" t="s">
        <v>254</v>
      </c>
      <c r="D182" t="s">
        <v>254</v>
      </c>
      <c r="E182" t="s">
        <v>254</v>
      </c>
      <c r="F182" t="s">
        <v>254</v>
      </c>
      <c r="G182" t="s">
        <v>254</v>
      </c>
      <c r="I182" t="str">
        <f t="shared" si="15"/>
        <v>N/A</v>
      </c>
      <c r="J182" t="str">
        <f t="shared" si="16"/>
        <v>N/A</v>
      </c>
      <c r="K182" t="str">
        <f t="shared" si="17"/>
        <v>N/A</v>
      </c>
      <c r="L182" t="str">
        <f t="shared" si="18"/>
        <v>N/A</v>
      </c>
      <c r="M182" t="str">
        <f t="shared" si="19"/>
        <v>N/A</v>
      </c>
      <c r="N182" t="str">
        <f t="shared" si="20"/>
        <v>N/A</v>
      </c>
    </row>
    <row r="183" spans="1:14" x14ac:dyDescent="0.3">
      <c r="A183" s="1">
        <v>25</v>
      </c>
      <c r="B183" t="s">
        <v>416</v>
      </c>
      <c r="C183" t="s">
        <v>5193</v>
      </c>
      <c r="D183" t="s">
        <v>5194</v>
      </c>
      <c r="E183" t="s">
        <v>5195</v>
      </c>
      <c r="F183" t="s">
        <v>5196</v>
      </c>
      <c r="G183" t="s">
        <v>5197</v>
      </c>
      <c r="I183" t="str">
        <f t="shared" si="15"/>
        <v>N/A</v>
      </c>
      <c r="J183">
        <f t="shared" si="16"/>
        <v>-113680000</v>
      </c>
      <c r="K183">
        <f t="shared" si="17"/>
        <v>23430000</v>
      </c>
      <c r="L183">
        <f t="shared" si="18"/>
        <v>-30060000</v>
      </c>
      <c r="M183">
        <f t="shared" si="19"/>
        <v>-227160000</v>
      </c>
      <c r="N183">
        <f t="shared" si="20"/>
        <v>-208440000</v>
      </c>
    </row>
    <row r="184" spans="1:14" x14ac:dyDescent="0.3">
      <c r="A184" s="1">
        <v>26</v>
      </c>
      <c r="B184" t="s">
        <v>422</v>
      </c>
      <c r="C184" t="s">
        <v>254</v>
      </c>
      <c r="D184" t="s">
        <v>254</v>
      </c>
      <c r="E184" t="s">
        <v>254</v>
      </c>
      <c r="F184" t="s">
        <v>254</v>
      </c>
      <c r="G184" t="s">
        <v>254</v>
      </c>
      <c r="I184" t="str">
        <f t="shared" si="15"/>
        <v>N/A</v>
      </c>
      <c r="J184" t="str">
        <f t="shared" si="16"/>
        <v>N/A</v>
      </c>
      <c r="K184" t="str">
        <f t="shared" si="17"/>
        <v>N/A</v>
      </c>
      <c r="L184" t="str">
        <f t="shared" si="18"/>
        <v>N/A</v>
      </c>
      <c r="M184" t="str">
        <f t="shared" si="19"/>
        <v>N/A</v>
      </c>
      <c r="N184" t="str">
        <f t="shared" si="20"/>
        <v>N/A</v>
      </c>
    </row>
    <row r="185" spans="1:14" x14ac:dyDescent="0.3">
      <c r="A185" s="1">
        <v>27</v>
      </c>
      <c r="B185" t="s">
        <v>423</v>
      </c>
      <c r="C185" t="s">
        <v>5193</v>
      </c>
      <c r="D185" t="s">
        <v>5194</v>
      </c>
      <c r="E185" t="s">
        <v>5195</v>
      </c>
      <c r="F185" t="s">
        <v>5196</v>
      </c>
      <c r="G185" t="s">
        <v>5197</v>
      </c>
      <c r="I185" t="str">
        <f t="shared" si="15"/>
        <v>N/A</v>
      </c>
      <c r="J185">
        <f t="shared" si="16"/>
        <v>-113680000</v>
      </c>
      <c r="K185">
        <f t="shared" si="17"/>
        <v>23430000</v>
      </c>
      <c r="L185">
        <f t="shared" si="18"/>
        <v>-30060000</v>
      </c>
      <c r="M185">
        <f t="shared" si="19"/>
        <v>-227160000</v>
      </c>
      <c r="N185">
        <f t="shared" si="20"/>
        <v>-208440000</v>
      </c>
    </row>
    <row r="186" spans="1:14" x14ac:dyDescent="0.3">
      <c r="A186" s="1">
        <v>28</v>
      </c>
      <c r="B186" t="s">
        <v>424</v>
      </c>
      <c r="C186" t="s">
        <v>254</v>
      </c>
      <c r="D186" t="s">
        <v>5198</v>
      </c>
      <c r="E186" t="s">
        <v>5199</v>
      </c>
      <c r="F186" t="s">
        <v>5200</v>
      </c>
      <c r="G186" t="s">
        <v>5201</v>
      </c>
      <c r="I186" t="str">
        <f t="shared" si="15"/>
        <v>N/A</v>
      </c>
      <c r="J186" t="str">
        <f t="shared" si="16"/>
        <v>N/A</v>
      </c>
      <c r="K186">
        <f t="shared" si="17"/>
        <v>1.2060999999999999</v>
      </c>
      <c r="L186">
        <f t="shared" si="18"/>
        <v>-2.2829000000000002</v>
      </c>
      <c r="M186">
        <f t="shared" si="19"/>
        <v>-6.5566999999999993</v>
      </c>
      <c r="N186">
        <f t="shared" si="20"/>
        <v>8.2400000000000001E-2</v>
      </c>
    </row>
    <row r="187" spans="1:14" x14ac:dyDescent="0.3">
      <c r="A187" s="1">
        <v>29</v>
      </c>
      <c r="B187" t="s">
        <v>429</v>
      </c>
      <c r="C187" t="s">
        <v>254</v>
      </c>
      <c r="D187" t="s">
        <v>254</v>
      </c>
      <c r="E187" t="s">
        <v>254</v>
      </c>
      <c r="F187" t="s">
        <v>254</v>
      </c>
      <c r="G187" t="s">
        <v>5202</v>
      </c>
      <c r="I187" t="str">
        <f t="shared" si="15"/>
        <v>N/A</v>
      </c>
      <c r="J187" t="str">
        <f t="shared" si="16"/>
        <v>N/A</v>
      </c>
      <c r="K187" t="str">
        <f t="shared" si="17"/>
        <v>N/A</v>
      </c>
      <c r="L187" t="str">
        <f t="shared" si="18"/>
        <v>N/A</v>
      </c>
      <c r="M187" t="str">
        <f t="shared" si="19"/>
        <v>N/A</v>
      </c>
      <c r="N187">
        <f t="shared" si="20"/>
        <v>-0.27950000000000003</v>
      </c>
    </row>
    <row r="188" spans="1:14" x14ac:dyDescent="0.3">
      <c r="A188" s="1">
        <v>30</v>
      </c>
      <c r="B188" t="s">
        <v>431</v>
      </c>
      <c r="C188" t="s">
        <v>254</v>
      </c>
      <c r="D188" t="s">
        <v>254</v>
      </c>
      <c r="E188" t="s">
        <v>254</v>
      </c>
      <c r="F188" t="s">
        <v>254</v>
      </c>
      <c r="G188" t="s">
        <v>254</v>
      </c>
      <c r="I188" t="str">
        <f t="shared" ref="I188:I251" si="21">IF(AND(K188&gt; J188, L188&gt; K188, M188&gt; L188, N188&gt; M188), "pos_trend", IF(AND(K188&lt; J188, L188&lt; K188, M188&lt; L188, N188&lt; M188), "neg_trend", "N/A"))</f>
        <v>N/A</v>
      </c>
      <c r="J188" t="str">
        <f t="shared" ref="J188:J251" si="22">IFERROR(IF(TRIM(C188)="-", "N/A", IF(RIGHT(C188,1)=")",IF(RIGHT(C188,2)="T)",-1000000000000*VALUE(MID(C188,2,LEN(C188)-3)),IF(RIGHT(C188,2)="M)",-1000000*VALUE(MID(C188,2,LEN(C188)-3)),IF(RIGHT(C188,2)="B)",-1000000000*VALUE(MID(C188,2,LEN(C188)-3)),IF(RIGHT(C188,2)="k)",-1000*VALUE(MID(C188,2,LEN(C188)-3)),VALUE(SUBSTITUTE(C188,",","")))))),IF(RIGHT(C188,1)="T",1000000000000*VALUE(LEFT(C188,LEN(C188)-1)),IF(RIGHT(C188,1)="M",1000000*VALUE(LEFT(C188,LEN(C188)-1)),IF(RIGHT(C188,1)="B",1000000000*VALUE(LEFT(C188,LEN(C188)-1)),IF(RIGHT(C188,1)="%",0.01*VALUE(LEFT(C188,LEN(C188)-1)),IF(RIGHT(C188,1)="k",1000*VALUE(LEFT(C188,LEN(C188)-1)),VALUE(SUBSTITUTE(C188,",",""))))))))),"N/A")</f>
        <v>N/A</v>
      </c>
      <c r="K188" t="str">
        <f t="shared" ref="K188:K251" si="23">IFERROR(IF(TRIM(D188)="-", "N/A", IF(RIGHT(D188,1)=")",IF(RIGHT(D188,2)="T)",-1000000000000*VALUE(MID(D188,2,LEN(D188)-3)),IF(RIGHT(D188,2)="M)",-1000000*VALUE(MID(D188,2,LEN(D188)-3)),IF(RIGHT(D188,2)="B)",-1000000000*VALUE(MID(D188,2,LEN(D188)-3)),IF(RIGHT(D188,2)="k)",-1000*VALUE(MID(D188,2,LEN(D188)-3)),VALUE(SUBSTITUTE(D188,",","")))))),IF(RIGHT(D188,1)="T",1000000000000*VALUE(LEFT(D188,LEN(D188)-1)),IF(RIGHT(D188,1)="M",1000000*VALUE(LEFT(D188,LEN(D188)-1)),IF(RIGHT(D188,1)="B",1000000000*VALUE(LEFT(D188,LEN(D188)-1)),IF(RIGHT(D188,1)="%",0.01*VALUE(LEFT(D188,LEN(D188)-1)),IF(RIGHT(D188,1)="k",1000*VALUE(LEFT(D188,LEN(D188)-1)),VALUE(SUBSTITUTE(D188,",",""))))))))),"N/A")</f>
        <v>N/A</v>
      </c>
      <c r="L188" t="str">
        <f t="shared" ref="L188:L251" si="24">IFERROR(IF(TRIM(E188)="-", "N/A", IF(RIGHT(E188,1)=")",IF(RIGHT(E188,2)="T)",-1000000000000*VALUE(MID(E188,2,LEN(E188)-3)),IF(RIGHT(E188,2)="M)",-1000000*VALUE(MID(E188,2,LEN(E188)-3)),IF(RIGHT(E188,2)="B)",-1000000000*VALUE(MID(E188,2,LEN(E188)-3)),IF(RIGHT(E188,2)="k)",-1000*VALUE(MID(E188,2,LEN(E188)-3)),VALUE(SUBSTITUTE(E188,",","")))))),IF(RIGHT(E188,1)="T",1000000000000*VALUE(LEFT(E188,LEN(E188)-1)),IF(RIGHT(E188,1)="M",1000000*VALUE(LEFT(E188,LEN(E188)-1)),IF(RIGHT(E188,1)="B",1000000000*VALUE(LEFT(E188,LEN(E188)-1)),IF(RIGHT(E188,1)="%",0.01*VALUE(LEFT(E188,LEN(E188)-1)),IF(RIGHT(E188,1)="k",1000*VALUE(LEFT(E188,LEN(E188)-1)),VALUE(SUBSTITUTE(E188,",",""))))))))),"N/A")</f>
        <v>N/A</v>
      </c>
      <c r="M188" t="str">
        <f t="shared" ref="M188:M251" si="25">IFERROR(IF(TRIM(F188)="-", "N/A", IF(RIGHT(F188,1)=")",IF(RIGHT(F188,2)="T)",-1000000000000*VALUE(MID(F188,2,LEN(F188)-3)),IF(RIGHT(F188,2)="M)",-1000000*VALUE(MID(F188,2,LEN(F188)-3)),IF(RIGHT(F188,2)="B)",-1000000000*VALUE(MID(F188,2,LEN(F188)-3)),IF(RIGHT(F188,2)="k)",-1000*VALUE(MID(F188,2,LEN(F188)-3)),VALUE(SUBSTITUTE(F188,",","")))))),IF(RIGHT(F188,1)="T",1000000000000*VALUE(LEFT(F188,LEN(F188)-1)),IF(RIGHT(F188,1)="M",1000000*VALUE(LEFT(F188,LEN(F188)-1)),IF(RIGHT(F188,1)="B",1000000000*VALUE(LEFT(F188,LEN(F188)-1)),IF(RIGHT(F188,1)="%",0.01*VALUE(LEFT(F188,LEN(F188)-1)),IF(RIGHT(F188,1)="k",1000*VALUE(LEFT(F188,LEN(F188)-1)),VALUE(SUBSTITUTE(F188,",",""))))))))),"N/A")</f>
        <v>N/A</v>
      </c>
      <c r="N188" t="str">
        <f t="shared" ref="N188:N251" si="26">IFERROR(IF(TRIM(G188)="-", "N/A", IF(RIGHT(G188,1)=")",IF(RIGHT(G188,2)="T)",-1000000000000*VALUE(MID(G188,2,LEN(G188)-3)),IF(RIGHT(G188,2)="M)",-1000000*VALUE(MID(G188,2,LEN(G188)-3)),IF(RIGHT(G188,2)="B)",-1000000000*VALUE(MID(G188,2,LEN(G188)-3)),IF(RIGHT(G188,2)="k)",-1000*VALUE(MID(G188,2,LEN(G188)-3)),VALUE(SUBSTITUTE(G188,",","")))))),IF(RIGHT(G188,1)="T",1000000000000*VALUE(LEFT(G188,LEN(G188)-1)),IF(RIGHT(G188,1)="M",1000000*VALUE(LEFT(G188,LEN(G188)-1)),IF(RIGHT(G188,1)="B",1000000000*VALUE(LEFT(G188,LEN(G188)-1)),IF(RIGHT(G188,1)="%",0.01*VALUE(LEFT(G188,LEN(G188)-1)),IF(RIGHT(G188,1)="k",1000*VALUE(LEFT(G188,LEN(G188)-1)),VALUE(SUBSTITUTE(G188,",",""))))))))),"N/A")</f>
        <v>N/A</v>
      </c>
    </row>
    <row r="189" spans="1:14" x14ac:dyDescent="0.3">
      <c r="A189" s="1">
        <v>31</v>
      </c>
      <c r="B189" t="s">
        <v>432</v>
      </c>
      <c r="C189" t="s">
        <v>254</v>
      </c>
      <c r="D189" t="s">
        <v>254</v>
      </c>
      <c r="E189" t="s">
        <v>254</v>
      </c>
      <c r="F189" t="s">
        <v>254</v>
      </c>
      <c r="G189" t="s">
        <v>254</v>
      </c>
      <c r="I189" t="str">
        <f t="shared" si="21"/>
        <v>N/A</v>
      </c>
      <c r="J189" t="str">
        <f t="shared" si="22"/>
        <v>N/A</v>
      </c>
      <c r="K189" t="str">
        <f t="shared" si="23"/>
        <v>N/A</v>
      </c>
      <c r="L189" t="str">
        <f t="shared" si="24"/>
        <v>N/A</v>
      </c>
      <c r="M189" t="str">
        <f t="shared" si="25"/>
        <v>N/A</v>
      </c>
      <c r="N189" t="str">
        <f t="shared" si="26"/>
        <v>N/A</v>
      </c>
    </row>
    <row r="190" spans="1:14" x14ac:dyDescent="0.3">
      <c r="A190" s="1">
        <v>32</v>
      </c>
      <c r="B190" t="s">
        <v>433</v>
      </c>
      <c r="C190" t="s">
        <v>254</v>
      </c>
      <c r="D190" t="s">
        <v>254</v>
      </c>
      <c r="E190" t="s">
        <v>254</v>
      </c>
      <c r="F190" t="s">
        <v>254</v>
      </c>
      <c r="G190" t="s">
        <v>254</v>
      </c>
      <c r="I190" t="str">
        <f t="shared" si="21"/>
        <v>N/A</v>
      </c>
      <c r="J190" t="str">
        <f t="shared" si="22"/>
        <v>N/A</v>
      </c>
      <c r="K190" t="str">
        <f t="shared" si="23"/>
        <v>N/A</v>
      </c>
      <c r="L190" t="str">
        <f t="shared" si="24"/>
        <v>N/A</v>
      </c>
      <c r="M190" t="str">
        <f t="shared" si="25"/>
        <v>N/A</v>
      </c>
      <c r="N190" t="str">
        <f t="shared" si="26"/>
        <v>N/A</v>
      </c>
    </row>
    <row r="191" spans="1:14" x14ac:dyDescent="0.3">
      <c r="A191" s="1">
        <v>33</v>
      </c>
      <c r="B191" t="s">
        <v>434</v>
      </c>
      <c r="C191" t="s">
        <v>254</v>
      </c>
      <c r="D191" t="s">
        <v>254</v>
      </c>
      <c r="E191" t="s">
        <v>254</v>
      </c>
      <c r="F191" t="s">
        <v>254</v>
      </c>
      <c r="G191" t="s">
        <v>254</v>
      </c>
      <c r="I191" t="str">
        <f t="shared" si="21"/>
        <v>N/A</v>
      </c>
      <c r="J191" t="str">
        <f t="shared" si="22"/>
        <v>N/A</v>
      </c>
      <c r="K191" t="str">
        <f t="shared" si="23"/>
        <v>N/A</v>
      </c>
      <c r="L191" t="str">
        <f t="shared" si="24"/>
        <v>N/A</v>
      </c>
      <c r="M191" t="str">
        <f t="shared" si="25"/>
        <v>N/A</v>
      </c>
      <c r="N191" t="str">
        <f t="shared" si="26"/>
        <v>N/A</v>
      </c>
    </row>
    <row r="192" spans="1:14" x14ac:dyDescent="0.3">
      <c r="A192" s="1">
        <v>34</v>
      </c>
      <c r="B192" t="s">
        <v>435</v>
      </c>
      <c r="C192" t="s">
        <v>5193</v>
      </c>
      <c r="D192" t="s">
        <v>5194</v>
      </c>
      <c r="E192" t="s">
        <v>5195</v>
      </c>
      <c r="F192" t="s">
        <v>5196</v>
      </c>
      <c r="G192" t="s">
        <v>5197</v>
      </c>
      <c r="I192" t="str">
        <f t="shared" si="21"/>
        <v>N/A</v>
      </c>
      <c r="J192">
        <f t="shared" si="22"/>
        <v>-113680000</v>
      </c>
      <c r="K192">
        <f t="shared" si="23"/>
        <v>23430000</v>
      </c>
      <c r="L192">
        <f t="shared" si="24"/>
        <v>-30060000</v>
      </c>
      <c r="M192">
        <f t="shared" si="25"/>
        <v>-227160000</v>
      </c>
      <c r="N192">
        <f t="shared" si="26"/>
        <v>-208440000</v>
      </c>
    </row>
    <row r="193" spans="1:14" x14ac:dyDescent="0.3">
      <c r="A193" s="1">
        <v>35</v>
      </c>
      <c r="B193" t="s">
        <v>436</v>
      </c>
      <c r="C193" t="s">
        <v>254</v>
      </c>
      <c r="D193" t="s">
        <v>254</v>
      </c>
      <c r="E193" t="s">
        <v>254</v>
      </c>
      <c r="F193" t="s">
        <v>254</v>
      </c>
      <c r="G193" t="s">
        <v>254</v>
      </c>
      <c r="I193" t="str">
        <f t="shared" si="21"/>
        <v>N/A</v>
      </c>
      <c r="J193" t="str">
        <f t="shared" si="22"/>
        <v>N/A</v>
      </c>
      <c r="K193" t="str">
        <f t="shared" si="23"/>
        <v>N/A</v>
      </c>
      <c r="L193" t="str">
        <f t="shared" si="24"/>
        <v>N/A</v>
      </c>
      <c r="M193" t="str">
        <f t="shared" si="25"/>
        <v>N/A</v>
      </c>
      <c r="N193" t="str">
        <f t="shared" si="26"/>
        <v>N/A</v>
      </c>
    </row>
    <row r="194" spans="1:14" x14ac:dyDescent="0.3">
      <c r="A194" s="1">
        <v>36</v>
      </c>
      <c r="B194" t="s">
        <v>437</v>
      </c>
      <c r="C194" t="s">
        <v>5193</v>
      </c>
      <c r="D194" t="s">
        <v>5194</v>
      </c>
      <c r="E194" t="s">
        <v>5195</v>
      </c>
      <c r="F194" t="s">
        <v>5196</v>
      </c>
      <c r="G194" t="s">
        <v>5197</v>
      </c>
      <c r="I194" t="str">
        <f t="shared" si="21"/>
        <v>N/A</v>
      </c>
      <c r="J194">
        <f t="shared" si="22"/>
        <v>-113680000</v>
      </c>
      <c r="K194">
        <f t="shared" si="23"/>
        <v>23430000</v>
      </c>
      <c r="L194">
        <f t="shared" si="24"/>
        <v>-30060000</v>
      </c>
      <c r="M194">
        <f t="shared" si="25"/>
        <v>-227160000</v>
      </c>
      <c r="N194">
        <f t="shared" si="26"/>
        <v>-208440000</v>
      </c>
    </row>
    <row r="195" spans="1:14" x14ac:dyDescent="0.3">
      <c r="A195" s="1">
        <v>37</v>
      </c>
      <c r="B195" t="s">
        <v>438</v>
      </c>
      <c r="C195" t="s">
        <v>5203</v>
      </c>
      <c r="D195" t="s">
        <v>3764</v>
      </c>
      <c r="E195" t="s">
        <v>5204</v>
      </c>
      <c r="F195" t="s">
        <v>5205</v>
      </c>
      <c r="G195" t="s">
        <v>5206</v>
      </c>
      <c r="I195" t="str">
        <f t="shared" si="21"/>
        <v>N/A</v>
      </c>
      <c r="J195">
        <f t="shared" si="22"/>
        <v>-0.99</v>
      </c>
      <c r="K195">
        <f t="shared" si="23"/>
        <v>0.17</v>
      </c>
      <c r="L195">
        <f t="shared" si="24"/>
        <v>-0.21</v>
      </c>
      <c r="M195">
        <f t="shared" si="25"/>
        <v>-1.52</v>
      </c>
      <c r="N195">
        <f t="shared" si="26"/>
        <v>-1.38</v>
      </c>
    </row>
    <row r="196" spans="1:14" x14ac:dyDescent="0.3">
      <c r="A196" s="1">
        <v>38</v>
      </c>
      <c r="B196" t="s">
        <v>444</v>
      </c>
      <c r="C196" t="s">
        <v>254</v>
      </c>
      <c r="D196" t="s">
        <v>5207</v>
      </c>
      <c r="E196" t="s">
        <v>5208</v>
      </c>
      <c r="F196" t="s">
        <v>5209</v>
      </c>
      <c r="G196" t="s">
        <v>4835</v>
      </c>
      <c r="I196" t="str">
        <f t="shared" si="21"/>
        <v>N/A</v>
      </c>
      <c r="J196" t="str">
        <f t="shared" si="22"/>
        <v>N/A</v>
      </c>
      <c r="K196">
        <f t="shared" si="23"/>
        <v>1.1740000000000002</v>
      </c>
      <c r="L196">
        <f t="shared" si="24"/>
        <v>-2.2187999999999999</v>
      </c>
      <c r="M196">
        <f t="shared" si="25"/>
        <v>-6.2380999999999993</v>
      </c>
      <c r="N196">
        <f t="shared" si="26"/>
        <v>9.2100000000000015E-2</v>
      </c>
    </row>
    <row r="197" spans="1:14" x14ac:dyDescent="0.3">
      <c r="A197" s="1">
        <v>39</v>
      </c>
      <c r="B197" t="s">
        <v>449</v>
      </c>
      <c r="C197" t="s">
        <v>5210</v>
      </c>
      <c r="D197" t="s">
        <v>5091</v>
      </c>
      <c r="E197" t="s">
        <v>5211</v>
      </c>
      <c r="F197" t="s">
        <v>828</v>
      </c>
      <c r="G197" t="s">
        <v>5212</v>
      </c>
      <c r="I197" t="str">
        <f t="shared" si="21"/>
        <v>pos_trend</v>
      </c>
      <c r="J197">
        <f t="shared" si="22"/>
        <v>114700000</v>
      </c>
      <c r="K197">
        <f t="shared" si="23"/>
        <v>135960000</v>
      </c>
      <c r="L197">
        <f t="shared" si="24"/>
        <v>145270000</v>
      </c>
      <c r="M197">
        <f t="shared" si="25"/>
        <v>149210000</v>
      </c>
      <c r="N197">
        <f t="shared" si="26"/>
        <v>151480000</v>
      </c>
    </row>
    <row r="198" spans="1:14" x14ac:dyDescent="0.3">
      <c r="A198" s="1">
        <v>40</v>
      </c>
      <c r="B198" t="s">
        <v>455</v>
      </c>
      <c r="C198" t="s">
        <v>5203</v>
      </c>
      <c r="D198" t="s">
        <v>5213</v>
      </c>
      <c r="E198" t="s">
        <v>5204</v>
      </c>
      <c r="F198" t="s">
        <v>5205</v>
      </c>
      <c r="G198" t="s">
        <v>5206</v>
      </c>
      <c r="I198" t="str">
        <f t="shared" si="21"/>
        <v>N/A</v>
      </c>
      <c r="J198">
        <f t="shared" si="22"/>
        <v>-0.99</v>
      </c>
      <c r="K198">
        <f t="shared" si="23"/>
        <v>0.16</v>
      </c>
      <c r="L198">
        <f t="shared" si="24"/>
        <v>-0.21</v>
      </c>
      <c r="M198">
        <f t="shared" si="25"/>
        <v>-1.52</v>
      </c>
      <c r="N198">
        <f t="shared" si="26"/>
        <v>-1.38</v>
      </c>
    </row>
    <row r="199" spans="1:14" x14ac:dyDescent="0.3">
      <c r="A199" s="1">
        <v>41</v>
      </c>
      <c r="B199" t="s">
        <v>461</v>
      </c>
      <c r="C199" t="s">
        <v>254</v>
      </c>
      <c r="D199" t="s">
        <v>5214</v>
      </c>
      <c r="E199" t="s">
        <v>5215</v>
      </c>
      <c r="F199" t="s">
        <v>5209</v>
      </c>
      <c r="G199" t="s">
        <v>4835</v>
      </c>
      <c r="I199" t="str">
        <f t="shared" si="21"/>
        <v>N/A</v>
      </c>
      <c r="J199" t="str">
        <f t="shared" si="22"/>
        <v>N/A</v>
      </c>
      <c r="K199">
        <f t="shared" si="23"/>
        <v>1.1632</v>
      </c>
      <c r="L199">
        <f t="shared" si="24"/>
        <v>-2.2995000000000001</v>
      </c>
      <c r="M199">
        <f t="shared" si="25"/>
        <v>-6.2380999999999993</v>
      </c>
      <c r="N199">
        <f t="shared" si="26"/>
        <v>9.2100000000000015E-2</v>
      </c>
    </row>
    <row r="200" spans="1:14" x14ac:dyDescent="0.3">
      <c r="A200" s="1">
        <v>42</v>
      </c>
      <c r="B200" t="s">
        <v>466</v>
      </c>
      <c r="C200" t="s">
        <v>5210</v>
      </c>
      <c r="D200" t="s">
        <v>5216</v>
      </c>
      <c r="E200" t="s">
        <v>5211</v>
      </c>
      <c r="F200" t="s">
        <v>828</v>
      </c>
      <c r="G200" t="s">
        <v>5212</v>
      </c>
      <c r="I200" t="str">
        <f t="shared" si="21"/>
        <v>pos_trend</v>
      </c>
      <c r="J200">
        <f t="shared" si="22"/>
        <v>114700000</v>
      </c>
      <c r="K200">
        <f t="shared" si="23"/>
        <v>144960000</v>
      </c>
      <c r="L200">
        <f t="shared" si="24"/>
        <v>145270000</v>
      </c>
      <c r="M200">
        <f t="shared" si="25"/>
        <v>149210000</v>
      </c>
      <c r="N200">
        <f t="shared" si="26"/>
        <v>151480000</v>
      </c>
    </row>
    <row r="201" spans="1:14" x14ac:dyDescent="0.3">
      <c r="A201" s="1">
        <v>43</v>
      </c>
      <c r="B201" t="s">
        <v>153</v>
      </c>
      <c r="C201" t="s">
        <v>5217</v>
      </c>
      <c r="D201" t="s">
        <v>5218</v>
      </c>
      <c r="E201" t="s">
        <v>5219</v>
      </c>
      <c r="F201" t="s">
        <v>5220</v>
      </c>
      <c r="G201" t="s">
        <v>5221</v>
      </c>
      <c r="I201" t="str">
        <f t="shared" si="21"/>
        <v>N/A</v>
      </c>
      <c r="J201">
        <f t="shared" si="22"/>
        <v>34500000</v>
      </c>
      <c r="K201">
        <f t="shared" si="23"/>
        <v>115010000</v>
      </c>
      <c r="L201">
        <f t="shared" si="24"/>
        <v>10940000</v>
      </c>
      <c r="M201">
        <f t="shared" si="25"/>
        <v>-138710000</v>
      </c>
      <c r="N201">
        <f t="shared" si="26"/>
        <v>-114410000</v>
      </c>
    </row>
    <row r="202" spans="1:14" x14ac:dyDescent="0.3">
      <c r="A202" s="1">
        <v>44</v>
      </c>
      <c r="B202" t="s">
        <v>477</v>
      </c>
      <c r="C202" t="s">
        <v>254</v>
      </c>
      <c r="D202" t="s">
        <v>5222</v>
      </c>
      <c r="E202" t="s">
        <v>5223</v>
      </c>
      <c r="F202" t="s">
        <v>5224</v>
      </c>
      <c r="G202" t="s">
        <v>5225</v>
      </c>
      <c r="I202" t="str">
        <f t="shared" si="21"/>
        <v>N/A</v>
      </c>
      <c r="J202" t="str">
        <f t="shared" si="22"/>
        <v>N/A</v>
      </c>
      <c r="K202">
        <f t="shared" si="23"/>
        <v>2.3334000000000001</v>
      </c>
      <c r="L202">
        <f t="shared" si="24"/>
        <v>-0.90489999999999993</v>
      </c>
      <c r="M202">
        <f t="shared" si="25"/>
        <v>-13.6752</v>
      </c>
      <c r="N202">
        <f t="shared" si="26"/>
        <v>0.17519999999999999</v>
      </c>
    </row>
    <row r="203" spans="1:14" x14ac:dyDescent="0.3">
      <c r="A203" s="1">
        <v>45</v>
      </c>
      <c r="B203" t="s">
        <v>482</v>
      </c>
      <c r="C203" t="s">
        <v>254</v>
      </c>
      <c r="D203" t="s">
        <v>254</v>
      </c>
      <c r="E203" t="s">
        <v>254</v>
      </c>
      <c r="F203" t="s">
        <v>254</v>
      </c>
      <c r="G203" t="s">
        <v>5226</v>
      </c>
      <c r="I203" t="str">
        <f t="shared" si="21"/>
        <v>N/A</v>
      </c>
      <c r="J203" t="str">
        <f t="shared" si="22"/>
        <v>N/A</v>
      </c>
      <c r="K203" t="str">
        <f t="shared" si="23"/>
        <v>N/A</v>
      </c>
      <c r="L203" t="str">
        <f t="shared" si="24"/>
        <v>N/A</v>
      </c>
      <c r="M203" t="str">
        <f t="shared" si="25"/>
        <v>N/A</v>
      </c>
      <c r="N203">
        <f t="shared" si="26"/>
        <v>-0.15340000000000001</v>
      </c>
    </row>
    <row r="204" spans="1:14" x14ac:dyDescent="0.3">
      <c r="I204" t="str">
        <f t="shared" si="21"/>
        <v>N/A</v>
      </c>
      <c r="J204" t="str">
        <f t="shared" si="22"/>
        <v>N/A</v>
      </c>
      <c r="K204" t="str">
        <f t="shared" si="23"/>
        <v>N/A</v>
      </c>
      <c r="L204" t="str">
        <f t="shared" si="24"/>
        <v>N/A</v>
      </c>
      <c r="M204" t="str">
        <f t="shared" si="25"/>
        <v>N/A</v>
      </c>
      <c r="N204" t="str">
        <f t="shared" si="26"/>
        <v>N/A</v>
      </c>
    </row>
    <row r="205" spans="1:14" x14ac:dyDescent="0.3">
      <c r="B205" s="1" t="s">
        <v>241</v>
      </c>
      <c r="C205" s="1" t="s">
        <v>242</v>
      </c>
      <c r="D205" s="1" t="s">
        <v>243</v>
      </c>
      <c r="E205" s="1" t="s">
        <v>244</v>
      </c>
      <c r="F205" s="1" t="s">
        <v>245</v>
      </c>
      <c r="G205" s="1" t="s">
        <v>246</v>
      </c>
      <c r="H205" s="1" t="s">
        <v>247</v>
      </c>
      <c r="I205" t="str">
        <f t="shared" si="21"/>
        <v>pos_trend</v>
      </c>
      <c r="J205">
        <f t="shared" si="22"/>
        <v>2012</v>
      </c>
      <c r="K205">
        <f t="shared" si="23"/>
        <v>2013</v>
      </c>
      <c r="L205">
        <f t="shared" si="24"/>
        <v>2014</v>
      </c>
      <c r="M205">
        <f t="shared" si="25"/>
        <v>2015</v>
      </c>
      <c r="N205">
        <f t="shared" si="26"/>
        <v>2016</v>
      </c>
    </row>
    <row r="206" spans="1:14" x14ac:dyDescent="0.3">
      <c r="A206" s="1">
        <v>0</v>
      </c>
      <c r="B206" t="s">
        <v>484</v>
      </c>
      <c r="C206" t="s">
        <v>5227</v>
      </c>
      <c r="D206" t="s">
        <v>5228</v>
      </c>
      <c r="E206" t="s">
        <v>5229</v>
      </c>
      <c r="F206" t="s">
        <v>5230</v>
      </c>
      <c r="G206" t="s">
        <v>5231</v>
      </c>
      <c r="I206" t="str">
        <f t="shared" si="21"/>
        <v>N/A</v>
      </c>
      <c r="J206">
        <f t="shared" si="22"/>
        <v>190450000</v>
      </c>
      <c r="K206">
        <f t="shared" si="23"/>
        <v>362230000</v>
      </c>
      <c r="L206">
        <f t="shared" si="24"/>
        <v>631170000</v>
      </c>
      <c r="M206">
        <f t="shared" si="25"/>
        <v>534780000</v>
      </c>
      <c r="N206">
        <f t="shared" si="26"/>
        <v>497230000</v>
      </c>
    </row>
    <row r="207" spans="1:14" x14ac:dyDescent="0.3">
      <c r="A207" s="1">
        <v>1</v>
      </c>
      <c r="B207" t="s">
        <v>490</v>
      </c>
      <c r="C207" t="s">
        <v>5232</v>
      </c>
      <c r="D207" t="s">
        <v>5233</v>
      </c>
      <c r="E207" t="s">
        <v>5234</v>
      </c>
      <c r="F207" t="s">
        <v>5235</v>
      </c>
      <c r="G207" t="s">
        <v>5236</v>
      </c>
      <c r="I207" t="str">
        <f t="shared" si="21"/>
        <v>N/A</v>
      </c>
      <c r="J207">
        <f t="shared" si="22"/>
        <v>83600000</v>
      </c>
      <c r="K207">
        <f t="shared" si="23"/>
        <v>167560000</v>
      </c>
      <c r="L207">
        <f t="shared" si="24"/>
        <v>224060000</v>
      </c>
      <c r="M207">
        <f t="shared" si="25"/>
        <v>181110000</v>
      </c>
      <c r="N207">
        <f t="shared" si="26"/>
        <v>186380000</v>
      </c>
    </row>
    <row r="208" spans="1:14" x14ac:dyDescent="0.3">
      <c r="A208" s="1">
        <v>2</v>
      </c>
      <c r="B208" t="s">
        <v>491</v>
      </c>
      <c r="C208" t="s">
        <v>5237</v>
      </c>
      <c r="D208" t="s">
        <v>5238</v>
      </c>
      <c r="E208" t="s">
        <v>5239</v>
      </c>
      <c r="F208" t="s">
        <v>5240</v>
      </c>
      <c r="G208" t="s">
        <v>5241</v>
      </c>
      <c r="I208" t="str">
        <f t="shared" si="21"/>
        <v>N/A</v>
      </c>
      <c r="J208">
        <f t="shared" si="22"/>
        <v>106850000</v>
      </c>
      <c r="K208">
        <f t="shared" si="23"/>
        <v>194670000</v>
      </c>
      <c r="L208">
        <f t="shared" si="24"/>
        <v>407100000</v>
      </c>
      <c r="M208">
        <f t="shared" si="25"/>
        <v>353670000</v>
      </c>
      <c r="N208">
        <f t="shared" si="26"/>
        <v>310860000</v>
      </c>
    </row>
    <row r="209" spans="1:14" x14ac:dyDescent="0.3">
      <c r="A209" s="1">
        <v>3</v>
      </c>
      <c r="B209" t="s">
        <v>492</v>
      </c>
      <c r="C209" t="s">
        <v>254</v>
      </c>
      <c r="D209" t="s">
        <v>5242</v>
      </c>
      <c r="E209" t="s">
        <v>5243</v>
      </c>
      <c r="F209" t="s">
        <v>5244</v>
      </c>
      <c r="G209" t="s">
        <v>5245</v>
      </c>
      <c r="I209" t="str">
        <f t="shared" si="21"/>
        <v>N/A</v>
      </c>
      <c r="J209" t="str">
        <f t="shared" si="22"/>
        <v>N/A</v>
      </c>
      <c r="K209">
        <f t="shared" si="23"/>
        <v>0.90200000000000002</v>
      </c>
      <c r="L209">
        <f t="shared" si="24"/>
        <v>0.74239999999999995</v>
      </c>
      <c r="M209">
        <f t="shared" si="25"/>
        <v>-0.1527</v>
      </c>
      <c r="N209">
        <f t="shared" si="26"/>
        <v>-7.0199999999999999E-2</v>
      </c>
    </row>
    <row r="210" spans="1:14" x14ac:dyDescent="0.3">
      <c r="A210" s="1">
        <v>4</v>
      </c>
      <c r="B210" t="s">
        <v>497</v>
      </c>
      <c r="C210" t="s">
        <v>5246</v>
      </c>
      <c r="D210" t="s">
        <v>5247</v>
      </c>
      <c r="E210" t="s">
        <v>5248</v>
      </c>
      <c r="F210" t="s">
        <v>5249</v>
      </c>
      <c r="G210" t="s">
        <v>5250</v>
      </c>
      <c r="I210" t="str">
        <f t="shared" si="21"/>
        <v>N/A</v>
      </c>
      <c r="J210">
        <f t="shared" si="22"/>
        <v>0.13269999999999998</v>
      </c>
      <c r="K210">
        <f t="shared" si="23"/>
        <v>0.22960000000000003</v>
      </c>
      <c r="L210">
        <f t="shared" si="24"/>
        <v>0.32850000000000001</v>
      </c>
      <c r="M210">
        <f t="shared" si="25"/>
        <v>0.28820000000000001</v>
      </c>
      <c r="N210">
        <f t="shared" si="26"/>
        <v>0.28800000000000003</v>
      </c>
    </row>
    <row r="211" spans="1:14" x14ac:dyDescent="0.3">
      <c r="A211" s="1">
        <v>5</v>
      </c>
      <c r="B211" t="s">
        <v>503</v>
      </c>
      <c r="C211" t="s">
        <v>5251</v>
      </c>
      <c r="D211" t="s">
        <v>5252</v>
      </c>
      <c r="E211" t="s">
        <v>5253</v>
      </c>
      <c r="F211" t="s">
        <v>5254</v>
      </c>
      <c r="G211" t="s">
        <v>5255</v>
      </c>
      <c r="I211" t="str">
        <f t="shared" si="21"/>
        <v>pos_trend</v>
      </c>
      <c r="J211">
        <f t="shared" si="22"/>
        <v>96380000</v>
      </c>
      <c r="K211">
        <f t="shared" si="23"/>
        <v>134150000</v>
      </c>
      <c r="L211">
        <f t="shared" si="24"/>
        <v>151550000</v>
      </c>
      <c r="M211">
        <f t="shared" si="25"/>
        <v>155490000</v>
      </c>
      <c r="N211">
        <f t="shared" si="26"/>
        <v>191100000</v>
      </c>
    </row>
    <row r="212" spans="1:14" x14ac:dyDescent="0.3">
      <c r="A212" s="1">
        <v>6</v>
      </c>
      <c r="B212" t="s">
        <v>509</v>
      </c>
      <c r="C212" t="s">
        <v>5251</v>
      </c>
      <c r="D212" t="s">
        <v>5252</v>
      </c>
      <c r="E212" t="s">
        <v>5253</v>
      </c>
      <c r="F212" t="s">
        <v>5254</v>
      </c>
      <c r="G212" t="s">
        <v>5255</v>
      </c>
      <c r="I212" t="str">
        <f t="shared" si="21"/>
        <v>pos_trend</v>
      </c>
      <c r="J212">
        <f t="shared" si="22"/>
        <v>96380000</v>
      </c>
      <c r="K212">
        <f t="shared" si="23"/>
        <v>134150000</v>
      </c>
      <c r="L212">
        <f t="shared" si="24"/>
        <v>151550000</v>
      </c>
      <c r="M212">
        <f t="shared" si="25"/>
        <v>155490000</v>
      </c>
      <c r="N212">
        <f t="shared" si="26"/>
        <v>191100000</v>
      </c>
    </row>
    <row r="213" spans="1:14" x14ac:dyDescent="0.3">
      <c r="A213" s="1">
        <v>7</v>
      </c>
      <c r="B213" t="s">
        <v>515</v>
      </c>
      <c r="C213" t="s">
        <v>5251</v>
      </c>
      <c r="D213" t="s">
        <v>5252</v>
      </c>
      <c r="E213" t="s">
        <v>5253</v>
      </c>
      <c r="F213" t="s">
        <v>5256</v>
      </c>
      <c r="G213" t="s">
        <v>5257</v>
      </c>
      <c r="I213" t="str">
        <f t="shared" si="21"/>
        <v>pos_trend</v>
      </c>
      <c r="J213">
        <f t="shared" si="22"/>
        <v>96380000</v>
      </c>
      <c r="K213">
        <f t="shared" si="23"/>
        <v>134150000</v>
      </c>
      <c r="L213">
        <f t="shared" si="24"/>
        <v>151550000</v>
      </c>
      <c r="M213">
        <f t="shared" si="25"/>
        <v>155590000</v>
      </c>
      <c r="N213">
        <f t="shared" si="26"/>
        <v>191200000</v>
      </c>
    </row>
    <row r="214" spans="1:14" x14ac:dyDescent="0.3">
      <c r="A214" s="1">
        <v>8</v>
      </c>
      <c r="B214" t="s">
        <v>521</v>
      </c>
      <c r="C214" t="s">
        <v>254</v>
      </c>
      <c r="D214" t="s">
        <v>254</v>
      </c>
      <c r="E214" t="s">
        <v>254</v>
      </c>
      <c r="F214" t="s">
        <v>5258</v>
      </c>
      <c r="G214" t="s">
        <v>5258</v>
      </c>
      <c r="I214" t="str">
        <f t="shared" si="21"/>
        <v>N/A</v>
      </c>
      <c r="J214" t="str">
        <f t="shared" si="22"/>
        <v>N/A</v>
      </c>
      <c r="K214" t="str">
        <f t="shared" si="23"/>
        <v>N/A</v>
      </c>
      <c r="L214" t="str">
        <f t="shared" si="24"/>
        <v>N/A</v>
      </c>
      <c r="M214">
        <f t="shared" si="25"/>
        <v>-100000</v>
      </c>
      <c r="N214">
        <f t="shared" si="26"/>
        <v>-100000</v>
      </c>
    </row>
    <row r="215" spans="1:14" x14ac:dyDescent="0.3">
      <c r="A215" s="1">
        <v>9</v>
      </c>
      <c r="B215" t="s">
        <v>527</v>
      </c>
      <c r="C215" t="s">
        <v>254</v>
      </c>
      <c r="D215" t="s">
        <v>254</v>
      </c>
      <c r="E215" t="s">
        <v>254</v>
      </c>
      <c r="F215" t="s">
        <v>254</v>
      </c>
      <c r="G215" t="s">
        <v>254</v>
      </c>
      <c r="I215" t="str">
        <f t="shared" si="21"/>
        <v>N/A</v>
      </c>
      <c r="J215" t="str">
        <f t="shared" si="22"/>
        <v>N/A</v>
      </c>
      <c r="K215" t="str">
        <f t="shared" si="23"/>
        <v>N/A</v>
      </c>
      <c r="L215" t="str">
        <f t="shared" si="24"/>
        <v>N/A</v>
      </c>
      <c r="M215" t="str">
        <f t="shared" si="25"/>
        <v>N/A</v>
      </c>
      <c r="N215" t="str">
        <f t="shared" si="26"/>
        <v>N/A</v>
      </c>
    </row>
    <row r="216" spans="1:14" x14ac:dyDescent="0.3">
      <c r="A216" s="1">
        <v>10</v>
      </c>
      <c r="B216" t="s">
        <v>533</v>
      </c>
      <c r="C216" t="s">
        <v>254</v>
      </c>
      <c r="D216" t="s">
        <v>5259</v>
      </c>
      <c r="E216" t="s">
        <v>5119</v>
      </c>
      <c r="F216" t="s">
        <v>64</v>
      </c>
      <c r="G216" t="s">
        <v>5260</v>
      </c>
      <c r="I216" t="str">
        <f t="shared" si="21"/>
        <v>N/A</v>
      </c>
      <c r="J216" t="str">
        <f t="shared" si="22"/>
        <v>N/A</v>
      </c>
      <c r="K216">
        <f t="shared" si="23"/>
        <v>0.39189999999999997</v>
      </c>
      <c r="L216">
        <f t="shared" si="24"/>
        <v>0.12970000000000001</v>
      </c>
      <c r="M216">
        <f t="shared" si="25"/>
        <v>2.6000000000000002E-2</v>
      </c>
      <c r="N216">
        <f t="shared" si="26"/>
        <v>0.2291</v>
      </c>
    </row>
    <row r="217" spans="1:14" x14ac:dyDescent="0.3">
      <c r="A217" s="1">
        <v>11</v>
      </c>
      <c r="B217" t="s">
        <v>538</v>
      </c>
      <c r="C217" t="s">
        <v>5261</v>
      </c>
      <c r="D217" t="s">
        <v>5262</v>
      </c>
      <c r="E217" t="s">
        <v>5263</v>
      </c>
      <c r="F217" t="s">
        <v>5264</v>
      </c>
      <c r="G217" t="s">
        <v>5265</v>
      </c>
      <c r="I217" t="str">
        <f t="shared" si="21"/>
        <v>N/A</v>
      </c>
      <c r="J217">
        <f t="shared" si="22"/>
        <v>4.05</v>
      </c>
      <c r="K217">
        <f t="shared" si="23"/>
        <v>4.3</v>
      </c>
      <c r="L217">
        <f t="shared" si="24"/>
        <v>4.08</v>
      </c>
      <c r="M217">
        <f t="shared" si="25"/>
        <v>4.04</v>
      </c>
      <c r="N217">
        <f t="shared" si="26"/>
        <v>3.9</v>
      </c>
    </row>
    <row r="218" spans="1:14" x14ac:dyDescent="0.3">
      <c r="A218" s="1">
        <v>12</v>
      </c>
      <c r="B218" t="s">
        <v>544</v>
      </c>
      <c r="C218" t="s">
        <v>5266</v>
      </c>
      <c r="D218" t="s">
        <v>5267</v>
      </c>
      <c r="E218" t="s">
        <v>5268</v>
      </c>
      <c r="F218" t="s">
        <v>5269</v>
      </c>
      <c r="G218" t="s">
        <v>1737</v>
      </c>
      <c r="I218" t="str">
        <f t="shared" si="21"/>
        <v>N/A</v>
      </c>
      <c r="J218">
        <f t="shared" si="22"/>
        <v>39760000</v>
      </c>
      <c r="K218">
        <f t="shared" si="23"/>
        <v>46220000</v>
      </c>
      <c r="L218">
        <f t="shared" si="24"/>
        <v>51360000</v>
      </c>
      <c r="M218">
        <f t="shared" si="25"/>
        <v>38410000</v>
      </c>
      <c r="N218">
        <f t="shared" si="26"/>
        <v>63000000</v>
      </c>
    </row>
    <row r="219" spans="1:14" x14ac:dyDescent="0.3">
      <c r="A219" s="1">
        <v>13</v>
      </c>
      <c r="B219" t="s">
        <v>545</v>
      </c>
      <c r="C219" t="s">
        <v>5270</v>
      </c>
      <c r="D219" t="s">
        <v>5271</v>
      </c>
      <c r="E219" t="s">
        <v>5272</v>
      </c>
      <c r="F219" t="s">
        <v>1991</v>
      </c>
      <c r="G219" t="s">
        <v>5273</v>
      </c>
      <c r="I219" t="str">
        <f t="shared" si="21"/>
        <v>N/A</v>
      </c>
      <c r="J219">
        <f t="shared" si="22"/>
        <v>16970000</v>
      </c>
      <c r="K219">
        <f t="shared" si="23"/>
        <v>12230000</v>
      </c>
      <c r="L219">
        <f t="shared" si="24"/>
        <v>15430000</v>
      </c>
      <c r="M219">
        <f t="shared" si="25"/>
        <v>9540000</v>
      </c>
      <c r="N219">
        <f t="shared" si="26"/>
        <v>21770000</v>
      </c>
    </row>
    <row r="220" spans="1:14" x14ac:dyDescent="0.3">
      <c r="A220" s="1">
        <v>14</v>
      </c>
      <c r="B220" t="s">
        <v>546</v>
      </c>
      <c r="C220" t="s">
        <v>812</v>
      </c>
      <c r="D220" t="s">
        <v>5274</v>
      </c>
      <c r="E220" t="s">
        <v>5275</v>
      </c>
      <c r="F220" t="s">
        <v>4537</v>
      </c>
      <c r="G220" t="s">
        <v>5276</v>
      </c>
      <c r="I220" t="str">
        <f t="shared" si="21"/>
        <v>N/A</v>
      </c>
      <c r="J220">
        <f t="shared" si="22"/>
        <v>9570000</v>
      </c>
      <c r="K220">
        <f t="shared" si="23"/>
        <v>15580000</v>
      </c>
      <c r="L220">
        <f t="shared" si="24"/>
        <v>14820000</v>
      </c>
      <c r="M220">
        <f t="shared" si="25"/>
        <v>12420000</v>
      </c>
      <c r="N220">
        <f t="shared" si="26"/>
        <v>21810000</v>
      </c>
    </row>
    <row r="221" spans="1:14" x14ac:dyDescent="0.3">
      <c r="A221" s="1">
        <v>15</v>
      </c>
      <c r="B221" t="s">
        <v>547</v>
      </c>
      <c r="C221" t="s">
        <v>1854</v>
      </c>
      <c r="D221" t="s">
        <v>5277</v>
      </c>
      <c r="E221" t="s">
        <v>5278</v>
      </c>
      <c r="F221" t="s">
        <v>5279</v>
      </c>
      <c r="G221" t="s">
        <v>5280</v>
      </c>
      <c r="I221" t="str">
        <f t="shared" si="21"/>
        <v>N/A</v>
      </c>
      <c r="J221">
        <f t="shared" si="22"/>
        <v>12840000</v>
      </c>
      <c r="K221">
        <f t="shared" si="23"/>
        <v>18410000</v>
      </c>
      <c r="L221">
        <f t="shared" si="24"/>
        <v>21100000</v>
      </c>
      <c r="M221">
        <f t="shared" si="25"/>
        <v>16450000</v>
      </c>
      <c r="N221">
        <f t="shared" si="26"/>
        <v>19410000</v>
      </c>
    </row>
    <row r="222" spans="1:14" x14ac:dyDescent="0.3">
      <c r="A222" s="1">
        <v>16</v>
      </c>
      <c r="B222" t="s">
        <v>548</v>
      </c>
      <c r="C222" t="s">
        <v>5281</v>
      </c>
      <c r="D222" t="s">
        <v>254</v>
      </c>
      <c r="E222" t="s">
        <v>254</v>
      </c>
      <c r="F222" t="s">
        <v>254</v>
      </c>
      <c r="G222" t="s">
        <v>254</v>
      </c>
      <c r="I222" t="str">
        <f t="shared" si="21"/>
        <v>N/A</v>
      </c>
      <c r="J222">
        <f t="shared" si="22"/>
        <v>381000</v>
      </c>
      <c r="K222" t="str">
        <f t="shared" si="23"/>
        <v>N/A</v>
      </c>
      <c r="L222" t="str">
        <f t="shared" si="24"/>
        <v>N/A</v>
      </c>
      <c r="M222" t="str">
        <f t="shared" si="25"/>
        <v>N/A</v>
      </c>
      <c r="N222" t="str">
        <f t="shared" si="26"/>
        <v>N/A</v>
      </c>
    </row>
    <row r="223" spans="1:14" x14ac:dyDescent="0.3">
      <c r="A223" s="1">
        <v>17</v>
      </c>
      <c r="B223" t="s">
        <v>549</v>
      </c>
      <c r="C223" t="s">
        <v>5282</v>
      </c>
      <c r="D223" t="s">
        <v>5283</v>
      </c>
      <c r="E223" t="s">
        <v>5284</v>
      </c>
      <c r="F223" t="s">
        <v>5285</v>
      </c>
      <c r="G223" t="s">
        <v>5286</v>
      </c>
      <c r="I223" t="str">
        <f t="shared" si="21"/>
        <v>N/A</v>
      </c>
      <c r="J223">
        <f t="shared" si="22"/>
        <v>12570000</v>
      </c>
      <c r="K223">
        <f t="shared" si="23"/>
        <v>27540000</v>
      </c>
      <c r="L223">
        <f t="shared" si="24"/>
        <v>42720000</v>
      </c>
      <c r="M223">
        <f t="shared" si="25"/>
        <v>26100000</v>
      </c>
      <c r="N223">
        <f t="shared" si="26"/>
        <v>39160000</v>
      </c>
    </row>
    <row r="224" spans="1:14" x14ac:dyDescent="0.3">
      <c r="A224" s="1">
        <v>18</v>
      </c>
      <c r="B224" t="s">
        <v>555</v>
      </c>
      <c r="C224" t="s">
        <v>5282</v>
      </c>
      <c r="D224" t="s">
        <v>5283</v>
      </c>
      <c r="E224" t="s">
        <v>5284</v>
      </c>
      <c r="F224" t="s">
        <v>5285</v>
      </c>
      <c r="G224" t="s">
        <v>5286</v>
      </c>
      <c r="I224" t="str">
        <f t="shared" si="21"/>
        <v>N/A</v>
      </c>
      <c r="J224">
        <f t="shared" si="22"/>
        <v>12570000</v>
      </c>
      <c r="K224">
        <f t="shared" si="23"/>
        <v>27540000</v>
      </c>
      <c r="L224">
        <f t="shared" si="24"/>
        <v>42720000</v>
      </c>
      <c r="M224">
        <f t="shared" si="25"/>
        <v>26100000</v>
      </c>
      <c r="N224">
        <f t="shared" si="26"/>
        <v>39160000</v>
      </c>
    </row>
    <row r="225" spans="1:14" x14ac:dyDescent="0.3">
      <c r="A225" s="1">
        <v>19</v>
      </c>
      <c r="B225" t="s">
        <v>561</v>
      </c>
      <c r="C225" t="s">
        <v>5287</v>
      </c>
      <c r="D225" t="s">
        <v>5288</v>
      </c>
      <c r="E225" t="s">
        <v>5289</v>
      </c>
      <c r="F225" t="s">
        <v>5290</v>
      </c>
      <c r="G225" t="s">
        <v>5291</v>
      </c>
      <c r="I225" t="str">
        <f t="shared" si="21"/>
        <v>N/A</v>
      </c>
      <c r="J225">
        <f t="shared" si="22"/>
        <v>339150000</v>
      </c>
      <c r="K225">
        <f t="shared" si="23"/>
        <v>570140000</v>
      </c>
      <c r="L225">
        <f t="shared" si="24"/>
        <v>876790000</v>
      </c>
      <c r="M225">
        <f t="shared" si="25"/>
        <v>754770000</v>
      </c>
      <c r="N225">
        <f t="shared" si="26"/>
        <v>790490000</v>
      </c>
    </row>
    <row r="226" spans="1:14" x14ac:dyDescent="0.3">
      <c r="I226" t="str">
        <f t="shared" si="21"/>
        <v>N/A</v>
      </c>
      <c r="J226" t="str">
        <f t="shared" si="22"/>
        <v>N/A</v>
      </c>
      <c r="K226" t="str">
        <f t="shared" si="23"/>
        <v>N/A</v>
      </c>
      <c r="L226" t="str">
        <f t="shared" si="24"/>
        <v>N/A</v>
      </c>
      <c r="M226" t="str">
        <f t="shared" si="25"/>
        <v>N/A</v>
      </c>
      <c r="N226" t="str">
        <f t="shared" si="26"/>
        <v>N/A</v>
      </c>
    </row>
    <row r="227" spans="1:14" x14ac:dyDescent="0.3">
      <c r="B227" s="1" t="s">
        <v>307</v>
      </c>
      <c r="C227" s="1" t="s">
        <v>242</v>
      </c>
      <c r="D227" s="1" t="s">
        <v>243</v>
      </c>
      <c r="E227" s="1" t="s">
        <v>244</v>
      </c>
      <c r="F227" s="1" t="s">
        <v>245</v>
      </c>
      <c r="G227" s="1" t="s">
        <v>246</v>
      </c>
      <c r="H227" s="1" t="s">
        <v>247</v>
      </c>
      <c r="I227" t="str">
        <f t="shared" si="21"/>
        <v>pos_trend</v>
      </c>
      <c r="J227">
        <f t="shared" si="22"/>
        <v>2012</v>
      </c>
      <c r="K227">
        <f t="shared" si="23"/>
        <v>2013</v>
      </c>
      <c r="L227">
        <f t="shared" si="24"/>
        <v>2014</v>
      </c>
      <c r="M227">
        <f t="shared" si="25"/>
        <v>2015</v>
      </c>
      <c r="N227">
        <f t="shared" si="26"/>
        <v>2016</v>
      </c>
    </row>
    <row r="228" spans="1:14" x14ac:dyDescent="0.3">
      <c r="A228" s="1">
        <v>0</v>
      </c>
      <c r="B228" t="s">
        <v>567</v>
      </c>
      <c r="C228" t="s">
        <v>5292</v>
      </c>
      <c r="D228" t="s">
        <v>5293</v>
      </c>
      <c r="E228" t="s">
        <v>5294</v>
      </c>
      <c r="F228" t="s">
        <v>5295</v>
      </c>
      <c r="G228" t="s">
        <v>5296</v>
      </c>
      <c r="I228" t="str">
        <f t="shared" si="21"/>
        <v>N/A</v>
      </c>
      <c r="J228">
        <f t="shared" si="22"/>
        <v>303000000</v>
      </c>
      <c r="K228">
        <f t="shared" si="23"/>
        <v>274490000</v>
      </c>
      <c r="L228">
        <f t="shared" si="24"/>
        <v>265740000</v>
      </c>
      <c r="M228">
        <f t="shared" si="25"/>
        <v>254820000</v>
      </c>
      <c r="N228">
        <f t="shared" si="26"/>
        <v>264790000.00000003</v>
      </c>
    </row>
    <row r="229" spans="1:14" x14ac:dyDescent="0.3">
      <c r="A229" s="1">
        <v>1</v>
      </c>
      <c r="B229" t="s">
        <v>573</v>
      </c>
      <c r="C229" t="s">
        <v>5297</v>
      </c>
      <c r="D229" t="s">
        <v>5298</v>
      </c>
      <c r="E229" t="s">
        <v>5299</v>
      </c>
      <c r="F229" t="s">
        <v>5300</v>
      </c>
      <c r="G229" t="s">
        <v>5301</v>
      </c>
      <c r="I229" t="str">
        <f t="shared" si="21"/>
        <v>N/A</v>
      </c>
      <c r="J229">
        <f t="shared" si="22"/>
        <v>416300000</v>
      </c>
      <c r="K229">
        <f t="shared" si="23"/>
        <v>428140000</v>
      </c>
      <c r="L229">
        <f t="shared" si="24"/>
        <v>435900000</v>
      </c>
      <c r="M229">
        <f t="shared" si="25"/>
        <v>429570000</v>
      </c>
      <c r="N229">
        <f t="shared" si="26"/>
        <v>470720000</v>
      </c>
    </row>
    <row r="230" spans="1:14" x14ac:dyDescent="0.3">
      <c r="A230" s="1">
        <v>2</v>
      </c>
      <c r="B230" t="s">
        <v>579</v>
      </c>
      <c r="C230" t="s">
        <v>5302</v>
      </c>
      <c r="D230" t="s">
        <v>5303</v>
      </c>
      <c r="E230" t="s">
        <v>5304</v>
      </c>
      <c r="F230" t="s">
        <v>5305</v>
      </c>
      <c r="G230" t="s">
        <v>5306</v>
      </c>
      <c r="I230" t="str">
        <f t="shared" si="21"/>
        <v>N/A</v>
      </c>
      <c r="J230">
        <f t="shared" si="22"/>
        <v>127580000</v>
      </c>
      <c r="K230">
        <f t="shared" si="23"/>
        <v>148040000</v>
      </c>
      <c r="L230">
        <f t="shared" si="24"/>
        <v>149160000</v>
      </c>
      <c r="M230">
        <f t="shared" si="25"/>
        <v>136800000</v>
      </c>
      <c r="N230">
        <f t="shared" si="26"/>
        <v>152870000</v>
      </c>
    </row>
    <row r="231" spans="1:14" x14ac:dyDescent="0.3">
      <c r="A231" s="1">
        <v>3</v>
      </c>
      <c r="B231" t="s">
        <v>585</v>
      </c>
      <c r="C231" t="s">
        <v>5307</v>
      </c>
      <c r="D231" t="s">
        <v>813</v>
      </c>
      <c r="E231" t="s">
        <v>5308</v>
      </c>
      <c r="F231" t="s">
        <v>5309</v>
      </c>
      <c r="G231" t="s">
        <v>5309</v>
      </c>
      <c r="I231" t="str">
        <f t="shared" si="21"/>
        <v>N/A</v>
      </c>
      <c r="J231">
        <f t="shared" si="22"/>
        <v>8890000</v>
      </c>
      <c r="K231">
        <f t="shared" si="23"/>
        <v>8440000</v>
      </c>
      <c r="L231">
        <f t="shared" si="24"/>
        <v>8160000</v>
      </c>
      <c r="M231">
        <f t="shared" si="25"/>
        <v>5910000</v>
      </c>
      <c r="N231">
        <f t="shared" si="26"/>
        <v>5910000</v>
      </c>
    </row>
    <row r="232" spans="1:14" x14ac:dyDescent="0.3">
      <c r="A232" s="1">
        <v>4</v>
      </c>
      <c r="B232" t="s">
        <v>589</v>
      </c>
      <c r="C232" t="s">
        <v>254</v>
      </c>
      <c r="D232" t="s">
        <v>254</v>
      </c>
      <c r="E232" t="s">
        <v>254</v>
      </c>
      <c r="F232" t="s">
        <v>254</v>
      </c>
      <c r="G232" t="s">
        <v>254</v>
      </c>
      <c r="I232" t="str">
        <f t="shared" si="21"/>
        <v>N/A</v>
      </c>
      <c r="J232" t="str">
        <f t="shared" si="22"/>
        <v>N/A</v>
      </c>
      <c r="K232" t="str">
        <f t="shared" si="23"/>
        <v>N/A</v>
      </c>
      <c r="L232" t="str">
        <f t="shared" si="24"/>
        <v>N/A</v>
      </c>
      <c r="M232" t="str">
        <f t="shared" si="25"/>
        <v>N/A</v>
      </c>
      <c r="N232" t="str">
        <f t="shared" si="26"/>
        <v>N/A</v>
      </c>
    </row>
    <row r="233" spans="1:14" x14ac:dyDescent="0.3">
      <c r="A233" s="1">
        <v>5</v>
      </c>
      <c r="B233" t="s">
        <v>593</v>
      </c>
      <c r="C233" t="s">
        <v>5310</v>
      </c>
      <c r="D233" t="s">
        <v>5311</v>
      </c>
      <c r="E233" t="s">
        <v>5312</v>
      </c>
      <c r="F233" t="s">
        <v>5313</v>
      </c>
      <c r="G233" t="s">
        <v>5314</v>
      </c>
      <c r="I233" t="str">
        <f t="shared" si="21"/>
        <v>N/A</v>
      </c>
      <c r="J233">
        <f t="shared" si="22"/>
        <v>235060000</v>
      </c>
      <c r="K233">
        <f t="shared" si="23"/>
        <v>244960000</v>
      </c>
      <c r="L233">
        <f t="shared" si="24"/>
        <v>238810000</v>
      </c>
      <c r="M233">
        <f t="shared" si="25"/>
        <v>235320000</v>
      </c>
      <c r="N233">
        <f t="shared" si="26"/>
        <v>270680000</v>
      </c>
    </row>
    <row r="234" spans="1:14" x14ac:dyDescent="0.3">
      <c r="A234" s="1">
        <v>6</v>
      </c>
      <c r="B234" t="s">
        <v>599</v>
      </c>
      <c r="C234" t="s">
        <v>5315</v>
      </c>
      <c r="D234" t="s">
        <v>5316</v>
      </c>
      <c r="E234" t="s">
        <v>5317</v>
      </c>
      <c r="F234" t="s">
        <v>5318</v>
      </c>
      <c r="G234" t="s">
        <v>5319</v>
      </c>
      <c r="I234" t="str">
        <f t="shared" si="21"/>
        <v>pos_trend</v>
      </c>
      <c r="J234">
        <f t="shared" si="22"/>
        <v>113310000</v>
      </c>
      <c r="K234">
        <f t="shared" si="23"/>
        <v>153650000</v>
      </c>
      <c r="L234">
        <f t="shared" si="24"/>
        <v>170160000</v>
      </c>
      <c r="M234">
        <f t="shared" si="25"/>
        <v>174750000</v>
      </c>
      <c r="N234">
        <f t="shared" si="26"/>
        <v>205930000</v>
      </c>
    </row>
    <row r="235" spans="1:14" x14ac:dyDescent="0.3">
      <c r="A235" s="1">
        <v>7</v>
      </c>
      <c r="B235" t="s">
        <v>605</v>
      </c>
      <c r="C235" t="s">
        <v>5320</v>
      </c>
      <c r="D235" t="s">
        <v>5321</v>
      </c>
      <c r="E235" t="s">
        <v>5322</v>
      </c>
      <c r="F235" t="s">
        <v>5323</v>
      </c>
      <c r="G235" t="s">
        <v>5324</v>
      </c>
      <c r="I235" t="str">
        <f t="shared" si="21"/>
        <v>N/A</v>
      </c>
      <c r="J235">
        <f t="shared" si="22"/>
        <v>66390000</v>
      </c>
      <c r="K235">
        <f t="shared" si="23"/>
        <v>89760000</v>
      </c>
      <c r="L235">
        <f t="shared" si="24"/>
        <v>171680000</v>
      </c>
      <c r="M235">
        <f t="shared" si="25"/>
        <v>265670000.00000003</v>
      </c>
      <c r="N235">
        <f t="shared" si="26"/>
        <v>121930000</v>
      </c>
    </row>
    <row r="236" spans="1:14" x14ac:dyDescent="0.3">
      <c r="A236" s="1">
        <v>8</v>
      </c>
      <c r="B236" t="s">
        <v>606</v>
      </c>
      <c r="C236" t="s">
        <v>5325</v>
      </c>
      <c r="D236" t="s">
        <v>5321</v>
      </c>
      <c r="E236" t="s">
        <v>5326</v>
      </c>
      <c r="F236" t="s">
        <v>5327</v>
      </c>
      <c r="G236" t="s">
        <v>5324</v>
      </c>
      <c r="I236" t="str">
        <f t="shared" si="21"/>
        <v>N/A</v>
      </c>
      <c r="J236">
        <f t="shared" si="22"/>
        <v>55690000</v>
      </c>
      <c r="K236">
        <f t="shared" si="23"/>
        <v>89760000</v>
      </c>
      <c r="L236">
        <f t="shared" si="24"/>
        <v>170480000</v>
      </c>
      <c r="M236">
        <f t="shared" si="25"/>
        <v>264070000</v>
      </c>
      <c r="N236">
        <f t="shared" si="26"/>
        <v>121930000</v>
      </c>
    </row>
    <row r="237" spans="1:14" x14ac:dyDescent="0.3">
      <c r="A237" s="1">
        <v>9</v>
      </c>
      <c r="B237" t="s">
        <v>607</v>
      </c>
      <c r="C237" t="s">
        <v>254</v>
      </c>
      <c r="D237" t="s">
        <v>254</v>
      </c>
      <c r="E237" t="s">
        <v>254</v>
      </c>
      <c r="F237" t="s">
        <v>254</v>
      </c>
      <c r="G237" t="s">
        <v>254</v>
      </c>
      <c r="I237" t="str">
        <f t="shared" si="21"/>
        <v>N/A</v>
      </c>
      <c r="J237" t="str">
        <f t="shared" si="22"/>
        <v>N/A</v>
      </c>
      <c r="K237" t="str">
        <f t="shared" si="23"/>
        <v>N/A</v>
      </c>
      <c r="L237" t="str">
        <f t="shared" si="24"/>
        <v>N/A</v>
      </c>
      <c r="M237" t="str">
        <f t="shared" si="25"/>
        <v>N/A</v>
      </c>
      <c r="N237" t="str">
        <f t="shared" si="26"/>
        <v>N/A</v>
      </c>
    </row>
    <row r="238" spans="1:14" x14ac:dyDescent="0.3">
      <c r="A238" s="1">
        <v>10</v>
      </c>
      <c r="B238" t="s">
        <v>608</v>
      </c>
      <c r="C238" t="s">
        <v>5328</v>
      </c>
      <c r="D238" t="s">
        <v>5329</v>
      </c>
      <c r="E238" t="s">
        <v>5330</v>
      </c>
      <c r="F238" t="s">
        <v>5331</v>
      </c>
      <c r="G238" t="s">
        <v>5332</v>
      </c>
      <c r="I238" t="str">
        <f t="shared" si="21"/>
        <v>neg_trend</v>
      </c>
      <c r="J238">
        <f t="shared" si="22"/>
        <v>710590000</v>
      </c>
      <c r="K238">
        <f t="shared" si="23"/>
        <v>630310000</v>
      </c>
      <c r="L238">
        <f t="shared" si="24"/>
        <v>573620000</v>
      </c>
      <c r="M238">
        <f t="shared" si="25"/>
        <v>472060000</v>
      </c>
      <c r="N238">
        <f t="shared" si="26"/>
        <v>411100000</v>
      </c>
    </row>
    <row r="239" spans="1:14" x14ac:dyDescent="0.3">
      <c r="A239" s="1">
        <v>11</v>
      </c>
      <c r="B239" t="s">
        <v>614</v>
      </c>
      <c r="C239" t="s">
        <v>5333</v>
      </c>
      <c r="D239" t="s">
        <v>5333</v>
      </c>
      <c r="E239" t="s">
        <v>5334</v>
      </c>
      <c r="F239" t="s">
        <v>5335</v>
      </c>
      <c r="G239" t="s">
        <v>5335</v>
      </c>
      <c r="I239" t="str">
        <f t="shared" si="21"/>
        <v>N/A</v>
      </c>
      <c r="J239">
        <f t="shared" si="22"/>
        <v>92740000</v>
      </c>
      <c r="K239">
        <f t="shared" si="23"/>
        <v>92740000</v>
      </c>
      <c r="L239">
        <f t="shared" si="24"/>
        <v>94210000</v>
      </c>
      <c r="M239">
        <f t="shared" si="25"/>
        <v>92870000</v>
      </c>
      <c r="N239">
        <f t="shared" si="26"/>
        <v>92870000</v>
      </c>
    </row>
    <row r="240" spans="1:14" x14ac:dyDescent="0.3">
      <c r="A240" s="1">
        <v>12</v>
      </c>
      <c r="B240" t="s">
        <v>620</v>
      </c>
      <c r="C240" t="s">
        <v>5336</v>
      </c>
      <c r="D240" t="s">
        <v>5337</v>
      </c>
      <c r="E240" t="s">
        <v>5338</v>
      </c>
      <c r="F240" t="s">
        <v>5339</v>
      </c>
      <c r="G240" t="s">
        <v>5340</v>
      </c>
      <c r="I240" t="str">
        <f t="shared" si="21"/>
        <v>neg_trend</v>
      </c>
      <c r="J240">
        <f t="shared" si="22"/>
        <v>617850000</v>
      </c>
      <c r="K240">
        <f t="shared" si="23"/>
        <v>537570000</v>
      </c>
      <c r="L240">
        <f t="shared" si="24"/>
        <v>479410000</v>
      </c>
      <c r="M240">
        <f t="shared" si="25"/>
        <v>379190000</v>
      </c>
      <c r="N240">
        <f t="shared" si="26"/>
        <v>318230000</v>
      </c>
    </row>
    <row r="241" spans="1:14" x14ac:dyDescent="0.3">
      <c r="A241" s="1">
        <v>13</v>
      </c>
      <c r="B241" t="s">
        <v>626</v>
      </c>
      <c r="C241" t="s">
        <v>5341</v>
      </c>
      <c r="D241" t="s">
        <v>5342</v>
      </c>
      <c r="E241" t="s">
        <v>2905</v>
      </c>
      <c r="F241" t="s">
        <v>5343</v>
      </c>
      <c r="G241" t="s">
        <v>5344</v>
      </c>
      <c r="I241" t="str">
        <f t="shared" si="21"/>
        <v>N/A</v>
      </c>
      <c r="J241">
        <f t="shared" si="22"/>
        <v>16090000</v>
      </c>
      <c r="K241">
        <f t="shared" si="23"/>
        <v>12890000</v>
      </c>
      <c r="L241">
        <f t="shared" si="24"/>
        <v>33439999.999999996</v>
      </c>
      <c r="M241">
        <f t="shared" si="25"/>
        <v>67570000</v>
      </c>
      <c r="N241">
        <f t="shared" si="26"/>
        <v>90350000</v>
      </c>
    </row>
    <row r="242" spans="1:14" x14ac:dyDescent="0.3">
      <c r="A242" s="1">
        <v>14</v>
      </c>
      <c r="B242" t="s">
        <v>632</v>
      </c>
      <c r="C242" t="s">
        <v>5345</v>
      </c>
      <c r="D242" t="s">
        <v>5342</v>
      </c>
      <c r="E242" t="s">
        <v>2905</v>
      </c>
      <c r="F242" t="s">
        <v>5346</v>
      </c>
      <c r="G242" t="s">
        <v>5347</v>
      </c>
      <c r="I242" t="str">
        <f t="shared" si="21"/>
        <v>pos_trend</v>
      </c>
      <c r="J242">
        <f t="shared" si="22"/>
        <v>4290000</v>
      </c>
      <c r="K242">
        <f t="shared" si="23"/>
        <v>12890000</v>
      </c>
      <c r="L242">
        <f t="shared" si="24"/>
        <v>33439999.999999996</v>
      </c>
      <c r="M242">
        <f t="shared" si="25"/>
        <v>66330000</v>
      </c>
      <c r="N242">
        <f t="shared" si="26"/>
        <v>89300000</v>
      </c>
    </row>
    <row r="243" spans="1:14" x14ac:dyDescent="0.3">
      <c r="A243" s="1">
        <v>15</v>
      </c>
      <c r="B243" t="s">
        <v>635</v>
      </c>
      <c r="C243" t="s">
        <v>1240</v>
      </c>
      <c r="D243" t="s">
        <v>5348</v>
      </c>
      <c r="E243" t="s">
        <v>5349</v>
      </c>
      <c r="F243" t="s">
        <v>5350</v>
      </c>
      <c r="G243" t="s">
        <v>5351</v>
      </c>
      <c r="I243" t="str">
        <f t="shared" si="21"/>
        <v>N/A</v>
      </c>
      <c r="J243">
        <f t="shared" si="22"/>
        <v>1440000000</v>
      </c>
      <c r="K243">
        <f t="shared" si="23"/>
        <v>1580000000</v>
      </c>
      <c r="L243">
        <f t="shared" si="24"/>
        <v>1920000000</v>
      </c>
      <c r="M243">
        <f t="shared" si="25"/>
        <v>1860000000</v>
      </c>
      <c r="N243">
        <f t="shared" si="26"/>
        <v>1730000000</v>
      </c>
    </row>
    <row r="244" spans="1:14" x14ac:dyDescent="0.3">
      <c r="A244" s="1">
        <v>16</v>
      </c>
      <c r="B244" t="s">
        <v>640</v>
      </c>
      <c r="C244" t="s">
        <v>254</v>
      </c>
      <c r="D244" t="s">
        <v>5352</v>
      </c>
      <c r="E244" t="s">
        <v>5353</v>
      </c>
      <c r="F244" t="s">
        <v>5354</v>
      </c>
      <c r="G244" t="s">
        <v>5355</v>
      </c>
      <c r="I244" t="str">
        <f t="shared" si="21"/>
        <v>N/A</v>
      </c>
      <c r="J244" t="str">
        <f t="shared" si="22"/>
        <v>N/A</v>
      </c>
      <c r="K244">
        <f t="shared" si="23"/>
        <v>9.9199999999999997E-2</v>
      </c>
      <c r="L244">
        <f t="shared" si="24"/>
        <v>0.21789999999999998</v>
      </c>
      <c r="M244">
        <f t="shared" si="25"/>
        <v>-3.4100000000000005E-2</v>
      </c>
      <c r="N244">
        <f t="shared" si="26"/>
        <v>-6.9699999999999998E-2</v>
      </c>
    </row>
    <row r="245" spans="1:14" x14ac:dyDescent="0.3">
      <c r="I245" t="str">
        <f t="shared" si="21"/>
        <v>N/A</v>
      </c>
      <c r="J245" t="str">
        <f t="shared" si="22"/>
        <v>N/A</v>
      </c>
      <c r="K245" t="str">
        <f t="shared" si="23"/>
        <v>N/A</v>
      </c>
      <c r="L245" t="str">
        <f t="shared" si="24"/>
        <v>N/A</v>
      </c>
      <c r="M245" t="str">
        <f t="shared" si="25"/>
        <v>N/A</v>
      </c>
      <c r="N245" t="str">
        <f t="shared" si="26"/>
        <v>N/A</v>
      </c>
    </row>
    <row r="246" spans="1:14" x14ac:dyDescent="0.3">
      <c r="B246" s="1" t="s">
        <v>307</v>
      </c>
      <c r="C246" s="1" t="s">
        <v>242</v>
      </c>
      <c r="D246" s="1" t="s">
        <v>243</v>
      </c>
      <c r="E246" s="1" t="s">
        <v>244</v>
      </c>
      <c r="F246" s="1" t="s">
        <v>245</v>
      </c>
      <c r="G246" s="1" t="s">
        <v>246</v>
      </c>
      <c r="H246" s="1" t="s">
        <v>247</v>
      </c>
      <c r="I246" t="str">
        <f t="shared" si="21"/>
        <v>pos_trend</v>
      </c>
      <c r="J246">
        <f t="shared" si="22"/>
        <v>2012</v>
      </c>
      <c r="K246">
        <f t="shared" si="23"/>
        <v>2013</v>
      </c>
      <c r="L246">
        <f t="shared" si="24"/>
        <v>2014</v>
      </c>
      <c r="M246">
        <f t="shared" si="25"/>
        <v>2015</v>
      </c>
      <c r="N246">
        <f t="shared" si="26"/>
        <v>2016</v>
      </c>
    </row>
    <row r="247" spans="1:14" x14ac:dyDescent="0.3">
      <c r="A247" s="1">
        <v>0</v>
      </c>
      <c r="B247" t="s">
        <v>645</v>
      </c>
      <c r="C247" t="s">
        <v>956</v>
      </c>
      <c r="D247" t="s">
        <v>5356</v>
      </c>
      <c r="E247" t="s">
        <v>5356</v>
      </c>
      <c r="F247" t="s">
        <v>5357</v>
      </c>
      <c r="G247" t="s">
        <v>652</v>
      </c>
      <c r="I247" t="str">
        <f t="shared" si="21"/>
        <v>N/A</v>
      </c>
      <c r="J247">
        <f t="shared" si="22"/>
        <v>3100000</v>
      </c>
      <c r="K247">
        <f t="shared" si="23"/>
        <v>6750000</v>
      </c>
      <c r="L247">
        <f t="shared" si="24"/>
        <v>6750000</v>
      </c>
      <c r="M247">
        <f t="shared" si="25"/>
        <v>65739999.999999993</v>
      </c>
      <c r="N247">
        <f t="shared" si="26"/>
        <v>3000000</v>
      </c>
    </row>
    <row r="248" spans="1:14" x14ac:dyDescent="0.3">
      <c r="A248" s="1">
        <v>1</v>
      </c>
      <c r="B248" t="s">
        <v>651</v>
      </c>
      <c r="C248" t="s">
        <v>254</v>
      </c>
      <c r="D248" t="s">
        <v>254</v>
      </c>
      <c r="E248" t="s">
        <v>254</v>
      </c>
      <c r="F248" t="s">
        <v>254</v>
      </c>
      <c r="G248" t="s">
        <v>254</v>
      </c>
      <c r="I248" t="str">
        <f t="shared" si="21"/>
        <v>N/A</v>
      </c>
      <c r="J248" t="str">
        <f t="shared" si="22"/>
        <v>N/A</v>
      </c>
      <c r="K248" t="str">
        <f t="shared" si="23"/>
        <v>N/A</v>
      </c>
      <c r="L248" t="str">
        <f t="shared" si="24"/>
        <v>N/A</v>
      </c>
      <c r="M248" t="str">
        <f t="shared" si="25"/>
        <v>N/A</v>
      </c>
      <c r="N248" t="str">
        <f t="shared" si="26"/>
        <v>N/A</v>
      </c>
    </row>
    <row r="249" spans="1:14" x14ac:dyDescent="0.3">
      <c r="A249" s="1">
        <v>2</v>
      </c>
      <c r="B249" t="s">
        <v>653</v>
      </c>
      <c r="C249" t="s">
        <v>956</v>
      </c>
      <c r="D249" t="s">
        <v>5356</v>
      </c>
      <c r="E249" t="s">
        <v>5356</v>
      </c>
      <c r="F249" t="s">
        <v>5357</v>
      </c>
      <c r="G249" t="s">
        <v>652</v>
      </c>
      <c r="I249" t="str">
        <f t="shared" si="21"/>
        <v>N/A</v>
      </c>
      <c r="J249">
        <f t="shared" si="22"/>
        <v>3100000</v>
      </c>
      <c r="K249">
        <f t="shared" si="23"/>
        <v>6750000</v>
      </c>
      <c r="L249">
        <f t="shared" si="24"/>
        <v>6750000</v>
      </c>
      <c r="M249">
        <f t="shared" si="25"/>
        <v>65739999.999999993</v>
      </c>
      <c r="N249">
        <f t="shared" si="26"/>
        <v>3000000</v>
      </c>
    </row>
    <row r="250" spans="1:14" x14ac:dyDescent="0.3">
      <c r="A250" s="1">
        <v>3</v>
      </c>
      <c r="B250" t="s">
        <v>655</v>
      </c>
      <c r="C250" t="s">
        <v>2007</v>
      </c>
      <c r="D250" t="s">
        <v>5358</v>
      </c>
      <c r="E250" t="s">
        <v>5359</v>
      </c>
      <c r="F250" t="s">
        <v>5360</v>
      </c>
      <c r="G250" t="s">
        <v>5361</v>
      </c>
      <c r="I250" t="str">
        <f t="shared" si="21"/>
        <v>pos_trend</v>
      </c>
      <c r="J250">
        <f t="shared" si="22"/>
        <v>18400000</v>
      </c>
      <c r="K250">
        <f t="shared" si="23"/>
        <v>19490000</v>
      </c>
      <c r="L250">
        <f t="shared" si="24"/>
        <v>32340000.000000004</v>
      </c>
      <c r="M250">
        <f t="shared" si="25"/>
        <v>37400000</v>
      </c>
      <c r="N250">
        <f t="shared" si="26"/>
        <v>46280000</v>
      </c>
    </row>
    <row r="251" spans="1:14" x14ac:dyDescent="0.3">
      <c r="A251" s="1">
        <v>4</v>
      </c>
      <c r="B251" t="s">
        <v>661</v>
      </c>
      <c r="C251" t="s">
        <v>254</v>
      </c>
      <c r="D251" t="s">
        <v>5362</v>
      </c>
      <c r="E251" t="s">
        <v>5363</v>
      </c>
      <c r="F251" t="s">
        <v>5364</v>
      </c>
      <c r="G251" t="s">
        <v>447</v>
      </c>
      <c r="I251" t="str">
        <f t="shared" si="21"/>
        <v>N/A</v>
      </c>
      <c r="J251" t="str">
        <f t="shared" si="22"/>
        <v>N/A</v>
      </c>
      <c r="K251">
        <f t="shared" si="23"/>
        <v>5.9400000000000008E-2</v>
      </c>
      <c r="L251">
        <f t="shared" si="24"/>
        <v>0.65879999999999994</v>
      </c>
      <c r="M251">
        <f t="shared" si="25"/>
        <v>0.15670000000000001</v>
      </c>
      <c r="N251">
        <f t="shared" si="26"/>
        <v>0.23730000000000001</v>
      </c>
    </row>
    <row r="252" spans="1:14" x14ac:dyDescent="0.3">
      <c r="A252" s="1">
        <v>5</v>
      </c>
      <c r="B252" t="s">
        <v>666</v>
      </c>
      <c r="C252" t="s">
        <v>254</v>
      </c>
      <c r="D252" t="s">
        <v>254</v>
      </c>
      <c r="E252" t="s">
        <v>254</v>
      </c>
      <c r="F252" t="s">
        <v>254</v>
      </c>
      <c r="G252" t="s">
        <v>5365</v>
      </c>
      <c r="I252" t="str">
        <f t="shared" ref="I252:I315" si="27">IF(AND(K252&gt; J252, L252&gt; K252, M252&gt; L252, N252&gt; M252), "pos_trend", IF(AND(K252&lt; J252, L252&lt; K252, M252&lt; L252, N252&lt; M252), "neg_trend", "N/A"))</f>
        <v>N/A</v>
      </c>
      <c r="J252" t="str">
        <f t="shared" ref="J252:J315" si="28">IFERROR(IF(TRIM(C252)="-", "N/A", IF(RIGHT(C252,1)=")",IF(RIGHT(C252,2)="T)",-1000000000000*VALUE(MID(C252,2,LEN(C252)-3)),IF(RIGHT(C252,2)="M)",-1000000*VALUE(MID(C252,2,LEN(C252)-3)),IF(RIGHT(C252,2)="B)",-1000000000*VALUE(MID(C252,2,LEN(C252)-3)),IF(RIGHT(C252,2)="k)",-1000*VALUE(MID(C252,2,LEN(C252)-3)),VALUE(SUBSTITUTE(C252,",","")))))),IF(RIGHT(C252,1)="T",1000000000000*VALUE(LEFT(C252,LEN(C252)-1)),IF(RIGHT(C252,1)="M",1000000*VALUE(LEFT(C252,LEN(C252)-1)),IF(RIGHT(C252,1)="B",1000000000*VALUE(LEFT(C252,LEN(C252)-1)),IF(RIGHT(C252,1)="%",0.01*VALUE(LEFT(C252,LEN(C252)-1)),IF(RIGHT(C252,1)="k",1000*VALUE(LEFT(C252,LEN(C252)-1)),VALUE(SUBSTITUTE(C252,",",""))))))))),"N/A")</f>
        <v>N/A</v>
      </c>
      <c r="K252" t="str">
        <f t="shared" ref="K252:K315" si="29">IFERROR(IF(TRIM(D252)="-", "N/A", IF(RIGHT(D252,1)=")",IF(RIGHT(D252,2)="T)",-1000000000000*VALUE(MID(D252,2,LEN(D252)-3)),IF(RIGHT(D252,2)="M)",-1000000*VALUE(MID(D252,2,LEN(D252)-3)),IF(RIGHT(D252,2)="B)",-1000000000*VALUE(MID(D252,2,LEN(D252)-3)),IF(RIGHT(D252,2)="k)",-1000*VALUE(MID(D252,2,LEN(D252)-3)),VALUE(SUBSTITUTE(D252,",","")))))),IF(RIGHT(D252,1)="T",1000000000000*VALUE(LEFT(D252,LEN(D252)-1)),IF(RIGHT(D252,1)="M",1000000*VALUE(LEFT(D252,LEN(D252)-1)),IF(RIGHT(D252,1)="B",1000000000*VALUE(LEFT(D252,LEN(D252)-1)),IF(RIGHT(D252,1)="%",0.01*VALUE(LEFT(D252,LEN(D252)-1)),IF(RIGHT(D252,1)="k",1000*VALUE(LEFT(D252,LEN(D252)-1)),VALUE(SUBSTITUTE(D252,",",""))))))))),"N/A")</f>
        <v>N/A</v>
      </c>
      <c r="L252" t="str">
        <f t="shared" ref="L252:L315" si="30">IFERROR(IF(TRIM(E252)="-", "N/A", IF(RIGHT(E252,1)=")",IF(RIGHT(E252,2)="T)",-1000000000000*VALUE(MID(E252,2,LEN(E252)-3)),IF(RIGHT(E252,2)="M)",-1000000*VALUE(MID(E252,2,LEN(E252)-3)),IF(RIGHT(E252,2)="B)",-1000000000*VALUE(MID(E252,2,LEN(E252)-3)),IF(RIGHT(E252,2)="k)",-1000*VALUE(MID(E252,2,LEN(E252)-3)),VALUE(SUBSTITUTE(E252,",","")))))),IF(RIGHT(E252,1)="T",1000000000000*VALUE(LEFT(E252,LEN(E252)-1)),IF(RIGHT(E252,1)="M",1000000*VALUE(LEFT(E252,LEN(E252)-1)),IF(RIGHT(E252,1)="B",1000000000*VALUE(LEFT(E252,LEN(E252)-1)),IF(RIGHT(E252,1)="%",0.01*VALUE(LEFT(E252,LEN(E252)-1)),IF(RIGHT(E252,1)="k",1000*VALUE(LEFT(E252,LEN(E252)-1)),VALUE(SUBSTITUTE(E252,",",""))))))))),"N/A")</f>
        <v>N/A</v>
      </c>
      <c r="M252" t="str">
        <f t="shared" ref="M252:M315" si="31">IFERROR(IF(TRIM(F252)="-", "N/A", IF(RIGHT(F252,1)=")",IF(RIGHT(F252,2)="T)",-1000000000000*VALUE(MID(F252,2,LEN(F252)-3)),IF(RIGHT(F252,2)="M)",-1000000*VALUE(MID(F252,2,LEN(F252)-3)),IF(RIGHT(F252,2)="B)",-1000000000*VALUE(MID(F252,2,LEN(F252)-3)),IF(RIGHT(F252,2)="k)",-1000*VALUE(MID(F252,2,LEN(F252)-3)),VALUE(SUBSTITUTE(F252,",","")))))),IF(RIGHT(F252,1)="T",1000000000000*VALUE(LEFT(F252,LEN(F252)-1)),IF(RIGHT(F252,1)="M",1000000*VALUE(LEFT(F252,LEN(F252)-1)),IF(RIGHT(F252,1)="B",1000000000*VALUE(LEFT(F252,LEN(F252)-1)),IF(RIGHT(F252,1)="%",0.01*VALUE(LEFT(F252,LEN(F252)-1)),IF(RIGHT(F252,1)="k",1000*VALUE(LEFT(F252,LEN(F252)-1)),VALUE(SUBSTITUTE(F252,",",""))))))))),"N/A")</f>
        <v>N/A</v>
      </c>
      <c r="N252">
        <f t="shared" ref="N252:N315" si="32">IFERROR(IF(TRIM(G252)="-", "N/A", IF(RIGHT(G252,1)=")",IF(RIGHT(G252,2)="T)",-1000000000000*VALUE(MID(G252,2,LEN(G252)-3)),IF(RIGHT(G252,2)="M)",-1000000*VALUE(MID(G252,2,LEN(G252)-3)),IF(RIGHT(G252,2)="B)",-1000000000*VALUE(MID(G252,2,LEN(G252)-3)),IF(RIGHT(G252,2)="k)",-1000*VALUE(MID(G252,2,LEN(G252)-3)),VALUE(SUBSTITUTE(G252,",","")))))),IF(RIGHT(G252,1)="T",1000000000000*VALUE(LEFT(G252,LEN(G252)-1)),IF(RIGHT(G252,1)="M",1000000*VALUE(LEFT(G252,LEN(G252)-1)),IF(RIGHT(G252,1)="B",1000000000*VALUE(LEFT(G252,LEN(G252)-1)),IF(RIGHT(G252,1)="%",0.01*VALUE(LEFT(G252,LEN(G252)-1)),IF(RIGHT(G252,1)="k",1000*VALUE(LEFT(G252,LEN(G252)-1)),VALUE(SUBSTITUTE(G252,",",""))))))))),"N/A")</f>
        <v>899000</v>
      </c>
    </row>
    <row r="253" spans="1:14" x14ac:dyDescent="0.3">
      <c r="A253" s="1">
        <v>6</v>
      </c>
      <c r="B253" t="s">
        <v>672</v>
      </c>
      <c r="C253" t="s">
        <v>5366</v>
      </c>
      <c r="D253" t="s">
        <v>5367</v>
      </c>
      <c r="E253" t="s">
        <v>5368</v>
      </c>
      <c r="F253" t="s">
        <v>5369</v>
      </c>
      <c r="G253" t="s">
        <v>5370</v>
      </c>
      <c r="I253" t="str">
        <f t="shared" si="27"/>
        <v>pos_trend</v>
      </c>
      <c r="J253">
        <f t="shared" si="28"/>
        <v>67660000</v>
      </c>
      <c r="K253">
        <f t="shared" si="29"/>
        <v>74650000</v>
      </c>
      <c r="L253">
        <f t="shared" si="30"/>
        <v>91500000</v>
      </c>
      <c r="M253">
        <f t="shared" si="31"/>
        <v>133070000</v>
      </c>
      <c r="N253">
        <f t="shared" si="32"/>
        <v>161820000</v>
      </c>
    </row>
    <row r="254" spans="1:14" x14ac:dyDescent="0.3">
      <c r="A254" s="1">
        <v>7</v>
      </c>
      <c r="B254" t="s">
        <v>677</v>
      </c>
      <c r="C254" t="s">
        <v>254</v>
      </c>
      <c r="D254" t="s">
        <v>254</v>
      </c>
      <c r="E254" t="s">
        <v>254</v>
      </c>
      <c r="F254" t="s">
        <v>254</v>
      </c>
      <c r="G254" t="s">
        <v>254</v>
      </c>
      <c r="I254" t="str">
        <f t="shared" si="27"/>
        <v>N/A</v>
      </c>
      <c r="J254" t="str">
        <f t="shared" si="28"/>
        <v>N/A</v>
      </c>
      <c r="K254" t="str">
        <f t="shared" si="29"/>
        <v>N/A</v>
      </c>
      <c r="L254" t="str">
        <f t="shared" si="30"/>
        <v>N/A</v>
      </c>
      <c r="M254" t="str">
        <f t="shared" si="31"/>
        <v>N/A</v>
      </c>
      <c r="N254" t="str">
        <f t="shared" si="32"/>
        <v>N/A</v>
      </c>
    </row>
    <row r="255" spans="1:14" x14ac:dyDescent="0.3">
      <c r="A255" s="1">
        <v>8</v>
      </c>
      <c r="B255" t="s">
        <v>678</v>
      </c>
      <c r="C255" t="s">
        <v>2855</v>
      </c>
      <c r="D255" t="s">
        <v>2125</v>
      </c>
      <c r="E255" t="s">
        <v>5371</v>
      </c>
      <c r="F255" t="s">
        <v>5372</v>
      </c>
      <c r="G255" t="s">
        <v>5373</v>
      </c>
      <c r="I255" t="str">
        <f t="shared" si="27"/>
        <v>pos_trend</v>
      </c>
      <c r="J255">
        <f t="shared" si="28"/>
        <v>25020000</v>
      </c>
      <c r="K255">
        <f t="shared" si="29"/>
        <v>28100000</v>
      </c>
      <c r="L255">
        <f t="shared" si="30"/>
        <v>36850000</v>
      </c>
      <c r="M255">
        <f t="shared" si="31"/>
        <v>40370000</v>
      </c>
      <c r="N255">
        <f t="shared" si="32"/>
        <v>45620000</v>
      </c>
    </row>
    <row r="256" spans="1:14" x14ac:dyDescent="0.3">
      <c r="A256" s="1">
        <v>9</v>
      </c>
      <c r="B256" t="s">
        <v>683</v>
      </c>
      <c r="C256" t="s">
        <v>5374</v>
      </c>
      <c r="D256" t="s">
        <v>5375</v>
      </c>
      <c r="E256" t="s">
        <v>5376</v>
      </c>
      <c r="F256" t="s">
        <v>5377</v>
      </c>
      <c r="G256" t="s">
        <v>5378</v>
      </c>
      <c r="I256" t="str">
        <f t="shared" si="27"/>
        <v>pos_trend</v>
      </c>
      <c r="J256">
        <f t="shared" si="28"/>
        <v>42640000</v>
      </c>
      <c r="K256">
        <f t="shared" si="29"/>
        <v>46550000</v>
      </c>
      <c r="L256">
        <f t="shared" si="30"/>
        <v>54640000</v>
      </c>
      <c r="M256">
        <f t="shared" si="31"/>
        <v>92700000</v>
      </c>
      <c r="N256">
        <f t="shared" si="32"/>
        <v>116200000</v>
      </c>
    </row>
    <row r="257" spans="1:14" x14ac:dyDescent="0.3">
      <c r="A257" s="1">
        <v>10</v>
      </c>
      <c r="B257" t="s">
        <v>689</v>
      </c>
      <c r="C257" t="s">
        <v>5379</v>
      </c>
      <c r="D257" t="s">
        <v>5380</v>
      </c>
      <c r="E257" t="s">
        <v>5381</v>
      </c>
      <c r="F257" t="s">
        <v>5382</v>
      </c>
      <c r="G257" t="s">
        <v>5383</v>
      </c>
      <c r="I257" t="str">
        <f t="shared" si="27"/>
        <v>N/A</v>
      </c>
      <c r="J257">
        <f t="shared" si="28"/>
        <v>89160000</v>
      </c>
      <c r="K257">
        <f t="shared" si="29"/>
        <v>100900000</v>
      </c>
      <c r="L257">
        <f t="shared" si="30"/>
        <v>130580000.00000001</v>
      </c>
      <c r="M257">
        <f t="shared" si="31"/>
        <v>236210000</v>
      </c>
      <c r="N257">
        <f t="shared" si="32"/>
        <v>211990000</v>
      </c>
    </row>
    <row r="258" spans="1:14" x14ac:dyDescent="0.3">
      <c r="A258" s="1">
        <v>11</v>
      </c>
      <c r="B258" t="s">
        <v>695</v>
      </c>
      <c r="C258" t="s">
        <v>5384</v>
      </c>
      <c r="D258" t="s">
        <v>5385</v>
      </c>
      <c r="E258" t="s">
        <v>5386</v>
      </c>
      <c r="F258" t="s">
        <v>5387</v>
      </c>
      <c r="G258" t="s">
        <v>5388</v>
      </c>
      <c r="I258" t="str">
        <f t="shared" si="27"/>
        <v>neg_trend</v>
      </c>
      <c r="J258">
        <f t="shared" si="28"/>
        <v>441360000</v>
      </c>
      <c r="K258">
        <f t="shared" si="29"/>
        <v>357540000</v>
      </c>
      <c r="L258">
        <f t="shared" si="30"/>
        <v>351220000</v>
      </c>
      <c r="M258">
        <f t="shared" si="31"/>
        <v>284210000</v>
      </c>
      <c r="N258">
        <f t="shared" si="32"/>
        <v>280670000</v>
      </c>
    </row>
    <row r="259" spans="1:14" x14ac:dyDescent="0.3">
      <c r="A259" s="1">
        <v>12</v>
      </c>
      <c r="B259" t="s">
        <v>701</v>
      </c>
      <c r="C259" t="s">
        <v>5384</v>
      </c>
      <c r="D259" t="s">
        <v>5385</v>
      </c>
      <c r="E259" t="s">
        <v>5386</v>
      </c>
      <c r="F259" t="s">
        <v>5387</v>
      </c>
      <c r="G259" t="s">
        <v>5388</v>
      </c>
      <c r="I259" t="str">
        <f t="shared" si="27"/>
        <v>neg_trend</v>
      </c>
      <c r="J259">
        <f t="shared" si="28"/>
        <v>441360000</v>
      </c>
      <c r="K259">
        <f t="shared" si="29"/>
        <v>357540000</v>
      </c>
      <c r="L259">
        <f t="shared" si="30"/>
        <v>351220000</v>
      </c>
      <c r="M259">
        <f t="shared" si="31"/>
        <v>284210000</v>
      </c>
      <c r="N259">
        <f t="shared" si="32"/>
        <v>280670000</v>
      </c>
    </row>
    <row r="260" spans="1:14" x14ac:dyDescent="0.3">
      <c r="A260" s="1">
        <v>13</v>
      </c>
      <c r="B260" t="s">
        <v>704</v>
      </c>
      <c r="C260" t="s">
        <v>5384</v>
      </c>
      <c r="D260" t="s">
        <v>5385</v>
      </c>
      <c r="E260" t="s">
        <v>5386</v>
      </c>
      <c r="F260" t="s">
        <v>5387</v>
      </c>
      <c r="G260" t="s">
        <v>5388</v>
      </c>
      <c r="I260" t="str">
        <f t="shared" si="27"/>
        <v>neg_trend</v>
      </c>
      <c r="J260">
        <f t="shared" si="28"/>
        <v>441360000</v>
      </c>
      <c r="K260">
        <f t="shared" si="29"/>
        <v>357540000</v>
      </c>
      <c r="L260">
        <f t="shared" si="30"/>
        <v>351220000</v>
      </c>
      <c r="M260">
        <f t="shared" si="31"/>
        <v>284210000</v>
      </c>
      <c r="N260">
        <f t="shared" si="32"/>
        <v>280670000</v>
      </c>
    </row>
    <row r="261" spans="1:14" x14ac:dyDescent="0.3">
      <c r="A261" s="1">
        <v>14</v>
      </c>
      <c r="B261" t="s">
        <v>705</v>
      </c>
      <c r="C261" t="s">
        <v>254</v>
      </c>
      <c r="D261" t="s">
        <v>254</v>
      </c>
      <c r="E261" t="s">
        <v>254</v>
      </c>
      <c r="F261" t="s">
        <v>254</v>
      </c>
      <c r="G261" t="s">
        <v>254</v>
      </c>
      <c r="I261" t="str">
        <f t="shared" si="27"/>
        <v>N/A</v>
      </c>
      <c r="J261" t="str">
        <f t="shared" si="28"/>
        <v>N/A</v>
      </c>
      <c r="K261" t="str">
        <f t="shared" si="29"/>
        <v>N/A</v>
      </c>
      <c r="L261" t="str">
        <f t="shared" si="30"/>
        <v>N/A</v>
      </c>
      <c r="M261" t="str">
        <f t="shared" si="31"/>
        <v>N/A</v>
      </c>
      <c r="N261" t="str">
        <f t="shared" si="32"/>
        <v>N/A</v>
      </c>
    </row>
    <row r="262" spans="1:14" x14ac:dyDescent="0.3">
      <c r="A262" s="1">
        <v>15</v>
      </c>
      <c r="B262" t="s">
        <v>706</v>
      </c>
      <c r="C262" t="s">
        <v>254</v>
      </c>
      <c r="D262" t="s">
        <v>254</v>
      </c>
      <c r="E262" t="s">
        <v>254</v>
      </c>
      <c r="F262" t="s">
        <v>254</v>
      </c>
      <c r="G262" t="s">
        <v>254</v>
      </c>
      <c r="I262" t="str">
        <f t="shared" si="27"/>
        <v>N/A</v>
      </c>
      <c r="J262" t="str">
        <f t="shared" si="28"/>
        <v>N/A</v>
      </c>
      <c r="K262" t="str">
        <f t="shared" si="29"/>
        <v>N/A</v>
      </c>
      <c r="L262" t="str">
        <f t="shared" si="30"/>
        <v>N/A</v>
      </c>
      <c r="M262" t="str">
        <f t="shared" si="31"/>
        <v>N/A</v>
      </c>
      <c r="N262" t="str">
        <f t="shared" si="32"/>
        <v>N/A</v>
      </c>
    </row>
    <row r="263" spans="1:14" x14ac:dyDescent="0.3">
      <c r="A263" s="1">
        <v>16</v>
      </c>
      <c r="B263" t="s">
        <v>709</v>
      </c>
      <c r="C263" t="s">
        <v>254</v>
      </c>
      <c r="D263" t="s">
        <v>254</v>
      </c>
      <c r="E263" t="s">
        <v>254</v>
      </c>
      <c r="F263" t="s">
        <v>254</v>
      </c>
      <c r="G263" t="s">
        <v>254</v>
      </c>
      <c r="I263" t="str">
        <f t="shared" si="27"/>
        <v>N/A</v>
      </c>
      <c r="J263" t="str">
        <f t="shared" si="28"/>
        <v>N/A</v>
      </c>
      <c r="K263" t="str">
        <f t="shared" si="29"/>
        <v>N/A</v>
      </c>
      <c r="L263" t="str">
        <f t="shared" si="30"/>
        <v>N/A</v>
      </c>
      <c r="M263" t="str">
        <f t="shared" si="31"/>
        <v>N/A</v>
      </c>
      <c r="N263" t="str">
        <f t="shared" si="32"/>
        <v>N/A</v>
      </c>
    </row>
    <row r="264" spans="1:14" x14ac:dyDescent="0.3">
      <c r="A264" s="1">
        <v>17</v>
      </c>
      <c r="B264" t="s">
        <v>714</v>
      </c>
      <c r="C264" t="s">
        <v>5389</v>
      </c>
      <c r="D264" t="s">
        <v>2904</v>
      </c>
      <c r="E264" t="s">
        <v>5390</v>
      </c>
      <c r="F264" t="s">
        <v>5391</v>
      </c>
      <c r="G264" t="s">
        <v>5392</v>
      </c>
      <c r="I264" t="str">
        <f t="shared" si="27"/>
        <v>neg_trend</v>
      </c>
      <c r="J264">
        <f t="shared" si="28"/>
        <v>34510000</v>
      </c>
      <c r="K264">
        <f t="shared" si="29"/>
        <v>29170000</v>
      </c>
      <c r="L264">
        <f t="shared" si="30"/>
        <v>18920000</v>
      </c>
      <c r="M264">
        <f t="shared" si="31"/>
        <v>-40390000</v>
      </c>
      <c r="N264">
        <f t="shared" si="32"/>
        <v>-47770000</v>
      </c>
    </row>
    <row r="265" spans="1:14" x14ac:dyDescent="0.3">
      <c r="A265" s="1">
        <v>18</v>
      </c>
      <c r="B265" t="s">
        <v>720</v>
      </c>
      <c r="C265" t="s">
        <v>5389</v>
      </c>
      <c r="D265" t="s">
        <v>2904</v>
      </c>
      <c r="E265" t="s">
        <v>5390</v>
      </c>
      <c r="F265" t="s">
        <v>5393</v>
      </c>
      <c r="G265" t="s">
        <v>254</v>
      </c>
      <c r="I265" t="str">
        <f t="shared" si="27"/>
        <v>N/A</v>
      </c>
      <c r="J265">
        <f t="shared" si="28"/>
        <v>34510000</v>
      </c>
      <c r="K265">
        <f t="shared" si="29"/>
        <v>29170000</v>
      </c>
      <c r="L265">
        <f t="shared" si="30"/>
        <v>18920000</v>
      </c>
      <c r="M265">
        <f t="shared" si="31"/>
        <v>470000</v>
      </c>
      <c r="N265" t="str">
        <f t="shared" si="32"/>
        <v>N/A</v>
      </c>
    </row>
    <row r="266" spans="1:14" x14ac:dyDescent="0.3">
      <c r="A266" s="1">
        <v>19</v>
      </c>
      <c r="B266" t="s">
        <v>725</v>
      </c>
      <c r="C266" t="s">
        <v>254</v>
      </c>
      <c r="D266" t="s">
        <v>254</v>
      </c>
      <c r="E266" t="s">
        <v>254</v>
      </c>
      <c r="F266" t="s">
        <v>5394</v>
      </c>
      <c r="G266" t="s">
        <v>601</v>
      </c>
      <c r="I266" t="str">
        <f t="shared" si="27"/>
        <v>N/A</v>
      </c>
      <c r="J266" t="str">
        <f t="shared" si="28"/>
        <v>N/A</v>
      </c>
      <c r="K266" t="str">
        <f t="shared" si="29"/>
        <v>N/A</v>
      </c>
      <c r="L266" t="str">
        <f t="shared" si="30"/>
        <v>N/A</v>
      </c>
      <c r="M266">
        <f t="shared" si="31"/>
        <v>40860000</v>
      </c>
      <c r="N266">
        <f t="shared" si="32"/>
        <v>47770000</v>
      </c>
    </row>
    <row r="267" spans="1:14" x14ac:dyDescent="0.3">
      <c r="A267" s="1">
        <v>20</v>
      </c>
      <c r="B267" t="s">
        <v>730</v>
      </c>
      <c r="C267" t="s">
        <v>5395</v>
      </c>
      <c r="D267" t="s">
        <v>5396</v>
      </c>
      <c r="E267" t="s">
        <v>5397</v>
      </c>
      <c r="F267" t="s">
        <v>5398</v>
      </c>
      <c r="G267" t="s">
        <v>5399</v>
      </c>
      <c r="I267" t="str">
        <f t="shared" si="27"/>
        <v>N/A</v>
      </c>
      <c r="J267">
        <f t="shared" si="28"/>
        <v>16329999.999999998</v>
      </c>
      <c r="K267">
        <f t="shared" si="29"/>
        <v>24790000</v>
      </c>
      <c r="L267">
        <f t="shared" si="30"/>
        <v>23720000</v>
      </c>
      <c r="M267">
        <f t="shared" si="31"/>
        <v>20590000</v>
      </c>
      <c r="N267">
        <f t="shared" si="32"/>
        <v>24280000</v>
      </c>
    </row>
    <row r="268" spans="1:14" x14ac:dyDescent="0.3">
      <c r="A268" s="1">
        <v>21</v>
      </c>
      <c r="B268" t="s">
        <v>735</v>
      </c>
      <c r="C268" t="s">
        <v>5400</v>
      </c>
      <c r="D268" t="s">
        <v>5401</v>
      </c>
      <c r="E268" t="s">
        <v>4470</v>
      </c>
      <c r="F268" t="s">
        <v>5402</v>
      </c>
      <c r="G268" t="s">
        <v>5403</v>
      </c>
      <c r="I268" t="str">
        <f t="shared" si="27"/>
        <v>N/A</v>
      </c>
      <c r="J268">
        <f t="shared" si="28"/>
        <v>8750000</v>
      </c>
      <c r="K268">
        <f t="shared" si="29"/>
        <v>12580000</v>
      </c>
      <c r="L268">
        <f t="shared" si="30"/>
        <v>11910000</v>
      </c>
      <c r="M268">
        <f t="shared" si="31"/>
        <v>12610000</v>
      </c>
      <c r="N268">
        <f t="shared" si="32"/>
        <v>17160000</v>
      </c>
    </row>
    <row r="269" spans="1:14" x14ac:dyDescent="0.3">
      <c r="A269" s="1">
        <v>22</v>
      </c>
      <c r="B269" t="s">
        <v>741</v>
      </c>
      <c r="C269" t="s">
        <v>5404</v>
      </c>
      <c r="D269" t="s">
        <v>5405</v>
      </c>
      <c r="E269" t="s">
        <v>2888</v>
      </c>
      <c r="F269" t="s">
        <v>3856</v>
      </c>
      <c r="G269" t="s">
        <v>5406</v>
      </c>
      <c r="I269" t="str">
        <f t="shared" si="27"/>
        <v>N/A</v>
      </c>
      <c r="J269">
        <f t="shared" si="28"/>
        <v>7580000</v>
      </c>
      <c r="K269">
        <f t="shared" si="29"/>
        <v>12210000</v>
      </c>
      <c r="L269">
        <f t="shared" si="30"/>
        <v>11800000</v>
      </c>
      <c r="M269">
        <f t="shared" si="31"/>
        <v>7980000</v>
      </c>
      <c r="N269">
        <f t="shared" si="32"/>
        <v>7120000</v>
      </c>
    </row>
    <row r="270" spans="1:14" x14ac:dyDescent="0.3">
      <c r="A270" s="1">
        <v>23</v>
      </c>
      <c r="B270" t="s">
        <v>747</v>
      </c>
      <c r="C270" t="s">
        <v>5407</v>
      </c>
      <c r="D270" t="s">
        <v>5408</v>
      </c>
      <c r="E270" t="s">
        <v>5409</v>
      </c>
      <c r="F270" t="s">
        <v>5410</v>
      </c>
      <c r="G270" t="s">
        <v>5411</v>
      </c>
      <c r="I270" t="str">
        <f t="shared" si="27"/>
        <v>N/A</v>
      </c>
      <c r="J270">
        <f t="shared" si="28"/>
        <v>581370000</v>
      </c>
      <c r="K270">
        <f t="shared" si="29"/>
        <v>512400000</v>
      </c>
      <c r="L270">
        <f t="shared" si="30"/>
        <v>524440000.00000006</v>
      </c>
      <c r="M270">
        <f t="shared" si="31"/>
        <v>541470000</v>
      </c>
      <c r="N270">
        <f t="shared" si="32"/>
        <v>516940000.00000006</v>
      </c>
    </row>
    <row r="271" spans="1:14" x14ac:dyDescent="0.3">
      <c r="A271" s="1">
        <v>24</v>
      </c>
      <c r="B271" t="s">
        <v>753</v>
      </c>
      <c r="C271" t="s">
        <v>254</v>
      </c>
      <c r="D271" t="s">
        <v>254</v>
      </c>
      <c r="E271" t="s">
        <v>254</v>
      </c>
      <c r="F271" t="s">
        <v>254</v>
      </c>
      <c r="G271" t="s">
        <v>254</v>
      </c>
      <c r="I271" t="str">
        <f t="shared" si="27"/>
        <v>N/A</v>
      </c>
      <c r="J271" t="str">
        <f t="shared" si="28"/>
        <v>N/A</v>
      </c>
      <c r="K271" t="str">
        <f t="shared" si="29"/>
        <v>N/A</v>
      </c>
      <c r="L271" t="str">
        <f t="shared" si="30"/>
        <v>N/A</v>
      </c>
      <c r="M271" t="str">
        <f t="shared" si="31"/>
        <v>N/A</v>
      </c>
      <c r="N271" t="str">
        <f t="shared" si="32"/>
        <v>N/A</v>
      </c>
    </row>
    <row r="272" spans="1:14" x14ac:dyDescent="0.3">
      <c r="A272" s="1">
        <v>25</v>
      </c>
      <c r="B272" t="s">
        <v>754</v>
      </c>
      <c r="C272" t="s">
        <v>5412</v>
      </c>
      <c r="D272" t="s">
        <v>5413</v>
      </c>
      <c r="E272" t="s">
        <v>5414</v>
      </c>
      <c r="F272" t="s">
        <v>5415</v>
      </c>
      <c r="G272" t="s">
        <v>5416</v>
      </c>
      <c r="I272" t="str">
        <f t="shared" si="27"/>
        <v>N/A</v>
      </c>
      <c r="J272">
        <f t="shared" si="28"/>
        <v>0.40510000000000002</v>
      </c>
      <c r="K272">
        <f t="shared" si="29"/>
        <v>0.32479999999999998</v>
      </c>
      <c r="L272">
        <f t="shared" si="30"/>
        <v>0.27300000000000002</v>
      </c>
      <c r="M272">
        <f t="shared" si="31"/>
        <v>0.2918</v>
      </c>
      <c r="N272">
        <f t="shared" si="32"/>
        <v>0.2994</v>
      </c>
    </row>
    <row r="273" spans="1:14" x14ac:dyDescent="0.3">
      <c r="A273" s="1">
        <v>26</v>
      </c>
      <c r="B273" t="s">
        <v>760</v>
      </c>
      <c r="C273" t="s">
        <v>254</v>
      </c>
      <c r="D273" t="s">
        <v>254</v>
      </c>
      <c r="E273" t="s">
        <v>254</v>
      </c>
      <c r="F273" t="s">
        <v>254</v>
      </c>
      <c r="G273" t="s">
        <v>254</v>
      </c>
      <c r="I273" t="str">
        <f t="shared" si="27"/>
        <v>N/A</v>
      </c>
      <c r="J273" t="str">
        <f t="shared" si="28"/>
        <v>N/A</v>
      </c>
      <c r="K273" t="str">
        <f t="shared" si="29"/>
        <v>N/A</v>
      </c>
      <c r="L273" t="str">
        <f t="shared" si="30"/>
        <v>N/A</v>
      </c>
      <c r="M273" t="str">
        <f t="shared" si="31"/>
        <v>N/A</v>
      </c>
      <c r="N273" t="str">
        <f t="shared" si="32"/>
        <v>N/A</v>
      </c>
    </row>
    <row r="274" spans="1:14" x14ac:dyDescent="0.3">
      <c r="A274" s="1">
        <v>27</v>
      </c>
      <c r="B274" t="s">
        <v>761</v>
      </c>
      <c r="C274" t="s">
        <v>254</v>
      </c>
      <c r="D274" t="s">
        <v>254</v>
      </c>
      <c r="E274" t="s">
        <v>254</v>
      </c>
      <c r="F274" t="s">
        <v>254</v>
      </c>
      <c r="G274" t="s">
        <v>254</v>
      </c>
      <c r="I274" t="str">
        <f t="shared" si="27"/>
        <v>N/A</v>
      </c>
      <c r="J274" t="str">
        <f t="shared" si="28"/>
        <v>N/A</v>
      </c>
      <c r="K274" t="str">
        <f t="shared" si="29"/>
        <v>N/A</v>
      </c>
      <c r="L274" t="str">
        <f t="shared" si="30"/>
        <v>N/A</v>
      </c>
      <c r="M274" t="str">
        <f t="shared" si="31"/>
        <v>N/A</v>
      </c>
      <c r="N274" t="str">
        <f t="shared" si="32"/>
        <v>N/A</v>
      </c>
    </row>
    <row r="275" spans="1:14" x14ac:dyDescent="0.3">
      <c r="A275" s="1">
        <v>28</v>
      </c>
      <c r="B275" t="s">
        <v>762</v>
      </c>
      <c r="C275" t="s">
        <v>254</v>
      </c>
      <c r="D275" t="s">
        <v>254</v>
      </c>
      <c r="E275" t="s">
        <v>254</v>
      </c>
      <c r="F275" t="s">
        <v>254</v>
      </c>
      <c r="G275" t="s">
        <v>254</v>
      </c>
      <c r="I275" t="str">
        <f t="shared" si="27"/>
        <v>N/A</v>
      </c>
      <c r="J275" t="str">
        <f t="shared" si="28"/>
        <v>N/A</v>
      </c>
      <c r="K275" t="str">
        <f t="shared" si="29"/>
        <v>N/A</v>
      </c>
      <c r="L275" t="str">
        <f t="shared" si="30"/>
        <v>N/A</v>
      </c>
      <c r="M275" t="str">
        <f t="shared" si="31"/>
        <v>N/A</v>
      </c>
      <c r="N275" t="str">
        <f t="shared" si="32"/>
        <v>N/A</v>
      </c>
    </row>
    <row r="276" spans="1:14" x14ac:dyDescent="0.3">
      <c r="A276" s="1">
        <v>29</v>
      </c>
      <c r="B276" t="s">
        <v>763</v>
      </c>
      <c r="C276" t="s">
        <v>5417</v>
      </c>
      <c r="D276" t="s">
        <v>59</v>
      </c>
      <c r="E276" t="s">
        <v>5418</v>
      </c>
      <c r="F276" t="s">
        <v>5419</v>
      </c>
      <c r="G276" t="s">
        <v>5420</v>
      </c>
      <c r="I276" t="str">
        <f t="shared" si="27"/>
        <v>N/A</v>
      </c>
      <c r="J276">
        <f t="shared" si="28"/>
        <v>853850000</v>
      </c>
      <c r="K276">
        <f t="shared" si="29"/>
        <v>1070000000.0000001</v>
      </c>
      <c r="L276">
        <f t="shared" si="30"/>
        <v>1400000000</v>
      </c>
      <c r="M276">
        <f t="shared" si="31"/>
        <v>1310000000</v>
      </c>
      <c r="N276">
        <f t="shared" si="32"/>
        <v>1210000000</v>
      </c>
    </row>
    <row r="277" spans="1:14" x14ac:dyDescent="0.3">
      <c r="A277" s="1">
        <v>30</v>
      </c>
      <c r="B277" t="s">
        <v>769</v>
      </c>
      <c r="C277" t="s">
        <v>2671</v>
      </c>
      <c r="D277" t="s">
        <v>5421</v>
      </c>
      <c r="E277" t="s">
        <v>3229</v>
      </c>
      <c r="F277" t="s">
        <v>5152</v>
      </c>
      <c r="G277" t="s">
        <v>5422</v>
      </c>
      <c r="I277" t="str">
        <f t="shared" si="27"/>
        <v>pos_trend</v>
      </c>
      <c r="J277">
        <f t="shared" si="28"/>
        <v>1300000</v>
      </c>
      <c r="K277">
        <f t="shared" si="29"/>
        <v>1380000</v>
      </c>
      <c r="L277">
        <f t="shared" si="30"/>
        <v>1480000</v>
      </c>
      <c r="M277">
        <f t="shared" si="31"/>
        <v>1520000</v>
      </c>
      <c r="N277">
        <f t="shared" si="32"/>
        <v>1540000</v>
      </c>
    </row>
    <row r="278" spans="1:14" x14ac:dyDescent="0.3">
      <c r="A278" s="1">
        <v>31</v>
      </c>
      <c r="B278" t="s">
        <v>773</v>
      </c>
      <c r="C278" t="s">
        <v>5423</v>
      </c>
      <c r="D278" t="s">
        <v>5424</v>
      </c>
      <c r="E278" t="s">
        <v>5425</v>
      </c>
      <c r="F278" t="s">
        <v>5426</v>
      </c>
      <c r="G278" t="s">
        <v>5427</v>
      </c>
      <c r="I278" t="str">
        <f t="shared" si="27"/>
        <v>N/A</v>
      </c>
      <c r="J278">
        <f t="shared" si="28"/>
        <v>-524909999.99999994</v>
      </c>
      <c r="K278">
        <f t="shared" si="29"/>
        <v>-482270000</v>
      </c>
      <c r="L278">
        <f t="shared" si="30"/>
        <v>-512340000.00000006</v>
      </c>
      <c r="M278">
        <f t="shared" si="31"/>
        <v>-739500000</v>
      </c>
      <c r="N278">
        <f t="shared" si="32"/>
        <v>-947940000</v>
      </c>
    </row>
    <row r="279" spans="1:14" x14ac:dyDescent="0.3">
      <c r="A279" s="1">
        <v>32</v>
      </c>
      <c r="B279" t="s">
        <v>779</v>
      </c>
      <c r="C279" t="s">
        <v>254</v>
      </c>
      <c r="D279" t="s">
        <v>254</v>
      </c>
      <c r="E279" t="s">
        <v>254</v>
      </c>
      <c r="F279" t="s">
        <v>254</v>
      </c>
      <c r="G279" t="s">
        <v>254</v>
      </c>
      <c r="I279" t="str">
        <f t="shared" si="27"/>
        <v>N/A</v>
      </c>
      <c r="J279" t="str">
        <f t="shared" si="28"/>
        <v>N/A</v>
      </c>
      <c r="K279" t="str">
        <f t="shared" si="29"/>
        <v>N/A</v>
      </c>
      <c r="L279" t="str">
        <f t="shared" si="30"/>
        <v>N/A</v>
      </c>
      <c r="M279" t="str">
        <f t="shared" si="31"/>
        <v>N/A</v>
      </c>
      <c r="N279" t="str">
        <f t="shared" si="32"/>
        <v>N/A</v>
      </c>
    </row>
    <row r="280" spans="1:14" x14ac:dyDescent="0.3">
      <c r="A280" s="1">
        <v>33</v>
      </c>
      <c r="B280" t="s">
        <v>780</v>
      </c>
      <c r="C280" t="s">
        <v>254</v>
      </c>
      <c r="D280" t="s">
        <v>254</v>
      </c>
      <c r="E280" t="s">
        <v>254</v>
      </c>
      <c r="F280" t="s">
        <v>254</v>
      </c>
      <c r="G280" t="s">
        <v>254</v>
      </c>
      <c r="I280" t="str">
        <f t="shared" si="27"/>
        <v>N/A</v>
      </c>
      <c r="J280" t="str">
        <f t="shared" si="28"/>
        <v>N/A</v>
      </c>
      <c r="K280" t="str">
        <f t="shared" si="29"/>
        <v>N/A</v>
      </c>
      <c r="L280" t="str">
        <f t="shared" si="30"/>
        <v>N/A</v>
      </c>
      <c r="M280" t="str">
        <f t="shared" si="31"/>
        <v>N/A</v>
      </c>
      <c r="N280" t="str">
        <f t="shared" si="32"/>
        <v>N/A</v>
      </c>
    </row>
    <row r="281" spans="1:14" x14ac:dyDescent="0.3">
      <c r="A281" s="1">
        <v>34</v>
      </c>
      <c r="B281" t="s">
        <v>786</v>
      </c>
      <c r="C281" t="s">
        <v>254</v>
      </c>
      <c r="D281" t="s">
        <v>254</v>
      </c>
      <c r="E281" t="s">
        <v>254</v>
      </c>
      <c r="F281" t="s">
        <v>254</v>
      </c>
      <c r="G281" t="s">
        <v>254</v>
      </c>
      <c r="I281" t="str">
        <f t="shared" si="27"/>
        <v>N/A</v>
      </c>
      <c r="J281" t="str">
        <f t="shared" si="28"/>
        <v>N/A</v>
      </c>
      <c r="K281" t="str">
        <f t="shared" si="29"/>
        <v>N/A</v>
      </c>
      <c r="L281" t="str">
        <f t="shared" si="30"/>
        <v>N/A</v>
      </c>
      <c r="M281" t="str">
        <f t="shared" si="31"/>
        <v>N/A</v>
      </c>
      <c r="N281" t="str">
        <f t="shared" si="32"/>
        <v>N/A</v>
      </c>
    </row>
    <row r="282" spans="1:14" x14ac:dyDescent="0.3">
      <c r="A282" s="1">
        <v>35</v>
      </c>
      <c r="B282" t="s">
        <v>788</v>
      </c>
      <c r="C282" t="s">
        <v>254</v>
      </c>
      <c r="D282" t="s">
        <v>254</v>
      </c>
      <c r="E282" t="s">
        <v>254</v>
      </c>
      <c r="F282" t="s">
        <v>254</v>
      </c>
      <c r="G282" t="s">
        <v>254</v>
      </c>
      <c r="I282" t="str">
        <f t="shared" si="27"/>
        <v>N/A</v>
      </c>
      <c r="J282" t="str">
        <f t="shared" si="28"/>
        <v>N/A</v>
      </c>
      <c r="K282" t="str">
        <f t="shared" si="29"/>
        <v>N/A</v>
      </c>
      <c r="L282" t="str">
        <f t="shared" si="30"/>
        <v>N/A</v>
      </c>
      <c r="M282" t="str">
        <f t="shared" si="31"/>
        <v>N/A</v>
      </c>
      <c r="N282" t="str">
        <f t="shared" si="32"/>
        <v>N/A</v>
      </c>
    </row>
    <row r="283" spans="1:14" x14ac:dyDescent="0.3">
      <c r="A283" s="1">
        <v>36</v>
      </c>
      <c r="B283" t="s">
        <v>789</v>
      </c>
      <c r="C283" t="s">
        <v>5428</v>
      </c>
      <c r="D283" t="s">
        <v>5429</v>
      </c>
      <c r="E283" t="s">
        <v>5430</v>
      </c>
      <c r="F283" t="s">
        <v>5431</v>
      </c>
      <c r="G283" t="s">
        <v>5432</v>
      </c>
      <c r="I283" t="str">
        <f t="shared" si="27"/>
        <v>neg_trend</v>
      </c>
      <c r="J283">
        <f t="shared" si="28"/>
        <v>-571000</v>
      </c>
      <c r="K283">
        <f t="shared" si="29"/>
        <v>-17830000</v>
      </c>
      <c r="L283">
        <f t="shared" si="30"/>
        <v>-32049999.999999996</v>
      </c>
      <c r="M283">
        <f t="shared" si="31"/>
        <v>-58660000</v>
      </c>
      <c r="N283">
        <f t="shared" si="32"/>
        <v>-72640000</v>
      </c>
    </row>
    <row r="284" spans="1:14" x14ac:dyDescent="0.3">
      <c r="A284" s="1">
        <v>37</v>
      </c>
      <c r="B284" t="s">
        <v>795</v>
      </c>
      <c r="C284" t="s">
        <v>5433</v>
      </c>
      <c r="D284" t="s">
        <v>5434</v>
      </c>
      <c r="E284" t="s">
        <v>5435</v>
      </c>
      <c r="F284" t="s">
        <v>5436</v>
      </c>
      <c r="G284" t="s">
        <v>5437</v>
      </c>
      <c r="I284" t="str">
        <f t="shared" si="27"/>
        <v>N/A</v>
      </c>
      <c r="J284">
        <f t="shared" si="28"/>
        <v>0.59489999999999998</v>
      </c>
      <c r="K284">
        <f t="shared" si="29"/>
        <v>0.67520000000000002</v>
      </c>
      <c r="L284">
        <f t="shared" si="30"/>
        <v>0.72700000000000009</v>
      </c>
      <c r="M284">
        <f t="shared" si="31"/>
        <v>0.70819999999999994</v>
      </c>
      <c r="N284">
        <f t="shared" si="32"/>
        <v>0.7006</v>
      </c>
    </row>
    <row r="285" spans="1:14" x14ac:dyDescent="0.3">
      <c r="A285" s="1">
        <v>38</v>
      </c>
      <c r="B285" t="s">
        <v>801</v>
      </c>
      <c r="C285" t="s">
        <v>5417</v>
      </c>
      <c r="D285" t="s">
        <v>59</v>
      </c>
      <c r="E285" t="s">
        <v>5418</v>
      </c>
      <c r="F285" t="s">
        <v>5419</v>
      </c>
      <c r="G285" t="s">
        <v>5420</v>
      </c>
      <c r="I285" t="str">
        <f t="shared" si="27"/>
        <v>N/A</v>
      </c>
      <c r="J285">
        <f t="shared" si="28"/>
        <v>853850000</v>
      </c>
      <c r="K285">
        <f t="shared" si="29"/>
        <v>1070000000.0000001</v>
      </c>
      <c r="L285">
        <f t="shared" si="30"/>
        <v>1400000000</v>
      </c>
      <c r="M285">
        <f t="shared" si="31"/>
        <v>1310000000</v>
      </c>
      <c r="N285">
        <f t="shared" si="32"/>
        <v>1210000000</v>
      </c>
    </row>
    <row r="286" spans="1:14" x14ac:dyDescent="0.3">
      <c r="A286" s="1">
        <v>39</v>
      </c>
      <c r="B286" t="s">
        <v>802</v>
      </c>
      <c r="C286" t="s">
        <v>5433</v>
      </c>
      <c r="D286" t="s">
        <v>5434</v>
      </c>
      <c r="E286" t="s">
        <v>5435</v>
      </c>
      <c r="F286" t="s">
        <v>5436</v>
      </c>
      <c r="G286" t="s">
        <v>5437</v>
      </c>
      <c r="I286" t="str">
        <f t="shared" si="27"/>
        <v>N/A</v>
      </c>
      <c r="J286">
        <f t="shared" si="28"/>
        <v>0.59489999999999998</v>
      </c>
      <c r="K286">
        <f t="shared" si="29"/>
        <v>0.67520000000000002</v>
      </c>
      <c r="L286">
        <f t="shared" si="30"/>
        <v>0.72700000000000009</v>
      </c>
      <c r="M286">
        <f t="shared" si="31"/>
        <v>0.70819999999999994</v>
      </c>
      <c r="N286">
        <f t="shared" si="32"/>
        <v>0.7006</v>
      </c>
    </row>
    <row r="287" spans="1:14" x14ac:dyDescent="0.3">
      <c r="A287" s="1">
        <v>40</v>
      </c>
      <c r="B287" t="s">
        <v>803</v>
      </c>
      <c r="C287" t="s">
        <v>254</v>
      </c>
      <c r="D287" t="s">
        <v>254</v>
      </c>
      <c r="E287" t="s">
        <v>254</v>
      </c>
      <c r="F287" t="s">
        <v>254</v>
      </c>
      <c r="G287" t="s">
        <v>254</v>
      </c>
      <c r="I287" t="str">
        <f t="shared" si="27"/>
        <v>N/A</v>
      </c>
      <c r="J287" t="str">
        <f t="shared" si="28"/>
        <v>N/A</v>
      </c>
      <c r="K287" t="str">
        <f t="shared" si="29"/>
        <v>N/A</v>
      </c>
      <c r="L287" t="str">
        <f t="shared" si="30"/>
        <v>N/A</v>
      </c>
      <c r="M287" t="str">
        <f t="shared" si="31"/>
        <v>N/A</v>
      </c>
      <c r="N287" t="str">
        <f t="shared" si="32"/>
        <v>N/A</v>
      </c>
    </row>
    <row r="288" spans="1:14" x14ac:dyDescent="0.3">
      <c r="A288" s="1">
        <v>41</v>
      </c>
      <c r="B288" t="s">
        <v>804</v>
      </c>
      <c r="C288" t="s">
        <v>5417</v>
      </c>
      <c r="D288" t="s">
        <v>59</v>
      </c>
      <c r="E288" t="s">
        <v>5418</v>
      </c>
      <c r="F288" t="s">
        <v>5419</v>
      </c>
      <c r="G288" t="s">
        <v>5420</v>
      </c>
      <c r="I288" t="str">
        <f t="shared" si="27"/>
        <v>N/A</v>
      </c>
      <c r="J288">
        <f t="shared" si="28"/>
        <v>853850000</v>
      </c>
      <c r="K288">
        <f t="shared" si="29"/>
        <v>1070000000.0000001</v>
      </c>
      <c r="L288">
        <f t="shared" si="30"/>
        <v>1400000000</v>
      </c>
      <c r="M288">
        <f t="shared" si="31"/>
        <v>1310000000</v>
      </c>
      <c r="N288">
        <f t="shared" si="32"/>
        <v>1210000000</v>
      </c>
    </row>
    <row r="289" spans="1:14" x14ac:dyDescent="0.3">
      <c r="A289" s="1">
        <v>42</v>
      </c>
      <c r="B289" t="s">
        <v>805</v>
      </c>
      <c r="C289" t="s">
        <v>1240</v>
      </c>
      <c r="D289" t="s">
        <v>5348</v>
      </c>
      <c r="E289" t="s">
        <v>5349</v>
      </c>
      <c r="F289" t="s">
        <v>5350</v>
      </c>
      <c r="G289" t="s">
        <v>5351</v>
      </c>
      <c r="I289" t="str">
        <f t="shared" si="27"/>
        <v>N/A</v>
      </c>
      <c r="J289">
        <f t="shared" si="28"/>
        <v>1440000000</v>
      </c>
      <c r="K289">
        <f t="shared" si="29"/>
        <v>1580000000</v>
      </c>
      <c r="L289">
        <f t="shared" si="30"/>
        <v>1920000000</v>
      </c>
      <c r="M289">
        <f t="shared" si="31"/>
        <v>1860000000</v>
      </c>
      <c r="N289">
        <f t="shared" si="32"/>
        <v>1730000000</v>
      </c>
    </row>
    <row r="290" spans="1:14" x14ac:dyDescent="0.3">
      <c r="I290" t="str">
        <f t="shared" si="27"/>
        <v>N/A</v>
      </c>
      <c r="J290" t="str">
        <f t="shared" si="28"/>
        <v>N/A</v>
      </c>
      <c r="K290" t="str">
        <f t="shared" si="29"/>
        <v>N/A</v>
      </c>
      <c r="L290" t="str">
        <f t="shared" si="30"/>
        <v>N/A</v>
      </c>
      <c r="M290" t="str">
        <f t="shared" si="31"/>
        <v>N/A</v>
      </c>
      <c r="N290" t="str">
        <f t="shared" si="32"/>
        <v>N/A</v>
      </c>
    </row>
    <row r="291" spans="1:14" x14ac:dyDescent="0.3">
      <c r="B291" s="1" t="s">
        <v>241</v>
      </c>
      <c r="C291" s="1" t="s">
        <v>242</v>
      </c>
      <c r="D291" s="1" t="s">
        <v>243</v>
      </c>
      <c r="E291" s="1" t="s">
        <v>244</v>
      </c>
      <c r="F291" s="1" t="s">
        <v>245</v>
      </c>
      <c r="G291" s="1" t="s">
        <v>246</v>
      </c>
      <c r="H291" s="1" t="s">
        <v>247</v>
      </c>
      <c r="I291" t="str">
        <f t="shared" si="27"/>
        <v>pos_trend</v>
      </c>
      <c r="J291">
        <f t="shared" si="28"/>
        <v>2012</v>
      </c>
      <c r="K291">
        <f t="shared" si="29"/>
        <v>2013</v>
      </c>
      <c r="L291">
        <f t="shared" si="30"/>
        <v>2014</v>
      </c>
      <c r="M291">
        <f t="shared" si="31"/>
        <v>2015</v>
      </c>
      <c r="N291">
        <f t="shared" si="32"/>
        <v>2016</v>
      </c>
    </row>
    <row r="292" spans="1:14" x14ac:dyDescent="0.3">
      <c r="A292" s="1">
        <v>0</v>
      </c>
      <c r="B292" t="s">
        <v>806</v>
      </c>
      <c r="C292" t="s">
        <v>5193</v>
      </c>
      <c r="D292" t="s">
        <v>5438</v>
      </c>
      <c r="E292" t="s">
        <v>5195</v>
      </c>
      <c r="F292" t="s">
        <v>5196</v>
      </c>
      <c r="G292" t="s">
        <v>5197</v>
      </c>
      <c r="I292" t="str">
        <f t="shared" si="27"/>
        <v>N/A</v>
      </c>
      <c r="J292">
        <f t="shared" si="28"/>
        <v>-113680000</v>
      </c>
      <c r="K292">
        <f t="shared" si="29"/>
        <v>17650000</v>
      </c>
      <c r="L292">
        <f t="shared" si="30"/>
        <v>-30060000</v>
      </c>
      <c r="M292">
        <f t="shared" si="31"/>
        <v>-227160000</v>
      </c>
      <c r="N292">
        <f t="shared" si="32"/>
        <v>-208440000</v>
      </c>
    </row>
    <row r="293" spans="1:14" x14ac:dyDescent="0.3">
      <c r="A293" s="1">
        <v>1</v>
      </c>
      <c r="B293" t="s">
        <v>424</v>
      </c>
      <c r="C293" t="s">
        <v>254</v>
      </c>
      <c r="D293" t="s">
        <v>5439</v>
      </c>
      <c r="E293" t="s">
        <v>5440</v>
      </c>
      <c r="F293" t="s">
        <v>5200</v>
      </c>
      <c r="G293" t="s">
        <v>5201</v>
      </c>
      <c r="I293" t="str">
        <f t="shared" si="27"/>
        <v>N/A</v>
      </c>
      <c r="J293" t="str">
        <f t="shared" si="28"/>
        <v>N/A</v>
      </c>
      <c r="K293">
        <f t="shared" si="29"/>
        <v>1.1553</v>
      </c>
      <c r="L293">
        <f t="shared" si="30"/>
        <v>-2.7033</v>
      </c>
      <c r="M293">
        <f t="shared" si="31"/>
        <v>-6.5566999999999993</v>
      </c>
      <c r="N293">
        <f t="shared" si="32"/>
        <v>8.2400000000000001E-2</v>
      </c>
    </row>
    <row r="294" spans="1:14" x14ac:dyDescent="0.3">
      <c r="A294" s="1">
        <v>2</v>
      </c>
      <c r="B294" t="s">
        <v>807</v>
      </c>
      <c r="C294" t="s">
        <v>5095</v>
      </c>
      <c r="D294" t="s">
        <v>5441</v>
      </c>
      <c r="E294" t="s">
        <v>5097</v>
      </c>
      <c r="F294" t="s">
        <v>5098</v>
      </c>
      <c r="G294" t="s">
        <v>5099</v>
      </c>
      <c r="I294" t="str">
        <f t="shared" si="27"/>
        <v>N/A</v>
      </c>
      <c r="J294">
        <f t="shared" si="28"/>
        <v>47880000</v>
      </c>
      <c r="K294">
        <f t="shared" si="29"/>
        <v>70770000</v>
      </c>
      <c r="L294">
        <f t="shared" si="30"/>
        <v>98090000</v>
      </c>
      <c r="M294">
        <f t="shared" si="31"/>
        <v>85600000</v>
      </c>
      <c r="N294">
        <f t="shared" si="32"/>
        <v>94260000</v>
      </c>
    </row>
    <row r="295" spans="1:14" x14ac:dyDescent="0.3">
      <c r="A295" s="1">
        <v>3</v>
      </c>
      <c r="B295" t="s">
        <v>808</v>
      </c>
      <c r="C295" t="s">
        <v>838</v>
      </c>
      <c r="D295" t="s">
        <v>5359</v>
      </c>
      <c r="E295" t="s">
        <v>5102</v>
      </c>
      <c r="F295" t="s">
        <v>5103</v>
      </c>
      <c r="G295" t="s">
        <v>1584</v>
      </c>
      <c r="I295" t="str">
        <f t="shared" si="27"/>
        <v>N/A</v>
      </c>
      <c r="J295">
        <f t="shared" si="28"/>
        <v>22500000</v>
      </c>
      <c r="K295">
        <f t="shared" si="29"/>
        <v>32340000.000000004</v>
      </c>
      <c r="L295">
        <f t="shared" si="30"/>
        <v>39930000</v>
      </c>
      <c r="M295">
        <f t="shared" si="31"/>
        <v>27910000</v>
      </c>
      <c r="N295">
        <f t="shared" si="32"/>
        <v>33299999.999999996</v>
      </c>
    </row>
    <row r="296" spans="1:14" x14ac:dyDescent="0.3">
      <c r="A296" s="1">
        <v>4</v>
      </c>
      <c r="B296" t="s">
        <v>809</v>
      </c>
      <c r="C296" t="s">
        <v>5442</v>
      </c>
      <c r="D296" t="s">
        <v>5443</v>
      </c>
      <c r="E296" t="s">
        <v>5106</v>
      </c>
      <c r="F296" t="s">
        <v>5107</v>
      </c>
      <c r="G296" t="s">
        <v>2284</v>
      </c>
      <c r="I296" t="str">
        <f t="shared" si="27"/>
        <v>N/A</v>
      </c>
      <c r="J296">
        <f t="shared" si="28"/>
        <v>25380000</v>
      </c>
      <c r="K296">
        <f t="shared" si="29"/>
        <v>38430000</v>
      </c>
      <c r="L296">
        <f t="shared" si="30"/>
        <v>58150000</v>
      </c>
      <c r="M296">
        <f t="shared" si="31"/>
        <v>57690000</v>
      </c>
      <c r="N296">
        <f t="shared" si="32"/>
        <v>60960000</v>
      </c>
    </row>
    <row r="297" spans="1:14" x14ac:dyDescent="0.3">
      <c r="A297" s="1">
        <v>5</v>
      </c>
      <c r="B297" t="s">
        <v>810</v>
      </c>
      <c r="C297" t="s">
        <v>5444</v>
      </c>
      <c r="D297" t="s">
        <v>5445</v>
      </c>
      <c r="E297" t="s">
        <v>5446</v>
      </c>
      <c r="F297" t="s">
        <v>5447</v>
      </c>
      <c r="G297" t="s">
        <v>5448</v>
      </c>
      <c r="I297" t="str">
        <f t="shared" si="27"/>
        <v>N/A</v>
      </c>
      <c r="J297">
        <f t="shared" si="28"/>
        <v>-14560000</v>
      </c>
      <c r="K297">
        <f t="shared" si="29"/>
        <v>-15390000</v>
      </c>
      <c r="L297">
        <f t="shared" si="30"/>
        <v>-19190000</v>
      </c>
      <c r="M297">
        <f t="shared" si="31"/>
        <v>-37580000</v>
      </c>
      <c r="N297">
        <f t="shared" si="32"/>
        <v>-9690000</v>
      </c>
    </row>
    <row r="298" spans="1:14" x14ac:dyDescent="0.3">
      <c r="A298" s="1">
        <v>6</v>
      </c>
      <c r="B298" t="s">
        <v>714</v>
      </c>
      <c r="C298" t="s">
        <v>5444</v>
      </c>
      <c r="D298" t="s">
        <v>5445</v>
      </c>
      <c r="E298" t="s">
        <v>5446</v>
      </c>
      <c r="F298" t="s">
        <v>5447</v>
      </c>
      <c r="G298" t="s">
        <v>5448</v>
      </c>
      <c r="I298" t="str">
        <f t="shared" si="27"/>
        <v>N/A</v>
      </c>
      <c r="J298">
        <f t="shared" si="28"/>
        <v>-14560000</v>
      </c>
      <c r="K298">
        <f t="shared" si="29"/>
        <v>-15390000</v>
      </c>
      <c r="L298">
        <f t="shared" si="30"/>
        <v>-19190000</v>
      </c>
      <c r="M298">
        <f t="shared" si="31"/>
        <v>-37580000</v>
      </c>
      <c r="N298">
        <f t="shared" si="32"/>
        <v>-9690000</v>
      </c>
    </row>
    <row r="299" spans="1:14" x14ac:dyDescent="0.3">
      <c r="A299" s="1">
        <v>7</v>
      </c>
      <c r="B299" t="s">
        <v>816</v>
      </c>
      <c r="C299" t="s">
        <v>254</v>
      </c>
      <c r="D299" t="s">
        <v>254</v>
      </c>
      <c r="E299" t="s">
        <v>254</v>
      </c>
      <c r="F299" t="s">
        <v>254</v>
      </c>
      <c r="G299" t="s">
        <v>254</v>
      </c>
      <c r="I299" t="str">
        <f t="shared" si="27"/>
        <v>N/A</v>
      </c>
      <c r="J299" t="str">
        <f t="shared" si="28"/>
        <v>N/A</v>
      </c>
      <c r="K299" t="str">
        <f t="shared" si="29"/>
        <v>N/A</v>
      </c>
      <c r="L299" t="str">
        <f t="shared" si="30"/>
        <v>N/A</v>
      </c>
      <c r="M299" t="str">
        <f t="shared" si="31"/>
        <v>N/A</v>
      </c>
      <c r="N299" t="str">
        <f t="shared" si="32"/>
        <v>N/A</v>
      </c>
    </row>
    <row r="300" spans="1:14" x14ac:dyDescent="0.3">
      <c r="A300" s="1">
        <v>8</v>
      </c>
      <c r="B300" t="s">
        <v>817</v>
      </c>
      <c r="C300" t="s">
        <v>5449</v>
      </c>
      <c r="D300" t="s">
        <v>5450</v>
      </c>
      <c r="E300" t="s">
        <v>5451</v>
      </c>
      <c r="F300" t="s">
        <v>5452</v>
      </c>
      <c r="G300" t="s">
        <v>5453</v>
      </c>
      <c r="I300" t="str">
        <f t="shared" si="27"/>
        <v>N/A</v>
      </c>
      <c r="J300">
        <f t="shared" si="28"/>
        <v>78970000</v>
      </c>
      <c r="K300">
        <f t="shared" si="29"/>
        <v>14900000</v>
      </c>
      <c r="L300">
        <f t="shared" si="30"/>
        <v>-48560000</v>
      </c>
      <c r="M300">
        <f t="shared" si="31"/>
        <v>56810000</v>
      </c>
      <c r="N300">
        <f t="shared" si="32"/>
        <v>87280000</v>
      </c>
    </row>
    <row r="301" spans="1:14" x14ac:dyDescent="0.3">
      <c r="A301" s="1">
        <v>9</v>
      </c>
      <c r="B301" t="s">
        <v>823</v>
      </c>
      <c r="C301" t="s">
        <v>3007</v>
      </c>
      <c r="D301" t="s">
        <v>5454</v>
      </c>
      <c r="E301" t="s">
        <v>5455</v>
      </c>
      <c r="F301" t="s">
        <v>5456</v>
      </c>
      <c r="G301" t="s">
        <v>5457</v>
      </c>
      <c r="I301" t="str">
        <f t="shared" si="27"/>
        <v>N/A</v>
      </c>
      <c r="J301">
        <f t="shared" si="28"/>
        <v>-1380000</v>
      </c>
      <c r="K301">
        <f t="shared" si="29"/>
        <v>87920000</v>
      </c>
      <c r="L301">
        <f t="shared" si="30"/>
        <v>279000</v>
      </c>
      <c r="M301">
        <f t="shared" si="31"/>
        <v>-122340000</v>
      </c>
      <c r="N301">
        <f t="shared" si="32"/>
        <v>-36600000</v>
      </c>
    </row>
    <row r="302" spans="1:14" x14ac:dyDescent="0.3">
      <c r="A302" s="1">
        <v>10</v>
      </c>
      <c r="B302" t="s">
        <v>829</v>
      </c>
      <c r="C302" t="s">
        <v>254</v>
      </c>
      <c r="D302" t="s">
        <v>254</v>
      </c>
      <c r="E302" t="s">
        <v>254</v>
      </c>
      <c r="F302" t="s">
        <v>254</v>
      </c>
      <c r="G302" t="s">
        <v>254</v>
      </c>
      <c r="I302" t="str">
        <f t="shared" si="27"/>
        <v>N/A</v>
      </c>
      <c r="J302" t="str">
        <f t="shared" si="28"/>
        <v>N/A</v>
      </c>
      <c r="K302" t="str">
        <f t="shared" si="29"/>
        <v>N/A</v>
      </c>
      <c r="L302" t="str">
        <f t="shared" si="30"/>
        <v>N/A</v>
      </c>
      <c r="M302" t="str">
        <f t="shared" si="31"/>
        <v>N/A</v>
      </c>
      <c r="N302" t="str">
        <f t="shared" si="32"/>
        <v>N/A</v>
      </c>
    </row>
    <row r="303" spans="1:14" x14ac:dyDescent="0.3">
      <c r="A303" s="1">
        <v>11</v>
      </c>
      <c r="B303" t="s">
        <v>830</v>
      </c>
      <c r="C303" t="s">
        <v>5458</v>
      </c>
      <c r="D303" t="s">
        <v>5459</v>
      </c>
      <c r="E303" t="s">
        <v>5460</v>
      </c>
      <c r="F303" t="s">
        <v>5461</v>
      </c>
      <c r="G303" t="s">
        <v>5462</v>
      </c>
      <c r="I303" t="str">
        <f t="shared" si="27"/>
        <v>N/A</v>
      </c>
      <c r="J303">
        <f t="shared" si="28"/>
        <v>-1100000</v>
      </c>
      <c r="K303">
        <f t="shared" si="29"/>
        <v>4300000</v>
      </c>
      <c r="L303">
        <f t="shared" si="30"/>
        <v>10860000</v>
      </c>
      <c r="M303">
        <f t="shared" si="31"/>
        <v>81980000</v>
      </c>
      <c r="N303">
        <f t="shared" si="32"/>
        <v>-27200000</v>
      </c>
    </row>
    <row r="304" spans="1:14" x14ac:dyDescent="0.3">
      <c r="A304" s="1">
        <v>12</v>
      </c>
      <c r="B304" t="s">
        <v>836</v>
      </c>
      <c r="C304" t="s">
        <v>5463</v>
      </c>
      <c r="D304" t="s">
        <v>5464</v>
      </c>
      <c r="E304" t="s">
        <v>5465</v>
      </c>
      <c r="F304" t="s">
        <v>5466</v>
      </c>
      <c r="G304" t="s">
        <v>5467</v>
      </c>
      <c r="I304" t="str">
        <f t="shared" si="27"/>
        <v>N/A</v>
      </c>
      <c r="J304">
        <f t="shared" si="28"/>
        <v>-14010000</v>
      </c>
      <c r="K304">
        <f t="shared" si="29"/>
        <v>-9530000</v>
      </c>
      <c r="L304">
        <f t="shared" si="30"/>
        <v>-17400000</v>
      </c>
      <c r="M304">
        <f t="shared" si="31"/>
        <v>-16460000</v>
      </c>
      <c r="N304">
        <f t="shared" si="32"/>
        <v>-35620000</v>
      </c>
    </row>
    <row r="305" spans="1:14" x14ac:dyDescent="0.3">
      <c r="A305" s="1">
        <v>13</v>
      </c>
      <c r="B305" t="s">
        <v>655</v>
      </c>
      <c r="C305" t="s">
        <v>3992</v>
      </c>
      <c r="D305" t="s">
        <v>2054</v>
      </c>
      <c r="E305" t="s">
        <v>550</v>
      </c>
      <c r="F305" t="s">
        <v>5468</v>
      </c>
      <c r="G305" t="s">
        <v>5469</v>
      </c>
      <c r="I305" t="str">
        <f t="shared" si="27"/>
        <v>N/A</v>
      </c>
      <c r="J305">
        <f t="shared" si="28"/>
        <v>11220000</v>
      </c>
      <c r="K305">
        <f t="shared" si="29"/>
        <v>16129999.999999998</v>
      </c>
      <c r="L305">
        <f t="shared" si="30"/>
        <v>56900000</v>
      </c>
      <c r="M305">
        <f t="shared" si="31"/>
        <v>76160000</v>
      </c>
      <c r="N305">
        <f t="shared" si="32"/>
        <v>45870000</v>
      </c>
    </row>
    <row r="306" spans="1:14" x14ac:dyDescent="0.3">
      <c r="A306" s="1">
        <v>14</v>
      </c>
      <c r="B306" t="s">
        <v>847</v>
      </c>
      <c r="C306" t="s">
        <v>708</v>
      </c>
      <c r="D306" t="s">
        <v>3474</v>
      </c>
      <c r="E306" t="s">
        <v>5470</v>
      </c>
      <c r="F306" t="s">
        <v>5471</v>
      </c>
      <c r="G306" t="s">
        <v>5472</v>
      </c>
      <c r="I306" t="str">
        <f t="shared" si="27"/>
        <v>N/A</v>
      </c>
      <c r="J306">
        <f t="shared" si="28"/>
        <v>1700000</v>
      </c>
      <c r="K306">
        <f t="shared" si="29"/>
        <v>4050000</v>
      </c>
      <c r="L306">
        <f t="shared" si="30"/>
        <v>-28640000</v>
      </c>
      <c r="M306">
        <f t="shared" si="31"/>
        <v>22280000</v>
      </c>
      <c r="N306">
        <f t="shared" si="32"/>
        <v>-11080000</v>
      </c>
    </row>
    <row r="307" spans="1:14" x14ac:dyDescent="0.3">
      <c r="A307" s="1">
        <v>15</v>
      </c>
      <c r="B307" t="s">
        <v>853</v>
      </c>
      <c r="C307" t="s">
        <v>5473</v>
      </c>
      <c r="D307" t="s">
        <v>5474</v>
      </c>
      <c r="E307" t="s">
        <v>5475</v>
      </c>
      <c r="F307" t="s">
        <v>5476</v>
      </c>
      <c r="G307" t="s">
        <v>5477</v>
      </c>
      <c r="I307" t="str">
        <f t="shared" si="27"/>
        <v>N/A</v>
      </c>
      <c r="J307">
        <f t="shared" si="28"/>
        <v>-2480000</v>
      </c>
      <c r="K307">
        <f t="shared" si="29"/>
        <v>92220000</v>
      </c>
      <c r="L307">
        <f t="shared" si="30"/>
        <v>11140000</v>
      </c>
      <c r="M307">
        <f t="shared" si="31"/>
        <v>-40360000</v>
      </c>
      <c r="N307">
        <f t="shared" si="32"/>
        <v>-63800000</v>
      </c>
    </row>
    <row r="308" spans="1:14" x14ac:dyDescent="0.3">
      <c r="A308" s="1">
        <v>16</v>
      </c>
      <c r="B308" t="s">
        <v>859</v>
      </c>
      <c r="C308" t="s">
        <v>254</v>
      </c>
      <c r="D308" t="s">
        <v>5478</v>
      </c>
      <c r="E308" t="s">
        <v>5479</v>
      </c>
      <c r="F308" t="s">
        <v>5480</v>
      </c>
      <c r="G308" t="s">
        <v>5481</v>
      </c>
      <c r="I308" t="str">
        <f t="shared" si="27"/>
        <v>N/A</v>
      </c>
      <c r="J308" t="str">
        <f t="shared" si="28"/>
        <v>N/A</v>
      </c>
      <c r="K308">
        <f t="shared" si="29"/>
        <v>38.155900000000003</v>
      </c>
      <c r="L308">
        <f t="shared" si="30"/>
        <v>-0.87919999999999998</v>
      </c>
      <c r="M308">
        <f t="shared" si="31"/>
        <v>-4.6232999999999995</v>
      </c>
      <c r="N308">
        <f t="shared" si="32"/>
        <v>-0.58079999999999998</v>
      </c>
    </row>
    <row r="309" spans="1:14" x14ac:dyDescent="0.3">
      <c r="A309" s="1">
        <v>17</v>
      </c>
      <c r="B309" t="s">
        <v>864</v>
      </c>
      <c r="C309" t="s">
        <v>5482</v>
      </c>
      <c r="D309" t="s">
        <v>5483</v>
      </c>
      <c r="E309" t="s">
        <v>5484</v>
      </c>
      <c r="F309" t="s">
        <v>5485</v>
      </c>
      <c r="G309" t="s">
        <v>5486</v>
      </c>
      <c r="I309" t="str">
        <f t="shared" si="27"/>
        <v>N/A</v>
      </c>
      <c r="J309">
        <f t="shared" si="28"/>
        <v>-6.4000000000000003E-3</v>
      </c>
      <c r="K309">
        <f t="shared" si="29"/>
        <v>0.1598</v>
      </c>
      <c r="L309">
        <f t="shared" si="30"/>
        <v>1.8000000000000002E-2</v>
      </c>
      <c r="M309">
        <f t="shared" si="31"/>
        <v>-6.4200000000000007E-2</v>
      </c>
      <c r="N309">
        <f t="shared" si="32"/>
        <v>-8.5600000000000009E-2</v>
      </c>
    </row>
    <row r="310" spans="1:14" x14ac:dyDescent="0.3">
      <c r="I310" t="str">
        <f t="shared" si="27"/>
        <v>N/A</v>
      </c>
      <c r="J310" t="str">
        <f t="shared" si="28"/>
        <v>N/A</v>
      </c>
      <c r="K310" t="str">
        <f t="shared" si="29"/>
        <v>N/A</v>
      </c>
      <c r="L310" t="str">
        <f t="shared" si="30"/>
        <v>N/A</v>
      </c>
      <c r="M310" t="str">
        <f t="shared" si="31"/>
        <v>N/A</v>
      </c>
      <c r="N310" t="str">
        <f t="shared" si="32"/>
        <v>N/A</v>
      </c>
    </row>
    <row r="311" spans="1:14" x14ac:dyDescent="0.3">
      <c r="B311" s="1" t="s">
        <v>307</v>
      </c>
      <c r="C311" s="1" t="s">
        <v>242</v>
      </c>
      <c r="D311" s="1" t="s">
        <v>243</v>
      </c>
      <c r="E311" s="1" t="s">
        <v>244</v>
      </c>
      <c r="F311" s="1" t="s">
        <v>245</v>
      </c>
      <c r="G311" s="1" t="s">
        <v>246</v>
      </c>
      <c r="H311" s="1" t="s">
        <v>247</v>
      </c>
      <c r="I311" t="str">
        <f t="shared" si="27"/>
        <v>pos_trend</v>
      </c>
      <c r="J311">
        <f t="shared" si="28"/>
        <v>2012</v>
      </c>
      <c r="K311">
        <f t="shared" si="29"/>
        <v>2013</v>
      </c>
      <c r="L311">
        <f t="shared" si="30"/>
        <v>2014</v>
      </c>
      <c r="M311">
        <f t="shared" si="31"/>
        <v>2015</v>
      </c>
      <c r="N311">
        <f t="shared" si="32"/>
        <v>2016</v>
      </c>
    </row>
    <row r="312" spans="1:14" x14ac:dyDescent="0.3">
      <c r="A312" s="1">
        <v>0</v>
      </c>
      <c r="B312" t="s">
        <v>870</v>
      </c>
      <c r="C312" t="s">
        <v>5487</v>
      </c>
      <c r="D312" t="s">
        <v>5488</v>
      </c>
      <c r="E312" t="s">
        <v>5489</v>
      </c>
      <c r="F312" t="s">
        <v>5490</v>
      </c>
      <c r="G312" t="s">
        <v>5491</v>
      </c>
      <c r="I312" t="str">
        <f t="shared" si="27"/>
        <v>N/A</v>
      </c>
      <c r="J312">
        <f t="shared" si="28"/>
        <v>-16990000</v>
      </c>
      <c r="K312">
        <f t="shared" si="29"/>
        <v>-19050000</v>
      </c>
      <c r="L312">
        <f t="shared" si="30"/>
        <v>-33650000</v>
      </c>
      <c r="M312">
        <f t="shared" si="31"/>
        <v>-52880000</v>
      </c>
      <c r="N312">
        <f t="shared" si="32"/>
        <v>-43660000</v>
      </c>
    </row>
    <row r="313" spans="1:14" x14ac:dyDescent="0.3">
      <c r="A313" s="1">
        <v>1</v>
      </c>
      <c r="B313" t="s">
        <v>876</v>
      </c>
      <c r="C313" t="s">
        <v>5487</v>
      </c>
      <c r="D313" t="s">
        <v>5488</v>
      </c>
      <c r="E313" t="s">
        <v>5489</v>
      </c>
      <c r="F313" t="s">
        <v>5490</v>
      </c>
      <c r="G313" t="s">
        <v>5491</v>
      </c>
      <c r="I313" t="str">
        <f t="shared" si="27"/>
        <v>N/A</v>
      </c>
      <c r="J313">
        <f t="shared" si="28"/>
        <v>-16990000</v>
      </c>
      <c r="K313">
        <f t="shared" si="29"/>
        <v>-19050000</v>
      </c>
      <c r="L313">
        <f t="shared" si="30"/>
        <v>-33650000</v>
      </c>
      <c r="M313">
        <f t="shared" si="31"/>
        <v>-52880000</v>
      </c>
      <c r="N313">
        <f t="shared" si="32"/>
        <v>-43660000</v>
      </c>
    </row>
    <row r="314" spans="1:14" x14ac:dyDescent="0.3">
      <c r="A314" s="1">
        <v>2</v>
      </c>
      <c r="B314" t="s">
        <v>882</v>
      </c>
      <c r="C314" t="s">
        <v>254</v>
      </c>
      <c r="D314" t="s">
        <v>254</v>
      </c>
      <c r="E314" t="s">
        <v>254</v>
      </c>
      <c r="F314" t="s">
        <v>254</v>
      </c>
      <c r="G314" t="s">
        <v>254</v>
      </c>
      <c r="I314" t="str">
        <f t="shared" si="27"/>
        <v>N/A</v>
      </c>
      <c r="J314" t="str">
        <f t="shared" si="28"/>
        <v>N/A</v>
      </c>
      <c r="K314" t="str">
        <f t="shared" si="29"/>
        <v>N/A</v>
      </c>
      <c r="L314" t="str">
        <f t="shared" si="30"/>
        <v>N/A</v>
      </c>
      <c r="M314" t="str">
        <f t="shared" si="31"/>
        <v>N/A</v>
      </c>
      <c r="N314" t="str">
        <f t="shared" si="32"/>
        <v>N/A</v>
      </c>
    </row>
    <row r="315" spans="1:14" x14ac:dyDescent="0.3">
      <c r="A315" s="1">
        <v>3</v>
      </c>
      <c r="B315" t="s">
        <v>888</v>
      </c>
      <c r="C315" t="s">
        <v>254</v>
      </c>
      <c r="D315" t="s">
        <v>3098</v>
      </c>
      <c r="E315" t="s">
        <v>5492</v>
      </c>
      <c r="F315" t="s">
        <v>5493</v>
      </c>
      <c r="G315" t="s">
        <v>5494</v>
      </c>
      <c r="I315" t="str">
        <f t="shared" si="27"/>
        <v>N/A</v>
      </c>
      <c r="J315" t="str">
        <f t="shared" si="28"/>
        <v>N/A</v>
      </c>
      <c r="K315">
        <f t="shared" si="29"/>
        <v>-0.1216</v>
      </c>
      <c r="L315">
        <f t="shared" si="30"/>
        <v>-0.7661</v>
      </c>
      <c r="M315">
        <f t="shared" si="31"/>
        <v>-0.57130000000000003</v>
      </c>
      <c r="N315">
        <f t="shared" si="32"/>
        <v>0.17440000000000003</v>
      </c>
    </row>
    <row r="316" spans="1:14" x14ac:dyDescent="0.3">
      <c r="A316" s="1">
        <v>4</v>
      </c>
      <c r="B316" t="s">
        <v>893</v>
      </c>
      <c r="C316" t="s">
        <v>5495</v>
      </c>
      <c r="D316" t="s">
        <v>5496</v>
      </c>
      <c r="E316" t="s">
        <v>5497</v>
      </c>
      <c r="F316" t="s">
        <v>5498</v>
      </c>
      <c r="G316" t="s">
        <v>5499</v>
      </c>
      <c r="I316" t="str">
        <f t="shared" ref="I316:I379" si="33">IF(AND(K316&gt; J316, L316&gt; K316, M316&gt; L316, N316&gt; M316), "pos_trend", IF(AND(K316&lt; J316, L316&lt; K316, M316&lt; L316, N316&lt; M316), "neg_trend", "N/A"))</f>
        <v>N/A</v>
      </c>
      <c r="J316">
        <f t="shared" ref="J316:J379" si="34">IFERROR(IF(TRIM(C316)="-", "N/A", IF(RIGHT(C316,1)=")",IF(RIGHT(C316,2)="T)",-1000000000000*VALUE(MID(C316,2,LEN(C316)-3)),IF(RIGHT(C316,2)="M)",-1000000*VALUE(MID(C316,2,LEN(C316)-3)),IF(RIGHT(C316,2)="B)",-1000000000*VALUE(MID(C316,2,LEN(C316)-3)),IF(RIGHT(C316,2)="k)",-1000*VALUE(MID(C316,2,LEN(C316)-3)),VALUE(SUBSTITUTE(C316,",","")))))),IF(RIGHT(C316,1)="T",1000000000000*VALUE(LEFT(C316,LEN(C316)-1)),IF(RIGHT(C316,1)="M",1000000*VALUE(LEFT(C316,LEN(C316)-1)),IF(RIGHT(C316,1)="B",1000000000*VALUE(LEFT(C316,LEN(C316)-1)),IF(RIGHT(C316,1)="%",0.01*VALUE(LEFT(C316,LEN(C316)-1)),IF(RIGHT(C316,1)="k",1000*VALUE(LEFT(C316,LEN(C316)-1)),VALUE(SUBSTITUTE(C316,",",""))))))))),"N/A")</f>
        <v>-4.3600000000000007E-2</v>
      </c>
      <c r="K316">
        <f t="shared" ref="K316:K379" si="35">IFERROR(IF(TRIM(D316)="-", "N/A", IF(RIGHT(D316,1)=")",IF(RIGHT(D316,2)="T)",-1000000000000*VALUE(MID(D316,2,LEN(D316)-3)),IF(RIGHT(D316,2)="M)",-1000000*VALUE(MID(D316,2,LEN(D316)-3)),IF(RIGHT(D316,2)="B)",-1000000000*VALUE(MID(D316,2,LEN(D316)-3)),IF(RIGHT(D316,2)="k)",-1000*VALUE(MID(D316,2,LEN(D316)-3)),VALUE(SUBSTITUTE(D316,",","")))))),IF(RIGHT(D316,1)="T",1000000000000*VALUE(LEFT(D316,LEN(D316)-1)),IF(RIGHT(D316,1)="M",1000000*VALUE(LEFT(D316,LEN(D316)-1)),IF(RIGHT(D316,1)="B",1000000000*VALUE(LEFT(D316,LEN(D316)-1)),IF(RIGHT(D316,1)="%",0.01*VALUE(LEFT(D316,LEN(D316)-1)),IF(RIGHT(D316,1)="k",1000*VALUE(LEFT(D316,LEN(D316)-1)),VALUE(SUBSTITUTE(D316,",",""))))))))),"N/A")</f>
        <v>-3.3000000000000002E-2</v>
      </c>
      <c r="L316">
        <f t="shared" ref="L316:L379" si="36">IFERROR(IF(TRIM(E316)="-", "N/A", IF(RIGHT(E316,1)=")",IF(RIGHT(E316,2)="T)",-1000000000000*VALUE(MID(E316,2,LEN(E316)-3)),IF(RIGHT(E316,2)="M)",-1000000*VALUE(MID(E316,2,LEN(E316)-3)),IF(RIGHT(E316,2)="B)",-1000000000*VALUE(MID(E316,2,LEN(E316)-3)),IF(RIGHT(E316,2)="k)",-1000*VALUE(MID(E316,2,LEN(E316)-3)),VALUE(SUBSTITUTE(E316,",","")))))),IF(RIGHT(E316,1)="T",1000000000000*VALUE(LEFT(E316,LEN(E316)-1)),IF(RIGHT(E316,1)="M",1000000*VALUE(LEFT(E316,LEN(E316)-1)),IF(RIGHT(E316,1)="B",1000000000*VALUE(LEFT(E316,LEN(E316)-1)),IF(RIGHT(E316,1)="%",0.01*VALUE(LEFT(E316,LEN(E316)-1)),IF(RIGHT(E316,1)="k",1000*VALUE(LEFT(E316,LEN(E316)-1)),VALUE(SUBSTITUTE(E316,",",""))))))))),"N/A")</f>
        <v>-5.4400000000000004E-2</v>
      </c>
      <c r="M316">
        <f t="shared" ref="M316:M379" si="37">IFERROR(IF(TRIM(F316)="-", "N/A", IF(RIGHT(F316,1)=")",IF(RIGHT(F316,2)="T)",-1000000000000*VALUE(MID(F316,2,LEN(F316)-3)),IF(RIGHT(F316,2)="M)",-1000000*VALUE(MID(F316,2,LEN(F316)-3)),IF(RIGHT(F316,2)="B)",-1000000000*VALUE(MID(F316,2,LEN(F316)-3)),IF(RIGHT(F316,2)="k)",-1000*VALUE(MID(F316,2,LEN(F316)-3)),VALUE(SUBSTITUTE(F316,",","")))))),IF(RIGHT(F316,1)="T",1000000000000*VALUE(LEFT(F316,LEN(F316)-1)),IF(RIGHT(F316,1)="M",1000000*VALUE(LEFT(F316,LEN(F316)-1)),IF(RIGHT(F316,1)="B",1000000000*VALUE(LEFT(F316,LEN(F316)-1)),IF(RIGHT(F316,1)="%",0.01*VALUE(LEFT(F316,LEN(F316)-1)),IF(RIGHT(F316,1)="k",1000*VALUE(LEFT(F316,LEN(F316)-1)),VALUE(SUBSTITUTE(F316,",",""))))))))),"N/A")</f>
        <v>-8.4199999999999997E-2</v>
      </c>
      <c r="N316">
        <f t="shared" ref="N316:N379" si="38">IFERROR(IF(TRIM(G316)="-", "N/A", IF(RIGHT(G316,1)=")",IF(RIGHT(G316,2)="T)",-1000000000000*VALUE(MID(G316,2,LEN(G316)-3)),IF(RIGHT(G316,2)="M)",-1000000*VALUE(MID(G316,2,LEN(G316)-3)),IF(RIGHT(G316,2)="B)",-1000000000*VALUE(MID(G316,2,LEN(G316)-3)),IF(RIGHT(G316,2)="k)",-1000*VALUE(MID(G316,2,LEN(G316)-3)),VALUE(SUBSTITUTE(G316,",","")))))),IF(RIGHT(G316,1)="T",1000000000000*VALUE(LEFT(G316,LEN(G316)-1)),IF(RIGHT(G316,1)="M",1000000*VALUE(LEFT(G316,LEN(G316)-1)),IF(RIGHT(G316,1)="B",1000000000*VALUE(LEFT(G316,LEN(G316)-1)),IF(RIGHT(G316,1)="%",0.01*VALUE(LEFT(G316,LEN(G316)-1)),IF(RIGHT(G316,1)="k",1000*VALUE(LEFT(G316,LEN(G316)-1)),VALUE(SUBSTITUTE(G316,",",""))))))))),"N/A")</f>
        <v>-5.8499999999999996E-2</v>
      </c>
    </row>
    <row r="317" spans="1:14" x14ac:dyDescent="0.3">
      <c r="A317" s="1">
        <v>5</v>
      </c>
      <c r="B317" t="s">
        <v>899</v>
      </c>
      <c r="C317" t="s">
        <v>5500</v>
      </c>
      <c r="D317" t="s">
        <v>254</v>
      </c>
      <c r="E317" t="s">
        <v>254</v>
      </c>
      <c r="F317" t="s">
        <v>254</v>
      </c>
      <c r="G317" t="s">
        <v>254</v>
      </c>
      <c r="I317" t="str">
        <f t="shared" si="33"/>
        <v>N/A</v>
      </c>
      <c r="J317">
        <f t="shared" si="34"/>
        <v>-494770000</v>
      </c>
      <c r="K317" t="str">
        <f t="shared" si="35"/>
        <v>N/A</v>
      </c>
      <c r="L317" t="str">
        <f t="shared" si="36"/>
        <v>N/A</v>
      </c>
      <c r="M317" t="str">
        <f t="shared" si="37"/>
        <v>N/A</v>
      </c>
      <c r="N317" t="str">
        <f t="shared" si="38"/>
        <v>N/A</v>
      </c>
    </row>
    <row r="318" spans="1:14" x14ac:dyDescent="0.3">
      <c r="A318" s="1">
        <v>6</v>
      </c>
      <c r="B318" t="s">
        <v>904</v>
      </c>
      <c r="C318" t="s">
        <v>5501</v>
      </c>
      <c r="D318" t="s">
        <v>5502</v>
      </c>
      <c r="E318" t="s">
        <v>5503</v>
      </c>
      <c r="F318" t="s">
        <v>4739</v>
      </c>
      <c r="G318" t="s">
        <v>4887</v>
      </c>
      <c r="I318" t="str">
        <f t="shared" si="33"/>
        <v>N/A</v>
      </c>
      <c r="J318">
        <f t="shared" si="34"/>
        <v>35000</v>
      </c>
      <c r="K318">
        <f t="shared" si="35"/>
        <v>52000</v>
      </c>
      <c r="L318">
        <f t="shared" si="36"/>
        <v>44370000</v>
      </c>
      <c r="M318">
        <f t="shared" si="37"/>
        <v>50500000</v>
      </c>
      <c r="N318">
        <f t="shared" si="38"/>
        <v>194000</v>
      </c>
    </row>
    <row r="319" spans="1:14" x14ac:dyDescent="0.3">
      <c r="A319" s="1">
        <v>7</v>
      </c>
      <c r="B319" t="s">
        <v>906</v>
      </c>
      <c r="C319" t="s">
        <v>5504</v>
      </c>
      <c r="D319" t="s">
        <v>5505</v>
      </c>
      <c r="E319" t="s">
        <v>5506</v>
      </c>
      <c r="F319" t="s">
        <v>5507</v>
      </c>
      <c r="G319" t="s">
        <v>5508</v>
      </c>
      <c r="I319" t="str">
        <f t="shared" si="33"/>
        <v>N/A</v>
      </c>
      <c r="J319">
        <f t="shared" si="34"/>
        <v>94570000</v>
      </c>
      <c r="K319">
        <f t="shared" si="35"/>
        <v>-46360000</v>
      </c>
      <c r="L319">
        <f t="shared" si="36"/>
        <v>-274110000</v>
      </c>
      <c r="M319">
        <f t="shared" si="37"/>
        <v>-41110000</v>
      </c>
      <c r="N319">
        <f t="shared" si="38"/>
        <v>170710000</v>
      </c>
    </row>
    <row r="320" spans="1:14" x14ac:dyDescent="0.3">
      <c r="A320" s="1">
        <v>8</v>
      </c>
      <c r="B320" t="s">
        <v>908</v>
      </c>
      <c r="C320" t="s">
        <v>5509</v>
      </c>
      <c r="D320" t="s">
        <v>5510</v>
      </c>
      <c r="E320" t="s">
        <v>5511</v>
      </c>
      <c r="F320" t="s">
        <v>5512</v>
      </c>
      <c r="G320" t="s">
        <v>5513</v>
      </c>
      <c r="I320" t="str">
        <f t="shared" si="33"/>
        <v>N/A</v>
      </c>
      <c r="J320">
        <f t="shared" si="34"/>
        <v>-228460000</v>
      </c>
      <c r="K320">
        <f t="shared" si="35"/>
        <v>-136830000</v>
      </c>
      <c r="L320">
        <f t="shared" si="36"/>
        <v>-642460000</v>
      </c>
      <c r="M320">
        <f t="shared" si="37"/>
        <v>-508680000</v>
      </c>
      <c r="N320">
        <f t="shared" si="38"/>
        <v>-390100000</v>
      </c>
    </row>
    <row r="321" spans="1:14" x14ac:dyDescent="0.3">
      <c r="A321" s="1">
        <v>9</v>
      </c>
      <c r="B321" t="s">
        <v>909</v>
      </c>
      <c r="C321" t="s">
        <v>5514</v>
      </c>
      <c r="D321" t="s">
        <v>5515</v>
      </c>
      <c r="E321" t="s">
        <v>5516</v>
      </c>
      <c r="F321" t="s">
        <v>5517</v>
      </c>
      <c r="G321" t="s">
        <v>5518</v>
      </c>
      <c r="I321" t="str">
        <f t="shared" si="33"/>
        <v>N/A</v>
      </c>
      <c r="J321">
        <f t="shared" si="34"/>
        <v>323030000</v>
      </c>
      <c r="K321">
        <f t="shared" si="35"/>
        <v>90470000</v>
      </c>
      <c r="L321">
        <f t="shared" si="36"/>
        <v>368340000</v>
      </c>
      <c r="M321">
        <f t="shared" si="37"/>
        <v>467570000</v>
      </c>
      <c r="N321">
        <f t="shared" si="38"/>
        <v>560810000</v>
      </c>
    </row>
    <row r="322" spans="1:14" x14ac:dyDescent="0.3">
      <c r="A322" s="1">
        <v>10</v>
      </c>
      <c r="B322" t="s">
        <v>910</v>
      </c>
      <c r="C322" t="s">
        <v>254</v>
      </c>
      <c r="D322" t="s">
        <v>254</v>
      </c>
      <c r="E322" t="s">
        <v>254</v>
      </c>
      <c r="F322" t="s">
        <v>254</v>
      </c>
      <c r="G322" t="s">
        <v>254</v>
      </c>
      <c r="I322" t="str">
        <f t="shared" si="33"/>
        <v>N/A</v>
      </c>
      <c r="J322" t="str">
        <f t="shared" si="34"/>
        <v>N/A</v>
      </c>
      <c r="K322" t="str">
        <f t="shared" si="35"/>
        <v>N/A</v>
      </c>
      <c r="L322" t="str">
        <f t="shared" si="36"/>
        <v>N/A</v>
      </c>
      <c r="M322" t="str">
        <f t="shared" si="37"/>
        <v>N/A</v>
      </c>
      <c r="N322" t="str">
        <f t="shared" si="38"/>
        <v>N/A</v>
      </c>
    </row>
    <row r="323" spans="1:14" x14ac:dyDescent="0.3">
      <c r="A323" s="1">
        <v>11</v>
      </c>
      <c r="B323" t="s">
        <v>914</v>
      </c>
      <c r="C323" t="s">
        <v>254</v>
      </c>
      <c r="D323" t="s">
        <v>254</v>
      </c>
      <c r="E323" t="s">
        <v>254</v>
      </c>
      <c r="F323" t="s">
        <v>254</v>
      </c>
      <c r="G323" t="s">
        <v>254</v>
      </c>
      <c r="I323" t="str">
        <f t="shared" si="33"/>
        <v>N/A</v>
      </c>
      <c r="J323" t="str">
        <f t="shared" si="34"/>
        <v>N/A</v>
      </c>
      <c r="K323" t="str">
        <f t="shared" si="35"/>
        <v>N/A</v>
      </c>
      <c r="L323" t="str">
        <f t="shared" si="36"/>
        <v>N/A</v>
      </c>
      <c r="M323" t="str">
        <f t="shared" si="37"/>
        <v>N/A</v>
      </c>
      <c r="N323" t="str">
        <f t="shared" si="38"/>
        <v>N/A</v>
      </c>
    </row>
    <row r="324" spans="1:14" x14ac:dyDescent="0.3">
      <c r="A324" s="1">
        <v>12</v>
      </c>
      <c r="B324" t="s">
        <v>915</v>
      </c>
      <c r="C324" t="s">
        <v>5519</v>
      </c>
      <c r="D324" t="s">
        <v>5520</v>
      </c>
      <c r="E324" t="s">
        <v>5521</v>
      </c>
      <c r="F324" t="s">
        <v>5522</v>
      </c>
      <c r="G324" t="s">
        <v>5523</v>
      </c>
      <c r="I324" t="str">
        <f t="shared" si="33"/>
        <v>N/A</v>
      </c>
      <c r="J324">
        <f t="shared" si="34"/>
        <v>-417160000</v>
      </c>
      <c r="K324">
        <f t="shared" si="35"/>
        <v>-65370000.000000007</v>
      </c>
      <c r="L324">
        <f t="shared" si="36"/>
        <v>-263399999.99999997</v>
      </c>
      <c r="M324">
        <f t="shared" si="37"/>
        <v>-43490000</v>
      </c>
      <c r="N324">
        <f t="shared" si="38"/>
        <v>127240000</v>
      </c>
    </row>
    <row r="325" spans="1:14" x14ac:dyDescent="0.3">
      <c r="A325" s="1">
        <v>13</v>
      </c>
      <c r="B325" t="s">
        <v>921</v>
      </c>
      <c r="C325" t="s">
        <v>254</v>
      </c>
      <c r="D325" t="s">
        <v>5524</v>
      </c>
      <c r="E325" t="s">
        <v>5525</v>
      </c>
      <c r="F325" t="s">
        <v>5526</v>
      </c>
      <c r="G325" t="s">
        <v>5527</v>
      </c>
      <c r="I325" t="str">
        <f t="shared" si="33"/>
        <v>N/A</v>
      </c>
      <c r="J325" t="str">
        <f t="shared" si="34"/>
        <v>N/A</v>
      </c>
      <c r="K325">
        <f t="shared" si="35"/>
        <v>0.84330000000000005</v>
      </c>
      <c r="L325">
        <f t="shared" si="36"/>
        <v>-3.0295999999999998</v>
      </c>
      <c r="M325">
        <f t="shared" si="37"/>
        <v>0.83489999999999998</v>
      </c>
      <c r="N325">
        <f t="shared" si="38"/>
        <v>3.9261000000000004</v>
      </c>
    </row>
    <row r="326" spans="1:14" x14ac:dyDescent="0.3">
      <c r="A326" s="1">
        <v>14</v>
      </c>
      <c r="B326" t="s">
        <v>926</v>
      </c>
      <c r="C326" t="s">
        <v>5528</v>
      </c>
      <c r="D326" t="s">
        <v>3648</v>
      </c>
      <c r="E326" t="s">
        <v>5529</v>
      </c>
      <c r="F326" t="s">
        <v>5530</v>
      </c>
      <c r="G326" t="s">
        <v>5531</v>
      </c>
      <c r="I326" t="str">
        <f t="shared" si="33"/>
        <v>N/A</v>
      </c>
      <c r="J326">
        <f t="shared" si="34"/>
        <v>-1.0697000000000001</v>
      </c>
      <c r="K326">
        <f t="shared" si="35"/>
        <v>-0.11320000000000001</v>
      </c>
      <c r="L326">
        <f t="shared" si="36"/>
        <v>-0.42570000000000002</v>
      </c>
      <c r="M326">
        <f t="shared" si="37"/>
        <v>-6.9199999999999998E-2</v>
      </c>
      <c r="N326">
        <f t="shared" si="38"/>
        <v>0.1706</v>
      </c>
    </row>
    <row r="327" spans="1:14" x14ac:dyDescent="0.3">
      <c r="I327" t="str">
        <f t="shared" si="33"/>
        <v>N/A</v>
      </c>
      <c r="J327" t="str">
        <f t="shared" si="34"/>
        <v>N/A</v>
      </c>
      <c r="K327" t="str">
        <f t="shared" si="35"/>
        <v>N/A</v>
      </c>
      <c r="L327" t="str">
        <f t="shared" si="36"/>
        <v>N/A</v>
      </c>
      <c r="M327" t="str">
        <f t="shared" si="37"/>
        <v>N/A</v>
      </c>
      <c r="N327" t="str">
        <f t="shared" si="38"/>
        <v>N/A</v>
      </c>
    </row>
    <row r="328" spans="1:14" x14ac:dyDescent="0.3">
      <c r="B328" s="1" t="s">
        <v>307</v>
      </c>
      <c r="C328" s="1" t="s">
        <v>242</v>
      </c>
      <c r="D328" s="1" t="s">
        <v>243</v>
      </c>
      <c r="E328" s="1" t="s">
        <v>244</v>
      </c>
      <c r="F328" s="1" t="s">
        <v>245</v>
      </c>
      <c r="G328" s="1" t="s">
        <v>246</v>
      </c>
      <c r="H328" s="1" t="s">
        <v>247</v>
      </c>
      <c r="I328" t="str">
        <f t="shared" si="33"/>
        <v>pos_trend</v>
      </c>
      <c r="J328">
        <f t="shared" si="34"/>
        <v>2012</v>
      </c>
      <c r="K328">
        <f t="shared" si="35"/>
        <v>2013</v>
      </c>
      <c r="L328">
        <f t="shared" si="36"/>
        <v>2014</v>
      </c>
      <c r="M328">
        <f t="shared" si="37"/>
        <v>2015</v>
      </c>
      <c r="N328">
        <f t="shared" si="38"/>
        <v>2016</v>
      </c>
    </row>
    <row r="329" spans="1:14" x14ac:dyDescent="0.3">
      <c r="A329" s="1">
        <v>0</v>
      </c>
      <c r="B329" t="s">
        <v>932</v>
      </c>
      <c r="C329" t="s">
        <v>254</v>
      </c>
      <c r="D329" t="s">
        <v>254</v>
      </c>
      <c r="E329" t="s">
        <v>254</v>
      </c>
      <c r="F329" t="s">
        <v>254</v>
      </c>
      <c r="G329" t="s">
        <v>254</v>
      </c>
      <c r="I329" t="str">
        <f t="shared" si="33"/>
        <v>N/A</v>
      </c>
      <c r="J329" t="str">
        <f t="shared" si="34"/>
        <v>N/A</v>
      </c>
      <c r="K329" t="str">
        <f t="shared" si="35"/>
        <v>N/A</v>
      </c>
      <c r="L329" t="str">
        <f t="shared" si="36"/>
        <v>N/A</v>
      </c>
      <c r="M329" t="str">
        <f t="shared" si="37"/>
        <v>N/A</v>
      </c>
      <c r="N329" t="str">
        <f t="shared" si="38"/>
        <v>N/A</v>
      </c>
    </row>
    <row r="330" spans="1:14" x14ac:dyDescent="0.3">
      <c r="A330" s="1">
        <v>1</v>
      </c>
      <c r="B330" t="s">
        <v>933</v>
      </c>
      <c r="C330" t="s">
        <v>254</v>
      </c>
      <c r="D330" t="s">
        <v>254</v>
      </c>
      <c r="E330" t="s">
        <v>254</v>
      </c>
      <c r="F330" t="s">
        <v>254</v>
      </c>
      <c r="G330" t="s">
        <v>254</v>
      </c>
      <c r="I330" t="str">
        <f t="shared" si="33"/>
        <v>N/A</v>
      </c>
      <c r="J330" t="str">
        <f t="shared" si="34"/>
        <v>N/A</v>
      </c>
      <c r="K330" t="str">
        <f t="shared" si="35"/>
        <v>N/A</v>
      </c>
      <c r="L330" t="str">
        <f t="shared" si="36"/>
        <v>N/A</v>
      </c>
      <c r="M330" t="str">
        <f t="shared" si="37"/>
        <v>N/A</v>
      </c>
      <c r="N330" t="str">
        <f t="shared" si="38"/>
        <v>N/A</v>
      </c>
    </row>
    <row r="331" spans="1:14" x14ac:dyDescent="0.3">
      <c r="A331" s="1">
        <v>2</v>
      </c>
      <c r="B331" t="s">
        <v>436</v>
      </c>
      <c r="C331" t="s">
        <v>254</v>
      </c>
      <c r="D331" t="s">
        <v>254</v>
      </c>
      <c r="E331" t="s">
        <v>254</v>
      </c>
      <c r="F331" t="s">
        <v>254</v>
      </c>
      <c r="G331" t="s">
        <v>254</v>
      </c>
      <c r="I331" t="str">
        <f t="shared" si="33"/>
        <v>N/A</v>
      </c>
      <c r="J331" t="str">
        <f t="shared" si="34"/>
        <v>N/A</v>
      </c>
      <c r="K331" t="str">
        <f t="shared" si="35"/>
        <v>N/A</v>
      </c>
      <c r="L331" t="str">
        <f t="shared" si="36"/>
        <v>N/A</v>
      </c>
      <c r="M331" t="str">
        <f t="shared" si="37"/>
        <v>N/A</v>
      </c>
      <c r="N331" t="str">
        <f t="shared" si="38"/>
        <v>N/A</v>
      </c>
    </row>
    <row r="332" spans="1:14" x14ac:dyDescent="0.3">
      <c r="A332" s="1">
        <v>3</v>
      </c>
      <c r="B332" t="s">
        <v>934</v>
      </c>
      <c r="C332" t="s">
        <v>5532</v>
      </c>
      <c r="D332" t="s">
        <v>5533</v>
      </c>
      <c r="E332" t="s">
        <v>5534</v>
      </c>
      <c r="F332" t="s">
        <v>5535</v>
      </c>
      <c r="G332" t="s">
        <v>5536</v>
      </c>
      <c r="I332" t="str">
        <f t="shared" si="33"/>
        <v>N/A</v>
      </c>
      <c r="J332">
        <f t="shared" si="34"/>
        <v>17190000</v>
      </c>
      <c r="K332">
        <f t="shared" si="35"/>
        <v>49080000</v>
      </c>
      <c r="L332">
        <f t="shared" si="36"/>
        <v>295980000</v>
      </c>
      <c r="M332">
        <f t="shared" si="37"/>
        <v>19070000</v>
      </c>
      <c r="N332">
        <f t="shared" si="38"/>
        <v>20310000</v>
      </c>
    </row>
    <row r="333" spans="1:14" x14ac:dyDescent="0.3">
      <c r="A333" s="1">
        <v>4</v>
      </c>
      <c r="B333" t="s">
        <v>940</v>
      </c>
      <c r="C333" t="s">
        <v>254</v>
      </c>
      <c r="D333" t="s">
        <v>254</v>
      </c>
      <c r="E333" t="s">
        <v>254</v>
      </c>
      <c r="F333" t="s">
        <v>254</v>
      </c>
      <c r="G333" t="s">
        <v>254</v>
      </c>
      <c r="I333" t="str">
        <f t="shared" si="33"/>
        <v>N/A</v>
      </c>
      <c r="J333" t="str">
        <f t="shared" si="34"/>
        <v>N/A</v>
      </c>
      <c r="K333" t="str">
        <f t="shared" si="35"/>
        <v>N/A</v>
      </c>
      <c r="L333" t="str">
        <f t="shared" si="36"/>
        <v>N/A</v>
      </c>
      <c r="M333" t="str">
        <f t="shared" si="37"/>
        <v>N/A</v>
      </c>
      <c r="N333" t="str">
        <f t="shared" si="38"/>
        <v>N/A</v>
      </c>
    </row>
    <row r="334" spans="1:14" x14ac:dyDescent="0.3">
      <c r="A334" s="1">
        <v>5</v>
      </c>
      <c r="B334" t="s">
        <v>946</v>
      </c>
      <c r="C334" t="s">
        <v>5532</v>
      </c>
      <c r="D334" t="s">
        <v>5533</v>
      </c>
      <c r="E334" t="s">
        <v>5534</v>
      </c>
      <c r="F334" t="s">
        <v>5535</v>
      </c>
      <c r="G334" t="s">
        <v>5536</v>
      </c>
      <c r="I334" t="str">
        <f t="shared" si="33"/>
        <v>N/A</v>
      </c>
      <c r="J334">
        <f t="shared" si="34"/>
        <v>17190000</v>
      </c>
      <c r="K334">
        <f t="shared" si="35"/>
        <v>49080000</v>
      </c>
      <c r="L334">
        <f t="shared" si="36"/>
        <v>295980000</v>
      </c>
      <c r="M334">
        <f t="shared" si="37"/>
        <v>19070000</v>
      </c>
      <c r="N334">
        <f t="shared" si="38"/>
        <v>20310000</v>
      </c>
    </row>
    <row r="335" spans="1:14" x14ac:dyDescent="0.3">
      <c r="A335" s="1">
        <v>6</v>
      </c>
      <c r="B335" t="s">
        <v>952</v>
      </c>
      <c r="C335" t="s">
        <v>5532</v>
      </c>
      <c r="D335" t="s">
        <v>5533</v>
      </c>
      <c r="E335" t="s">
        <v>5537</v>
      </c>
      <c r="F335" t="s">
        <v>5538</v>
      </c>
      <c r="G335" t="s">
        <v>254</v>
      </c>
      <c r="I335" t="str">
        <f t="shared" si="33"/>
        <v>N/A</v>
      </c>
      <c r="J335">
        <f t="shared" si="34"/>
        <v>17190000</v>
      </c>
      <c r="K335">
        <f t="shared" si="35"/>
        <v>49080000</v>
      </c>
      <c r="L335">
        <f t="shared" si="36"/>
        <v>248410000</v>
      </c>
      <c r="M335">
        <f t="shared" si="37"/>
        <v>-25900000</v>
      </c>
      <c r="N335" t="str">
        <f t="shared" si="38"/>
        <v>N/A</v>
      </c>
    </row>
    <row r="336" spans="1:14" x14ac:dyDescent="0.3">
      <c r="A336" s="1">
        <v>7</v>
      </c>
      <c r="B336" t="s">
        <v>958</v>
      </c>
      <c r="C336" t="s">
        <v>254</v>
      </c>
      <c r="D336" t="s">
        <v>254</v>
      </c>
      <c r="E336" t="s">
        <v>5539</v>
      </c>
      <c r="F336" t="s">
        <v>2178</v>
      </c>
      <c r="G336" t="s">
        <v>5536</v>
      </c>
      <c r="I336" t="str">
        <f t="shared" si="33"/>
        <v>N/A</v>
      </c>
      <c r="J336" t="str">
        <f t="shared" si="34"/>
        <v>N/A</v>
      </c>
      <c r="K336" t="str">
        <f t="shared" si="35"/>
        <v>N/A</v>
      </c>
      <c r="L336">
        <f t="shared" si="36"/>
        <v>47580000</v>
      </c>
      <c r="M336">
        <f t="shared" si="37"/>
        <v>44970000</v>
      </c>
      <c r="N336">
        <f t="shared" si="38"/>
        <v>20310000</v>
      </c>
    </row>
    <row r="337" spans="1:14" x14ac:dyDescent="0.3">
      <c r="A337" s="1">
        <v>8</v>
      </c>
      <c r="B337" t="s">
        <v>964</v>
      </c>
      <c r="C337" t="s">
        <v>5540</v>
      </c>
      <c r="D337" t="s">
        <v>5541</v>
      </c>
      <c r="E337" t="s">
        <v>5542</v>
      </c>
      <c r="F337" t="s">
        <v>5542</v>
      </c>
      <c r="G337" t="s">
        <v>5543</v>
      </c>
      <c r="I337" t="str">
        <f t="shared" si="33"/>
        <v>N/A</v>
      </c>
      <c r="J337">
        <f t="shared" si="34"/>
        <v>443330000</v>
      </c>
      <c r="K337">
        <f t="shared" si="35"/>
        <v>-5060000</v>
      </c>
      <c r="L337">
        <f t="shared" si="36"/>
        <v>-6750000</v>
      </c>
      <c r="M337">
        <f t="shared" si="37"/>
        <v>-6750000</v>
      </c>
      <c r="N337">
        <f t="shared" si="38"/>
        <v>-69240000</v>
      </c>
    </row>
    <row r="338" spans="1:14" x14ac:dyDescent="0.3">
      <c r="A338" s="1">
        <v>9</v>
      </c>
      <c r="B338" t="s">
        <v>970</v>
      </c>
      <c r="C338" t="s">
        <v>254</v>
      </c>
      <c r="D338" t="s">
        <v>254</v>
      </c>
      <c r="E338" t="s">
        <v>254</v>
      </c>
      <c r="F338" t="s">
        <v>254</v>
      </c>
      <c r="G338" t="s">
        <v>254</v>
      </c>
      <c r="I338" t="str">
        <f t="shared" si="33"/>
        <v>N/A</v>
      </c>
      <c r="J338" t="str">
        <f t="shared" si="34"/>
        <v>N/A</v>
      </c>
      <c r="K338" t="str">
        <f t="shared" si="35"/>
        <v>N/A</v>
      </c>
      <c r="L338" t="str">
        <f t="shared" si="36"/>
        <v>N/A</v>
      </c>
      <c r="M338" t="str">
        <f t="shared" si="37"/>
        <v>N/A</v>
      </c>
      <c r="N338" t="str">
        <f t="shared" si="38"/>
        <v>N/A</v>
      </c>
    </row>
    <row r="339" spans="1:14" x14ac:dyDescent="0.3">
      <c r="A339" s="1">
        <v>10</v>
      </c>
      <c r="B339" t="s">
        <v>971</v>
      </c>
      <c r="C339" t="s">
        <v>5540</v>
      </c>
      <c r="D339" t="s">
        <v>5541</v>
      </c>
      <c r="E339" t="s">
        <v>5542</v>
      </c>
      <c r="F339" t="s">
        <v>5542</v>
      </c>
      <c r="G339" t="s">
        <v>5543</v>
      </c>
      <c r="I339" t="str">
        <f t="shared" si="33"/>
        <v>N/A</v>
      </c>
      <c r="J339">
        <f t="shared" si="34"/>
        <v>443330000</v>
      </c>
      <c r="K339">
        <f t="shared" si="35"/>
        <v>-5060000</v>
      </c>
      <c r="L339">
        <f t="shared" si="36"/>
        <v>-6750000</v>
      </c>
      <c r="M339">
        <f t="shared" si="37"/>
        <v>-6750000</v>
      </c>
      <c r="N339">
        <f t="shared" si="38"/>
        <v>-69240000</v>
      </c>
    </row>
    <row r="340" spans="1:14" x14ac:dyDescent="0.3">
      <c r="A340" s="1">
        <v>11</v>
      </c>
      <c r="B340" t="s">
        <v>972</v>
      </c>
      <c r="C340" t="s">
        <v>5544</v>
      </c>
      <c r="D340" t="s">
        <v>254</v>
      </c>
      <c r="E340" t="s">
        <v>254</v>
      </c>
      <c r="F340" t="s">
        <v>254</v>
      </c>
      <c r="G340" t="s">
        <v>5545</v>
      </c>
      <c r="I340" t="str">
        <f t="shared" si="33"/>
        <v>N/A</v>
      </c>
      <c r="J340">
        <f t="shared" si="34"/>
        <v>444100000</v>
      </c>
      <c r="K340" t="str">
        <f t="shared" si="35"/>
        <v>N/A</v>
      </c>
      <c r="L340" t="str">
        <f t="shared" si="36"/>
        <v>N/A</v>
      </c>
      <c r="M340" t="str">
        <f t="shared" si="37"/>
        <v>N/A</v>
      </c>
      <c r="N340">
        <f t="shared" si="38"/>
        <v>-3430000</v>
      </c>
    </row>
    <row r="341" spans="1:14" x14ac:dyDescent="0.3">
      <c r="A341" s="1">
        <v>12</v>
      </c>
      <c r="B341" t="s">
        <v>978</v>
      </c>
      <c r="C341" t="s">
        <v>5546</v>
      </c>
      <c r="D341" t="s">
        <v>5541</v>
      </c>
      <c r="E341" t="s">
        <v>5542</v>
      </c>
      <c r="F341" t="s">
        <v>5542</v>
      </c>
      <c r="G341" t="s">
        <v>5547</v>
      </c>
      <c r="I341" t="str">
        <f t="shared" si="33"/>
        <v>N/A</v>
      </c>
      <c r="J341">
        <f t="shared" si="34"/>
        <v>-775000</v>
      </c>
      <c r="K341">
        <f t="shared" si="35"/>
        <v>-5060000</v>
      </c>
      <c r="L341">
        <f t="shared" si="36"/>
        <v>-6750000</v>
      </c>
      <c r="M341">
        <f t="shared" si="37"/>
        <v>-6750000</v>
      </c>
      <c r="N341">
        <f t="shared" si="38"/>
        <v>-65810000</v>
      </c>
    </row>
    <row r="342" spans="1:14" x14ac:dyDescent="0.3">
      <c r="A342" s="1">
        <v>13</v>
      </c>
      <c r="B342" t="s">
        <v>817</v>
      </c>
      <c r="C342" t="s">
        <v>4873</v>
      </c>
      <c r="D342" t="s">
        <v>5548</v>
      </c>
      <c r="E342" t="s">
        <v>5549</v>
      </c>
      <c r="F342" t="s">
        <v>5550</v>
      </c>
      <c r="G342" t="s">
        <v>5551</v>
      </c>
      <c r="I342" t="str">
        <f t="shared" si="33"/>
        <v>N/A</v>
      </c>
      <c r="J342">
        <f t="shared" si="34"/>
        <v>4340000</v>
      </c>
      <c r="K342">
        <f t="shared" si="35"/>
        <v>-271000</v>
      </c>
      <c r="L342">
        <f t="shared" si="36"/>
        <v>19530000</v>
      </c>
      <c r="M342">
        <f t="shared" si="37"/>
        <v>28580000</v>
      </c>
      <c r="N342">
        <f t="shared" si="38"/>
        <v>-9240000</v>
      </c>
    </row>
    <row r="343" spans="1:14" x14ac:dyDescent="0.3">
      <c r="A343" s="1">
        <v>14</v>
      </c>
      <c r="B343" t="s">
        <v>910</v>
      </c>
      <c r="C343" t="s">
        <v>254</v>
      </c>
      <c r="D343" t="s">
        <v>5552</v>
      </c>
      <c r="E343" t="s">
        <v>5553</v>
      </c>
      <c r="F343" t="s">
        <v>254</v>
      </c>
      <c r="G343" t="s">
        <v>5554</v>
      </c>
      <c r="I343" t="str">
        <f t="shared" si="33"/>
        <v>N/A</v>
      </c>
      <c r="J343" t="str">
        <f t="shared" si="34"/>
        <v>N/A</v>
      </c>
      <c r="K343">
        <f t="shared" si="35"/>
        <v>-11670000</v>
      </c>
      <c r="L343">
        <f t="shared" si="36"/>
        <v>-12840000</v>
      </c>
      <c r="M343" t="str">
        <f t="shared" si="37"/>
        <v>N/A</v>
      </c>
      <c r="N343">
        <f t="shared" si="38"/>
        <v>-13470000</v>
      </c>
    </row>
    <row r="344" spans="1:14" x14ac:dyDescent="0.3">
      <c r="A344" s="1">
        <v>15</v>
      </c>
      <c r="B344" t="s">
        <v>914</v>
      </c>
      <c r="C344" t="s">
        <v>4873</v>
      </c>
      <c r="D344" t="s">
        <v>5555</v>
      </c>
      <c r="E344" t="s">
        <v>5556</v>
      </c>
      <c r="F344" t="s">
        <v>5550</v>
      </c>
      <c r="G344" t="s">
        <v>5557</v>
      </c>
      <c r="I344" t="str">
        <f t="shared" si="33"/>
        <v>N/A</v>
      </c>
      <c r="J344">
        <f t="shared" si="34"/>
        <v>4340000</v>
      </c>
      <c r="K344">
        <f t="shared" si="35"/>
        <v>11390000</v>
      </c>
      <c r="L344">
        <f t="shared" si="36"/>
        <v>32369999.999999996</v>
      </c>
      <c r="M344">
        <f t="shared" si="37"/>
        <v>28580000</v>
      </c>
      <c r="N344">
        <f t="shared" si="38"/>
        <v>4230000</v>
      </c>
    </row>
    <row r="345" spans="1:14" x14ac:dyDescent="0.3">
      <c r="A345" s="1">
        <v>16</v>
      </c>
      <c r="B345" t="s">
        <v>990</v>
      </c>
      <c r="C345" t="s">
        <v>5558</v>
      </c>
      <c r="D345" t="s">
        <v>5559</v>
      </c>
      <c r="E345" t="s">
        <v>5560</v>
      </c>
      <c r="F345" t="s">
        <v>5561</v>
      </c>
      <c r="G345" t="s">
        <v>5562</v>
      </c>
      <c r="I345" t="str">
        <f t="shared" si="33"/>
        <v>N/A</v>
      </c>
      <c r="J345">
        <f t="shared" si="34"/>
        <v>464850000</v>
      </c>
      <c r="K345">
        <f t="shared" si="35"/>
        <v>43750000</v>
      </c>
      <c r="L345">
        <f t="shared" si="36"/>
        <v>308760000</v>
      </c>
      <c r="M345">
        <f t="shared" si="37"/>
        <v>40890000</v>
      </c>
      <c r="N345">
        <f t="shared" si="38"/>
        <v>-58170000</v>
      </c>
    </row>
    <row r="346" spans="1:14" x14ac:dyDescent="0.3">
      <c r="A346" s="1">
        <v>17</v>
      </c>
      <c r="B346" t="s">
        <v>996</v>
      </c>
      <c r="C346" t="s">
        <v>254</v>
      </c>
      <c r="D346" t="s">
        <v>5563</v>
      </c>
      <c r="E346" t="s">
        <v>5564</v>
      </c>
      <c r="F346" t="s">
        <v>5565</v>
      </c>
      <c r="G346" t="s">
        <v>5566</v>
      </c>
      <c r="I346" t="str">
        <f t="shared" si="33"/>
        <v>N/A</v>
      </c>
      <c r="J346" t="str">
        <f t="shared" si="34"/>
        <v>N/A</v>
      </c>
      <c r="K346">
        <f t="shared" si="35"/>
        <v>-0.90590000000000004</v>
      </c>
      <c r="L346">
        <f t="shared" si="36"/>
        <v>6.0579999999999998</v>
      </c>
      <c r="M346">
        <f t="shared" si="37"/>
        <v>-0.86760000000000004</v>
      </c>
      <c r="N346">
        <f t="shared" si="38"/>
        <v>-2.4226000000000001</v>
      </c>
    </row>
    <row r="347" spans="1:14" x14ac:dyDescent="0.3">
      <c r="A347" s="1">
        <v>18</v>
      </c>
      <c r="B347" t="s">
        <v>1001</v>
      </c>
      <c r="C347" t="s">
        <v>5567</v>
      </c>
      <c r="D347" t="s">
        <v>5568</v>
      </c>
      <c r="E347" t="s">
        <v>3630</v>
      </c>
      <c r="F347" t="s">
        <v>5569</v>
      </c>
      <c r="G347" t="s">
        <v>5570</v>
      </c>
      <c r="I347" t="str">
        <f t="shared" si="33"/>
        <v>N/A</v>
      </c>
      <c r="J347">
        <f t="shared" si="34"/>
        <v>1.1919999999999999</v>
      </c>
      <c r="K347">
        <f t="shared" si="35"/>
        <v>7.5800000000000006E-2</v>
      </c>
      <c r="L347">
        <f t="shared" si="36"/>
        <v>0.499</v>
      </c>
      <c r="M347">
        <f t="shared" si="37"/>
        <v>6.5100000000000005E-2</v>
      </c>
      <c r="N347">
        <f t="shared" si="38"/>
        <v>-7.8E-2</v>
      </c>
    </row>
    <row r="348" spans="1:14" x14ac:dyDescent="0.3">
      <c r="A348" s="1">
        <v>19</v>
      </c>
      <c r="B348" t="s">
        <v>1007</v>
      </c>
      <c r="C348" t="s">
        <v>254</v>
      </c>
      <c r="D348" t="s">
        <v>254</v>
      </c>
      <c r="E348" t="s">
        <v>254</v>
      </c>
      <c r="F348" t="s">
        <v>254</v>
      </c>
      <c r="G348" t="s">
        <v>254</v>
      </c>
      <c r="I348" t="str">
        <f t="shared" si="33"/>
        <v>N/A</v>
      </c>
      <c r="J348" t="str">
        <f t="shared" si="34"/>
        <v>N/A</v>
      </c>
      <c r="K348" t="str">
        <f t="shared" si="35"/>
        <v>N/A</v>
      </c>
      <c r="L348" t="str">
        <f t="shared" si="36"/>
        <v>N/A</v>
      </c>
      <c r="M348" t="str">
        <f t="shared" si="37"/>
        <v>N/A</v>
      </c>
      <c r="N348" t="str">
        <f t="shared" si="38"/>
        <v>N/A</v>
      </c>
    </row>
    <row r="349" spans="1:14" x14ac:dyDescent="0.3">
      <c r="A349" s="1">
        <v>20</v>
      </c>
      <c r="B349" t="s">
        <v>1013</v>
      </c>
      <c r="C349" t="s">
        <v>254</v>
      </c>
      <c r="D349" t="s">
        <v>1014</v>
      </c>
      <c r="E349" t="s">
        <v>254</v>
      </c>
      <c r="F349" t="s">
        <v>254</v>
      </c>
      <c r="G349" t="s">
        <v>254</v>
      </c>
      <c r="I349" t="str">
        <f t="shared" si="33"/>
        <v>N/A</v>
      </c>
      <c r="J349" t="str">
        <f t="shared" si="34"/>
        <v>N/A</v>
      </c>
      <c r="K349">
        <f t="shared" si="35"/>
        <v>0</v>
      </c>
      <c r="L349" t="str">
        <f t="shared" si="36"/>
        <v>N/A</v>
      </c>
      <c r="M349" t="str">
        <f t="shared" si="37"/>
        <v>N/A</v>
      </c>
      <c r="N349" t="str">
        <f t="shared" si="38"/>
        <v>N/A</v>
      </c>
    </row>
    <row r="350" spans="1:14" x14ac:dyDescent="0.3">
      <c r="A350" s="1">
        <v>21</v>
      </c>
      <c r="B350" t="s">
        <v>1015</v>
      </c>
      <c r="C350" t="s">
        <v>3550</v>
      </c>
      <c r="D350" t="s">
        <v>5571</v>
      </c>
      <c r="E350" t="s">
        <v>5572</v>
      </c>
      <c r="F350" t="s">
        <v>5573</v>
      </c>
      <c r="G350" t="s">
        <v>580</v>
      </c>
      <c r="I350" t="str">
        <f t="shared" si="33"/>
        <v>N/A</v>
      </c>
      <c r="J350">
        <f t="shared" si="34"/>
        <v>45210000</v>
      </c>
      <c r="K350">
        <f t="shared" si="35"/>
        <v>70600000</v>
      </c>
      <c r="L350">
        <f t="shared" si="36"/>
        <v>56500000</v>
      </c>
      <c r="M350">
        <f t="shared" si="37"/>
        <v>-42960000</v>
      </c>
      <c r="N350">
        <f t="shared" si="38"/>
        <v>5270000</v>
      </c>
    </row>
    <row r="351" spans="1:14" x14ac:dyDescent="0.3">
      <c r="A351" s="1">
        <v>22</v>
      </c>
      <c r="B351" t="s">
        <v>1021</v>
      </c>
      <c r="C351" t="s">
        <v>5574</v>
      </c>
      <c r="D351" t="s">
        <v>5575</v>
      </c>
      <c r="E351" t="s">
        <v>5576</v>
      </c>
      <c r="F351" t="s">
        <v>5577</v>
      </c>
      <c r="G351" t="s">
        <v>5578</v>
      </c>
      <c r="I351" t="str">
        <f t="shared" si="33"/>
        <v>N/A</v>
      </c>
      <c r="J351">
        <f t="shared" si="34"/>
        <v>-19470000</v>
      </c>
      <c r="K351">
        <f t="shared" si="35"/>
        <v>73170000</v>
      </c>
      <c r="L351">
        <f t="shared" si="36"/>
        <v>-22510000</v>
      </c>
      <c r="M351">
        <f t="shared" si="37"/>
        <v>-93240000</v>
      </c>
      <c r="N351">
        <f t="shared" si="38"/>
        <v>-107460000</v>
      </c>
    </row>
    <row r="352" spans="1:14" x14ac:dyDescent="0.3">
      <c r="A352" s="1">
        <v>23</v>
      </c>
      <c r="B352" t="s">
        <v>1027</v>
      </c>
      <c r="C352" t="s">
        <v>254</v>
      </c>
      <c r="D352" t="s">
        <v>5579</v>
      </c>
      <c r="E352" t="s">
        <v>5580</v>
      </c>
      <c r="F352" t="s">
        <v>5581</v>
      </c>
      <c r="G352" t="s">
        <v>5582</v>
      </c>
      <c r="I352" t="str">
        <f t="shared" si="33"/>
        <v>N/A</v>
      </c>
      <c r="J352" t="str">
        <f t="shared" si="34"/>
        <v>N/A</v>
      </c>
      <c r="K352">
        <f t="shared" si="35"/>
        <v>4.7579000000000002</v>
      </c>
      <c r="L352">
        <f t="shared" si="36"/>
        <v>-1.3077000000000001</v>
      </c>
      <c r="M352">
        <f t="shared" si="37"/>
        <v>-3.1417000000000002</v>
      </c>
      <c r="N352">
        <f t="shared" si="38"/>
        <v>-0.1525</v>
      </c>
    </row>
    <row r="353" spans="1:14" x14ac:dyDescent="0.3">
      <c r="A353" s="1">
        <v>24</v>
      </c>
      <c r="B353" t="s">
        <v>1032</v>
      </c>
      <c r="C353" t="s">
        <v>254</v>
      </c>
      <c r="D353" t="s">
        <v>254</v>
      </c>
      <c r="E353" t="s">
        <v>254</v>
      </c>
      <c r="F353" t="s">
        <v>254</v>
      </c>
      <c r="G353" t="s">
        <v>5583</v>
      </c>
      <c r="I353" t="str">
        <f t="shared" si="33"/>
        <v>N/A</v>
      </c>
      <c r="J353" t="str">
        <f t="shared" si="34"/>
        <v>N/A</v>
      </c>
      <c r="K353" t="str">
        <f t="shared" si="35"/>
        <v>N/A</v>
      </c>
      <c r="L353" t="str">
        <f t="shared" si="36"/>
        <v>N/A</v>
      </c>
      <c r="M353" t="str">
        <f t="shared" si="37"/>
        <v>N/A</v>
      </c>
      <c r="N353">
        <f t="shared" si="38"/>
        <v>-1.2800000000000001E-2</v>
      </c>
    </row>
    <row r="354" spans="1:14" x14ac:dyDescent="0.3">
      <c r="I354" t="str">
        <f t="shared" si="33"/>
        <v>N/A</v>
      </c>
      <c r="J354" t="str">
        <f t="shared" si="34"/>
        <v>N/A</v>
      </c>
      <c r="K354" t="str">
        <f t="shared" si="35"/>
        <v>N/A</v>
      </c>
      <c r="L354" t="str">
        <f t="shared" si="36"/>
        <v>N/A</v>
      </c>
      <c r="M354" t="str">
        <f t="shared" si="37"/>
        <v>N/A</v>
      </c>
      <c r="N354" t="str">
        <f t="shared" si="38"/>
        <v>N/A</v>
      </c>
    </row>
    <row r="355" spans="1:14" x14ac:dyDescent="0.3">
      <c r="A355" s="1">
        <v>0</v>
      </c>
      <c r="B355" t="s">
        <v>5584</v>
      </c>
      <c r="C355" t="s">
        <v>5585</v>
      </c>
      <c r="I355" t="str">
        <f t="shared" si="33"/>
        <v>N/A</v>
      </c>
      <c r="J355" t="str">
        <f t="shared" si="34"/>
        <v>N/A</v>
      </c>
      <c r="K355" t="str">
        <f t="shared" si="35"/>
        <v>N/A</v>
      </c>
      <c r="L355" t="str">
        <f t="shared" si="36"/>
        <v>N/A</v>
      </c>
      <c r="M355" t="str">
        <f t="shared" si="37"/>
        <v>N/A</v>
      </c>
      <c r="N355" t="str">
        <f t="shared" si="38"/>
        <v>N/A</v>
      </c>
    </row>
    <row r="356" spans="1:14" x14ac:dyDescent="0.3">
      <c r="A356" s="1">
        <v>1</v>
      </c>
      <c r="B356" t="s">
        <v>5586</v>
      </c>
      <c r="C356" t="s">
        <v>5587</v>
      </c>
      <c r="I356" t="str">
        <f t="shared" si="33"/>
        <v>N/A</v>
      </c>
      <c r="J356" t="str">
        <f t="shared" si="34"/>
        <v>N/A</v>
      </c>
      <c r="K356" t="str">
        <f t="shared" si="35"/>
        <v>N/A</v>
      </c>
      <c r="L356" t="str">
        <f t="shared" si="36"/>
        <v>N/A</v>
      </c>
      <c r="M356" t="str">
        <f t="shared" si="37"/>
        <v>N/A</v>
      </c>
      <c r="N356" t="str">
        <f t="shared" si="38"/>
        <v>N/A</v>
      </c>
    </row>
    <row r="357" spans="1:14" x14ac:dyDescent="0.3">
      <c r="A357" s="1">
        <v>2</v>
      </c>
      <c r="B357" t="s">
        <v>5588</v>
      </c>
      <c r="C357" t="s">
        <v>5589</v>
      </c>
      <c r="I357" t="str">
        <f t="shared" si="33"/>
        <v>N/A</v>
      </c>
      <c r="J357" t="str">
        <f t="shared" si="34"/>
        <v>N/A</v>
      </c>
      <c r="K357" t="str">
        <f t="shared" si="35"/>
        <v>N/A</v>
      </c>
      <c r="L357" t="str">
        <f t="shared" si="36"/>
        <v>N/A</v>
      </c>
      <c r="M357" t="str">
        <f t="shared" si="37"/>
        <v>N/A</v>
      </c>
      <c r="N357" t="str">
        <f t="shared" si="38"/>
        <v>N/A</v>
      </c>
    </row>
    <row r="358" spans="1:14" x14ac:dyDescent="0.3">
      <c r="A358" s="1">
        <v>3</v>
      </c>
      <c r="B358" t="s">
        <v>5590</v>
      </c>
      <c r="C358" t="s">
        <v>5591</v>
      </c>
      <c r="I358" t="str">
        <f t="shared" si="33"/>
        <v>N/A</v>
      </c>
      <c r="J358" t="str">
        <f t="shared" si="34"/>
        <v>N/A</v>
      </c>
      <c r="K358" t="str">
        <f t="shared" si="35"/>
        <v>N/A</v>
      </c>
      <c r="L358" t="str">
        <f t="shared" si="36"/>
        <v>N/A</v>
      </c>
      <c r="M358" t="str">
        <f t="shared" si="37"/>
        <v>N/A</v>
      </c>
      <c r="N358" t="str">
        <f t="shared" si="38"/>
        <v>N/A</v>
      </c>
    </row>
    <row r="359" spans="1:14" x14ac:dyDescent="0.3">
      <c r="A359" s="1">
        <v>4</v>
      </c>
      <c r="B359" t="s">
        <v>5592</v>
      </c>
      <c r="C359" t="s">
        <v>5593</v>
      </c>
      <c r="I359" t="str">
        <f t="shared" si="33"/>
        <v>N/A</v>
      </c>
      <c r="J359" t="str">
        <f t="shared" si="34"/>
        <v>N/A</v>
      </c>
      <c r="K359" t="str">
        <f t="shared" si="35"/>
        <v>N/A</v>
      </c>
      <c r="L359" t="str">
        <f t="shared" si="36"/>
        <v>N/A</v>
      </c>
      <c r="M359" t="str">
        <f t="shared" si="37"/>
        <v>N/A</v>
      </c>
      <c r="N359" t="str">
        <f t="shared" si="38"/>
        <v>N/A</v>
      </c>
    </row>
    <row r="360" spans="1:14" x14ac:dyDescent="0.3">
      <c r="A360" s="1">
        <v>5</v>
      </c>
      <c r="B360" t="s">
        <v>5594</v>
      </c>
      <c r="C360" t="s">
        <v>5595</v>
      </c>
      <c r="I360" t="str">
        <f t="shared" si="33"/>
        <v>N/A</v>
      </c>
      <c r="J360" t="str">
        <f t="shared" si="34"/>
        <v>N/A</v>
      </c>
      <c r="K360" t="str">
        <f t="shared" si="35"/>
        <v>N/A</v>
      </c>
      <c r="L360" t="str">
        <f t="shared" si="36"/>
        <v>N/A</v>
      </c>
      <c r="M360" t="str">
        <f t="shared" si="37"/>
        <v>N/A</v>
      </c>
      <c r="N360" t="str">
        <f t="shared" si="38"/>
        <v>N/A</v>
      </c>
    </row>
    <row r="361" spans="1:14" x14ac:dyDescent="0.3">
      <c r="I361" t="str">
        <f t="shared" si="33"/>
        <v>N/A</v>
      </c>
      <c r="J361" t="str">
        <f t="shared" si="34"/>
        <v>N/A</v>
      </c>
      <c r="K361" t="str">
        <f t="shared" si="35"/>
        <v>N/A</v>
      </c>
      <c r="L361" t="str">
        <f t="shared" si="36"/>
        <v>N/A</v>
      </c>
      <c r="M361" t="str">
        <f t="shared" si="37"/>
        <v>N/A</v>
      </c>
      <c r="N361" t="str">
        <f t="shared" si="38"/>
        <v>N/A</v>
      </c>
    </row>
    <row r="362" spans="1:14" x14ac:dyDescent="0.3">
      <c r="I362" t="str">
        <f t="shared" si="33"/>
        <v>N/A</v>
      </c>
      <c r="J362" t="str">
        <f t="shared" si="34"/>
        <v>N/A</v>
      </c>
      <c r="K362" t="str">
        <f t="shared" si="35"/>
        <v>N/A</v>
      </c>
      <c r="L362" t="str">
        <f t="shared" si="36"/>
        <v>N/A</v>
      </c>
      <c r="M362" t="str">
        <f t="shared" si="37"/>
        <v>N/A</v>
      </c>
      <c r="N362" t="str">
        <f t="shared" si="38"/>
        <v>N/A</v>
      </c>
    </row>
    <row r="363" spans="1:14" x14ac:dyDescent="0.3">
      <c r="A363" s="1">
        <v>0</v>
      </c>
      <c r="B363" t="s">
        <v>121</v>
      </c>
      <c r="C363" t="s">
        <v>5596</v>
      </c>
      <c r="I363" t="str">
        <f t="shared" si="33"/>
        <v>N/A</v>
      </c>
      <c r="J363">
        <f t="shared" si="34"/>
        <v>2600000000</v>
      </c>
      <c r="K363" t="str">
        <f t="shared" si="35"/>
        <v>N/A</v>
      </c>
      <c r="L363" t="str">
        <f t="shared" si="36"/>
        <v>N/A</v>
      </c>
      <c r="M363" t="str">
        <f t="shared" si="37"/>
        <v>N/A</v>
      </c>
      <c r="N363" t="str">
        <f t="shared" si="38"/>
        <v>N/A</v>
      </c>
    </row>
    <row r="364" spans="1:14" x14ac:dyDescent="0.3">
      <c r="A364" s="1">
        <v>1</v>
      </c>
      <c r="B364" t="s">
        <v>122</v>
      </c>
      <c r="I364" t="str">
        <f t="shared" si="33"/>
        <v>N/A</v>
      </c>
      <c r="J364" t="str">
        <f t="shared" si="34"/>
        <v>N/A</v>
      </c>
      <c r="K364" t="str">
        <f t="shared" si="35"/>
        <v>N/A</v>
      </c>
      <c r="L364" t="str">
        <f t="shared" si="36"/>
        <v>N/A</v>
      </c>
      <c r="M364" t="str">
        <f t="shared" si="37"/>
        <v>N/A</v>
      </c>
      <c r="N364" t="str">
        <f t="shared" si="38"/>
        <v>N/A</v>
      </c>
    </row>
    <row r="365" spans="1:14" x14ac:dyDescent="0.3">
      <c r="A365" s="1">
        <v>2</v>
      </c>
      <c r="B365" t="s">
        <v>123</v>
      </c>
      <c r="C365" t="s">
        <v>5597</v>
      </c>
      <c r="I365" t="str">
        <f t="shared" si="33"/>
        <v>N/A</v>
      </c>
      <c r="J365">
        <f t="shared" si="34"/>
        <v>-0.77</v>
      </c>
      <c r="K365" t="str">
        <f t="shared" si="35"/>
        <v>N/A</v>
      </c>
      <c r="L365" t="str">
        <f t="shared" si="36"/>
        <v>N/A</v>
      </c>
      <c r="M365" t="str">
        <f t="shared" si="37"/>
        <v>N/A</v>
      </c>
      <c r="N365" t="str">
        <f t="shared" si="38"/>
        <v>N/A</v>
      </c>
    </row>
    <row r="366" spans="1:14" x14ac:dyDescent="0.3">
      <c r="A366" s="1">
        <v>3</v>
      </c>
      <c r="B366" t="s">
        <v>124</v>
      </c>
      <c r="C366" t="s">
        <v>5598</v>
      </c>
      <c r="I366" t="str">
        <f t="shared" si="33"/>
        <v>N/A</v>
      </c>
      <c r="J366">
        <f t="shared" si="34"/>
        <v>3.55</v>
      </c>
      <c r="K366" t="str">
        <f t="shared" si="35"/>
        <v>N/A</v>
      </c>
      <c r="L366" t="str">
        <f t="shared" si="36"/>
        <v>N/A</v>
      </c>
      <c r="M366" t="str">
        <f t="shared" si="37"/>
        <v>N/A</v>
      </c>
      <c r="N366" t="str">
        <f t="shared" si="38"/>
        <v>N/A</v>
      </c>
    </row>
    <row r="367" spans="1:14" x14ac:dyDescent="0.3">
      <c r="A367" s="1">
        <v>4</v>
      </c>
      <c r="B367" t="s">
        <v>126</v>
      </c>
      <c r="C367" t="s">
        <v>5599</v>
      </c>
      <c r="I367" t="str">
        <f t="shared" si="33"/>
        <v>N/A</v>
      </c>
      <c r="J367">
        <f t="shared" si="34"/>
        <v>-0.24</v>
      </c>
      <c r="K367" t="str">
        <f t="shared" si="35"/>
        <v>N/A</v>
      </c>
      <c r="L367" t="str">
        <f t="shared" si="36"/>
        <v>N/A</v>
      </c>
      <c r="M367" t="str">
        <f t="shared" si="37"/>
        <v>N/A</v>
      </c>
      <c r="N367" t="str">
        <f t="shared" si="38"/>
        <v>N/A</v>
      </c>
    </row>
    <row r="368" spans="1:14" x14ac:dyDescent="0.3">
      <c r="A368" s="1">
        <v>5</v>
      </c>
      <c r="B368" t="s">
        <v>128</v>
      </c>
      <c r="C368" t="s">
        <v>2724</v>
      </c>
      <c r="I368" t="str">
        <f t="shared" si="33"/>
        <v>N/A</v>
      </c>
      <c r="J368">
        <f t="shared" si="34"/>
        <v>0.64</v>
      </c>
      <c r="K368" t="str">
        <f t="shared" si="35"/>
        <v>N/A</v>
      </c>
      <c r="L368" t="str">
        <f t="shared" si="36"/>
        <v>N/A</v>
      </c>
      <c r="M368" t="str">
        <f t="shared" si="37"/>
        <v>N/A</v>
      </c>
      <c r="N368" t="str">
        <f t="shared" si="38"/>
        <v>N/A</v>
      </c>
    </row>
    <row r="369" spans="1:14" x14ac:dyDescent="0.3">
      <c r="A369" s="1">
        <v>6</v>
      </c>
      <c r="B369" t="s">
        <v>130</v>
      </c>
      <c r="C369" t="s">
        <v>1133</v>
      </c>
      <c r="I369" t="str">
        <f t="shared" si="33"/>
        <v>N/A</v>
      </c>
      <c r="J369">
        <f t="shared" si="34"/>
        <v>1.19</v>
      </c>
      <c r="K369" t="str">
        <f t="shared" si="35"/>
        <v>N/A</v>
      </c>
      <c r="L369" t="str">
        <f t="shared" si="36"/>
        <v>N/A</v>
      </c>
      <c r="M369" t="str">
        <f t="shared" si="37"/>
        <v>N/A</v>
      </c>
      <c r="N369" t="str">
        <f t="shared" si="38"/>
        <v>N/A</v>
      </c>
    </row>
    <row r="370" spans="1:14" x14ac:dyDescent="0.3">
      <c r="A370" s="1">
        <v>7</v>
      </c>
      <c r="B370" t="s">
        <v>132</v>
      </c>
      <c r="I370" t="str">
        <f t="shared" si="33"/>
        <v>N/A</v>
      </c>
      <c r="J370" t="str">
        <f t="shared" si="34"/>
        <v>N/A</v>
      </c>
      <c r="K370" t="str">
        <f t="shared" si="35"/>
        <v>N/A</v>
      </c>
      <c r="L370" t="str">
        <f t="shared" si="36"/>
        <v>N/A</v>
      </c>
      <c r="M370" t="str">
        <f t="shared" si="37"/>
        <v>N/A</v>
      </c>
      <c r="N370" t="str">
        <f t="shared" si="38"/>
        <v>N/A</v>
      </c>
    </row>
    <row r="371" spans="1:14" x14ac:dyDescent="0.3">
      <c r="A371" s="1">
        <v>8</v>
      </c>
      <c r="B371" t="s">
        <v>133</v>
      </c>
      <c r="I371" t="str">
        <f t="shared" si="33"/>
        <v>N/A</v>
      </c>
      <c r="J371" t="str">
        <f t="shared" si="34"/>
        <v>N/A</v>
      </c>
      <c r="K371" t="str">
        <f t="shared" si="35"/>
        <v>N/A</v>
      </c>
      <c r="L371" t="str">
        <f t="shared" si="36"/>
        <v>N/A</v>
      </c>
      <c r="M371" t="str">
        <f t="shared" si="37"/>
        <v>N/A</v>
      </c>
      <c r="N371" t="str">
        <f t="shared" si="38"/>
        <v>N/A</v>
      </c>
    </row>
    <row r="372" spans="1:14" x14ac:dyDescent="0.3">
      <c r="I372" t="str">
        <f t="shared" si="33"/>
        <v>N/A</v>
      </c>
      <c r="J372" t="str">
        <f t="shared" si="34"/>
        <v>N/A</v>
      </c>
      <c r="K372" t="str">
        <f t="shared" si="35"/>
        <v>N/A</v>
      </c>
      <c r="L372" t="str">
        <f t="shared" si="36"/>
        <v>N/A</v>
      </c>
      <c r="M372" t="str">
        <f t="shared" si="37"/>
        <v>N/A</v>
      </c>
      <c r="N372" t="str">
        <f t="shared" si="38"/>
        <v>N/A</v>
      </c>
    </row>
    <row r="373" spans="1:14" x14ac:dyDescent="0.3">
      <c r="I373" t="str">
        <f t="shared" si="33"/>
        <v>N/A</v>
      </c>
      <c r="J373" t="str">
        <f t="shared" si="34"/>
        <v>N/A</v>
      </c>
      <c r="K373" t="str">
        <f t="shared" si="35"/>
        <v>N/A</v>
      </c>
      <c r="L373" t="str">
        <f t="shared" si="36"/>
        <v>N/A</v>
      </c>
      <c r="M373" t="str">
        <f t="shared" si="37"/>
        <v>N/A</v>
      </c>
      <c r="N373" t="str">
        <f t="shared" si="38"/>
        <v>N/A</v>
      </c>
    </row>
    <row r="374" spans="1:14" x14ac:dyDescent="0.3">
      <c r="A374" s="1">
        <v>0</v>
      </c>
      <c r="B374" t="s">
        <v>121</v>
      </c>
      <c r="C374" t="s">
        <v>5600</v>
      </c>
      <c r="I374" t="str">
        <f t="shared" si="33"/>
        <v>N/A</v>
      </c>
      <c r="J374">
        <f t="shared" si="34"/>
        <v>2560000000</v>
      </c>
      <c r="K374" t="str">
        <f t="shared" si="35"/>
        <v>N/A</v>
      </c>
      <c r="L374" t="str">
        <f t="shared" si="36"/>
        <v>N/A</v>
      </c>
      <c r="M374" t="str">
        <f t="shared" si="37"/>
        <v>N/A</v>
      </c>
      <c r="N374" t="str">
        <f t="shared" si="38"/>
        <v>N/A</v>
      </c>
    </row>
    <row r="375" spans="1:14" x14ac:dyDescent="0.3">
      <c r="A375" s="1">
        <v>1</v>
      </c>
      <c r="B375" t="s">
        <v>122</v>
      </c>
      <c r="I375" t="str">
        <f t="shared" si="33"/>
        <v>N/A</v>
      </c>
      <c r="J375" t="str">
        <f t="shared" si="34"/>
        <v>N/A</v>
      </c>
      <c r="K375" t="str">
        <f t="shared" si="35"/>
        <v>N/A</v>
      </c>
      <c r="L375" t="str">
        <f t="shared" si="36"/>
        <v>N/A</v>
      </c>
      <c r="M375" t="str">
        <f t="shared" si="37"/>
        <v>N/A</v>
      </c>
      <c r="N375" t="str">
        <f t="shared" si="38"/>
        <v>N/A</v>
      </c>
    </row>
    <row r="376" spans="1:14" x14ac:dyDescent="0.3">
      <c r="A376" s="1">
        <v>2</v>
      </c>
      <c r="B376" t="s">
        <v>123</v>
      </c>
      <c r="C376" t="s">
        <v>5601</v>
      </c>
      <c r="I376" t="str">
        <f t="shared" si="33"/>
        <v>N/A</v>
      </c>
      <c r="J376">
        <f t="shared" si="34"/>
        <v>-13.92</v>
      </c>
      <c r="K376" t="str">
        <f t="shared" si="35"/>
        <v>N/A</v>
      </c>
      <c r="L376" t="str">
        <f t="shared" si="36"/>
        <v>N/A</v>
      </c>
      <c r="M376" t="str">
        <f t="shared" si="37"/>
        <v>N/A</v>
      </c>
      <c r="N376" t="str">
        <f t="shared" si="38"/>
        <v>N/A</v>
      </c>
    </row>
    <row r="377" spans="1:14" x14ac:dyDescent="0.3">
      <c r="A377" s="1">
        <v>3</v>
      </c>
      <c r="B377" t="s">
        <v>124</v>
      </c>
      <c r="C377" t="s">
        <v>5602</v>
      </c>
      <c r="I377" t="str">
        <f t="shared" si="33"/>
        <v>N/A</v>
      </c>
      <c r="J377">
        <f t="shared" si="34"/>
        <v>-13.37</v>
      </c>
      <c r="K377" t="str">
        <f t="shared" si="35"/>
        <v>N/A</v>
      </c>
      <c r="L377" t="str">
        <f t="shared" si="36"/>
        <v>N/A</v>
      </c>
      <c r="M377" t="str">
        <f t="shared" si="37"/>
        <v>N/A</v>
      </c>
      <c r="N377" t="str">
        <f t="shared" si="38"/>
        <v>N/A</v>
      </c>
    </row>
    <row r="378" spans="1:14" x14ac:dyDescent="0.3">
      <c r="A378" s="1">
        <v>4</v>
      </c>
      <c r="B378" t="s">
        <v>126</v>
      </c>
      <c r="C378" t="s">
        <v>5603</v>
      </c>
      <c r="I378" t="str">
        <f t="shared" si="33"/>
        <v>N/A</v>
      </c>
      <c r="J378">
        <f t="shared" si="34"/>
        <v>0.83</v>
      </c>
      <c r="K378" t="str">
        <f t="shared" si="35"/>
        <v>N/A</v>
      </c>
      <c r="L378" t="str">
        <f t="shared" si="36"/>
        <v>N/A</v>
      </c>
      <c r="M378" t="str">
        <f t="shared" si="37"/>
        <v>N/A</v>
      </c>
      <c r="N378" t="str">
        <f t="shared" si="38"/>
        <v>N/A</v>
      </c>
    </row>
    <row r="379" spans="1:14" x14ac:dyDescent="0.3">
      <c r="A379" s="1">
        <v>5</v>
      </c>
      <c r="B379" t="s">
        <v>128</v>
      </c>
      <c r="C379" t="s">
        <v>5604</v>
      </c>
      <c r="I379" t="str">
        <f t="shared" si="33"/>
        <v>N/A</v>
      </c>
      <c r="J379">
        <f t="shared" si="34"/>
        <v>2437.06</v>
      </c>
      <c r="K379" t="str">
        <f t="shared" si="35"/>
        <v>N/A</v>
      </c>
      <c r="L379" t="str">
        <f t="shared" si="36"/>
        <v>N/A</v>
      </c>
      <c r="M379" t="str">
        <f t="shared" si="37"/>
        <v>N/A</v>
      </c>
      <c r="N379" t="str">
        <f t="shared" si="38"/>
        <v>N/A</v>
      </c>
    </row>
    <row r="380" spans="1:14" x14ac:dyDescent="0.3">
      <c r="A380" s="1">
        <v>6</v>
      </c>
      <c r="B380" t="s">
        <v>130</v>
      </c>
      <c r="C380" t="s">
        <v>5039</v>
      </c>
      <c r="I380" t="str">
        <f t="shared" ref="I380:I443" si="39">IF(AND(K380&gt; J380, L380&gt; K380, M380&gt; L380, N380&gt; M380), "pos_trend", IF(AND(K380&lt; J380, L380&lt; K380, M380&lt; L380, N380&lt; M380), "neg_trend", "N/A"))</f>
        <v>N/A</v>
      </c>
      <c r="J380">
        <f t="shared" ref="J380:J399" si="40">IFERROR(IF(TRIM(C380)="-", "N/A", IF(RIGHT(C380,1)=")",IF(RIGHT(C380,2)="T)",-1000000000000*VALUE(MID(C380,2,LEN(C380)-3)),IF(RIGHT(C380,2)="M)",-1000000*VALUE(MID(C380,2,LEN(C380)-3)),IF(RIGHT(C380,2)="B)",-1000000000*VALUE(MID(C380,2,LEN(C380)-3)),IF(RIGHT(C380,2)="k)",-1000*VALUE(MID(C380,2,LEN(C380)-3)),VALUE(SUBSTITUTE(C380,",","")))))),IF(RIGHT(C380,1)="T",1000000000000*VALUE(LEFT(C380,LEN(C380)-1)),IF(RIGHT(C380,1)="M",1000000*VALUE(LEFT(C380,LEN(C380)-1)),IF(RIGHT(C380,1)="B",1000000000*VALUE(LEFT(C380,LEN(C380)-1)),IF(RIGHT(C380,1)="%",0.01*VALUE(LEFT(C380,LEN(C380)-1)),IF(RIGHT(C380,1)="k",1000*VALUE(LEFT(C380,LEN(C380)-1)),VALUE(SUBSTITUTE(C380,",",""))))))))),"N/A")</f>
        <v>5.14</v>
      </c>
      <c r="K380" t="str">
        <f t="shared" ref="K380:K399" si="41">IFERROR(IF(TRIM(D380)="-", "N/A", IF(RIGHT(D380,1)=")",IF(RIGHT(D380,2)="T)",-1000000000000*VALUE(MID(D380,2,LEN(D380)-3)),IF(RIGHT(D380,2)="M)",-1000000*VALUE(MID(D380,2,LEN(D380)-3)),IF(RIGHT(D380,2)="B)",-1000000000*VALUE(MID(D380,2,LEN(D380)-3)),IF(RIGHT(D380,2)="k)",-1000*VALUE(MID(D380,2,LEN(D380)-3)),VALUE(SUBSTITUTE(D380,",","")))))),IF(RIGHT(D380,1)="T",1000000000000*VALUE(LEFT(D380,LEN(D380)-1)),IF(RIGHT(D380,1)="M",1000000*VALUE(LEFT(D380,LEN(D380)-1)),IF(RIGHT(D380,1)="B",1000000000*VALUE(LEFT(D380,LEN(D380)-1)),IF(RIGHT(D380,1)="%",0.01*VALUE(LEFT(D380,LEN(D380)-1)),IF(RIGHT(D380,1)="k",1000*VALUE(LEFT(D380,LEN(D380)-1)),VALUE(SUBSTITUTE(D380,",",""))))))))),"N/A")</f>
        <v>N/A</v>
      </c>
      <c r="L380" t="str">
        <f t="shared" ref="L380:L399" si="42">IFERROR(IF(TRIM(E380)="-", "N/A", IF(RIGHT(E380,1)=")",IF(RIGHT(E380,2)="T)",-1000000000000*VALUE(MID(E380,2,LEN(E380)-3)),IF(RIGHT(E380,2)="M)",-1000000*VALUE(MID(E380,2,LEN(E380)-3)),IF(RIGHT(E380,2)="B)",-1000000000*VALUE(MID(E380,2,LEN(E380)-3)),IF(RIGHT(E380,2)="k)",-1000*VALUE(MID(E380,2,LEN(E380)-3)),VALUE(SUBSTITUTE(E380,",","")))))),IF(RIGHT(E380,1)="T",1000000000000*VALUE(LEFT(E380,LEN(E380)-1)),IF(RIGHT(E380,1)="M",1000000*VALUE(LEFT(E380,LEN(E380)-1)),IF(RIGHT(E380,1)="B",1000000000*VALUE(LEFT(E380,LEN(E380)-1)),IF(RIGHT(E380,1)="%",0.01*VALUE(LEFT(E380,LEN(E380)-1)),IF(RIGHT(E380,1)="k",1000*VALUE(LEFT(E380,LEN(E380)-1)),VALUE(SUBSTITUTE(E380,",",""))))))))),"N/A")</f>
        <v>N/A</v>
      </c>
      <c r="M380" t="str">
        <f t="shared" ref="M380:M399" si="43">IFERROR(IF(TRIM(F380)="-", "N/A", IF(RIGHT(F380,1)=")",IF(RIGHT(F380,2)="T)",-1000000000000*VALUE(MID(F380,2,LEN(F380)-3)),IF(RIGHT(F380,2)="M)",-1000000*VALUE(MID(F380,2,LEN(F380)-3)),IF(RIGHT(F380,2)="B)",-1000000000*VALUE(MID(F380,2,LEN(F380)-3)),IF(RIGHT(F380,2)="k)",-1000*VALUE(MID(F380,2,LEN(F380)-3)),VALUE(SUBSTITUTE(F380,",","")))))),IF(RIGHT(F380,1)="T",1000000000000*VALUE(LEFT(F380,LEN(F380)-1)),IF(RIGHT(F380,1)="M",1000000*VALUE(LEFT(F380,LEN(F380)-1)),IF(RIGHT(F380,1)="B",1000000000*VALUE(LEFT(F380,LEN(F380)-1)),IF(RIGHT(F380,1)="%",0.01*VALUE(LEFT(F380,LEN(F380)-1)),IF(RIGHT(F380,1)="k",1000*VALUE(LEFT(F380,LEN(F380)-1)),VALUE(SUBSTITUTE(F380,",",""))))))))),"N/A")</f>
        <v>N/A</v>
      </c>
      <c r="N380" t="str">
        <f t="shared" ref="N380:N399" si="44">IFERROR(IF(TRIM(G380)="-", "N/A", IF(RIGHT(G380,1)=")",IF(RIGHT(G380,2)="T)",-1000000000000*VALUE(MID(G380,2,LEN(G380)-3)),IF(RIGHT(G380,2)="M)",-1000000*VALUE(MID(G380,2,LEN(G380)-3)),IF(RIGHT(G380,2)="B)",-1000000000*VALUE(MID(G380,2,LEN(G380)-3)),IF(RIGHT(G380,2)="k)",-1000*VALUE(MID(G380,2,LEN(G380)-3)),VALUE(SUBSTITUTE(G380,",","")))))),IF(RIGHT(G380,1)="T",1000000000000*VALUE(LEFT(G380,LEN(G380)-1)),IF(RIGHT(G380,1)="M",1000000*VALUE(LEFT(G380,LEN(G380)-1)),IF(RIGHT(G380,1)="B",1000000000*VALUE(LEFT(G380,LEN(G380)-1)),IF(RIGHT(G380,1)="%",0.01*VALUE(LEFT(G380,LEN(G380)-1)),IF(RIGHT(G380,1)="k",1000*VALUE(LEFT(G380,LEN(G380)-1)),VALUE(SUBSTITUTE(G380,",",""))))))))),"N/A")</f>
        <v>N/A</v>
      </c>
    </row>
    <row r="381" spans="1:14" x14ac:dyDescent="0.3">
      <c r="A381" s="1">
        <v>7</v>
      </c>
      <c r="B381" t="s">
        <v>132</v>
      </c>
      <c r="I381" t="str">
        <f t="shared" si="39"/>
        <v>N/A</v>
      </c>
      <c r="J381" t="str">
        <f t="shared" si="40"/>
        <v>N/A</v>
      </c>
      <c r="K381" t="str">
        <f t="shared" si="41"/>
        <v>N/A</v>
      </c>
      <c r="L381" t="str">
        <f t="shared" si="42"/>
        <v>N/A</v>
      </c>
      <c r="M381" t="str">
        <f t="shared" si="43"/>
        <v>N/A</v>
      </c>
      <c r="N381" t="str">
        <f t="shared" si="44"/>
        <v>N/A</v>
      </c>
    </row>
    <row r="382" spans="1:14" x14ac:dyDescent="0.3">
      <c r="A382" s="1">
        <v>8</v>
      </c>
      <c r="B382" t="s">
        <v>133</v>
      </c>
      <c r="I382" t="str">
        <f t="shared" si="39"/>
        <v>N/A</v>
      </c>
      <c r="J382" t="str">
        <f t="shared" si="40"/>
        <v>N/A</v>
      </c>
      <c r="K382" t="str">
        <f t="shared" si="41"/>
        <v>N/A</v>
      </c>
      <c r="L382" t="str">
        <f t="shared" si="42"/>
        <v>N/A</v>
      </c>
      <c r="M382" t="str">
        <f t="shared" si="43"/>
        <v>N/A</v>
      </c>
      <c r="N382" t="str">
        <f t="shared" si="44"/>
        <v>N/A</v>
      </c>
    </row>
    <row r="383" spans="1:14" x14ac:dyDescent="0.3">
      <c r="I383" t="str">
        <f t="shared" si="39"/>
        <v>N/A</v>
      </c>
      <c r="J383" t="str">
        <f t="shared" si="40"/>
        <v>N/A</v>
      </c>
      <c r="K383" t="str">
        <f t="shared" si="41"/>
        <v>N/A</v>
      </c>
      <c r="L383" t="str">
        <f t="shared" si="42"/>
        <v>N/A</v>
      </c>
      <c r="M383" t="str">
        <f t="shared" si="43"/>
        <v>N/A</v>
      </c>
      <c r="N383" t="str">
        <f t="shared" si="44"/>
        <v>N/A</v>
      </c>
    </row>
    <row r="384" spans="1:14" x14ac:dyDescent="0.3">
      <c r="I384" t="str">
        <f t="shared" si="39"/>
        <v>N/A</v>
      </c>
      <c r="J384" t="str">
        <f t="shared" si="40"/>
        <v>N/A</v>
      </c>
      <c r="K384" t="str">
        <f t="shared" si="41"/>
        <v>N/A</v>
      </c>
      <c r="L384" t="str">
        <f t="shared" si="42"/>
        <v>N/A</v>
      </c>
      <c r="M384" t="str">
        <f t="shared" si="43"/>
        <v>N/A</v>
      </c>
      <c r="N384" t="str">
        <f t="shared" si="44"/>
        <v>N/A</v>
      </c>
    </row>
    <row r="385" spans="1:14" x14ac:dyDescent="0.3">
      <c r="A385" s="1">
        <v>0</v>
      </c>
      <c r="B385" t="s">
        <v>121</v>
      </c>
      <c r="C385" t="s">
        <v>4685</v>
      </c>
      <c r="I385" t="str">
        <f t="shared" si="39"/>
        <v>N/A</v>
      </c>
      <c r="J385">
        <f t="shared" si="40"/>
        <v>1120000000</v>
      </c>
      <c r="K385" t="str">
        <f t="shared" si="41"/>
        <v>N/A</v>
      </c>
      <c r="L385" t="str">
        <f t="shared" si="42"/>
        <v>N/A</v>
      </c>
      <c r="M385" t="str">
        <f t="shared" si="43"/>
        <v>N/A</v>
      </c>
      <c r="N385" t="str">
        <f t="shared" si="44"/>
        <v>N/A</v>
      </c>
    </row>
    <row r="386" spans="1:14" x14ac:dyDescent="0.3">
      <c r="A386" s="1">
        <v>1</v>
      </c>
      <c r="B386" t="s">
        <v>122</v>
      </c>
      <c r="I386" t="str">
        <f t="shared" si="39"/>
        <v>N/A</v>
      </c>
      <c r="J386" t="str">
        <f t="shared" si="40"/>
        <v>N/A</v>
      </c>
      <c r="K386" t="str">
        <f t="shared" si="41"/>
        <v>N/A</v>
      </c>
      <c r="L386" t="str">
        <f t="shared" si="42"/>
        <v>N/A</v>
      </c>
      <c r="M386" t="str">
        <f t="shared" si="43"/>
        <v>N/A</v>
      </c>
      <c r="N386" t="str">
        <f t="shared" si="44"/>
        <v>N/A</v>
      </c>
    </row>
    <row r="387" spans="1:14" x14ac:dyDescent="0.3">
      <c r="A387" s="1">
        <v>2</v>
      </c>
      <c r="B387" t="s">
        <v>123</v>
      </c>
      <c r="C387" t="s">
        <v>5605</v>
      </c>
      <c r="I387" t="str">
        <f t="shared" si="39"/>
        <v>N/A</v>
      </c>
      <c r="J387">
        <f t="shared" si="40"/>
        <v>-12.15</v>
      </c>
      <c r="K387" t="str">
        <f t="shared" si="41"/>
        <v>N/A</v>
      </c>
      <c r="L387" t="str">
        <f t="shared" si="42"/>
        <v>N/A</v>
      </c>
      <c r="M387" t="str">
        <f t="shared" si="43"/>
        <v>N/A</v>
      </c>
      <c r="N387" t="str">
        <f t="shared" si="44"/>
        <v>N/A</v>
      </c>
    </row>
    <row r="388" spans="1:14" x14ac:dyDescent="0.3">
      <c r="A388" s="1">
        <v>3</v>
      </c>
      <c r="B388" t="s">
        <v>124</v>
      </c>
      <c r="C388" t="s">
        <v>5606</v>
      </c>
      <c r="I388" t="str">
        <f t="shared" si="39"/>
        <v>N/A</v>
      </c>
      <c r="J388">
        <f t="shared" si="40"/>
        <v>-103</v>
      </c>
      <c r="K388" t="str">
        <f t="shared" si="41"/>
        <v>N/A</v>
      </c>
      <c r="L388" t="str">
        <f t="shared" si="42"/>
        <v>N/A</v>
      </c>
      <c r="M388" t="str">
        <f t="shared" si="43"/>
        <v>N/A</v>
      </c>
      <c r="N388" t="str">
        <f t="shared" si="44"/>
        <v>N/A</v>
      </c>
    </row>
    <row r="389" spans="1:14" x14ac:dyDescent="0.3">
      <c r="A389" s="1">
        <v>4</v>
      </c>
      <c r="B389" t="s">
        <v>126</v>
      </c>
      <c r="C389" t="s">
        <v>5607</v>
      </c>
      <c r="I389" t="str">
        <f t="shared" si="39"/>
        <v>N/A</v>
      </c>
      <c r="J389">
        <f t="shared" si="40"/>
        <v>-2.02</v>
      </c>
      <c r="K389" t="str">
        <f t="shared" si="41"/>
        <v>N/A</v>
      </c>
      <c r="L389" t="str">
        <f t="shared" si="42"/>
        <v>N/A</v>
      </c>
      <c r="M389" t="str">
        <f t="shared" si="43"/>
        <v>N/A</v>
      </c>
      <c r="N389" t="str">
        <f t="shared" si="44"/>
        <v>N/A</v>
      </c>
    </row>
    <row r="390" spans="1:14" x14ac:dyDescent="0.3">
      <c r="A390" s="1">
        <v>5</v>
      </c>
      <c r="B390" t="s">
        <v>128</v>
      </c>
      <c r="C390" t="s">
        <v>5608</v>
      </c>
      <c r="I390" t="str">
        <f t="shared" si="39"/>
        <v>N/A</v>
      </c>
      <c r="J390">
        <f t="shared" si="40"/>
        <v>8.01</v>
      </c>
      <c r="K390" t="str">
        <f t="shared" si="41"/>
        <v>N/A</v>
      </c>
      <c r="L390" t="str">
        <f t="shared" si="42"/>
        <v>N/A</v>
      </c>
      <c r="M390" t="str">
        <f t="shared" si="43"/>
        <v>N/A</v>
      </c>
      <c r="N390" t="str">
        <f t="shared" si="44"/>
        <v>N/A</v>
      </c>
    </row>
    <row r="391" spans="1:14" x14ac:dyDescent="0.3">
      <c r="A391" s="1">
        <v>6</v>
      </c>
      <c r="B391" t="s">
        <v>130</v>
      </c>
      <c r="I391" t="str">
        <f t="shared" si="39"/>
        <v>N/A</v>
      </c>
      <c r="J391" t="str">
        <f t="shared" si="40"/>
        <v>N/A</v>
      </c>
      <c r="K391" t="str">
        <f t="shared" si="41"/>
        <v>N/A</v>
      </c>
      <c r="L391" t="str">
        <f t="shared" si="42"/>
        <v>N/A</v>
      </c>
      <c r="M391" t="str">
        <f t="shared" si="43"/>
        <v>N/A</v>
      </c>
      <c r="N391" t="str">
        <f t="shared" si="44"/>
        <v>N/A</v>
      </c>
    </row>
    <row r="392" spans="1:14" x14ac:dyDescent="0.3">
      <c r="A392" s="1">
        <v>7</v>
      </c>
      <c r="B392" t="s">
        <v>132</v>
      </c>
      <c r="I392" t="str">
        <f t="shared" si="39"/>
        <v>N/A</v>
      </c>
      <c r="J392" t="str">
        <f t="shared" si="40"/>
        <v>N/A</v>
      </c>
      <c r="K392" t="str">
        <f t="shared" si="41"/>
        <v>N/A</v>
      </c>
      <c r="L392" t="str">
        <f t="shared" si="42"/>
        <v>N/A</v>
      </c>
      <c r="M392" t="str">
        <f t="shared" si="43"/>
        <v>N/A</v>
      </c>
      <c r="N392" t="str">
        <f t="shared" si="44"/>
        <v>N/A</v>
      </c>
    </row>
    <row r="393" spans="1:14" x14ac:dyDescent="0.3">
      <c r="A393" s="1">
        <v>8</v>
      </c>
      <c r="B393" t="s">
        <v>133</v>
      </c>
      <c r="I393" t="str">
        <f t="shared" si="39"/>
        <v>N/A</v>
      </c>
      <c r="J393" t="str">
        <f t="shared" si="40"/>
        <v>N/A</v>
      </c>
      <c r="K393" t="str">
        <f t="shared" si="41"/>
        <v>N/A</v>
      </c>
      <c r="L393" t="str">
        <f t="shared" si="42"/>
        <v>N/A</v>
      </c>
      <c r="M393" t="str">
        <f t="shared" si="43"/>
        <v>N/A</v>
      </c>
      <c r="N393" t="str">
        <f t="shared" si="44"/>
        <v>N/A</v>
      </c>
    </row>
    <row r="394" spans="1:14" x14ac:dyDescent="0.3">
      <c r="I394" t="str">
        <f t="shared" si="39"/>
        <v>N/A</v>
      </c>
      <c r="J394" t="str">
        <f t="shared" si="40"/>
        <v>N/A</v>
      </c>
      <c r="K394" t="str">
        <f t="shared" si="41"/>
        <v>N/A</v>
      </c>
      <c r="L394" t="str">
        <f t="shared" si="42"/>
        <v>N/A</v>
      </c>
      <c r="M394" t="str">
        <f t="shared" si="43"/>
        <v>N/A</v>
      </c>
      <c r="N394" t="str">
        <f t="shared" si="44"/>
        <v>N/A</v>
      </c>
    </row>
    <row r="395" spans="1:14" x14ac:dyDescent="0.3">
      <c r="I395" t="str">
        <f t="shared" si="39"/>
        <v>N/A</v>
      </c>
      <c r="J395" t="str">
        <f t="shared" si="40"/>
        <v>N/A</v>
      </c>
      <c r="K395" t="str">
        <f t="shared" si="41"/>
        <v>N/A</v>
      </c>
      <c r="L395" t="str">
        <f t="shared" si="42"/>
        <v>N/A</v>
      </c>
      <c r="M395" t="str">
        <f t="shared" si="43"/>
        <v>N/A</v>
      </c>
      <c r="N395" t="str">
        <f t="shared" si="44"/>
        <v>N/A</v>
      </c>
    </row>
    <row r="396" spans="1:14" x14ac:dyDescent="0.3">
      <c r="A396" s="1">
        <v>0</v>
      </c>
      <c r="B396" t="s">
        <v>121</v>
      </c>
      <c r="C396" t="s">
        <v>5609</v>
      </c>
      <c r="I396" t="str">
        <f t="shared" si="39"/>
        <v>N/A</v>
      </c>
      <c r="J396">
        <f t="shared" si="40"/>
        <v>9670000000</v>
      </c>
      <c r="K396" t="str">
        <f t="shared" si="41"/>
        <v>N/A</v>
      </c>
      <c r="L396" t="str">
        <f t="shared" si="42"/>
        <v>N/A</v>
      </c>
      <c r="M396" t="str">
        <f t="shared" si="43"/>
        <v>N/A</v>
      </c>
      <c r="N396" t="str">
        <f t="shared" si="44"/>
        <v>N/A</v>
      </c>
    </row>
    <row r="397" spans="1:14" x14ac:dyDescent="0.3">
      <c r="A397" s="1">
        <v>1</v>
      </c>
      <c r="B397" t="s">
        <v>122</v>
      </c>
      <c r="I397" t="str">
        <f t="shared" si="39"/>
        <v>N/A</v>
      </c>
      <c r="J397" t="str">
        <f t="shared" si="40"/>
        <v>N/A</v>
      </c>
      <c r="K397" t="str">
        <f t="shared" si="41"/>
        <v>N/A</v>
      </c>
      <c r="L397" t="str">
        <f t="shared" si="42"/>
        <v>N/A</v>
      </c>
      <c r="M397" t="str">
        <f t="shared" si="43"/>
        <v>N/A</v>
      </c>
      <c r="N397" t="str">
        <f t="shared" si="44"/>
        <v>N/A</v>
      </c>
    </row>
    <row r="398" spans="1:14" x14ac:dyDescent="0.3">
      <c r="A398" s="1">
        <v>2</v>
      </c>
      <c r="B398" t="s">
        <v>123</v>
      </c>
      <c r="C398" t="s">
        <v>5610</v>
      </c>
      <c r="I398" t="str">
        <f t="shared" si="39"/>
        <v>N/A</v>
      </c>
      <c r="J398">
        <f t="shared" si="40"/>
        <v>24.32</v>
      </c>
      <c r="K398" t="str">
        <f t="shared" si="41"/>
        <v>N/A</v>
      </c>
      <c r="L398" t="str">
        <f t="shared" si="42"/>
        <v>N/A</v>
      </c>
      <c r="M398" t="str">
        <f t="shared" si="43"/>
        <v>N/A</v>
      </c>
      <c r="N398" t="str">
        <f t="shared" si="44"/>
        <v>N/A</v>
      </c>
    </row>
    <row r="399" spans="1:14" x14ac:dyDescent="0.3">
      <c r="A399" s="1">
        <v>3</v>
      </c>
      <c r="B399" t="s">
        <v>124</v>
      </c>
      <c r="C399" t="s">
        <v>5611</v>
      </c>
      <c r="I399" t="str">
        <f t="shared" si="39"/>
        <v>N/A</v>
      </c>
      <c r="J399">
        <f t="shared" si="40"/>
        <v>12.32</v>
      </c>
      <c r="K399" t="str">
        <f t="shared" si="41"/>
        <v>N/A</v>
      </c>
      <c r="L399" t="str">
        <f t="shared" si="42"/>
        <v>N/A</v>
      </c>
      <c r="M399" t="str">
        <f t="shared" si="43"/>
        <v>N/A</v>
      </c>
      <c r="N399" t="str">
        <f t="shared" si="44"/>
        <v>N/A</v>
      </c>
    </row>
    <row r="400" spans="1:14" x14ac:dyDescent="0.3">
      <c r="A400" s="1">
        <v>4</v>
      </c>
      <c r="B400" t="s">
        <v>126</v>
      </c>
      <c r="C400" t="s">
        <v>5612</v>
      </c>
    </row>
    <row r="401" spans="1:3" x14ac:dyDescent="0.3">
      <c r="A401" s="1">
        <v>5</v>
      </c>
      <c r="B401" t="s">
        <v>128</v>
      </c>
      <c r="C401" t="s">
        <v>5613</v>
      </c>
    </row>
    <row r="402" spans="1:3" x14ac:dyDescent="0.3">
      <c r="A402" s="1">
        <v>6</v>
      </c>
      <c r="B402" t="s">
        <v>130</v>
      </c>
      <c r="C402" t="s">
        <v>5614</v>
      </c>
    </row>
    <row r="403" spans="1:3" x14ac:dyDescent="0.3">
      <c r="A403" s="1">
        <v>7</v>
      </c>
      <c r="B403" t="s">
        <v>132</v>
      </c>
    </row>
    <row r="404" spans="1:3" x14ac:dyDescent="0.3">
      <c r="A404" s="1">
        <v>8</v>
      </c>
      <c r="B404" t="s">
        <v>133</v>
      </c>
    </row>
    <row r="450" spans="2:40" x14ac:dyDescent="0.3">
      <c r="B450" t="str">
        <f>"ROIC Super Tree"</f>
        <v>ROIC Super Tree</v>
      </c>
    </row>
    <row r="452" spans="2:40" x14ac:dyDescent="0.3">
      <c r="AK452" t="str">
        <f>"Change in Gross Margin / Sales"</f>
        <v>Change in Gross Margin / Sales</v>
      </c>
    </row>
    <row r="453" spans="2:40" x14ac:dyDescent="0.3">
      <c r="X453" t="str">
        <f>"Gross Margin"</f>
        <v>Gross Margin</v>
      </c>
      <c r="AK453" t="str">
        <f>K476</f>
        <v>12-13</v>
      </c>
      <c r="AL453" t="str">
        <f>L476</f>
        <v>13-14</v>
      </c>
      <c r="AM453" t="str">
        <f>M476</f>
        <v>14-15</v>
      </c>
      <c r="AN453" t="str">
        <f>N476</f>
        <v>15-16</v>
      </c>
    </row>
    <row r="454" spans="2:40" x14ac:dyDescent="0.3">
      <c r="X454" t="str">
        <f>D476</f>
        <v>2012</v>
      </c>
      <c r="Y454" t="str">
        <f>E476</f>
        <v>2013</v>
      </c>
      <c r="Z454" t="str">
        <f>F476</f>
        <v>2014</v>
      </c>
      <c r="AA454" t="str">
        <f>G476</f>
        <v>2015</v>
      </c>
      <c r="AB454" t="str">
        <f>H476</f>
        <v>2016</v>
      </c>
      <c r="AK454">
        <f ca="1">Y455-X455</f>
        <v>-6.8316035953595033E-3</v>
      </c>
      <c r="AL454">
        <f ca="1">Z455-Y455</f>
        <v>7.6126815819883564E-3</v>
      </c>
      <c r="AM454">
        <f ca="1">AA455-Z455</f>
        <v>6.8510363816848718E-2</v>
      </c>
      <c r="AN454">
        <f ca="1">AB455-AA455</f>
        <v>5.3360328331184981E-2</v>
      </c>
    </row>
    <row r="455" spans="2:40" x14ac:dyDescent="0.3">
      <c r="X455">
        <f ca="1">IFERROR((INDIRECT("J" &amp; MATCH("Gross Income",B145:B403,0) +144))/(INDIRECT("J" &amp; MATCH("Sales/Revenue",B145:B403,0) +144)), IFERROR((1 - (INDIRECT("J" &amp; MATCH("Cost of Goods Sold*",B145:B403,0) +144))/(INDIRECT("J" &amp; MATCH("Sales/Revenue",B145:B403,0) +144))),(INDIRECT("J" &amp; MATCH("Operating Income",B145:B403,0) +144))/(INDIRECT("J" &amp; MATCH("Sales/Revenue",B145:B403,0) +144))))</f>
        <v>0.60782604236114668</v>
      </c>
      <c r="Y455">
        <f ca="1">IFERROR((INDIRECT("K" &amp; MATCH("Gross Income",B145:B403,0) +144))/(INDIRECT("K" &amp; MATCH("Sales/Revenue",B145:B403,0) +144)), IFERROR((1 - (INDIRECT("K" &amp; MATCH("Cost of Goods Sold*",B145:B403,0) +144))/(INDIRECT("K" &amp; MATCH("Sales/Revenue",B145:B403,0) +144))),(INDIRECT("K" &amp; MATCH("Operating Income",B145:B403,0) +144))/(INDIRECT("K" &amp; MATCH("Sales/Revenue",B145:B403,0) +144))))</f>
        <v>0.60099443876578718</v>
      </c>
      <c r="Z455">
        <f ca="1">IFERROR((INDIRECT("L" &amp; MATCH("Gross Income",B145:B403,0) +144))/(INDIRECT("L" &amp; MATCH("Sales/Revenue",B145:B403,0) +144)), IFERROR((1 - (INDIRECT("L" &amp; MATCH("Cost of Goods Sold*",B145:B403,0) +144))/(INDIRECT("L" &amp; MATCH("Sales/Revenue",B145:B403,0) +144))),(INDIRECT("L" &amp; MATCH("Operating Income",B145:B403,0) +144))/(INDIRECT("L" &amp; MATCH("Sales/Revenue",B145:B403,0) +144))))</f>
        <v>0.60860712034777553</v>
      </c>
      <c r="AA455">
        <f ca="1">IFERROR((INDIRECT("M" &amp; MATCH("Gross Income",B145:B403,0) +144))/(INDIRECT("M" &amp; MATCH("Sales/Revenue",B145:B403,0) +144)), IFERROR((1 - (INDIRECT("M" &amp; MATCH("Cost of Goods Sold*",B145:B403,0) +144))/(INDIRECT("M" &amp; MATCH("Sales/Revenue",B145:B403,0) +144))),(INDIRECT("M" &amp; MATCH("Operating Income",B145:B403,0) +144))/(INDIRECT("M" &amp; MATCH("Sales/Revenue",B145:B403,0) +144))))</f>
        <v>0.67711748416462425</v>
      </c>
      <c r="AB455">
        <f ca="1">IFERROR((INDIRECT("N" &amp; MATCH("Gross Income",B145:B403,0) +144))/(INDIRECT("N" &amp; MATCH("Sales/Revenue",B145:B403,0) +144)), IFERROR((1 - (INDIRECT("N" &amp; MATCH("Cost of Goods Sold*",B145:B403,0) +144))/(INDIRECT("N" &amp; MATCH("Sales/Revenue",B145:B403,0) +144))),(INDIRECT("N" &amp; MATCH("Operating Income",B145:B403,0) +144))/(INDIRECT("N" &amp; MATCH("Sales/Revenue",B145:B403,0) +144))))</f>
        <v>0.73047781249580923</v>
      </c>
    </row>
    <row r="460" spans="2:40" x14ac:dyDescent="0.3">
      <c r="Q460" t="str">
        <f>"Operating Margin"</f>
        <v>Operating Margin</v>
      </c>
    </row>
    <row r="461" spans="2:40" x14ac:dyDescent="0.3">
      <c r="Q461" t="str">
        <f>D476</f>
        <v>2012</v>
      </c>
      <c r="R461" t="str">
        <f>E476</f>
        <v>2013</v>
      </c>
      <c r="S461" t="str">
        <f>F476</f>
        <v>2014</v>
      </c>
      <c r="T461" t="str">
        <f>G476</f>
        <v>2015</v>
      </c>
      <c r="U461" t="str">
        <f>H476</f>
        <v>2016</v>
      </c>
      <c r="X461" t="str">
        <f>"SGA / Sales"</f>
        <v>SGA / Sales</v>
      </c>
      <c r="AE461" t="str">
        <f>"Change in Operating Margin"</f>
        <v>Change in Operating Margin</v>
      </c>
      <c r="AK461" t="str">
        <f>"Change in SGA / Sales"</f>
        <v>Change in SGA / Sales</v>
      </c>
    </row>
    <row r="462" spans="2:40" x14ac:dyDescent="0.3">
      <c r="Q462">
        <f ca="1">X455-X463-X471</f>
        <v>-0.15711062105749024</v>
      </c>
      <c r="R462">
        <f ca="1">Y455-Y463-Y471</f>
        <v>-0.12766584085514801</v>
      </c>
      <c r="S462">
        <f ca="1">Z455-Z463-Z471</f>
        <v>-0.29935842531391904</v>
      </c>
      <c r="T462">
        <f ca="1">AA455-AA463-AA471</f>
        <v>-0.49320431613457694</v>
      </c>
      <c r="U462">
        <f ca="1">AB455-AB463-AB471</f>
        <v>-0.40624119942603487</v>
      </c>
      <c r="X462" t="str">
        <f>D476</f>
        <v>2012</v>
      </c>
      <c r="Y462" t="str">
        <f>E476</f>
        <v>2013</v>
      </c>
      <c r="Z462" t="str">
        <f>F476</f>
        <v>2014</v>
      </c>
      <c r="AA462" t="str">
        <f>G476</f>
        <v>2015</v>
      </c>
      <c r="AB462" t="str">
        <f>H476</f>
        <v>2016</v>
      </c>
      <c r="AE462" t="str">
        <f>K476</f>
        <v>12-13</v>
      </c>
      <c r="AF462" t="str">
        <f>L476</f>
        <v>13-14</v>
      </c>
      <c r="AG462" t="str">
        <f>M476</f>
        <v>14-15</v>
      </c>
      <c r="AH462" t="str">
        <f>N476</f>
        <v>15-16</v>
      </c>
      <c r="AK462" t="str">
        <f>K476</f>
        <v>12-13</v>
      </c>
      <c r="AL462" t="str">
        <f>L476</f>
        <v>13-14</v>
      </c>
      <c r="AM462" t="str">
        <f>M476</f>
        <v>14-15</v>
      </c>
      <c r="AN462" t="str">
        <f>N476</f>
        <v>15-16</v>
      </c>
    </row>
    <row r="463" spans="2:40" x14ac:dyDescent="0.3">
      <c r="X463">
        <f ca="1">(INDIRECT("J" &amp; MATCH("SG&amp;A Expense",B145:B403,0) +144))/(INDIRECT("J" &amp; MATCH("Sales/Revenue",B145:B403,0) +144))</f>
        <v>0.6421611364685369</v>
      </c>
      <c r="Y463">
        <f ca="1">(INDIRECT("K" &amp; MATCH("SG&amp;A Expense",B145:B403,0) +144))/(INDIRECT("K" &amp; MATCH("Sales/Revenue",B145:B403,0) +144))</f>
        <v>0.5652015730843194</v>
      </c>
      <c r="Z463">
        <f ca="1">(INDIRECT("L" &amp; MATCH("SG&amp;A Expense",B145:B403,0) +144))/(INDIRECT("L" &amp; MATCH("Sales/Revenue",B145:B403,0) +144))</f>
        <v>0.74944650042825511</v>
      </c>
      <c r="AA463">
        <f ca="1">(INDIRECT("M" &amp; MATCH("SG&amp;A Expense",B145:B403,0) +144))/(INDIRECT("M" &amp; MATCH("Sales/Revenue",B145:B403,0) +144))</f>
        <v>1.0340898239806475</v>
      </c>
      <c r="AB463">
        <f ca="1">(INDIRECT("N" &amp; MATCH("SG&amp;A Expense",B145:B403,0) +144))/(INDIRECT("N" &amp; MATCH("Sales/Revenue",B145:B403,0) +144))</f>
        <v>1.0103125963872386</v>
      </c>
      <c r="AE463">
        <f ca="1">R462-Q462</f>
        <v>2.944478020234223E-2</v>
      </c>
      <c r="AF463">
        <f ca="1">S462-R462</f>
        <v>-0.17169258445877103</v>
      </c>
      <c r="AG463">
        <f ca="1">T462-S462</f>
        <v>-0.1938458908206579</v>
      </c>
      <c r="AH463">
        <f ca="1">U462-T462</f>
        <v>8.6963116708542065E-2</v>
      </c>
      <c r="AK463">
        <f ca="1">Y463-X463</f>
        <v>-7.69595633842175E-2</v>
      </c>
      <c r="AL463">
        <f ca="1">Z463-Y463</f>
        <v>0.18424492734393572</v>
      </c>
      <c r="AM463">
        <f ca="1">AA463-Z463</f>
        <v>0.28464332355239241</v>
      </c>
      <c r="AN463">
        <f ca="1">AB463-AA463</f>
        <v>-2.3777227593408945E-2</v>
      </c>
    </row>
    <row r="465" spans="4:40" x14ac:dyDescent="0.3">
      <c r="J465" t="str">
        <f>"EOY Pretax ROIC"</f>
        <v>EOY Pretax ROIC</v>
      </c>
    </row>
    <row r="466" spans="4:40" x14ac:dyDescent="0.3">
      <c r="J466" t="str">
        <f>D476</f>
        <v>2012</v>
      </c>
      <c r="K466" t="str">
        <f>E476</f>
        <v>2013</v>
      </c>
      <c r="L466" t="str">
        <f>F476</f>
        <v>2014</v>
      </c>
      <c r="M466" t="str">
        <f>G476</f>
        <v>2015</v>
      </c>
      <c r="N466" t="str">
        <f>H476</f>
        <v>2016</v>
      </c>
    </row>
    <row r="467" spans="4:40" x14ac:dyDescent="0.3">
      <c r="J467">
        <f ca="1">Q462*(1/Q490)</f>
        <v>-4.8489213187926407E-2</v>
      </c>
      <c r="K467">
        <f ca="1">R462*(1/R490)</f>
        <v>-5.3630170882943709E-2</v>
      </c>
      <c r="L467">
        <f ca="1">S462*(1/S490)</f>
        <v>-0.11682864837250954</v>
      </c>
      <c r="M467">
        <f ca="1">T462*(1/T490)</f>
        <v>-0.2488277235354574</v>
      </c>
      <c r="N467">
        <f ca="1">U462*(1/U490)</f>
        <v>-0.24149586651679292</v>
      </c>
    </row>
    <row r="469" spans="4:40" x14ac:dyDescent="0.3">
      <c r="X469" t="str">
        <f>"Depreciation / Sales"</f>
        <v>Depreciation / Sales</v>
      </c>
    </row>
    <row r="470" spans="4:40" x14ac:dyDescent="0.3">
      <c r="Q470" t="str">
        <f>"Change in EOY Pretax ROIC"</f>
        <v>Change in EOY Pretax ROIC</v>
      </c>
      <c r="X470" t="str">
        <f>D476</f>
        <v>2012</v>
      </c>
      <c r="Y470" t="str">
        <f>E476</f>
        <v>2013</v>
      </c>
      <c r="Z470" t="str">
        <f>F476</f>
        <v>2014</v>
      </c>
      <c r="AA470" t="str">
        <f>G476</f>
        <v>2015</v>
      </c>
      <c r="AB470" t="str">
        <f>H476</f>
        <v>2016</v>
      </c>
    </row>
    <row r="471" spans="4:40" x14ac:dyDescent="0.3">
      <c r="Q471" t="str">
        <f>K476</f>
        <v>12-13</v>
      </c>
      <c r="R471" t="str">
        <f>L476</f>
        <v>13-14</v>
      </c>
      <c r="S471" t="str">
        <f>M476</f>
        <v>14-15</v>
      </c>
      <c r="T471" t="str">
        <f>N476</f>
        <v>15-16</v>
      </c>
      <c r="X471">
        <f ca="1">(INDIRECT("J" &amp; MATCH("Depreciation &amp; Amortization Expense",B145:B403,0) +144))/(INDIRECT("J" &amp; MATCH("Sales/Revenue",B145:B403,0) +144))</f>
        <v>0.12277552695010001</v>
      </c>
      <c r="Y471">
        <f ca="1">(INDIRECT("K" &amp; MATCH("Depreciation &amp; Amortization Expense",B145:B403,0) +144))/(INDIRECT("K" &amp; MATCH("Sales/Revenue",B145:B403,0) +144))</f>
        <v>0.16345870653661579</v>
      </c>
      <c r="Z471">
        <f ca="1">(INDIRECT("L" &amp; MATCH("Depreciation &amp; Amortization Expense",B145:B403,0) +144))/(INDIRECT("L" &amp; MATCH("Sales/Revenue",B145:B403,0) +144))</f>
        <v>0.15851904523343946</v>
      </c>
      <c r="AA471">
        <f ca="1">(INDIRECT("M" &amp; MATCH("Depreciation &amp; Amortization Expense",B145:B403,0) +144))/(INDIRECT("M" &amp; MATCH("Sales/Revenue",B145:B403,0) +144))</f>
        <v>0.13623197631855366</v>
      </c>
      <c r="AB471">
        <f ca="1">(INDIRECT("N" &amp; MATCH("Depreciation &amp; Amortization Expense",B145:B403,0) +144))/(INDIRECT("N" &amp; MATCH("Sales/Revenue",B145:B403,0) +144))</f>
        <v>0.12640641553460552</v>
      </c>
    </row>
    <row r="472" spans="4:40" x14ac:dyDescent="0.3">
      <c r="Q472">
        <f ca="1">K467-J467</f>
        <v>-5.1409576950173022E-3</v>
      </c>
      <c r="R472">
        <f ca="1">L467-K467</f>
        <v>-6.3198477489565835E-2</v>
      </c>
      <c r="S472">
        <f ca="1">M467-L467</f>
        <v>-0.13199907516294784</v>
      </c>
      <c r="T472">
        <f ca="1">N467-M467</f>
        <v>7.3318570186644838E-3</v>
      </c>
      <c r="AK472" t="str">
        <f>"Change in Depreciation / Sales"</f>
        <v>Change in Depreciation / Sales</v>
      </c>
    </row>
    <row r="473" spans="4:40" x14ac:dyDescent="0.3">
      <c r="AK473" t="str">
        <f>K476</f>
        <v>12-13</v>
      </c>
      <c r="AL473" t="str">
        <f>L476</f>
        <v>13-14</v>
      </c>
      <c r="AM473" t="str">
        <f>M476</f>
        <v>14-15</v>
      </c>
      <c r="AN473" t="str">
        <f>N476</f>
        <v>15-16</v>
      </c>
    </row>
    <row r="474" spans="4:40" x14ac:dyDescent="0.3">
      <c r="AK474">
        <f ca="1">Y471-X471</f>
        <v>4.068317958651578E-2</v>
      </c>
      <c r="AL474">
        <f ca="1">Z471-Y471</f>
        <v>-4.9396613031763292E-3</v>
      </c>
      <c r="AM474">
        <f ca="1">AA471-Z471</f>
        <v>-2.2287068914885799E-2</v>
      </c>
      <c r="AN474">
        <f ca="1">AB471-AA471</f>
        <v>-9.8255607839481396E-3</v>
      </c>
    </row>
    <row r="475" spans="4:40" x14ac:dyDescent="0.3">
      <c r="D475" t="str">
        <f>"EOY ROIC"</f>
        <v>EOY ROIC</v>
      </c>
      <c r="K475" t="str">
        <f>"Change in EOY ROIC"</f>
        <v>Change in EOY ROIC</v>
      </c>
    </row>
    <row r="476" spans="4:40" x14ac:dyDescent="0.3">
      <c r="D476" t="str">
        <f>C144</f>
        <v>2012</v>
      </c>
      <c r="E476" t="str">
        <f>D144</f>
        <v>2013</v>
      </c>
      <c r="F476" t="str">
        <f>E144</f>
        <v>2014</v>
      </c>
      <c r="G476" t="str">
        <f>F144</f>
        <v>2015</v>
      </c>
      <c r="H476" t="str">
        <f>G144</f>
        <v>2016</v>
      </c>
      <c r="K476" t="str">
        <f>RIGHT(D476,2) &amp; "-" &amp; RIGHT(E476,2)</f>
        <v>12-13</v>
      </c>
      <c r="L476" t="str">
        <f>RIGHT(E476,2) &amp; "-" &amp; RIGHT(F476,2)</f>
        <v>13-14</v>
      </c>
      <c r="M476" t="str">
        <f>RIGHT(F476,2) &amp; "-" &amp; RIGHT(G476,2)</f>
        <v>14-15</v>
      </c>
      <c r="N476" t="str">
        <f>RIGHT(G476,2) &amp; "-" &amp; RIGHT(H476,2)</f>
        <v>15-16</v>
      </c>
    </row>
    <row r="477" spans="4:40" x14ac:dyDescent="0.3">
      <c r="D477">
        <f ca="1">J467*(1-J487)</f>
        <v>-4.8186553005950893E-2</v>
      </c>
      <c r="E477">
        <f ca="1">K467*(1-K487)</f>
        <v>-0.17705509936566205</v>
      </c>
      <c r="F477">
        <f ca="1">L467*(1-L487)</f>
        <v>-0.25031141625642461</v>
      </c>
      <c r="G477">
        <f ca="1">M467*(1-M487)</f>
        <v>-0.25233781507767444</v>
      </c>
      <c r="H477">
        <f ca="1">N467*(1-N487)</f>
        <v>-0.23480485738805676</v>
      </c>
      <c r="K477">
        <f ca="1">E477-D477</f>
        <v>-0.12886854635971115</v>
      </c>
      <c r="L477">
        <f ca="1">F477-E477</f>
        <v>-7.3256316890762563E-2</v>
      </c>
      <c r="M477">
        <f ca="1">G477-F477</f>
        <v>-2.0263988212498307E-3</v>
      </c>
      <c r="N477">
        <f ca="1">H477-G477</f>
        <v>1.7532957689617684E-2</v>
      </c>
    </row>
    <row r="479" spans="4:40" x14ac:dyDescent="0.3">
      <c r="Q479" t="str">
        <f>"Change in Cash Tax Rate"</f>
        <v>Change in Cash Tax Rate</v>
      </c>
    </row>
    <row r="480" spans="4:40" x14ac:dyDescent="0.3">
      <c r="Q480" t="str">
        <f>K476</f>
        <v>12-13</v>
      </c>
      <c r="R480" t="str">
        <f>L476</f>
        <v>13-14</v>
      </c>
      <c r="S480" t="str">
        <f>M476</f>
        <v>14-15</v>
      </c>
      <c r="T480" t="str">
        <f>N476</f>
        <v>15-16</v>
      </c>
    </row>
    <row r="481" spans="10:40" x14ac:dyDescent="0.3">
      <c r="Q481">
        <f ca="1">K487-J487</f>
        <v>-2.3076502550577529</v>
      </c>
      <c r="R481">
        <f ca="1">L487-K487</f>
        <v>1.1588567757220443</v>
      </c>
      <c r="S481">
        <f ca="1">M487-L487</f>
        <v>1.1284451618800875</v>
      </c>
      <c r="T481">
        <f ca="1">N487-M487</f>
        <v>4.1813029264228085E-2</v>
      </c>
      <c r="X481" t="str">
        <f>"Op WC / Sales"</f>
        <v>Op WC / Sales</v>
      </c>
    </row>
    <row r="482" spans="10:40" x14ac:dyDescent="0.3">
      <c r="X482" t="str">
        <f>D476</f>
        <v>2012</v>
      </c>
      <c r="Y482" t="str">
        <f>E476</f>
        <v>2013</v>
      </c>
      <c r="Z482" t="str">
        <f>F476</f>
        <v>2014</v>
      </c>
      <c r="AA482" t="str">
        <f>G476</f>
        <v>2015</v>
      </c>
      <c r="AB482" t="str">
        <f>H476</f>
        <v>2016</v>
      </c>
      <c r="AK482" t="str">
        <f>"Change in Op WC / Sales"</f>
        <v>Change in Op WC / Sales</v>
      </c>
    </row>
    <row r="483" spans="10:40" x14ac:dyDescent="0.3">
      <c r="X483">
        <f ca="1">(INDIRECT("J" &amp; MATCH("Total Current Assets",B145:B403,0) +144) - INDIRECT("J" &amp; MATCH("Total Current Liabilities",B145:B403,0) +144))/(INDIRECT("J" &amp; MATCH("Sales/Revenue",B145:B403,0) +144))</f>
        <v>0.64103287348069127</v>
      </c>
      <c r="Y483">
        <f ca="1">(INDIRECT("K" &amp; MATCH("Total Current Assets",B145:B403,0) +144) - INDIRECT("K" &amp; MATCH("Total Current Liabilities",B145:B403,0) +144))/(INDIRECT("K" &amp; MATCH("Sales/Revenue",B145:B403,0) +144))</f>
        <v>0.81294502867240692</v>
      </c>
      <c r="Z483">
        <f ca="1">(INDIRECT("L" &amp; MATCH("Total Current Assets",B145:B403,0) +144) - INDIRECT("L" &amp; MATCH("Total Current Liabilities",B145:B403,0) +144))/(INDIRECT("L" &amp; MATCH("Sales/Revenue",B145:B403,0) +144))</f>
        <v>1.2059180012605246</v>
      </c>
      <c r="AA483">
        <f ca="1">(INDIRECT("M" &amp; MATCH("Total Current Assets",B145:B403,0) +144) - INDIRECT("M" &amp; MATCH("Total Current Liabilities",B145:B403,0) +144))/(INDIRECT("M" &amp; MATCH("Sales/Revenue",B145:B403,0) +144))</f>
        <v>0.82528567336155589</v>
      </c>
      <c r="AB483">
        <f ca="1">(INDIRECT("N" &amp; MATCH("Total Current Assets",B145:B403,0) +144) - INDIRECT("N" &amp; MATCH("Total Current Liabilities",B145:B403,0) +144))/(INDIRECT("N" &amp; MATCH("Sales/Revenue",B145:B403,0) +144))</f>
        <v>0.77579154876691392</v>
      </c>
      <c r="AK483" t="str">
        <f>K476</f>
        <v>12-13</v>
      </c>
      <c r="AL483" t="str">
        <f>L476</f>
        <v>13-14</v>
      </c>
      <c r="AM483" t="str">
        <f>M476</f>
        <v>14-15</v>
      </c>
      <c r="AN483" t="str">
        <f>N476</f>
        <v>15-16</v>
      </c>
    </row>
    <row r="484" spans="10:40" x14ac:dyDescent="0.3">
      <c r="AK484">
        <f ca="1">Y483-X483</f>
        <v>0.17191215519171565</v>
      </c>
      <c r="AL484">
        <f ca="1">Z483-Y483</f>
        <v>0.3929729725881177</v>
      </c>
      <c r="AM484">
        <f ca="1">AA483-Z483</f>
        <v>-0.38063232789896873</v>
      </c>
      <c r="AN484">
        <f ca="1">AB483-AA483</f>
        <v>-4.9494124594641975E-2</v>
      </c>
    </row>
    <row r="485" spans="10:40" x14ac:dyDescent="0.3">
      <c r="J485" t="str">
        <f>"Cash Tax Rate"</f>
        <v>Cash Tax Rate</v>
      </c>
    </row>
    <row r="486" spans="10:40" x14ac:dyDescent="0.3">
      <c r="J486" t="str">
        <f>D476</f>
        <v>2012</v>
      </c>
      <c r="K486" t="str">
        <f>E476</f>
        <v>2013</v>
      </c>
      <c r="L486" t="str">
        <f>F476</f>
        <v>2014</v>
      </c>
      <c r="M486" t="str">
        <f>G476</f>
        <v>2015</v>
      </c>
      <c r="N486" t="str">
        <f>H476</f>
        <v>2016</v>
      </c>
    </row>
    <row r="487" spans="10:40" x14ac:dyDescent="0.3">
      <c r="J487">
        <f ca="1">(INDIRECT("J" &amp; MATCH("Income Tax",B145:B403,0) +144))/(INDIRECT("J" &amp; MATCH("Pretax Income",B145:B403,0) +144))</f>
        <v>6.2418043535274062E-3</v>
      </c>
      <c r="K487">
        <f ca="1">(INDIRECT("K" &amp; MATCH("Income Tax",B145:B403,0) +144))/(INDIRECT("K" &amp; MATCH("Pretax Income",B145:B403,0) +144))</f>
        <v>-2.3014084507042254</v>
      </c>
      <c r="L487">
        <f ca="1">(INDIRECT("L" &amp; MATCH("Income Tax",B145:B403,0) +144))/(INDIRECT("L" &amp; MATCH("Pretax Income",B145:B403,0) +144))</f>
        <v>-1.1425516749821811</v>
      </c>
      <c r="M487">
        <f ca="1">(INDIRECT("M" &amp; MATCH("Income Tax",B145:B403,0) +144))/(INDIRECT("M" &amp; MATCH("Pretax Income",B145:B403,0) +144))</f>
        <v>-1.4106513102093656E-2</v>
      </c>
      <c r="N487">
        <f ca="1">(INDIRECT("N" &amp; MATCH("Income Tax",B145:B403,0) +144))/(INDIRECT("N" &amp; MATCH("Pretax Income",B145:B403,0) +144))</f>
        <v>2.7706516162134428E-2</v>
      </c>
    </row>
    <row r="488" spans="10:40" x14ac:dyDescent="0.3">
      <c r="Q488" t="str">
        <f>"Invested Capital / Sales"</f>
        <v>Invested Capital / Sales</v>
      </c>
    </row>
    <row r="489" spans="10:40" x14ac:dyDescent="0.3">
      <c r="Q489" t="str">
        <f>D476</f>
        <v>2012</v>
      </c>
      <c r="R489" t="str">
        <f>E476</f>
        <v>2013</v>
      </c>
      <c r="S489" t="str">
        <f>F476</f>
        <v>2014</v>
      </c>
      <c r="T489" t="str">
        <f>G476</f>
        <v>2015</v>
      </c>
      <c r="U489" t="str">
        <f>H476</f>
        <v>2016</v>
      </c>
      <c r="X489" t="str">
        <f>"PPE / Sales"</f>
        <v>PPE / Sales</v>
      </c>
    </row>
    <row r="490" spans="10:40" x14ac:dyDescent="0.3">
      <c r="Q490">
        <f ca="1">SUM(X483,X491,X499)</f>
        <v>3.2401148776860351</v>
      </c>
      <c r="R490">
        <f ca="1">SUM(Y483,Y491,Y499)</f>
        <v>2.3804854385752154</v>
      </c>
      <c r="S490">
        <f ca="1">SUM(Z483,Z491,Z499)</f>
        <v>2.5623717254642124</v>
      </c>
      <c r="T490">
        <f ca="1">SUM(AA483,AA491,AA499)</f>
        <v>1.9821115956329376</v>
      </c>
      <c r="U490">
        <f ca="1">SUM(AB483,AB491,AB499)</f>
        <v>1.6821869677748129</v>
      </c>
      <c r="X490" t="str">
        <f>D476</f>
        <v>2012</v>
      </c>
      <c r="Y490" t="str">
        <f>E476</f>
        <v>2013</v>
      </c>
      <c r="Z490" t="str">
        <f>F476</f>
        <v>2014</v>
      </c>
      <c r="AA490" t="str">
        <f>G476</f>
        <v>2015</v>
      </c>
      <c r="AB490" t="str">
        <f>H476</f>
        <v>2016</v>
      </c>
      <c r="AE490" t="str">
        <f>"Change in Invested Capital / Sales"</f>
        <v>Change in Invested Capital / Sales</v>
      </c>
      <c r="AK490" t="str">
        <f>"Change in PPE / Sales"</f>
        <v>Change in PPE / Sales</v>
      </c>
    </row>
    <row r="491" spans="10:40" x14ac:dyDescent="0.3">
      <c r="X491">
        <f ca="1">(INDIRECT("J" &amp; MATCH("Net Property, Plant &amp; Equipment",B145:B403,0) +144))/(INDIRECT("J" &amp; MATCH("Sales/Revenue",B145:B403,0) +144))</f>
        <v>0.77696292117544485</v>
      </c>
      <c r="Y491">
        <f ca="1">(INDIRECT("K" &amp; MATCH("Net Property, Plant &amp; Equipment",B145:B403,0) +144))/(INDIRECT("K" &amp; MATCH("Sales/Revenue",B145:B403,0) +144))</f>
        <v>0.47554616170891012</v>
      </c>
      <c r="Z491">
        <f ca="1">(INDIRECT("L" &amp; MATCH("Net Property, Plant &amp; Equipment",B145:B403,0) +144))/(INDIRECT("L" &amp; MATCH("Sales/Revenue",B145:B403,0) +144))</f>
        <v>0.42945102538825775</v>
      </c>
      <c r="AA491">
        <f ca="1">(INDIRECT("M" &amp; MATCH("Net Property, Plant &amp; Equipment",B145:B403,0) +144))/(INDIRECT("M" &amp; MATCH("Sales/Revenue",B145:B403,0) +144))</f>
        <v>0.40554476875576917</v>
      </c>
      <c r="AB491">
        <f ca="1">(INDIRECT("N" &amp; MATCH("Net Property, Plant &amp; Equipment",B145:B403,0) +144))/(INDIRECT("N" &amp; MATCH("Sales/Revenue",B145:B403,0) +144))</f>
        <v>0.35509393984095272</v>
      </c>
      <c r="AE491" t="str">
        <f>K476</f>
        <v>12-13</v>
      </c>
      <c r="AF491" t="str">
        <f>L476</f>
        <v>13-14</v>
      </c>
      <c r="AG491" t="str">
        <f>M476</f>
        <v>14-15</v>
      </c>
      <c r="AH491" t="str">
        <f>N476</f>
        <v>15-16</v>
      </c>
      <c r="AK491" t="str">
        <f>K476</f>
        <v>12-13</v>
      </c>
      <c r="AL491" t="str">
        <f>L476</f>
        <v>13-14</v>
      </c>
      <c r="AM491" t="str">
        <f>M476</f>
        <v>14-15</v>
      </c>
      <c r="AN491" t="str">
        <f>N476</f>
        <v>15-16</v>
      </c>
    </row>
    <row r="492" spans="10:40" x14ac:dyDescent="0.3">
      <c r="AE492">
        <f ca="1">R490-Q490</f>
        <v>-0.85962943911081968</v>
      </c>
      <c r="AF492">
        <f ca="1">S490-R490</f>
        <v>0.181886286888997</v>
      </c>
      <c r="AG492">
        <f ca="1">T490-S490</f>
        <v>-0.58026012983127484</v>
      </c>
      <c r="AH492">
        <f ca="1">U490-T490</f>
        <v>-0.29992462785812468</v>
      </c>
      <c r="AK492">
        <f ca="1">Y491-X491</f>
        <v>-0.30141675946653473</v>
      </c>
      <c r="AL492">
        <f ca="1">Z491-Y491</f>
        <v>-4.6095136320652375E-2</v>
      </c>
      <c r="AM492">
        <f ca="1">AA491-Z491</f>
        <v>-2.3906256632488576E-2</v>
      </c>
      <c r="AN492">
        <f ca="1">AB491-AA491</f>
        <v>-5.0450828914816448E-2</v>
      </c>
    </row>
    <row r="497" spans="3:40" x14ac:dyDescent="0.3">
      <c r="X497" t="str">
        <f>"Intangibles / Sales"</f>
        <v>Intangibles / Sales</v>
      </c>
    </row>
    <row r="498" spans="3:40" x14ac:dyDescent="0.3">
      <c r="X498" t="str">
        <f>D476</f>
        <v>2012</v>
      </c>
      <c r="Y498" t="str">
        <f>E476</f>
        <v>2013</v>
      </c>
      <c r="Z498" t="str">
        <f>F476</f>
        <v>2014</v>
      </c>
      <c r="AA498" t="str">
        <f>G476</f>
        <v>2015</v>
      </c>
      <c r="AB498" t="str">
        <f>H476</f>
        <v>2016</v>
      </c>
      <c r="AK498" t="str">
        <f>"Change in Intagibles / Sales"</f>
        <v>Change in Intagibles / Sales</v>
      </c>
    </row>
    <row r="499" spans="3:40" x14ac:dyDescent="0.3">
      <c r="X499">
        <f ca="1">(INDIRECT("J" &amp; MATCH("Intangible Assets",B145:B403,0) +144))/(INDIRECT("J" &amp; MATCH("Sales/Revenue",B145:B403,0) +144))</f>
        <v>1.822119083029899</v>
      </c>
      <c r="Y499">
        <f ca="1">(INDIRECT("K" &amp; MATCH("Intangible Assets",B145:B403,0) +144))/(INDIRECT("K" &amp; MATCH("Sales/Revenue",B145:B403,0) +144))</f>
        <v>1.0919942481938982</v>
      </c>
      <c r="Z499">
        <f ca="1">(INDIRECT("L" &amp; MATCH("Intangible Assets",B145:B403,0) +144))/(INDIRECT("L" &amp; MATCH("Sales/Revenue",B145:B403,0) +144))</f>
        <v>0.92700269881543007</v>
      </c>
      <c r="AA499">
        <f ca="1">(INDIRECT("M" &amp; MATCH("Intangible Assets",B145:B403,0) +144))/(INDIRECT("M" &amp; MATCH("Sales/Revenue",B145:B403,0) +144))</f>
        <v>0.75128115351561253</v>
      </c>
      <c r="AB499">
        <f ca="1">(INDIRECT("N" &amp; MATCH("Intangible Assets",B145:B403,0) +144))/(INDIRECT("N" &amp; MATCH("Sales/Revenue",B145:B403,0) +144))</f>
        <v>0.55130147916694605</v>
      </c>
      <c r="AK499" t="str">
        <f>K476</f>
        <v>12-13</v>
      </c>
      <c r="AL499" t="str">
        <f>L476</f>
        <v>13-14</v>
      </c>
      <c r="AM499" t="str">
        <f>M476</f>
        <v>14-15</v>
      </c>
      <c r="AN499" t="str">
        <f>N476</f>
        <v>15-16</v>
      </c>
    </row>
    <row r="500" spans="3:40" x14ac:dyDescent="0.3">
      <c r="C500" t="s">
        <v>5615</v>
      </c>
      <c r="AK500">
        <f ca="1">Y499-X499</f>
        <v>-0.73012483483600077</v>
      </c>
      <c r="AL500">
        <f ca="1">Z499-Y499</f>
        <v>-0.16499154937846816</v>
      </c>
      <c r="AM500">
        <f ca="1">AA499-Z499</f>
        <v>-0.17572154529981754</v>
      </c>
      <c r="AN500">
        <f ca="1">AB499-AA499</f>
        <v>-0.19997967434866648</v>
      </c>
    </row>
    <row r="501" spans="3:40" x14ac:dyDescent="0.3">
      <c r="C501" t="s">
        <v>1072</v>
      </c>
    </row>
    <row r="502" spans="3:40" x14ac:dyDescent="0.3">
      <c r="C502" t="s">
        <v>1070</v>
      </c>
    </row>
    <row r="503" spans="3:40" x14ac:dyDescent="0.3">
      <c r="C503" t="s">
        <v>1785</v>
      </c>
    </row>
    <row r="504" spans="3:40" x14ac:dyDescent="0.3">
      <c r="C504" t="s">
        <v>1074</v>
      </c>
    </row>
    <row r="505" spans="3:40" x14ac:dyDescent="0.3">
      <c r="C505" t="s">
        <v>3751</v>
      </c>
    </row>
    <row r="506" spans="3:40" x14ac:dyDescent="0.3">
      <c r="C506" t="s">
        <v>1072</v>
      </c>
    </row>
    <row r="507" spans="3:40" x14ac:dyDescent="0.3">
      <c r="C507" t="s">
        <v>3148</v>
      </c>
    </row>
    <row r="508" spans="3:40" x14ac:dyDescent="0.3">
      <c r="C508" t="s">
        <v>1071</v>
      </c>
    </row>
    <row r="509" spans="3:40" x14ac:dyDescent="0.3">
      <c r="C509" t="s">
        <v>1783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09"/>
  <sheetViews>
    <sheetView topLeftCell="B1" workbookViewId="0"/>
  </sheetViews>
  <sheetFormatPr defaultRowHeight="14.4" x14ac:dyDescent="0.3"/>
  <cols>
    <col min="1" max="1" width="0" hidden="1" customWidth="1"/>
    <col min="2" max="7" width="20.6640625" customWidth="1"/>
  </cols>
  <sheetData>
    <row r="1" spans="1:16" x14ac:dyDescent="0.3">
      <c r="B1" t="s">
        <v>0</v>
      </c>
      <c r="C1" t="s">
        <v>5616</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Allegion</v>
      </c>
    </row>
    <row r="2" spans="1:16" x14ac:dyDescent="0.3">
      <c r="B2" t="s">
        <v>2</v>
      </c>
      <c r="C2" t="s">
        <v>5617</v>
      </c>
      <c r="K2" t="str">
        <f>LEFT(C1,FIND("(",C1) - 2)</f>
        <v>Allegion plc</v>
      </c>
    </row>
    <row r="3" spans="1:16" x14ac:dyDescent="0.3">
      <c r="J3">
        <f ca="1">RANDBETWEEN(1,6)</f>
        <v>3</v>
      </c>
      <c r="K3" t="str">
        <f>" is scheduled to report earnings "&amp;IFERROR("between "&amp;LEFT(C20,FIND("-",C20)-2)&amp;" and "&amp;RIGHT(C20,FIND("-",C20)-2),"on "&amp;C20)</f>
        <v xml:space="preserve"> is scheduled to report earnings on Jul 27, 2017</v>
      </c>
      <c r="L3" t="str">
        <f>" is slated to report earnings "&amp;IFERROR("between "&amp;LEFT(C20,FIND("-",C20)-2)&amp;" and "&amp;RIGHT(C20,FIND("-",C20)-2),"on "&amp;C20)</f>
        <v xml:space="preserve"> is slated to report earnings on Jul 27, 2017</v>
      </c>
      <c r="M3" t="str">
        <f>" will report earnings "&amp;IFERROR("between "&amp;LEFT(C20,FIND("-",C20)-2)&amp;" and "&amp;RIGHT(C20,FIND("-",C20)-2),"on "&amp;C20)</f>
        <v xml:space="preserve"> will report earnings on Jul 27, 2017</v>
      </c>
      <c r="N3" t="str">
        <f>" reports earnings "&amp;IFERROR("between "&amp;LEFT(C20,FIND("-",C20)-2)&amp;" and "&amp;RIGHT(C20,FIND("-",C20)-2),"on "&amp;C20)</f>
        <v xml:space="preserve"> reports earnings on Jul 27, 2017</v>
      </c>
      <c r="O3" t="str">
        <f>" plans to report earnings "&amp;IFERROR("between "&amp;LEFT(C20,FIND("-",C20)-2)&amp;" and "&amp;RIGHT(C20,FIND("-",C20)-2),"on "&amp;C20)</f>
        <v xml:space="preserve"> plans to report earnings on Jul 27, 2017</v>
      </c>
      <c r="P3" t="str">
        <f>" is going to report earnings "&amp;IFERROR("between "&amp;LEFT(C20,FIND("-",C20)-2)&amp;" and "&amp;RIGHT(C20,FIND("-",C20)-2),"on "&amp;C20)</f>
        <v xml:space="preserve"> is going to report earnings on Jul 27, 2017</v>
      </c>
    </row>
    <row r="4" spans="1:16" x14ac:dyDescent="0.3">
      <c r="B4" t="s">
        <v>4</v>
      </c>
      <c r="J4">
        <f ca="1">RANDBETWEEN(1,2)</f>
        <v>1</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$80.31, down .12% after opening slightly below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$80.31, down .12% after opening a bit below yesterday's closing price</v>
      </c>
    </row>
    <row r="5" spans="1:16" x14ac:dyDescent="0.3">
      <c r="J5">
        <f ca="1">RANDBETWEEN(1,2)</f>
        <v>2</v>
      </c>
      <c r="K5" t="str">
        <f>"The one year target estimate for " &amp; D1 &amp; " is " &amp; TEXT(C23,"$####.00")</f>
        <v>The one year target estimate for Allegion is $86.33</v>
      </c>
      <c r="L5" t="str">
        <f>D1 &amp; " is expected to be trading at " &amp; TEXT(C23, "$####.00") &amp; ", based on target estimates"</f>
        <v>Allegion is expected to be trading at $86.33, based on target estimates</v>
      </c>
    </row>
    <row r="6" spans="1:16" x14ac:dyDescent="0.3">
      <c r="K6" t="str">
        <f>" which would be " &amp; IF(OR(LEFT(ABS((C23-C2)/C2*100),1)="8",LEFT(ABS((C23-C2)/C2*100),2)="18"), "an ", "a ")  &amp;TEXT(ABS((C23-C2)/C2),"####.00%")&amp;IF((C23-C2)&gt;0," increase over"," decrease from")&amp;" the current price"</f>
        <v xml:space="preserve"> which would be a 7.50% increase over the current price</v>
      </c>
    </row>
    <row r="7" spans="1:16" x14ac:dyDescent="0.3">
      <c r="A7" s="1">
        <v>0</v>
      </c>
      <c r="B7" t="s">
        <v>5</v>
      </c>
      <c r="C7" t="s">
        <v>5618</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increase by 5.% over last quarter based on the average of 9 analyst estimates (Yahoo Finance)</v>
      </c>
    </row>
    <row r="8" spans="1:16" x14ac:dyDescent="0.3">
      <c r="A8" s="1">
        <v>1</v>
      </c>
      <c r="B8" t="s">
        <v>7</v>
      </c>
      <c r="C8" t="s">
        <v>5619</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in the high end of its 52-week range</v>
      </c>
    </row>
    <row r="9" spans="1:16" x14ac:dyDescent="0.3">
      <c r="A9" s="1">
        <v>2</v>
      </c>
      <c r="B9" t="s">
        <v>9</v>
      </c>
      <c r="C9" t="s">
        <v>5620</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2 times, and a negative earnings surprise 2 times</v>
      </c>
    </row>
    <row r="10" spans="1:16" x14ac:dyDescent="0.3">
      <c r="A10" s="1">
        <v>3</v>
      </c>
      <c r="B10" t="s">
        <v>11</v>
      </c>
      <c r="C10" t="s">
        <v>5621</v>
      </c>
      <c r="K10" t="str">
        <f>IF(F48=F52,"",IF(F48&gt;F52, "EPS estimates have increased by " &amp; TEXT(F48-F52,"$0.00") &amp; " in the 2 months leading up to the earnings report", "EPS estimates have decreased by " &amp; TEXT(ABS(F48-F52),"$0.00") &amp; " in the 2 months leading up to the earnings report"))</f>
        <v>EPS estimates have increased by $0.14 in the 2 months leading up to the earnings report</v>
      </c>
    </row>
    <row r="11" spans="1:16" x14ac:dyDescent="0.3">
      <c r="A11" s="1">
        <v>4</v>
      </c>
      <c r="B11" t="s">
        <v>13</v>
      </c>
      <c r="C11" t="s">
        <v>5622</v>
      </c>
      <c r="K11" t="str">
        <f>IF(B145="Interest Income",U42, K42)</f>
        <v>No positive trends</v>
      </c>
    </row>
    <row r="12" spans="1:16" x14ac:dyDescent="0.3">
      <c r="A12" s="1">
        <v>5</v>
      </c>
      <c r="B12" t="s">
        <v>15</v>
      </c>
      <c r="C12" t="s">
        <v>5623</v>
      </c>
      <c r="D12" t="str">
        <f>LEFT(C12,FIND("-",C12)-2)</f>
        <v>61.47</v>
      </c>
      <c r="E12" t="str">
        <f>TRIM(RIGHT(C12,FIND("-",C12)-1))</f>
        <v>82.90</v>
      </c>
      <c r="K12" t="e">
        <f ca="1">D78</f>
        <v>#VALUE!</v>
      </c>
    </row>
    <row r="13" spans="1:16" x14ac:dyDescent="0.3">
      <c r="A13" s="1">
        <v>6</v>
      </c>
      <c r="B13" t="s">
        <v>17</v>
      </c>
      <c r="C13" t="s">
        <v>5624</v>
      </c>
      <c r="K13" t="str">
        <f ca="1">D89</f>
        <v>Inconclusive</v>
      </c>
    </row>
    <row r="14" spans="1:16" x14ac:dyDescent="0.3">
      <c r="A14" s="1">
        <v>7</v>
      </c>
      <c r="B14" t="s">
        <v>19</v>
      </c>
      <c r="C14" t="s">
        <v>5625</v>
      </c>
    </row>
    <row r="16" spans="1:16" x14ac:dyDescent="0.3">
      <c r="A16" s="1">
        <v>0</v>
      </c>
      <c r="B16" t="s">
        <v>21</v>
      </c>
      <c r="C16" t="s">
        <v>1101</v>
      </c>
    </row>
    <row r="17" spans="1:23" x14ac:dyDescent="0.3">
      <c r="A17" s="1">
        <v>1</v>
      </c>
      <c r="B17" t="s">
        <v>23</v>
      </c>
      <c r="C17" t="s">
        <v>5626</v>
      </c>
      <c r="K17" t="str">
        <f ca="1">K2 &amp; IF(J3=1, K3,IF(J3=2,L3,IF(J3=3,M3,IF(J3=4,N3,IF(J3=5,O3,IF(J3=6,P3)))))) &amp; ". " &amp; IF(J4=1,K4,IF(J4=2,L4)) &amp; ". " &amp; IF(J5=1,K5,IF(J5=2,L5)) &amp; K6 &amp; ". " &amp; K7 &amp; ". " &amp; K8 &amp; ". " &amp; K9 &amp; "."</f>
        <v>Allegion plc will report earnings on Jul 27, 2017. The stock is currently trading at $80.31, down .12% after opening slightly below yesterday's close. Allegion is expected to be trading at $86.33, based on target estimates which would be a 7.50% increase over the current price. Earnings are expected to increase by 5.% over last quarter based on the average of 9 analyst estimates (Yahoo Finance). The stock is trading in the high end of its 52-week range. Over the last 4 quarters, there have been positive earnings surprises 2 times, and a negative earnings surprise 2 times.</v>
      </c>
    </row>
    <row r="18" spans="1:23" x14ac:dyDescent="0.3">
      <c r="A18" s="1">
        <v>2</v>
      </c>
      <c r="B18" t="s">
        <v>25</v>
      </c>
      <c r="C18" t="s">
        <v>5627</v>
      </c>
    </row>
    <row r="19" spans="1:23" x14ac:dyDescent="0.3">
      <c r="A19" s="1">
        <v>3</v>
      </c>
      <c r="B19" t="s">
        <v>27</v>
      </c>
      <c r="C19" t="s">
        <v>5628</v>
      </c>
    </row>
    <row r="20" spans="1:23" x14ac:dyDescent="0.3">
      <c r="A20" s="1">
        <v>4</v>
      </c>
      <c r="B20" t="s">
        <v>29</v>
      </c>
      <c r="C20" t="s">
        <v>30</v>
      </c>
    </row>
    <row r="21" spans="1:23" x14ac:dyDescent="0.3">
      <c r="A21" s="1">
        <v>5</v>
      </c>
      <c r="B21" t="s">
        <v>31</v>
      </c>
      <c r="C21" t="s">
        <v>5629</v>
      </c>
    </row>
    <row r="22" spans="1:23" x14ac:dyDescent="0.3">
      <c r="A22" s="1">
        <v>6</v>
      </c>
      <c r="B22" t="s">
        <v>33</v>
      </c>
      <c r="C22" t="s">
        <v>5630</v>
      </c>
      <c r="J22">
        <f>IF(K22 &lt;&gt; "",1, 0)</f>
        <v>0</v>
      </c>
      <c r="K22" t="str">
        <f>IF(I145="pos_trend","Revenue","")</f>
        <v/>
      </c>
      <c r="L22" t="str">
        <f t="shared" ref="L22:L38" si="0">IF(EXACT(K22,UPPER(K22)),K22,LOWER(K22))</f>
        <v/>
      </c>
      <c r="M22" t="str">
        <f>L22</f>
        <v/>
      </c>
      <c r="T22">
        <f>IF(U22 &lt;&gt; "",1, 0)</f>
        <v>0</v>
      </c>
      <c r="U22" t="str">
        <f>IF(AND(B145 = "Interest Income",I145="pos_trend"), "Interest Income","")</f>
        <v/>
      </c>
      <c r="V22" t="str">
        <f t="shared" ref="V22:V38" si="1">IF(EXACT(U22,UPPER(U22)),U22,LOWER(U22))</f>
        <v/>
      </c>
      <c r="W22" t="str">
        <f>V22</f>
        <v/>
      </c>
    </row>
    <row r="23" spans="1:23" x14ac:dyDescent="0.3">
      <c r="A23" s="1">
        <v>7</v>
      </c>
      <c r="B23" t="s">
        <v>34</v>
      </c>
      <c r="C23" t="s">
        <v>5631</v>
      </c>
      <c r="J23">
        <f>IF(K23 &lt;&gt; "",2, 0)</f>
        <v>0</v>
      </c>
      <c r="K23" t="str">
        <f>IF(I146="pos_trend",B146,"")</f>
        <v/>
      </c>
      <c r="L23" t="str">
        <f t="shared" si="0"/>
        <v/>
      </c>
      <c r="M23" t="str">
        <f t="shared" ref="M23:M39" si="2">IF(L23&lt;&gt;"", M22 &amp; ", " &amp; L23,M22)</f>
        <v/>
      </c>
      <c r="T23">
        <f>IF(U23 &lt;&gt; "",2, 0)</f>
        <v>0</v>
      </c>
      <c r="U23" t="str">
        <f>IF(I151="pos_trend",B151,"")</f>
        <v/>
      </c>
      <c r="V23" t="str">
        <f t="shared" si="1"/>
        <v/>
      </c>
      <c r="W23" t="str">
        <f t="shared" ref="W23:W39" si="3">IF(V23&lt;&gt;"", W22 &amp; ", " &amp; V23,W22)</f>
        <v/>
      </c>
    </row>
    <row r="24" spans="1:23" x14ac:dyDescent="0.3">
      <c r="J24">
        <f>IF(K24 &lt;&gt; "",3, 0)</f>
        <v>0</v>
      </c>
      <c r="K24" t="str">
        <f>IF(I153="pos_trend",B153,"")</f>
        <v/>
      </c>
      <c r="L24" t="str">
        <f t="shared" si="0"/>
        <v/>
      </c>
      <c r="M24" t="str">
        <f t="shared" si="2"/>
        <v/>
      </c>
      <c r="T24">
        <f>IF(U24 &lt;&gt; "",3, 0)</f>
        <v>0</v>
      </c>
      <c r="U24" t="str">
        <f>IF(I161="pos_trend",B161,"")</f>
        <v/>
      </c>
      <c r="V24" t="str">
        <f t="shared" si="1"/>
        <v/>
      </c>
      <c r="W24" t="str">
        <f t="shared" si="3"/>
        <v/>
      </c>
    </row>
    <row r="25" spans="1:23" x14ac:dyDescent="0.3">
      <c r="J25">
        <f>IF(K25 &lt;&gt; "",4, 0)</f>
        <v>0</v>
      </c>
      <c r="K25" t="str">
        <f>IF(I154="pos_trend",B154,"")</f>
        <v/>
      </c>
      <c r="L25" t="str">
        <f t="shared" si="0"/>
        <v/>
      </c>
      <c r="M25" t="str">
        <f t="shared" si="2"/>
        <v/>
      </c>
      <c r="T25">
        <f>IF(U25 &lt;&gt; "",4, 0)</f>
        <v>0</v>
      </c>
      <c r="U25" t="str">
        <f>IF(I162="pos_trend",B162,"")</f>
        <v/>
      </c>
      <c r="V25" t="str">
        <f t="shared" si="1"/>
        <v/>
      </c>
      <c r="W25" t="str">
        <f t="shared" si="3"/>
        <v/>
      </c>
    </row>
    <row r="26" spans="1:23" x14ac:dyDescent="0.3">
      <c r="B26" s="1" t="s">
        <v>36</v>
      </c>
      <c r="C26" s="1" t="s">
        <v>37</v>
      </c>
      <c r="D26" s="1" t="s">
        <v>38</v>
      </c>
      <c r="E26" s="1" t="s">
        <v>39</v>
      </c>
      <c r="F26" s="1" t="s">
        <v>40</v>
      </c>
      <c r="J26">
        <f>IF(K26 &lt;&gt; "",5, 0)</f>
        <v>0</v>
      </c>
      <c r="K26" t="str">
        <f>IF(I155="pos_trend",B155,"")</f>
        <v/>
      </c>
      <c r="L26" t="str">
        <f t="shared" si="0"/>
        <v/>
      </c>
      <c r="M26" t="str">
        <f t="shared" si="2"/>
        <v/>
      </c>
      <c r="T26">
        <f>IF(U26 &lt;&gt; "",5, 0)</f>
        <v>0</v>
      </c>
      <c r="U26" t="str">
        <f>IF(I167="pos_trend",B167,"")</f>
        <v/>
      </c>
      <c r="V26" t="str">
        <f t="shared" si="1"/>
        <v/>
      </c>
      <c r="W26" t="str">
        <f t="shared" si="3"/>
        <v/>
      </c>
    </row>
    <row r="27" spans="1:23" x14ac:dyDescent="0.3">
      <c r="A27" s="1">
        <v>0</v>
      </c>
      <c r="B27" t="s">
        <v>41</v>
      </c>
      <c r="C27">
        <v>9</v>
      </c>
      <c r="D27">
        <v>9</v>
      </c>
      <c r="E27">
        <v>9</v>
      </c>
      <c r="F27">
        <v>11</v>
      </c>
      <c r="J27">
        <f>IF(K27 &lt;&gt; "",6, 0)</f>
        <v>0</v>
      </c>
      <c r="K27" t="str">
        <f>IF(I172="pos_trend",B172,"")</f>
        <v/>
      </c>
      <c r="L27" t="str">
        <f t="shared" si="0"/>
        <v/>
      </c>
      <c r="M27" t="str">
        <f t="shared" si="2"/>
        <v/>
      </c>
      <c r="T27">
        <f>IF(U27 &lt;&gt; "",6, 0)</f>
        <v>0</v>
      </c>
      <c r="U27" t="str">
        <f>IF(I170="pos_trend",B170,"")</f>
        <v/>
      </c>
      <c r="V27" t="str">
        <f t="shared" si="1"/>
        <v/>
      </c>
      <c r="W27" t="str">
        <f t="shared" si="3"/>
        <v/>
      </c>
    </row>
    <row r="28" spans="1:23" x14ac:dyDescent="0.3">
      <c r="A28" s="1">
        <v>1</v>
      </c>
      <c r="B28" t="s">
        <v>42</v>
      </c>
      <c r="C28">
        <v>1</v>
      </c>
      <c r="D28">
        <v>1.05</v>
      </c>
      <c r="E28">
        <v>3.73</v>
      </c>
      <c r="F28">
        <v>4.24</v>
      </c>
      <c r="J28">
        <f>IF(K28 &lt;&gt; "",7, 0)</f>
        <v>0</v>
      </c>
      <c r="K28" t="str">
        <f>IF(I173="pos_trend",B173,"")</f>
        <v/>
      </c>
      <c r="L28" t="str">
        <f t="shared" si="0"/>
        <v/>
      </c>
      <c r="M28" t="str">
        <f t="shared" si="2"/>
        <v/>
      </c>
      <c r="T28">
        <f>IF(U28 &lt;&gt; "",7, 0)</f>
        <v>0</v>
      </c>
      <c r="U28" t="str">
        <f>IF(I171="pos_trend",B171,"")</f>
        <v/>
      </c>
      <c r="V28" t="str">
        <f t="shared" si="1"/>
        <v/>
      </c>
      <c r="W28" t="str">
        <f t="shared" si="3"/>
        <v/>
      </c>
    </row>
    <row r="29" spans="1:23" x14ac:dyDescent="0.3">
      <c r="A29" s="1">
        <v>2</v>
      </c>
      <c r="B29" t="s">
        <v>43</v>
      </c>
      <c r="C29">
        <v>0.97</v>
      </c>
      <c r="D29">
        <v>1.02</v>
      </c>
      <c r="E29">
        <v>3.68</v>
      </c>
      <c r="F29">
        <v>4.05</v>
      </c>
      <c r="J29">
        <f>IF(K29 &lt;&gt; "",8, 0)</f>
        <v>0</v>
      </c>
      <c r="K29" t="str">
        <f>IF(I174="pos_trend",B174,"")</f>
        <v/>
      </c>
      <c r="L29" t="str">
        <f t="shared" si="0"/>
        <v/>
      </c>
      <c r="M29" t="str">
        <f t="shared" si="2"/>
        <v/>
      </c>
      <c r="T29">
        <f>IF(U29 &lt;&gt; "",8, 0)</f>
        <v>0</v>
      </c>
      <c r="U29" t="str">
        <f>IF(I172="pos_trend",B172,"")</f>
        <v/>
      </c>
      <c r="V29" t="str">
        <f t="shared" si="1"/>
        <v/>
      </c>
      <c r="W29" t="str">
        <f t="shared" si="3"/>
        <v/>
      </c>
    </row>
    <row r="30" spans="1:23" x14ac:dyDescent="0.3">
      <c r="A30" s="1">
        <v>3</v>
      </c>
      <c r="B30" t="s">
        <v>44</v>
      </c>
      <c r="C30">
        <v>1.06</v>
      </c>
      <c r="D30">
        <v>1.07</v>
      </c>
      <c r="E30">
        <v>3.78</v>
      </c>
      <c r="F30">
        <v>5</v>
      </c>
      <c r="J30">
        <f>IF(K30 &lt;&gt; "",9, 0)</f>
        <v>0</v>
      </c>
      <c r="K30" t="str">
        <f>IF(I185="pos_trend",B185,"")</f>
        <v/>
      </c>
      <c r="L30" t="str">
        <f t="shared" si="0"/>
        <v/>
      </c>
      <c r="M30" t="str">
        <f t="shared" si="2"/>
        <v/>
      </c>
      <c r="T30">
        <f>IF(U30 &lt;&gt; "",9, 0)</f>
        <v>0</v>
      </c>
      <c r="U30" t="str">
        <f>IF(I178="pos_trend",B178,"")</f>
        <v/>
      </c>
      <c r="V30" t="str">
        <f t="shared" si="1"/>
        <v/>
      </c>
      <c r="W30" t="str">
        <f t="shared" si="3"/>
        <v/>
      </c>
    </row>
    <row r="31" spans="1:23" x14ac:dyDescent="0.3">
      <c r="A31" s="1">
        <v>4</v>
      </c>
      <c r="B31" t="s">
        <v>45</v>
      </c>
      <c r="C31">
        <v>0.99</v>
      </c>
      <c r="D31">
        <v>0.93</v>
      </c>
      <c r="E31">
        <v>3.34</v>
      </c>
      <c r="F31">
        <v>3.73</v>
      </c>
      <c r="J31">
        <f>IF(K31 &lt;&gt; "",10, 0)</f>
        <v>0</v>
      </c>
      <c r="K31" t="str">
        <f>IF(I186="pos_trend",B186,"")</f>
        <v/>
      </c>
      <c r="L31" t="str">
        <f t="shared" si="0"/>
        <v/>
      </c>
      <c r="M31" t="str">
        <f t="shared" si="2"/>
        <v/>
      </c>
      <c r="T31">
        <f>IF(U31 &lt;&gt; "",10, 0)</f>
        <v>0</v>
      </c>
      <c r="U31" t="str">
        <f>IF(I199="pos_trend",B199,"")</f>
        <v/>
      </c>
      <c r="V31" t="str">
        <f t="shared" si="1"/>
        <v/>
      </c>
      <c r="W31" t="str">
        <f t="shared" si="3"/>
        <v/>
      </c>
    </row>
    <row r="32" spans="1:23" x14ac:dyDescent="0.3">
      <c r="J32">
        <f>IF(K32 &lt;&gt; "",11, 0)</f>
        <v>0</v>
      </c>
      <c r="K32" t="str">
        <f>IF(I187="pos_trend",B187,"")</f>
        <v/>
      </c>
      <c r="L32" t="str">
        <f t="shared" si="0"/>
        <v/>
      </c>
      <c r="M32" t="str">
        <f t="shared" si="2"/>
        <v/>
      </c>
      <c r="T32">
        <f>IF(U32 &lt;&gt; "",11, 0)</f>
        <v>0</v>
      </c>
      <c r="U32" t="str">
        <f>IF(I209="pos_trend",B209,"")</f>
        <v/>
      </c>
      <c r="V32" t="str">
        <f t="shared" si="1"/>
        <v/>
      </c>
      <c r="W32" t="str">
        <f t="shared" si="3"/>
        <v/>
      </c>
    </row>
    <row r="33" spans="1:23" x14ac:dyDescent="0.3">
      <c r="B33" s="1" t="s">
        <v>46</v>
      </c>
      <c r="C33" s="1" t="s">
        <v>37</v>
      </c>
      <c r="D33" s="1" t="s">
        <v>38</v>
      </c>
      <c r="E33" s="1" t="s">
        <v>39</v>
      </c>
      <c r="F33" s="1" t="s">
        <v>40</v>
      </c>
      <c r="J33">
        <f>IF(K33 &lt;&gt; "",12, 0)</f>
        <v>0</v>
      </c>
      <c r="K33" t="str">
        <f>IF(I195="pos_trend",B195,"")</f>
        <v/>
      </c>
      <c r="L33" t="str">
        <f t="shared" si="0"/>
        <v/>
      </c>
      <c r="M33" t="str">
        <f t="shared" si="2"/>
        <v/>
      </c>
      <c r="T33">
        <f>IF(U33 &lt;&gt; "",12, 0)</f>
        <v>0</v>
      </c>
      <c r="U33" t="str">
        <f>IF(I231="pos_trend",B231,"")</f>
        <v/>
      </c>
      <c r="V33" t="str">
        <f t="shared" si="1"/>
        <v/>
      </c>
      <c r="W33" t="str">
        <f t="shared" si="3"/>
        <v/>
      </c>
    </row>
    <row r="34" spans="1:23" x14ac:dyDescent="0.3">
      <c r="A34" s="1">
        <v>0</v>
      </c>
      <c r="B34" t="s">
        <v>41</v>
      </c>
      <c r="C34" t="s">
        <v>2511</v>
      </c>
      <c r="D34" t="s">
        <v>2511</v>
      </c>
      <c r="E34" t="s">
        <v>2512</v>
      </c>
      <c r="F34" t="s">
        <v>5632</v>
      </c>
      <c r="J34">
        <f>IF(K34 &lt;&gt; "",13, 0)</f>
        <v>0</v>
      </c>
      <c r="K34" t="str">
        <f>IF(I196="pos_trend",B196,"")</f>
        <v/>
      </c>
      <c r="L34" t="str">
        <f t="shared" si="0"/>
        <v/>
      </c>
      <c r="M34" t="str">
        <f t="shared" si="2"/>
        <v/>
      </c>
      <c r="T34">
        <f>IF(U34 &lt;&gt; "",13, 0)</f>
        <v>0</v>
      </c>
      <c r="U34" t="str">
        <f>IF(I251="pos_trend",B251,"")</f>
        <v/>
      </c>
      <c r="V34" t="str">
        <f t="shared" si="1"/>
        <v/>
      </c>
      <c r="W34" t="str">
        <f t="shared" si="3"/>
        <v/>
      </c>
    </row>
    <row r="35" spans="1:23" x14ac:dyDescent="0.3">
      <c r="A35" s="1">
        <v>1</v>
      </c>
      <c r="B35" t="s">
        <v>42</v>
      </c>
      <c r="C35" t="s">
        <v>5633</v>
      </c>
      <c r="D35" t="s">
        <v>5634</v>
      </c>
      <c r="E35" t="s">
        <v>5635</v>
      </c>
      <c r="F35" t="s">
        <v>5636</v>
      </c>
      <c r="J35">
        <f>IF(K35 &lt;&gt; "",14, 0)</f>
        <v>0</v>
      </c>
      <c r="K35" t="str">
        <f>IF(I201="pos_trend",B201,"")</f>
        <v/>
      </c>
      <c r="L35" t="str">
        <f t="shared" si="0"/>
        <v/>
      </c>
      <c r="M35" t="str">
        <f t="shared" si="2"/>
        <v/>
      </c>
      <c r="T35">
        <f>IF(U35 &lt;&gt; "",14, 0)</f>
        <v>0</v>
      </c>
      <c r="U35" t="str">
        <f>IF(I279="pos_trend",B279,"")</f>
        <v/>
      </c>
      <c r="V35" t="str">
        <f t="shared" si="1"/>
        <v/>
      </c>
      <c r="W35" t="str">
        <f t="shared" si="3"/>
        <v/>
      </c>
    </row>
    <row r="36" spans="1:23" x14ac:dyDescent="0.3">
      <c r="A36" s="1">
        <v>2</v>
      </c>
      <c r="B36" t="s">
        <v>43</v>
      </c>
      <c r="C36" t="s">
        <v>5637</v>
      </c>
      <c r="D36" t="s">
        <v>5638</v>
      </c>
      <c r="E36" t="s">
        <v>5635</v>
      </c>
      <c r="F36" t="s">
        <v>5639</v>
      </c>
      <c r="J36">
        <f>IF(K36 &lt;&gt; "",15, 0)</f>
        <v>0</v>
      </c>
      <c r="K36" t="str">
        <f>IF(I202="pos_trend",B202,"")</f>
        <v/>
      </c>
      <c r="L36" t="str">
        <f t="shared" si="0"/>
        <v/>
      </c>
      <c r="M36" t="str">
        <f t="shared" si="2"/>
        <v/>
      </c>
      <c r="T36">
        <f>IF(U36 &lt;&gt; "",15, 0)</f>
        <v>0</v>
      </c>
      <c r="U36" t="str">
        <f>IF(I336="pos_trend",B336,"")</f>
        <v/>
      </c>
      <c r="V36" t="str">
        <f t="shared" si="1"/>
        <v/>
      </c>
      <c r="W36" t="str">
        <f t="shared" si="3"/>
        <v/>
      </c>
    </row>
    <row r="37" spans="1:23" x14ac:dyDescent="0.3">
      <c r="A37" s="1">
        <v>3</v>
      </c>
      <c r="B37" t="s">
        <v>44</v>
      </c>
      <c r="C37" t="s">
        <v>5640</v>
      </c>
      <c r="D37" t="s">
        <v>5641</v>
      </c>
      <c r="E37" t="s">
        <v>5642</v>
      </c>
      <c r="F37" t="s">
        <v>5643</v>
      </c>
      <c r="J37">
        <f>IF(K37 &lt;&gt; "",16, 0)</f>
        <v>0</v>
      </c>
      <c r="K37" t="str">
        <f>IF(I203="pos_trend",B203,"")</f>
        <v/>
      </c>
      <c r="L37" t="str">
        <f t="shared" si="0"/>
        <v/>
      </c>
      <c r="M37" t="str">
        <f t="shared" si="2"/>
        <v/>
      </c>
      <c r="T37">
        <f>IF(U37 &lt;&gt; "",16, 0)</f>
        <v>0</v>
      </c>
      <c r="U37" t="str">
        <f>IF(I235="pos_trend",B235,"")</f>
        <v/>
      </c>
      <c r="V37" t="str">
        <f t="shared" si="1"/>
        <v/>
      </c>
      <c r="W37" t="str">
        <f t="shared" si="3"/>
        <v/>
      </c>
    </row>
    <row r="38" spans="1:23" x14ac:dyDescent="0.3">
      <c r="A38" s="1">
        <v>4</v>
      </c>
      <c r="B38" t="s">
        <v>60</v>
      </c>
      <c r="C38" t="s">
        <v>5644</v>
      </c>
      <c r="D38" t="s">
        <v>5645</v>
      </c>
      <c r="E38" t="s">
        <v>4343</v>
      </c>
      <c r="F38" t="s">
        <v>5635</v>
      </c>
      <c r="J38">
        <f>IF(K38 &lt;&gt; "",17, 0)</f>
        <v>0</v>
      </c>
      <c r="K38" t="str">
        <f>IF(I351="pos_trend",B351,"")</f>
        <v/>
      </c>
      <c r="L38" t="str">
        <f t="shared" si="0"/>
        <v/>
      </c>
      <c r="M38" t="str">
        <f t="shared" si="2"/>
        <v/>
      </c>
      <c r="T38">
        <f>IF(U38 &lt;&gt; "",17, 0)</f>
        <v>0</v>
      </c>
      <c r="U38" t="str">
        <f>IF(I236="pos_trend",B236,"")</f>
        <v/>
      </c>
      <c r="V38" t="str">
        <f t="shared" si="1"/>
        <v/>
      </c>
      <c r="W38" t="str">
        <f t="shared" si="3"/>
        <v/>
      </c>
    </row>
    <row r="39" spans="1:23" x14ac:dyDescent="0.3">
      <c r="A39" s="1">
        <v>5</v>
      </c>
      <c r="B39" t="s">
        <v>63</v>
      </c>
      <c r="C39" t="s">
        <v>2529</v>
      </c>
      <c r="D39" t="s">
        <v>5646</v>
      </c>
      <c r="E39" t="s">
        <v>5647</v>
      </c>
      <c r="F39" t="s">
        <v>2529</v>
      </c>
      <c r="K39" t="str">
        <f>IF(I352="pos_trend",B352,"")</f>
        <v/>
      </c>
      <c r="M39" t="str">
        <f t="shared" si="2"/>
        <v/>
      </c>
      <c r="W39" t="str">
        <f t="shared" si="3"/>
        <v/>
      </c>
    </row>
    <row r="40" spans="1:23" x14ac:dyDescent="0.3">
      <c r="J40">
        <f>MAX(J22:J39)</f>
        <v>0</v>
      </c>
      <c r="K40" t="str">
        <f>VLOOKUP(J40,J22:K39,2,FALSE)</f>
        <v/>
      </c>
      <c r="M40" t="str">
        <f>IF(IFERROR(FIND(",",M39),TRUE)=TRUE,M39,IF(NOT(EXACT(K40,UPPER(K40))),SUBSTITUTE(M39,LOWER(K40),"and "&amp;LOWER(K40)),SUBSTITUTE(M39,K40,"and "&amp;K40)))</f>
        <v/>
      </c>
      <c r="T40">
        <f>MAX(T22:T39)</f>
        <v>0</v>
      </c>
      <c r="U40" t="str">
        <f>VLOOKUP(T40,T22:U39,2,FALSE)</f>
        <v/>
      </c>
      <c r="W40" t="str">
        <f>IF(IFERROR(FIND(",",W39),TRUE)=TRUE,W39,IF(NOT(EXACT(U40,UPPER(U40))),SUBSTITUTE(W39,LOWER(U40),"and "&amp;LOWER(U40)),SUBSTITUTE(W39,U40,"and "&amp;U40)))</f>
        <v/>
      </c>
    </row>
    <row r="41" spans="1:23" x14ac:dyDescent="0.3">
      <c r="B41" s="1" t="s">
        <v>68</v>
      </c>
      <c r="C41" s="1" t="s">
        <v>69</v>
      </c>
      <c r="D41" s="1" t="s">
        <v>70</v>
      </c>
      <c r="E41" s="1" t="s">
        <v>71</v>
      </c>
      <c r="F41" s="1" t="s">
        <v>72</v>
      </c>
    </row>
    <row r="42" spans="1:23" x14ac:dyDescent="0.3">
      <c r="A42" s="1">
        <v>0</v>
      </c>
      <c r="B42" t="s">
        <v>73</v>
      </c>
      <c r="C42" t="s">
        <v>5648</v>
      </c>
      <c r="D42" t="s">
        <v>5649</v>
      </c>
      <c r="E42" t="s">
        <v>2725</v>
      </c>
      <c r="F42" t="s">
        <v>1086</v>
      </c>
      <c r="K42" t="str">
        <f>SUBSTITUTE(IF(M40&lt;&gt;"", D1 &amp; " has managed to increase " &amp; M40 &amp; " each year since " &amp; C144, "No positive trends")," , "," ")</f>
        <v>No positive trends</v>
      </c>
      <c r="U42" t="str">
        <f>SUBSTITUTE(IF(W40&lt;&gt;"", D1 &amp; " has managed to increase " &amp; W40 &amp; " each year since " &amp; C144, "No positive trends")," , "," ")</f>
        <v>No positive trends</v>
      </c>
    </row>
    <row r="43" spans="1:23" x14ac:dyDescent="0.3">
      <c r="A43" s="1">
        <v>1</v>
      </c>
      <c r="B43" t="s">
        <v>78</v>
      </c>
      <c r="C43" t="s">
        <v>2045</v>
      </c>
      <c r="D43" t="s">
        <v>5650</v>
      </c>
      <c r="E43" t="s">
        <v>5612</v>
      </c>
      <c r="F43" t="s">
        <v>442</v>
      </c>
    </row>
    <row r="44" spans="1:23" x14ac:dyDescent="0.3">
      <c r="A44" s="1">
        <v>2</v>
      </c>
      <c r="B44" t="s">
        <v>82</v>
      </c>
      <c r="C44" t="s">
        <v>4384</v>
      </c>
      <c r="D44" t="s">
        <v>1119</v>
      </c>
      <c r="E44" t="s">
        <v>83</v>
      </c>
      <c r="F44" t="s">
        <v>3783</v>
      </c>
    </row>
    <row r="45" spans="1:23" x14ac:dyDescent="0.3">
      <c r="A45" s="1">
        <v>3</v>
      </c>
      <c r="B45" t="s">
        <v>87</v>
      </c>
      <c r="C45" t="s">
        <v>330</v>
      </c>
      <c r="D45" t="s">
        <v>5651</v>
      </c>
      <c r="E45" t="s">
        <v>5652</v>
      </c>
      <c r="F45" t="s">
        <v>2658</v>
      </c>
    </row>
    <row r="47" spans="1:23" x14ac:dyDescent="0.3">
      <c r="B47" s="1" t="s">
        <v>92</v>
      </c>
      <c r="C47" s="1" t="s">
        <v>37</v>
      </c>
      <c r="D47" s="1" t="s">
        <v>38</v>
      </c>
      <c r="E47" s="1" t="s">
        <v>39</v>
      </c>
      <c r="F47" s="1" t="s">
        <v>40</v>
      </c>
    </row>
    <row r="48" spans="1:23" x14ac:dyDescent="0.3">
      <c r="A48" s="1">
        <v>0</v>
      </c>
      <c r="B48" t="s">
        <v>93</v>
      </c>
      <c r="C48">
        <v>1</v>
      </c>
      <c r="D48">
        <v>1.05</v>
      </c>
      <c r="E48">
        <v>3.73</v>
      </c>
      <c r="F48">
        <v>4.24</v>
      </c>
    </row>
    <row r="49" spans="1:14" x14ac:dyDescent="0.3">
      <c r="A49" s="1">
        <v>1</v>
      </c>
      <c r="B49" t="s">
        <v>94</v>
      </c>
      <c r="C49">
        <v>1</v>
      </c>
      <c r="D49">
        <v>1.05</v>
      </c>
      <c r="E49">
        <v>3.73</v>
      </c>
      <c r="F49">
        <v>4.24</v>
      </c>
    </row>
    <row r="50" spans="1:14" x14ac:dyDescent="0.3">
      <c r="A50" s="1">
        <v>2</v>
      </c>
      <c r="B50" t="s">
        <v>95</v>
      </c>
      <c r="C50">
        <v>1.01</v>
      </c>
      <c r="D50">
        <v>1.04</v>
      </c>
      <c r="E50">
        <v>3.72</v>
      </c>
      <c r="F50">
        <v>4.1399999999999997</v>
      </c>
    </row>
    <row r="51" spans="1:14" x14ac:dyDescent="0.3">
      <c r="A51" s="1">
        <v>3</v>
      </c>
      <c r="B51" t="s">
        <v>96</v>
      </c>
      <c r="C51">
        <v>1.01</v>
      </c>
      <c r="D51">
        <v>1.04</v>
      </c>
      <c r="E51">
        <v>3.72</v>
      </c>
      <c r="F51">
        <v>4.1399999999999997</v>
      </c>
    </row>
    <row r="52" spans="1:14" x14ac:dyDescent="0.3">
      <c r="A52" s="1">
        <v>4</v>
      </c>
      <c r="B52" t="s">
        <v>97</v>
      </c>
      <c r="C52">
        <v>1</v>
      </c>
      <c r="D52">
        <v>1.04</v>
      </c>
      <c r="E52">
        <v>3.69</v>
      </c>
      <c r="F52">
        <v>4.0999999999999996</v>
      </c>
    </row>
    <row r="54" spans="1:14" x14ac:dyDescent="0.3">
      <c r="B54" s="1" t="s">
        <v>98</v>
      </c>
      <c r="C54" s="1" t="s">
        <v>37</v>
      </c>
      <c r="D54" s="1" t="s">
        <v>38</v>
      </c>
      <c r="E54" s="1" t="s">
        <v>39</v>
      </c>
      <c r="F54" s="1" t="s">
        <v>40</v>
      </c>
    </row>
    <row r="55" spans="1:14" x14ac:dyDescent="0.3">
      <c r="A55" s="1">
        <v>0</v>
      </c>
      <c r="B55" t="s">
        <v>99</v>
      </c>
    </row>
    <row r="56" spans="1:14" x14ac:dyDescent="0.3">
      <c r="A56" s="1">
        <v>1</v>
      </c>
      <c r="B56" t="s">
        <v>100</v>
      </c>
      <c r="C56">
        <v>1</v>
      </c>
      <c r="D56">
        <v>2</v>
      </c>
      <c r="E56">
        <v>2</v>
      </c>
      <c r="F56">
        <v>3</v>
      </c>
    </row>
    <row r="57" spans="1:14" x14ac:dyDescent="0.3">
      <c r="A57" s="1">
        <v>2</v>
      </c>
      <c r="B57" t="s">
        <v>101</v>
      </c>
    </row>
    <row r="58" spans="1:14" x14ac:dyDescent="0.3">
      <c r="A58" s="1">
        <v>3</v>
      </c>
      <c r="B58" t="s">
        <v>102</v>
      </c>
    </row>
    <row r="60" spans="1:14" x14ac:dyDescent="0.3">
      <c r="B60" s="1" t="s">
        <v>103</v>
      </c>
      <c r="C60" s="1" t="s">
        <v>5653</v>
      </c>
      <c r="D60" s="1" t="s">
        <v>105</v>
      </c>
      <c r="E60" s="1" t="s">
        <v>106</v>
      </c>
      <c r="F60" s="1" t="s">
        <v>107</v>
      </c>
      <c r="I60" t="str">
        <f t="shared" ref="I60:I123" si="4">IF(AND(K60&gt; J60, L60&gt; K60, M60&gt; L60, N60&gt; M60), "pos_trend", IF(AND(K60&lt; J60, L60&lt; K60, M60&lt; L60, N60&lt; M60), "neg_trend", "N/A"))</f>
        <v>N/A</v>
      </c>
      <c r="J60" t="str">
        <f t="shared" ref="J60:J123" si="5">IFERROR(IF(TRIM(C60)="-", "N/A", IF(RIGHT(C60,1)=")",IF(RIGHT(C60,2)="T)",-1000000000000*VALUE(MID(C60,2,LEN(C60)-3)),IF(RIGHT(C60,2)="M)",-1000000*VALUE(MID(C60,2,LEN(C60)-3)),IF(RIGHT(C60,2)="B)",-1000000000*VALUE(MID(C60,2,LEN(C60)-3)),IF(RIGHT(C60,2)="k)",-1000*VALUE(MID(C60,2,LEN(C60)-3)),VALUE(SUBSTITUTE(C60,",","")))))),IF(RIGHT(C60,1)="T",1000000000000*VALUE(LEFT(C60,LEN(C60)-1)),IF(RIGHT(C60,1)="M",1000000*VALUE(LEFT(C60,LEN(C60)-1)),IF(RIGHT(C60,1)="B",1000000000*VALUE(LEFT(C60,LEN(C60)-1)),IF(RIGHT(C60,1)="%",0.01*VALUE(LEFT(C60,LEN(C60)-1)),IF(RIGHT(C60,1)="k",1000*VALUE(LEFT(C60,LEN(C60)-1)),VALUE(SUBSTITUTE(C60,",",""))))))))),"N/A")</f>
        <v>N/A</v>
      </c>
      <c r="K60" t="str">
        <f t="shared" ref="K60:K123" si="6">IFERROR(IF(TRIM(D60)="-", "N/A", IF(RIGHT(D60,1)=")",IF(RIGHT(D60,2)="T)",-1000000000000*VALUE(MID(D60,2,LEN(D60)-3)),IF(RIGHT(D60,2)="M)",-1000000*VALUE(MID(D60,2,LEN(D60)-3)),IF(RIGHT(D60,2)="B)",-1000000000*VALUE(MID(D60,2,LEN(D60)-3)),IF(RIGHT(D60,2)="k)",-1000*VALUE(MID(D60,2,LEN(D60)-3)),VALUE(SUBSTITUTE(D60,",","")))))),IF(RIGHT(D60,1)="T",1000000000000*VALUE(LEFT(D60,LEN(D60)-1)),IF(RIGHT(D60,1)="M",1000000*VALUE(LEFT(D60,LEN(D60)-1)),IF(RIGHT(D60,1)="B",1000000000*VALUE(LEFT(D60,LEN(D60)-1)),IF(RIGHT(D60,1)="%",0.01*VALUE(LEFT(D60,LEN(D60)-1)),IF(RIGHT(D60,1)="k",1000*VALUE(LEFT(D60,LEN(D60)-1)),VALUE(SUBSTITUTE(D60,",",""))))))))),"N/A")</f>
        <v>N/A</v>
      </c>
      <c r="L60" t="str">
        <f t="shared" ref="L60:L123" si="7">IFERROR(IF(TRIM(E60)="-", "N/A", IF(RIGHT(E60,1)=")",IF(RIGHT(E60,2)="T)",-1000000000000*VALUE(MID(E60,2,LEN(E60)-3)),IF(RIGHT(E60,2)="M)",-1000000*VALUE(MID(E60,2,LEN(E60)-3)),IF(RIGHT(E60,2)="B)",-1000000000*VALUE(MID(E60,2,LEN(E60)-3)),IF(RIGHT(E60,2)="k)",-1000*VALUE(MID(E60,2,LEN(E60)-3)),VALUE(SUBSTITUTE(E60,",","")))))),IF(RIGHT(E60,1)="T",1000000000000*VALUE(LEFT(E60,LEN(E60)-1)),IF(RIGHT(E60,1)="M",1000000*VALUE(LEFT(E60,LEN(E60)-1)),IF(RIGHT(E60,1)="B",1000000000*VALUE(LEFT(E60,LEN(E60)-1)),IF(RIGHT(E60,1)="%",0.01*VALUE(LEFT(E60,LEN(E60)-1)),IF(RIGHT(E60,1)="k",1000*VALUE(LEFT(E60,LEN(E60)-1)),VALUE(SUBSTITUTE(E60,",",""))))))))),"N/A")</f>
        <v>N/A</v>
      </c>
      <c r="M60" t="str">
        <f t="shared" ref="M60:M123" si="8">IFERROR(IF(TRIM(F60)="-", "N/A", IF(RIGHT(F60,1)=")",IF(RIGHT(F60,2)="T)",-1000000000000*VALUE(MID(F60,2,LEN(F60)-3)),IF(RIGHT(F60,2)="M)",-1000000*VALUE(MID(F60,2,LEN(F60)-3)),IF(RIGHT(F60,2)="B)",-1000000000*VALUE(MID(F60,2,LEN(F60)-3)),IF(RIGHT(F60,2)="k)",-1000*VALUE(MID(F60,2,LEN(F60)-3)),VALUE(SUBSTITUTE(F60,",","")))))),IF(RIGHT(F60,1)="T",1000000000000*VALUE(LEFT(F60,LEN(F60)-1)),IF(RIGHT(F60,1)="M",1000000*VALUE(LEFT(F60,LEN(F60)-1)),IF(RIGHT(F60,1)="B",1000000000*VALUE(LEFT(F60,LEN(F60)-1)),IF(RIGHT(F60,1)="%",0.01*VALUE(LEFT(F60,LEN(F60)-1)),IF(RIGHT(F60,1)="k",1000*VALUE(LEFT(F60,LEN(F60)-1)),VALUE(SUBSTITUTE(F60,",",""))))))))),"N/A")</f>
        <v>N/A</v>
      </c>
      <c r="N60" t="str">
        <f t="shared" ref="N60:N123" si="9">IFERROR(IF(TRIM(G60)="-", "N/A", IF(RIGHT(G60,1)=")",IF(RIGHT(G60,2)="T)",-1000000000000*VALUE(MID(G60,2,LEN(G60)-3)),IF(RIGHT(G60,2)="M)",-1000000*VALUE(MID(G60,2,LEN(G60)-3)),IF(RIGHT(G60,2)="B)",-1000000000*VALUE(MID(G60,2,LEN(G60)-3)),IF(RIGHT(G60,2)="k)",-1000*VALUE(MID(G60,2,LEN(G60)-3)),VALUE(SUBSTITUTE(G60,",","")))))),IF(RIGHT(G60,1)="T",1000000000000*VALUE(LEFT(G60,LEN(G60)-1)),IF(RIGHT(G60,1)="M",1000000*VALUE(LEFT(G60,LEN(G60)-1)),IF(RIGHT(G60,1)="B",1000000000*VALUE(LEFT(G60,LEN(G60)-1)),IF(RIGHT(G60,1)="%",0.01*VALUE(LEFT(G60,LEN(G60)-1)),IF(RIGHT(G60,1)="k",1000*VALUE(LEFT(G60,LEN(G60)-1)),VALUE(SUBSTITUTE(G60,",",""))))))))),"N/A")</f>
        <v>N/A</v>
      </c>
    </row>
    <row r="61" spans="1:14" x14ac:dyDescent="0.3">
      <c r="A61" s="1">
        <v>0</v>
      </c>
      <c r="B61" t="s">
        <v>108</v>
      </c>
      <c r="C61" t="s">
        <v>3113</v>
      </c>
      <c r="F61">
        <v>0.19</v>
      </c>
      <c r="I61" t="str">
        <f t="shared" si="4"/>
        <v>N/A</v>
      </c>
      <c r="J61">
        <f t="shared" si="5"/>
        <v>0.01</v>
      </c>
      <c r="K61" t="str">
        <f t="shared" si="6"/>
        <v>N/A</v>
      </c>
      <c r="L61" t="str">
        <f t="shared" si="7"/>
        <v>N/A</v>
      </c>
      <c r="M61">
        <f t="shared" si="8"/>
        <v>0.19</v>
      </c>
      <c r="N61" t="str">
        <f t="shared" si="9"/>
        <v>N/A</v>
      </c>
    </row>
    <row r="62" spans="1:14" x14ac:dyDescent="0.3">
      <c r="A62" s="1">
        <v>1</v>
      </c>
      <c r="B62" t="s">
        <v>110</v>
      </c>
      <c r="C62" t="s">
        <v>2949</v>
      </c>
      <c r="F62">
        <v>0.22</v>
      </c>
      <c r="I62" t="str">
        <f t="shared" si="4"/>
        <v>N/A</v>
      </c>
      <c r="J62">
        <f t="shared" si="5"/>
        <v>0.129</v>
      </c>
      <c r="K62" t="str">
        <f t="shared" si="6"/>
        <v>N/A</v>
      </c>
      <c r="L62" t="str">
        <f t="shared" si="7"/>
        <v>N/A</v>
      </c>
      <c r="M62">
        <f t="shared" si="8"/>
        <v>0.22</v>
      </c>
      <c r="N62" t="str">
        <f t="shared" si="9"/>
        <v>N/A</v>
      </c>
    </row>
    <row r="63" spans="1:14" x14ac:dyDescent="0.3">
      <c r="A63" s="1">
        <v>2</v>
      </c>
      <c r="B63" t="s">
        <v>112</v>
      </c>
      <c r="C63" t="s">
        <v>1820</v>
      </c>
      <c r="F63">
        <v>0.08</v>
      </c>
      <c r="I63" t="str">
        <f t="shared" si="4"/>
        <v>N/A</v>
      </c>
      <c r="J63">
        <f t="shared" si="5"/>
        <v>0.11699999999999999</v>
      </c>
      <c r="K63" t="str">
        <f t="shared" si="6"/>
        <v>N/A</v>
      </c>
      <c r="L63" t="str">
        <f t="shared" si="7"/>
        <v>N/A</v>
      </c>
      <c r="M63">
        <f t="shared" si="8"/>
        <v>0.08</v>
      </c>
      <c r="N63" t="str">
        <f t="shared" si="9"/>
        <v>N/A</v>
      </c>
    </row>
    <row r="64" spans="1:14" x14ac:dyDescent="0.3">
      <c r="A64" s="1">
        <v>3</v>
      </c>
      <c r="B64" t="s">
        <v>114</v>
      </c>
      <c r="C64" t="s">
        <v>5654</v>
      </c>
      <c r="F64">
        <v>0.12</v>
      </c>
      <c r="I64" t="str">
        <f t="shared" si="4"/>
        <v>N/A</v>
      </c>
      <c r="J64">
        <f t="shared" si="5"/>
        <v>0.13699999999999998</v>
      </c>
      <c r="K64" t="str">
        <f t="shared" si="6"/>
        <v>N/A</v>
      </c>
      <c r="L64" t="str">
        <f t="shared" si="7"/>
        <v>N/A</v>
      </c>
      <c r="M64">
        <f t="shared" si="8"/>
        <v>0.12</v>
      </c>
      <c r="N64" t="str">
        <f t="shared" si="9"/>
        <v>N/A</v>
      </c>
    </row>
    <row r="65" spans="1:14" x14ac:dyDescent="0.3">
      <c r="A65" s="1">
        <v>4</v>
      </c>
      <c r="B65" t="s">
        <v>116</v>
      </c>
      <c r="C65" t="s">
        <v>5655</v>
      </c>
      <c r="F65">
        <v>0.08</v>
      </c>
      <c r="I65" t="str">
        <f t="shared" si="4"/>
        <v>N/A</v>
      </c>
      <c r="J65">
        <f t="shared" si="5"/>
        <v>0.1331</v>
      </c>
      <c r="K65" t="str">
        <f t="shared" si="6"/>
        <v>N/A</v>
      </c>
      <c r="L65" t="str">
        <f t="shared" si="7"/>
        <v>N/A</v>
      </c>
      <c r="M65">
        <f t="shared" si="8"/>
        <v>0.08</v>
      </c>
      <c r="N65" t="str">
        <f t="shared" si="9"/>
        <v>N/A</v>
      </c>
    </row>
    <row r="66" spans="1:14" x14ac:dyDescent="0.3">
      <c r="A66" s="1">
        <v>5</v>
      </c>
      <c r="B66" t="s">
        <v>118</v>
      </c>
      <c r="C66" t="s">
        <v>5656</v>
      </c>
      <c r="I66" t="str">
        <f t="shared" si="4"/>
        <v>N/A</v>
      </c>
      <c r="J66">
        <f t="shared" si="5"/>
        <v>0.17350000000000002</v>
      </c>
      <c r="K66" t="str">
        <f t="shared" si="6"/>
        <v>N/A</v>
      </c>
      <c r="L66" t="str">
        <f t="shared" si="7"/>
        <v>N/A</v>
      </c>
      <c r="M66" t="str">
        <f t="shared" si="8"/>
        <v>N/A</v>
      </c>
      <c r="N66" t="str">
        <f t="shared" si="9"/>
        <v>N/A</v>
      </c>
    </row>
    <row r="67" spans="1:14" x14ac:dyDescent="0.3">
      <c r="D67" t="s">
        <v>120</v>
      </c>
      <c r="E67" t="str">
        <f>C1</f>
        <v>Allegion plc (ALLE)</v>
      </c>
      <c r="I67" t="str">
        <f t="shared" si="4"/>
        <v>N/A</v>
      </c>
      <c r="J67" t="str">
        <f t="shared" si="5"/>
        <v>N/A</v>
      </c>
      <c r="K67" t="str">
        <f t="shared" si="6"/>
        <v>N/A</v>
      </c>
      <c r="L67" t="str">
        <f t="shared" si="7"/>
        <v>N/A</v>
      </c>
      <c r="M67" t="str">
        <f t="shared" si="8"/>
        <v>N/A</v>
      </c>
      <c r="N67" t="str">
        <f t="shared" si="9"/>
        <v>N/A</v>
      </c>
    </row>
    <row r="68" spans="1:14" x14ac:dyDescent="0.3">
      <c r="A68" s="1">
        <v>0</v>
      </c>
      <c r="B68" t="s">
        <v>121</v>
      </c>
      <c r="C68" t="s">
        <v>1101</v>
      </c>
      <c r="D68">
        <f ca="1">AVERAGE(VALUE(INDIRECT("J"&amp;(MATCH(B68,B69:B500,0)+68))),VALUE(INDIRECT("J"&amp;(MATCH(B68,B69:B500,0)+79))),VALUE(INDIRECT("J"&amp;(MATCH(B68,B69:B500,0)+90))),VALUE(INDIRECT("J"&amp;(MATCH(B68,B69:B500,0)+101))))</f>
        <v>5740000000</v>
      </c>
      <c r="E68" t="str">
        <f t="shared" ref="E68:E76" ca="1" si="10">IF(AND(C68&lt;&gt;"",D68&lt;&gt;0),IF(VALUE(J68)&gt;VALUE(K68),"above average","below average"),"no data")</f>
        <v>above average</v>
      </c>
      <c r="I68" t="str">
        <f t="shared" ca="1" si="4"/>
        <v>N/A</v>
      </c>
      <c r="J68">
        <f t="shared" si="5"/>
        <v>7650000000</v>
      </c>
      <c r="K68">
        <f t="shared" ca="1" si="6"/>
        <v>5740000000</v>
      </c>
      <c r="L68" t="str">
        <f t="shared" ca="1" si="7"/>
        <v>N/A</v>
      </c>
      <c r="M68" t="str">
        <f t="shared" si="8"/>
        <v>N/A</v>
      </c>
      <c r="N68" t="str">
        <f t="shared" si="9"/>
        <v>N/A</v>
      </c>
    </row>
    <row r="69" spans="1:14" x14ac:dyDescent="0.3">
      <c r="A69" s="1">
        <v>1</v>
      </c>
      <c r="B69" t="s">
        <v>122</v>
      </c>
      <c r="D69" t="e">
        <f ca="1">AVERAGE(VALUE(INDIRECT("J"&amp;(MATCH(B69,B70:B501,0)+69))),VALUE(INDIRECT("J"&amp;(MATCH(B69,B70:B501,0)+80))),VALUE(INDIRECT("J"&amp;(MATCH(B69,B70:B501,0)+91))),VALUE(INDIRECT("J"&amp;(MATCH(B69,B70:B501,0)+102))))</f>
        <v>#VALUE!</v>
      </c>
      <c r="E69" t="e">
        <f t="shared" ca="1" si="10"/>
        <v>#VALUE!</v>
      </c>
      <c r="I69" t="str">
        <f t="shared" ca="1" si="4"/>
        <v>N/A</v>
      </c>
      <c r="J69" t="str">
        <f t="shared" si="5"/>
        <v>N/A</v>
      </c>
      <c r="K69" t="str">
        <f t="shared" ca="1" si="6"/>
        <v>N/A</v>
      </c>
      <c r="L69" t="str">
        <f t="shared" ca="1" si="7"/>
        <v>N/A</v>
      </c>
      <c r="M69" t="str">
        <f t="shared" si="8"/>
        <v>N/A</v>
      </c>
      <c r="N69" t="str">
        <f t="shared" si="9"/>
        <v>N/A</v>
      </c>
    </row>
    <row r="70" spans="1:14" x14ac:dyDescent="0.3">
      <c r="A70" s="1">
        <v>2</v>
      </c>
      <c r="B70" t="s">
        <v>123</v>
      </c>
      <c r="C70" t="s">
        <v>5627</v>
      </c>
      <c r="D70">
        <f ca="1">AVERAGE(VALUE(INDIRECT("J"&amp;(MATCH(B70,B71:B502,0)+70))),VALUE(INDIRECT("J"&amp;(MATCH(B70,B71:B502,0)+81))),VALUE(INDIRECT("J"&amp;(MATCH(B70,B71:B502,0)+92))),VALUE(INDIRECT("J"&amp;(MATCH(B70,B71:B502,0)+103))))</f>
        <v>21.97</v>
      </c>
      <c r="E70" t="str">
        <f t="shared" ca="1" si="10"/>
        <v>above average</v>
      </c>
      <c r="F70" t="str">
        <f t="shared" ref="F70:F76" ca="1" si="11">IF(E70="above average",LOWER(TRIM(IF(ISNUMBER(VALUE(RIGHT(B70,1))),REPLACE(B70,LEN(B70),1,""),B70))),"")</f>
        <v>trailing p/e</v>
      </c>
      <c r="G70" t="str">
        <f ca="1">IFERROR(LEFT(F70,FIND("(",F70) - 2),F70)</f>
        <v>trailing p/e</v>
      </c>
      <c r="I70" t="str">
        <f t="shared" ca="1" si="4"/>
        <v>N/A</v>
      </c>
      <c r="J70">
        <f t="shared" si="5"/>
        <v>32.53</v>
      </c>
      <c r="K70">
        <f t="shared" ca="1" si="6"/>
        <v>21.97</v>
      </c>
      <c r="L70" t="str">
        <f t="shared" ca="1" si="7"/>
        <v>N/A</v>
      </c>
      <c r="M70" t="str">
        <f t="shared" ca="1" si="8"/>
        <v>N/A</v>
      </c>
      <c r="N70" t="str">
        <f t="shared" ca="1" si="9"/>
        <v>N/A</v>
      </c>
    </row>
    <row r="71" spans="1:14" x14ac:dyDescent="0.3">
      <c r="A71" s="1">
        <v>3</v>
      </c>
      <c r="B71" t="s">
        <v>124</v>
      </c>
      <c r="C71" t="s">
        <v>5657</v>
      </c>
      <c r="D71">
        <f ca="1">AVERAGE(VALUE(INDIRECT("J"&amp;(MATCH(B71,B72:B503,0)+71))),VALUE(INDIRECT("J"&amp;(MATCH(B71,B72:B503,0)+82))),VALUE(INDIRECT("J"&amp;(MATCH(B71,B72:B503,0)+93))),VALUE(INDIRECT("J"&amp;(MATCH(B71,B72:B503,0)+104))))</f>
        <v>16.869999999999997</v>
      </c>
      <c r="E71" t="str">
        <f t="shared" ca="1" si="10"/>
        <v>above average</v>
      </c>
      <c r="F71" t="str">
        <f t="shared" ca="1" si="11"/>
        <v>forward p/e</v>
      </c>
      <c r="G71" t="str">
        <f t="shared" ref="G71:G76" ca="1" si="12">IF(F71&lt;&gt;"", G70 &amp; ", " &amp; IFERROR(LEFT(F71,FIND("(",F71) - 2),F71),G70)</f>
        <v>trailing p/e, forward p/e</v>
      </c>
      <c r="I71" t="str">
        <f t="shared" ca="1" si="4"/>
        <v>N/A</v>
      </c>
      <c r="J71">
        <f t="shared" si="5"/>
        <v>18.940000000000001</v>
      </c>
      <c r="K71">
        <f t="shared" ca="1" si="6"/>
        <v>16.87</v>
      </c>
      <c r="L71" t="str">
        <f t="shared" ca="1" si="7"/>
        <v>N/A</v>
      </c>
      <c r="M71" t="str">
        <f t="shared" ca="1" si="8"/>
        <v>N/A</v>
      </c>
      <c r="N71" t="str">
        <f t="shared" ca="1" si="9"/>
        <v>N/A</v>
      </c>
    </row>
    <row r="72" spans="1:14" x14ac:dyDescent="0.3">
      <c r="A72" s="1">
        <v>4</v>
      </c>
      <c r="B72" t="s">
        <v>126</v>
      </c>
      <c r="C72" t="s">
        <v>5658</v>
      </c>
      <c r="D72">
        <f ca="1">AVERAGE(VALUE(INDIRECT("J"&amp;(MATCH(B72,B73:B504,0)+72))),VALUE(INDIRECT("J"&amp;(MATCH(B72,B73:B504,0)+83))),VALUE(INDIRECT("J"&amp;(MATCH(B72,B73:B504,0)+94))),VALUE(INDIRECT("J"&amp;(MATCH(B72,B73:B504,0)+105))))</f>
        <v>1.0925</v>
      </c>
      <c r="E72" t="str">
        <f t="shared" ca="1" si="10"/>
        <v>above average</v>
      </c>
      <c r="F72" t="str">
        <f t="shared" ca="1" si="11"/>
        <v>peg ratio (5 yr expected)</v>
      </c>
      <c r="G72" t="str">
        <f t="shared" ca="1" si="12"/>
        <v>trailing p/e, forward p/e, peg ratio</v>
      </c>
      <c r="I72" t="str">
        <f t="shared" ca="1" si="4"/>
        <v>N/A</v>
      </c>
      <c r="J72">
        <f t="shared" si="5"/>
        <v>1.63</v>
      </c>
      <c r="K72">
        <f t="shared" ca="1" si="6"/>
        <v>1.0925</v>
      </c>
      <c r="L72" t="str">
        <f t="shared" ca="1" si="7"/>
        <v>N/A</v>
      </c>
      <c r="M72" t="str">
        <f t="shared" ca="1" si="8"/>
        <v>N/A</v>
      </c>
      <c r="N72" t="str">
        <f t="shared" ca="1" si="9"/>
        <v>N/A</v>
      </c>
    </row>
    <row r="73" spans="1:14" x14ac:dyDescent="0.3">
      <c r="A73" s="1">
        <v>5</v>
      </c>
      <c r="B73" t="s">
        <v>128</v>
      </c>
      <c r="C73" t="s">
        <v>5659</v>
      </c>
      <c r="D73">
        <f ca="1">AVERAGE(VALUE(INDIRECT("J"&amp;(MATCH(B73,B74:B505,0)+73))),VALUE(INDIRECT("J"&amp;(MATCH(B73,B74:B505,0)+84))),VALUE(INDIRECT("J"&amp;(MATCH(B73,B74:B505,0)+95))),VALUE(INDIRECT("J"&amp;(MATCH(B73,B74:B505,0)+106))))</f>
        <v>1.4224999999999999</v>
      </c>
      <c r="E73" t="str">
        <f t="shared" ca="1" si="10"/>
        <v>above average</v>
      </c>
      <c r="F73" t="str">
        <f t="shared" ca="1" si="11"/>
        <v>price/sales (ttm)</v>
      </c>
      <c r="G73" t="str">
        <f t="shared" ca="1" si="12"/>
        <v>trailing p/e, forward p/e, peg ratio, price/sales</v>
      </c>
      <c r="I73" t="str">
        <f t="shared" ca="1" si="4"/>
        <v>N/A</v>
      </c>
      <c r="J73">
        <f t="shared" si="5"/>
        <v>3.35</v>
      </c>
      <c r="K73">
        <f t="shared" ca="1" si="6"/>
        <v>1.4225000000000001</v>
      </c>
      <c r="L73" t="str">
        <f t="shared" ca="1" si="7"/>
        <v>N/A</v>
      </c>
      <c r="M73" t="str">
        <f t="shared" ca="1" si="8"/>
        <v>N/A</v>
      </c>
      <c r="N73" t="str">
        <f t="shared" ca="1" si="9"/>
        <v>N/A</v>
      </c>
    </row>
    <row r="74" spans="1:14" x14ac:dyDescent="0.3">
      <c r="A74" s="1">
        <v>6</v>
      </c>
      <c r="B74" t="s">
        <v>130</v>
      </c>
      <c r="C74" t="s">
        <v>5660</v>
      </c>
      <c r="D74">
        <f ca="1">AVERAGE(VALUE(INDIRECT("J"&amp;(MATCH(B74,B75:B506,0)+74))),VALUE(INDIRECT("J"&amp;(MATCH(B74,B75:B506,0)+85))),VALUE(INDIRECT("J"&amp;(MATCH(B74,B75:B506,0)+96))),VALUE(INDIRECT("J"&amp;(MATCH(B74,B75:B506,0)+107))))</f>
        <v>3.6100000000000003</v>
      </c>
      <c r="E74" t="str">
        <f t="shared" ca="1" si="10"/>
        <v>above average</v>
      </c>
      <c r="F74" t="str">
        <f t="shared" ca="1" si="11"/>
        <v>price/book (mrq)</v>
      </c>
      <c r="G74" t="str">
        <f t="shared" ca="1" si="12"/>
        <v>trailing p/e, forward p/e, peg ratio, price/sales, price/book</v>
      </c>
      <c r="I74" t="str">
        <f t="shared" ca="1" si="4"/>
        <v>N/A</v>
      </c>
      <c r="J74">
        <f t="shared" si="5"/>
        <v>50.54</v>
      </c>
      <c r="K74">
        <f t="shared" ca="1" si="6"/>
        <v>3.61</v>
      </c>
      <c r="L74" t="str">
        <f t="shared" ca="1" si="7"/>
        <v>N/A</v>
      </c>
      <c r="M74" t="str">
        <f t="shared" ca="1" si="8"/>
        <v>N/A</v>
      </c>
      <c r="N74" t="str">
        <f t="shared" ca="1" si="9"/>
        <v>N/A</v>
      </c>
    </row>
    <row r="75" spans="1:14" x14ac:dyDescent="0.3">
      <c r="A75" s="1">
        <v>7</v>
      </c>
      <c r="B75" t="s">
        <v>132</v>
      </c>
      <c r="D75" t="e">
        <f ca="1">AVERAGE(VALUE(INDIRECT("J"&amp;(MATCH(B75,B76:B507,0)+75))),VALUE(INDIRECT("J"&amp;(MATCH(B75,B76:B507,0)+86))),VALUE(INDIRECT("J"&amp;(MATCH(B75,B76:B507,0)+97))),VALUE(INDIRECT("J"&amp;(MATCH(B75,B76:B507,0)+108))))</f>
        <v>#VALUE!</v>
      </c>
      <c r="E75" t="e">
        <f t="shared" ca="1" si="10"/>
        <v>#VALUE!</v>
      </c>
      <c r="F75" t="e">
        <f t="shared" ca="1" si="11"/>
        <v>#VALUE!</v>
      </c>
      <c r="G75" t="e">
        <f t="shared" ca="1" si="12"/>
        <v>#VALUE!</v>
      </c>
      <c r="I75" t="str">
        <f t="shared" ca="1" si="4"/>
        <v>N/A</v>
      </c>
      <c r="J75" t="str">
        <f t="shared" si="5"/>
        <v>N/A</v>
      </c>
      <c r="K75" t="str">
        <f t="shared" ca="1" si="6"/>
        <v>N/A</v>
      </c>
      <c r="L75" t="str">
        <f t="shared" ca="1" si="7"/>
        <v>N/A</v>
      </c>
      <c r="M75" t="str">
        <f t="shared" ca="1" si="8"/>
        <v>N/A</v>
      </c>
      <c r="N75" t="str">
        <f t="shared" ca="1" si="9"/>
        <v>N/A</v>
      </c>
    </row>
    <row r="76" spans="1:14" x14ac:dyDescent="0.3">
      <c r="A76" s="1">
        <v>8</v>
      </c>
      <c r="B76" t="s">
        <v>133</v>
      </c>
      <c r="D76" t="e">
        <f ca="1">AVERAGE(VALUE(INDIRECT("J"&amp;(MATCH(B76,B77:B508,0)+76))),VALUE(INDIRECT("J"&amp;(MATCH(B76,B77:B508,0)+87))),VALUE(INDIRECT("J"&amp;(MATCH(B76,B77:B508,0)+98))),VALUE(INDIRECT("J"&amp;(MATCH(B76,B77:B508,0)+109))))</f>
        <v>#VALUE!</v>
      </c>
      <c r="E76" t="e">
        <f t="shared" ca="1" si="10"/>
        <v>#VALUE!</v>
      </c>
      <c r="F76" t="e">
        <f t="shared" ca="1" si="11"/>
        <v>#VALUE!</v>
      </c>
      <c r="G76" t="e">
        <f t="shared" ca="1" si="12"/>
        <v>#VALUE!</v>
      </c>
      <c r="I76" t="str">
        <f t="shared" ca="1" si="4"/>
        <v>N/A</v>
      </c>
      <c r="J76" t="str">
        <f t="shared" si="5"/>
        <v>N/A</v>
      </c>
      <c r="K76" t="str">
        <f t="shared" ca="1" si="6"/>
        <v>N/A</v>
      </c>
      <c r="L76" t="str">
        <f t="shared" ca="1" si="7"/>
        <v>N/A</v>
      </c>
      <c r="M76" t="str">
        <f t="shared" ca="1" si="8"/>
        <v>N/A</v>
      </c>
      <c r="N76" t="str">
        <f t="shared" ca="1" si="9"/>
        <v>N/A</v>
      </c>
    </row>
    <row r="77" spans="1:14" x14ac:dyDescent="0.3">
      <c r="F77" t="e">
        <f ca="1">IF(F76="",IF(F75="",IF(F74="",IF(F73="",IF(F72="",IF(F71="",IFERROR(LEFT(F70,FIND("(",F70) - 2),F70),IFERROR(LEFT(F71,FIND("(",F71) - 2),F71)),IFERROR(LEFT(F72,FIND("(",F72) - 2),F72)),IFERROR(LEFT(F73,FIND("(",F73) - 2),F73)),IFERROR(LEFT(F74,FIND("(",F74) - 2),F74)),IFERROR(LEFT(F75,FIND("(",F75) - 2),F75)),IFERROR(LEFT(F76,FIND("(",F76) - 2),F76))</f>
        <v>#VALUE!</v>
      </c>
      <c r="G77" t="e">
        <f ca="1">TRIM(IF(LEFT(G76,1)=",",REPLACE(G76,1,1,""),SUBSTITUTE(G76,F77, "and " &amp; F77)))</f>
        <v>#VALUE!</v>
      </c>
      <c r="I77" t="str">
        <f t="shared" ca="1" si="4"/>
        <v>N/A</v>
      </c>
      <c r="J77" t="str">
        <f t="shared" si="5"/>
        <v>N/A</v>
      </c>
      <c r="K77" t="str">
        <f t="shared" si="6"/>
        <v>N/A</v>
      </c>
      <c r="L77" t="str">
        <f t="shared" si="7"/>
        <v>N/A</v>
      </c>
      <c r="M77" t="str">
        <f t="shared" ca="1" si="8"/>
        <v>N/A</v>
      </c>
      <c r="N77" t="str">
        <f t="shared" ca="1" si="9"/>
        <v>N/A</v>
      </c>
    </row>
    <row r="78" spans="1:14" x14ac:dyDescent="0.3">
      <c r="A78" s="1">
        <v>0</v>
      </c>
      <c r="B78" t="s">
        <v>134</v>
      </c>
      <c r="C78" t="s">
        <v>135</v>
      </c>
      <c r="D78" t="e">
        <f ca="1">IF(COUNTIF(E70:E76,"=above average")&gt;0,"There are some indications that "&amp;D1&amp;" may be overvalued. The company has a higher " &amp; G77 &amp; " than the comparable average", "Inconclusive")</f>
        <v>#VALUE!</v>
      </c>
      <c r="I78" t="str">
        <f t="shared" ca="1" si="4"/>
        <v>N/A</v>
      </c>
      <c r="J78" t="str">
        <f t="shared" si="5"/>
        <v>N/A</v>
      </c>
      <c r="K78" t="str">
        <f t="shared" ca="1" si="6"/>
        <v>N/A</v>
      </c>
      <c r="L78" t="str">
        <f t="shared" si="7"/>
        <v>N/A</v>
      </c>
      <c r="M78" t="str">
        <f t="shared" si="8"/>
        <v>N/A</v>
      </c>
      <c r="N78" t="str">
        <f t="shared" si="9"/>
        <v>N/A</v>
      </c>
    </row>
    <row r="79" spans="1:14" x14ac:dyDescent="0.3">
      <c r="A79" s="1">
        <v>1</v>
      </c>
      <c r="B79" t="s">
        <v>136</v>
      </c>
      <c r="C79" t="s">
        <v>137</v>
      </c>
      <c r="I79" t="str">
        <f t="shared" si="4"/>
        <v>N/A</v>
      </c>
      <c r="J79" t="str">
        <f t="shared" si="5"/>
        <v>N/A</v>
      </c>
      <c r="K79" t="str">
        <f t="shared" si="6"/>
        <v>N/A</v>
      </c>
      <c r="L79" t="str">
        <f t="shared" si="7"/>
        <v>N/A</v>
      </c>
      <c r="M79" t="str">
        <f t="shared" si="8"/>
        <v>N/A</v>
      </c>
      <c r="N79" t="str">
        <f t="shared" si="9"/>
        <v>N/A</v>
      </c>
    </row>
    <row r="80" spans="1:14" x14ac:dyDescent="0.3">
      <c r="I80" t="str">
        <f t="shared" si="4"/>
        <v>N/A</v>
      </c>
      <c r="J80" t="str">
        <f t="shared" si="5"/>
        <v>N/A</v>
      </c>
      <c r="K80" t="str">
        <f t="shared" si="6"/>
        <v>N/A</v>
      </c>
      <c r="L80" t="str">
        <f t="shared" si="7"/>
        <v>N/A</v>
      </c>
      <c r="M80" t="str">
        <f t="shared" si="8"/>
        <v>N/A</v>
      </c>
      <c r="N80" t="str">
        <f t="shared" si="9"/>
        <v>N/A</v>
      </c>
    </row>
    <row r="81" spans="1:14" x14ac:dyDescent="0.3">
      <c r="A81" s="1">
        <v>0</v>
      </c>
      <c r="B81" t="s">
        <v>138</v>
      </c>
      <c r="C81" t="s">
        <v>5661</v>
      </c>
      <c r="F81" t="str">
        <f t="shared" ref="F81:F87" ca="1" si="13">IF(E70="below average",LOWER(TRIM(IF(ISNUMBER(VALUE(RIGHT(B70,1))),REPLACE(B70,LEN(B70),1,""),B70))),"")</f>
        <v/>
      </c>
      <c r="G81" t="str">
        <f ca="1">IFERROR(LEFT(F81,FIND("(",F81) - 2),F81)</f>
        <v/>
      </c>
      <c r="I81" t="str">
        <f t="shared" ca="1" si="4"/>
        <v>N/A</v>
      </c>
      <c r="J81">
        <f t="shared" si="5"/>
        <v>0.105</v>
      </c>
      <c r="K81" t="str">
        <f t="shared" si="6"/>
        <v>N/A</v>
      </c>
      <c r="L81" t="str">
        <f t="shared" si="7"/>
        <v>N/A</v>
      </c>
      <c r="M81" t="str">
        <f t="shared" ca="1" si="8"/>
        <v>N/A</v>
      </c>
      <c r="N81" t="str">
        <f t="shared" ca="1" si="9"/>
        <v>N/A</v>
      </c>
    </row>
    <row r="82" spans="1:14" x14ac:dyDescent="0.3">
      <c r="A82" s="1">
        <v>1</v>
      </c>
      <c r="B82" t="s">
        <v>140</v>
      </c>
      <c r="C82" t="s">
        <v>5662</v>
      </c>
      <c r="F82" t="str">
        <f t="shared" ca="1" si="13"/>
        <v/>
      </c>
      <c r="G82" t="str">
        <f t="shared" ref="G82:G87" ca="1" si="14">IF(F82&lt;&gt;"", G81 &amp; ", " &amp; IFERROR(LEFT(F82,FIND("(",F82) - 2),F82),G81)</f>
        <v/>
      </c>
      <c r="I82" t="str">
        <f t="shared" ca="1" si="4"/>
        <v>N/A</v>
      </c>
      <c r="J82">
        <f t="shared" si="5"/>
        <v>0.19440000000000002</v>
      </c>
      <c r="K82" t="str">
        <f t="shared" si="6"/>
        <v>N/A</v>
      </c>
      <c r="L82" t="str">
        <f t="shared" si="7"/>
        <v>N/A</v>
      </c>
      <c r="M82" t="str">
        <f t="shared" ca="1" si="8"/>
        <v>N/A</v>
      </c>
      <c r="N82" t="str">
        <f t="shared" ca="1" si="9"/>
        <v>N/A</v>
      </c>
    </row>
    <row r="83" spans="1:14" x14ac:dyDescent="0.3">
      <c r="F83" t="str">
        <f t="shared" ca="1" si="13"/>
        <v/>
      </c>
      <c r="G83" t="str">
        <f t="shared" ca="1" si="14"/>
        <v/>
      </c>
      <c r="I83" t="str">
        <f t="shared" ca="1" si="4"/>
        <v>N/A</v>
      </c>
      <c r="J83" t="str">
        <f t="shared" si="5"/>
        <v>N/A</v>
      </c>
      <c r="K83" t="str">
        <f t="shared" si="6"/>
        <v>N/A</v>
      </c>
      <c r="L83" t="str">
        <f t="shared" si="7"/>
        <v>N/A</v>
      </c>
      <c r="M83" t="str">
        <f t="shared" ca="1" si="8"/>
        <v>N/A</v>
      </c>
      <c r="N83" t="str">
        <f t="shared" ca="1" si="9"/>
        <v>N/A</v>
      </c>
    </row>
    <row r="84" spans="1:14" x14ac:dyDescent="0.3">
      <c r="A84" s="1">
        <v>0</v>
      </c>
      <c r="B84" t="s">
        <v>142</v>
      </c>
      <c r="C84" t="s">
        <v>5663</v>
      </c>
      <c r="F84" t="str">
        <f t="shared" ca="1" si="13"/>
        <v/>
      </c>
      <c r="G84" t="str">
        <f t="shared" ca="1" si="14"/>
        <v/>
      </c>
      <c r="I84" t="str">
        <f t="shared" ca="1" si="4"/>
        <v>N/A</v>
      </c>
      <c r="J84">
        <f t="shared" si="5"/>
        <v>0.12460000000000002</v>
      </c>
      <c r="K84" t="str">
        <f t="shared" si="6"/>
        <v>N/A</v>
      </c>
      <c r="L84" t="str">
        <f t="shared" si="7"/>
        <v>N/A</v>
      </c>
      <c r="M84" t="str">
        <f t="shared" ca="1" si="8"/>
        <v>N/A</v>
      </c>
      <c r="N84" t="str">
        <f t="shared" ca="1" si="9"/>
        <v>N/A</v>
      </c>
    </row>
    <row r="85" spans="1:14" x14ac:dyDescent="0.3">
      <c r="A85" s="1">
        <v>1</v>
      </c>
      <c r="B85" t="s">
        <v>144</v>
      </c>
      <c r="C85" t="s">
        <v>5664</v>
      </c>
      <c r="F85" t="str">
        <f t="shared" ca="1" si="13"/>
        <v/>
      </c>
      <c r="G85" t="str">
        <f t="shared" ca="1" si="14"/>
        <v/>
      </c>
      <c r="I85" t="str">
        <f t="shared" ca="1" si="4"/>
        <v>N/A</v>
      </c>
      <c r="J85">
        <f t="shared" si="5"/>
        <v>2.0722</v>
      </c>
      <c r="K85" t="str">
        <f t="shared" si="6"/>
        <v>N/A</v>
      </c>
      <c r="L85" t="str">
        <f t="shared" si="7"/>
        <v>N/A</v>
      </c>
      <c r="M85" t="str">
        <f t="shared" ca="1" si="8"/>
        <v>N/A</v>
      </c>
      <c r="N85" t="str">
        <f t="shared" ca="1" si="9"/>
        <v>N/A</v>
      </c>
    </row>
    <row r="86" spans="1:14" x14ac:dyDescent="0.3">
      <c r="F86" t="e">
        <f t="shared" ca="1" si="13"/>
        <v>#VALUE!</v>
      </c>
      <c r="G86" t="e">
        <f t="shared" ca="1" si="14"/>
        <v>#VALUE!</v>
      </c>
      <c r="I86" t="str">
        <f t="shared" ca="1" si="4"/>
        <v>N/A</v>
      </c>
      <c r="J86" t="str">
        <f t="shared" si="5"/>
        <v>N/A</v>
      </c>
      <c r="K86" t="str">
        <f t="shared" si="6"/>
        <v>N/A</v>
      </c>
      <c r="L86" t="str">
        <f t="shared" si="7"/>
        <v>N/A</v>
      </c>
      <c r="M86" t="str">
        <f t="shared" ca="1" si="8"/>
        <v>N/A</v>
      </c>
      <c r="N86" t="str">
        <f t="shared" ca="1" si="9"/>
        <v>N/A</v>
      </c>
    </row>
    <row r="87" spans="1:14" x14ac:dyDescent="0.3">
      <c r="A87" s="1">
        <v>0</v>
      </c>
      <c r="B87" t="s">
        <v>146</v>
      </c>
      <c r="C87" t="s">
        <v>5665</v>
      </c>
      <c r="F87" t="e">
        <f t="shared" ca="1" si="13"/>
        <v>#VALUE!</v>
      </c>
      <c r="G87" t="e">
        <f t="shared" ca="1" si="14"/>
        <v>#VALUE!</v>
      </c>
      <c r="I87" t="str">
        <f t="shared" ca="1" si="4"/>
        <v>N/A</v>
      </c>
      <c r="J87">
        <f t="shared" si="5"/>
        <v>2280000000</v>
      </c>
      <c r="K87" t="str">
        <f t="shared" si="6"/>
        <v>N/A</v>
      </c>
      <c r="L87" t="str">
        <f t="shared" si="7"/>
        <v>N/A</v>
      </c>
      <c r="M87" t="str">
        <f t="shared" ca="1" si="8"/>
        <v>N/A</v>
      </c>
      <c r="N87" t="str">
        <f t="shared" ca="1" si="9"/>
        <v>N/A</v>
      </c>
    </row>
    <row r="88" spans="1:14" x14ac:dyDescent="0.3">
      <c r="A88" s="1">
        <v>1</v>
      </c>
      <c r="B88" t="s">
        <v>147</v>
      </c>
      <c r="C88" t="s">
        <v>5666</v>
      </c>
      <c r="F88" t="e">
        <f ca="1">IF(F87="",IF(F86="",IF(F85="",IF(F84="",IF(F83="",IF(F82="",IFERROR(LEFT(F81,FIND("(",F81) - 2),F81),IFERROR(LEFT(F82,FIND("(",F82) - 2),F82)),IFERROR(LEFT(F83,FIND("(",F83) - 2),F83)),IFERROR(LEFT(F84,FIND("(",F84) - 2),F84)),IFERROR(LEFT(F85,FIND("(",F85) - 2),F85)),IFERROR(LEFT(F86,FIND("(",F86) - 2),F86)),IFERROR(LEFT(F87,FIND("(",F87) - 2),F87))</f>
        <v>#VALUE!</v>
      </c>
      <c r="G88" t="e">
        <f ca="1">TRIM(IF(LEFT(G87,1)=",",REPLACE(G87,1,1,""),SUBSTITUTE(G87,F88, "and " &amp; F88)))</f>
        <v>#VALUE!</v>
      </c>
      <c r="I88" t="str">
        <f t="shared" ca="1" si="4"/>
        <v>N/A</v>
      </c>
      <c r="J88">
        <f t="shared" si="5"/>
        <v>23.88</v>
      </c>
      <c r="K88" t="str">
        <f t="shared" si="6"/>
        <v>N/A</v>
      </c>
      <c r="L88" t="str">
        <f t="shared" si="7"/>
        <v>N/A</v>
      </c>
      <c r="M88" t="str">
        <f t="shared" ca="1" si="8"/>
        <v>N/A</v>
      </c>
      <c r="N88" t="str">
        <f t="shared" ca="1" si="9"/>
        <v>N/A</v>
      </c>
    </row>
    <row r="89" spans="1:14" x14ac:dyDescent="0.3">
      <c r="A89" s="1">
        <v>2</v>
      </c>
      <c r="B89" t="s">
        <v>149</v>
      </c>
      <c r="C89" t="s">
        <v>5667</v>
      </c>
      <c r="D89" t="str">
        <f ca="1">IF(COUNTIF(E70:E76,"=below average")&gt;0,"There are some indications that "&amp;D1&amp;" may be undervalued. The company has a lower " &amp; G88 &amp; " than the comparable average", "Inconclusive")</f>
        <v>Inconclusive</v>
      </c>
      <c r="I89" t="str">
        <f t="shared" ca="1" si="4"/>
        <v>N/A</v>
      </c>
      <c r="J89">
        <f t="shared" si="5"/>
        <v>9.3000000000000013E-2</v>
      </c>
      <c r="K89" t="str">
        <f t="shared" ca="1" si="6"/>
        <v>N/A</v>
      </c>
      <c r="L89" t="str">
        <f t="shared" si="7"/>
        <v>N/A</v>
      </c>
      <c r="M89" t="str">
        <f t="shared" si="8"/>
        <v>N/A</v>
      </c>
      <c r="N89" t="str">
        <f t="shared" si="9"/>
        <v>N/A</v>
      </c>
    </row>
    <row r="90" spans="1:14" x14ac:dyDescent="0.3">
      <c r="A90" s="1">
        <v>3</v>
      </c>
      <c r="B90" t="s">
        <v>151</v>
      </c>
      <c r="C90" t="s">
        <v>5668</v>
      </c>
      <c r="I90" t="str">
        <f t="shared" si="4"/>
        <v>N/A</v>
      </c>
      <c r="J90">
        <f t="shared" si="5"/>
        <v>986000000</v>
      </c>
      <c r="K90" t="str">
        <f t="shared" si="6"/>
        <v>N/A</v>
      </c>
      <c r="L90" t="str">
        <f t="shared" si="7"/>
        <v>N/A</v>
      </c>
      <c r="M90" t="str">
        <f t="shared" si="8"/>
        <v>N/A</v>
      </c>
      <c r="N90" t="str">
        <f t="shared" si="9"/>
        <v>N/A</v>
      </c>
    </row>
    <row r="91" spans="1:14" x14ac:dyDescent="0.3">
      <c r="A91" s="1">
        <v>4</v>
      </c>
      <c r="B91" t="s">
        <v>153</v>
      </c>
      <c r="C91" t="s">
        <v>5669</v>
      </c>
      <c r="I91" t="str">
        <f t="shared" si="4"/>
        <v>N/A</v>
      </c>
      <c r="J91">
        <f t="shared" si="5"/>
        <v>494500000</v>
      </c>
      <c r="K91" t="str">
        <f t="shared" si="6"/>
        <v>N/A</v>
      </c>
      <c r="L91" t="str">
        <f t="shared" si="7"/>
        <v>N/A</v>
      </c>
      <c r="M91" t="str">
        <f t="shared" si="8"/>
        <v>N/A</v>
      </c>
      <c r="N91" t="str">
        <f t="shared" si="9"/>
        <v>N/A</v>
      </c>
    </row>
    <row r="92" spans="1:14" x14ac:dyDescent="0.3">
      <c r="A92" s="1">
        <v>5</v>
      </c>
      <c r="B92" t="s">
        <v>155</v>
      </c>
      <c r="C92" t="s">
        <v>5670</v>
      </c>
      <c r="I92" t="str">
        <f t="shared" si="4"/>
        <v>N/A</v>
      </c>
      <c r="J92">
        <f t="shared" si="5"/>
        <v>239800000</v>
      </c>
      <c r="K92" t="str">
        <f t="shared" si="6"/>
        <v>N/A</v>
      </c>
      <c r="L92" t="str">
        <f t="shared" si="7"/>
        <v>N/A</v>
      </c>
      <c r="M92" t="str">
        <f t="shared" si="8"/>
        <v>N/A</v>
      </c>
      <c r="N92" t="str">
        <f t="shared" si="9"/>
        <v>N/A</v>
      </c>
    </row>
    <row r="93" spans="1:14" x14ac:dyDescent="0.3">
      <c r="A93" s="1">
        <v>6</v>
      </c>
      <c r="B93" t="s">
        <v>157</v>
      </c>
      <c r="C93" t="s">
        <v>5628</v>
      </c>
      <c r="I93" t="str">
        <f t="shared" si="4"/>
        <v>N/A</v>
      </c>
      <c r="J93">
        <f t="shared" si="5"/>
        <v>2.4700000000000002</v>
      </c>
      <c r="K93" t="str">
        <f t="shared" si="6"/>
        <v>N/A</v>
      </c>
      <c r="L93" t="str">
        <f t="shared" si="7"/>
        <v>N/A</v>
      </c>
      <c r="M93" t="str">
        <f t="shared" si="8"/>
        <v>N/A</v>
      </c>
      <c r="N93" t="str">
        <f t="shared" si="9"/>
        <v>N/A</v>
      </c>
    </row>
    <row r="94" spans="1:14" x14ac:dyDescent="0.3">
      <c r="A94" s="1">
        <v>7</v>
      </c>
      <c r="B94" t="s">
        <v>158</v>
      </c>
      <c r="C94" t="s">
        <v>5671</v>
      </c>
      <c r="I94" t="str">
        <f t="shared" si="4"/>
        <v>N/A</v>
      </c>
      <c r="J94">
        <f t="shared" si="5"/>
        <v>0.185</v>
      </c>
      <c r="K94" t="str">
        <f t="shared" si="6"/>
        <v>N/A</v>
      </c>
      <c r="L94" t="str">
        <f t="shared" si="7"/>
        <v>N/A</v>
      </c>
      <c r="M94" t="str">
        <f t="shared" si="8"/>
        <v>N/A</v>
      </c>
      <c r="N94" t="str">
        <f t="shared" si="9"/>
        <v>N/A</v>
      </c>
    </row>
    <row r="95" spans="1:14" x14ac:dyDescent="0.3">
      <c r="I95" t="str">
        <f t="shared" si="4"/>
        <v>N/A</v>
      </c>
      <c r="J95" t="str">
        <f t="shared" si="5"/>
        <v>N/A</v>
      </c>
      <c r="K95" t="str">
        <f t="shared" si="6"/>
        <v>N/A</v>
      </c>
      <c r="L95" t="str">
        <f t="shared" si="7"/>
        <v>N/A</v>
      </c>
      <c r="M95" t="str">
        <f t="shared" si="8"/>
        <v>N/A</v>
      </c>
      <c r="N95" t="str">
        <f t="shared" si="9"/>
        <v>N/A</v>
      </c>
    </row>
    <row r="96" spans="1:14" x14ac:dyDescent="0.3">
      <c r="A96" s="1">
        <v>0</v>
      </c>
      <c r="B96" t="s">
        <v>159</v>
      </c>
      <c r="C96" t="s">
        <v>5672</v>
      </c>
      <c r="I96" t="str">
        <f t="shared" si="4"/>
        <v>N/A</v>
      </c>
      <c r="J96">
        <f t="shared" si="5"/>
        <v>189600000</v>
      </c>
      <c r="K96" t="str">
        <f t="shared" si="6"/>
        <v>N/A</v>
      </c>
      <c r="L96" t="str">
        <f t="shared" si="7"/>
        <v>N/A</v>
      </c>
      <c r="M96" t="str">
        <f t="shared" si="8"/>
        <v>N/A</v>
      </c>
      <c r="N96" t="str">
        <f t="shared" si="9"/>
        <v>N/A</v>
      </c>
    </row>
    <row r="97" spans="1:14" x14ac:dyDescent="0.3">
      <c r="A97" s="1">
        <v>1</v>
      </c>
      <c r="B97" t="s">
        <v>161</v>
      </c>
      <c r="C97" t="s">
        <v>3796</v>
      </c>
      <c r="I97" t="str">
        <f t="shared" si="4"/>
        <v>N/A</v>
      </c>
      <c r="J97">
        <f t="shared" si="5"/>
        <v>1.99</v>
      </c>
      <c r="K97" t="str">
        <f t="shared" si="6"/>
        <v>N/A</v>
      </c>
      <c r="L97" t="str">
        <f t="shared" si="7"/>
        <v>N/A</v>
      </c>
      <c r="M97" t="str">
        <f t="shared" si="8"/>
        <v>N/A</v>
      </c>
      <c r="N97" t="str">
        <f t="shared" si="9"/>
        <v>N/A</v>
      </c>
    </row>
    <row r="98" spans="1:14" x14ac:dyDescent="0.3">
      <c r="A98" s="1">
        <v>2</v>
      </c>
      <c r="B98" t="s">
        <v>163</v>
      </c>
      <c r="C98" t="s">
        <v>1512</v>
      </c>
      <c r="I98" t="str">
        <f t="shared" si="4"/>
        <v>N/A</v>
      </c>
      <c r="J98">
        <f t="shared" si="5"/>
        <v>1450000000</v>
      </c>
      <c r="K98" t="str">
        <f t="shared" si="6"/>
        <v>N/A</v>
      </c>
      <c r="L98" t="str">
        <f t="shared" si="7"/>
        <v>N/A</v>
      </c>
      <c r="M98" t="str">
        <f t="shared" si="8"/>
        <v>N/A</v>
      </c>
      <c r="N98" t="str">
        <f t="shared" si="9"/>
        <v>N/A</v>
      </c>
    </row>
    <row r="99" spans="1:14" x14ac:dyDescent="0.3">
      <c r="A99" s="1">
        <v>3</v>
      </c>
      <c r="B99" t="s">
        <v>165</v>
      </c>
      <c r="C99" t="s">
        <v>5673</v>
      </c>
      <c r="I99" t="str">
        <f t="shared" si="4"/>
        <v>N/A</v>
      </c>
      <c r="J99">
        <f t="shared" si="5"/>
        <v>936.77</v>
      </c>
      <c r="K99" t="str">
        <f t="shared" si="6"/>
        <v>N/A</v>
      </c>
      <c r="L99" t="str">
        <f t="shared" si="7"/>
        <v>N/A</v>
      </c>
      <c r="M99" t="str">
        <f t="shared" si="8"/>
        <v>N/A</v>
      </c>
      <c r="N99" t="str">
        <f t="shared" si="9"/>
        <v>N/A</v>
      </c>
    </row>
    <row r="100" spans="1:14" x14ac:dyDescent="0.3">
      <c r="A100" s="1">
        <v>4</v>
      </c>
      <c r="B100" t="s">
        <v>167</v>
      </c>
      <c r="C100" t="s">
        <v>1881</v>
      </c>
      <c r="I100" t="str">
        <f t="shared" si="4"/>
        <v>N/A</v>
      </c>
      <c r="J100">
        <f t="shared" si="5"/>
        <v>1.86</v>
      </c>
      <c r="K100" t="str">
        <f t="shared" si="6"/>
        <v>N/A</v>
      </c>
      <c r="L100" t="str">
        <f t="shared" si="7"/>
        <v>N/A</v>
      </c>
      <c r="M100" t="str">
        <f t="shared" si="8"/>
        <v>N/A</v>
      </c>
      <c r="N100" t="str">
        <f t="shared" si="9"/>
        <v>N/A</v>
      </c>
    </row>
    <row r="101" spans="1:14" x14ac:dyDescent="0.3">
      <c r="A101" s="1">
        <v>5</v>
      </c>
      <c r="B101" t="s">
        <v>169</v>
      </c>
      <c r="C101" t="s">
        <v>5674</v>
      </c>
      <c r="I101" t="str">
        <f t="shared" si="4"/>
        <v>N/A</v>
      </c>
      <c r="J101">
        <f t="shared" si="5"/>
        <v>1.59</v>
      </c>
      <c r="K101" t="str">
        <f t="shared" si="6"/>
        <v>N/A</v>
      </c>
      <c r="L101" t="str">
        <f t="shared" si="7"/>
        <v>N/A</v>
      </c>
      <c r="M101" t="str">
        <f t="shared" si="8"/>
        <v>N/A</v>
      </c>
      <c r="N101" t="str">
        <f t="shared" si="9"/>
        <v>N/A</v>
      </c>
    </row>
    <row r="102" spans="1:14" x14ac:dyDescent="0.3">
      <c r="I102" t="str">
        <f t="shared" si="4"/>
        <v>N/A</v>
      </c>
      <c r="J102" t="str">
        <f t="shared" si="5"/>
        <v>N/A</v>
      </c>
      <c r="K102" t="str">
        <f t="shared" si="6"/>
        <v>N/A</v>
      </c>
      <c r="L102" t="str">
        <f t="shared" si="7"/>
        <v>N/A</v>
      </c>
      <c r="M102" t="str">
        <f t="shared" si="8"/>
        <v>N/A</v>
      </c>
      <c r="N102" t="str">
        <f t="shared" si="9"/>
        <v>N/A</v>
      </c>
    </row>
    <row r="103" spans="1:14" x14ac:dyDescent="0.3">
      <c r="A103" s="1">
        <v>0</v>
      </c>
      <c r="B103" t="s">
        <v>171</v>
      </c>
      <c r="C103" t="s">
        <v>5675</v>
      </c>
      <c r="I103" t="str">
        <f t="shared" si="4"/>
        <v>N/A</v>
      </c>
      <c r="J103">
        <f t="shared" si="5"/>
        <v>337400000</v>
      </c>
      <c r="K103" t="str">
        <f t="shared" si="6"/>
        <v>N/A</v>
      </c>
      <c r="L103" t="str">
        <f t="shared" si="7"/>
        <v>N/A</v>
      </c>
      <c r="M103" t="str">
        <f t="shared" si="8"/>
        <v>N/A</v>
      </c>
      <c r="N103" t="str">
        <f t="shared" si="9"/>
        <v>N/A</v>
      </c>
    </row>
    <row r="104" spans="1:14" x14ac:dyDescent="0.3">
      <c r="A104" s="1">
        <v>1</v>
      </c>
      <c r="B104" t="s">
        <v>173</v>
      </c>
      <c r="C104" t="s">
        <v>5676</v>
      </c>
      <c r="I104" t="str">
        <f t="shared" si="4"/>
        <v>N/A</v>
      </c>
      <c r="J104">
        <f t="shared" si="5"/>
        <v>309720000</v>
      </c>
      <c r="K104" t="str">
        <f t="shared" si="6"/>
        <v>N/A</v>
      </c>
      <c r="L104" t="str">
        <f t="shared" si="7"/>
        <v>N/A</v>
      </c>
      <c r="M104" t="str">
        <f t="shared" si="8"/>
        <v>N/A</v>
      </c>
      <c r="N104" t="str">
        <f t="shared" si="9"/>
        <v>N/A</v>
      </c>
    </row>
    <row r="105" spans="1:14" x14ac:dyDescent="0.3">
      <c r="I105" t="str">
        <f t="shared" si="4"/>
        <v>N/A</v>
      </c>
      <c r="J105" t="str">
        <f t="shared" si="5"/>
        <v>N/A</v>
      </c>
      <c r="K105" t="str">
        <f t="shared" si="6"/>
        <v>N/A</v>
      </c>
      <c r="L105" t="str">
        <f t="shared" si="7"/>
        <v>N/A</v>
      </c>
      <c r="M105" t="str">
        <f t="shared" si="8"/>
        <v>N/A</v>
      </c>
      <c r="N105" t="str">
        <f t="shared" si="9"/>
        <v>N/A</v>
      </c>
    </row>
    <row r="106" spans="1:14" x14ac:dyDescent="0.3">
      <c r="A106" s="1">
        <v>0</v>
      </c>
      <c r="B106" t="s">
        <v>23</v>
      </c>
      <c r="C106" t="s">
        <v>5626</v>
      </c>
      <c r="I106" t="str">
        <f t="shared" si="4"/>
        <v>N/A</v>
      </c>
      <c r="J106">
        <f t="shared" si="5"/>
        <v>1.22</v>
      </c>
      <c r="K106" t="str">
        <f t="shared" si="6"/>
        <v>N/A</v>
      </c>
      <c r="L106" t="str">
        <f t="shared" si="7"/>
        <v>N/A</v>
      </c>
      <c r="M106" t="str">
        <f t="shared" si="8"/>
        <v>N/A</v>
      </c>
      <c r="N106" t="str">
        <f t="shared" si="9"/>
        <v>N/A</v>
      </c>
    </row>
    <row r="107" spans="1:14" x14ac:dyDescent="0.3">
      <c r="A107" s="1">
        <v>1</v>
      </c>
      <c r="B107" t="s">
        <v>175</v>
      </c>
      <c r="C107" t="s">
        <v>5677</v>
      </c>
      <c r="I107" t="str">
        <f t="shared" si="4"/>
        <v>N/A</v>
      </c>
      <c r="J107">
        <f t="shared" si="5"/>
        <v>0.11880000000000002</v>
      </c>
      <c r="K107" t="str">
        <f t="shared" si="6"/>
        <v>N/A</v>
      </c>
      <c r="L107" t="str">
        <f t="shared" si="7"/>
        <v>N/A</v>
      </c>
      <c r="M107" t="str">
        <f t="shared" si="8"/>
        <v>N/A</v>
      </c>
      <c r="N107" t="str">
        <f t="shared" si="9"/>
        <v>N/A</v>
      </c>
    </row>
    <row r="108" spans="1:14" x14ac:dyDescent="0.3">
      <c r="A108" s="1">
        <v>2</v>
      </c>
      <c r="B108" t="s">
        <v>177</v>
      </c>
      <c r="C108" t="s">
        <v>178</v>
      </c>
      <c r="I108" t="str">
        <f t="shared" si="4"/>
        <v>N/A</v>
      </c>
      <c r="J108">
        <f t="shared" si="5"/>
        <v>0.14019999999999999</v>
      </c>
      <c r="K108" t="str">
        <f t="shared" si="6"/>
        <v>N/A</v>
      </c>
      <c r="L108" t="str">
        <f t="shared" si="7"/>
        <v>N/A</v>
      </c>
      <c r="M108" t="str">
        <f t="shared" si="8"/>
        <v>N/A</v>
      </c>
      <c r="N108" t="str">
        <f t="shared" si="9"/>
        <v>N/A</v>
      </c>
    </row>
    <row r="109" spans="1:14" x14ac:dyDescent="0.3">
      <c r="A109" s="1">
        <v>3</v>
      </c>
      <c r="B109" t="s">
        <v>179</v>
      </c>
      <c r="C109" t="s">
        <v>5678</v>
      </c>
      <c r="I109" t="str">
        <f t="shared" si="4"/>
        <v>N/A</v>
      </c>
      <c r="J109">
        <f t="shared" si="5"/>
        <v>82.9</v>
      </c>
      <c r="K109" t="str">
        <f t="shared" si="6"/>
        <v>N/A</v>
      </c>
      <c r="L109" t="str">
        <f t="shared" si="7"/>
        <v>N/A</v>
      </c>
      <c r="M109" t="str">
        <f t="shared" si="8"/>
        <v>N/A</v>
      </c>
      <c r="N109" t="str">
        <f t="shared" si="9"/>
        <v>N/A</v>
      </c>
    </row>
    <row r="110" spans="1:14" x14ac:dyDescent="0.3">
      <c r="A110" s="1">
        <v>4</v>
      </c>
      <c r="B110" t="s">
        <v>181</v>
      </c>
      <c r="C110" t="s">
        <v>5679</v>
      </c>
      <c r="I110" t="str">
        <f t="shared" si="4"/>
        <v>N/A</v>
      </c>
      <c r="J110">
        <f t="shared" si="5"/>
        <v>61.47</v>
      </c>
      <c r="K110" t="str">
        <f t="shared" si="6"/>
        <v>N/A</v>
      </c>
      <c r="L110" t="str">
        <f t="shared" si="7"/>
        <v>N/A</v>
      </c>
      <c r="M110" t="str">
        <f t="shared" si="8"/>
        <v>N/A</v>
      </c>
      <c r="N110" t="str">
        <f t="shared" si="9"/>
        <v>N/A</v>
      </c>
    </row>
    <row r="111" spans="1:14" x14ac:dyDescent="0.3">
      <c r="A111" s="1">
        <v>5</v>
      </c>
      <c r="B111" t="s">
        <v>183</v>
      </c>
      <c r="C111" t="s">
        <v>5680</v>
      </c>
      <c r="I111" t="str">
        <f t="shared" si="4"/>
        <v>N/A</v>
      </c>
      <c r="J111">
        <f t="shared" si="5"/>
        <v>80.569999999999993</v>
      </c>
      <c r="K111" t="str">
        <f t="shared" si="6"/>
        <v>N/A</v>
      </c>
      <c r="L111" t="str">
        <f t="shared" si="7"/>
        <v>N/A</v>
      </c>
      <c r="M111" t="str">
        <f t="shared" si="8"/>
        <v>N/A</v>
      </c>
      <c r="N111" t="str">
        <f t="shared" si="9"/>
        <v>N/A</v>
      </c>
    </row>
    <row r="112" spans="1:14" x14ac:dyDescent="0.3">
      <c r="A112" s="1">
        <v>6</v>
      </c>
      <c r="B112" t="s">
        <v>185</v>
      </c>
      <c r="C112" t="s">
        <v>5681</v>
      </c>
      <c r="I112" t="str">
        <f t="shared" si="4"/>
        <v>N/A</v>
      </c>
      <c r="J112">
        <f t="shared" si="5"/>
        <v>75.3</v>
      </c>
      <c r="K112" t="str">
        <f t="shared" si="6"/>
        <v>N/A</v>
      </c>
      <c r="L112" t="str">
        <f t="shared" si="7"/>
        <v>N/A</v>
      </c>
      <c r="M112" t="str">
        <f t="shared" si="8"/>
        <v>N/A</v>
      </c>
      <c r="N112" t="str">
        <f t="shared" si="9"/>
        <v>N/A</v>
      </c>
    </row>
    <row r="113" spans="1:14" x14ac:dyDescent="0.3">
      <c r="I113" t="str">
        <f t="shared" si="4"/>
        <v>N/A</v>
      </c>
      <c r="J113" t="str">
        <f t="shared" si="5"/>
        <v>N/A</v>
      </c>
      <c r="K113" t="str">
        <f t="shared" si="6"/>
        <v>N/A</v>
      </c>
      <c r="L113" t="str">
        <f t="shared" si="7"/>
        <v>N/A</v>
      </c>
      <c r="M113" t="str">
        <f t="shared" si="8"/>
        <v>N/A</v>
      </c>
      <c r="N113" t="str">
        <f t="shared" si="9"/>
        <v>N/A</v>
      </c>
    </row>
    <row r="114" spans="1:14" x14ac:dyDescent="0.3">
      <c r="A114" s="1">
        <v>0</v>
      </c>
      <c r="B114" t="s">
        <v>187</v>
      </c>
      <c r="C114" t="s">
        <v>5682</v>
      </c>
      <c r="I114" t="str">
        <f t="shared" si="4"/>
        <v>N/A</v>
      </c>
      <c r="J114">
        <f t="shared" si="5"/>
        <v>689780</v>
      </c>
      <c r="K114" t="str">
        <f t="shared" si="6"/>
        <v>N/A</v>
      </c>
      <c r="L114" t="str">
        <f t="shared" si="7"/>
        <v>N/A</v>
      </c>
      <c r="M114" t="str">
        <f t="shared" si="8"/>
        <v>N/A</v>
      </c>
      <c r="N114" t="str">
        <f t="shared" si="9"/>
        <v>N/A</v>
      </c>
    </row>
    <row r="115" spans="1:14" x14ac:dyDescent="0.3">
      <c r="A115" s="1">
        <v>1</v>
      </c>
      <c r="B115" t="s">
        <v>189</v>
      </c>
      <c r="C115" t="s">
        <v>5683</v>
      </c>
      <c r="I115" t="str">
        <f t="shared" si="4"/>
        <v>N/A</v>
      </c>
      <c r="J115">
        <f t="shared" si="5"/>
        <v>389970</v>
      </c>
      <c r="K115" t="str">
        <f t="shared" si="6"/>
        <v>N/A</v>
      </c>
      <c r="L115" t="str">
        <f t="shared" si="7"/>
        <v>N/A</v>
      </c>
      <c r="M115" t="str">
        <f t="shared" si="8"/>
        <v>N/A</v>
      </c>
      <c r="N115" t="str">
        <f t="shared" si="9"/>
        <v>N/A</v>
      </c>
    </row>
    <row r="116" spans="1:14" x14ac:dyDescent="0.3">
      <c r="A116" s="1">
        <v>2</v>
      </c>
      <c r="B116" t="s">
        <v>191</v>
      </c>
      <c r="C116" t="s">
        <v>5684</v>
      </c>
      <c r="I116" t="str">
        <f t="shared" si="4"/>
        <v>N/A</v>
      </c>
      <c r="J116">
        <f t="shared" si="5"/>
        <v>95290000</v>
      </c>
      <c r="K116" t="str">
        <f t="shared" si="6"/>
        <v>N/A</v>
      </c>
      <c r="L116" t="str">
        <f t="shared" si="7"/>
        <v>N/A</v>
      </c>
      <c r="M116" t="str">
        <f t="shared" si="8"/>
        <v>N/A</v>
      </c>
      <c r="N116" t="str">
        <f t="shared" si="9"/>
        <v>N/A</v>
      </c>
    </row>
    <row r="117" spans="1:14" x14ac:dyDescent="0.3">
      <c r="A117" s="1">
        <v>3</v>
      </c>
      <c r="B117" t="s">
        <v>193</v>
      </c>
      <c r="C117" t="s">
        <v>5685</v>
      </c>
      <c r="I117" t="str">
        <f t="shared" si="4"/>
        <v>N/A</v>
      </c>
      <c r="J117">
        <f t="shared" si="5"/>
        <v>95030000</v>
      </c>
      <c r="K117" t="str">
        <f t="shared" si="6"/>
        <v>N/A</v>
      </c>
      <c r="L117" t="str">
        <f t="shared" si="7"/>
        <v>N/A</v>
      </c>
      <c r="M117" t="str">
        <f t="shared" si="8"/>
        <v>N/A</v>
      </c>
      <c r="N117" t="str">
        <f t="shared" si="9"/>
        <v>N/A</v>
      </c>
    </row>
    <row r="118" spans="1:14" x14ac:dyDescent="0.3">
      <c r="A118" s="1">
        <v>4</v>
      </c>
      <c r="B118" t="s">
        <v>195</v>
      </c>
      <c r="C118" t="s">
        <v>5686</v>
      </c>
      <c r="I118" t="str">
        <f t="shared" si="4"/>
        <v>N/A</v>
      </c>
      <c r="J118">
        <f t="shared" si="5"/>
        <v>1.6000000000000001E-3</v>
      </c>
      <c r="K118" t="str">
        <f t="shared" si="6"/>
        <v>N/A</v>
      </c>
      <c r="L118" t="str">
        <f t="shared" si="7"/>
        <v>N/A</v>
      </c>
      <c r="M118" t="str">
        <f t="shared" si="8"/>
        <v>N/A</v>
      </c>
      <c r="N118" t="str">
        <f t="shared" si="9"/>
        <v>N/A</v>
      </c>
    </row>
    <row r="119" spans="1:14" x14ac:dyDescent="0.3">
      <c r="A119" s="1">
        <v>5</v>
      </c>
      <c r="B119" t="s">
        <v>197</v>
      </c>
      <c r="C119" t="s">
        <v>5687</v>
      </c>
      <c r="I119" t="str">
        <f t="shared" si="4"/>
        <v>N/A</v>
      </c>
      <c r="J119">
        <f t="shared" si="5"/>
        <v>0.876</v>
      </c>
      <c r="K119" t="str">
        <f t="shared" si="6"/>
        <v>N/A</v>
      </c>
      <c r="L119" t="str">
        <f t="shared" si="7"/>
        <v>N/A</v>
      </c>
      <c r="M119" t="str">
        <f t="shared" si="8"/>
        <v>N/A</v>
      </c>
      <c r="N119" t="str">
        <f t="shared" si="9"/>
        <v>N/A</v>
      </c>
    </row>
    <row r="120" spans="1:14" x14ac:dyDescent="0.3">
      <c r="A120" s="1">
        <v>6</v>
      </c>
      <c r="B120" t="s">
        <v>199</v>
      </c>
      <c r="C120" t="s">
        <v>5688</v>
      </c>
      <c r="I120" t="str">
        <f t="shared" si="4"/>
        <v>N/A</v>
      </c>
      <c r="J120">
        <f t="shared" si="5"/>
        <v>2460000</v>
      </c>
      <c r="K120" t="str">
        <f t="shared" si="6"/>
        <v>N/A</v>
      </c>
      <c r="L120" t="str">
        <f t="shared" si="7"/>
        <v>N/A</v>
      </c>
      <c r="M120" t="str">
        <f t="shared" si="8"/>
        <v>N/A</v>
      </c>
      <c r="N120" t="str">
        <f t="shared" si="9"/>
        <v>N/A</v>
      </c>
    </row>
    <row r="121" spans="1:14" x14ac:dyDescent="0.3">
      <c r="A121" s="1">
        <v>7</v>
      </c>
      <c r="B121" t="s">
        <v>201</v>
      </c>
      <c r="C121" t="s">
        <v>5689</v>
      </c>
      <c r="I121" t="str">
        <f t="shared" si="4"/>
        <v>N/A</v>
      </c>
      <c r="J121">
        <f t="shared" si="5"/>
        <v>3.42</v>
      </c>
      <c r="K121" t="str">
        <f t="shared" si="6"/>
        <v>N/A</v>
      </c>
      <c r="L121" t="str">
        <f t="shared" si="7"/>
        <v>N/A</v>
      </c>
      <c r="M121" t="str">
        <f t="shared" si="8"/>
        <v>N/A</v>
      </c>
      <c r="N121" t="str">
        <f t="shared" si="9"/>
        <v>N/A</v>
      </c>
    </row>
    <row r="122" spans="1:14" x14ac:dyDescent="0.3">
      <c r="A122" s="1">
        <v>8</v>
      </c>
      <c r="B122" t="s">
        <v>203</v>
      </c>
      <c r="C122" t="s">
        <v>2639</v>
      </c>
      <c r="I122" t="str">
        <f t="shared" si="4"/>
        <v>N/A</v>
      </c>
      <c r="J122">
        <f t="shared" si="5"/>
        <v>2.8799999999999999E-2</v>
      </c>
      <c r="K122" t="str">
        <f t="shared" si="6"/>
        <v>N/A</v>
      </c>
      <c r="L122" t="str">
        <f t="shared" si="7"/>
        <v>N/A</v>
      </c>
      <c r="M122" t="str">
        <f t="shared" si="8"/>
        <v>N/A</v>
      </c>
      <c r="N122" t="str">
        <f t="shared" si="9"/>
        <v>N/A</v>
      </c>
    </row>
    <row r="123" spans="1:14" x14ac:dyDescent="0.3">
      <c r="A123" s="1">
        <v>9</v>
      </c>
      <c r="B123" t="s">
        <v>205</v>
      </c>
      <c r="C123" t="s">
        <v>5690</v>
      </c>
      <c r="I123" t="str">
        <f t="shared" si="4"/>
        <v>N/A</v>
      </c>
      <c r="J123">
        <f t="shared" si="5"/>
        <v>2560000</v>
      </c>
      <c r="K123" t="str">
        <f t="shared" si="6"/>
        <v>N/A</v>
      </c>
      <c r="L123" t="str">
        <f t="shared" si="7"/>
        <v>N/A</v>
      </c>
      <c r="M123" t="str">
        <f t="shared" si="8"/>
        <v>N/A</v>
      </c>
      <c r="N123" t="str">
        <f t="shared" si="9"/>
        <v>N/A</v>
      </c>
    </row>
    <row r="124" spans="1:14" x14ac:dyDescent="0.3">
      <c r="I124" t="str">
        <f t="shared" ref="I124:I187" si="15">IF(AND(K124&gt; J124, L124&gt; K124, M124&gt; L124, N124&gt; M124), "pos_trend", IF(AND(K124&lt; J124, L124&lt; K124, M124&lt; L124, N124&lt; M124), "neg_trend", "N/A"))</f>
        <v>N/A</v>
      </c>
      <c r="J124" t="str">
        <f t="shared" ref="J124:J187" si="16">IFERROR(IF(TRIM(C124)="-", "N/A", IF(RIGHT(C124,1)=")",IF(RIGHT(C124,2)="T)",-1000000000000*VALUE(MID(C124,2,LEN(C124)-3)),IF(RIGHT(C124,2)="M)",-1000000*VALUE(MID(C124,2,LEN(C124)-3)),IF(RIGHT(C124,2)="B)",-1000000000*VALUE(MID(C124,2,LEN(C124)-3)),IF(RIGHT(C124,2)="k)",-1000*VALUE(MID(C124,2,LEN(C124)-3)),VALUE(SUBSTITUTE(C124,",","")))))),IF(RIGHT(C124,1)="T",1000000000000*VALUE(LEFT(C124,LEN(C124)-1)),IF(RIGHT(C124,1)="M",1000000*VALUE(LEFT(C124,LEN(C124)-1)),IF(RIGHT(C124,1)="B",1000000000*VALUE(LEFT(C124,LEN(C124)-1)),IF(RIGHT(C124,1)="%",0.01*VALUE(LEFT(C124,LEN(C124)-1)),IF(RIGHT(C124,1)="k",1000*VALUE(LEFT(C124,LEN(C124)-1)),VALUE(SUBSTITUTE(C124,",",""))))))))),"N/A")</f>
        <v>N/A</v>
      </c>
      <c r="K124" t="str">
        <f t="shared" ref="K124:K187" si="17">IFERROR(IF(TRIM(D124)="-", "N/A", IF(RIGHT(D124,1)=")",IF(RIGHT(D124,2)="T)",-1000000000000*VALUE(MID(D124,2,LEN(D124)-3)),IF(RIGHT(D124,2)="M)",-1000000*VALUE(MID(D124,2,LEN(D124)-3)),IF(RIGHT(D124,2)="B)",-1000000000*VALUE(MID(D124,2,LEN(D124)-3)),IF(RIGHT(D124,2)="k)",-1000*VALUE(MID(D124,2,LEN(D124)-3)),VALUE(SUBSTITUTE(D124,",","")))))),IF(RIGHT(D124,1)="T",1000000000000*VALUE(LEFT(D124,LEN(D124)-1)),IF(RIGHT(D124,1)="M",1000000*VALUE(LEFT(D124,LEN(D124)-1)),IF(RIGHT(D124,1)="B",1000000000*VALUE(LEFT(D124,LEN(D124)-1)),IF(RIGHT(D124,1)="%",0.01*VALUE(LEFT(D124,LEN(D124)-1)),IF(RIGHT(D124,1)="k",1000*VALUE(LEFT(D124,LEN(D124)-1)),VALUE(SUBSTITUTE(D124,",",""))))))))),"N/A")</f>
        <v>N/A</v>
      </c>
      <c r="L124" t="str">
        <f t="shared" ref="L124:L187" si="18">IFERROR(IF(TRIM(E124)="-", "N/A", IF(RIGHT(E124,1)=")",IF(RIGHT(E124,2)="T)",-1000000000000*VALUE(MID(E124,2,LEN(E124)-3)),IF(RIGHT(E124,2)="M)",-1000000*VALUE(MID(E124,2,LEN(E124)-3)),IF(RIGHT(E124,2)="B)",-1000000000*VALUE(MID(E124,2,LEN(E124)-3)),IF(RIGHT(E124,2)="k)",-1000*VALUE(MID(E124,2,LEN(E124)-3)),VALUE(SUBSTITUTE(E124,",","")))))),IF(RIGHT(E124,1)="T",1000000000000*VALUE(LEFT(E124,LEN(E124)-1)),IF(RIGHT(E124,1)="M",1000000*VALUE(LEFT(E124,LEN(E124)-1)),IF(RIGHT(E124,1)="B",1000000000*VALUE(LEFT(E124,LEN(E124)-1)),IF(RIGHT(E124,1)="%",0.01*VALUE(LEFT(E124,LEN(E124)-1)),IF(RIGHT(E124,1)="k",1000*VALUE(LEFT(E124,LEN(E124)-1)),VALUE(SUBSTITUTE(E124,",",""))))))))),"N/A")</f>
        <v>N/A</v>
      </c>
      <c r="M124" t="str">
        <f t="shared" ref="M124:M187" si="19">IFERROR(IF(TRIM(F124)="-", "N/A", IF(RIGHT(F124,1)=")",IF(RIGHT(F124,2)="T)",-1000000000000*VALUE(MID(F124,2,LEN(F124)-3)),IF(RIGHT(F124,2)="M)",-1000000*VALUE(MID(F124,2,LEN(F124)-3)),IF(RIGHT(F124,2)="B)",-1000000000*VALUE(MID(F124,2,LEN(F124)-3)),IF(RIGHT(F124,2)="k)",-1000*VALUE(MID(F124,2,LEN(F124)-3)),VALUE(SUBSTITUTE(F124,",","")))))),IF(RIGHT(F124,1)="T",1000000000000*VALUE(LEFT(F124,LEN(F124)-1)),IF(RIGHT(F124,1)="M",1000000*VALUE(LEFT(F124,LEN(F124)-1)),IF(RIGHT(F124,1)="B",1000000000*VALUE(LEFT(F124,LEN(F124)-1)),IF(RIGHT(F124,1)="%",0.01*VALUE(LEFT(F124,LEN(F124)-1)),IF(RIGHT(F124,1)="k",1000*VALUE(LEFT(F124,LEN(F124)-1)),VALUE(SUBSTITUTE(F124,",",""))))))))),"N/A")</f>
        <v>N/A</v>
      </c>
      <c r="N124" t="str">
        <f t="shared" ref="N124:N187" si="20">IFERROR(IF(TRIM(G124)="-", "N/A", IF(RIGHT(G124,1)=")",IF(RIGHT(G124,2)="T)",-1000000000000*VALUE(MID(G124,2,LEN(G124)-3)),IF(RIGHT(G124,2)="M)",-1000000*VALUE(MID(G124,2,LEN(G124)-3)),IF(RIGHT(G124,2)="B)",-1000000000*VALUE(MID(G124,2,LEN(G124)-3)),IF(RIGHT(G124,2)="k)",-1000*VALUE(MID(G124,2,LEN(G124)-3)),VALUE(SUBSTITUTE(G124,",","")))))),IF(RIGHT(G124,1)="T",1000000000000*VALUE(LEFT(G124,LEN(G124)-1)),IF(RIGHT(G124,1)="M",1000000*VALUE(LEFT(G124,LEN(G124)-1)),IF(RIGHT(G124,1)="B",1000000000*VALUE(LEFT(G124,LEN(G124)-1)),IF(RIGHT(G124,1)="%",0.01*VALUE(LEFT(G124,LEN(G124)-1)),IF(RIGHT(G124,1)="k",1000*VALUE(LEFT(G124,LEN(G124)-1)),VALUE(SUBSTITUTE(G124,",",""))))))))),"N/A")</f>
        <v>N/A</v>
      </c>
    </row>
    <row r="125" spans="1:14" x14ac:dyDescent="0.3">
      <c r="A125" s="1">
        <v>0</v>
      </c>
      <c r="B125" t="s">
        <v>207</v>
      </c>
      <c r="C125" t="s">
        <v>2724</v>
      </c>
      <c r="I125" t="str">
        <f t="shared" si="15"/>
        <v>N/A</v>
      </c>
      <c r="J125">
        <f t="shared" si="16"/>
        <v>0.64</v>
      </c>
      <c r="K125" t="str">
        <f t="shared" si="17"/>
        <v>N/A</v>
      </c>
      <c r="L125" t="str">
        <f t="shared" si="18"/>
        <v>N/A</v>
      </c>
      <c r="M125" t="str">
        <f t="shared" si="19"/>
        <v>N/A</v>
      </c>
      <c r="N125" t="str">
        <f t="shared" si="20"/>
        <v>N/A</v>
      </c>
    </row>
    <row r="126" spans="1:14" x14ac:dyDescent="0.3">
      <c r="A126" s="1">
        <v>1</v>
      </c>
      <c r="B126" t="s">
        <v>208</v>
      </c>
      <c r="C126" t="s">
        <v>5691</v>
      </c>
      <c r="I126" t="str">
        <f t="shared" si="15"/>
        <v>N/A</v>
      </c>
      <c r="J126">
        <f t="shared" si="16"/>
        <v>8.0000000000000002E-3</v>
      </c>
      <c r="K126" t="str">
        <f t="shared" si="17"/>
        <v>N/A</v>
      </c>
      <c r="L126" t="str">
        <f t="shared" si="18"/>
        <v>N/A</v>
      </c>
      <c r="M126" t="str">
        <f t="shared" si="19"/>
        <v>N/A</v>
      </c>
      <c r="N126" t="str">
        <f t="shared" si="20"/>
        <v>N/A</v>
      </c>
    </row>
    <row r="127" spans="1:14" x14ac:dyDescent="0.3">
      <c r="A127" s="1">
        <v>2</v>
      </c>
      <c r="B127" t="s">
        <v>209</v>
      </c>
      <c r="C127" t="s">
        <v>76</v>
      </c>
      <c r="I127" t="str">
        <f t="shared" si="15"/>
        <v>N/A</v>
      </c>
      <c r="J127">
        <f t="shared" si="16"/>
        <v>0.52</v>
      </c>
      <c r="K127" t="str">
        <f t="shared" si="17"/>
        <v>N/A</v>
      </c>
      <c r="L127" t="str">
        <f t="shared" si="18"/>
        <v>N/A</v>
      </c>
      <c r="M127" t="str">
        <f t="shared" si="19"/>
        <v>N/A</v>
      </c>
      <c r="N127" t="str">
        <f t="shared" si="20"/>
        <v>N/A</v>
      </c>
    </row>
    <row r="128" spans="1:14" x14ac:dyDescent="0.3">
      <c r="A128" s="1">
        <v>3</v>
      </c>
      <c r="B128" t="s">
        <v>210</v>
      </c>
      <c r="C128" t="s">
        <v>3511</v>
      </c>
      <c r="I128" t="str">
        <f t="shared" si="15"/>
        <v>N/A</v>
      </c>
      <c r="J128">
        <f t="shared" si="16"/>
        <v>6.5000000000000006E-3</v>
      </c>
      <c r="K128" t="str">
        <f t="shared" si="17"/>
        <v>N/A</v>
      </c>
      <c r="L128" t="str">
        <f t="shared" si="18"/>
        <v>N/A</v>
      </c>
      <c r="M128" t="str">
        <f t="shared" si="19"/>
        <v>N/A</v>
      </c>
      <c r="N128" t="str">
        <f t="shared" si="20"/>
        <v>N/A</v>
      </c>
    </row>
    <row r="129" spans="1:14" x14ac:dyDescent="0.3">
      <c r="A129" s="1">
        <v>4</v>
      </c>
      <c r="B129" t="s">
        <v>211</v>
      </c>
      <c r="I129" t="str">
        <f t="shared" si="15"/>
        <v>N/A</v>
      </c>
      <c r="J129" t="str">
        <f t="shared" si="16"/>
        <v>N/A</v>
      </c>
      <c r="K129" t="str">
        <f t="shared" si="17"/>
        <v>N/A</v>
      </c>
      <c r="L129" t="str">
        <f t="shared" si="18"/>
        <v>N/A</v>
      </c>
      <c r="M129" t="str">
        <f t="shared" si="19"/>
        <v>N/A</v>
      </c>
      <c r="N129" t="str">
        <f t="shared" si="20"/>
        <v>N/A</v>
      </c>
    </row>
    <row r="130" spans="1:14" x14ac:dyDescent="0.3">
      <c r="A130" s="1">
        <v>5</v>
      </c>
      <c r="B130" t="s">
        <v>212</v>
      </c>
      <c r="C130" t="s">
        <v>5692</v>
      </c>
      <c r="I130" t="str">
        <f t="shared" si="15"/>
        <v>N/A</v>
      </c>
      <c r="J130">
        <f t="shared" si="16"/>
        <v>0.21050000000000002</v>
      </c>
      <c r="K130" t="str">
        <f t="shared" si="17"/>
        <v>N/A</v>
      </c>
      <c r="L130" t="str">
        <f t="shared" si="18"/>
        <v>N/A</v>
      </c>
      <c r="M130" t="str">
        <f t="shared" si="19"/>
        <v>N/A</v>
      </c>
      <c r="N130" t="str">
        <f t="shared" si="20"/>
        <v>N/A</v>
      </c>
    </row>
    <row r="131" spans="1:14" x14ac:dyDescent="0.3">
      <c r="A131" s="1">
        <v>6</v>
      </c>
      <c r="B131" t="s">
        <v>213</v>
      </c>
      <c r="C131" t="s">
        <v>5693</v>
      </c>
      <c r="I131" t="str">
        <f t="shared" si="15"/>
        <v>N/A</v>
      </c>
      <c r="J131" t="str">
        <f t="shared" si="16"/>
        <v>N/A</v>
      </c>
      <c r="K131" t="str">
        <f t="shared" si="17"/>
        <v>N/A</v>
      </c>
      <c r="L131" t="str">
        <f t="shared" si="18"/>
        <v>N/A</v>
      </c>
      <c r="M131" t="str">
        <f t="shared" si="19"/>
        <v>N/A</v>
      </c>
      <c r="N131" t="str">
        <f t="shared" si="20"/>
        <v>N/A</v>
      </c>
    </row>
    <row r="132" spans="1:14" x14ac:dyDescent="0.3">
      <c r="A132" s="1">
        <v>7</v>
      </c>
      <c r="B132" t="s">
        <v>214</v>
      </c>
      <c r="C132" t="s">
        <v>5694</v>
      </c>
      <c r="I132" t="str">
        <f t="shared" si="15"/>
        <v>N/A</v>
      </c>
      <c r="J132" t="str">
        <f t="shared" si="16"/>
        <v>N/A</v>
      </c>
      <c r="K132" t="str">
        <f t="shared" si="17"/>
        <v>N/A</v>
      </c>
      <c r="L132" t="str">
        <f t="shared" si="18"/>
        <v>N/A</v>
      </c>
      <c r="M132" t="str">
        <f t="shared" si="19"/>
        <v>N/A</v>
      </c>
      <c r="N132" t="str">
        <f t="shared" si="20"/>
        <v>N/A</v>
      </c>
    </row>
    <row r="133" spans="1:14" x14ac:dyDescent="0.3">
      <c r="A133" s="1">
        <v>8</v>
      </c>
      <c r="B133" t="s">
        <v>215</v>
      </c>
      <c r="I133" t="str">
        <f t="shared" si="15"/>
        <v>N/A</v>
      </c>
      <c r="J133" t="str">
        <f t="shared" si="16"/>
        <v>N/A</v>
      </c>
      <c r="K133" t="str">
        <f t="shared" si="17"/>
        <v>N/A</v>
      </c>
      <c r="L133" t="str">
        <f t="shared" si="18"/>
        <v>N/A</v>
      </c>
      <c r="M133" t="str">
        <f t="shared" si="19"/>
        <v>N/A</v>
      </c>
      <c r="N133" t="str">
        <f t="shared" si="20"/>
        <v>N/A</v>
      </c>
    </row>
    <row r="134" spans="1:14" x14ac:dyDescent="0.3">
      <c r="A134" s="1">
        <v>9</v>
      </c>
      <c r="B134" t="s">
        <v>217</v>
      </c>
      <c r="I134" t="str">
        <f t="shared" si="15"/>
        <v>N/A</v>
      </c>
      <c r="J134" t="str">
        <f t="shared" si="16"/>
        <v>N/A</v>
      </c>
      <c r="K134" t="str">
        <f t="shared" si="17"/>
        <v>N/A</v>
      </c>
      <c r="L134" t="str">
        <f t="shared" si="18"/>
        <v>N/A</v>
      </c>
      <c r="M134" t="str">
        <f t="shared" si="19"/>
        <v>N/A</v>
      </c>
      <c r="N134" t="str">
        <f t="shared" si="20"/>
        <v>N/A</v>
      </c>
    </row>
    <row r="135" spans="1:14" x14ac:dyDescent="0.3">
      <c r="I135" t="str">
        <f t="shared" si="15"/>
        <v>N/A</v>
      </c>
      <c r="J135" t="str">
        <f t="shared" si="16"/>
        <v>N/A</v>
      </c>
      <c r="K135" t="str">
        <f t="shared" si="17"/>
        <v>N/A</v>
      </c>
      <c r="L135" t="str">
        <f t="shared" si="18"/>
        <v>N/A</v>
      </c>
      <c r="M135" t="str">
        <f t="shared" si="19"/>
        <v>N/A</v>
      </c>
      <c r="N135" t="str">
        <f t="shared" si="20"/>
        <v>N/A</v>
      </c>
    </row>
    <row r="136" spans="1:14" x14ac:dyDescent="0.3">
      <c r="I136" t="str">
        <f t="shared" si="15"/>
        <v>N/A</v>
      </c>
      <c r="J136" t="str">
        <f t="shared" si="16"/>
        <v>N/A</v>
      </c>
      <c r="K136" t="str">
        <f t="shared" si="17"/>
        <v>N/A</v>
      </c>
      <c r="L136" t="str">
        <f t="shared" si="18"/>
        <v>N/A</v>
      </c>
      <c r="M136" t="str">
        <f t="shared" si="19"/>
        <v>N/A</v>
      </c>
      <c r="N136" t="str">
        <f t="shared" si="20"/>
        <v>N/A</v>
      </c>
    </row>
    <row r="137" spans="1:14" x14ac:dyDescent="0.3">
      <c r="B137" s="1" t="s">
        <v>219</v>
      </c>
      <c r="C137" s="1" t="s">
        <v>220</v>
      </c>
      <c r="D137" s="1" t="s">
        <v>221</v>
      </c>
      <c r="E137" s="1" t="s">
        <v>222</v>
      </c>
      <c r="F137" s="1" t="s">
        <v>223</v>
      </c>
      <c r="I137" t="str">
        <f t="shared" si="15"/>
        <v>N/A</v>
      </c>
      <c r="J137" t="str">
        <f t="shared" si="16"/>
        <v>N/A</v>
      </c>
      <c r="K137" t="str">
        <f t="shared" si="17"/>
        <v>N/A</v>
      </c>
      <c r="L137" t="str">
        <f t="shared" si="18"/>
        <v>N/A</v>
      </c>
      <c r="M137" t="str">
        <f t="shared" si="19"/>
        <v>N/A</v>
      </c>
      <c r="N137" t="str">
        <f t="shared" si="20"/>
        <v>N/A</v>
      </c>
    </row>
    <row r="138" spans="1:14" x14ac:dyDescent="0.3">
      <c r="A138" s="1">
        <v>0</v>
      </c>
      <c r="B138" t="s">
        <v>5695</v>
      </c>
      <c r="C138" t="s">
        <v>5696</v>
      </c>
      <c r="D138" t="s">
        <v>5697</v>
      </c>
      <c r="F138">
        <v>59</v>
      </c>
      <c r="I138" t="str">
        <f t="shared" si="15"/>
        <v>N/A</v>
      </c>
      <c r="J138" t="str">
        <f t="shared" si="16"/>
        <v>N/A</v>
      </c>
      <c r="K138">
        <f t="shared" si="17"/>
        <v>3170000</v>
      </c>
      <c r="L138" t="str">
        <f t="shared" si="18"/>
        <v>N/A</v>
      </c>
      <c r="M138">
        <f t="shared" si="19"/>
        <v>59</v>
      </c>
      <c r="N138" t="str">
        <f t="shared" si="20"/>
        <v>N/A</v>
      </c>
    </row>
    <row r="139" spans="1:14" x14ac:dyDescent="0.3">
      <c r="A139" s="1">
        <v>1</v>
      </c>
      <c r="B139" t="s">
        <v>5698</v>
      </c>
      <c r="C139" t="s">
        <v>1182</v>
      </c>
      <c r="D139" t="s">
        <v>2147</v>
      </c>
      <c r="F139">
        <v>54</v>
      </c>
      <c r="I139" t="str">
        <f t="shared" si="15"/>
        <v>N/A</v>
      </c>
      <c r="J139" t="str">
        <f t="shared" si="16"/>
        <v>N/A</v>
      </c>
      <c r="K139">
        <f t="shared" si="17"/>
        <v>1150000</v>
      </c>
      <c r="L139" t="str">
        <f t="shared" si="18"/>
        <v>N/A</v>
      </c>
      <c r="M139">
        <f t="shared" si="19"/>
        <v>54</v>
      </c>
      <c r="N139" t="str">
        <f t="shared" si="20"/>
        <v>N/A</v>
      </c>
    </row>
    <row r="140" spans="1:14" x14ac:dyDescent="0.3">
      <c r="A140" s="1">
        <v>2</v>
      </c>
      <c r="B140" t="s">
        <v>5699</v>
      </c>
      <c r="C140" t="s">
        <v>5700</v>
      </c>
      <c r="D140" t="s">
        <v>5701</v>
      </c>
      <c r="F140">
        <v>57</v>
      </c>
      <c r="I140" t="str">
        <f t="shared" si="15"/>
        <v>N/A</v>
      </c>
      <c r="J140" t="str">
        <f t="shared" si="16"/>
        <v>N/A</v>
      </c>
      <c r="K140">
        <f t="shared" si="17"/>
        <v>822730</v>
      </c>
      <c r="L140" t="str">
        <f t="shared" si="18"/>
        <v>N/A</v>
      </c>
      <c r="M140">
        <f t="shared" si="19"/>
        <v>57</v>
      </c>
      <c r="N140" t="str">
        <f t="shared" si="20"/>
        <v>N/A</v>
      </c>
    </row>
    <row r="141" spans="1:14" x14ac:dyDescent="0.3">
      <c r="A141" s="1">
        <v>3</v>
      </c>
      <c r="B141" t="s">
        <v>5702</v>
      </c>
      <c r="C141" t="s">
        <v>5703</v>
      </c>
      <c r="D141" t="s">
        <v>1567</v>
      </c>
      <c r="F141">
        <v>55</v>
      </c>
      <c r="I141" t="str">
        <f t="shared" si="15"/>
        <v>N/A</v>
      </c>
      <c r="J141" t="str">
        <f t="shared" si="16"/>
        <v>N/A</v>
      </c>
      <c r="K141">
        <f t="shared" si="17"/>
        <v>1000000</v>
      </c>
      <c r="L141" t="str">
        <f t="shared" si="18"/>
        <v>N/A</v>
      </c>
      <c r="M141">
        <f t="shared" si="19"/>
        <v>55</v>
      </c>
      <c r="N141" t="str">
        <f t="shared" si="20"/>
        <v>N/A</v>
      </c>
    </row>
    <row r="142" spans="1:14" x14ac:dyDescent="0.3">
      <c r="A142" s="1">
        <v>4</v>
      </c>
      <c r="B142" t="s">
        <v>5704</v>
      </c>
      <c r="C142" t="s">
        <v>5705</v>
      </c>
      <c r="D142" t="s">
        <v>2146</v>
      </c>
      <c r="F142">
        <v>52</v>
      </c>
      <c r="I142" t="str">
        <f t="shared" si="15"/>
        <v>N/A</v>
      </c>
      <c r="J142" t="str">
        <f t="shared" si="16"/>
        <v>N/A</v>
      </c>
      <c r="K142">
        <f t="shared" si="17"/>
        <v>1160000</v>
      </c>
      <c r="L142" t="str">
        <f t="shared" si="18"/>
        <v>N/A</v>
      </c>
      <c r="M142">
        <f t="shared" si="19"/>
        <v>52</v>
      </c>
      <c r="N142" t="str">
        <f t="shared" si="20"/>
        <v>N/A</v>
      </c>
    </row>
    <row r="143" spans="1:14" x14ac:dyDescent="0.3">
      <c r="I143" t="str">
        <f t="shared" si="15"/>
        <v>N/A</v>
      </c>
      <c r="J143" t="str">
        <f t="shared" si="16"/>
        <v>N/A</v>
      </c>
      <c r="K143" t="str">
        <f t="shared" si="17"/>
        <v>N/A</v>
      </c>
      <c r="L143" t="str">
        <f t="shared" si="18"/>
        <v>N/A</v>
      </c>
      <c r="M143" t="str">
        <f t="shared" si="19"/>
        <v>N/A</v>
      </c>
      <c r="N143" t="str">
        <f t="shared" si="20"/>
        <v>N/A</v>
      </c>
    </row>
    <row r="144" spans="1:14" x14ac:dyDescent="0.3">
      <c r="B144" s="1" t="s">
        <v>241</v>
      </c>
      <c r="C144" s="1" t="s">
        <v>242</v>
      </c>
      <c r="D144" s="1" t="s">
        <v>243</v>
      </c>
      <c r="E144" s="1" t="s">
        <v>244</v>
      </c>
      <c r="F144" s="1" t="s">
        <v>245</v>
      </c>
      <c r="G144" s="1" t="s">
        <v>246</v>
      </c>
      <c r="H144" s="1" t="s">
        <v>247</v>
      </c>
      <c r="I144" t="str">
        <f t="shared" si="15"/>
        <v>pos_trend</v>
      </c>
      <c r="J144">
        <f t="shared" si="16"/>
        <v>2012</v>
      </c>
      <c r="K144">
        <f t="shared" si="17"/>
        <v>2013</v>
      </c>
      <c r="L144">
        <f t="shared" si="18"/>
        <v>2014</v>
      </c>
      <c r="M144">
        <f t="shared" si="19"/>
        <v>2015</v>
      </c>
      <c r="N144">
        <f t="shared" si="20"/>
        <v>2016</v>
      </c>
    </row>
    <row r="145" spans="1:14" x14ac:dyDescent="0.3">
      <c r="A145" s="1">
        <v>0</v>
      </c>
      <c r="B145" t="s">
        <v>248</v>
      </c>
      <c r="C145" t="s">
        <v>3855</v>
      </c>
      <c r="D145" t="s">
        <v>5706</v>
      </c>
      <c r="E145" t="s">
        <v>4336</v>
      </c>
      <c r="F145" t="s">
        <v>1230</v>
      </c>
      <c r="G145" t="s">
        <v>4343</v>
      </c>
      <c r="I145" t="str">
        <f t="shared" si="15"/>
        <v>N/A</v>
      </c>
      <c r="J145">
        <f t="shared" si="16"/>
        <v>2049999999.9999998</v>
      </c>
      <c r="K145">
        <f t="shared" si="17"/>
        <v>2089999999.9999998</v>
      </c>
      <c r="L145">
        <f t="shared" si="18"/>
        <v>2120000000</v>
      </c>
      <c r="M145">
        <f t="shared" si="19"/>
        <v>2069999999.9999998</v>
      </c>
      <c r="N145">
        <f t="shared" si="20"/>
        <v>2240000000</v>
      </c>
    </row>
    <row r="146" spans="1:14" x14ac:dyDescent="0.3">
      <c r="A146" s="1">
        <v>1</v>
      </c>
      <c r="B146" t="s">
        <v>253</v>
      </c>
      <c r="C146" t="s">
        <v>254</v>
      </c>
      <c r="D146" t="s">
        <v>5707</v>
      </c>
      <c r="E146" t="s">
        <v>5708</v>
      </c>
      <c r="F146" t="s">
        <v>3029</v>
      </c>
      <c r="G146" t="s">
        <v>5709</v>
      </c>
      <c r="I146" t="str">
        <f t="shared" si="15"/>
        <v>N/A</v>
      </c>
      <c r="J146" t="str">
        <f t="shared" si="16"/>
        <v>N/A</v>
      </c>
      <c r="K146">
        <f t="shared" si="17"/>
        <v>2.29E-2</v>
      </c>
      <c r="L146">
        <f t="shared" si="18"/>
        <v>1.18E-2</v>
      </c>
      <c r="M146">
        <f t="shared" si="19"/>
        <v>-2.3700000000000002E-2</v>
      </c>
      <c r="N146">
        <f t="shared" si="20"/>
        <v>8.2200000000000009E-2</v>
      </c>
    </row>
    <row r="147" spans="1:14" x14ac:dyDescent="0.3">
      <c r="A147" s="1">
        <v>2</v>
      </c>
      <c r="B147" t="s">
        <v>259</v>
      </c>
      <c r="C147" t="s">
        <v>1519</v>
      </c>
      <c r="D147" t="s">
        <v>5710</v>
      </c>
      <c r="E147" t="s">
        <v>750</v>
      </c>
      <c r="F147" t="s">
        <v>1473</v>
      </c>
      <c r="G147" t="s">
        <v>1518</v>
      </c>
      <c r="I147" t="str">
        <f t="shared" si="15"/>
        <v>N/A</v>
      </c>
      <c r="J147">
        <f t="shared" si="16"/>
        <v>1220000000</v>
      </c>
      <c r="K147">
        <f t="shared" si="17"/>
        <v>1230000000</v>
      </c>
      <c r="L147">
        <f t="shared" si="18"/>
        <v>1270000000</v>
      </c>
      <c r="M147">
        <f t="shared" si="19"/>
        <v>1190000000</v>
      </c>
      <c r="N147">
        <f t="shared" si="20"/>
        <v>1260000000</v>
      </c>
    </row>
    <row r="148" spans="1:14" x14ac:dyDescent="0.3">
      <c r="A148" s="1">
        <v>3</v>
      </c>
      <c r="B148" t="s">
        <v>265</v>
      </c>
      <c r="C148" t="s">
        <v>1462</v>
      </c>
      <c r="D148" t="s">
        <v>1472</v>
      </c>
      <c r="E148" t="s">
        <v>1519</v>
      </c>
      <c r="F148" t="s">
        <v>749</v>
      </c>
      <c r="G148" t="s">
        <v>1473</v>
      </c>
      <c r="I148" t="str">
        <f t="shared" si="15"/>
        <v>N/A</v>
      </c>
      <c r="J148">
        <f t="shared" si="16"/>
        <v>1170000000</v>
      </c>
      <c r="K148">
        <f t="shared" si="17"/>
        <v>1180000000</v>
      </c>
      <c r="L148">
        <f t="shared" si="18"/>
        <v>1220000000</v>
      </c>
      <c r="M148">
        <f t="shared" si="19"/>
        <v>1140000000</v>
      </c>
      <c r="N148">
        <f t="shared" si="20"/>
        <v>1190000000</v>
      </c>
    </row>
    <row r="149" spans="1:14" x14ac:dyDescent="0.3">
      <c r="A149" s="1">
        <v>4</v>
      </c>
      <c r="B149" t="s">
        <v>271</v>
      </c>
      <c r="C149" t="s">
        <v>5711</v>
      </c>
      <c r="D149" t="s">
        <v>5712</v>
      </c>
      <c r="E149" t="s">
        <v>5713</v>
      </c>
      <c r="F149" t="s">
        <v>4622</v>
      </c>
      <c r="G149" t="s">
        <v>5714</v>
      </c>
      <c r="I149" t="str">
        <f t="shared" si="15"/>
        <v>pos_trend</v>
      </c>
      <c r="J149">
        <f t="shared" si="16"/>
        <v>43800000</v>
      </c>
      <c r="K149">
        <f t="shared" si="17"/>
        <v>46100000</v>
      </c>
      <c r="L149">
        <f t="shared" si="18"/>
        <v>48800000</v>
      </c>
      <c r="M149">
        <f t="shared" si="19"/>
        <v>53200000</v>
      </c>
      <c r="N149">
        <f t="shared" si="20"/>
        <v>66900000.000000007</v>
      </c>
    </row>
    <row r="150" spans="1:14" x14ac:dyDescent="0.3">
      <c r="A150" s="1">
        <v>5</v>
      </c>
      <c r="B150" t="s">
        <v>277</v>
      </c>
      <c r="C150" t="s">
        <v>254</v>
      </c>
      <c r="D150" t="s">
        <v>254</v>
      </c>
      <c r="E150" t="s">
        <v>254</v>
      </c>
      <c r="F150" t="s">
        <v>5715</v>
      </c>
      <c r="G150" t="s">
        <v>5716</v>
      </c>
      <c r="I150" t="str">
        <f t="shared" si="15"/>
        <v>N/A</v>
      </c>
      <c r="J150" t="str">
        <f t="shared" si="16"/>
        <v>N/A</v>
      </c>
      <c r="K150" t="str">
        <f t="shared" si="17"/>
        <v>N/A</v>
      </c>
      <c r="L150" t="str">
        <f t="shared" si="18"/>
        <v>N/A</v>
      </c>
      <c r="M150">
        <f t="shared" si="19"/>
        <v>41300000</v>
      </c>
      <c r="N150">
        <f t="shared" si="20"/>
        <v>46400000</v>
      </c>
    </row>
    <row r="151" spans="1:14" x14ac:dyDescent="0.3">
      <c r="A151" s="1">
        <v>6</v>
      </c>
      <c r="B151" t="s">
        <v>283</v>
      </c>
      <c r="C151" t="s">
        <v>254</v>
      </c>
      <c r="D151" t="s">
        <v>254</v>
      </c>
      <c r="E151" t="s">
        <v>254</v>
      </c>
      <c r="F151" t="s">
        <v>5717</v>
      </c>
      <c r="G151" t="s">
        <v>1863</v>
      </c>
      <c r="I151" t="str">
        <f t="shared" si="15"/>
        <v>N/A</v>
      </c>
      <c r="J151" t="str">
        <f t="shared" si="16"/>
        <v>N/A</v>
      </c>
      <c r="K151" t="str">
        <f t="shared" si="17"/>
        <v>N/A</v>
      </c>
      <c r="L151" t="str">
        <f t="shared" si="18"/>
        <v>N/A</v>
      </c>
      <c r="M151">
        <f t="shared" si="19"/>
        <v>11900000</v>
      </c>
      <c r="N151">
        <f t="shared" si="20"/>
        <v>20500000</v>
      </c>
    </row>
    <row r="152" spans="1:14" x14ac:dyDescent="0.3">
      <c r="A152" s="1">
        <v>7</v>
      </c>
      <c r="B152" t="s">
        <v>289</v>
      </c>
      <c r="C152" t="s">
        <v>254</v>
      </c>
      <c r="D152" t="s">
        <v>5718</v>
      </c>
      <c r="E152" t="s">
        <v>5719</v>
      </c>
      <c r="F152" t="s">
        <v>5720</v>
      </c>
      <c r="G152" t="s">
        <v>2628</v>
      </c>
      <c r="I152" t="str">
        <f t="shared" si="15"/>
        <v>N/A</v>
      </c>
      <c r="J152" t="str">
        <f t="shared" si="16"/>
        <v>N/A</v>
      </c>
      <c r="K152">
        <f t="shared" si="17"/>
        <v>9.9000000000000008E-3</v>
      </c>
      <c r="L152">
        <f t="shared" si="18"/>
        <v>2.9100000000000001E-2</v>
      </c>
      <c r="M152">
        <f t="shared" si="19"/>
        <v>-5.7999999999999996E-2</v>
      </c>
      <c r="N152">
        <f t="shared" si="20"/>
        <v>5.4800000000000008E-2</v>
      </c>
    </row>
    <row r="153" spans="1:14" x14ac:dyDescent="0.3">
      <c r="A153" s="1">
        <v>8</v>
      </c>
      <c r="B153" t="s">
        <v>294</v>
      </c>
      <c r="C153" t="s">
        <v>5721</v>
      </c>
      <c r="D153" t="s">
        <v>5722</v>
      </c>
      <c r="E153" t="s">
        <v>5723</v>
      </c>
      <c r="F153" t="s">
        <v>5724</v>
      </c>
      <c r="G153" t="s">
        <v>5725</v>
      </c>
      <c r="I153" t="str">
        <f t="shared" si="15"/>
        <v>N/A</v>
      </c>
      <c r="J153">
        <f t="shared" si="16"/>
        <v>829200000</v>
      </c>
      <c r="K153">
        <f t="shared" si="17"/>
        <v>864000000</v>
      </c>
      <c r="L153">
        <f t="shared" si="18"/>
        <v>853000000</v>
      </c>
      <c r="M153">
        <f t="shared" si="19"/>
        <v>876200000</v>
      </c>
      <c r="N153">
        <f t="shared" si="20"/>
        <v>980800000</v>
      </c>
    </row>
    <row r="154" spans="1:14" x14ac:dyDescent="0.3">
      <c r="A154" s="1">
        <v>9</v>
      </c>
      <c r="B154" t="s">
        <v>300</v>
      </c>
      <c r="C154" t="s">
        <v>254</v>
      </c>
      <c r="D154" t="s">
        <v>1109</v>
      </c>
      <c r="E154" t="s">
        <v>5726</v>
      </c>
      <c r="F154" t="s">
        <v>5727</v>
      </c>
      <c r="G154" t="s">
        <v>5728</v>
      </c>
      <c r="I154" t="str">
        <f t="shared" si="15"/>
        <v>N/A</v>
      </c>
      <c r="J154" t="str">
        <f t="shared" si="16"/>
        <v>N/A</v>
      </c>
      <c r="K154">
        <f t="shared" si="17"/>
        <v>4.2000000000000003E-2</v>
      </c>
      <c r="L154">
        <f t="shared" si="18"/>
        <v>-1.2700000000000001E-2</v>
      </c>
      <c r="M154">
        <f t="shared" si="19"/>
        <v>2.7200000000000002E-2</v>
      </c>
      <c r="N154">
        <f t="shared" si="20"/>
        <v>0.11939999999999999</v>
      </c>
    </row>
    <row r="155" spans="1:14" x14ac:dyDescent="0.3">
      <c r="A155" s="1">
        <v>10</v>
      </c>
      <c r="B155" t="s">
        <v>305</v>
      </c>
      <c r="C155" t="s">
        <v>254</v>
      </c>
      <c r="D155" t="s">
        <v>254</v>
      </c>
      <c r="E155" t="s">
        <v>254</v>
      </c>
      <c r="F155" t="s">
        <v>254</v>
      </c>
      <c r="G155" t="s">
        <v>5729</v>
      </c>
      <c r="I155" t="str">
        <f t="shared" si="15"/>
        <v>N/A</v>
      </c>
      <c r="J155" t="str">
        <f t="shared" si="16"/>
        <v>N/A</v>
      </c>
      <c r="K155" t="str">
        <f t="shared" si="17"/>
        <v>N/A</v>
      </c>
      <c r="L155" t="str">
        <f t="shared" si="18"/>
        <v>N/A</v>
      </c>
      <c r="M155" t="str">
        <f t="shared" si="19"/>
        <v>N/A</v>
      </c>
      <c r="N155">
        <f t="shared" si="20"/>
        <v>0.43820000000000003</v>
      </c>
    </row>
    <row r="156" spans="1:14" x14ac:dyDescent="0.3">
      <c r="I156" t="str">
        <f t="shared" si="15"/>
        <v>N/A</v>
      </c>
      <c r="J156" t="str">
        <f t="shared" si="16"/>
        <v>N/A</v>
      </c>
      <c r="K156" t="str">
        <f t="shared" si="17"/>
        <v>N/A</v>
      </c>
      <c r="L156" t="str">
        <f t="shared" si="18"/>
        <v>N/A</v>
      </c>
      <c r="M156" t="str">
        <f t="shared" si="19"/>
        <v>N/A</v>
      </c>
      <c r="N156" t="str">
        <f t="shared" si="20"/>
        <v>N/A</v>
      </c>
    </row>
    <row r="157" spans="1:14" x14ac:dyDescent="0.3">
      <c r="B157" s="1" t="s">
        <v>307</v>
      </c>
      <c r="C157" s="1" t="s">
        <v>242</v>
      </c>
      <c r="D157" s="1" t="s">
        <v>243</v>
      </c>
      <c r="E157" s="1" t="s">
        <v>244</v>
      </c>
      <c r="F157" s="1" t="s">
        <v>245</v>
      </c>
      <c r="G157" s="1" t="s">
        <v>246</v>
      </c>
      <c r="H157" s="1" t="s">
        <v>247</v>
      </c>
      <c r="I157" t="str">
        <f t="shared" si="15"/>
        <v>pos_trend</v>
      </c>
      <c r="J157">
        <f t="shared" si="16"/>
        <v>2012</v>
      </c>
      <c r="K157">
        <f t="shared" si="17"/>
        <v>2013</v>
      </c>
      <c r="L157">
        <f t="shared" si="18"/>
        <v>2014</v>
      </c>
      <c r="M157">
        <f t="shared" si="19"/>
        <v>2015</v>
      </c>
      <c r="N157">
        <f t="shared" si="20"/>
        <v>2016</v>
      </c>
    </row>
    <row r="158" spans="1:14" x14ac:dyDescent="0.3">
      <c r="A158" s="1">
        <v>0</v>
      </c>
      <c r="B158" t="s">
        <v>308</v>
      </c>
      <c r="C158" t="s">
        <v>5730</v>
      </c>
      <c r="D158" t="s">
        <v>5731</v>
      </c>
      <c r="E158" t="s">
        <v>5732</v>
      </c>
      <c r="F158" t="s">
        <v>5733</v>
      </c>
      <c r="G158" t="s">
        <v>5734</v>
      </c>
      <c r="I158" t="str">
        <f t="shared" si="15"/>
        <v>N/A</v>
      </c>
      <c r="J158">
        <f t="shared" si="16"/>
        <v>452900000</v>
      </c>
      <c r="K158">
        <f t="shared" si="17"/>
        <v>483500000</v>
      </c>
      <c r="L158">
        <f t="shared" si="18"/>
        <v>493500000</v>
      </c>
      <c r="M158">
        <f t="shared" si="19"/>
        <v>491100000</v>
      </c>
      <c r="N158">
        <f t="shared" si="20"/>
        <v>557600000</v>
      </c>
    </row>
    <row r="159" spans="1:14" x14ac:dyDescent="0.3">
      <c r="A159" s="1">
        <v>1</v>
      </c>
      <c r="B159" t="s">
        <v>314</v>
      </c>
      <c r="C159" t="s">
        <v>5735</v>
      </c>
      <c r="D159" t="s">
        <v>5736</v>
      </c>
      <c r="E159" t="s">
        <v>5737</v>
      </c>
      <c r="F159" t="s">
        <v>5738</v>
      </c>
      <c r="G159" t="s">
        <v>5739</v>
      </c>
      <c r="I159" t="str">
        <f t="shared" si="15"/>
        <v>pos_trend</v>
      </c>
      <c r="J159">
        <f t="shared" si="16"/>
        <v>38200000</v>
      </c>
      <c r="K159">
        <f t="shared" si="17"/>
        <v>39600000</v>
      </c>
      <c r="L159">
        <f t="shared" si="18"/>
        <v>43300000</v>
      </c>
      <c r="M159">
        <f t="shared" si="19"/>
        <v>45200000</v>
      </c>
      <c r="N159">
        <f t="shared" si="20"/>
        <v>47300000</v>
      </c>
    </row>
    <row r="160" spans="1:14" x14ac:dyDescent="0.3">
      <c r="A160" s="1">
        <v>2</v>
      </c>
      <c r="B160" t="s">
        <v>320</v>
      </c>
      <c r="C160" t="s">
        <v>5740</v>
      </c>
      <c r="D160" t="s">
        <v>5741</v>
      </c>
      <c r="E160" t="s">
        <v>5742</v>
      </c>
      <c r="F160" t="s">
        <v>5743</v>
      </c>
      <c r="G160" t="s">
        <v>5744</v>
      </c>
      <c r="I160" t="str">
        <f t="shared" si="15"/>
        <v>N/A</v>
      </c>
      <c r="J160">
        <f t="shared" si="16"/>
        <v>414700000</v>
      </c>
      <c r="K160">
        <f t="shared" si="17"/>
        <v>443900000</v>
      </c>
      <c r="L160">
        <f t="shared" si="18"/>
        <v>450200000</v>
      </c>
      <c r="M160">
        <f t="shared" si="19"/>
        <v>445900000</v>
      </c>
      <c r="N160">
        <f t="shared" si="20"/>
        <v>510300000</v>
      </c>
    </row>
    <row r="161" spans="1:14" x14ac:dyDescent="0.3">
      <c r="A161" s="1">
        <v>3</v>
      </c>
      <c r="B161" t="s">
        <v>326</v>
      </c>
      <c r="C161" t="s">
        <v>254</v>
      </c>
      <c r="D161" t="s">
        <v>643</v>
      </c>
      <c r="E161" t="s">
        <v>5745</v>
      </c>
      <c r="F161" t="s">
        <v>5746</v>
      </c>
      <c r="G161" t="s">
        <v>5747</v>
      </c>
      <c r="I161" t="str">
        <f t="shared" si="15"/>
        <v>N/A</v>
      </c>
      <c r="J161" t="str">
        <f t="shared" si="16"/>
        <v>N/A</v>
      </c>
      <c r="K161">
        <f t="shared" si="17"/>
        <v>6.7599999999999993E-2</v>
      </c>
      <c r="L161">
        <f t="shared" si="18"/>
        <v>2.07E-2</v>
      </c>
      <c r="M161">
        <f t="shared" si="19"/>
        <v>-4.8999999999999998E-3</v>
      </c>
      <c r="N161">
        <f t="shared" si="20"/>
        <v>0.13539999999999999</v>
      </c>
    </row>
    <row r="162" spans="1:14" x14ac:dyDescent="0.3">
      <c r="A162" s="1">
        <v>4</v>
      </c>
      <c r="B162" t="s">
        <v>331</v>
      </c>
      <c r="C162" t="s">
        <v>254</v>
      </c>
      <c r="D162" t="s">
        <v>254</v>
      </c>
      <c r="E162" t="s">
        <v>254</v>
      </c>
      <c r="F162" t="s">
        <v>254</v>
      </c>
      <c r="G162" t="s">
        <v>254</v>
      </c>
      <c r="I162" t="str">
        <f t="shared" si="15"/>
        <v>N/A</v>
      </c>
      <c r="J162" t="str">
        <f t="shared" si="16"/>
        <v>N/A</v>
      </c>
      <c r="K162" t="str">
        <f t="shared" si="17"/>
        <v>N/A</v>
      </c>
      <c r="L162" t="str">
        <f t="shared" si="18"/>
        <v>N/A</v>
      </c>
      <c r="M162" t="str">
        <f t="shared" si="19"/>
        <v>N/A</v>
      </c>
      <c r="N162" t="str">
        <f t="shared" si="20"/>
        <v>N/A</v>
      </c>
    </row>
    <row r="163" spans="1:14" x14ac:dyDescent="0.3">
      <c r="A163" s="1">
        <v>5</v>
      </c>
      <c r="B163" t="s">
        <v>332</v>
      </c>
      <c r="C163" t="s">
        <v>3507</v>
      </c>
      <c r="D163" t="s">
        <v>4372</v>
      </c>
      <c r="E163" t="s">
        <v>5748</v>
      </c>
      <c r="F163" t="s">
        <v>5749</v>
      </c>
      <c r="G163" t="s">
        <v>5750</v>
      </c>
      <c r="I163" t="str">
        <f t="shared" si="15"/>
        <v>N/A</v>
      </c>
      <c r="J163">
        <f t="shared" si="16"/>
        <v>7700000</v>
      </c>
      <c r="K163">
        <f t="shared" si="17"/>
        <v>144700000</v>
      </c>
      <c r="L163">
        <f t="shared" si="18"/>
        <v>33200000.000000004</v>
      </c>
      <c r="M163">
        <f t="shared" si="19"/>
        <v>26500000</v>
      </c>
      <c r="N163">
        <f t="shared" si="20"/>
        <v>-2300000</v>
      </c>
    </row>
    <row r="164" spans="1:14" x14ac:dyDescent="0.3">
      <c r="A164" s="1">
        <v>6</v>
      </c>
      <c r="B164" t="s">
        <v>338</v>
      </c>
      <c r="C164" t="s">
        <v>5751</v>
      </c>
      <c r="D164" t="s">
        <v>5752</v>
      </c>
      <c r="E164" t="s">
        <v>5753</v>
      </c>
      <c r="F164" t="s">
        <v>5754</v>
      </c>
      <c r="G164" t="s">
        <v>5755</v>
      </c>
      <c r="I164" t="str">
        <f t="shared" si="15"/>
        <v>N/A</v>
      </c>
      <c r="J164">
        <f t="shared" si="16"/>
        <v>368600000</v>
      </c>
      <c r="K164">
        <f t="shared" si="17"/>
        <v>235800000</v>
      </c>
      <c r="L164">
        <f t="shared" si="18"/>
        <v>326300000</v>
      </c>
      <c r="M164">
        <f t="shared" si="19"/>
        <v>358600000</v>
      </c>
      <c r="N164">
        <f t="shared" si="20"/>
        <v>425500000</v>
      </c>
    </row>
    <row r="165" spans="1:14" x14ac:dyDescent="0.3">
      <c r="A165" s="1">
        <v>7</v>
      </c>
      <c r="B165" t="s">
        <v>344</v>
      </c>
      <c r="C165" t="s">
        <v>5756</v>
      </c>
      <c r="D165" t="s">
        <v>5143</v>
      </c>
      <c r="E165" t="s">
        <v>1329</v>
      </c>
      <c r="F165" t="s">
        <v>5757</v>
      </c>
      <c r="G165" t="s">
        <v>5758</v>
      </c>
      <c r="I165" t="str">
        <f t="shared" si="15"/>
        <v>N/A</v>
      </c>
      <c r="J165">
        <f t="shared" si="16"/>
        <v>-3300000</v>
      </c>
      <c r="K165">
        <f t="shared" si="17"/>
        <v>-7900000</v>
      </c>
      <c r="L165">
        <f t="shared" si="18"/>
        <v>-5700000</v>
      </c>
      <c r="M165">
        <f t="shared" si="19"/>
        <v>-97900000</v>
      </c>
      <c r="N165">
        <f t="shared" si="20"/>
        <v>-71700000</v>
      </c>
    </row>
    <row r="166" spans="1:14" x14ac:dyDescent="0.3">
      <c r="A166" s="1">
        <v>8</v>
      </c>
      <c r="B166" t="s">
        <v>350</v>
      </c>
      <c r="C166" t="s">
        <v>1333</v>
      </c>
      <c r="D166" t="s">
        <v>1569</v>
      </c>
      <c r="E166" t="s">
        <v>2035</v>
      </c>
      <c r="F166" t="s">
        <v>1302</v>
      </c>
      <c r="G166" t="s">
        <v>5759</v>
      </c>
      <c r="I166" t="str">
        <f t="shared" si="15"/>
        <v>pos_trend</v>
      </c>
      <c r="J166">
        <f t="shared" si="16"/>
        <v>100000</v>
      </c>
      <c r="K166">
        <f t="shared" si="17"/>
        <v>800000</v>
      </c>
      <c r="L166">
        <f t="shared" si="18"/>
        <v>1100000</v>
      </c>
      <c r="M166">
        <f t="shared" si="19"/>
        <v>1500000</v>
      </c>
      <c r="N166">
        <f t="shared" si="20"/>
        <v>1900000</v>
      </c>
    </row>
    <row r="167" spans="1:14" x14ac:dyDescent="0.3">
      <c r="A167" s="1">
        <v>9</v>
      </c>
      <c r="B167" t="s">
        <v>356</v>
      </c>
      <c r="C167" t="s">
        <v>254</v>
      </c>
      <c r="D167" t="s">
        <v>254</v>
      </c>
      <c r="E167" t="s">
        <v>254</v>
      </c>
      <c r="F167" t="s">
        <v>254</v>
      </c>
      <c r="G167" t="s">
        <v>254</v>
      </c>
      <c r="I167" t="str">
        <f t="shared" si="15"/>
        <v>N/A</v>
      </c>
      <c r="J167" t="str">
        <f t="shared" si="16"/>
        <v>N/A</v>
      </c>
      <c r="K167" t="str">
        <f t="shared" si="17"/>
        <v>N/A</v>
      </c>
      <c r="L167" t="str">
        <f t="shared" si="18"/>
        <v>N/A</v>
      </c>
      <c r="M167" t="str">
        <f t="shared" si="19"/>
        <v>N/A</v>
      </c>
      <c r="N167" t="str">
        <f t="shared" si="20"/>
        <v>N/A</v>
      </c>
    </row>
    <row r="168" spans="1:14" x14ac:dyDescent="0.3">
      <c r="A168" s="1">
        <v>10</v>
      </c>
      <c r="B168" t="s">
        <v>357</v>
      </c>
      <c r="C168" t="s">
        <v>1302</v>
      </c>
      <c r="D168" t="s">
        <v>5760</v>
      </c>
      <c r="E168" t="s">
        <v>5761</v>
      </c>
      <c r="F168" t="s">
        <v>1321</v>
      </c>
      <c r="G168" t="s">
        <v>1628</v>
      </c>
      <c r="I168" t="str">
        <f t="shared" si="15"/>
        <v>N/A</v>
      </c>
      <c r="J168">
        <f t="shared" si="16"/>
        <v>1500000</v>
      </c>
      <c r="K168">
        <f t="shared" si="17"/>
        <v>10200000</v>
      </c>
      <c r="L168">
        <f t="shared" si="18"/>
        <v>53800000</v>
      </c>
      <c r="M168">
        <f t="shared" si="19"/>
        <v>52900000</v>
      </c>
      <c r="N168">
        <f t="shared" si="20"/>
        <v>64300000</v>
      </c>
    </row>
    <row r="169" spans="1:14" x14ac:dyDescent="0.3">
      <c r="A169" s="1">
        <v>11</v>
      </c>
      <c r="B169" t="s">
        <v>363</v>
      </c>
      <c r="C169" t="s">
        <v>254</v>
      </c>
      <c r="D169" t="s">
        <v>5762</v>
      </c>
      <c r="E169" t="s">
        <v>5763</v>
      </c>
      <c r="F169" t="s">
        <v>5764</v>
      </c>
      <c r="G169" t="s">
        <v>5765</v>
      </c>
      <c r="I169" t="str">
        <f t="shared" si="15"/>
        <v>N/A</v>
      </c>
      <c r="J169" t="str">
        <f t="shared" si="16"/>
        <v>N/A</v>
      </c>
      <c r="K169">
        <f t="shared" si="17"/>
        <v>5.8</v>
      </c>
      <c r="L169">
        <f t="shared" si="18"/>
        <v>4.2744999999999997</v>
      </c>
      <c r="M169">
        <f t="shared" si="19"/>
        <v>-1.67E-2</v>
      </c>
      <c r="N169">
        <f t="shared" si="20"/>
        <v>0.21550000000000002</v>
      </c>
    </row>
    <row r="170" spans="1:14" x14ac:dyDescent="0.3">
      <c r="A170" s="1">
        <v>12</v>
      </c>
      <c r="B170" t="s">
        <v>368</v>
      </c>
      <c r="C170" t="s">
        <v>1302</v>
      </c>
      <c r="D170" t="s">
        <v>5760</v>
      </c>
      <c r="E170" t="s">
        <v>5761</v>
      </c>
      <c r="F170" t="s">
        <v>1321</v>
      </c>
      <c r="G170" t="s">
        <v>1628</v>
      </c>
      <c r="I170" t="str">
        <f t="shared" si="15"/>
        <v>N/A</v>
      </c>
      <c r="J170">
        <f t="shared" si="16"/>
        <v>1500000</v>
      </c>
      <c r="K170">
        <f t="shared" si="17"/>
        <v>10200000</v>
      </c>
      <c r="L170">
        <f t="shared" si="18"/>
        <v>53800000</v>
      </c>
      <c r="M170">
        <f t="shared" si="19"/>
        <v>52900000</v>
      </c>
      <c r="N170">
        <f t="shared" si="20"/>
        <v>64300000</v>
      </c>
    </row>
    <row r="171" spans="1:14" x14ac:dyDescent="0.3">
      <c r="A171" s="1">
        <v>13</v>
      </c>
      <c r="B171" t="s">
        <v>369</v>
      </c>
      <c r="C171" t="s">
        <v>254</v>
      </c>
      <c r="D171" t="s">
        <v>254</v>
      </c>
      <c r="E171" t="s">
        <v>254</v>
      </c>
      <c r="F171" t="s">
        <v>254</v>
      </c>
      <c r="G171" t="s">
        <v>254</v>
      </c>
      <c r="I171" t="str">
        <f t="shared" si="15"/>
        <v>N/A</v>
      </c>
      <c r="J171" t="str">
        <f t="shared" si="16"/>
        <v>N/A</v>
      </c>
      <c r="K171" t="str">
        <f t="shared" si="17"/>
        <v>N/A</v>
      </c>
      <c r="L171" t="str">
        <f t="shared" si="18"/>
        <v>N/A</v>
      </c>
      <c r="M171" t="str">
        <f t="shared" si="19"/>
        <v>N/A</v>
      </c>
      <c r="N171" t="str">
        <f t="shared" si="20"/>
        <v>N/A</v>
      </c>
    </row>
    <row r="172" spans="1:14" x14ac:dyDescent="0.3">
      <c r="A172" s="1">
        <v>14</v>
      </c>
      <c r="B172" t="s">
        <v>370</v>
      </c>
      <c r="C172" t="s">
        <v>5766</v>
      </c>
      <c r="D172" t="s">
        <v>5767</v>
      </c>
      <c r="E172" t="s">
        <v>5768</v>
      </c>
      <c r="F172" t="s">
        <v>5769</v>
      </c>
      <c r="G172" t="s">
        <v>5770</v>
      </c>
      <c r="I172" t="str">
        <f t="shared" si="15"/>
        <v>N/A</v>
      </c>
      <c r="J172">
        <f t="shared" si="16"/>
        <v>363900000</v>
      </c>
      <c r="K172">
        <f t="shared" si="17"/>
        <v>218500000</v>
      </c>
      <c r="L172">
        <f t="shared" si="18"/>
        <v>267899999.99999997</v>
      </c>
      <c r="M172">
        <f t="shared" si="19"/>
        <v>209300000</v>
      </c>
      <c r="N172">
        <f t="shared" si="20"/>
        <v>291400000</v>
      </c>
    </row>
    <row r="173" spans="1:14" x14ac:dyDescent="0.3">
      <c r="A173" s="1">
        <v>15</v>
      </c>
      <c r="B173" t="s">
        <v>376</v>
      </c>
      <c r="C173" t="s">
        <v>254</v>
      </c>
      <c r="D173" t="s">
        <v>5771</v>
      </c>
      <c r="E173" t="s">
        <v>5772</v>
      </c>
      <c r="F173" t="s">
        <v>5773</v>
      </c>
      <c r="G173" t="s">
        <v>5774</v>
      </c>
      <c r="I173" t="str">
        <f t="shared" si="15"/>
        <v>N/A</v>
      </c>
      <c r="J173" t="str">
        <f t="shared" si="16"/>
        <v>N/A</v>
      </c>
      <c r="K173">
        <f t="shared" si="17"/>
        <v>-0.39960000000000001</v>
      </c>
      <c r="L173">
        <f t="shared" si="18"/>
        <v>0.2261</v>
      </c>
      <c r="M173">
        <f t="shared" si="19"/>
        <v>-0.21870000000000001</v>
      </c>
      <c r="N173">
        <f t="shared" si="20"/>
        <v>0.39229999999999998</v>
      </c>
    </row>
    <row r="174" spans="1:14" x14ac:dyDescent="0.3">
      <c r="A174" s="1">
        <v>16</v>
      </c>
      <c r="B174" t="s">
        <v>381</v>
      </c>
      <c r="C174" t="s">
        <v>254</v>
      </c>
      <c r="D174" t="s">
        <v>254</v>
      </c>
      <c r="E174" t="s">
        <v>254</v>
      </c>
      <c r="F174" t="s">
        <v>254</v>
      </c>
      <c r="G174" t="s">
        <v>5775</v>
      </c>
      <c r="I174" t="str">
        <f t="shared" si="15"/>
        <v>N/A</v>
      </c>
      <c r="J174" t="str">
        <f t="shared" si="16"/>
        <v>N/A</v>
      </c>
      <c r="K174" t="str">
        <f t="shared" si="17"/>
        <v>N/A</v>
      </c>
      <c r="L174" t="str">
        <f t="shared" si="18"/>
        <v>N/A</v>
      </c>
      <c r="M174" t="str">
        <f t="shared" si="19"/>
        <v>N/A</v>
      </c>
      <c r="N174">
        <f t="shared" si="20"/>
        <v>0.13020000000000001</v>
      </c>
    </row>
    <row r="175" spans="1:14" x14ac:dyDescent="0.3">
      <c r="A175" s="1">
        <v>17</v>
      </c>
      <c r="B175" t="s">
        <v>383</v>
      </c>
      <c r="C175" t="s">
        <v>5776</v>
      </c>
      <c r="D175" t="s">
        <v>5777</v>
      </c>
      <c r="E175" t="s">
        <v>5778</v>
      </c>
      <c r="F175" t="s">
        <v>5779</v>
      </c>
      <c r="G175" t="s">
        <v>5780</v>
      </c>
      <c r="I175" t="str">
        <f t="shared" si="15"/>
        <v>N/A</v>
      </c>
      <c r="J175">
        <f t="shared" si="16"/>
        <v>135900000</v>
      </c>
      <c r="K175">
        <f t="shared" si="17"/>
        <v>174200000</v>
      </c>
      <c r="L175">
        <f t="shared" si="18"/>
        <v>84200000</v>
      </c>
      <c r="M175">
        <f t="shared" si="19"/>
        <v>54600000</v>
      </c>
      <c r="N175">
        <f t="shared" si="20"/>
        <v>63800000</v>
      </c>
    </row>
    <row r="176" spans="1:14" x14ac:dyDescent="0.3">
      <c r="A176" s="1">
        <v>18</v>
      </c>
      <c r="B176" t="s">
        <v>389</v>
      </c>
      <c r="C176" t="s">
        <v>254</v>
      </c>
      <c r="D176" t="s">
        <v>5781</v>
      </c>
      <c r="E176" t="s">
        <v>1321</v>
      </c>
      <c r="F176" t="s">
        <v>5782</v>
      </c>
      <c r="G176" t="s">
        <v>5711</v>
      </c>
      <c r="I176" t="str">
        <f t="shared" si="15"/>
        <v>N/A</v>
      </c>
      <c r="J176" t="str">
        <f t="shared" si="16"/>
        <v>N/A</v>
      </c>
      <c r="K176">
        <f t="shared" si="17"/>
        <v>118500000</v>
      </c>
      <c r="L176">
        <f t="shared" si="18"/>
        <v>52900000</v>
      </c>
      <c r="M176">
        <f t="shared" si="19"/>
        <v>53400000</v>
      </c>
      <c r="N176">
        <f t="shared" si="20"/>
        <v>43800000</v>
      </c>
    </row>
    <row r="177" spans="1:14" x14ac:dyDescent="0.3">
      <c r="A177" s="1">
        <v>19</v>
      </c>
      <c r="B177" t="s">
        <v>395</v>
      </c>
      <c r="C177" t="s">
        <v>254</v>
      </c>
      <c r="D177" t="s">
        <v>5783</v>
      </c>
      <c r="E177" t="s">
        <v>5784</v>
      </c>
      <c r="F177" t="s">
        <v>5785</v>
      </c>
      <c r="G177" t="s">
        <v>5786</v>
      </c>
      <c r="I177" t="str">
        <f t="shared" si="15"/>
        <v>N/A</v>
      </c>
      <c r="J177" t="str">
        <f t="shared" si="16"/>
        <v>N/A</v>
      </c>
      <c r="K177">
        <f t="shared" si="17"/>
        <v>37600000</v>
      </c>
      <c r="L177">
        <f t="shared" si="18"/>
        <v>14100000</v>
      </c>
      <c r="M177">
        <f t="shared" si="19"/>
        <v>3500000</v>
      </c>
      <c r="N177">
        <f t="shared" si="20"/>
        <v>13800000</v>
      </c>
    </row>
    <row r="178" spans="1:14" x14ac:dyDescent="0.3">
      <c r="A178" s="1">
        <v>20</v>
      </c>
      <c r="B178" t="s">
        <v>401</v>
      </c>
      <c r="C178" t="s">
        <v>254</v>
      </c>
      <c r="D178" t="s">
        <v>5787</v>
      </c>
      <c r="E178" t="s">
        <v>5788</v>
      </c>
      <c r="F178" t="s">
        <v>1602</v>
      </c>
      <c r="G178" t="s">
        <v>5789</v>
      </c>
      <c r="I178" t="str">
        <f t="shared" si="15"/>
        <v>N/A</v>
      </c>
      <c r="J178" t="str">
        <f t="shared" si="16"/>
        <v>N/A</v>
      </c>
      <c r="K178">
        <f t="shared" si="17"/>
        <v>6900000</v>
      </c>
      <c r="L178">
        <f t="shared" si="18"/>
        <v>15600000</v>
      </c>
      <c r="M178">
        <f t="shared" si="19"/>
        <v>2100000</v>
      </c>
      <c r="N178">
        <f t="shared" si="20"/>
        <v>14400000</v>
      </c>
    </row>
    <row r="179" spans="1:14" x14ac:dyDescent="0.3">
      <c r="A179" s="1">
        <v>21</v>
      </c>
      <c r="B179" t="s">
        <v>407</v>
      </c>
      <c r="C179" t="s">
        <v>254</v>
      </c>
      <c r="D179" t="s">
        <v>5790</v>
      </c>
      <c r="E179" t="s">
        <v>2207</v>
      </c>
      <c r="F179" t="s">
        <v>5791</v>
      </c>
      <c r="G179" t="s">
        <v>5792</v>
      </c>
      <c r="I179" t="str">
        <f t="shared" si="15"/>
        <v>neg_trend</v>
      </c>
      <c r="J179" t="str">
        <f t="shared" si="16"/>
        <v>N/A</v>
      </c>
      <c r="K179">
        <f t="shared" si="17"/>
        <v>11200000</v>
      </c>
      <c r="L179">
        <f t="shared" si="18"/>
        <v>1600000</v>
      </c>
      <c r="M179">
        <f t="shared" si="19"/>
        <v>-4400000</v>
      </c>
      <c r="N179">
        <f t="shared" si="20"/>
        <v>-8199999.9999999991</v>
      </c>
    </row>
    <row r="180" spans="1:14" x14ac:dyDescent="0.3">
      <c r="A180" s="1">
        <v>22</v>
      </c>
      <c r="B180" t="s">
        <v>413</v>
      </c>
      <c r="C180" t="s">
        <v>254</v>
      </c>
      <c r="D180" t="s">
        <v>254</v>
      </c>
      <c r="E180" t="s">
        <v>254</v>
      </c>
      <c r="F180" t="s">
        <v>254</v>
      </c>
      <c r="G180" t="s">
        <v>254</v>
      </c>
      <c r="I180" t="str">
        <f t="shared" si="15"/>
        <v>N/A</v>
      </c>
      <c r="J180" t="str">
        <f t="shared" si="16"/>
        <v>N/A</v>
      </c>
      <c r="K180" t="str">
        <f t="shared" si="17"/>
        <v>N/A</v>
      </c>
      <c r="L180" t="str">
        <f t="shared" si="18"/>
        <v>N/A</v>
      </c>
      <c r="M180" t="str">
        <f t="shared" si="19"/>
        <v>N/A</v>
      </c>
      <c r="N180" t="str">
        <f t="shared" si="20"/>
        <v>N/A</v>
      </c>
    </row>
    <row r="181" spans="1:14" x14ac:dyDescent="0.3">
      <c r="A181" s="1">
        <v>23</v>
      </c>
      <c r="B181" t="s">
        <v>414</v>
      </c>
      <c r="C181" t="s">
        <v>254</v>
      </c>
      <c r="D181" t="s">
        <v>254</v>
      </c>
      <c r="E181" t="s">
        <v>254</v>
      </c>
      <c r="F181" t="s">
        <v>254</v>
      </c>
      <c r="G181" t="s">
        <v>1600</v>
      </c>
      <c r="I181" t="str">
        <f t="shared" si="15"/>
        <v>N/A</v>
      </c>
      <c r="J181" t="str">
        <f t="shared" si="16"/>
        <v>N/A</v>
      </c>
      <c r="K181" t="str">
        <f t="shared" si="17"/>
        <v>N/A</v>
      </c>
      <c r="L181" t="str">
        <f t="shared" si="18"/>
        <v>N/A</v>
      </c>
      <c r="M181" t="str">
        <f t="shared" si="19"/>
        <v>N/A</v>
      </c>
      <c r="N181">
        <f t="shared" si="20"/>
        <v>3600000</v>
      </c>
    </row>
    <row r="182" spans="1:14" x14ac:dyDescent="0.3">
      <c r="A182" s="1">
        <v>24</v>
      </c>
      <c r="B182" t="s">
        <v>415</v>
      </c>
      <c r="C182" t="s">
        <v>254</v>
      </c>
      <c r="D182" t="s">
        <v>254</v>
      </c>
      <c r="E182" t="s">
        <v>254</v>
      </c>
      <c r="F182" t="s">
        <v>254</v>
      </c>
      <c r="G182" t="s">
        <v>254</v>
      </c>
      <c r="I182" t="str">
        <f t="shared" si="15"/>
        <v>N/A</v>
      </c>
      <c r="J182" t="str">
        <f t="shared" si="16"/>
        <v>N/A</v>
      </c>
      <c r="K182" t="str">
        <f t="shared" si="17"/>
        <v>N/A</v>
      </c>
      <c r="L182" t="str">
        <f t="shared" si="18"/>
        <v>N/A</v>
      </c>
      <c r="M182" t="str">
        <f t="shared" si="19"/>
        <v>N/A</v>
      </c>
      <c r="N182" t="str">
        <f t="shared" si="20"/>
        <v>N/A</v>
      </c>
    </row>
    <row r="183" spans="1:14" x14ac:dyDescent="0.3">
      <c r="A183" s="1">
        <v>25</v>
      </c>
      <c r="B183" t="s">
        <v>416</v>
      </c>
      <c r="C183" t="s">
        <v>5011</v>
      </c>
      <c r="D183" t="s">
        <v>5793</v>
      </c>
      <c r="E183" t="s">
        <v>5794</v>
      </c>
      <c r="F183" t="s">
        <v>5795</v>
      </c>
      <c r="G183" t="s">
        <v>5796</v>
      </c>
      <c r="I183" t="str">
        <f t="shared" si="15"/>
        <v>N/A</v>
      </c>
      <c r="J183">
        <f t="shared" si="16"/>
        <v>228000000</v>
      </c>
      <c r="K183">
        <f t="shared" si="17"/>
        <v>44300000</v>
      </c>
      <c r="L183">
        <f t="shared" si="18"/>
        <v>183700000</v>
      </c>
      <c r="M183">
        <f t="shared" si="19"/>
        <v>154700000</v>
      </c>
      <c r="N183">
        <f t="shared" si="20"/>
        <v>231200000</v>
      </c>
    </row>
    <row r="184" spans="1:14" x14ac:dyDescent="0.3">
      <c r="A184" s="1">
        <v>26</v>
      </c>
      <c r="B184" t="s">
        <v>422</v>
      </c>
      <c r="C184" t="s">
        <v>5797</v>
      </c>
      <c r="D184" t="s">
        <v>5798</v>
      </c>
      <c r="E184" t="s">
        <v>5799</v>
      </c>
      <c r="F184" t="s">
        <v>1671</v>
      </c>
      <c r="G184" t="s">
        <v>1602</v>
      </c>
      <c r="I184" t="str">
        <f t="shared" si="15"/>
        <v>N/A</v>
      </c>
      <c r="J184">
        <f t="shared" si="16"/>
        <v>5700000</v>
      </c>
      <c r="K184">
        <f t="shared" si="17"/>
        <v>12500000</v>
      </c>
      <c r="L184">
        <f t="shared" si="18"/>
        <v>-2600000</v>
      </c>
      <c r="M184">
        <f t="shared" si="19"/>
        <v>400000</v>
      </c>
      <c r="N184">
        <f t="shared" si="20"/>
        <v>2100000</v>
      </c>
    </row>
    <row r="185" spans="1:14" x14ac:dyDescent="0.3">
      <c r="A185" s="1">
        <v>27</v>
      </c>
      <c r="B185" t="s">
        <v>423</v>
      </c>
      <c r="C185" t="s">
        <v>5800</v>
      </c>
      <c r="D185" t="s">
        <v>1614</v>
      </c>
      <c r="E185" t="s">
        <v>5801</v>
      </c>
      <c r="F185" t="s">
        <v>5802</v>
      </c>
      <c r="G185" t="s">
        <v>5803</v>
      </c>
      <c r="I185" t="str">
        <f t="shared" si="15"/>
        <v>N/A</v>
      </c>
      <c r="J185">
        <f t="shared" si="16"/>
        <v>222300000</v>
      </c>
      <c r="K185">
        <f t="shared" si="17"/>
        <v>31800000</v>
      </c>
      <c r="L185">
        <f t="shared" si="18"/>
        <v>186300000</v>
      </c>
      <c r="M185">
        <f t="shared" si="19"/>
        <v>154300000</v>
      </c>
      <c r="N185">
        <f t="shared" si="20"/>
        <v>229100000</v>
      </c>
    </row>
    <row r="186" spans="1:14" x14ac:dyDescent="0.3">
      <c r="A186" s="1">
        <v>28</v>
      </c>
      <c r="B186" t="s">
        <v>424</v>
      </c>
      <c r="C186" t="s">
        <v>254</v>
      </c>
      <c r="D186" t="s">
        <v>5804</v>
      </c>
      <c r="E186" t="s">
        <v>5805</v>
      </c>
      <c r="F186" t="s">
        <v>5806</v>
      </c>
      <c r="G186" t="s">
        <v>5807</v>
      </c>
      <c r="I186" t="str">
        <f t="shared" si="15"/>
        <v>N/A</v>
      </c>
      <c r="J186" t="str">
        <f t="shared" si="16"/>
        <v>N/A</v>
      </c>
      <c r="K186">
        <f t="shared" si="17"/>
        <v>-0.8570000000000001</v>
      </c>
      <c r="L186">
        <f t="shared" si="18"/>
        <v>4.8585000000000003</v>
      </c>
      <c r="M186">
        <f t="shared" si="19"/>
        <v>-0.17180000000000001</v>
      </c>
      <c r="N186">
        <f t="shared" si="20"/>
        <v>0.48479999999999995</v>
      </c>
    </row>
    <row r="187" spans="1:14" x14ac:dyDescent="0.3">
      <c r="A187" s="1">
        <v>29</v>
      </c>
      <c r="B187" t="s">
        <v>429</v>
      </c>
      <c r="C187" t="s">
        <v>254</v>
      </c>
      <c r="D187" t="s">
        <v>254</v>
      </c>
      <c r="E187" t="s">
        <v>254</v>
      </c>
      <c r="F187" t="s">
        <v>254</v>
      </c>
      <c r="G187" t="s">
        <v>5808</v>
      </c>
      <c r="I187" t="str">
        <f t="shared" si="15"/>
        <v>N/A</v>
      </c>
      <c r="J187" t="str">
        <f t="shared" si="16"/>
        <v>N/A</v>
      </c>
      <c r="K187" t="str">
        <f t="shared" si="17"/>
        <v>N/A</v>
      </c>
      <c r="L187" t="str">
        <f t="shared" si="18"/>
        <v>N/A</v>
      </c>
      <c r="M187" t="str">
        <f t="shared" si="19"/>
        <v>N/A</v>
      </c>
      <c r="N187">
        <f t="shared" si="20"/>
        <v>0.1024</v>
      </c>
    </row>
    <row r="188" spans="1:14" x14ac:dyDescent="0.3">
      <c r="A188" s="1">
        <v>30</v>
      </c>
      <c r="B188" t="s">
        <v>431</v>
      </c>
      <c r="C188" t="s">
        <v>4831</v>
      </c>
      <c r="D188" t="s">
        <v>5809</v>
      </c>
      <c r="E188" t="s">
        <v>5810</v>
      </c>
      <c r="F188" t="s">
        <v>1311</v>
      </c>
      <c r="G188" t="s">
        <v>254</v>
      </c>
      <c r="I188" t="str">
        <f t="shared" ref="I188:I251" si="21">IF(AND(K188&gt; J188, L188&gt; K188, M188&gt; L188, N188&gt; M188), "pos_trend", IF(AND(K188&lt; J188, L188&lt; K188, M188&lt; L188, N188&lt; M188), "neg_trend", "N/A"))</f>
        <v>N/A</v>
      </c>
      <c r="J188">
        <f t="shared" ref="J188:J251" si="22">IFERROR(IF(TRIM(C188)="-", "N/A", IF(RIGHT(C188,1)=")",IF(RIGHT(C188,2)="T)",-1000000000000*VALUE(MID(C188,2,LEN(C188)-3)),IF(RIGHT(C188,2)="M)",-1000000*VALUE(MID(C188,2,LEN(C188)-3)),IF(RIGHT(C188,2)="B)",-1000000000*VALUE(MID(C188,2,LEN(C188)-3)),IF(RIGHT(C188,2)="k)",-1000*VALUE(MID(C188,2,LEN(C188)-3)),VALUE(SUBSTITUTE(C188,",","")))))),IF(RIGHT(C188,1)="T",1000000000000*VALUE(LEFT(C188,LEN(C188)-1)),IF(RIGHT(C188,1)="M",1000000*VALUE(LEFT(C188,LEN(C188)-1)),IF(RIGHT(C188,1)="B",1000000000*VALUE(LEFT(C188,LEN(C188)-1)),IF(RIGHT(C188,1)="%",0.01*VALUE(LEFT(C188,LEN(C188)-1)),IF(RIGHT(C188,1)="k",1000*VALUE(LEFT(C188,LEN(C188)-1)),VALUE(SUBSTITUTE(C188,",",""))))))))),"N/A")</f>
        <v>-2700000</v>
      </c>
      <c r="K188">
        <f t="shared" ref="K188:K251" si="23">IFERROR(IF(TRIM(D188)="-", "N/A", IF(RIGHT(D188,1)=")",IF(RIGHT(D188,2)="T)",-1000000000000*VALUE(MID(D188,2,LEN(D188)-3)),IF(RIGHT(D188,2)="M)",-1000000*VALUE(MID(D188,2,LEN(D188)-3)),IF(RIGHT(D188,2)="B)",-1000000000*VALUE(MID(D188,2,LEN(D188)-3)),IF(RIGHT(D188,2)="k)",-1000*VALUE(MID(D188,2,LEN(D188)-3)),VALUE(SUBSTITUTE(D188,",","")))))),IF(RIGHT(D188,1)="T",1000000000000*VALUE(LEFT(D188,LEN(D188)-1)),IF(RIGHT(D188,1)="M",1000000*VALUE(LEFT(D188,LEN(D188)-1)),IF(RIGHT(D188,1)="B",1000000000*VALUE(LEFT(D188,LEN(D188)-1)),IF(RIGHT(D188,1)="%",0.01*VALUE(LEFT(D188,LEN(D188)-1)),IF(RIGHT(D188,1)="k",1000*VALUE(LEFT(D188,LEN(D188)-1)),VALUE(SUBSTITUTE(D188,",",""))))))))),"N/A")</f>
        <v>-800000</v>
      </c>
      <c r="L188">
        <f t="shared" ref="L188:L251" si="24">IFERROR(IF(TRIM(E188)="-", "N/A", IF(RIGHT(E188,1)=")",IF(RIGHT(E188,2)="T)",-1000000000000*VALUE(MID(E188,2,LEN(E188)-3)),IF(RIGHT(E188,2)="M)",-1000000*VALUE(MID(E188,2,LEN(E188)-3)),IF(RIGHT(E188,2)="B)",-1000000000*VALUE(MID(E188,2,LEN(E188)-3)),IF(RIGHT(E188,2)="k)",-1000*VALUE(MID(E188,2,LEN(E188)-3)),VALUE(SUBSTITUTE(E188,",","")))))),IF(RIGHT(E188,1)="T",1000000000000*VALUE(LEFT(E188,LEN(E188)-1)),IF(RIGHT(E188,1)="M",1000000*VALUE(LEFT(E188,LEN(E188)-1)),IF(RIGHT(E188,1)="B",1000000000*VALUE(LEFT(E188,LEN(E188)-1)),IF(RIGHT(E188,1)="%",0.01*VALUE(LEFT(E188,LEN(E188)-1)),IF(RIGHT(E188,1)="k",1000*VALUE(LEFT(E188,LEN(E188)-1)),VALUE(SUBSTITUTE(E188,",",""))))))))),"N/A")</f>
        <v>-11100000</v>
      </c>
      <c r="M188">
        <f t="shared" ref="M188:M251" si="25">IFERROR(IF(TRIM(F188)="-", "N/A", IF(RIGHT(F188,1)=")",IF(RIGHT(F188,2)="T)",-1000000000000*VALUE(MID(F188,2,LEN(F188)-3)),IF(RIGHT(F188,2)="M)",-1000000*VALUE(MID(F188,2,LEN(F188)-3)),IF(RIGHT(F188,2)="B)",-1000000000*VALUE(MID(F188,2,LEN(F188)-3)),IF(RIGHT(F188,2)="k)",-1000*VALUE(MID(F188,2,LEN(F188)-3)),VALUE(SUBSTITUTE(F188,",","")))))),IF(RIGHT(F188,1)="T",1000000000000*VALUE(LEFT(F188,LEN(F188)-1)),IF(RIGHT(F188,1)="M",1000000*VALUE(LEFT(F188,LEN(F188)-1)),IF(RIGHT(F188,1)="B",1000000000*VALUE(LEFT(F188,LEN(F188)-1)),IF(RIGHT(F188,1)="%",0.01*VALUE(LEFT(F188,LEN(F188)-1)),IF(RIGHT(F188,1)="k",1000*VALUE(LEFT(F188,LEN(F188)-1)),VALUE(SUBSTITUTE(F188,",",""))))))))),"N/A")</f>
        <v>-400000</v>
      </c>
      <c r="N188" t="str">
        <f t="shared" ref="N188:N251" si="26">IFERROR(IF(TRIM(G188)="-", "N/A", IF(RIGHT(G188,1)=")",IF(RIGHT(G188,2)="T)",-1000000000000*VALUE(MID(G188,2,LEN(G188)-3)),IF(RIGHT(G188,2)="M)",-1000000*VALUE(MID(G188,2,LEN(G188)-3)),IF(RIGHT(G188,2)="B)",-1000000000*VALUE(MID(G188,2,LEN(G188)-3)),IF(RIGHT(G188,2)="k)",-1000*VALUE(MID(G188,2,LEN(G188)-3)),VALUE(SUBSTITUTE(G188,",","")))))),IF(RIGHT(G188,1)="T",1000000000000*VALUE(LEFT(G188,LEN(G188)-1)),IF(RIGHT(G188,1)="M",1000000*VALUE(LEFT(G188,LEN(G188)-1)),IF(RIGHT(G188,1)="B",1000000000*VALUE(LEFT(G188,LEN(G188)-1)),IF(RIGHT(G188,1)="%",0.01*VALUE(LEFT(G188,LEN(G188)-1)),IF(RIGHT(G188,1)="k",1000*VALUE(LEFT(G188,LEN(G188)-1)),VALUE(SUBSTITUTE(G188,",",""))))))))),"N/A")</f>
        <v>N/A</v>
      </c>
    </row>
    <row r="189" spans="1:14" x14ac:dyDescent="0.3">
      <c r="A189" s="1">
        <v>31</v>
      </c>
      <c r="B189" t="s">
        <v>432</v>
      </c>
      <c r="C189" t="s">
        <v>254</v>
      </c>
      <c r="D189" t="s">
        <v>5811</v>
      </c>
      <c r="E189" t="s">
        <v>254</v>
      </c>
      <c r="F189" t="s">
        <v>254</v>
      </c>
      <c r="G189" t="s">
        <v>254</v>
      </c>
      <c r="I189" t="str">
        <f t="shared" si="21"/>
        <v>N/A</v>
      </c>
      <c r="J189" t="str">
        <f t="shared" si="22"/>
        <v>N/A</v>
      </c>
      <c r="K189">
        <f t="shared" si="23"/>
        <v>-500000</v>
      </c>
      <c r="L189" t="str">
        <f t="shared" si="24"/>
        <v>N/A</v>
      </c>
      <c r="M189" t="str">
        <f t="shared" si="25"/>
        <v>N/A</v>
      </c>
      <c r="N189" t="str">
        <f t="shared" si="26"/>
        <v>N/A</v>
      </c>
    </row>
    <row r="190" spans="1:14" x14ac:dyDescent="0.3">
      <c r="A190" s="1">
        <v>32</v>
      </c>
      <c r="B190" t="s">
        <v>433</v>
      </c>
      <c r="C190" t="s">
        <v>254</v>
      </c>
      <c r="D190" t="s">
        <v>254</v>
      </c>
      <c r="E190" t="s">
        <v>254</v>
      </c>
      <c r="F190" t="s">
        <v>254</v>
      </c>
      <c r="G190" t="s">
        <v>254</v>
      </c>
      <c r="I190" t="str">
        <f t="shared" si="21"/>
        <v>N/A</v>
      </c>
      <c r="J190" t="str">
        <f t="shared" si="22"/>
        <v>N/A</v>
      </c>
      <c r="K190" t="str">
        <f t="shared" si="23"/>
        <v>N/A</v>
      </c>
      <c r="L190" t="str">
        <f t="shared" si="24"/>
        <v>N/A</v>
      </c>
      <c r="M190" t="str">
        <f t="shared" si="25"/>
        <v>N/A</v>
      </c>
      <c r="N190" t="str">
        <f t="shared" si="26"/>
        <v>N/A</v>
      </c>
    </row>
    <row r="191" spans="1:14" x14ac:dyDescent="0.3">
      <c r="A191" s="1">
        <v>33</v>
      </c>
      <c r="B191" t="s">
        <v>434</v>
      </c>
      <c r="C191" t="s">
        <v>4831</v>
      </c>
      <c r="D191" t="s">
        <v>5142</v>
      </c>
      <c r="E191" t="s">
        <v>5810</v>
      </c>
      <c r="F191" t="s">
        <v>1311</v>
      </c>
      <c r="G191" t="s">
        <v>254</v>
      </c>
      <c r="I191" t="str">
        <f t="shared" si="21"/>
        <v>N/A</v>
      </c>
      <c r="J191">
        <f t="shared" si="22"/>
        <v>-2700000</v>
      </c>
      <c r="K191">
        <f t="shared" si="23"/>
        <v>-300000</v>
      </c>
      <c r="L191">
        <f t="shared" si="24"/>
        <v>-11100000</v>
      </c>
      <c r="M191">
        <f t="shared" si="25"/>
        <v>-400000</v>
      </c>
      <c r="N191" t="str">
        <f t="shared" si="26"/>
        <v>N/A</v>
      </c>
    </row>
    <row r="192" spans="1:14" x14ac:dyDescent="0.3">
      <c r="A192" s="1">
        <v>34</v>
      </c>
      <c r="B192" t="s">
        <v>435</v>
      </c>
      <c r="C192" t="s">
        <v>5812</v>
      </c>
      <c r="D192" t="s">
        <v>5813</v>
      </c>
      <c r="E192" t="s">
        <v>5814</v>
      </c>
      <c r="F192" t="s">
        <v>5815</v>
      </c>
      <c r="G192" t="s">
        <v>5803</v>
      </c>
      <c r="I192" t="str">
        <f t="shared" si="21"/>
        <v>N/A</v>
      </c>
      <c r="J192">
        <f t="shared" si="22"/>
        <v>219600000</v>
      </c>
      <c r="K192">
        <f t="shared" si="23"/>
        <v>31000000</v>
      </c>
      <c r="L192">
        <f t="shared" si="24"/>
        <v>175200000</v>
      </c>
      <c r="M192">
        <f t="shared" si="25"/>
        <v>153900000</v>
      </c>
      <c r="N192">
        <f t="shared" si="26"/>
        <v>229100000</v>
      </c>
    </row>
    <row r="193" spans="1:14" x14ac:dyDescent="0.3">
      <c r="A193" s="1">
        <v>35</v>
      </c>
      <c r="B193" t="s">
        <v>436</v>
      </c>
      <c r="C193" t="s">
        <v>254</v>
      </c>
      <c r="D193" t="s">
        <v>254</v>
      </c>
      <c r="E193" t="s">
        <v>254</v>
      </c>
      <c r="F193" t="s">
        <v>254</v>
      </c>
      <c r="G193" t="s">
        <v>254</v>
      </c>
      <c r="I193" t="str">
        <f t="shared" si="21"/>
        <v>N/A</v>
      </c>
      <c r="J193" t="str">
        <f t="shared" si="22"/>
        <v>N/A</v>
      </c>
      <c r="K193" t="str">
        <f t="shared" si="23"/>
        <v>N/A</v>
      </c>
      <c r="L193" t="str">
        <f t="shared" si="24"/>
        <v>N/A</v>
      </c>
      <c r="M193" t="str">
        <f t="shared" si="25"/>
        <v>N/A</v>
      </c>
      <c r="N193" t="str">
        <f t="shared" si="26"/>
        <v>N/A</v>
      </c>
    </row>
    <row r="194" spans="1:14" x14ac:dyDescent="0.3">
      <c r="A194" s="1">
        <v>36</v>
      </c>
      <c r="B194" t="s">
        <v>437</v>
      </c>
      <c r="C194" t="s">
        <v>5812</v>
      </c>
      <c r="D194" t="s">
        <v>5816</v>
      </c>
      <c r="E194" t="s">
        <v>5814</v>
      </c>
      <c r="F194" t="s">
        <v>5815</v>
      </c>
      <c r="G194" t="s">
        <v>5803</v>
      </c>
      <c r="I194" t="str">
        <f t="shared" si="21"/>
        <v>N/A</v>
      </c>
      <c r="J194">
        <f t="shared" si="22"/>
        <v>219600000</v>
      </c>
      <c r="K194">
        <f t="shared" si="23"/>
        <v>31500000</v>
      </c>
      <c r="L194">
        <f t="shared" si="24"/>
        <v>175200000</v>
      </c>
      <c r="M194">
        <f t="shared" si="25"/>
        <v>153900000</v>
      </c>
      <c r="N194">
        <f t="shared" si="26"/>
        <v>229100000</v>
      </c>
    </row>
    <row r="195" spans="1:14" x14ac:dyDescent="0.3">
      <c r="A195" s="1">
        <v>37</v>
      </c>
      <c r="B195" t="s">
        <v>438</v>
      </c>
      <c r="C195" t="s">
        <v>5817</v>
      </c>
      <c r="D195" t="s">
        <v>28</v>
      </c>
      <c r="E195" t="s">
        <v>5818</v>
      </c>
      <c r="F195" t="s">
        <v>3739</v>
      </c>
      <c r="G195" t="s">
        <v>5819</v>
      </c>
      <c r="I195" t="str">
        <f t="shared" si="21"/>
        <v>N/A</v>
      </c>
      <c r="J195">
        <f t="shared" si="22"/>
        <v>2.21</v>
      </c>
      <c r="K195">
        <f t="shared" si="23"/>
        <v>0.33</v>
      </c>
      <c r="L195">
        <f t="shared" si="24"/>
        <v>1.82</v>
      </c>
      <c r="M195">
        <f t="shared" si="25"/>
        <v>1.6</v>
      </c>
      <c r="N195">
        <f t="shared" si="26"/>
        <v>2.39</v>
      </c>
    </row>
    <row r="196" spans="1:14" x14ac:dyDescent="0.3">
      <c r="A196" s="1">
        <v>38</v>
      </c>
      <c r="B196" t="s">
        <v>444</v>
      </c>
      <c r="C196" t="s">
        <v>254</v>
      </c>
      <c r="D196" t="s">
        <v>5820</v>
      </c>
      <c r="E196" t="s">
        <v>5821</v>
      </c>
      <c r="F196" t="s">
        <v>5822</v>
      </c>
      <c r="G196" t="s">
        <v>5823</v>
      </c>
      <c r="I196" t="str">
        <f t="shared" si="21"/>
        <v>N/A</v>
      </c>
      <c r="J196" t="str">
        <f t="shared" si="22"/>
        <v>N/A</v>
      </c>
      <c r="K196">
        <f t="shared" si="23"/>
        <v>-0.8506999999999999</v>
      </c>
      <c r="L196">
        <f t="shared" si="24"/>
        <v>4.5152000000000001</v>
      </c>
      <c r="M196">
        <f t="shared" si="25"/>
        <v>-0.12090000000000001</v>
      </c>
      <c r="N196">
        <f t="shared" si="26"/>
        <v>0.49380000000000002</v>
      </c>
    </row>
    <row r="197" spans="1:14" x14ac:dyDescent="0.3">
      <c r="A197" s="1">
        <v>39</v>
      </c>
      <c r="B197" t="s">
        <v>449</v>
      </c>
      <c r="C197" t="s">
        <v>1366</v>
      </c>
      <c r="D197" t="s">
        <v>5824</v>
      </c>
      <c r="E197" t="s">
        <v>5825</v>
      </c>
      <c r="F197" t="s">
        <v>5826</v>
      </c>
      <c r="G197" t="s">
        <v>5827</v>
      </c>
      <c r="I197" t="str">
        <f t="shared" si="21"/>
        <v>N/A</v>
      </c>
      <c r="J197">
        <f t="shared" si="22"/>
        <v>99400000</v>
      </c>
      <c r="K197">
        <f t="shared" si="23"/>
        <v>96000000</v>
      </c>
      <c r="L197">
        <f t="shared" si="24"/>
        <v>96100000</v>
      </c>
      <c r="M197">
        <f t="shared" si="25"/>
        <v>95900000</v>
      </c>
      <c r="N197">
        <f t="shared" si="26"/>
        <v>95800000</v>
      </c>
    </row>
    <row r="198" spans="1:14" x14ac:dyDescent="0.3">
      <c r="A198" s="1">
        <v>40</v>
      </c>
      <c r="B198" t="s">
        <v>455</v>
      </c>
      <c r="C198" t="s">
        <v>5817</v>
      </c>
      <c r="D198" t="s">
        <v>28</v>
      </c>
      <c r="E198" t="s">
        <v>5828</v>
      </c>
      <c r="F198" t="s">
        <v>5674</v>
      </c>
      <c r="G198" t="s">
        <v>5829</v>
      </c>
      <c r="I198" t="str">
        <f t="shared" si="21"/>
        <v>N/A</v>
      </c>
      <c r="J198">
        <f t="shared" si="22"/>
        <v>2.21</v>
      </c>
      <c r="K198">
        <f t="shared" si="23"/>
        <v>0.33</v>
      </c>
      <c r="L198">
        <f t="shared" si="24"/>
        <v>1.8</v>
      </c>
      <c r="M198">
        <f t="shared" si="25"/>
        <v>1.59</v>
      </c>
      <c r="N198">
        <f t="shared" si="26"/>
        <v>2.36</v>
      </c>
    </row>
    <row r="199" spans="1:14" x14ac:dyDescent="0.3">
      <c r="A199" s="1">
        <v>41</v>
      </c>
      <c r="B199" t="s">
        <v>461</v>
      </c>
      <c r="C199" t="s">
        <v>254</v>
      </c>
      <c r="D199" t="s">
        <v>5820</v>
      </c>
      <c r="E199" t="s">
        <v>5830</v>
      </c>
      <c r="F199" t="s">
        <v>5831</v>
      </c>
      <c r="G199" t="s">
        <v>5832</v>
      </c>
      <c r="I199" t="str">
        <f t="shared" si="21"/>
        <v>N/A</v>
      </c>
      <c r="J199" t="str">
        <f t="shared" si="22"/>
        <v>N/A</v>
      </c>
      <c r="K199">
        <f t="shared" si="23"/>
        <v>-0.8506999999999999</v>
      </c>
      <c r="L199">
        <f t="shared" si="24"/>
        <v>4.4545000000000003</v>
      </c>
      <c r="M199">
        <f t="shared" si="25"/>
        <v>-0.1167</v>
      </c>
      <c r="N199">
        <f t="shared" si="26"/>
        <v>0.48430000000000001</v>
      </c>
    </row>
    <row r="200" spans="1:14" x14ac:dyDescent="0.3">
      <c r="A200" s="1">
        <v>42</v>
      </c>
      <c r="B200" t="s">
        <v>466</v>
      </c>
      <c r="C200" t="s">
        <v>5833</v>
      </c>
      <c r="D200" t="s">
        <v>5825</v>
      </c>
      <c r="E200" t="s">
        <v>5834</v>
      </c>
      <c r="F200" t="s">
        <v>5835</v>
      </c>
      <c r="G200" t="s">
        <v>5835</v>
      </c>
      <c r="I200" t="str">
        <f t="shared" si="21"/>
        <v>N/A</v>
      </c>
      <c r="J200">
        <f t="shared" si="22"/>
        <v>99500000</v>
      </c>
      <c r="K200">
        <f t="shared" si="23"/>
        <v>96100000</v>
      </c>
      <c r="L200">
        <f t="shared" si="24"/>
        <v>97200000</v>
      </c>
      <c r="M200">
        <f t="shared" si="25"/>
        <v>96900000</v>
      </c>
      <c r="N200">
        <f t="shared" si="26"/>
        <v>96900000</v>
      </c>
    </row>
    <row r="201" spans="1:14" x14ac:dyDescent="0.3">
      <c r="A201" s="1">
        <v>43</v>
      </c>
      <c r="B201" t="s">
        <v>153</v>
      </c>
      <c r="C201" t="s">
        <v>5836</v>
      </c>
      <c r="D201" t="s">
        <v>5837</v>
      </c>
      <c r="E201" t="s">
        <v>5838</v>
      </c>
      <c r="F201" t="s">
        <v>5839</v>
      </c>
      <c r="G201" t="s">
        <v>5840</v>
      </c>
      <c r="I201" t="str">
        <f t="shared" si="21"/>
        <v>N/A</v>
      </c>
      <c r="J201">
        <f t="shared" si="22"/>
        <v>420100000</v>
      </c>
      <c r="K201">
        <f t="shared" si="23"/>
        <v>426600000</v>
      </c>
      <c r="L201">
        <f t="shared" si="24"/>
        <v>408300000</v>
      </c>
      <c r="M201">
        <f t="shared" si="25"/>
        <v>438300000</v>
      </c>
      <c r="N201">
        <f t="shared" si="26"/>
        <v>490100000</v>
      </c>
    </row>
    <row r="202" spans="1:14" x14ac:dyDescent="0.3">
      <c r="A202" s="1">
        <v>44</v>
      </c>
      <c r="B202" t="s">
        <v>477</v>
      </c>
      <c r="C202" t="s">
        <v>254</v>
      </c>
      <c r="D202" t="s">
        <v>5841</v>
      </c>
      <c r="E202" t="s">
        <v>5842</v>
      </c>
      <c r="F202" t="s">
        <v>5843</v>
      </c>
      <c r="G202" t="s">
        <v>4612</v>
      </c>
      <c r="I202" t="str">
        <f t="shared" si="21"/>
        <v>N/A</v>
      </c>
      <c r="J202" t="str">
        <f t="shared" si="22"/>
        <v>N/A</v>
      </c>
      <c r="K202">
        <f t="shared" si="23"/>
        <v>1.5500000000000002E-2</v>
      </c>
      <c r="L202">
        <f t="shared" si="24"/>
        <v>-4.2900000000000001E-2</v>
      </c>
      <c r="M202">
        <f t="shared" si="25"/>
        <v>7.3499999999999996E-2</v>
      </c>
      <c r="N202">
        <f t="shared" si="26"/>
        <v>0.1182</v>
      </c>
    </row>
    <row r="203" spans="1:14" x14ac:dyDescent="0.3">
      <c r="A203" s="1">
        <v>45</v>
      </c>
      <c r="B203" t="s">
        <v>482</v>
      </c>
      <c r="C203" t="s">
        <v>254</v>
      </c>
      <c r="D203" t="s">
        <v>254</v>
      </c>
      <c r="E203" t="s">
        <v>254</v>
      </c>
      <c r="F203" t="s">
        <v>254</v>
      </c>
      <c r="G203" t="s">
        <v>1163</v>
      </c>
      <c r="I203" t="str">
        <f t="shared" si="21"/>
        <v>N/A</v>
      </c>
      <c r="J203" t="str">
        <f t="shared" si="22"/>
        <v>N/A</v>
      </c>
      <c r="K203" t="str">
        <f t="shared" si="23"/>
        <v>N/A</v>
      </c>
      <c r="L203" t="str">
        <f t="shared" si="24"/>
        <v>N/A</v>
      </c>
      <c r="M203" t="str">
        <f t="shared" si="25"/>
        <v>N/A</v>
      </c>
      <c r="N203">
        <f t="shared" si="26"/>
        <v>0.219</v>
      </c>
    </row>
    <row r="204" spans="1:14" x14ac:dyDescent="0.3">
      <c r="I204" t="str">
        <f t="shared" si="21"/>
        <v>N/A</v>
      </c>
      <c r="J204" t="str">
        <f t="shared" si="22"/>
        <v>N/A</v>
      </c>
      <c r="K204" t="str">
        <f t="shared" si="23"/>
        <v>N/A</v>
      </c>
      <c r="L204" t="str">
        <f t="shared" si="24"/>
        <v>N/A</v>
      </c>
      <c r="M204" t="str">
        <f t="shared" si="25"/>
        <v>N/A</v>
      </c>
      <c r="N204" t="str">
        <f t="shared" si="26"/>
        <v>N/A</v>
      </c>
    </row>
    <row r="205" spans="1:14" x14ac:dyDescent="0.3">
      <c r="B205" s="1" t="s">
        <v>241</v>
      </c>
      <c r="C205" s="1" t="s">
        <v>242</v>
      </c>
      <c r="D205" s="1" t="s">
        <v>243</v>
      </c>
      <c r="E205" s="1" t="s">
        <v>244</v>
      </c>
      <c r="F205" s="1" t="s">
        <v>245</v>
      </c>
      <c r="G205" s="1" t="s">
        <v>246</v>
      </c>
      <c r="H205" s="1" t="s">
        <v>247</v>
      </c>
      <c r="I205" t="str">
        <f t="shared" si="21"/>
        <v>pos_trend</v>
      </c>
      <c r="J205">
        <f t="shared" si="22"/>
        <v>2012</v>
      </c>
      <c r="K205">
        <f t="shared" si="23"/>
        <v>2013</v>
      </c>
      <c r="L205">
        <f t="shared" si="24"/>
        <v>2014</v>
      </c>
      <c r="M205">
        <f t="shared" si="25"/>
        <v>2015</v>
      </c>
      <c r="N205">
        <f t="shared" si="26"/>
        <v>2016</v>
      </c>
    </row>
    <row r="206" spans="1:14" x14ac:dyDescent="0.3">
      <c r="A206" s="1">
        <v>0</v>
      </c>
      <c r="B206" t="s">
        <v>484</v>
      </c>
      <c r="C206" t="s">
        <v>5844</v>
      </c>
      <c r="D206" t="s">
        <v>5845</v>
      </c>
      <c r="E206" t="s">
        <v>5846</v>
      </c>
      <c r="F206" t="s">
        <v>5847</v>
      </c>
      <c r="G206" t="s">
        <v>5848</v>
      </c>
      <c r="I206" t="str">
        <f t="shared" si="21"/>
        <v>N/A</v>
      </c>
      <c r="J206">
        <f t="shared" si="22"/>
        <v>317500000</v>
      </c>
      <c r="K206">
        <f t="shared" si="23"/>
        <v>267600000.00000003</v>
      </c>
      <c r="L206">
        <f t="shared" si="24"/>
        <v>294800000</v>
      </c>
      <c r="M206">
        <f t="shared" si="25"/>
        <v>202500000</v>
      </c>
      <c r="N206">
        <f t="shared" si="26"/>
        <v>313400000</v>
      </c>
    </row>
    <row r="207" spans="1:14" x14ac:dyDescent="0.3">
      <c r="A207" s="1">
        <v>1</v>
      </c>
      <c r="B207" t="s">
        <v>490</v>
      </c>
      <c r="C207" t="s">
        <v>5844</v>
      </c>
      <c r="D207" t="s">
        <v>5845</v>
      </c>
      <c r="E207" t="s">
        <v>5849</v>
      </c>
      <c r="F207" t="s">
        <v>5850</v>
      </c>
      <c r="G207" t="s">
        <v>5851</v>
      </c>
      <c r="I207" t="str">
        <f t="shared" si="21"/>
        <v>N/A</v>
      </c>
      <c r="J207">
        <f t="shared" si="22"/>
        <v>317500000</v>
      </c>
      <c r="K207">
        <f t="shared" si="23"/>
        <v>267600000.00000003</v>
      </c>
      <c r="L207">
        <f t="shared" si="24"/>
        <v>290500000</v>
      </c>
      <c r="M207">
        <f t="shared" si="25"/>
        <v>199700000</v>
      </c>
      <c r="N207">
        <f t="shared" si="26"/>
        <v>312400000</v>
      </c>
    </row>
    <row r="208" spans="1:14" x14ac:dyDescent="0.3">
      <c r="A208" s="1">
        <v>2</v>
      </c>
      <c r="B208" t="s">
        <v>491</v>
      </c>
      <c r="C208" t="s">
        <v>254</v>
      </c>
      <c r="D208" t="s">
        <v>254</v>
      </c>
      <c r="E208" t="s">
        <v>5459</v>
      </c>
      <c r="F208" t="s">
        <v>1664</v>
      </c>
      <c r="G208" t="s">
        <v>1567</v>
      </c>
      <c r="I208" t="str">
        <f t="shared" si="21"/>
        <v>N/A</v>
      </c>
      <c r="J208" t="str">
        <f t="shared" si="22"/>
        <v>N/A</v>
      </c>
      <c r="K208" t="str">
        <f t="shared" si="23"/>
        <v>N/A</v>
      </c>
      <c r="L208">
        <f t="shared" si="24"/>
        <v>4300000</v>
      </c>
      <c r="M208">
        <f t="shared" si="25"/>
        <v>2800000</v>
      </c>
      <c r="N208">
        <f t="shared" si="26"/>
        <v>1000000</v>
      </c>
    </row>
    <row r="209" spans="1:14" x14ac:dyDescent="0.3">
      <c r="A209" s="1">
        <v>3</v>
      </c>
      <c r="B209" t="s">
        <v>492</v>
      </c>
      <c r="C209" t="s">
        <v>254</v>
      </c>
      <c r="D209" t="s">
        <v>5852</v>
      </c>
      <c r="E209" t="s">
        <v>5853</v>
      </c>
      <c r="F209" t="s">
        <v>5854</v>
      </c>
      <c r="G209" t="s">
        <v>5855</v>
      </c>
      <c r="I209" t="str">
        <f t="shared" si="21"/>
        <v>N/A</v>
      </c>
      <c r="J209" t="str">
        <f t="shared" si="22"/>
        <v>N/A</v>
      </c>
      <c r="K209">
        <f t="shared" si="23"/>
        <v>-0.15720000000000001</v>
      </c>
      <c r="L209">
        <f t="shared" si="24"/>
        <v>0.10160000000000001</v>
      </c>
      <c r="M209">
        <f t="shared" si="25"/>
        <v>-0.31309999999999999</v>
      </c>
      <c r="N209">
        <f t="shared" si="26"/>
        <v>0.54770000000000008</v>
      </c>
    </row>
    <row r="210" spans="1:14" x14ac:dyDescent="0.3">
      <c r="A210" s="1">
        <v>4</v>
      </c>
      <c r="B210" t="s">
        <v>497</v>
      </c>
      <c r="C210" t="s">
        <v>866</v>
      </c>
      <c r="D210" t="s">
        <v>5856</v>
      </c>
      <c r="E210" t="s">
        <v>5857</v>
      </c>
      <c r="F210" t="s">
        <v>5858</v>
      </c>
      <c r="G210" t="s">
        <v>5859</v>
      </c>
      <c r="I210" t="str">
        <f t="shared" si="21"/>
        <v>N/A</v>
      </c>
      <c r="J210">
        <f t="shared" si="22"/>
        <v>0.16</v>
      </c>
      <c r="K210">
        <f t="shared" si="23"/>
        <v>0.13519999999999999</v>
      </c>
      <c r="L210">
        <f t="shared" si="24"/>
        <v>0.1462</v>
      </c>
      <c r="M210">
        <f t="shared" si="25"/>
        <v>8.8599999999999998E-2</v>
      </c>
      <c r="N210">
        <f t="shared" si="26"/>
        <v>0.13949999999999999</v>
      </c>
    </row>
    <row r="211" spans="1:14" x14ac:dyDescent="0.3">
      <c r="A211" s="1">
        <v>5</v>
      </c>
      <c r="B211" t="s">
        <v>503</v>
      </c>
      <c r="C211" t="s">
        <v>5860</v>
      </c>
      <c r="D211" t="s">
        <v>5861</v>
      </c>
      <c r="E211" t="s">
        <v>5862</v>
      </c>
      <c r="F211" t="s">
        <v>5863</v>
      </c>
      <c r="G211" t="s">
        <v>5864</v>
      </c>
      <c r="I211" t="str">
        <f t="shared" si="21"/>
        <v>N/A</v>
      </c>
      <c r="J211">
        <f t="shared" si="22"/>
        <v>381900000</v>
      </c>
      <c r="K211">
        <f t="shared" si="23"/>
        <v>424900000</v>
      </c>
      <c r="L211">
        <f t="shared" si="24"/>
        <v>441000000</v>
      </c>
      <c r="M211">
        <f t="shared" si="25"/>
        <v>303400000</v>
      </c>
      <c r="N211">
        <f t="shared" si="26"/>
        <v>271900000</v>
      </c>
    </row>
    <row r="212" spans="1:14" x14ac:dyDescent="0.3">
      <c r="A212" s="1">
        <v>6</v>
      </c>
      <c r="B212" t="s">
        <v>509</v>
      </c>
      <c r="C212" t="s">
        <v>5860</v>
      </c>
      <c r="D212" t="s">
        <v>5861</v>
      </c>
      <c r="E212" t="s">
        <v>5862</v>
      </c>
      <c r="F212" t="s">
        <v>5863</v>
      </c>
      <c r="G212" t="s">
        <v>2521</v>
      </c>
      <c r="I212" t="str">
        <f t="shared" si="21"/>
        <v>N/A</v>
      </c>
      <c r="J212">
        <f t="shared" si="22"/>
        <v>381900000</v>
      </c>
      <c r="K212">
        <f t="shared" si="23"/>
        <v>424900000</v>
      </c>
      <c r="L212">
        <f t="shared" si="24"/>
        <v>441000000</v>
      </c>
      <c r="M212">
        <f t="shared" si="25"/>
        <v>303400000</v>
      </c>
      <c r="N212">
        <f t="shared" si="26"/>
        <v>260000000</v>
      </c>
    </row>
    <row r="213" spans="1:14" x14ac:dyDescent="0.3">
      <c r="A213" s="1">
        <v>7</v>
      </c>
      <c r="B213" t="s">
        <v>515</v>
      </c>
      <c r="C213" t="s">
        <v>5860</v>
      </c>
      <c r="D213" t="s">
        <v>5861</v>
      </c>
      <c r="E213" t="s">
        <v>5862</v>
      </c>
      <c r="F213" t="s">
        <v>5863</v>
      </c>
      <c r="G213" t="s">
        <v>2521</v>
      </c>
      <c r="I213" t="str">
        <f t="shared" si="21"/>
        <v>N/A</v>
      </c>
      <c r="J213">
        <f t="shared" si="22"/>
        <v>381900000</v>
      </c>
      <c r="K213">
        <f t="shared" si="23"/>
        <v>424900000</v>
      </c>
      <c r="L213">
        <f t="shared" si="24"/>
        <v>441000000</v>
      </c>
      <c r="M213">
        <f t="shared" si="25"/>
        <v>303400000</v>
      </c>
      <c r="N213">
        <f t="shared" si="26"/>
        <v>260000000</v>
      </c>
    </row>
    <row r="214" spans="1:14" x14ac:dyDescent="0.3">
      <c r="A214" s="1">
        <v>8</v>
      </c>
      <c r="B214" t="s">
        <v>521</v>
      </c>
      <c r="C214" t="s">
        <v>254</v>
      </c>
      <c r="D214" t="s">
        <v>254</v>
      </c>
      <c r="E214" t="s">
        <v>254</v>
      </c>
      <c r="F214" t="s">
        <v>254</v>
      </c>
      <c r="G214" t="s">
        <v>254</v>
      </c>
      <c r="I214" t="str">
        <f t="shared" si="21"/>
        <v>N/A</v>
      </c>
      <c r="J214" t="str">
        <f t="shared" si="22"/>
        <v>N/A</v>
      </c>
      <c r="K214" t="str">
        <f t="shared" si="23"/>
        <v>N/A</v>
      </c>
      <c r="L214" t="str">
        <f t="shared" si="24"/>
        <v>N/A</v>
      </c>
      <c r="M214" t="str">
        <f t="shared" si="25"/>
        <v>N/A</v>
      </c>
      <c r="N214" t="str">
        <f t="shared" si="26"/>
        <v>N/A</v>
      </c>
    </row>
    <row r="215" spans="1:14" x14ac:dyDescent="0.3">
      <c r="A215" s="1">
        <v>9</v>
      </c>
      <c r="B215" t="s">
        <v>527</v>
      </c>
      <c r="C215" t="s">
        <v>254</v>
      </c>
      <c r="D215" t="s">
        <v>254</v>
      </c>
      <c r="E215" t="s">
        <v>254</v>
      </c>
      <c r="F215" t="s">
        <v>254</v>
      </c>
      <c r="G215" t="s">
        <v>5717</v>
      </c>
      <c r="I215" t="str">
        <f t="shared" si="21"/>
        <v>N/A</v>
      </c>
      <c r="J215" t="str">
        <f t="shared" si="22"/>
        <v>N/A</v>
      </c>
      <c r="K215" t="str">
        <f t="shared" si="23"/>
        <v>N/A</v>
      </c>
      <c r="L215" t="str">
        <f t="shared" si="24"/>
        <v>N/A</v>
      </c>
      <c r="M215" t="str">
        <f t="shared" si="25"/>
        <v>N/A</v>
      </c>
      <c r="N215">
        <f t="shared" si="26"/>
        <v>11900000</v>
      </c>
    </row>
    <row r="216" spans="1:14" x14ac:dyDescent="0.3">
      <c r="A216" s="1">
        <v>10</v>
      </c>
      <c r="B216" t="s">
        <v>533</v>
      </c>
      <c r="C216" t="s">
        <v>254</v>
      </c>
      <c r="D216" t="s">
        <v>5865</v>
      </c>
      <c r="E216" t="s">
        <v>5866</v>
      </c>
      <c r="F216" t="s">
        <v>5867</v>
      </c>
      <c r="G216" t="s">
        <v>5868</v>
      </c>
      <c r="I216" t="str">
        <f t="shared" si="21"/>
        <v>N/A</v>
      </c>
      <c r="J216" t="str">
        <f t="shared" si="22"/>
        <v>N/A</v>
      </c>
      <c r="K216">
        <f t="shared" si="23"/>
        <v>0.11260000000000001</v>
      </c>
      <c r="L216">
        <f t="shared" si="24"/>
        <v>3.7900000000000003E-2</v>
      </c>
      <c r="M216">
        <f t="shared" si="25"/>
        <v>-0.312</v>
      </c>
      <c r="N216">
        <f t="shared" si="26"/>
        <v>-0.1038</v>
      </c>
    </row>
    <row r="217" spans="1:14" x14ac:dyDescent="0.3">
      <c r="A217" s="1">
        <v>11</v>
      </c>
      <c r="B217" t="s">
        <v>538</v>
      </c>
      <c r="C217" t="s">
        <v>5869</v>
      </c>
      <c r="D217" t="s">
        <v>4340</v>
      </c>
      <c r="E217" t="s">
        <v>5870</v>
      </c>
      <c r="F217" t="s">
        <v>5871</v>
      </c>
      <c r="G217" t="s">
        <v>5872</v>
      </c>
      <c r="I217" t="str">
        <f t="shared" si="21"/>
        <v>N/A</v>
      </c>
      <c r="J217">
        <f t="shared" si="22"/>
        <v>5.36</v>
      </c>
      <c r="K217">
        <f t="shared" si="23"/>
        <v>4.93</v>
      </c>
      <c r="L217">
        <f t="shared" si="24"/>
        <v>4.8</v>
      </c>
      <c r="M217">
        <f t="shared" si="25"/>
        <v>6.82</v>
      </c>
      <c r="N217">
        <f t="shared" si="26"/>
        <v>8.23</v>
      </c>
    </row>
    <row r="218" spans="1:14" x14ac:dyDescent="0.3">
      <c r="A218" s="1">
        <v>12</v>
      </c>
      <c r="B218" t="s">
        <v>544</v>
      </c>
      <c r="C218" t="s">
        <v>5873</v>
      </c>
      <c r="D218" t="s">
        <v>5874</v>
      </c>
      <c r="E218" t="s">
        <v>5875</v>
      </c>
      <c r="F218" t="s">
        <v>5876</v>
      </c>
      <c r="G218" t="s">
        <v>5877</v>
      </c>
      <c r="I218" t="str">
        <f t="shared" si="21"/>
        <v>N/A</v>
      </c>
      <c r="J218">
        <f t="shared" si="22"/>
        <v>166400000</v>
      </c>
      <c r="K218">
        <f t="shared" si="23"/>
        <v>155800000</v>
      </c>
      <c r="L218">
        <f t="shared" si="24"/>
        <v>179500000</v>
      </c>
      <c r="M218">
        <f t="shared" si="25"/>
        <v>204100000</v>
      </c>
      <c r="N218">
        <f t="shared" si="26"/>
        <v>220600000</v>
      </c>
    </row>
    <row r="219" spans="1:14" x14ac:dyDescent="0.3">
      <c r="A219" s="1">
        <v>13</v>
      </c>
      <c r="B219" t="s">
        <v>545</v>
      </c>
      <c r="C219" t="s">
        <v>5878</v>
      </c>
      <c r="D219" t="s">
        <v>5879</v>
      </c>
      <c r="E219" t="s">
        <v>5880</v>
      </c>
      <c r="F219" t="s">
        <v>5881</v>
      </c>
      <c r="G219" t="s">
        <v>5882</v>
      </c>
      <c r="I219" t="str">
        <f t="shared" si="21"/>
        <v>N/A</v>
      </c>
      <c r="J219">
        <f t="shared" si="22"/>
        <v>95500000</v>
      </c>
      <c r="K219">
        <f t="shared" si="23"/>
        <v>86800000</v>
      </c>
      <c r="L219">
        <f t="shared" si="24"/>
        <v>92600000</v>
      </c>
      <c r="M219">
        <f t="shared" si="25"/>
        <v>115200000</v>
      </c>
      <c r="N219">
        <f t="shared" si="26"/>
        <v>140300000</v>
      </c>
    </row>
    <row r="220" spans="1:14" x14ac:dyDescent="0.3">
      <c r="A220" s="1">
        <v>14</v>
      </c>
      <c r="B220" t="s">
        <v>546</v>
      </c>
      <c r="C220" t="s">
        <v>5883</v>
      </c>
      <c r="D220" t="s">
        <v>5217</v>
      </c>
      <c r="E220" t="s">
        <v>5884</v>
      </c>
      <c r="F220" t="s">
        <v>5885</v>
      </c>
      <c r="G220" t="s">
        <v>5886</v>
      </c>
      <c r="I220" t="str">
        <f t="shared" si="21"/>
        <v>N/A</v>
      </c>
      <c r="J220">
        <f t="shared" si="22"/>
        <v>22200000</v>
      </c>
      <c r="K220">
        <f t="shared" si="23"/>
        <v>34500000</v>
      </c>
      <c r="L220">
        <f t="shared" si="24"/>
        <v>32100000</v>
      </c>
      <c r="M220">
        <f t="shared" si="25"/>
        <v>30000000</v>
      </c>
      <c r="N220">
        <f t="shared" si="26"/>
        <v>23600000</v>
      </c>
    </row>
    <row r="221" spans="1:14" x14ac:dyDescent="0.3">
      <c r="A221" s="1">
        <v>15</v>
      </c>
      <c r="B221" t="s">
        <v>547</v>
      </c>
      <c r="C221" t="s">
        <v>5887</v>
      </c>
      <c r="D221" t="s">
        <v>5888</v>
      </c>
      <c r="E221" t="s">
        <v>5889</v>
      </c>
      <c r="F221" t="s">
        <v>5890</v>
      </c>
      <c r="G221" t="s">
        <v>5891</v>
      </c>
      <c r="I221" t="str">
        <f t="shared" si="21"/>
        <v>N/A</v>
      </c>
      <c r="J221">
        <f t="shared" si="22"/>
        <v>80400000</v>
      </c>
      <c r="K221">
        <f t="shared" si="23"/>
        <v>68300000</v>
      </c>
      <c r="L221">
        <f t="shared" si="24"/>
        <v>54800000</v>
      </c>
      <c r="M221">
        <f t="shared" si="25"/>
        <v>58900000</v>
      </c>
      <c r="N221">
        <f t="shared" si="26"/>
        <v>56700000</v>
      </c>
    </row>
    <row r="222" spans="1:14" x14ac:dyDescent="0.3">
      <c r="A222" s="1">
        <v>16</v>
      </c>
      <c r="B222" t="s">
        <v>548</v>
      </c>
      <c r="C222" t="s">
        <v>5892</v>
      </c>
      <c r="D222" t="s">
        <v>5893</v>
      </c>
      <c r="E222" t="s">
        <v>254</v>
      </c>
      <c r="F222" t="s">
        <v>254</v>
      </c>
      <c r="G222" t="s">
        <v>254</v>
      </c>
      <c r="I222" t="str">
        <f t="shared" si="21"/>
        <v>N/A</v>
      </c>
      <c r="J222">
        <f t="shared" si="22"/>
        <v>-31700000</v>
      </c>
      <c r="K222">
        <f t="shared" si="23"/>
        <v>-33800000</v>
      </c>
      <c r="L222" t="str">
        <f t="shared" si="24"/>
        <v>N/A</v>
      </c>
      <c r="M222" t="str">
        <f t="shared" si="25"/>
        <v>N/A</v>
      </c>
      <c r="N222" t="str">
        <f t="shared" si="26"/>
        <v>N/A</v>
      </c>
    </row>
    <row r="223" spans="1:14" x14ac:dyDescent="0.3">
      <c r="A223" s="1">
        <v>17</v>
      </c>
      <c r="B223" t="s">
        <v>549</v>
      </c>
      <c r="C223" t="s">
        <v>5894</v>
      </c>
      <c r="D223" t="s">
        <v>5895</v>
      </c>
      <c r="E223" t="s">
        <v>5896</v>
      </c>
      <c r="F223" t="s">
        <v>5897</v>
      </c>
      <c r="G223" t="s">
        <v>5898</v>
      </c>
      <c r="I223" t="str">
        <f t="shared" si="21"/>
        <v>N/A</v>
      </c>
      <c r="J223">
        <f t="shared" si="22"/>
        <v>44100000</v>
      </c>
      <c r="K223">
        <f t="shared" si="23"/>
        <v>74900000</v>
      </c>
      <c r="L223">
        <f t="shared" si="24"/>
        <v>58500000</v>
      </c>
      <c r="M223">
        <f t="shared" si="25"/>
        <v>25100000</v>
      </c>
      <c r="N223">
        <f t="shared" si="26"/>
        <v>23400000</v>
      </c>
    </row>
    <row r="224" spans="1:14" x14ac:dyDescent="0.3">
      <c r="A224" s="1">
        <v>18</v>
      </c>
      <c r="B224" t="s">
        <v>555</v>
      </c>
      <c r="C224" t="s">
        <v>5894</v>
      </c>
      <c r="D224" t="s">
        <v>5895</v>
      </c>
      <c r="E224" t="s">
        <v>5896</v>
      </c>
      <c r="F224" t="s">
        <v>5897</v>
      </c>
      <c r="G224" t="s">
        <v>5898</v>
      </c>
      <c r="I224" t="str">
        <f t="shared" si="21"/>
        <v>N/A</v>
      </c>
      <c r="J224">
        <f t="shared" si="22"/>
        <v>44100000</v>
      </c>
      <c r="K224">
        <f t="shared" si="23"/>
        <v>74900000</v>
      </c>
      <c r="L224">
        <f t="shared" si="24"/>
        <v>58500000</v>
      </c>
      <c r="M224">
        <f t="shared" si="25"/>
        <v>25100000</v>
      </c>
      <c r="N224">
        <f t="shared" si="26"/>
        <v>23400000</v>
      </c>
    </row>
    <row r="225" spans="1:14" x14ac:dyDescent="0.3">
      <c r="A225" s="1">
        <v>19</v>
      </c>
      <c r="B225" t="s">
        <v>561</v>
      </c>
      <c r="C225" t="s">
        <v>5899</v>
      </c>
      <c r="D225" t="s">
        <v>5900</v>
      </c>
      <c r="E225" t="s">
        <v>5901</v>
      </c>
      <c r="F225" t="s">
        <v>5902</v>
      </c>
      <c r="G225" t="s">
        <v>5903</v>
      </c>
      <c r="I225" t="str">
        <f t="shared" si="21"/>
        <v>N/A</v>
      </c>
      <c r="J225">
        <f t="shared" si="22"/>
        <v>909900000</v>
      </c>
      <c r="K225">
        <f t="shared" si="23"/>
        <v>923200000</v>
      </c>
      <c r="L225">
        <f t="shared" si="24"/>
        <v>973800000</v>
      </c>
      <c r="M225">
        <f t="shared" si="25"/>
        <v>735100000</v>
      </c>
      <c r="N225">
        <f t="shared" si="26"/>
        <v>829300000</v>
      </c>
    </row>
    <row r="226" spans="1:14" x14ac:dyDescent="0.3">
      <c r="I226" t="str">
        <f t="shared" si="21"/>
        <v>N/A</v>
      </c>
      <c r="J226" t="str">
        <f t="shared" si="22"/>
        <v>N/A</v>
      </c>
      <c r="K226" t="str">
        <f t="shared" si="23"/>
        <v>N/A</v>
      </c>
      <c r="L226" t="str">
        <f t="shared" si="24"/>
        <v>N/A</v>
      </c>
      <c r="M226" t="str">
        <f t="shared" si="25"/>
        <v>N/A</v>
      </c>
      <c r="N226" t="str">
        <f t="shared" si="26"/>
        <v>N/A</v>
      </c>
    </row>
    <row r="227" spans="1:14" x14ac:dyDescent="0.3">
      <c r="B227" s="1" t="s">
        <v>307</v>
      </c>
      <c r="C227" s="1" t="s">
        <v>242</v>
      </c>
      <c r="D227" s="1" t="s">
        <v>243</v>
      </c>
      <c r="E227" s="1" t="s">
        <v>244</v>
      </c>
      <c r="F227" s="1" t="s">
        <v>245</v>
      </c>
      <c r="G227" s="1" t="s">
        <v>246</v>
      </c>
      <c r="H227" s="1" t="s">
        <v>247</v>
      </c>
      <c r="I227" t="str">
        <f t="shared" si="21"/>
        <v>pos_trend</v>
      </c>
      <c r="J227">
        <f t="shared" si="22"/>
        <v>2012</v>
      </c>
      <c r="K227">
        <f t="shared" si="23"/>
        <v>2013</v>
      </c>
      <c r="L227">
        <f t="shared" si="24"/>
        <v>2014</v>
      </c>
      <c r="M227">
        <f t="shared" si="25"/>
        <v>2015</v>
      </c>
      <c r="N227">
        <f t="shared" si="26"/>
        <v>2016</v>
      </c>
    </row>
    <row r="228" spans="1:14" x14ac:dyDescent="0.3">
      <c r="A228" s="1">
        <v>0</v>
      </c>
      <c r="B228" t="s">
        <v>567</v>
      </c>
      <c r="C228" t="s">
        <v>5904</v>
      </c>
      <c r="D228" t="s">
        <v>5905</v>
      </c>
      <c r="E228" t="s">
        <v>5906</v>
      </c>
      <c r="F228" t="s">
        <v>5907</v>
      </c>
      <c r="G228" t="s">
        <v>5908</v>
      </c>
      <c r="I228" t="str">
        <f t="shared" si="21"/>
        <v>N/A</v>
      </c>
      <c r="J228">
        <f t="shared" si="22"/>
        <v>232000000</v>
      </c>
      <c r="K228">
        <f t="shared" si="23"/>
        <v>203000000</v>
      </c>
      <c r="L228">
        <f t="shared" si="24"/>
        <v>211200000</v>
      </c>
      <c r="M228">
        <f t="shared" si="25"/>
        <v>224800000</v>
      </c>
      <c r="N228">
        <f t="shared" si="26"/>
        <v>226600000</v>
      </c>
    </row>
    <row r="229" spans="1:14" x14ac:dyDescent="0.3">
      <c r="A229" s="1">
        <v>1</v>
      </c>
      <c r="B229" t="s">
        <v>573</v>
      </c>
      <c r="C229" t="s">
        <v>5909</v>
      </c>
      <c r="D229" t="s">
        <v>5910</v>
      </c>
      <c r="E229" t="s">
        <v>5909</v>
      </c>
      <c r="F229" t="s">
        <v>5911</v>
      </c>
      <c r="G229" t="s">
        <v>5912</v>
      </c>
      <c r="I229" t="str">
        <f t="shared" si="21"/>
        <v>N/A</v>
      </c>
      <c r="J229">
        <f t="shared" si="22"/>
        <v>586800000</v>
      </c>
      <c r="K229">
        <f t="shared" si="23"/>
        <v>569200000</v>
      </c>
      <c r="L229">
        <f t="shared" si="24"/>
        <v>586800000</v>
      </c>
      <c r="M229">
        <f t="shared" si="25"/>
        <v>616500000</v>
      </c>
      <c r="N229">
        <f t="shared" si="26"/>
        <v>640400000</v>
      </c>
    </row>
    <row r="230" spans="1:14" x14ac:dyDescent="0.3">
      <c r="A230" s="1">
        <v>2</v>
      </c>
      <c r="B230" t="s">
        <v>579</v>
      </c>
      <c r="C230" t="s">
        <v>5913</v>
      </c>
      <c r="D230" t="s">
        <v>5914</v>
      </c>
      <c r="E230" t="s">
        <v>5915</v>
      </c>
      <c r="F230" t="s">
        <v>5916</v>
      </c>
      <c r="G230" t="s">
        <v>1459</v>
      </c>
      <c r="I230" t="str">
        <f t="shared" si="21"/>
        <v>N/A</v>
      </c>
      <c r="J230">
        <f t="shared" si="22"/>
        <v>132699999.99999999</v>
      </c>
      <c r="K230">
        <f t="shared" si="23"/>
        <v>126300000</v>
      </c>
      <c r="L230">
        <f t="shared" si="24"/>
        <v>120500000</v>
      </c>
      <c r="M230">
        <f t="shared" si="25"/>
        <v>125900000</v>
      </c>
      <c r="N230">
        <f t="shared" si="26"/>
        <v>127600000</v>
      </c>
    </row>
    <row r="231" spans="1:14" x14ac:dyDescent="0.3">
      <c r="A231" s="1">
        <v>3</v>
      </c>
      <c r="B231" t="s">
        <v>585</v>
      </c>
      <c r="C231" t="s">
        <v>3449</v>
      </c>
      <c r="D231" t="s">
        <v>3449</v>
      </c>
      <c r="E231" t="s">
        <v>3485</v>
      </c>
      <c r="F231" t="s">
        <v>5917</v>
      </c>
      <c r="G231" t="s">
        <v>5917</v>
      </c>
      <c r="I231" t="str">
        <f t="shared" si="21"/>
        <v>N/A</v>
      </c>
      <c r="J231">
        <f t="shared" si="22"/>
        <v>16500000</v>
      </c>
      <c r="K231">
        <f t="shared" si="23"/>
        <v>16500000</v>
      </c>
      <c r="L231">
        <f t="shared" si="24"/>
        <v>14000000</v>
      </c>
      <c r="M231">
        <f t="shared" si="25"/>
        <v>14500000</v>
      </c>
      <c r="N231">
        <f t="shared" si="26"/>
        <v>14500000</v>
      </c>
    </row>
    <row r="232" spans="1:14" x14ac:dyDescent="0.3">
      <c r="A232" s="1">
        <v>4</v>
      </c>
      <c r="B232" t="s">
        <v>589</v>
      </c>
      <c r="C232" t="s">
        <v>5918</v>
      </c>
      <c r="D232" t="s">
        <v>5919</v>
      </c>
      <c r="E232" t="s">
        <v>5920</v>
      </c>
      <c r="F232" t="s">
        <v>5921</v>
      </c>
      <c r="G232" t="s">
        <v>5922</v>
      </c>
      <c r="I232" t="str">
        <f t="shared" si="21"/>
        <v>pos_trend</v>
      </c>
      <c r="J232">
        <f t="shared" si="22"/>
        <v>81300000</v>
      </c>
      <c r="K232">
        <f t="shared" si="23"/>
        <v>82000000</v>
      </c>
      <c r="L232">
        <f t="shared" si="24"/>
        <v>96800000</v>
      </c>
      <c r="M232">
        <f t="shared" si="25"/>
        <v>101900000</v>
      </c>
      <c r="N232">
        <f t="shared" si="26"/>
        <v>126500000</v>
      </c>
    </row>
    <row r="233" spans="1:14" x14ac:dyDescent="0.3">
      <c r="A233" s="1">
        <v>5</v>
      </c>
      <c r="B233" t="s">
        <v>593</v>
      </c>
      <c r="C233" t="s">
        <v>254</v>
      </c>
      <c r="D233" t="s">
        <v>254</v>
      </c>
      <c r="E233" t="s">
        <v>254</v>
      </c>
      <c r="F233" t="s">
        <v>254</v>
      </c>
      <c r="G233" t="s">
        <v>254</v>
      </c>
      <c r="I233" t="str">
        <f t="shared" si="21"/>
        <v>N/A</v>
      </c>
      <c r="J233" t="str">
        <f t="shared" si="22"/>
        <v>N/A</v>
      </c>
      <c r="K233" t="str">
        <f t="shared" si="23"/>
        <v>N/A</v>
      </c>
      <c r="L233" t="str">
        <f t="shared" si="24"/>
        <v>N/A</v>
      </c>
      <c r="M233" t="str">
        <f t="shared" si="25"/>
        <v>N/A</v>
      </c>
      <c r="N233" t="str">
        <f t="shared" si="26"/>
        <v>N/A</v>
      </c>
    </row>
    <row r="234" spans="1:14" x14ac:dyDescent="0.3">
      <c r="A234" s="1">
        <v>6</v>
      </c>
      <c r="B234" t="s">
        <v>599</v>
      </c>
      <c r="C234" t="s">
        <v>5923</v>
      </c>
      <c r="D234" t="s">
        <v>5924</v>
      </c>
      <c r="E234" t="s">
        <v>5925</v>
      </c>
      <c r="F234" t="s">
        <v>5926</v>
      </c>
      <c r="G234" t="s">
        <v>5927</v>
      </c>
      <c r="I234" t="str">
        <f t="shared" si="21"/>
        <v>pos_trend</v>
      </c>
      <c r="J234">
        <f t="shared" si="22"/>
        <v>354800000</v>
      </c>
      <c r="K234">
        <f t="shared" si="23"/>
        <v>366200000</v>
      </c>
      <c r="L234">
        <f t="shared" si="24"/>
        <v>375600000</v>
      </c>
      <c r="M234">
        <f t="shared" si="25"/>
        <v>391700000</v>
      </c>
      <c r="N234">
        <f t="shared" si="26"/>
        <v>413800000</v>
      </c>
    </row>
    <row r="235" spans="1:14" x14ac:dyDescent="0.3">
      <c r="A235" s="1">
        <v>7</v>
      </c>
      <c r="B235" t="s">
        <v>605</v>
      </c>
      <c r="C235" t="s">
        <v>254</v>
      </c>
      <c r="D235" t="s">
        <v>5928</v>
      </c>
      <c r="E235" t="s">
        <v>5929</v>
      </c>
      <c r="F235" t="s">
        <v>5930</v>
      </c>
      <c r="G235" t="s">
        <v>4468</v>
      </c>
      <c r="I235" t="str">
        <f t="shared" si="21"/>
        <v>neg_trend</v>
      </c>
      <c r="J235" t="str">
        <f t="shared" si="22"/>
        <v>N/A</v>
      </c>
      <c r="K235">
        <f t="shared" si="23"/>
        <v>20200000</v>
      </c>
      <c r="L235">
        <f t="shared" si="24"/>
        <v>17900000</v>
      </c>
      <c r="M235">
        <f t="shared" si="25"/>
        <v>14200000</v>
      </c>
      <c r="N235">
        <f t="shared" si="26"/>
        <v>4600000</v>
      </c>
    </row>
    <row r="236" spans="1:14" x14ac:dyDescent="0.3">
      <c r="A236" s="1">
        <v>8</v>
      </c>
      <c r="B236" t="s">
        <v>606</v>
      </c>
      <c r="C236" t="s">
        <v>254</v>
      </c>
      <c r="D236" t="s">
        <v>5928</v>
      </c>
      <c r="E236" t="s">
        <v>5929</v>
      </c>
      <c r="F236" t="s">
        <v>5930</v>
      </c>
      <c r="G236" t="s">
        <v>4468</v>
      </c>
      <c r="I236" t="str">
        <f t="shared" si="21"/>
        <v>neg_trend</v>
      </c>
      <c r="J236" t="str">
        <f t="shared" si="22"/>
        <v>N/A</v>
      </c>
      <c r="K236">
        <f t="shared" si="23"/>
        <v>20200000</v>
      </c>
      <c r="L236">
        <f t="shared" si="24"/>
        <v>17900000</v>
      </c>
      <c r="M236">
        <f t="shared" si="25"/>
        <v>14200000</v>
      </c>
      <c r="N236">
        <f t="shared" si="26"/>
        <v>4600000</v>
      </c>
    </row>
    <row r="237" spans="1:14" x14ac:dyDescent="0.3">
      <c r="A237" s="1">
        <v>9</v>
      </c>
      <c r="B237" t="s">
        <v>607</v>
      </c>
      <c r="C237" t="s">
        <v>254</v>
      </c>
      <c r="D237" t="s">
        <v>254</v>
      </c>
      <c r="E237" t="s">
        <v>254</v>
      </c>
      <c r="F237" t="s">
        <v>254</v>
      </c>
      <c r="G237" t="s">
        <v>254</v>
      </c>
      <c r="I237" t="str">
        <f t="shared" si="21"/>
        <v>N/A</v>
      </c>
      <c r="J237" t="str">
        <f t="shared" si="22"/>
        <v>N/A</v>
      </c>
      <c r="K237" t="str">
        <f t="shared" si="23"/>
        <v>N/A</v>
      </c>
      <c r="L237" t="str">
        <f t="shared" si="24"/>
        <v>N/A</v>
      </c>
      <c r="M237" t="str">
        <f t="shared" si="25"/>
        <v>N/A</v>
      </c>
      <c r="N237" t="str">
        <f t="shared" si="26"/>
        <v>N/A</v>
      </c>
    </row>
    <row r="238" spans="1:14" x14ac:dyDescent="0.3">
      <c r="A238" s="1">
        <v>10</v>
      </c>
      <c r="B238" t="s">
        <v>608</v>
      </c>
      <c r="C238" t="s">
        <v>5931</v>
      </c>
      <c r="D238" t="s">
        <v>5932</v>
      </c>
      <c r="E238" t="s">
        <v>5933</v>
      </c>
      <c r="F238" t="s">
        <v>1249</v>
      </c>
      <c r="G238" t="s">
        <v>59</v>
      </c>
      <c r="I238" t="str">
        <f t="shared" si="21"/>
        <v>N/A</v>
      </c>
      <c r="J238">
        <f t="shared" si="22"/>
        <v>788400000</v>
      </c>
      <c r="K238">
        <f t="shared" si="23"/>
        <v>651000000</v>
      </c>
      <c r="L238">
        <f t="shared" si="24"/>
        <v>631700000</v>
      </c>
      <c r="M238">
        <f t="shared" si="25"/>
        <v>1090000000</v>
      </c>
      <c r="N238">
        <f t="shared" si="26"/>
        <v>1070000000.0000001</v>
      </c>
    </row>
    <row r="239" spans="1:14" x14ac:dyDescent="0.3">
      <c r="A239" s="1">
        <v>11</v>
      </c>
      <c r="B239" t="s">
        <v>614</v>
      </c>
      <c r="C239" t="s">
        <v>5934</v>
      </c>
      <c r="D239" t="s">
        <v>5935</v>
      </c>
      <c r="E239" t="s">
        <v>5936</v>
      </c>
      <c r="F239" t="s">
        <v>5937</v>
      </c>
      <c r="G239" t="s">
        <v>5938</v>
      </c>
      <c r="I239" t="str">
        <f t="shared" si="21"/>
        <v>N/A</v>
      </c>
      <c r="J239">
        <f t="shared" si="22"/>
        <v>637900000</v>
      </c>
      <c r="K239">
        <f t="shared" si="23"/>
        <v>504900000</v>
      </c>
      <c r="L239">
        <f t="shared" si="24"/>
        <v>506000000</v>
      </c>
      <c r="M239">
        <f t="shared" si="25"/>
        <v>714100000</v>
      </c>
      <c r="N239">
        <f t="shared" si="26"/>
        <v>716800000</v>
      </c>
    </row>
    <row r="240" spans="1:14" x14ac:dyDescent="0.3">
      <c r="A240" s="1">
        <v>12</v>
      </c>
      <c r="B240" t="s">
        <v>620</v>
      </c>
      <c r="C240" t="s">
        <v>5939</v>
      </c>
      <c r="D240" t="s">
        <v>5940</v>
      </c>
      <c r="E240" t="s">
        <v>5941</v>
      </c>
      <c r="F240" t="s">
        <v>5942</v>
      </c>
      <c r="G240" t="s">
        <v>5943</v>
      </c>
      <c r="I240" t="str">
        <f t="shared" si="21"/>
        <v>N/A</v>
      </c>
      <c r="J240">
        <f t="shared" si="22"/>
        <v>150500000</v>
      </c>
      <c r="K240">
        <f t="shared" si="23"/>
        <v>146100000</v>
      </c>
      <c r="L240">
        <f t="shared" si="24"/>
        <v>125700000</v>
      </c>
      <c r="M240">
        <f t="shared" si="25"/>
        <v>372400000</v>
      </c>
      <c r="N240">
        <f t="shared" si="26"/>
        <v>357400000</v>
      </c>
    </row>
    <row r="241" spans="1:14" x14ac:dyDescent="0.3">
      <c r="A241" s="1">
        <v>13</v>
      </c>
      <c r="B241" t="s">
        <v>626</v>
      </c>
      <c r="C241" t="s">
        <v>1319</v>
      </c>
      <c r="D241" t="s">
        <v>5944</v>
      </c>
      <c r="E241" t="s">
        <v>1421</v>
      </c>
      <c r="F241" t="s">
        <v>5945</v>
      </c>
      <c r="G241" t="s">
        <v>5946</v>
      </c>
      <c r="I241" t="str">
        <f t="shared" si="21"/>
        <v>N/A</v>
      </c>
      <c r="J241">
        <f t="shared" si="22"/>
        <v>53500000</v>
      </c>
      <c r="K241">
        <f t="shared" si="23"/>
        <v>182500000</v>
      </c>
      <c r="L241">
        <f t="shared" si="24"/>
        <v>109000000</v>
      </c>
      <c r="M241">
        <f t="shared" si="25"/>
        <v>132800000.00000001</v>
      </c>
      <c r="N241">
        <f t="shared" si="26"/>
        <v>40400000</v>
      </c>
    </row>
    <row r="242" spans="1:14" x14ac:dyDescent="0.3">
      <c r="A242" s="1">
        <v>14</v>
      </c>
      <c r="B242" t="s">
        <v>632</v>
      </c>
      <c r="C242" t="s">
        <v>1319</v>
      </c>
      <c r="D242" t="s">
        <v>5944</v>
      </c>
      <c r="E242" t="s">
        <v>1421</v>
      </c>
      <c r="F242" t="s">
        <v>5945</v>
      </c>
      <c r="G242" t="s">
        <v>5946</v>
      </c>
      <c r="I242" t="str">
        <f t="shared" si="21"/>
        <v>N/A</v>
      </c>
      <c r="J242">
        <f t="shared" si="22"/>
        <v>53500000</v>
      </c>
      <c r="K242">
        <f t="shared" si="23"/>
        <v>182500000</v>
      </c>
      <c r="L242">
        <f t="shared" si="24"/>
        <v>109000000</v>
      </c>
      <c r="M242">
        <f t="shared" si="25"/>
        <v>132800000.00000001</v>
      </c>
      <c r="N242">
        <f t="shared" si="26"/>
        <v>40400000</v>
      </c>
    </row>
    <row r="243" spans="1:14" x14ac:dyDescent="0.3">
      <c r="A243" s="1">
        <v>15</v>
      </c>
      <c r="B243" t="s">
        <v>635</v>
      </c>
      <c r="C243" t="s">
        <v>638</v>
      </c>
      <c r="D243" t="s">
        <v>638</v>
      </c>
      <c r="E243" t="s">
        <v>1098</v>
      </c>
      <c r="F243" t="s">
        <v>5947</v>
      </c>
      <c r="G243" t="s">
        <v>5948</v>
      </c>
      <c r="I243" t="str">
        <f t="shared" si="21"/>
        <v>N/A</v>
      </c>
      <c r="J243">
        <f t="shared" si="22"/>
        <v>1980000000</v>
      </c>
      <c r="K243">
        <f t="shared" si="23"/>
        <v>1980000000</v>
      </c>
      <c r="L243">
        <f t="shared" si="24"/>
        <v>2020000000</v>
      </c>
      <c r="M243">
        <f t="shared" si="25"/>
        <v>2290000000</v>
      </c>
      <c r="N243">
        <f t="shared" si="26"/>
        <v>2250000000</v>
      </c>
    </row>
    <row r="244" spans="1:14" x14ac:dyDescent="0.3">
      <c r="A244" s="1">
        <v>16</v>
      </c>
      <c r="B244" t="s">
        <v>640</v>
      </c>
      <c r="C244" t="s">
        <v>254</v>
      </c>
      <c r="D244" t="s">
        <v>5949</v>
      </c>
      <c r="E244" t="s">
        <v>5950</v>
      </c>
      <c r="F244" t="s">
        <v>5951</v>
      </c>
      <c r="G244" t="s">
        <v>5952</v>
      </c>
      <c r="I244" t="str">
        <f t="shared" si="21"/>
        <v>N/A</v>
      </c>
      <c r="J244" t="str">
        <f t="shared" si="22"/>
        <v>N/A</v>
      </c>
      <c r="K244">
        <f t="shared" si="23"/>
        <v>-2E-3</v>
      </c>
      <c r="L244">
        <f t="shared" si="24"/>
        <v>1.8200000000000001E-2</v>
      </c>
      <c r="M244">
        <f t="shared" si="25"/>
        <v>0.1336</v>
      </c>
      <c r="N244">
        <f t="shared" si="26"/>
        <v>-1.66E-2</v>
      </c>
    </row>
    <row r="245" spans="1:14" x14ac:dyDescent="0.3">
      <c r="I245" t="str">
        <f t="shared" si="21"/>
        <v>N/A</v>
      </c>
      <c r="J245" t="str">
        <f t="shared" si="22"/>
        <v>N/A</v>
      </c>
      <c r="K245" t="str">
        <f t="shared" si="23"/>
        <v>N/A</v>
      </c>
      <c r="L245" t="str">
        <f t="shared" si="24"/>
        <v>N/A</v>
      </c>
      <c r="M245" t="str">
        <f t="shared" si="25"/>
        <v>N/A</v>
      </c>
      <c r="N245" t="str">
        <f t="shared" si="26"/>
        <v>N/A</v>
      </c>
    </row>
    <row r="246" spans="1:14" x14ac:dyDescent="0.3">
      <c r="B246" s="1" t="s">
        <v>307</v>
      </c>
      <c r="C246" s="1" t="s">
        <v>242</v>
      </c>
      <c r="D246" s="1" t="s">
        <v>243</v>
      </c>
      <c r="E246" s="1" t="s">
        <v>244</v>
      </c>
      <c r="F246" s="1" t="s">
        <v>245</v>
      </c>
      <c r="G246" s="1" t="s">
        <v>246</v>
      </c>
      <c r="H246" s="1" t="s">
        <v>247</v>
      </c>
      <c r="I246" t="str">
        <f t="shared" si="21"/>
        <v>pos_trend</v>
      </c>
      <c r="J246">
        <f t="shared" si="22"/>
        <v>2012</v>
      </c>
      <c r="K246">
        <f t="shared" si="23"/>
        <v>2013</v>
      </c>
      <c r="L246">
        <f t="shared" si="24"/>
        <v>2014</v>
      </c>
      <c r="M246">
        <f t="shared" si="25"/>
        <v>2015</v>
      </c>
      <c r="N246">
        <f t="shared" si="26"/>
        <v>2016</v>
      </c>
    </row>
    <row r="247" spans="1:14" x14ac:dyDescent="0.3">
      <c r="A247" s="1">
        <v>0</v>
      </c>
      <c r="B247" t="s">
        <v>645</v>
      </c>
      <c r="C247" t="s">
        <v>4103</v>
      </c>
      <c r="D247" t="s">
        <v>1277</v>
      </c>
      <c r="E247" t="s">
        <v>5953</v>
      </c>
      <c r="F247" t="s">
        <v>5954</v>
      </c>
      <c r="G247" t="s">
        <v>1320</v>
      </c>
      <c r="I247" t="str">
        <f t="shared" si="21"/>
        <v>N/A</v>
      </c>
      <c r="J247">
        <f t="shared" si="22"/>
        <v>2200000</v>
      </c>
      <c r="K247">
        <f t="shared" si="23"/>
        <v>71900000</v>
      </c>
      <c r="L247">
        <f t="shared" si="24"/>
        <v>49600000</v>
      </c>
      <c r="M247">
        <f t="shared" si="25"/>
        <v>65599999.999999993</v>
      </c>
      <c r="N247">
        <f t="shared" si="26"/>
        <v>48200000</v>
      </c>
    </row>
    <row r="248" spans="1:14" x14ac:dyDescent="0.3">
      <c r="A248" s="1">
        <v>1</v>
      </c>
      <c r="B248" t="s">
        <v>651</v>
      </c>
      <c r="C248" t="s">
        <v>2671</v>
      </c>
      <c r="D248" t="s">
        <v>254</v>
      </c>
      <c r="E248" t="s">
        <v>254</v>
      </c>
      <c r="F248" t="s">
        <v>254</v>
      </c>
      <c r="G248" t="s">
        <v>254</v>
      </c>
      <c r="I248" t="str">
        <f t="shared" si="21"/>
        <v>N/A</v>
      </c>
      <c r="J248">
        <f t="shared" si="22"/>
        <v>1300000</v>
      </c>
      <c r="K248" t="str">
        <f t="shared" si="23"/>
        <v>N/A</v>
      </c>
      <c r="L248" t="str">
        <f t="shared" si="24"/>
        <v>N/A</v>
      </c>
      <c r="M248" t="str">
        <f t="shared" si="25"/>
        <v>N/A</v>
      </c>
      <c r="N248" t="str">
        <f t="shared" si="26"/>
        <v>N/A</v>
      </c>
    </row>
    <row r="249" spans="1:14" x14ac:dyDescent="0.3">
      <c r="A249" s="1">
        <v>2</v>
      </c>
      <c r="B249" t="s">
        <v>653</v>
      </c>
      <c r="C249" t="s">
        <v>1568</v>
      </c>
      <c r="D249" t="s">
        <v>1277</v>
      </c>
      <c r="E249" t="s">
        <v>5953</v>
      </c>
      <c r="F249" t="s">
        <v>5954</v>
      </c>
      <c r="G249" t="s">
        <v>1320</v>
      </c>
      <c r="I249" t="str">
        <f t="shared" si="21"/>
        <v>N/A</v>
      </c>
      <c r="J249">
        <f t="shared" si="22"/>
        <v>900000</v>
      </c>
      <c r="K249">
        <f t="shared" si="23"/>
        <v>71900000</v>
      </c>
      <c r="L249">
        <f t="shared" si="24"/>
        <v>49600000</v>
      </c>
      <c r="M249">
        <f t="shared" si="25"/>
        <v>65599999.999999993</v>
      </c>
      <c r="N249">
        <f t="shared" si="26"/>
        <v>48200000</v>
      </c>
    </row>
    <row r="250" spans="1:14" x14ac:dyDescent="0.3">
      <c r="A250" s="1">
        <v>3</v>
      </c>
      <c r="B250" t="s">
        <v>655</v>
      </c>
      <c r="C250" t="s">
        <v>5955</v>
      </c>
      <c r="D250" t="s">
        <v>5956</v>
      </c>
      <c r="E250" t="s">
        <v>5957</v>
      </c>
      <c r="F250" t="s">
        <v>5958</v>
      </c>
      <c r="G250" t="s">
        <v>5959</v>
      </c>
      <c r="I250" t="str">
        <f t="shared" si="21"/>
        <v>N/A</v>
      </c>
      <c r="J250">
        <f t="shared" si="22"/>
        <v>227200000</v>
      </c>
      <c r="K250">
        <f t="shared" si="23"/>
        <v>211300000</v>
      </c>
      <c r="L250">
        <f t="shared" si="24"/>
        <v>249500000</v>
      </c>
      <c r="M250">
        <f t="shared" si="25"/>
        <v>175100000</v>
      </c>
      <c r="N250">
        <f t="shared" si="26"/>
        <v>179900000</v>
      </c>
    </row>
    <row r="251" spans="1:14" x14ac:dyDescent="0.3">
      <c r="A251" s="1">
        <v>4</v>
      </c>
      <c r="B251" t="s">
        <v>661</v>
      </c>
      <c r="C251" t="s">
        <v>254</v>
      </c>
      <c r="D251" t="s">
        <v>3063</v>
      </c>
      <c r="E251" t="s">
        <v>5960</v>
      </c>
      <c r="F251" t="s">
        <v>1363</v>
      </c>
      <c r="G251" t="s">
        <v>1033</v>
      </c>
      <c r="I251" t="str">
        <f t="shared" si="21"/>
        <v>N/A</v>
      </c>
      <c r="J251" t="str">
        <f t="shared" si="22"/>
        <v>N/A</v>
      </c>
      <c r="K251">
        <f t="shared" si="23"/>
        <v>-7.0000000000000007E-2</v>
      </c>
      <c r="L251">
        <f t="shared" si="24"/>
        <v>0.18079999999999999</v>
      </c>
      <c r="M251">
        <f t="shared" si="25"/>
        <v>-0.29820000000000002</v>
      </c>
      <c r="N251">
        <f t="shared" si="26"/>
        <v>2.7400000000000004E-2</v>
      </c>
    </row>
    <row r="252" spans="1:14" x14ac:dyDescent="0.3">
      <c r="A252" s="1">
        <v>5</v>
      </c>
      <c r="B252" t="s">
        <v>666</v>
      </c>
      <c r="C252" t="s">
        <v>254</v>
      </c>
      <c r="D252" t="s">
        <v>2307</v>
      </c>
      <c r="E252" t="s">
        <v>5961</v>
      </c>
      <c r="F252" t="s">
        <v>4474</v>
      </c>
      <c r="G252" t="s">
        <v>2915</v>
      </c>
      <c r="I252" t="str">
        <f t="shared" ref="I252:I315" si="27">IF(AND(K252&gt; J252, L252&gt; K252, M252&gt; L252, N252&gt; M252), "pos_trend", IF(AND(K252&lt; J252, L252&lt; K252, M252&lt; L252, N252&lt; M252), "neg_trend", "N/A"))</f>
        <v>N/A</v>
      </c>
      <c r="J252" t="str">
        <f t="shared" ref="J252:J315" si="28">IFERROR(IF(TRIM(C252)="-", "N/A", IF(RIGHT(C252,1)=")",IF(RIGHT(C252,2)="T)",-1000000000000*VALUE(MID(C252,2,LEN(C252)-3)),IF(RIGHT(C252,2)="M)",-1000000*VALUE(MID(C252,2,LEN(C252)-3)),IF(RIGHT(C252,2)="B)",-1000000000*VALUE(MID(C252,2,LEN(C252)-3)),IF(RIGHT(C252,2)="k)",-1000*VALUE(MID(C252,2,LEN(C252)-3)),VALUE(SUBSTITUTE(C252,",","")))))),IF(RIGHT(C252,1)="T",1000000000000*VALUE(LEFT(C252,LEN(C252)-1)),IF(RIGHT(C252,1)="M",1000000*VALUE(LEFT(C252,LEN(C252)-1)),IF(RIGHT(C252,1)="B",1000000000*VALUE(LEFT(C252,LEN(C252)-1)),IF(RIGHT(C252,1)="%",0.01*VALUE(LEFT(C252,LEN(C252)-1)),IF(RIGHT(C252,1)="k",1000*VALUE(LEFT(C252,LEN(C252)-1)),VALUE(SUBSTITUTE(C252,",",""))))))))),"N/A")</f>
        <v>N/A</v>
      </c>
      <c r="K252">
        <f t="shared" ref="K252:K315" si="29">IFERROR(IF(TRIM(D252)="-", "N/A", IF(RIGHT(D252,1)=")",IF(RIGHT(D252,2)="T)",-1000000000000*VALUE(MID(D252,2,LEN(D252)-3)),IF(RIGHT(D252,2)="M)",-1000000*VALUE(MID(D252,2,LEN(D252)-3)),IF(RIGHT(D252,2)="B)",-1000000000*VALUE(MID(D252,2,LEN(D252)-3)),IF(RIGHT(D252,2)="k)",-1000*VALUE(MID(D252,2,LEN(D252)-3)),VALUE(SUBSTITUTE(D252,",","")))))),IF(RIGHT(D252,1)="T",1000000000000*VALUE(LEFT(D252,LEN(D252)-1)),IF(RIGHT(D252,1)="M",1000000*VALUE(LEFT(D252,LEN(D252)-1)),IF(RIGHT(D252,1)="B",1000000000*VALUE(LEFT(D252,LEN(D252)-1)),IF(RIGHT(D252,1)="%",0.01*VALUE(LEFT(D252,LEN(D252)-1)),IF(RIGHT(D252,1)="k",1000*VALUE(LEFT(D252,LEN(D252)-1)),VALUE(SUBSTITUTE(D252,",",""))))))))),"N/A")</f>
        <v>23900000</v>
      </c>
      <c r="L252">
        <f t="shared" ref="L252:L315" si="30">IFERROR(IF(TRIM(E252)="-", "N/A", IF(RIGHT(E252,1)=")",IF(RIGHT(E252,2)="T)",-1000000000000*VALUE(MID(E252,2,LEN(E252)-3)),IF(RIGHT(E252,2)="M)",-1000000*VALUE(MID(E252,2,LEN(E252)-3)),IF(RIGHT(E252,2)="B)",-1000000000*VALUE(MID(E252,2,LEN(E252)-3)),IF(RIGHT(E252,2)="k)",-1000*VALUE(MID(E252,2,LEN(E252)-3)),VALUE(SUBSTITUTE(E252,",","")))))),IF(RIGHT(E252,1)="T",1000000000000*VALUE(LEFT(E252,LEN(E252)-1)),IF(RIGHT(E252,1)="M",1000000*VALUE(LEFT(E252,LEN(E252)-1)),IF(RIGHT(E252,1)="B",1000000000*VALUE(LEFT(E252,LEN(E252)-1)),IF(RIGHT(E252,1)="%",0.01*VALUE(LEFT(E252,LEN(E252)-1)),IF(RIGHT(E252,1)="k",1000*VALUE(LEFT(E252,LEN(E252)-1)),VALUE(SUBSTITUTE(E252,",",""))))))))),"N/A")</f>
        <v>36300000</v>
      </c>
      <c r="M252">
        <f t="shared" ref="M252:M315" si="31">IFERROR(IF(TRIM(F252)="-", "N/A", IF(RIGHT(F252,1)=")",IF(RIGHT(F252,2)="T)",-1000000000000*VALUE(MID(F252,2,LEN(F252)-3)),IF(RIGHT(F252,2)="M)",-1000000*VALUE(MID(F252,2,LEN(F252)-3)),IF(RIGHT(F252,2)="B)",-1000000000*VALUE(MID(F252,2,LEN(F252)-3)),IF(RIGHT(F252,2)="k)",-1000*VALUE(MID(F252,2,LEN(F252)-3)),VALUE(SUBSTITUTE(F252,",","")))))),IF(RIGHT(F252,1)="T",1000000000000*VALUE(LEFT(F252,LEN(F252)-1)),IF(RIGHT(F252,1)="M",1000000*VALUE(LEFT(F252,LEN(F252)-1)),IF(RIGHT(F252,1)="B",1000000000*VALUE(LEFT(F252,LEN(F252)-1)),IF(RIGHT(F252,1)="%",0.01*VALUE(LEFT(F252,LEN(F252)-1)),IF(RIGHT(F252,1)="k",1000*VALUE(LEFT(F252,LEN(F252)-1)),VALUE(SUBSTITUTE(F252,",",""))))))))),"N/A")</f>
        <v>9100000</v>
      </c>
      <c r="N252">
        <f t="shared" ref="N252:N315" si="32">IFERROR(IF(TRIM(G252)="-", "N/A", IF(RIGHT(G252,1)=")",IF(RIGHT(G252,2)="T)",-1000000000000*VALUE(MID(G252,2,LEN(G252)-3)),IF(RIGHT(G252,2)="M)",-1000000*VALUE(MID(G252,2,LEN(G252)-3)),IF(RIGHT(G252,2)="B)",-1000000000*VALUE(MID(G252,2,LEN(G252)-3)),IF(RIGHT(G252,2)="k)",-1000*VALUE(MID(G252,2,LEN(G252)-3)),VALUE(SUBSTITUTE(G252,",","")))))),IF(RIGHT(G252,1)="T",1000000000000*VALUE(LEFT(G252,LEN(G252)-1)),IF(RIGHT(G252,1)="M",1000000*VALUE(LEFT(G252,LEN(G252)-1)),IF(RIGHT(G252,1)="B",1000000000*VALUE(LEFT(G252,LEN(G252)-1)),IF(RIGHT(G252,1)="%",0.01*VALUE(LEFT(G252,LEN(G252)-1)),IF(RIGHT(G252,1)="k",1000*VALUE(LEFT(G252,LEN(G252)-1)),VALUE(SUBSTITUTE(G252,",",""))))))))),"N/A")</f>
        <v>2700000</v>
      </c>
    </row>
    <row r="253" spans="1:14" x14ac:dyDescent="0.3">
      <c r="A253" s="1">
        <v>6</v>
      </c>
      <c r="B253" t="s">
        <v>672</v>
      </c>
      <c r="C253" t="s">
        <v>5962</v>
      </c>
      <c r="D253" t="s">
        <v>5963</v>
      </c>
      <c r="E253" t="s">
        <v>5964</v>
      </c>
      <c r="F253" t="s">
        <v>5965</v>
      </c>
      <c r="G253" t="s">
        <v>5966</v>
      </c>
      <c r="I253" t="str">
        <f t="shared" si="27"/>
        <v>pos_trend</v>
      </c>
      <c r="J253">
        <f t="shared" si="28"/>
        <v>153300000</v>
      </c>
      <c r="K253">
        <f t="shared" si="29"/>
        <v>183400000</v>
      </c>
      <c r="L253">
        <f t="shared" si="30"/>
        <v>195900000</v>
      </c>
      <c r="M253">
        <f t="shared" si="31"/>
        <v>197300000</v>
      </c>
      <c r="N253">
        <f t="shared" si="32"/>
        <v>198800000</v>
      </c>
    </row>
    <row r="254" spans="1:14" x14ac:dyDescent="0.3">
      <c r="A254" s="1">
        <v>7</v>
      </c>
      <c r="B254" t="s">
        <v>677</v>
      </c>
      <c r="C254" t="s">
        <v>254</v>
      </c>
      <c r="D254" t="s">
        <v>254</v>
      </c>
      <c r="E254" t="s">
        <v>254</v>
      </c>
      <c r="F254" t="s">
        <v>254</v>
      </c>
      <c r="G254" t="s">
        <v>254</v>
      </c>
      <c r="I254" t="str">
        <f t="shared" si="27"/>
        <v>N/A</v>
      </c>
      <c r="J254" t="str">
        <f t="shared" si="28"/>
        <v>N/A</v>
      </c>
      <c r="K254" t="str">
        <f t="shared" si="29"/>
        <v>N/A</v>
      </c>
      <c r="L254" t="str">
        <f t="shared" si="30"/>
        <v>N/A</v>
      </c>
      <c r="M254" t="str">
        <f t="shared" si="31"/>
        <v>N/A</v>
      </c>
      <c r="N254" t="str">
        <f t="shared" si="32"/>
        <v>N/A</v>
      </c>
    </row>
    <row r="255" spans="1:14" x14ac:dyDescent="0.3">
      <c r="A255" s="1">
        <v>8</v>
      </c>
      <c r="B255" t="s">
        <v>678</v>
      </c>
      <c r="C255" t="s">
        <v>5967</v>
      </c>
      <c r="D255" t="s">
        <v>5968</v>
      </c>
      <c r="E255" t="s">
        <v>5969</v>
      </c>
      <c r="F255" t="s">
        <v>5970</v>
      </c>
      <c r="G255" t="s">
        <v>5971</v>
      </c>
      <c r="I255" t="str">
        <f t="shared" si="27"/>
        <v>N/A</v>
      </c>
      <c r="J255">
        <f t="shared" si="28"/>
        <v>60500000</v>
      </c>
      <c r="K255">
        <f t="shared" si="29"/>
        <v>71800000</v>
      </c>
      <c r="L255">
        <f t="shared" si="30"/>
        <v>74000000</v>
      </c>
      <c r="M255">
        <f t="shared" si="31"/>
        <v>72400000</v>
      </c>
      <c r="N255">
        <f t="shared" si="32"/>
        <v>81000000</v>
      </c>
    </row>
    <row r="256" spans="1:14" x14ac:dyDescent="0.3">
      <c r="A256" s="1">
        <v>9</v>
      </c>
      <c r="B256" t="s">
        <v>683</v>
      </c>
      <c r="C256" t="s">
        <v>5972</v>
      </c>
      <c r="D256" t="s">
        <v>5973</v>
      </c>
      <c r="E256" t="s">
        <v>5974</v>
      </c>
      <c r="F256" t="s">
        <v>5975</v>
      </c>
      <c r="G256" t="s">
        <v>5976</v>
      </c>
      <c r="I256" t="str">
        <f t="shared" si="27"/>
        <v>N/A</v>
      </c>
      <c r="J256">
        <f t="shared" si="28"/>
        <v>92800000</v>
      </c>
      <c r="K256">
        <f t="shared" si="29"/>
        <v>111600000</v>
      </c>
      <c r="L256">
        <f t="shared" si="30"/>
        <v>121900000</v>
      </c>
      <c r="M256">
        <f t="shared" si="31"/>
        <v>124900000</v>
      </c>
      <c r="N256">
        <f t="shared" si="32"/>
        <v>117800000</v>
      </c>
    </row>
    <row r="257" spans="1:14" x14ac:dyDescent="0.3">
      <c r="A257" s="1">
        <v>10</v>
      </c>
      <c r="B257" t="s">
        <v>689</v>
      </c>
      <c r="C257" t="s">
        <v>5977</v>
      </c>
      <c r="D257" t="s">
        <v>5978</v>
      </c>
      <c r="E257" t="s">
        <v>5979</v>
      </c>
      <c r="F257" t="s">
        <v>5980</v>
      </c>
      <c r="G257" t="s">
        <v>5981</v>
      </c>
      <c r="I257" t="str">
        <f t="shared" si="27"/>
        <v>N/A</v>
      </c>
      <c r="J257">
        <f t="shared" si="28"/>
        <v>382700000</v>
      </c>
      <c r="K257">
        <f t="shared" si="29"/>
        <v>490500000</v>
      </c>
      <c r="L257">
        <f t="shared" si="30"/>
        <v>531299999.99999994</v>
      </c>
      <c r="M257">
        <f t="shared" si="31"/>
        <v>447100000</v>
      </c>
      <c r="N257">
        <f t="shared" si="32"/>
        <v>429600000</v>
      </c>
    </row>
    <row r="258" spans="1:14" x14ac:dyDescent="0.3">
      <c r="A258" s="1">
        <v>11</v>
      </c>
      <c r="B258" t="s">
        <v>695</v>
      </c>
      <c r="C258" t="s">
        <v>1664</v>
      </c>
      <c r="D258" t="s">
        <v>750</v>
      </c>
      <c r="E258" t="s">
        <v>1519</v>
      </c>
      <c r="F258" t="s">
        <v>1463</v>
      </c>
      <c r="G258" t="s">
        <v>1413</v>
      </c>
      <c r="I258" t="str">
        <f t="shared" si="27"/>
        <v>N/A</v>
      </c>
      <c r="J258">
        <f t="shared" si="28"/>
        <v>2800000</v>
      </c>
      <c r="K258">
        <f t="shared" si="29"/>
        <v>1270000000</v>
      </c>
      <c r="L258">
        <f t="shared" si="30"/>
        <v>1220000000</v>
      </c>
      <c r="M258">
        <f t="shared" si="31"/>
        <v>1480000000</v>
      </c>
      <c r="N258">
        <f t="shared" si="32"/>
        <v>1420000000</v>
      </c>
    </row>
    <row r="259" spans="1:14" x14ac:dyDescent="0.3">
      <c r="A259" s="1">
        <v>12</v>
      </c>
      <c r="B259" t="s">
        <v>701</v>
      </c>
      <c r="C259" t="s">
        <v>1664</v>
      </c>
      <c r="D259" t="s">
        <v>750</v>
      </c>
      <c r="E259" t="s">
        <v>1519</v>
      </c>
      <c r="F259" t="s">
        <v>1463</v>
      </c>
      <c r="G259" t="s">
        <v>1413</v>
      </c>
      <c r="I259" t="str">
        <f t="shared" si="27"/>
        <v>N/A</v>
      </c>
      <c r="J259">
        <f t="shared" si="28"/>
        <v>2800000</v>
      </c>
      <c r="K259">
        <f t="shared" si="29"/>
        <v>1270000000</v>
      </c>
      <c r="L259">
        <f t="shared" si="30"/>
        <v>1220000000</v>
      </c>
      <c r="M259">
        <f t="shared" si="31"/>
        <v>1480000000</v>
      </c>
      <c r="N259">
        <f t="shared" si="32"/>
        <v>1420000000</v>
      </c>
    </row>
    <row r="260" spans="1:14" x14ac:dyDescent="0.3">
      <c r="A260" s="1">
        <v>13</v>
      </c>
      <c r="B260" t="s">
        <v>704</v>
      </c>
      <c r="C260" t="s">
        <v>1664</v>
      </c>
      <c r="D260" t="s">
        <v>750</v>
      </c>
      <c r="E260" t="s">
        <v>1519</v>
      </c>
      <c r="F260" t="s">
        <v>1463</v>
      </c>
      <c r="G260" t="s">
        <v>1413</v>
      </c>
      <c r="I260" t="str">
        <f t="shared" si="27"/>
        <v>N/A</v>
      </c>
      <c r="J260">
        <f t="shared" si="28"/>
        <v>2800000</v>
      </c>
      <c r="K260">
        <f t="shared" si="29"/>
        <v>1270000000</v>
      </c>
      <c r="L260">
        <f t="shared" si="30"/>
        <v>1220000000</v>
      </c>
      <c r="M260">
        <f t="shared" si="31"/>
        <v>1480000000</v>
      </c>
      <c r="N260">
        <f t="shared" si="32"/>
        <v>1420000000</v>
      </c>
    </row>
    <row r="261" spans="1:14" x14ac:dyDescent="0.3">
      <c r="A261" s="1">
        <v>14</v>
      </c>
      <c r="B261" t="s">
        <v>705</v>
      </c>
      <c r="C261" t="s">
        <v>254</v>
      </c>
      <c r="D261" t="s">
        <v>254</v>
      </c>
      <c r="E261" t="s">
        <v>254</v>
      </c>
      <c r="F261" t="s">
        <v>254</v>
      </c>
      <c r="G261" t="s">
        <v>254</v>
      </c>
      <c r="I261" t="str">
        <f t="shared" si="27"/>
        <v>N/A</v>
      </c>
      <c r="J261" t="str">
        <f t="shared" si="28"/>
        <v>N/A</v>
      </c>
      <c r="K261" t="str">
        <f t="shared" si="29"/>
        <v>N/A</v>
      </c>
      <c r="L261" t="str">
        <f t="shared" si="30"/>
        <v>N/A</v>
      </c>
      <c r="M261" t="str">
        <f t="shared" si="31"/>
        <v>N/A</v>
      </c>
      <c r="N261" t="str">
        <f t="shared" si="32"/>
        <v>N/A</v>
      </c>
    </row>
    <row r="262" spans="1:14" x14ac:dyDescent="0.3">
      <c r="A262" s="1">
        <v>15</v>
      </c>
      <c r="B262" t="s">
        <v>706</v>
      </c>
      <c r="C262" t="s">
        <v>254</v>
      </c>
      <c r="D262" t="s">
        <v>254</v>
      </c>
      <c r="E262" t="s">
        <v>254</v>
      </c>
      <c r="F262" t="s">
        <v>254</v>
      </c>
      <c r="G262" t="s">
        <v>254</v>
      </c>
      <c r="I262" t="str">
        <f t="shared" si="27"/>
        <v>N/A</v>
      </c>
      <c r="J262" t="str">
        <f t="shared" si="28"/>
        <v>N/A</v>
      </c>
      <c r="K262" t="str">
        <f t="shared" si="29"/>
        <v>N/A</v>
      </c>
      <c r="L262" t="str">
        <f t="shared" si="30"/>
        <v>N/A</v>
      </c>
      <c r="M262" t="str">
        <f t="shared" si="31"/>
        <v>N/A</v>
      </c>
      <c r="N262" t="str">
        <f t="shared" si="32"/>
        <v>N/A</v>
      </c>
    </row>
    <row r="263" spans="1:14" x14ac:dyDescent="0.3">
      <c r="A263" s="1">
        <v>16</v>
      </c>
      <c r="B263" t="s">
        <v>709</v>
      </c>
      <c r="C263" t="s">
        <v>5982</v>
      </c>
      <c r="D263" t="s">
        <v>5983</v>
      </c>
      <c r="E263" t="s">
        <v>5984</v>
      </c>
      <c r="F263" t="s">
        <v>5985</v>
      </c>
      <c r="G263" t="s">
        <v>5986</v>
      </c>
      <c r="I263" t="str">
        <f t="shared" si="27"/>
        <v>N/A</v>
      </c>
      <c r="J263">
        <f t="shared" si="28"/>
        <v>121500000</v>
      </c>
      <c r="K263">
        <f t="shared" si="29"/>
        <v>110600000</v>
      </c>
      <c r="L263">
        <f t="shared" si="30"/>
        <v>122000000</v>
      </c>
      <c r="M263">
        <f t="shared" si="31"/>
        <v>145400000</v>
      </c>
      <c r="N263">
        <f t="shared" si="32"/>
        <v>134500000</v>
      </c>
    </row>
    <row r="264" spans="1:14" x14ac:dyDescent="0.3">
      <c r="A264" s="1">
        <v>17</v>
      </c>
      <c r="B264" t="s">
        <v>714</v>
      </c>
      <c r="C264" t="s">
        <v>5987</v>
      </c>
      <c r="D264" t="s">
        <v>5988</v>
      </c>
      <c r="E264" t="s">
        <v>1537</v>
      </c>
      <c r="F264" t="s">
        <v>2125</v>
      </c>
      <c r="G264" t="s">
        <v>5716</v>
      </c>
      <c r="I264" t="str">
        <f t="shared" si="27"/>
        <v>N/A</v>
      </c>
      <c r="J264">
        <f t="shared" si="28"/>
        <v>92000000</v>
      </c>
      <c r="K264">
        <f t="shared" si="29"/>
        <v>86700000</v>
      </c>
      <c r="L264">
        <f t="shared" si="30"/>
        <v>-14300000</v>
      </c>
      <c r="M264">
        <f t="shared" si="31"/>
        <v>28100000</v>
      </c>
      <c r="N264">
        <f t="shared" si="32"/>
        <v>46400000</v>
      </c>
    </row>
    <row r="265" spans="1:14" x14ac:dyDescent="0.3">
      <c r="A265" s="1">
        <v>18</v>
      </c>
      <c r="B265" t="s">
        <v>720</v>
      </c>
      <c r="C265" t="s">
        <v>5987</v>
      </c>
      <c r="D265" t="s">
        <v>5988</v>
      </c>
      <c r="E265" t="s">
        <v>5989</v>
      </c>
      <c r="F265" t="s">
        <v>1460</v>
      </c>
      <c r="G265" t="s">
        <v>5990</v>
      </c>
      <c r="I265" t="str">
        <f t="shared" si="27"/>
        <v>N/A</v>
      </c>
      <c r="J265">
        <f t="shared" si="28"/>
        <v>92000000</v>
      </c>
      <c r="K265">
        <f t="shared" si="29"/>
        <v>86700000</v>
      </c>
      <c r="L265">
        <f t="shared" si="30"/>
        <v>58000000</v>
      </c>
      <c r="M265">
        <f t="shared" si="31"/>
        <v>120000000</v>
      </c>
      <c r="N265">
        <f t="shared" si="32"/>
        <v>118700000</v>
      </c>
    </row>
    <row r="266" spans="1:14" x14ac:dyDescent="0.3">
      <c r="A266" s="1">
        <v>19</v>
      </c>
      <c r="B266" t="s">
        <v>725</v>
      </c>
      <c r="C266" t="s">
        <v>254</v>
      </c>
      <c r="D266" t="s">
        <v>254</v>
      </c>
      <c r="E266" t="s">
        <v>5991</v>
      </c>
      <c r="F266" t="s">
        <v>5992</v>
      </c>
      <c r="G266" t="s">
        <v>5991</v>
      </c>
      <c r="I266" t="str">
        <f t="shared" si="27"/>
        <v>N/A</v>
      </c>
      <c r="J266" t="str">
        <f t="shared" si="28"/>
        <v>N/A</v>
      </c>
      <c r="K266" t="str">
        <f t="shared" si="29"/>
        <v>N/A</v>
      </c>
      <c r="L266">
        <f t="shared" si="30"/>
        <v>72300000</v>
      </c>
      <c r="M266">
        <f t="shared" si="31"/>
        <v>91900000</v>
      </c>
      <c r="N266">
        <f t="shared" si="32"/>
        <v>72300000</v>
      </c>
    </row>
    <row r="267" spans="1:14" x14ac:dyDescent="0.3">
      <c r="A267" s="1">
        <v>20</v>
      </c>
      <c r="B267" t="s">
        <v>730</v>
      </c>
      <c r="C267" t="s">
        <v>5993</v>
      </c>
      <c r="D267" t="s">
        <v>4143</v>
      </c>
      <c r="E267" t="s">
        <v>5994</v>
      </c>
      <c r="F267" t="s">
        <v>5995</v>
      </c>
      <c r="G267" t="s">
        <v>5996</v>
      </c>
      <c r="I267" t="str">
        <f t="shared" si="27"/>
        <v>N/A</v>
      </c>
      <c r="J267">
        <f t="shared" si="28"/>
        <v>18600000</v>
      </c>
      <c r="K267">
        <f t="shared" si="29"/>
        <v>75800000</v>
      </c>
      <c r="L267">
        <f t="shared" si="30"/>
        <v>71100000</v>
      </c>
      <c r="M267">
        <f t="shared" si="31"/>
        <v>63300000</v>
      </c>
      <c r="N267">
        <f t="shared" si="32"/>
        <v>32600000</v>
      </c>
    </row>
    <row r="268" spans="1:14" x14ac:dyDescent="0.3">
      <c r="A268" s="1">
        <v>21</v>
      </c>
      <c r="B268" t="s">
        <v>735</v>
      </c>
      <c r="C268" t="s">
        <v>5993</v>
      </c>
      <c r="D268" t="s">
        <v>4143</v>
      </c>
      <c r="E268" t="s">
        <v>5994</v>
      </c>
      <c r="F268" t="s">
        <v>5995</v>
      </c>
      <c r="G268" t="s">
        <v>5996</v>
      </c>
      <c r="I268" t="str">
        <f t="shared" si="27"/>
        <v>N/A</v>
      </c>
      <c r="J268">
        <f t="shared" si="28"/>
        <v>18600000</v>
      </c>
      <c r="K268">
        <f t="shared" si="29"/>
        <v>75800000</v>
      </c>
      <c r="L268">
        <f t="shared" si="30"/>
        <v>71100000</v>
      </c>
      <c r="M268">
        <f t="shared" si="31"/>
        <v>63300000</v>
      </c>
      <c r="N268">
        <f t="shared" si="32"/>
        <v>32600000</v>
      </c>
    </row>
    <row r="269" spans="1:14" x14ac:dyDescent="0.3">
      <c r="A269" s="1">
        <v>22</v>
      </c>
      <c r="B269" t="s">
        <v>741</v>
      </c>
      <c r="C269" t="s">
        <v>254</v>
      </c>
      <c r="D269" t="s">
        <v>254</v>
      </c>
      <c r="E269" t="s">
        <v>254</v>
      </c>
      <c r="F269" t="s">
        <v>254</v>
      </c>
      <c r="G269" t="s">
        <v>254</v>
      </c>
      <c r="I269" t="str">
        <f t="shared" si="27"/>
        <v>N/A</v>
      </c>
      <c r="J269" t="str">
        <f t="shared" si="28"/>
        <v>N/A</v>
      </c>
      <c r="K269" t="str">
        <f t="shared" si="29"/>
        <v>N/A</v>
      </c>
      <c r="L269" t="str">
        <f t="shared" si="30"/>
        <v>N/A</v>
      </c>
      <c r="M269" t="str">
        <f t="shared" si="31"/>
        <v>N/A</v>
      </c>
      <c r="N269" t="str">
        <f t="shared" si="32"/>
        <v>N/A</v>
      </c>
    </row>
    <row r="270" spans="1:14" x14ac:dyDescent="0.3">
      <c r="A270" s="1">
        <v>23</v>
      </c>
      <c r="B270" t="s">
        <v>747</v>
      </c>
      <c r="C270" t="s">
        <v>5997</v>
      </c>
      <c r="D270" t="s">
        <v>5998</v>
      </c>
      <c r="E270" t="s">
        <v>1106</v>
      </c>
      <c r="F270" t="s">
        <v>5999</v>
      </c>
      <c r="G270" t="s">
        <v>4077</v>
      </c>
      <c r="I270" t="str">
        <f t="shared" si="27"/>
        <v>N/A</v>
      </c>
      <c r="J270">
        <f t="shared" si="28"/>
        <v>617600000</v>
      </c>
      <c r="K270">
        <f t="shared" si="29"/>
        <v>2040000000</v>
      </c>
      <c r="L270">
        <f t="shared" si="30"/>
        <v>2000000000</v>
      </c>
      <c r="M270">
        <f t="shared" si="31"/>
        <v>2260000000</v>
      </c>
      <c r="N270">
        <f t="shared" si="32"/>
        <v>2130000000</v>
      </c>
    </row>
    <row r="271" spans="1:14" x14ac:dyDescent="0.3">
      <c r="A271" s="1">
        <v>24</v>
      </c>
      <c r="B271" t="s">
        <v>753</v>
      </c>
      <c r="C271" t="s">
        <v>254</v>
      </c>
      <c r="D271" t="s">
        <v>254</v>
      </c>
      <c r="E271" t="s">
        <v>254</v>
      </c>
      <c r="F271" t="s">
        <v>254</v>
      </c>
      <c r="G271" t="s">
        <v>254</v>
      </c>
      <c r="I271" t="str">
        <f t="shared" si="27"/>
        <v>N/A</v>
      </c>
      <c r="J271" t="str">
        <f t="shared" si="28"/>
        <v>N/A</v>
      </c>
      <c r="K271" t="str">
        <f t="shared" si="29"/>
        <v>N/A</v>
      </c>
      <c r="L271" t="str">
        <f t="shared" si="30"/>
        <v>N/A</v>
      </c>
      <c r="M271" t="str">
        <f t="shared" si="31"/>
        <v>N/A</v>
      </c>
      <c r="N271" t="str">
        <f t="shared" si="32"/>
        <v>N/A</v>
      </c>
    </row>
    <row r="272" spans="1:14" x14ac:dyDescent="0.3">
      <c r="A272" s="1">
        <v>25</v>
      </c>
      <c r="B272" t="s">
        <v>754</v>
      </c>
      <c r="C272" t="s">
        <v>462</v>
      </c>
      <c r="D272" t="s">
        <v>6000</v>
      </c>
      <c r="E272" t="s">
        <v>6001</v>
      </c>
      <c r="F272" t="s">
        <v>6002</v>
      </c>
      <c r="G272" t="s">
        <v>6003</v>
      </c>
      <c r="I272" t="str">
        <f t="shared" si="27"/>
        <v>N/A</v>
      </c>
      <c r="J272">
        <f t="shared" si="28"/>
        <v>0.31130000000000002</v>
      </c>
      <c r="K272">
        <f t="shared" si="29"/>
        <v>1.0281</v>
      </c>
      <c r="L272">
        <f t="shared" si="30"/>
        <v>0.99080000000000001</v>
      </c>
      <c r="M272">
        <f t="shared" si="31"/>
        <v>0.9870000000000001</v>
      </c>
      <c r="N272">
        <f t="shared" si="32"/>
        <v>0.94819999999999993</v>
      </c>
    </row>
    <row r="273" spans="1:14" x14ac:dyDescent="0.3">
      <c r="A273" s="1">
        <v>26</v>
      </c>
      <c r="B273" t="s">
        <v>760</v>
      </c>
      <c r="C273" t="s">
        <v>254</v>
      </c>
      <c r="D273" t="s">
        <v>254</v>
      </c>
      <c r="E273" t="s">
        <v>254</v>
      </c>
      <c r="F273" t="s">
        <v>254</v>
      </c>
      <c r="G273" t="s">
        <v>254</v>
      </c>
      <c r="I273" t="str">
        <f t="shared" si="27"/>
        <v>N/A</v>
      </c>
      <c r="J273" t="str">
        <f t="shared" si="28"/>
        <v>N/A</v>
      </c>
      <c r="K273" t="str">
        <f t="shared" si="29"/>
        <v>N/A</v>
      </c>
      <c r="L273" t="str">
        <f t="shared" si="30"/>
        <v>N/A</v>
      </c>
      <c r="M273" t="str">
        <f t="shared" si="31"/>
        <v>N/A</v>
      </c>
      <c r="N273" t="str">
        <f t="shared" si="32"/>
        <v>N/A</v>
      </c>
    </row>
    <row r="274" spans="1:14" x14ac:dyDescent="0.3">
      <c r="A274" s="1">
        <v>27</v>
      </c>
      <c r="B274" t="s">
        <v>761</v>
      </c>
      <c r="C274" t="s">
        <v>254</v>
      </c>
      <c r="D274" t="s">
        <v>254</v>
      </c>
      <c r="E274" t="s">
        <v>254</v>
      </c>
      <c r="F274" t="s">
        <v>254</v>
      </c>
      <c r="G274" t="s">
        <v>254</v>
      </c>
      <c r="I274" t="str">
        <f t="shared" si="27"/>
        <v>N/A</v>
      </c>
      <c r="J274" t="str">
        <f t="shared" si="28"/>
        <v>N/A</v>
      </c>
      <c r="K274" t="str">
        <f t="shared" si="29"/>
        <v>N/A</v>
      </c>
      <c r="L274" t="str">
        <f t="shared" si="30"/>
        <v>N/A</v>
      </c>
      <c r="M274" t="str">
        <f t="shared" si="31"/>
        <v>N/A</v>
      </c>
      <c r="N274" t="str">
        <f t="shared" si="32"/>
        <v>N/A</v>
      </c>
    </row>
    <row r="275" spans="1:14" x14ac:dyDescent="0.3">
      <c r="A275" s="1">
        <v>28</v>
      </c>
      <c r="B275" t="s">
        <v>762</v>
      </c>
      <c r="C275" t="s">
        <v>254</v>
      </c>
      <c r="D275" t="s">
        <v>254</v>
      </c>
      <c r="E275" t="s">
        <v>254</v>
      </c>
      <c r="F275" t="s">
        <v>254</v>
      </c>
      <c r="G275" t="s">
        <v>254</v>
      </c>
      <c r="I275" t="str">
        <f t="shared" si="27"/>
        <v>N/A</v>
      </c>
      <c r="J275" t="str">
        <f t="shared" si="28"/>
        <v>N/A</v>
      </c>
      <c r="K275" t="str">
        <f t="shared" si="29"/>
        <v>N/A</v>
      </c>
      <c r="L275" t="str">
        <f t="shared" si="30"/>
        <v>N/A</v>
      </c>
      <c r="M275" t="str">
        <f t="shared" si="31"/>
        <v>N/A</v>
      </c>
      <c r="N275" t="str">
        <f t="shared" si="32"/>
        <v>N/A</v>
      </c>
    </row>
    <row r="276" spans="1:14" x14ac:dyDescent="0.3">
      <c r="A276" s="1">
        <v>29</v>
      </c>
      <c r="B276" t="s">
        <v>763</v>
      </c>
      <c r="C276" t="s">
        <v>1513</v>
      </c>
      <c r="D276" t="s">
        <v>6004</v>
      </c>
      <c r="E276" t="s">
        <v>6005</v>
      </c>
      <c r="F276" t="s">
        <v>6006</v>
      </c>
      <c r="G276" t="s">
        <v>6007</v>
      </c>
      <c r="I276" t="str">
        <f t="shared" si="27"/>
        <v>N/A</v>
      </c>
      <c r="J276">
        <f t="shared" si="28"/>
        <v>1340000000</v>
      </c>
      <c r="K276">
        <f t="shared" si="29"/>
        <v>-86800000</v>
      </c>
      <c r="L276">
        <f t="shared" si="30"/>
        <v>-4800000</v>
      </c>
      <c r="M276">
        <f t="shared" si="31"/>
        <v>25600000</v>
      </c>
      <c r="N276">
        <f t="shared" si="32"/>
        <v>113300000</v>
      </c>
    </row>
    <row r="277" spans="1:14" x14ac:dyDescent="0.3">
      <c r="A277" s="1">
        <v>30</v>
      </c>
      <c r="B277" t="s">
        <v>769</v>
      </c>
      <c r="C277" t="s">
        <v>254</v>
      </c>
      <c r="D277" t="s">
        <v>1567</v>
      </c>
      <c r="E277" t="s">
        <v>1567</v>
      </c>
      <c r="F277" t="s">
        <v>1567</v>
      </c>
      <c r="G277" t="s">
        <v>1567</v>
      </c>
      <c r="I277" t="str">
        <f t="shared" si="27"/>
        <v>N/A</v>
      </c>
      <c r="J277" t="str">
        <f t="shared" si="28"/>
        <v>N/A</v>
      </c>
      <c r="K277">
        <f t="shared" si="29"/>
        <v>1000000</v>
      </c>
      <c r="L277">
        <f t="shared" si="30"/>
        <v>1000000</v>
      </c>
      <c r="M277">
        <f t="shared" si="31"/>
        <v>1000000</v>
      </c>
      <c r="N277">
        <f t="shared" si="32"/>
        <v>1000000</v>
      </c>
    </row>
    <row r="278" spans="1:14" x14ac:dyDescent="0.3">
      <c r="A278" s="1">
        <v>31</v>
      </c>
      <c r="B278" t="s">
        <v>773</v>
      </c>
      <c r="C278" t="s">
        <v>254</v>
      </c>
      <c r="D278" t="s">
        <v>1671</v>
      </c>
      <c r="E278" t="s">
        <v>6008</v>
      </c>
      <c r="F278" t="s">
        <v>6009</v>
      </c>
      <c r="G278" t="s">
        <v>5114</v>
      </c>
      <c r="I278" t="str">
        <f t="shared" si="27"/>
        <v>N/A</v>
      </c>
      <c r="J278" t="str">
        <f t="shared" si="28"/>
        <v>N/A</v>
      </c>
      <c r="K278">
        <f t="shared" si="29"/>
        <v>400000</v>
      </c>
      <c r="L278">
        <f t="shared" si="30"/>
        <v>142400000</v>
      </c>
      <c r="M278">
        <f t="shared" si="31"/>
        <v>232400000</v>
      </c>
      <c r="N278">
        <f t="shared" si="32"/>
        <v>376600000</v>
      </c>
    </row>
    <row r="279" spans="1:14" x14ac:dyDescent="0.3">
      <c r="A279" s="1">
        <v>32</v>
      </c>
      <c r="B279" t="s">
        <v>779</v>
      </c>
      <c r="C279" t="s">
        <v>254</v>
      </c>
      <c r="D279" t="s">
        <v>254</v>
      </c>
      <c r="E279" t="s">
        <v>254</v>
      </c>
      <c r="F279" t="s">
        <v>254</v>
      </c>
      <c r="G279" t="s">
        <v>254</v>
      </c>
      <c r="I279" t="str">
        <f t="shared" si="27"/>
        <v>N/A</v>
      </c>
      <c r="J279" t="str">
        <f t="shared" si="28"/>
        <v>N/A</v>
      </c>
      <c r="K279" t="str">
        <f t="shared" si="29"/>
        <v>N/A</v>
      </c>
      <c r="L279" t="str">
        <f t="shared" si="30"/>
        <v>N/A</v>
      </c>
      <c r="M279" t="str">
        <f t="shared" si="31"/>
        <v>N/A</v>
      </c>
      <c r="N279" t="str">
        <f t="shared" si="32"/>
        <v>N/A</v>
      </c>
    </row>
    <row r="280" spans="1:14" x14ac:dyDescent="0.3">
      <c r="A280" s="1">
        <v>33</v>
      </c>
      <c r="B280" t="s">
        <v>780</v>
      </c>
      <c r="C280" t="s">
        <v>6010</v>
      </c>
      <c r="D280" t="s">
        <v>2141</v>
      </c>
      <c r="E280" t="s">
        <v>6011</v>
      </c>
      <c r="F280" t="s">
        <v>254</v>
      </c>
      <c r="G280" t="s">
        <v>6012</v>
      </c>
      <c r="I280" t="str">
        <f t="shared" si="27"/>
        <v>N/A</v>
      </c>
      <c r="J280">
        <f t="shared" si="28"/>
        <v>77100000</v>
      </c>
      <c r="K280">
        <f t="shared" si="29"/>
        <v>18000000</v>
      </c>
      <c r="L280">
        <f t="shared" si="30"/>
        <v>-47800000</v>
      </c>
      <c r="M280" t="str">
        <f t="shared" si="31"/>
        <v>N/A</v>
      </c>
      <c r="N280">
        <f t="shared" si="32"/>
        <v>-147200000</v>
      </c>
    </row>
    <row r="281" spans="1:14" x14ac:dyDescent="0.3">
      <c r="A281" s="1">
        <v>34</v>
      </c>
      <c r="B281" t="s">
        <v>786</v>
      </c>
      <c r="C281" t="s">
        <v>254</v>
      </c>
      <c r="D281" t="s">
        <v>254</v>
      </c>
      <c r="E281" t="s">
        <v>254</v>
      </c>
      <c r="F281" t="s">
        <v>254</v>
      </c>
      <c r="G281" t="s">
        <v>254</v>
      </c>
      <c r="I281" t="str">
        <f t="shared" si="27"/>
        <v>N/A</v>
      </c>
      <c r="J281" t="str">
        <f t="shared" si="28"/>
        <v>N/A</v>
      </c>
      <c r="K281" t="str">
        <f t="shared" si="29"/>
        <v>N/A</v>
      </c>
      <c r="L281" t="str">
        <f t="shared" si="30"/>
        <v>N/A</v>
      </c>
      <c r="M281" t="str">
        <f t="shared" si="31"/>
        <v>N/A</v>
      </c>
      <c r="N281" t="str">
        <f t="shared" si="32"/>
        <v>N/A</v>
      </c>
    </row>
    <row r="282" spans="1:14" x14ac:dyDescent="0.3">
      <c r="A282" s="1">
        <v>35</v>
      </c>
      <c r="B282" t="s">
        <v>788</v>
      </c>
      <c r="C282" t="s">
        <v>254</v>
      </c>
      <c r="D282" t="s">
        <v>254</v>
      </c>
      <c r="E282" t="s">
        <v>254</v>
      </c>
      <c r="F282" t="s">
        <v>254</v>
      </c>
      <c r="G282" t="s">
        <v>254</v>
      </c>
      <c r="I282" t="str">
        <f t="shared" si="27"/>
        <v>N/A</v>
      </c>
      <c r="J282" t="str">
        <f t="shared" si="28"/>
        <v>N/A</v>
      </c>
      <c r="K282" t="str">
        <f t="shared" si="29"/>
        <v>N/A</v>
      </c>
      <c r="L282" t="str">
        <f t="shared" si="30"/>
        <v>N/A</v>
      </c>
      <c r="M282" t="str">
        <f t="shared" si="31"/>
        <v>N/A</v>
      </c>
      <c r="N282" t="str">
        <f t="shared" si="32"/>
        <v>N/A</v>
      </c>
    </row>
    <row r="283" spans="1:14" x14ac:dyDescent="0.3">
      <c r="A283" s="1">
        <v>36</v>
      </c>
      <c r="B283" t="s">
        <v>789</v>
      </c>
      <c r="C283" t="s">
        <v>254</v>
      </c>
      <c r="D283" t="s">
        <v>254</v>
      </c>
      <c r="E283" t="s">
        <v>254</v>
      </c>
      <c r="F283" t="s">
        <v>254</v>
      </c>
      <c r="G283" t="s">
        <v>254</v>
      </c>
      <c r="I283" t="str">
        <f t="shared" si="27"/>
        <v>N/A</v>
      </c>
      <c r="J283" t="str">
        <f t="shared" si="28"/>
        <v>N/A</v>
      </c>
      <c r="K283" t="str">
        <f t="shared" si="29"/>
        <v>N/A</v>
      </c>
      <c r="L283" t="str">
        <f t="shared" si="30"/>
        <v>N/A</v>
      </c>
      <c r="M283" t="str">
        <f t="shared" si="31"/>
        <v>N/A</v>
      </c>
      <c r="N283" t="str">
        <f t="shared" si="32"/>
        <v>N/A</v>
      </c>
    </row>
    <row r="284" spans="1:14" x14ac:dyDescent="0.3">
      <c r="A284" s="1">
        <v>37</v>
      </c>
      <c r="B284" t="s">
        <v>795</v>
      </c>
      <c r="C284" t="s">
        <v>6013</v>
      </c>
      <c r="D284" t="s">
        <v>6014</v>
      </c>
      <c r="E284" t="s">
        <v>6015</v>
      </c>
      <c r="F284" t="s">
        <v>6016</v>
      </c>
      <c r="G284" t="s">
        <v>6017</v>
      </c>
      <c r="I284" t="str">
        <f t="shared" si="27"/>
        <v>N/A</v>
      </c>
      <c r="J284">
        <f t="shared" si="28"/>
        <v>0.67709999999999992</v>
      </c>
      <c r="K284">
        <f t="shared" si="29"/>
        <v>-4.3799999999999999E-2</v>
      </c>
      <c r="L284">
        <f t="shared" si="30"/>
        <v>-2.3999999999999998E-3</v>
      </c>
      <c r="M284">
        <f t="shared" si="31"/>
        <v>1.1200000000000002E-2</v>
      </c>
      <c r="N284">
        <f t="shared" si="32"/>
        <v>5.04E-2</v>
      </c>
    </row>
    <row r="285" spans="1:14" x14ac:dyDescent="0.3">
      <c r="A285" s="1">
        <v>38</v>
      </c>
      <c r="B285" t="s">
        <v>801</v>
      </c>
      <c r="C285" t="s">
        <v>1513</v>
      </c>
      <c r="D285" t="s">
        <v>6004</v>
      </c>
      <c r="E285" t="s">
        <v>6005</v>
      </c>
      <c r="F285" t="s">
        <v>6006</v>
      </c>
      <c r="G285" t="s">
        <v>6007</v>
      </c>
      <c r="I285" t="str">
        <f t="shared" si="27"/>
        <v>N/A</v>
      </c>
      <c r="J285">
        <f t="shared" si="28"/>
        <v>1340000000</v>
      </c>
      <c r="K285">
        <f t="shared" si="29"/>
        <v>-86800000</v>
      </c>
      <c r="L285">
        <f t="shared" si="30"/>
        <v>-4800000</v>
      </c>
      <c r="M285">
        <f t="shared" si="31"/>
        <v>25600000</v>
      </c>
      <c r="N285">
        <f t="shared" si="32"/>
        <v>113300000</v>
      </c>
    </row>
    <row r="286" spans="1:14" x14ac:dyDescent="0.3">
      <c r="A286" s="1">
        <v>39</v>
      </c>
      <c r="B286" t="s">
        <v>802</v>
      </c>
      <c r="C286" t="s">
        <v>6013</v>
      </c>
      <c r="D286" t="s">
        <v>6014</v>
      </c>
      <c r="E286" t="s">
        <v>6015</v>
      </c>
      <c r="F286" t="s">
        <v>6016</v>
      </c>
      <c r="G286" t="s">
        <v>6017</v>
      </c>
      <c r="I286" t="str">
        <f t="shared" si="27"/>
        <v>N/A</v>
      </c>
      <c r="J286">
        <f t="shared" si="28"/>
        <v>0.67709999999999992</v>
      </c>
      <c r="K286">
        <f t="shared" si="29"/>
        <v>-4.3799999999999999E-2</v>
      </c>
      <c r="L286">
        <f t="shared" si="30"/>
        <v>-2.3999999999999998E-3</v>
      </c>
      <c r="M286">
        <f t="shared" si="31"/>
        <v>1.1200000000000002E-2</v>
      </c>
      <c r="N286">
        <f t="shared" si="32"/>
        <v>5.04E-2</v>
      </c>
    </row>
    <row r="287" spans="1:14" x14ac:dyDescent="0.3">
      <c r="A287" s="1">
        <v>40</v>
      </c>
      <c r="B287" t="s">
        <v>803</v>
      </c>
      <c r="C287" t="s">
        <v>6018</v>
      </c>
      <c r="D287" t="s">
        <v>6019</v>
      </c>
      <c r="E287" t="s">
        <v>6020</v>
      </c>
      <c r="F287" t="s">
        <v>6021</v>
      </c>
      <c r="G287" t="s">
        <v>956</v>
      </c>
      <c r="I287" t="str">
        <f t="shared" si="27"/>
        <v>N/A</v>
      </c>
      <c r="J287">
        <f t="shared" si="28"/>
        <v>23000000</v>
      </c>
      <c r="K287">
        <f t="shared" si="29"/>
        <v>31100000</v>
      </c>
      <c r="L287">
        <f t="shared" si="30"/>
        <v>23300000</v>
      </c>
      <c r="M287">
        <f t="shared" si="31"/>
        <v>4099999.9999999995</v>
      </c>
      <c r="N287">
        <f t="shared" si="32"/>
        <v>3100000</v>
      </c>
    </row>
    <row r="288" spans="1:14" x14ac:dyDescent="0.3">
      <c r="A288" s="1">
        <v>41</v>
      </c>
      <c r="B288" t="s">
        <v>804</v>
      </c>
      <c r="C288" t="s">
        <v>6022</v>
      </c>
      <c r="D288" t="s">
        <v>6023</v>
      </c>
      <c r="E288" t="s">
        <v>6024</v>
      </c>
      <c r="F288" t="s">
        <v>6025</v>
      </c>
      <c r="G288" t="s">
        <v>6026</v>
      </c>
      <c r="I288" t="str">
        <f t="shared" si="27"/>
        <v>N/A</v>
      </c>
      <c r="J288">
        <f t="shared" si="28"/>
        <v>1370000000</v>
      </c>
      <c r="K288">
        <f t="shared" si="29"/>
        <v>-55700000</v>
      </c>
      <c r="L288">
        <f t="shared" si="30"/>
        <v>18500000</v>
      </c>
      <c r="M288">
        <f t="shared" si="31"/>
        <v>29700000</v>
      </c>
      <c r="N288">
        <f t="shared" si="32"/>
        <v>116400000</v>
      </c>
    </row>
    <row r="289" spans="1:14" x14ac:dyDescent="0.3">
      <c r="A289" s="1">
        <v>42</v>
      </c>
      <c r="B289" t="s">
        <v>805</v>
      </c>
      <c r="C289" t="s">
        <v>638</v>
      </c>
      <c r="D289" t="s">
        <v>638</v>
      </c>
      <c r="E289" t="s">
        <v>1098</v>
      </c>
      <c r="F289" t="s">
        <v>5947</v>
      </c>
      <c r="G289" t="s">
        <v>5948</v>
      </c>
      <c r="I289" t="str">
        <f t="shared" si="27"/>
        <v>N/A</v>
      </c>
      <c r="J289">
        <f t="shared" si="28"/>
        <v>1980000000</v>
      </c>
      <c r="K289">
        <f t="shared" si="29"/>
        <v>1980000000</v>
      </c>
      <c r="L289">
        <f t="shared" si="30"/>
        <v>2020000000</v>
      </c>
      <c r="M289">
        <f t="shared" si="31"/>
        <v>2290000000</v>
      </c>
      <c r="N289">
        <f t="shared" si="32"/>
        <v>2250000000</v>
      </c>
    </row>
    <row r="290" spans="1:14" x14ac:dyDescent="0.3">
      <c r="I290" t="str">
        <f t="shared" si="27"/>
        <v>N/A</v>
      </c>
      <c r="J290" t="str">
        <f t="shared" si="28"/>
        <v>N/A</v>
      </c>
      <c r="K290" t="str">
        <f t="shared" si="29"/>
        <v>N/A</v>
      </c>
      <c r="L290" t="str">
        <f t="shared" si="30"/>
        <v>N/A</v>
      </c>
      <c r="M290" t="str">
        <f t="shared" si="31"/>
        <v>N/A</v>
      </c>
      <c r="N290" t="str">
        <f t="shared" si="32"/>
        <v>N/A</v>
      </c>
    </row>
    <row r="291" spans="1:14" x14ac:dyDescent="0.3">
      <c r="B291" s="1" t="s">
        <v>241</v>
      </c>
      <c r="C291" s="1" t="s">
        <v>242</v>
      </c>
      <c r="D291" s="1" t="s">
        <v>243</v>
      </c>
      <c r="E291" s="1" t="s">
        <v>244</v>
      </c>
      <c r="F291" s="1" t="s">
        <v>245</v>
      </c>
      <c r="G291" s="1" t="s">
        <v>246</v>
      </c>
      <c r="H291" s="1" t="s">
        <v>247</v>
      </c>
      <c r="I291" t="str">
        <f t="shared" si="27"/>
        <v>pos_trend</v>
      </c>
      <c r="J291">
        <f t="shared" si="28"/>
        <v>2012</v>
      </c>
      <c r="K291">
        <f t="shared" si="29"/>
        <v>2013</v>
      </c>
      <c r="L291">
        <f t="shared" si="30"/>
        <v>2014</v>
      </c>
      <c r="M291">
        <f t="shared" si="31"/>
        <v>2015</v>
      </c>
      <c r="N291">
        <f t="shared" si="32"/>
        <v>2016</v>
      </c>
    </row>
    <row r="292" spans="1:14" x14ac:dyDescent="0.3">
      <c r="A292" s="1">
        <v>0</v>
      </c>
      <c r="B292" t="s">
        <v>806</v>
      </c>
      <c r="C292" t="s">
        <v>6027</v>
      </c>
      <c r="D292" t="s">
        <v>6028</v>
      </c>
      <c r="E292" t="s">
        <v>6029</v>
      </c>
      <c r="F292" t="s">
        <v>5802</v>
      </c>
      <c r="G292" t="s">
        <v>5796</v>
      </c>
      <c r="I292" t="str">
        <f t="shared" si="27"/>
        <v>N/A</v>
      </c>
      <c r="J292">
        <f t="shared" si="28"/>
        <v>225300000</v>
      </c>
      <c r="K292">
        <f t="shared" si="29"/>
        <v>43500000</v>
      </c>
      <c r="L292">
        <f t="shared" si="30"/>
        <v>172600000</v>
      </c>
      <c r="M292">
        <f t="shared" si="31"/>
        <v>154300000</v>
      </c>
      <c r="N292">
        <f t="shared" si="32"/>
        <v>231200000</v>
      </c>
    </row>
    <row r="293" spans="1:14" x14ac:dyDescent="0.3">
      <c r="A293" s="1">
        <v>1</v>
      </c>
      <c r="B293" t="s">
        <v>424</v>
      </c>
      <c r="C293" t="s">
        <v>254</v>
      </c>
      <c r="D293" t="s">
        <v>6030</v>
      </c>
      <c r="E293" t="s">
        <v>6031</v>
      </c>
      <c r="F293" t="s">
        <v>1833</v>
      </c>
      <c r="G293" t="s">
        <v>6032</v>
      </c>
      <c r="I293" t="str">
        <f t="shared" si="27"/>
        <v>N/A</v>
      </c>
      <c r="J293" t="str">
        <f t="shared" si="28"/>
        <v>N/A</v>
      </c>
      <c r="K293">
        <f t="shared" si="29"/>
        <v>-0.80689999999999995</v>
      </c>
      <c r="L293">
        <f t="shared" si="30"/>
        <v>2.9678</v>
      </c>
      <c r="M293">
        <f t="shared" si="31"/>
        <v>-0.106</v>
      </c>
      <c r="N293">
        <f t="shared" si="32"/>
        <v>0.49840000000000007</v>
      </c>
    </row>
    <row r="294" spans="1:14" x14ac:dyDescent="0.3">
      <c r="A294" s="1">
        <v>2</v>
      </c>
      <c r="B294" t="s">
        <v>807</v>
      </c>
      <c r="C294" t="s">
        <v>5711</v>
      </c>
      <c r="D294" t="s">
        <v>5712</v>
      </c>
      <c r="E294" t="s">
        <v>5713</v>
      </c>
      <c r="F294" t="s">
        <v>4622</v>
      </c>
      <c r="G294" t="s">
        <v>5714</v>
      </c>
      <c r="I294" t="str">
        <f t="shared" si="27"/>
        <v>pos_trend</v>
      </c>
      <c r="J294">
        <f t="shared" si="28"/>
        <v>43800000</v>
      </c>
      <c r="K294">
        <f t="shared" si="29"/>
        <v>46100000</v>
      </c>
      <c r="L294">
        <f t="shared" si="30"/>
        <v>48800000</v>
      </c>
      <c r="M294">
        <f t="shared" si="31"/>
        <v>53200000</v>
      </c>
      <c r="N294">
        <f t="shared" si="32"/>
        <v>66900000.000000007</v>
      </c>
    </row>
    <row r="295" spans="1:14" x14ac:dyDescent="0.3">
      <c r="A295" s="1">
        <v>3</v>
      </c>
      <c r="B295" t="s">
        <v>808</v>
      </c>
      <c r="C295" t="s">
        <v>5711</v>
      </c>
      <c r="D295" t="s">
        <v>5712</v>
      </c>
      <c r="E295" t="s">
        <v>5713</v>
      </c>
      <c r="F295" t="s">
        <v>5715</v>
      </c>
      <c r="G295" t="s">
        <v>5716</v>
      </c>
      <c r="I295" t="str">
        <f t="shared" si="27"/>
        <v>N/A</v>
      </c>
      <c r="J295">
        <f t="shared" si="28"/>
        <v>43800000</v>
      </c>
      <c r="K295">
        <f t="shared" si="29"/>
        <v>46100000</v>
      </c>
      <c r="L295">
        <f t="shared" si="30"/>
        <v>48800000</v>
      </c>
      <c r="M295">
        <f t="shared" si="31"/>
        <v>41300000</v>
      </c>
      <c r="N295">
        <f t="shared" si="32"/>
        <v>46400000</v>
      </c>
    </row>
    <row r="296" spans="1:14" x14ac:dyDescent="0.3">
      <c r="A296" s="1">
        <v>4</v>
      </c>
      <c r="B296" t="s">
        <v>809</v>
      </c>
      <c r="C296" t="s">
        <v>254</v>
      </c>
      <c r="D296" t="s">
        <v>254</v>
      </c>
      <c r="E296" t="s">
        <v>254</v>
      </c>
      <c r="F296" t="s">
        <v>5717</v>
      </c>
      <c r="G296" t="s">
        <v>1863</v>
      </c>
      <c r="I296" t="str">
        <f t="shared" si="27"/>
        <v>N/A</v>
      </c>
      <c r="J296" t="str">
        <f t="shared" si="28"/>
        <v>N/A</v>
      </c>
      <c r="K296" t="str">
        <f t="shared" si="29"/>
        <v>N/A</v>
      </c>
      <c r="L296" t="str">
        <f t="shared" si="30"/>
        <v>N/A</v>
      </c>
      <c r="M296">
        <f t="shared" si="31"/>
        <v>11900000</v>
      </c>
      <c r="N296">
        <f t="shared" si="32"/>
        <v>20500000</v>
      </c>
    </row>
    <row r="297" spans="1:14" x14ac:dyDescent="0.3">
      <c r="A297" s="1">
        <v>5</v>
      </c>
      <c r="B297" t="s">
        <v>810</v>
      </c>
      <c r="C297" t="s">
        <v>1667</v>
      </c>
      <c r="D297" t="s">
        <v>6033</v>
      </c>
      <c r="E297" t="s">
        <v>6034</v>
      </c>
      <c r="F297" t="s">
        <v>1712</v>
      </c>
      <c r="G297" t="s">
        <v>2617</v>
      </c>
      <c r="I297" t="str">
        <f t="shared" si="27"/>
        <v>N/A</v>
      </c>
      <c r="J297">
        <f t="shared" si="28"/>
        <v>-3900000</v>
      </c>
      <c r="K297">
        <f t="shared" si="29"/>
        <v>16800000</v>
      </c>
      <c r="L297">
        <f t="shared" si="30"/>
        <v>17200000</v>
      </c>
      <c r="M297">
        <f t="shared" si="31"/>
        <v>-2000000</v>
      </c>
      <c r="N297">
        <f t="shared" si="32"/>
        <v>6300000</v>
      </c>
    </row>
    <row r="298" spans="1:14" x14ac:dyDescent="0.3">
      <c r="A298" s="1">
        <v>6</v>
      </c>
      <c r="B298" t="s">
        <v>714</v>
      </c>
      <c r="C298" t="s">
        <v>1667</v>
      </c>
      <c r="D298" t="s">
        <v>6033</v>
      </c>
      <c r="E298" t="s">
        <v>6034</v>
      </c>
      <c r="F298" t="s">
        <v>1712</v>
      </c>
      <c r="G298" t="s">
        <v>2617</v>
      </c>
      <c r="I298" t="str">
        <f t="shared" si="27"/>
        <v>N/A</v>
      </c>
      <c r="J298">
        <f t="shared" si="28"/>
        <v>-3900000</v>
      </c>
      <c r="K298">
        <f t="shared" si="29"/>
        <v>16800000</v>
      </c>
      <c r="L298">
        <f t="shared" si="30"/>
        <v>17200000</v>
      </c>
      <c r="M298">
        <f t="shared" si="31"/>
        <v>-2000000</v>
      </c>
      <c r="N298">
        <f t="shared" si="32"/>
        <v>6300000</v>
      </c>
    </row>
    <row r="299" spans="1:14" x14ac:dyDescent="0.3">
      <c r="A299" s="1">
        <v>7</v>
      </c>
      <c r="B299" t="s">
        <v>816</v>
      </c>
      <c r="C299" t="s">
        <v>254</v>
      </c>
      <c r="D299" t="s">
        <v>254</v>
      </c>
      <c r="E299" t="s">
        <v>254</v>
      </c>
      <c r="F299" t="s">
        <v>254</v>
      </c>
      <c r="G299" t="s">
        <v>254</v>
      </c>
      <c r="I299" t="str">
        <f t="shared" si="27"/>
        <v>N/A</v>
      </c>
      <c r="J299" t="str">
        <f t="shared" si="28"/>
        <v>N/A</v>
      </c>
      <c r="K299" t="str">
        <f t="shared" si="29"/>
        <v>N/A</v>
      </c>
      <c r="L299" t="str">
        <f t="shared" si="30"/>
        <v>N/A</v>
      </c>
      <c r="M299" t="str">
        <f t="shared" si="31"/>
        <v>N/A</v>
      </c>
      <c r="N299" t="str">
        <f t="shared" si="32"/>
        <v>N/A</v>
      </c>
    </row>
    <row r="300" spans="1:14" x14ac:dyDescent="0.3">
      <c r="A300" s="1">
        <v>8</v>
      </c>
      <c r="B300" t="s">
        <v>817</v>
      </c>
      <c r="C300" t="s">
        <v>6035</v>
      </c>
      <c r="D300" t="s">
        <v>6036</v>
      </c>
      <c r="E300" t="s">
        <v>6037</v>
      </c>
      <c r="F300" t="s">
        <v>6038</v>
      </c>
      <c r="G300" t="s">
        <v>6039</v>
      </c>
      <c r="I300" t="str">
        <f t="shared" si="27"/>
        <v>N/A</v>
      </c>
      <c r="J300">
        <f t="shared" si="28"/>
        <v>12900000</v>
      </c>
      <c r="K300">
        <f t="shared" si="29"/>
        <v>102000000</v>
      </c>
      <c r="L300">
        <f t="shared" si="30"/>
        <v>31600000</v>
      </c>
      <c r="M300">
        <f t="shared" si="31"/>
        <v>93000000</v>
      </c>
      <c r="N300">
        <f t="shared" si="32"/>
        <v>79000000</v>
      </c>
    </row>
    <row r="301" spans="1:14" x14ac:dyDescent="0.3">
      <c r="A301" s="1">
        <v>9</v>
      </c>
      <c r="B301" t="s">
        <v>823</v>
      </c>
      <c r="C301" t="s">
        <v>6040</v>
      </c>
      <c r="D301" t="s">
        <v>6041</v>
      </c>
      <c r="E301" t="s">
        <v>6042</v>
      </c>
      <c r="F301" t="s">
        <v>6043</v>
      </c>
      <c r="G301" t="s">
        <v>6044</v>
      </c>
      <c r="I301" t="str">
        <f t="shared" si="27"/>
        <v>N/A</v>
      </c>
      <c r="J301">
        <f t="shared" si="28"/>
        <v>278100000</v>
      </c>
      <c r="K301">
        <f t="shared" si="29"/>
        <v>208400000</v>
      </c>
      <c r="L301">
        <f t="shared" si="30"/>
        <v>270200000</v>
      </c>
      <c r="M301">
        <f t="shared" si="31"/>
        <v>298500000</v>
      </c>
      <c r="N301">
        <f t="shared" si="32"/>
        <v>383400000</v>
      </c>
    </row>
    <row r="302" spans="1:14" x14ac:dyDescent="0.3">
      <c r="A302" s="1">
        <v>10</v>
      </c>
      <c r="B302" t="s">
        <v>829</v>
      </c>
      <c r="C302" t="s">
        <v>254</v>
      </c>
      <c r="D302" t="s">
        <v>254</v>
      </c>
      <c r="E302" t="s">
        <v>254</v>
      </c>
      <c r="F302" t="s">
        <v>254</v>
      </c>
      <c r="G302" t="s">
        <v>254</v>
      </c>
      <c r="I302" t="str">
        <f t="shared" si="27"/>
        <v>N/A</v>
      </c>
      <c r="J302" t="str">
        <f t="shared" si="28"/>
        <v>N/A</v>
      </c>
      <c r="K302" t="str">
        <f t="shared" si="29"/>
        <v>N/A</v>
      </c>
      <c r="L302" t="str">
        <f t="shared" si="30"/>
        <v>N/A</v>
      </c>
      <c r="M302" t="str">
        <f t="shared" si="31"/>
        <v>N/A</v>
      </c>
      <c r="N302" t="str">
        <f t="shared" si="32"/>
        <v>N/A</v>
      </c>
    </row>
    <row r="303" spans="1:14" x14ac:dyDescent="0.3">
      <c r="A303" s="1">
        <v>11</v>
      </c>
      <c r="B303" t="s">
        <v>830</v>
      </c>
      <c r="C303" t="s">
        <v>6045</v>
      </c>
      <c r="D303" t="s">
        <v>6046</v>
      </c>
      <c r="E303" t="s">
        <v>1537</v>
      </c>
      <c r="F303" t="s">
        <v>6047</v>
      </c>
      <c r="G303" t="s">
        <v>6048</v>
      </c>
      <c r="I303" t="str">
        <f t="shared" si="27"/>
        <v>N/A</v>
      </c>
      <c r="J303">
        <f t="shared" si="28"/>
        <v>-8900000</v>
      </c>
      <c r="K303">
        <f t="shared" si="29"/>
        <v>15500000</v>
      </c>
      <c r="L303">
        <f t="shared" si="30"/>
        <v>-14300000</v>
      </c>
      <c r="M303">
        <f t="shared" si="31"/>
        <v>-41500000</v>
      </c>
      <c r="N303">
        <f t="shared" si="32"/>
        <v>-5900000</v>
      </c>
    </row>
    <row r="304" spans="1:14" x14ac:dyDescent="0.3">
      <c r="A304" s="1">
        <v>12</v>
      </c>
      <c r="B304" t="s">
        <v>836</v>
      </c>
      <c r="C304" t="s">
        <v>5759</v>
      </c>
      <c r="D304" t="s">
        <v>2846</v>
      </c>
      <c r="E304" t="s">
        <v>4289</v>
      </c>
      <c r="F304" t="s">
        <v>6049</v>
      </c>
      <c r="G304" t="s">
        <v>1318</v>
      </c>
      <c r="I304" t="str">
        <f t="shared" si="27"/>
        <v>N/A</v>
      </c>
      <c r="J304">
        <f t="shared" si="28"/>
        <v>1900000</v>
      </c>
      <c r="K304">
        <f t="shared" si="29"/>
        <v>26800000</v>
      </c>
      <c r="L304">
        <f t="shared" si="30"/>
        <v>-8000000</v>
      </c>
      <c r="M304">
        <f t="shared" si="31"/>
        <v>-13500000</v>
      </c>
      <c r="N304">
        <f t="shared" si="32"/>
        <v>-19800000</v>
      </c>
    </row>
    <row r="305" spans="1:14" x14ac:dyDescent="0.3">
      <c r="A305" s="1">
        <v>13</v>
      </c>
      <c r="B305" t="s">
        <v>655</v>
      </c>
      <c r="C305" t="s">
        <v>1973</v>
      </c>
      <c r="D305" t="s">
        <v>6050</v>
      </c>
      <c r="E305" t="s">
        <v>6051</v>
      </c>
      <c r="F305" t="s">
        <v>6052</v>
      </c>
      <c r="G305" t="s">
        <v>2231</v>
      </c>
      <c r="I305" t="str">
        <f t="shared" si="27"/>
        <v>N/A</v>
      </c>
      <c r="J305">
        <f t="shared" si="28"/>
        <v>8000000</v>
      </c>
      <c r="K305">
        <f t="shared" si="29"/>
        <v>-16700000</v>
      </c>
      <c r="L305">
        <f t="shared" si="30"/>
        <v>43400000</v>
      </c>
      <c r="M305">
        <f t="shared" si="31"/>
        <v>-14700000</v>
      </c>
      <c r="N305">
        <f t="shared" si="32"/>
        <v>3400000</v>
      </c>
    </row>
    <row r="306" spans="1:14" x14ac:dyDescent="0.3">
      <c r="A306" s="1">
        <v>14</v>
      </c>
      <c r="B306" t="s">
        <v>847</v>
      </c>
      <c r="C306" t="s">
        <v>6053</v>
      </c>
      <c r="D306" t="s">
        <v>254</v>
      </c>
      <c r="E306" t="s">
        <v>6054</v>
      </c>
      <c r="F306" t="s">
        <v>4842</v>
      </c>
      <c r="G306" t="s">
        <v>5285</v>
      </c>
      <c r="I306" t="str">
        <f t="shared" si="27"/>
        <v>N/A</v>
      </c>
      <c r="J306">
        <f t="shared" si="28"/>
        <v>-18200000</v>
      </c>
      <c r="K306" t="str">
        <f t="shared" si="29"/>
        <v>N/A</v>
      </c>
      <c r="L306">
        <f t="shared" si="30"/>
        <v>-53100000</v>
      </c>
      <c r="M306">
        <f t="shared" si="31"/>
        <v>-7500000</v>
      </c>
      <c r="N306">
        <f t="shared" si="32"/>
        <v>26100000</v>
      </c>
    </row>
    <row r="307" spans="1:14" x14ac:dyDescent="0.3">
      <c r="A307" s="1">
        <v>15</v>
      </c>
      <c r="B307" t="s">
        <v>853</v>
      </c>
      <c r="C307" t="s">
        <v>6055</v>
      </c>
      <c r="D307" t="s">
        <v>6056</v>
      </c>
      <c r="E307" t="s">
        <v>6057</v>
      </c>
      <c r="F307" t="s">
        <v>6058</v>
      </c>
      <c r="G307" t="s">
        <v>6059</v>
      </c>
      <c r="I307" t="str">
        <f t="shared" si="27"/>
        <v>N/A</v>
      </c>
      <c r="J307">
        <f t="shared" si="28"/>
        <v>269200000</v>
      </c>
      <c r="K307">
        <f t="shared" si="29"/>
        <v>223900000</v>
      </c>
      <c r="L307">
        <f t="shared" si="30"/>
        <v>255900000</v>
      </c>
      <c r="M307">
        <f t="shared" si="31"/>
        <v>257000000</v>
      </c>
      <c r="N307">
        <f t="shared" si="32"/>
        <v>377500000</v>
      </c>
    </row>
    <row r="308" spans="1:14" x14ac:dyDescent="0.3">
      <c r="A308" s="1">
        <v>16</v>
      </c>
      <c r="B308" t="s">
        <v>859</v>
      </c>
      <c r="C308" t="s">
        <v>254</v>
      </c>
      <c r="D308" t="s">
        <v>6060</v>
      </c>
      <c r="E308" t="s">
        <v>6061</v>
      </c>
      <c r="F308" t="s">
        <v>6062</v>
      </c>
      <c r="G308" t="s">
        <v>6063</v>
      </c>
      <c r="I308" t="str">
        <f t="shared" si="27"/>
        <v>N/A</v>
      </c>
      <c r="J308" t="str">
        <f t="shared" si="28"/>
        <v>N/A</v>
      </c>
      <c r="K308">
        <f t="shared" si="29"/>
        <v>-0.16829999999999998</v>
      </c>
      <c r="L308">
        <f t="shared" si="30"/>
        <v>0.1429</v>
      </c>
      <c r="M308">
        <f t="shared" si="31"/>
        <v>4.3E-3</v>
      </c>
      <c r="N308">
        <f t="shared" si="32"/>
        <v>0.46890000000000004</v>
      </c>
    </row>
    <row r="309" spans="1:14" x14ac:dyDescent="0.3">
      <c r="A309" s="1">
        <v>17</v>
      </c>
      <c r="B309" t="s">
        <v>864</v>
      </c>
      <c r="C309" t="s">
        <v>6064</v>
      </c>
      <c r="D309" t="s">
        <v>6065</v>
      </c>
      <c r="E309" t="s">
        <v>6066</v>
      </c>
      <c r="F309" t="s">
        <v>6067</v>
      </c>
      <c r="G309" t="s">
        <v>2545</v>
      </c>
      <c r="I309" t="str">
        <f t="shared" si="27"/>
        <v>N/A</v>
      </c>
      <c r="J309">
        <f t="shared" si="28"/>
        <v>0.13150000000000001</v>
      </c>
      <c r="K309">
        <f t="shared" si="29"/>
        <v>0.107</v>
      </c>
      <c r="L309">
        <f t="shared" si="30"/>
        <v>0.1208</v>
      </c>
      <c r="M309">
        <f t="shared" si="31"/>
        <v>0.12429999999999999</v>
      </c>
      <c r="N309">
        <f t="shared" si="32"/>
        <v>0.16870000000000002</v>
      </c>
    </row>
    <row r="310" spans="1:14" x14ac:dyDescent="0.3">
      <c r="I310" t="str">
        <f t="shared" si="27"/>
        <v>N/A</v>
      </c>
      <c r="J310" t="str">
        <f t="shared" si="28"/>
        <v>N/A</v>
      </c>
      <c r="K310" t="str">
        <f t="shared" si="29"/>
        <v>N/A</v>
      </c>
      <c r="L310" t="str">
        <f t="shared" si="30"/>
        <v>N/A</v>
      </c>
      <c r="M310" t="str">
        <f t="shared" si="31"/>
        <v>N/A</v>
      </c>
      <c r="N310" t="str">
        <f t="shared" si="32"/>
        <v>N/A</v>
      </c>
    </row>
    <row r="311" spans="1:14" x14ac:dyDescent="0.3">
      <c r="B311" s="1" t="s">
        <v>307</v>
      </c>
      <c r="C311" s="1" t="s">
        <v>242</v>
      </c>
      <c r="D311" s="1" t="s">
        <v>243</v>
      </c>
      <c r="E311" s="1" t="s">
        <v>244</v>
      </c>
      <c r="F311" s="1" t="s">
        <v>245</v>
      </c>
      <c r="G311" s="1" t="s">
        <v>246</v>
      </c>
      <c r="H311" s="1" t="s">
        <v>247</v>
      </c>
      <c r="I311" t="str">
        <f t="shared" si="27"/>
        <v>pos_trend</v>
      </c>
      <c r="J311">
        <f t="shared" si="28"/>
        <v>2012</v>
      </c>
      <c r="K311">
        <f t="shared" si="29"/>
        <v>2013</v>
      </c>
      <c r="L311">
        <f t="shared" si="30"/>
        <v>2014</v>
      </c>
      <c r="M311">
        <f t="shared" si="31"/>
        <v>2015</v>
      </c>
      <c r="N311">
        <f t="shared" si="32"/>
        <v>2016</v>
      </c>
    </row>
    <row r="312" spans="1:14" x14ac:dyDescent="0.3">
      <c r="A312" s="1">
        <v>0</v>
      </c>
      <c r="B312" t="s">
        <v>870</v>
      </c>
      <c r="C312" t="s">
        <v>6068</v>
      </c>
      <c r="D312" t="s">
        <v>6069</v>
      </c>
      <c r="E312" t="s">
        <v>6070</v>
      </c>
      <c r="F312" t="s">
        <v>6071</v>
      </c>
      <c r="G312" t="s">
        <v>1688</v>
      </c>
      <c r="I312" t="str">
        <f t="shared" si="27"/>
        <v>N/A</v>
      </c>
      <c r="J312">
        <f t="shared" si="28"/>
        <v>-19600000</v>
      </c>
      <c r="K312">
        <f t="shared" si="29"/>
        <v>-20200000</v>
      </c>
      <c r="L312">
        <f t="shared" si="30"/>
        <v>-51500000</v>
      </c>
      <c r="M312">
        <f t="shared" si="31"/>
        <v>-35200000</v>
      </c>
      <c r="N312">
        <f t="shared" si="32"/>
        <v>-42500000</v>
      </c>
    </row>
    <row r="313" spans="1:14" x14ac:dyDescent="0.3">
      <c r="A313" s="1">
        <v>1</v>
      </c>
      <c r="B313" t="s">
        <v>876</v>
      </c>
      <c r="C313" t="s">
        <v>6068</v>
      </c>
      <c r="D313" t="s">
        <v>6069</v>
      </c>
      <c r="E313" t="s">
        <v>6070</v>
      </c>
      <c r="F313" t="s">
        <v>6071</v>
      </c>
      <c r="G313" t="s">
        <v>1688</v>
      </c>
      <c r="I313" t="str">
        <f t="shared" si="27"/>
        <v>N/A</v>
      </c>
      <c r="J313">
        <f t="shared" si="28"/>
        <v>-19600000</v>
      </c>
      <c r="K313">
        <f t="shared" si="29"/>
        <v>-20200000</v>
      </c>
      <c r="L313">
        <f t="shared" si="30"/>
        <v>-51500000</v>
      </c>
      <c r="M313">
        <f t="shared" si="31"/>
        <v>-35200000</v>
      </c>
      <c r="N313">
        <f t="shared" si="32"/>
        <v>-42500000</v>
      </c>
    </row>
    <row r="314" spans="1:14" x14ac:dyDescent="0.3">
      <c r="A314" s="1">
        <v>2</v>
      </c>
      <c r="B314" t="s">
        <v>882</v>
      </c>
      <c r="C314" t="s">
        <v>254</v>
      </c>
      <c r="D314" t="s">
        <v>254</v>
      </c>
      <c r="E314" t="s">
        <v>254</v>
      </c>
      <c r="F314" t="s">
        <v>254</v>
      </c>
      <c r="G314" t="s">
        <v>254</v>
      </c>
      <c r="I314" t="str">
        <f t="shared" si="27"/>
        <v>N/A</v>
      </c>
      <c r="J314" t="str">
        <f t="shared" si="28"/>
        <v>N/A</v>
      </c>
      <c r="K314" t="str">
        <f t="shared" si="29"/>
        <v>N/A</v>
      </c>
      <c r="L314" t="str">
        <f t="shared" si="30"/>
        <v>N/A</v>
      </c>
      <c r="M314" t="str">
        <f t="shared" si="31"/>
        <v>N/A</v>
      </c>
      <c r="N314" t="str">
        <f t="shared" si="32"/>
        <v>N/A</v>
      </c>
    </row>
    <row r="315" spans="1:14" x14ac:dyDescent="0.3">
      <c r="A315" s="1">
        <v>3</v>
      </c>
      <c r="B315" t="s">
        <v>888</v>
      </c>
      <c r="C315" t="s">
        <v>254</v>
      </c>
      <c r="D315" t="s">
        <v>6072</v>
      </c>
      <c r="E315" t="s">
        <v>6073</v>
      </c>
      <c r="F315" t="s">
        <v>6074</v>
      </c>
      <c r="G315" t="s">
        <v>6075</v>
      </c>
      <c r="I315" t="str">
        <f t="shared" si="27"/>
        <v>N/A</v>
      </c>
      <c r="J315" t="str">
        <f t="shared" si="28"/>
        <v>N/A</v>
      </c>
      <c r="K315">
        <f t="shared" si="29"/>
        <v>-3.0600000000000002E-2</v>
      </c>
      <c r="L315">
        <f t="shared" si="30"/>
        <v>-1.5494999999999999</v>
      </c>
      <c r="M315">
        <f t="shared" si="31"/>
        <v>0.3165</v>
      </c>
      <c r="N315">
        <f t="shared" si="32"/>
        <v>-0.2074</v>
      </c>
    </row>
    <row r="316" spans="1:14" x14ac:dyDescent="0.3">
      <c r="A316" s="1">
        <v>4</v>
      </c>
      <c r="B316" t="s">
        <v>893</v>
      </c>
      <c r="C316" t="s">
        <v>6076</v>
      </c>
      <c r="D316" t="s">
        <v>6076</v>
      </c>
      <c r="E316" t="s">
        <v>1726</v>
      </c>
      <c r="F316" t="s">
        <v>6077</v>
      </c>
      <c r="G316" t="s">
        <v>6078</v>
      </c>
      <c r="I316" t="str">
        <f t="shared" ref="I316:I379" si="33">IF(AND(K316&gt; J316, L316&gt; K316, M316&gt; L316, N316&gt; M316), "pos_trend", IF(AND(K316&lt; J316, L316&lt; K316, M316&lt; L316, N316&lt; M316), "neg_trend", "N/A"))</f>
        <v>N/A</v>
      </c>
      <c r="J316">
        <f t="shared" ref="J316:J379" si="34">IFERROR(IF(TRIM(C316)="-", "N/A", IF(RIGHT(C316,1)=")",IF(RIGHT(C316,2)="T)",-1000000000000*VALUE(MID(C316,2,LEN(C316)-3)),IF(RIGHT(C316,2)="M)",-1000000*VALUE(MID(C316,2,LEN(C316)-3)),IF(RIGHT(C316,2)="B)",-1000000000*VALUE(MID(C316,2,LEN(C316)-3)),IF(RIGHT(C316,2)="k)",-1000*VALUE(MID(C316,2,LEN(C316)-3)),VALUE(SUBSTITUTE(C316,",","")))))),IF(RIGHT(C316,1)="T",1000000000000*VALUE(LEFT(C316,LEN(C316)-1)),IF(RIGHT(C316,1)="M",1000000*VALUE(LEFT(C316,LEN(C316)-1)),IF(RIGHT(C316,1)="B",1000000000*VALUE(LEFT(C316,LEN(C316)-1)),IF(RIGHT(C316,1)="%",0.01*VALUE(LEFT(C316,LEN(C316)-1)),IF(RIGHT(C316,1)="k",1000*VALUE(LEFT(C316,LEN(C316)-1)),VALUE(SUBSTITUTE(C316,",",""))))))))),"N/A")</f>
        <v>-9.5999999999999992E-3</v>
      </c>
      <c r="K316">
        <f t="shared" ref="K316:K379" si="35">IFERROR(IF(TRIM(D316)="-", "N/A", IF(RIGHT(D316,1)=")",IF(RIGHT(D316,2)="T)",-1000000000000*VALUE(MID(D316,2,LEN(D316)-3)),IF(RIGHT(D316,2)="M)",-1000000*VALUE(MID(D316,2,LEN(D316)-3)),IF(RIGHT(D316,2)="B)",-1000000000*VALUE(MID(D316,2,LEN(D316)-3)),IF(RIGHT(D316,2)="k)",-1000*VALUE(MID(D316,2,LEN(D316)-3)),VALUE(SUBSTITUTE(D316,",","")))))),IF(RIGHT(D316,1)="T",1000000000000*VALUE(LEFT(D316,LEN(D316)-1)),IF(RIGHT(D316,1)="M",1000000*VALUE(LEFT(D316,LEN(D316)-1)),IF(RIGHT(D316,1)="B",1000000000*VALUE(LEFT(D316,LEN(D316)-1)),IF(RIGHT(D316,1)="%",0.01*VALUE(LEFT(D316,LEN(D316)-1)),IF(RIGHT(D316,1)="k",1000*VALUE(LEFT(D316,LEN(D316)-1)),VALUE(SUBSTITUTE(D316,",",""))))))))),"N/A")</f>
        <v>-9.5999999999999992E-3</v>
      </c>
      <c r="L316">
        <f t="shared" ref="L316:L379" si="36">IFERROR(IF(TRIM(E316)="-", "N/A", IF(RIGHT(E316,1)=")",IF(RIGHT(E316,2)="T)",-1000000000000*VALUE(MID(E316,2,LEN(E316)-3)),IF(RIGHT(E316,2)="M)",-1000000*VALUE(MID(E316,2,LEN(E316)-3)),IF(RIGHT(E316,2)="B)",-1000000000*VALUE(MID(E316,2,LEN(E316)-3)),IF(RIGHT(E316,2)="k)",-1000*VALUE(MID(E316,2,LEN(E316)-3)),VALUE(SUBSTITUTE(E316,",","")))))),IF(RIGHT(E316,1)="T",1000000000000*VALUE(LEFT(E316,LEN(E316)-1)),IF(RIGHT(E316,1)="M",1000000*VALUE(LEFT(E316,LEN(E316)-1)),IF(RIGHT(E316,1)="B",1000000000*VALUE(LEFT(E316,LEN(E316)-1)),IF(RIGHT(E316,1)="%",0.01*VALUE(LEFT(E316,LEN(E316)-1)),IF(RIGHT(E316,1)="k",1000*VALUE(LEFT(E316,LEN(E316)-1)),VALUE(SUBSTITUTE(E316,",",""))))))))),"N/A")</f>
        <v>-2.4300000000000002E-2</v>
      </c>
      <c r="M316">
        <f t="shared" ref="M316:M379" si="37">IFERROR(IF(TRIM(F316)="-", "N/A", IF(RIGHT(F316,1)=")",IF(RIGHT(F316,2)="T)",-1000000000000*VALUE(MID(F316,2,LEN(F316)-3)),IF(RIGHT(F316,2)="M)",-1000000*VALUE(MID(F316,2,LEN(F316)-3)),IF(RIGHT(F316,2)="B)",-1000000000*VALUE(MID(F316,2,LEN(F316)-3)),IF(RIGHT(F316,2)="k)",-1000*VALUE(MID(F316,2,LEN(F316)-3)),VALUE(SUBSTITUTE(F316,",","")))))),IF(RIGHT(F316,1)="T",1000000000000*VALUE(LEFT(F316,LEN(F316)-1)),IF(RIGHT(F316,1)="M",1000000*VALUE(LEFT(F316,LEN(F316)-1)),IF(RIGHT(F316,1)="B",1000000000*VALUE(LEFT(F316,LEN(F316)-1)),IF(RIGHT(F316,1)="%",0.01*VALUE(LEFT(F316,LEN(F316)-1)),IF(RIGHT(F316,1)="k",1000*VALUE(LEFT(F316,LEN(F316)-1)),VALUE(SUBSTITUTE(F316,",",""))))))))),"N/A")</f>
        <v>-1.7000000000000001E-2</v>
      </c>
      <c r="N316">
        <f t="shared" ref="N316:N379" si="38">IFERROR(IF(TRIM(G316)="-", "N/A", IF(RIGHT(G316,1)=")",IF(RIGHT(G316,2)="T)",-1000000000000*VALUE(MID(G316,2,LEN(G316)-3)),IF(RIGHT(G316,2)="M)",-1000000*VALUE(MID(G316,2,LEN(G316)-3)),IF(RIGHT(G316,2)="B)",-1000000000*VALUE(MID(G316,2,LEN(G316)-3)),IF(RIGHT(G316,2)="k)",-1000*VALUE(MID(G316,2,LEN(G316)-3)),VALUE(SUBSTITUTE(G316,",","")))))),IF(RIGHT(G316,1)="T",1000000000000*VALUE(LEFT(G316,LEN(G316)-1)),IF(RIGHT(G316,1)="M",1000000*VALUE(LEFT(G316,LEN(G316)-1)),IF(RIGHT(G316,1)="B",1000000000*VALUE(LEFT(G316,LEN(G316)-1)),IF(RIGHT(G316,1)="%",0.01*VALUE(LEFT(G316,LEN(G316)-1)),IF(RIGHT(G316,1)="k",1000*VALUE(LEFT(G316,LEN(G316)-1)),VALUE(SUBSTITUTE(G316,",",""))))))))),"N/A")</f>
        <v>-1.9E-2</v>
      </c>
    </row>
    <row r="317" spans="1:14" x14ac:dyDescent="0.3">
      <c r="A317" s="1">
        <v>5</v>
      </c>
      <c r="B317" t="s">
        <v>899</v>
      </c>
      <c r="C317" t="s">
        <v>254</v>
      </c>
      <c r="D317" t="s">
        <v>254</v>
      </c>
      <c r="E317" t="s">
        <v>6079</v>
      </c>
      <c r="F317" t="s">
        <v>6080</v>
      </c>
      <c r="G317" t="s">
        <v>6081</v>
      </c>
      <c r="I317" t="str">
        <f t="shared" si="33"/>
        <v>N/A</v>
      </c>
      <c r="J317" t="str">
        <f t="shared" si="34"/>
        <v>N/A</v>
      </c>
      <c r="K317" t="str">
        <f t="shared" si="35"/>
        <v>N/A</v>
      </c>
      <c r="L317">
        <f t="shared" si="36"/>
        <v>-25200000</v>
      </c>
      <c r="M317">
        <f t="shared" si="37"/>
        <v>-511300000</v>
      </c>
      <c r="N317">
        <f t="shared" si="38"/>
        <v>-35700000</v>
      </c>
    </row>
    <row r="318" spans="1:14" x14ac:dyDescent="0.3">
      <c r="A318" s="1">
        <v>6</v>
      </c>
      <c r="B318" t="s">
        <v>904</v>
      </c>
      <c r="C318" t="s">
        <v>1602</v>
      </c>
      <c r="D318" t="s">
        <v>6082</v>
      </c>
      <c r="E318" t="s">
        <v>708</v>
      </c>
      <c r="F318" t="s">
        <v>1671</v>
      </c>
      <c r="G318" t="s">
        <v>1333</v>
      </c>
      <c r="I318" t="str">
        <f t="shared" si="33"/>
        <v>N/A</v>
      </c>
      <c r="J318">
        <f t="shared" si="34"/>
        <v>2100000</v>
      </c>
      <c r="K318">
        <f t="shared" si="35"/>
        <v>41700000</v>
      </c>
      <c r="L318">
        <f t="shared" si="36"/>
        <v>1700000</v>
      </c>
      <c r="M318">
        <f t="shared" si="37"/>
        <v>400000</v>
      </c>
      <c r="N318">
        <f t="shared" si="38"/>
        <v>100000</v>
      </c>
    </row>
    <row r="319" spans="1:14" x14ac:dyDescent="0.3">
      <c r="A319" s="1">
        <v>7</v>
      </c>
      <c r="B319" t="s">
        <v>906</v>
      </c>
      <c r="C319" t="s">
        <v>254</v>
      </c>
      <c r="D319" t="s">
        <v>254</v>
      </c>
      <c r="E319" t="s">
        <v>254</v>
      </c>
      <c r="F319" t="s">
        <v>6083</v>
      </c>
      <c r="G319" t="s">
        <v>5784</v>
      </c>
      <c r="I319" t="str">
        <f t="shared" si="33"/>
        <v>N/A</v>
      </c>
      <c r="J319" t="str">
        <f t="shared" si="34"/>
        <v>N/A</v>
      </c>
      <c r="K319" t="str">
        <f t="shared" si="35"/>
        <v>N/A</v>
      </c>
      <c r="L319" t="str">
        <f t="shared" si="36"/>
        <v>N/A</v>
      </c>
      <c r="M319">
        <f t="shared" si="37"/>
        <v>12300000</v>
      </c>
      <c r="N319">
        <f t="shared" si="38"/>
        <v>14100000</v>
      </c>
    </row>
    <row r="320" spans="1:14" x14ac:dyDescent="0.3">
      <c r="A320" s="1">
        <v>8</v>
      </c>
      <c r="B320" t="s">
        <v>908</v>
      </c>
      <c r="C320" t="s">
        <v>254</v>
      </c>
      <c r="D320" t="s">
        <v>254</v>
      </c>
      <c r="E320" t="s">
        <v>254</v>
      </c>
      <c r="F320" t="s">
        <v>254</v>
      </c>
      <c r="G320" t="s">
        <v>254</v>
      </c>
      <c r="I320" t="str">
        <f t="shared" si="33"/>
        <v>N/A</v>
      </c>
      <c r="J320" t="str">
        <f t="shared" si="34"/>
        <v>N/A</v>
      </c>
      <c r="K320" t="str">
        <f t="shared" si="35"/>
        <v>N/A</v>
      </c>
      <c r="L320" t="str">
        <f t="shared" si="36"/>
        <v>N/A</v>
      </c>
      <c r="M320" t="str">
        <f t="shared" si="37"/>
        <v>N/A</v>
      </c>
      <c r="N320" t="str">
        <f t="shared" si="38"/>
        <v>N/A</v>
      </c>
    </row>
    <row r="321" spans="1:14" x14ac:dyDescent="0.3">
      <c r="A321" s="1">
        <v>9</v>
      </c>
      <c r="B321" t="s">
        <v>909</v>
      </c>
      <c r="C321" t="s">
        <v>254</v>
      </c>
      <c r="D321" t="s">
        <v>254</v>
      </c>
      <c r="E321" t="s">
        <v>254</v>
      </c>
      <c r="F321" t="s">
        <v>6083</v>
      </c>
      <c r="G321" t="s">
        <v>5784</v>
      </c>
      <c r="I321" t="str">
        <f t="shared" si="33"/>
        <v>N/A</v>
      </c>
      <c r="J321" t="str">
        <f t="shared" si="34"/>
        <v>N/A</v>
      </c>
      <c r="K321" t="str">
        <f t="shared" si="35"/>
        <v>N/A</v>
      </c>
      <c r="L321" t="str">
        <f t="shared" si="36"/>
        <v>N/A</v>
      </c>
      <c r="M321">
        <f t="shared" si="37"/>
        <v>12300000</v>
      </c>
      <c r="N321">
        <f t="shared" si="38"/>
        <v>14100000</v>
      </c>
    </row>
    <row r="322" spans="1:14" x14ac:dyDescent="0.3">
      <c r="A322" s="1">
        <v>10</v>
      </c>
      <c r="B322" t="s">
        <v>910</v>
      </c>
      <c r="C322" t="s">
        <v>254</v>
      </c>
      <c r="D322" t="s">
        <v>6084</v>
      </c>
      <c r="E322" t="s">
        <v>254</v>
      </c>
      <c r="F322" t="s">
        <v>254</v>
      </c>
      <c r="G322" t="s">
        <v>254</v>
      </c>
      <c r="I322" t="str">
        <f t="shared" si="33"/>
        <v>N/A</v>
      </c>
      <c r="J322" t="str">
        <f t="shared" si="34"/>
        <v>N/A</v>
      </c>
      <c r="K322">
        <f t="shared" si="35"/>
        <v>-40200000</v>
      </c>
      <c r="L322" t="str">
        <f t="shared" si="36"/>
        <v>N/A</v>
      </c>
      <c r="M322" t="str">
        <f t="shared" si="37"/>
        <v>N/A</v>
      </c>
      <c r="N322" t="str">
        <f t="shared" si="38"/>
        <v>N/A</v>
      </c>
    </row>
    <row r="323" spans="1:14" x14ac:dyDescent="0.3">
      <c r="A323" s="1">
        <v>11</v>
      </c>
      <c r="B323" t="s">
        <v>914</v>
      </c>
      <c r="C323" t="s">
        <v>254</v>
      </c>
      <c r="D323" t="s">
        <v>254</v>
      </c>
      <c r="E323" t="s">
        <v>4653</v>
      </c>
      <c r="F323" t="s">
        <v>254</v>
      </c>
      <c r="G323" t="s">
        <v>254</v>
      </c>
      <c r="I323" t="str">
        <f t="shared" si="33"/>
        <v>N/A</v>
      </c>
      <c r="J323" t="str">
        <f t="shared" si="34"/>
        <v>N/A</v>
      </c>
      <c r="K323" t="str">
        <f t="shared" si="35"/>
        <v>N/A</v>
      </c>
      <c r="L323">
        <f t="shared" si="36"/>
        <v>40200000</v>
      </c>
      <c r="M323" t="str">
        <f t="shared" si="37"/>
        <v>N/A</v>
      </c>
      <c r="N323" t="str">
        <f t="shared" si="38"/>
        <v>N/A</v>
      </c>
    </row>
    <row r="324" spans="1:14" x14ac:dyDescent="0.3">
      <c r="A324" s="1">
        <v>12</v>
      </c>
      <c r="B324" t="s">
        <v>915</v>
      </c>
      <c r="C324" t="s">
        <v>6085</v>
      </c>
      <c r="D324" t="s">
        <v>6086</v>
      </c>
      <c r="E324" t="s">
        <v>6087</v>
      </c>
      <c r="F324" t="s">
        <v>6088</v>
      </c>
      <c r="G324" t="s">
        <v>6089</v>
      </c>
      <c r="I324" t="str">
        <f t="shared" si="33"/>
        <v>N/A</v>
      </c>
      <c r="J324">
        <f t="shared" si="34"/>
        <v>-17500000</v>
      </c>
      <c r="K324">
        <f t="shared" si="35"/>
        <v>-18700000</v>
      </c>
      <c r="L324">
        <f t="shared" si="36"/>
        <v>-34800000</v>
      </c>
      <c r="M324">
        <f t="shared" si="37"/>
        <v>-533799999.99999994</v>
      </c>
      <c r="N324">
        <f t="shared" si="38"/>
        <v>-64000000</v>
      </c>
    </row>
    <row r="325" spans="1:14" x14ac:dyDescent="0.3">
      <c r="A325" s="1">
        <v>13</v>
      </c>
      <c r="B325" t="s">
        <v>921</v>
      </c>
      <c r="C325" t="s">
        <v>254</v>
      </c>
      <c r="D325" t="s">
        <v>6090</v>
      </c>
      <c r="E325" t="s">
        <v>6091</v>
      </c>
      <c r="F325" t="s">
        <v>6092</v>
      </c>
      <c r="G325" t="s">
        <v>6093</v>
      </c>
      <c r="I325" t="str">
        <f t="shared" si="33"/>
        <v>N/A</v>
      </c>
      <c r="J325" t="str">
        <f t="shared" si="34"/>
        <v>N/A</v>
      </c>
      <c r="K325">
        <f t="shared" si="35"/>
        <v>-6.8600000000000008E-2</v>
      </c>
      <c r="L325">
        <f t="shared" si="36"/>
        <v>-0.86099999999999999</v>
      </c>
      <c r="M325">
        <f t="shared" si="37"/>
        <v>-14.339100000000002</v>
      </c>
      <c r="N325">
        <f t="shared" si="38"/>
        <v>0.8801000000000001</v>
      </c>
    </row>
    <row r="326" spans="1:14" x14ac:dyDescent="0.3">
      <c r="A326" s="1">
        <v>14</v>
      </c>
      <c r="B326" t="s">
        <v>926</v>
      </c>
      <c r="C326" t="s">
        <v>6094</v>
      </c>
      <c r="D326" t="s">
        <v>3059</v>
      </c>
      <c r="E326" t="s">
        <v>6095</v>
      </c>
      <c r="F326" t="s">
        <v>6096</v>
      </c>
      <c r="G326" t="s">
        <v>6097</v>
      </c>
      <c r="I326" t="str">
        <f t="shared" si="33"/>
        <v>N/A</v>
      </c>
      <c r="J326">
        <f t="shared" si="34"/>
        <v>-8.6E-3</v>
      </c>
      <c r="K326">
        <f t="shared" si="35"/>
        <v>-8.8999999999999999E-3</v>
      </c>
      <c r="L326">
        <f t="shared" si="36"/>
        <v>-1.6399999999999998E-2</v>
      </c>
      <c r="M326">
        <f t="shared" si="37"/>
        <v>-0.2581</v>
      </c>
      <c r="N326">
        <f t="shared" si="38"/>
        <v>-2.86E-2</v>
      </c>
    </row>
    <row r="327" spans="1:14" x14ac:dyDescent="0.3">
      <c r="I327" t="str">
        <f t="shared" si="33"/>
        <v>N/A</v>
      </c>
      <c r="J327" t="str">
        <f t="shared" si="34"/>
        <v>N/A</v>
      </c>
      <c r="K327" t="str">
        <f t="shared" si="35"/>
        <v>N/A</v>
      </c>
      <c r="L327" t="str">
        <f t="shared" si="36"/>
        <v>N/A</v>
      </c>
      <c r="M327" t="str">
        <f t="shared" si="37"/>
        <v>N/A</v>
      </c>
      <c r="N327" t="str">
        <f t="shared" si="38"/>
        <v>N/A</v>
      </c>
    </row>
    <row r="328" spans="1:14" x14ac:dyDescent="0.3">
      <c r="B328" s="1" t="s">
        <v>307</v>
      </c>
      <c r="C328" s="1" t="s">
        <v>242</v>
      </c>
      <c r="D328" s="1" t="s">
        <v>243</v>
      </c>
      <c r="E328" s="1" t="s">
        <v>244</v>
      </c>
      <c r="F328" s="1" t="s">
        <v>245</v>
      </c>
      <c r="G328" s="1" t="s">
        <v>246</v>
      </c>
      <c r="H328" s="1" t="s">
        <v>247</v>
      </c>
      <c r="I328" t="str">
        <f t="shared" si="33"/>
        <v>pos_trend</v>
      </c>
      <c r="J328">
        <f t="shared" si="34"/>
        <v>2012</v>
      </c>
      <c r="K328">
        <f t="shared" si="35"/>
        <v>2013</v>
      </c>
      <c r="L328">
        <f t="shared" si="36"/>
        <v>2014</v>
      </c>
      <c r="M328">
        <f t="shared" si="37"/>
        <v>2015</v>
      </c>
      <c r="N328">
        <f t="shared" si="38"/>
        <v>2016</v>
      </c>
    </row>
    <row r="329" spans="1:14" x14ac:dyDescent="0.3">
      <c r="A329" s="1">
        <v>0</v>
      </c>
      <c r="B329" t="s">
        <v>932</v>
      </c>
      <c r="C329" t="s">
        <v>254</v>
      </c>
      <c r="D329" t="s">
        <v>254</v>
      </c>
      <c r="E329" t="s">
        <v>6098</v>
      </c>
      <c r="F329" t="s">
        <v>6099</v>
      </c>
      <c r="G329" t="s">
        <v>6100</v>
      </c>
      <c r="I329" t="str">
        <f t="shared" si="33"/>
        <v>N/A</v>
      </c>
      <c r="J329" t="str">
        <f t="shared" si="34"/>
        <v>N/A</v>
      </c>
      <c r="K329" t="str">
        <f t="shared" si="35"/>
        <v>N/A</v>
      </c>
      <c r="L329">
        <f t="shared" si="36"/>
        <v>-30000000</v>
      </c>
      <c r="M329">
        <f t="shared" si="37"/>
        <v>-38300000</v>
      </c>
      <c r="N329">
        <f t="shared" si="38"/>
        <v>-46000000</v>
      </c>
    </row>
    <row r="330" spans="1:14" x14ac:dyDescent="0.3">
      <c r="A330" s="1">
        <v>1</v>
      </c>
      <c r="B330" t="s">
        <v>933</v>
      </c>
      <c r="C330" t="s">
        <v>254</v>
      </c>
      <c r="D330" t="s">
        <v>254</v>
      </c>
      <c r="E330" t="s">
        <v>6098</v>
      </c>
      <c r="F330" t="s">
        <v>6099</v>
      </c>
      <c r="G330" t="s">
        <v>6100</v>
      </c>
      <c r="I330" t="str">
        <f t="shared" si="33"/>
        <v>N/A</v>
      </c>
      <c r="J330" t="str">
        <f t="shared" si="34"/>
        <v>N/A</v>
      </c>
      <c r="K330" t="str">
        <f t="shared" si="35"/>
        <v>N/A</v>
      </c>
      <c r="L330">
        <f t="shared" si="36"/>
        <v>-30000000</v>
      </c>
      <c r="M330">
        <f t="shared" si="37"/>
        <v>-38300000</v>
      </c>
      <c r="N330">
        <f t="shared" si="38"/>
        <v>-46000000</v>
      </c>
    </row>
    <row r="331" spans="1:14" x14ac:dyDescent="0.3">
      <c r="A331" s="1">
        <v>2</v>
      </c>
      <c r="B331" t="s">
        <v>436</v>
      </c>
      <c r="C331" t="s">
        <v>254</v>
      </c>
      <c r="D331" t="s">
        <v>254</v>
      </c>
      <c r="E331" t="s">
        <v>254</v>
      </c>
      <c r="F331" t="s">
        <v>254</v>
      </c>
      <c r="G331" t="s">
        <v>254</v>
      </c>
      <c r="I331" t="str">
        <f t="shared" si="33"/>
        <v>N/A</v>
      </c>
      <c r="J331" t="str">
        <f t="shared" si="34"/>
        <v>N/A</v>
      </c>
      <c r="K331" t="str">
        <f t="shared" si="35"/>
        <v>N/A</v>
      </c>
      <c r="L331" t="str">
        <f t="shared" si="36"/>
        <v>N/A</v>
      </c>
      <c r="M331" t="str">
        <f t="shared" si="37"/>
        <v>N/A</v>
      </c>
      <c r="N331" t="str">
        <f t="shared" si="38"/>
        <v>N/A</v>
      </c>
    </row>
    <row r="332" spans="1:14" x14ac:dyDescent="0.3">
      <c r="A332" s="1">
        <v>3</v>
      </c>
      <c r="B332" t="s">
        <v>934</v>
      </c>
      <c r="C332" t="s">
        <v>254</v>
      </c>
      <c r="D332" t="s">
        <v>2671</v>
      </c>
      <c r="E332" t="s">
        <v>1617</v>
      </c>
      <c r="F332" t="s">
        <v>1312</v>
      </c>
      <c r="G332" t="s">
        <v>6101</v>
      </c>
      <c r="I332" t="str">
        <f t="shared" si="33"/>
        <v>N/A</v>
      </c>
      <c r="J332" t="str">
        <f t="shared" si="34"/>
        <v>N/A</v>
      </c>
      <c r="K332">
        <f t="shared" si="35"/>
        <v>1300000</v>
      </c>
      <c r="L332">
        <f t="shared" si="36"/>
        <v>-36200000</v>
      </c>
      <c r="M332">
        <f t="shared" si="37"/>
        <v>-19000000</v>
      </c>
      <c r="N332">
        <f t="shared" si="38"/>
        <v>-79300000</v>
      </c>
    </row>
    <row r="333" spans="1:14" x14ac:dyDescent="0.3">
      <c r="A333" s="1">
        <v>4</v>
      </c>
      <c r="B333" t="s">
        <v>940</v>
      </c>
      <c r="C333" t="s">
        <v>254</v>
      </c>
      <c r="D333" t="s">
        <v>254</v>
      </c>
      <c r="E333" t="s">
        <v>1266</v>
      </c>
      <c r="F333" t="s">
        <v>6098</v>
      </c>
      <c r="G333" t="s">
        <v>6102</v>
      </c>
      <c r="I333" t="str">
        <f t="shared" si="33"/>
        <v>N/A</v>
      </c>
      <c r="J333" t="str">
        <f t="shared" si="34"/>
        <v>N/A</v>
      </c>
      <c r="K333" t="str">
        <f t="shared" si="35"/>
        <v>N/A</v>
      </c>
      <c r="L333">
        <f t="shared" si="36"/>
        <v>-50300000</v>
      </c>
      <c r="M333">
        <f t="shared" si="37"/>
        <v>-30000000</v>
      </c>
      <c r="N333">
        <f t="shared" si="38"/>
        <v>-85100000</v>
      </c>
    </row>
    <row r="334" spans="1:14" x14ac:dyDescent="0.3">
      <c r="A334" s="1">
        <v>5</v>
      </c>
      <c r="B334" t="s">
        <v>946</v>
      </c>
      <c r="C334" t="s">
        <v>254</v>
      </c>
      <c r="D334" t="s">
        <v>2671</v>
      </c>
      <c r="E334" t="s">
        <v>5784</v>
      </c>
      <c r="F334" t="s">
        <v>721</v>
      </c>
      <c r="G334" t="s">
        <v>6103</v>
      </c>
      <c r="I334" t="str">
        <f t="shared" si="33"/>
        <v>N/A</v>
      </c>
      <c r="J334" t="str">
        <f t="shared" si="34"/>
        <v>N/A</v>
      </c>
      <c r="K334">
        <f t="shared" si="35"/>
        <v>1300000</v>
      </c>
      <c r="L334">
        <f t="shared" si="36"/>
        <v>14100000</v>
      </c>
      <c r="M334">
        <f t="shared" si="37"/>
        <v>11000000</v>
      </c>
      <c r="N334">
        <f t="shared" si="38"/>
        <v>5800000</v>
      </c>
    </row>
    <row r="335" spans="1:14" x14ac:dyDescent="0.3">
      <c r="A335" s="1">
        <v>6</v>
      </c>
      <c r="B335" t="s">
        <v>952</v>
      </c>
      <c r="C335" t="s">
        <v>254</v>
      </c>
      <c r="D335" t="s">
        <v>2671</v>
      </c>
      <c r="E335" t="s">
        <v>5784</v>
      </c>
      <c r="F335" t="s">
        <v>721</v>
      </c>
      <c r="G335" t="s">
        <v>6103</v>
      </c>
      <c r="I335" t="str">
        <f t="shared" si="33"/>
        <v>N/A</v>
      </c>
      <c r="J335" t="str">
        <f t="shared" si="34"/>
        <v>N/A</v>
      </c>
      <c r="K335">
        <f t="shared" si="35"/>
        <v>1300000</v>
      </c>
      <c r="L335">
        <f t="shared" si="36"/>
        <v>14100000</v>
      </c>
      <c r="M335">
        <f t="shared" si="37"/>
        <v>11000000</v>
      </c>
      <c r="N335">
        <f t="shared" si="38"/>
        <v>5800000</v>
      </c>
    </row>
    <row r="336" spans="1:14" x14ac:dyDescent="0.3">
      <c r="A336" s="1">
        <v>7</v>
      </c>
      <c r="B336" t="s">
        <v>958</v>
      </c>
      <c r="C336" t="s">
        <v>254</v>
      </c>
      <c r="D336" t="s">
        <v>254</v>
      </c>
      <c r="E336" t="s">
        <v>254</v>
      </c>
      <c r="F336" t="s">
        <v>254</v>
      </c>
      <c r="G336" t="s">
        <v>254</v>
      </c>
      <c r="I336" t="str">
        <f t="shared" si="33"/>
        <v>N/A</v>
      </c>
      <c r="J336" t="str">
        <f t="shared" si="34"/>
        <v>N/A</v>
      </c>
      <c r="K336" t="str">
        <f t="shared" si="35"/>
        <v>N/A</v>
      </c>
      <c r="L336" t="str">
        <f t="shared" si="36"/>
        <v>N/A</v>
      </c>
      <c r="M336" t="str">
        <f t="shared" si="37"/>
        <v>N/A</v>
      </c>
      <c r="N336" t="str">
        <f t="shared" si="38"/>
        <v>N/A</v>
      </c>
    </row>
    <row r="337" spans="1:14" x14ac:dyDescent="0.3">
      <c r="A337" s="1">
        <v>8</v>
      </c>
      <c r="B337" t="s">
        <v>964</v>
      </c>
      <c r="C337" t="s">
        <v>5458</v>
      </c>
      <c r="D337" t="s">
        <v>5419</v>
      </c>
      <c r="E337" t="s">
        <v>6104</v>
      </c>
      <c r="F337" t="s">
        <v>6105</v>
      </c>
      <c r="G337" t="s">
        <v>6106</v>
      </c>
      <c r="I337" t="str">
        <f t="shared" si="33"/>
        <v>N/A</v>
      </c>
      <c r="J337">
        <f t="shared" si="34"/>
        <v>-1100000</v>
      </c>
      <c r="K337">
        <f t="shared" si="35"/>
        <v>1310000000</v>
      </c>
      <c r="L337">
        <f t="shared" si="36"/>
        <v>-83800000</v>
      </c>
      <c r="M337">
        <f t="shared" si="37"/>
        <v>269300000</v>
      </c>
      <c r="N337">
        <f t="shared" si="38"/>
        <v>-64700000</v>
      </c>
    </row>
    <row r="338" spans="1:14" x14ac:dyDescent="0.3">
      <c r="A338" s="1">
        <v>9</v>
      </c>
      <c r="B338" t="s">
        <v>970</v>
      </c>
      <c r="C338" t="s">
        <v>1690</v>
      </c>
      <c r="D338" t="s">
        <v>6107</v>
      </c>
      <c r="E338" t="s">
        <v>4191</v>
      </c>
      <c r="F338" t="s">
        <v>6108</v>
      </c>
      <c r="G338" t="s">
        <v>5465</v>
      </c>
      <c r="I338" t="str">
        <f t="shared" si="33"/>
        <v>N/A</v>
      </c>
      <c r="J338">
        <f t="shared" si="34"/>
        <v>-1000000</v>
      </c>
      <c r="K338">
        <f t="shared" si="35"/>
        <v>38900000</v>
      </c>
      <c r="L338">
        <f t="shared" si="36"/>
        <v>-22000000</v>
      </c>
      <c r="M338">
        <f t="shared" si="37"/>
        <v>18800000</v>
      </c>
      <c r="N338">
        <f t="shared" si="38"/>
        <v>-17400000</v>
      </c>
    </row>
    <row r="339" spans="1:14" x14ac:dyDescent="0.3">
      <c r="A339" s="1">
        <v>10</v>
      </c>
      <c r="B339" t="s">
        <v>971</v>
      </c>
      <c r="C339" t="s">
        <v>5258</v>
      </c>
      <c r="D339" t="s">
        <v>750</v>
      </c>
      <c r="E339" t="s">
        <v>6109</v>
      </c>
      <c r="F339" t="s">
        <v>6110</v>
      </c>
      <c r="G339" t="s">
        <v>6111</v>
      </c>
      <c r="I339" t="str">
        <f t="shared" si="33"/>
        <v>N/A</v>
      </c>
      <c r="J339">
        <f t="shared" si="34"/>
        <v>-100000</v>
      </c>
      <c r="K339">
        <f t="shared" si="35"/>
        <v>1270000000</v>
      </c>
      <c r="L339">
        <f t="shared" si="36"/>
        <v>-61800000</v>
      </c>
      <c r="M339">
        <f t="shared" si="37"/>
        <v>250500000</v>
      </c>
      <c r="N339">
        <f t="shared" si="38"/>
        <v>-47300000</v>
      </c>
    </row>
    <row r="340" spans="1:14" x14ac:dyDescent="0.3">
      <c r="A340" s="1">
        <v>11</v>
      </c>
      <c r="B340" t="s">
        <v>972</v>
      </c>
      <c r="C340" t="s">
        <v>254</v>
      </c>
      <c r="D340" t="s">
        <v>750</v>
      </c>
      <c r="E340" t="s">
        <v>6112</v>
      </c>
      <c r="F340" t="s">
        <v>6113</v>
      </c>
      <c r="G340" t="s">
        <v>5142</v>
      </c>
      <c r="I340" t="str">
        <f t="shared" si="33"/>
        <v>neg_trend</v>
      </c>
      <c r="J340" t="str">
        <f t="shared" si="34"/>
        <v>N/A</v>
      </c>
      <c r="K340">
        <f t="shared" si="35"/>
        <v>1270000000</v>
      </c>
      <c r="L340">
        <f t="shared" si="36"/>
        <v>950500000</v>
      </c>
      <c r="M340">
        <f t="shared" si="37"/>
        <v>691000000</v>
      </c>
      <c r="N340">
        <f t="shared" si="38"/>
        <v>-300000</v>
      </c>
    </row>
    <row r="341" spans="1:14" x14ac:dyDescent="0.3">
      <c r="A341" s="1">
        <v>12</v>
      </c>
      <c r="B341" t="s">
        <v>978</v>
      </c>
      <c r="C341" t="s">
        <v>5258</v>
      </c>
      <c r="D341" t="s">
        <v>254</v>
      </c>
      <c r="E341" t="s">
        <v>6114</v>
      </c>
      <c r="F341" t="s">
        <v>6115</v>
      </c>
      <c r="G341" t="s">
        <v>6116</v>
      </c>
      <c r="I341" t="str">
        <f t="shared" si="33"/>
        <v>N/A</v>
      </c>
      <c r="J341">
        <f t="shared" si="34"/>
        <v>-100000</v>
      </c>
      <c r="K341" t="str">
        <f t="shared" si="35"/>
        <v>N/A</v>
      </c>
      <c r="L341">
        <f t="shared" si="36"/>
        <v>-1010000000</v>
      </c>
      <c r="M341">
        <f t="shared" si="37"/>
        <v>-440500000</v>
      </c>
      <c r="N341">
        <f t="shared" si="38"/>
        <v>-47000000</v>
      </c>
    </row>
    <row r="342" spans="1:14" x14ac:dyDescent="0.3">
      <c r="A342" s="1">
        <v>13</v>
      </c>
      <c r="B342" t="s">
        <v>817</v>
      </c>
      <c r="C342" t="s">
        <v>6117</v>
      </c>
      <c r="D342" t="s">
        <v>6118</v>
      </c>
      <c r="E342" t="s">
        <v>254</v>
      </c>
      <c r="F342" t="s">
        <v>6119</v>
      </c>
      <c r="G342" t="s">
        <v>4279</v>
      </c>
      <c r="I342" t="str">
        <f t="shared" si="33"/>
        <v>N/A</v>
      </c>
      <c r="J342">
        <f t="shared" si="34"/>
        <v>-316800000</v>
      </c>
      <c r="K342">
        <f t="shared" si="35"/>
        <v>-1600000000</v>
      </c>
      <c r="L342" t="str">
        <f t="shared" si="36"/>
        <v>N/A</v>
      </c>
      <c r="M342">
        <f t="shared" si="37"/>
        <v>-17000000</v>
      </c>
      <c r="N342">
        <f t="shared" si="38"/>
        <v>-6000000</v>
      </c>
    </row>
    <row r="343" spans="1:14" x14ac:dyDescent="0.3">
      <c r="A343" s="1">
        <v>14</v>
      </c>
      <c r="B343" t="s">
        <v>910</v>
      </c>
      <c r="C343" t="s">
        <v>6117</v>
      </c>
      <c r="D343" t="s">
        <v>6118</v>
      </c>
      <c r="E343" t="s">
        <v>1620</v>
      </c>
      <c r="F343" t="s">
        <v>6120</v>
      </c>
      <c r="G343" t="s">
        <v>4279</v>
      </c>
      <c r="I343" t="str">
        <f t="shared" si="33"/>
        <v>N/A</v>
      </c>
      <c r="J343">
        <f t="shared" si="34"/>
        <v>-316800000</v>
      </c>
      <c r="K343">
        <f t="shared" si="35"/>
        <v>-1600000000</v>
      </c>
      <c r="L343">
        <f t="shared" si="36"/>
        <v>-4500000</v>
      </c>
      <c r="M343">
        <f t="shared" si="37"/>
        <v>-20300000</v>
      </c>
      <c r="N343">
        <f t="shared" si="38"/>
        <v>-6000000</v>
      </c>
    </row>
    <row r="344" spans="1:14" x14ac:dyDescent="0.3">
      <c r="A344" s="1">
        <v>15</v>
      </c>
      <c r="B344" t="s">
        <v>914</v>
      </c>
      <c r="C344" t="s">
        <v>254</v>
      </c>
      <c r="D344" t="s">
        <v>254</v>
      </c>
      <c r="E344" t="s">
        <v>6121</v>
      </c>
      <c r="F344" t="s">
        <v>4473</v>
      </c>
      <c r="G344" t="s">
        <v>254</v>
      </c>
      <c r="I344" t="str">
        <f t="shared" si="33"/>
        <v>N/A</v>
      </c>
      <c r="J344" t="str">
        <f t="shared" si="34"/>
        <v>N/A</v>
      </c>
      <c r="K344" t="str">
        <f t="shared" si="35"/>
        <v>N/A</v>
      </c>
      <c r="L344">
        <f t="shared" si="36"/>
        <v>4500000</v>
      </c>
      <c r="M344">
        <f t="shared" si="37"/>
        <v>3300000</v>
      </c>
      <c r="N344" t="str">
        <f t="shared" si="38"/>
        <v>N/A</v>
      </c>
    </row>
    <row r="345" spans="1:14" x14ac:dyDescent="0.3">
      <c r="A345" s="1">
        <v>16</v>
      </c>
      <c r="B345" t="s">
        <v>990</v>
      </c>
      <c r="C345" t="s">
        <v>6122</v>
      </c>
      <c r="D345" t="s">
        <v>6123</v>
      </c>
      <c r="E345" t="s">
        <v>6124</v>
      </c>
      <c r="F345" t="s">
        <v>4497</v>
      </c>
      <c r="G345" t="s">
        <v>6125</v>
      </c>
      <c r="I345" t="str">
        <f t="shared" si="33"/>
        <v>N/A</v>
      </c>
      <c r="J345">
        <f t="shared" si="34"/>
        <v>-317900000</v>
      </c>
      <c r="K345">
        <f t="shared" si="35"/>
        <v>-292400000</v>
      </c>
      <c r="L345">
        <f t="shared" si="36"/>
        <v>-150000000</v>
      </c>
      <c r="M345">
        <f t="shared" si="37"/>
        <v>195000000</v>
      </c>
      <c r="N345">
        <f t="shared" si="38"/>
        <v>-196000000</v>
      </c>
    </row>
    <row r="346" spans="1:14" x14ac:dyDescent="0.3">
      <c r="A346" s="1">
        <v>17</v>
      </c>
      <c r="B346" t="s">
        <v>996</v>
      </c>
      <c r="C346" t="s">
        <v>254</v>
      </c>
      <c r="D346" t="s">
        <v>6126</v>
      </c>
      <c r="E346" t="s">
        <v>6127</v>
      </c>
      <c r="F346" t="s">
        <v>6128</v>
      </c>
      <c r="G346" t="s">
        <v>6129</v>
      </c>
      <c r="I346" t="str">
        <f t="shared" si="33"/>
        <v>N/A</v>
      </c>
      <c r="J346" t="str">
        <f t="shared" si="34"/>
        <v>N/A</v>
      </c>
      <c r="K346">
        <f t="shared" si="35"/>
        <v>8.0199999999999994E-2</v>
      </c>
      <c r="L346">
        <f t="shared" si="36"/>
        <v>0.48700000000000004</v>
      </c>
      <c r="M346">
        <f t="shared" si="37"/>
        <v>2.3000000000000003</v>
      </c>
      <c r="N346">
        <f t="shared" si="38"/>
        <v>-2.0051000000000001</v>
      </c>
    </row>
    <row r="347" spans="1:14" x14ac:dyDescent="0.3">
      <c r="A347" s="1">
        <v>18</v>
      </c>
      <c r="B347" t="s">
        <v>1001</v>
      </c>
      <c r="C347" t="s">
        <v>6130</v>
      </c>
      <c r="D347" t="s">
        <v>6131</v>
      </c>
      <c r="E347" t="s">
        <v>6132</v>
      </c>
      <c r="F347" t="s">
        <v>6133</v>
      </c>
      <c r="G347" t="s">
        <v>1281</v>
      </c>
      <c r="I347" t="str">
        <f t="shared" si="33"/>
        <v>N/A</v>
      </c>
      <c r="J347">
        <f t="shared" si="34"/>
        <v>-0.15529999999999999</v>
      </c>
      <c r="K347">
        <f t="shared" si="35"/>
        <v>-0.13970000000000002</v>
      </c>
      <c r="L347">
        <f t="shared" si="36"/>
        <v>-7.0800000000000002E-2</v>
      </c>
      <c r="M347">
        <f t="shared" si="37"/>
        <v>9.4299999999999995E-2</v>
      </c>
      <c r="N347">
        <f t="shared" si="38"/>
        <v>-8.7599999999999997E-2</v>
      </c>
    </row>
    <row r="348" spans="1:14" x14ac:dyDescent="0.3">
      <c r="A348" s="1">
        <v>19</v>
      </c>
      <c r="B348" t="s">
        <v>1007</v>
      </c>
      <c r="C348" t="s">
        <v>5787</v>
      </c>
      <c r="D348" t="s">
        <v>1659</v>
      </c>
      <c r="E348" t="s">
        <v>4289</v>
      </c>
      <c r="F348" t="s">
        <v>6134</v>
      </c>
      <c r="G348" t="s">
        <v>6005</v>
      </c>
      <c r="I348" t="str">
        <f t="shared" si="33"/>
        <v>N/A</v>
      </c>
      <c r="J348">
        <f t="shared" si="34"/>
        <v>6900000</v>
      </c>
      <c r="K348">
        <f t="shared" si="35"/>
        <v>-2900000</v>
      </c>
      <c r="L348">
        <f t="shared" si="36"/>
        <v>-8000000</v>
      </c>
      <c r="M348">
        <f t="shared" si="37"/>
        <v>-9000000</v>
      </c>
      <c r="N348">
        <f t="shared" si="38"/>
        <v>-4800000</v>
      </c>
    </row>
    <row r="349" spans="1:14" x14ac:dyDescent="0.3">
      <c r="A349" s="1">
        <v>20</v>
      </c>
      <c r="B349" t="s">
        <v>1013</v>
      </c>
      <c r="C349" t="s">
        <v>1014</v>
      </c>
      <c r="D349" t="s">
        <v>1014</v>
      </c>
      <c r="E349" t="s">
        <v>254</v>
      </c>
      <c r="F349" t="s">
        <v>1014</v>
      </c>
      <c r="G349" t="s">
        <v>1014</v>
      </c>
      <c r="I349" t="str">
        <f t="shared" si="33"/>
        <v>N/A</v>
      </c>
      <c r="J349">
        <f t="shared" si="34"/>
        <v>0</v>
      </c>
      <c r="K349">
        <f t="shared" si="35"/>
        <v>0</v>
      </c>
      <c r="L349" t="str">
        <f t="shared" si="36"/>
        <v>N/A</v>
      </c>
      <c r="M349">
        <f t="shared" si="37"/>
        <v>0</v>
      </c>
      <c r="N349">
        <f t="shared" si="38"/>
        <v>0</v>
      </c>
    </row>
    <row r="350" spans="1:14" x14ac:dyDescent="0.3">
      <c r="A350" s="1">
        <v>21</v>
      </c>
      <c r="B350" t="s">
        <v>1015</v>
      </c>
      <c r="C350" t="s">
        <v>6135</v>
      </c>
      <c r="D350" t="s">
        <v>6136</v>
      </c>
      <c r="E350" t="s">
        <v>6137</v>
      </c>
      <c r="F350" t="s">
        <v>6138</v>
      </c>
      <c r="G350" t="s">
        <v>6139</v>
      </c>
      <c r="I350" t="str">
        <f t="shared" si="33"/>
        <v>N/A</v>
      </c>
      <c r="J350">
        <f t="shared" si="34"/>
        <v>-59300000</v>
      </c>
      <c r="K350">
        <f t="shared" si="35"/>
        <v>-90100000</v>
      </c>
      <c r="L350">
        <f t="shared" si="36"/>
        <v>63100000</v>
      </c>
      <c r="M350">
        <f t="shared" si="37"/>
        <v>-90800000</v>
      </c>
      <c r="N350">
        <f t="shared" si="38"/>
        <v>112700000</v>
      </c>
    </row>
    <row r="351" spans="1:14" x14ac:dyDescent="0.3">
      <c r="A351" s="1">
        <v>22</v>
      </c>
      <c r="B351" t="s">
        <v>1021</v>
      </c>
      <c r="C351" t="s">
        <v>6140</v>
      </c>
      <c r="D351" t="s">
        <v>6141</v>
      </c>
      <c r="E351" t="s">
        <v>6142</v>
      </c>
      <c r="F351" t="s">
        <v>6143</v>
      </c>
      <c r="G351" t="s">
        <v>6144</v>
      </c>
      <c r="I351" t="str">
        <f t="shared" si="33"/>
        <v>N/A</v>
      </c>
      <c r="J351">
        <f t="shared" si="34"/>
        <v>249600000</v>
      </c>
      <c r="K351">
        <f t="shared" si="35"/>
        <v>203700000</v>
      </c>
      <c r="L351">
        <f t="shared" si="36"/>
        <v>204400000</v>
      </c>
      <c r="M351">
        <f t="shared" si="37"/>
        <v>221800000</v>
      </c>
      <c r="N351">
        <f t="shared" si="38"/>
        <v>335000000</v>
      </c>
    </row>
    <row r="352" spans="1:14" x14ac:dyDescent="0.3">
      <c r="A352" s="1">
        <v>23</v>
      </c>
      <c r="B352" t="s">
        <v>1027</v>
      </c>
      <c r="C352" t="s">
        <v>254</v>
      </c>
      <c r="D352" t="s">
        <v>6145</v>
      </c>
      <c r="E352" t="s">
        <v>6146</v>
      </c>
      <c r="F352" t="s">
        <v>6147</v>
      </c>
      <c r="G352" t="s">
        <v>6148</v>
      </c>
      <c r="I352" t="str">
        <f t="shared" si="33"/>
        <v>N/A</v>
      </c>
      <c r="J352" t="str">
        <f t="shared" si="34"/>
        <v>N/A</v>
      </c>
      <c r="K352">
        <f t="shared" si="35"/>
        <v>-0.18390000000000001</v>
      </c>
      <c r="L352">
        <f t="shared" si="36"/>
        <v>3.4000000000000002E-3</v>
      </c>
      <c r="M352">
        <f t="shared" si="37"/>
        <v>8.5099999999999995E-2</v>
      </c>
      <c r="N352">
        <f t="shared" si="38"/>
        <v>0.51039999999999996</v>
      </c>
    </row>
    <row r="353" spans="1:14" x14ac:dyDescent="0.3">
      <c r="A353" s="1">
        <v>24</v>
      </c>
      <c r="B353" t="s">
        <v>1032</v>
      </c>
      <c r="C353" t="s">
        <v>254</v>
      </c>
      <c r="D353" t="s">
        <v>254</v>
      </c>
      <c r="E353" t="s">
        <v>254</v>
      </c>
      <c r="F353" t="s">
        <v>254</v>
      </c>
      <c r="G353" t="s">
        <v>6149</v>
      </c>
      <c r="I353" t="str">
        <f t="shared" si="33"/>
        <v>N/A</v>
      </c>
      <c r="J353" t="str">
        <f t="shared" si="34"/>
        <v>N/A</v>
      </c>
      <c r="K353" t="str">
        <f t="shared" si="35"/>
        <v>N/A</v>
      </c>
      <c r="L353" t="str">
        <f t="shared" si="36"/>
        <v>N/A</v>
      </c>
      <c r="M353" t="str">
        <f t="shared" si="37"/>
        <v>N/A</v>
      </c>
      <c r="N353">
        <f t="shared" si="38"/>
        <v>4.6600000000000003E-2</v>
      </c>
    </row>
    <row r="354" spans="1:14" x14ac:dyDescent="0.3">
      <c r="I354" t="str">
        <f t="shared" si="33"/>
        <v>N/A</v>
      </c>
      <c r="J354" t="str">
        <f t="shared" si="34"/>
        <v>N/A</v>
      </c>
      <c r="K354" t="str">
        <f t="shared" si="35"/>
        <v>N/A</v>
      </c>
      <c r="L354" t="str">
        <f t="shared" si="36"/>
        <v>N/A</v>
      </c>
      <c r="M354" t="str">
        <f t="shared" si="37"/>
        <v>N/A</v>
      </c>
      <c r="N354" t="str">
        <f t="shared" si="38"/>
        <v>N/A</v>
      </c>
    </row>
    <row r="355" spans="1:14" x14ac:dyDescent="0.3">
      <c r="A355" s="1">
        <v>0</v>
      </c>
      <c r="B355" t="s">
        <v>6150</v>
      </c>
      <c r="C355" t="s">
        <v>6151</v>
      </c>
      <c r="I355" t="str">
        <f t="shared" si="33"/>
        <v>N/A</v>
      </c>
      <c r="J355" t="str">
        <f t="shared" si="34"/>
        <v>N/A</v>
      </c>
      <c r="K355" t="str">
        <f t="shared" si="35"/>
        <v>N/A</v>
      </c>
      <c r="L355" t="str">
        <f t="shared" si="36"/>
        <v>N/A</v>
      </c>
      <c r="M355" t="str">
        <f t="shared" si="37"/>
        <v>N/A</v>
      </c>
      <c r="N355" t="str">
        <f t="shared" si="38"/>
        <v>N/A</v>
      </c>
    </row>
    <row r="356" spans="1:14" x14ac:dyDescent="0.3">
      <c r="A356" s="1">
        <v>1</v>
      </c>
      <c r="B356" t="s">
        <v>6152</v>
      </c>
      <c r="C356" t="s">
        <v>6153</v>
      </c>
      <c r="I356" t="str">
        <f t="shared" si="33"/>
        <v>N/A</v>
      </c>
      <c r="J356" t="str">
        <f t="shared" si="34"/>
        <v>N/A</v>
      </c>
      <c r="K356" t="str">
        <f t="shared" si="35"/>
        <v>N/A</v>
      </c>
      <c r="L356" t="str">
        <f t="shared" si="36"/>
        <v>N/A</v>
      </c>
      <c r="M356" t="str">
        <f t="shared" si="37"/>
        <v>N/A</v>
      </c>
      <c r="N356" t="str">
        <f t="shared" si="38"/>
        <v>N/A</v>
      </c>
    </row>
    <row r="357" spans="1:14" x14ac:dyDescent="0.3">
      <c r="A357" s="1">
        <v>2</v>
      </c>
      <c r="B357" t="s">
        <v>6154</v>
      </c>
      <c r="C357" t="s">
        <v>6155</v>
      </c>
      <c r="I357" t="str">
        <f t="shared" si="33"/>
        <v>N/A</v>
      </c>
      <c r="J357" t="str">
        <f t="shared" si="34"/>
        <v>N/A</v>
      </c>
      <c r="K357" t="str">
        <f t="shared" si="35"/>
        <v>N/A</v>
      </c>
      <c r="L357" t="str">
        <f t="shared" si="36"/>
        <v>N/A</v>
      </c>
      <c r="M357" t="str">
        <f t="shared" si="37"/>
        <v>N/A</v>
      </c>
      <c r="N357" t="str">
        <f t="shared" si="38"/>
        <v>N/A</v>
      </c>
    </row>
    <row r="358" spans="1:14" x14ac:dyDescent="0.3">
      <c r="A358" s="1">
        <v>3</v>
      </c>
      <c r="B358" t="s">
        <v>1758</v>
      </c>
      <c r="C358" t="s">
        <v>1759</v>
      </c>
      <c r="I358" t="str">
        <f t="shared" si="33"/>
        <v>N/A</v>
      </c>
      <c r="J358" t="str">
        <f t="shared" si="34"/>
        <v>N/A</v>
      </c>
      <c r="K358" t="str">
        <f t="shared" si="35"/>
        <v>N/A</v>
      </c>
      <c r="L358" t="str">
        <f t="shared" si="36"/>
        <v>N/A</v>
      </c>
      <c r="M358" t="str">
        <f t="shared" si="37"/>
        <v>N/A</v>
      </c>
      <c r="N358" t="str">
        <f t="shared" si="38"/>
        <v>N/A</v>
      </c>
    </row>
    <row r="359" spans="1:14" x14ac:dyDescent="0.3">
      <c r="A359" s="1">
        <v>4</v>
      </c>
      <c r="B359" t="s">
        <v>6156</v>
      </c>
      <c r="C359" t="s">
        <v>6157</v>
      </c>
      <c r="I359" t="str">
        <f t="shared" si="33"/>
        <v>N/A</v>
      </c>
      <c r="J359" t="str">
        <f t="shared" si="34"/>
        <v>N/A</v>
      </c>
      <c r="K359" t="str">
        <f t="shared" si="35"/>
        <v>N/A</v>
      </c>
      <c r="L359" t="str">
        <f t="shared" si="36"/>
        <v>N/A</v>
      </c>
      <c r="M359" t="str">
        <f t="shared" si="37"/>
        <v>N/A</v>
      </c>
      <c r="N359" t="str">
        <f t="shared" si="38"/>
        <v>N/A</v>
      </c>
    </row>
    <row r="360" spans="1:14" x14ac:dyDescent="0.3">
      <c r="A360" s="1">
        <v>5</v>
      </c>
      <c r="B360" t="s">
        <v>6158</v>
      </c>
      <c r="C360" t="s">
        <v>6159</v>
      </c>
      <c r="I360" t="str">
        <f t="shared" si="33"/>
        <v>N/A</v>
      </c>
      <c r="J360" t="str">
        <f t="shared" si="34"/>
        <v>N/A</v>
      </c>
      <c r="K360" t="str">
        <f t="shared" si="35"/>
        <v>N/A</v>
      </c>
      <c r="L360" t="str">
        <f t="shared" si="36"/>
        <v>N/A</v>
      </c>
      <c r="M360" t="str">
        <f t="shared" si="37"/>
        <v>N/A</v>
      </c>
      <c r="N360" t="str">
        <f t="shared" si="38"/>
        <v>N/A</v>
      </c>
    </row>
    <row r="361" spans="1:14" x14ac:dyDescent="0.3">
      <c r="I361" t="str">
        <f t="shared" si="33"/>
        <v>N/A</v>
      </c>
      <c r="J361" t="str">
        <f t="shared" si="34"/>
        <v>N/A</v>
      </c>
      <c r="K361" t="str">
        <f t="shared" si="35"/>
        <v>N/A</v>
      </c>
      <c r="L361" t="str">
        <f t="shared" si="36"/>
        <v>N/A</v>
      </c>
      <c r="M361" t="str">
        <f t="shared" si="37"/>
        <v>N/A</v>
      </c>
      <c r="N361" t="str">
        <f t="shared" si="38"/>
        <v>N/A</v>
      </c>
    </row>
    <row r="362" spans="1:14" x14ac:dyDescent="0.3">
      <c r="I362" t="str">
        <f t="shared" si="33"/>
        <v>N/A</v>
      </c>
      <c r="J362" t="str">
        <f t="shared" si="34"/>
        <v>N/A</v>
      </c>
      <c r="K362" t="str">
        <f t="shared" si="35"/>
        <v>N/A</v>
      </c>
      <c r="L362" t="str">
        <f t="shared" si="36"/>
        <v>N/A</v>
      </c>
      <c r="M362" t="str">
        <f t="shared" si="37"/>
        <v>N/A</v>
      </c>
      <c r="N362" t="str">
        <f t="shared" si="38"/>
        <v>N/A</v>
      </c>
    </row>
    <row r="363" spans="1:14" x14ac:dyDescent="0.3">
      <c r="A363" s="1">
        <v>0</v>
      </c>
      <c r="B363" t="s">
        <v>121</v>
      </c>
      <c r="C363" t="s">
        <v>6160</v>
      </c>
      <c r="I363" t="str">
        <f t="shared" si="33"/>
        <v>N/A</v>
      </c>
      <c r="J363">
        <f t="shared" si="34"/>
        <v>8390000000.000001</v>
      </c>
      <c r="K363" t="str">
        <f t="shared" si="35"/>
        <v>N/A</v>
      </c>
      <c r="L363" t="str">
        <f t="shared" si="36"/>
        <v>N/A</v>
      </c>
      <c r="M363" t="str">
        <f t="shared" si="37"/>
        <v>N/A</v>
      </c>
      <c r="N363" t="str">
        <f t="shared" si="38"/>
        <v>N/A</v>
      </c>
    </row>
    <row r="364" spans="1:14" x14ac:dyDescent="0.3">
      <c r="A364" s="1">
        <v>1</v>
      </c>
      <c r="B364" t="s">
        <v>122</v>
      </c>
      <c r="I364" t="str">
        <f t="shared" si="33"/>
        <v>N/A</v>
      </c>
      <c r="J364" t="str">
        <f t="shared" si="34"/>
        <v>N/A</v>
      </c>
      <c r="K364" t="str">
        <f t="shared" si="35"/>
        <v>N/A</v>
      </c>
      <c r="L364" t="str">
        <f t="shared" si="36"/>
        <v>N/A</v>
      </c>
      <c r="M364" t="str">
        <f t="shared" si="37"/>
        <v>N/A</v>
      </c>
      <c r="N364" t="str">
        <f t="shared" si="38"/>
        <v>N/A</v>
      </c>
    </row>
    <row r="365" spans="1:14" x14ac:dyDescent="0.3">
      <c r="A365" s="1">
        <v>2</v>
      </c>
      <c r="B365" t="s">
        <v>123</v>
      </c>
      <c r="C365" t="s">
        <v>6161</v>
      </c>
      <c r="I365" t="str">
        <f t="shared" si="33"/>
        <v>N/A</v>
      </c>
      <c r="J365">
        <f t="shared" si="34"/>
        <v>8.4</v>
      </c>
      <c r="K365" t="str">
        <f t="shared" si="35"/>
        <v>N/A</v>
      </c>
      <c r="L365" t="str">
        <f t="shared" si="36"/>
        <v>N/A</v>
      </c>
      <c r="M365" t="str">
        <f t="shared" si="37"/>
        <v>N/A</v>
      </c>
      <c r="N365" t="str">
        <f t="shared" si="38"/>
        <v>N/A</v>
      </c>
    </row>
    <row r="366" spans="1:14" x14ac:dyDescent="0.3">
      <c r="A366" s="1">
        <v>3</v>
      </c>
      <c r="B366" t="s">
        <v>124</v>
      </c>
      <c r="C366" t="s">
        <v>6162</v>
      </c>
      <c r="I366" t="str">
        <f t="shared" si="33"/>
        <v>N/A</v>
      </c>
      <c r="J366">
        <f t="shared" si="34"/>
        <v>7.26</v>
      </c>
      <c r="K366" t="str">
        <f t="shared" si="35"/>
        <v>N/A</v>
      </c>
      <c r="L366" t="str">
        <f t="shared" si="36"/>
        <v>N/A</v>
      </c>
      <c r="M366" t="str">
        <f t="shared" si="37"/>
        <v>N/A</v>
      </c>
      <c r="N366" t="str">
        <f t="shared" si="38"/>
        <v>N/A</v>
      </c>
    </row>
    <row r="367" spans="1:14" x14ac:dyDescent="0.3">
      <c r="A367" s="1">
        <v>4</v>
      </c>
      <c r="B367" t="s">
        <v>126</v>
      </c>
      <c r="C367" t="s">
        <v>6163</v>
      </c>
      <c r="I367" t="str">
        <f t="shared" si="33"/>
        <v>N/A</v>
      </c>
      <c r="J367">
        <f t="shared" si="34"/>
        <v>0.89</v>
      </c>
      <c r="K367" t="str">
        <f t="shared" si="35"/>
        <v>N/A</v>
      </c>
      <c r="L367" t="str">
        <f t="shared" si="36"/>
        <v>N/A</v>
      </c>
      <c r="M367" t="str">
        <f t="shared" si="37"/>
        <v>N/A</v>
      </c>
      <c r="N367" t="str">
        <f t="shared" si="38"/>
        <v>N/A</v>
      </c>
    </row>
    <row r="368" spans="1:14" x14ac:dyDescent="0.3">
      <c r="A368" s="1">
        <v>5</v>
      </c>
      <c r="B368" t="s">
        <v>128</v>
      </c>
      <c r="C368" t="s">
        <v>6164</v>
      </c>
      <c r="I368" t="str">
        <f t="shared" si="33"/>
        <v>N/A</v>
      </c>
      <c r="J368">
        <f t="shared" si="34"/>
        <v>1.69</v>
      </c>
      <c r="K368" t="str">
        <f t="shared" si="35"/>
        <v>N/A</v>
      </c>
      <c r="L368" t="str">
        <f t="shared" si="36"/>
        <v>N/A</v>
      </c>
      <c r="M368" t="str">
        <f t="shared" si="37"/>
        <v>N/A</v>
      </c>
      <c r="N368" t="str">
        <f t="shared" si="38"/>
        <v>N/A</v>
      </c>
    </row>
    <row r="369" spans="1:14" x14ac:dyDescent="0.3">
      <c r="A369" s="1">
        <v>6</v>
      </c>
      <c r="B369" t="s">
        <v>130</v>
      </c>
      <c r="C369" t="s">
        <v>6165</v>
      </c>
      <c r="I369" t="str">
        <f t="shared" si="33"/>
        <v>N/A</v>
      </c>
      <c r="J369">
        <f t="shared" si="34"/>
        <v>0.96</v>
      </c>
      <c r="K369" t="str">
        <f t="shared" si="35"/>
        <v>N/A</v>
      </c>
      <c r="L369" t="str">
        <f t="shared" si="36"/>
        <v>N/A</v>
      </c>
      <c r="M369" t="str">
        <f t="shared" si="37"/>
        <v>N/A</v>
      </c>
      <c r="N369" t="str">
        <f t="shared" si="38"/>
        <v>N/A</v>
      </c>
    </row>
    <row r="370" spans="1:14" x14ac:dyDescent="0.3">
      <c r="A370" s="1">
        <v>7</v>
      </c>
      <c r="B370" t="s">
        <v>132</v>
      </c>
      <c r="I370" t="str">
        <f t="shared" si="33"/>
        <v>N/A</v>
      </c>
      <c r="J370" t="str">
        <f t="shared" si="34"/>
        <v>N/A</v>
      </c>
      <c r="K370" t="str">
        <f t="shared" si="35"/>
        <v>N/A</v>
      </c>
      <c r="L370" t="str">
        <f t="shared" si="36"/>
        <v>N/A</v>
      </c>
      <c r="M370" t="str">
        <f t="shared" si="37"/>
        <v>N/A</v>
      </c>
      <c r="N370" t="str">
        <f t="shared" si="38"/>
        <v>N/A</v>
      </c>
    </row>
    <row r="371" spans="1:14" x14ac:dyDescent="0.3">
      <c r="A371" s="1">
        <v>8</v>
      </c>
      <c r="B371" t="s">
        <v>133</v>
      </c>
      <c r="I371" t="str">
        <f t="shared" si="33"/>
        <v>N/A</v>
      </c>
      <c r="J371" t="str">
        <f t="shared" si="34"/>
        <v>N/A</v>
      </c>
      <c r="K371" t="str">
        <f t="shared" si="35"/>
        <v>N/A</v>
      </c>
      <c r="L371" t="str">
        <f t="shared" si="36"/>
        <v>N/A</v>
      </c>
      <c r="M371" t="str">
        <f t="shared" si="37"/>
        <v>N/A</v>
      </c>
      <c r="N371" t="str">
        <f t="shared" si="38"/>
        <v>N/A</v>
      </c>
    </row>
    <row r="372" spans="1:14" x14ac:dyDescent="0.3">
      <c r="I372" t="str">
        <f t="shared" si="33"/>
        <v>N/A</v>
      </c>
      <c r="J372" t="str">
        <f t="shared" si="34"/>
        <v>N/A</v>
      </c>
      <c r="K372" t="str">
        <f t="shared" si="35"/>
        <v>N/A</v>
      </c>
      <c r="L372" t="str">
        <f t="shared" si="36"/>
        <v>N/A</v>
      </c>
      <c r="M372" t="str">
        <f t="shared" si="37"/>
        <v>N/A</v>
      </c>
      <c r="N372" t="str">
        <f t="shared" si="38"/>
        <v>N/A</v>
      </c>
    </row>
    <row r="373" spans="1:14" x14ac:dyDescent="0.3">
      <c r="I373" t="str">
        <f t="shared" si="33"/>
        <v>N/A</v>
      </c>
      <c r="J373" t="str">
        <f t="shared" si="34"/>
        <v>N/A</v>
      </c>
      <c r="K373" t="str">
        <f t="shared" si="35"/>
        <v>N/A</v>
      </c>
      <c r="L373" t="str">
        <f t="shared" si="36"/>
        <v>N/A</v>
      </c>
      <c r="M373" t="str">
        <f t="shared" si="37"/>
        <v>N/A</v>
      </c>
      <c r="N373" t="str">
        <f t="shared" si="38"/>
        <v>N/A</v>
      </c>
    </row>
    <row r="374" spans="1:14" x14ac:dyDescent="0.3">
      <c r="A374" s="1">
        <v>0</v>
      </c>
      <c r="B374" t="s">
        <v>121</v>
      </c>
      <c r="C374" t="s">
        <v>6166</v>
      </c>
      <c r="I374" t="str">
        <f t="shared" si="33"/>
        <v>N/A</v>
      </c>
      <c r="J374">
        <f t="shared" si="34"/>
        <v>3010000000</v>
      </c>
      <c r="K374" t="str">
        <f t="shared" si="35"/>
        <v>N/A</v>
      </c>
      <c r="L374" t="str">
        <f t="shared" si="36"/>
        <v>N/A</v>
      </c>
      <c r="M374" t="str">
        <f t="shared" si="37"/>
        <v>N/A</v>
      </c>
      <c r="N374" t="str">
        <f t="shared" si="38"/>
        <v>N/A</v>
      </c>
    </row>
    <row r="375" spans="1:14" x14ac:dyDescent="0.3">
      <c r="A375" s="1">
        <v>1</v>
      </c>
      <c r="B375" t="s">
        <v>122</v>
      </c>
      <c r="I375" t="str">
        <f t="shared" si="33"/>
        <v>N/A</v>
      </c>
      <c r="J375" t="str">
        <f t="shared" si="34"/>
        <v>N/A</v>
      </c>
      <c r="K375" t="str">
        <f t="shared" si="35"/>
        <v>N/A</v>
      </c>
      <c r="L375" t="str">
        <f t="shared" si="36"/>
        <v>N/A</v>
      </c>
      <c r="M375" t="str">
        <f t="shared" si="37"/>
        <v>N/A</v>
      </c>
      <c r="N375" t="str">
        <f t="shared" si="38"/>
        <v>N/A</v>
      </c>
    </row>
    <row r="376" spans="1:14" x14ac:dyDescent="0.3">
      <c r="A376" s="1">
        <v>2</v>
      </c>
      <c r="B376" t="s">
        <v>123</v>
      </c>
      <c r="C376" t="s">
        <v>6167</v>
      </c>
      <c r="I376" t="str">
        <f t="shared" si="33"/>
        <v>N/A</v>
      </c>
      <c r="J376">
        <f t="shared" si="34"/>
        <v>32.07</v>
      </c>
      <c r="K376" t="str">
        <f t="shared" si="35"/>
        <v>N/A</v>
      </c>
      <c r="L376" t="str">
        <f t="shared" si="36"/>
        <v>N/A</v>
      </c>
      <c r="M376" t="str">
        <f t="shared" si="37"/>
        <v>N/A</v>
      </c>
      <c r="N376" t="str">
        <f t="shared" si="38"/>
        <v>N/A</v>
      </c>
    </row>
    <row r="377" spans="1:14" x14ac:dyDescent="0.3">
      <c r="A377" s="1">
        <v>3</v>
      </c>
      <c r="B377" t="s">
        <v>124</v>
      </c>
      <c r="C377" t="s">
        <v>6168</v>
      </c>
      <c r="I377" t="str">
        <f t="shared" si="33"/>
        <v>N/A</v>
      </c>
      <c r="J377">
        <f t="shared" si="34"/>
        <v>21.5</v>
      </c>
      <c r="K377" t="str">
        <f t="shared" si="35"/>
        <v>N/A</v>
      </c>
      <c r="L377" t="str">
        <f t="shared" si="36"/>
        <v>N/A</v>
      </c>
      <c r="M377" t="str">
        <f t="shared" si="37"/>
        <v>N/A</v>
      </c>
      <c r="N377" t="str">
        <f t="shared" si="38"/>
        <v>N/A</v>
      </c>
    </row>
    <row r="378" spans="1:14" x14ac:dyDescent="0.3">
      <c r="A378" s="1">
        <v>4</v>
      </c>
      <c r="B378" t="s">
        <v>126</v>
      </c>
      <c r="C378" t="s">
        <v>1781</v>
      </c>
      <c r="I378" t="str">
        <f t="shared" si="33"/>
        <v>N/A</v>
      </c>
      <c r="J378">
        <f t="shared" si="34"/>
        <v>1.64</v>
      </c>
      <c r="K378" t="str">
        <f t="shared" si="35"/>
        <v>N/A</v>
      </c>
      <c r="L378" t="str">
        <f t="shared" si="36"/>
        <v>N/A</v>
      </c>
      <c r="M378" t="str">
        <f t="shared" si="37"/>
        <v>N/A</v>
      </c>
      <c r="N378" t="str">
        <f t="shared" si="38"/>
        <v>N/A</v>
      </c>
    </row>
    <row r="379" spans="1:14" x14ac:dyDescent="0.3">
      <c r="A379" s="1">
        <v>5</v>
      </c>
      <c r="B379" t="s">
        <v>128</v>
      </c>
      <c r="C379" t="s">
        <v>3372</v>
      </c>
      <c r="I379" t="str">
        <f t="shared" si="33"/>
        <v>N/A</v>
      </c>
      <c r="J379">
        <f t="shared" si="34"/>
        <v>2.65</v>
      </c>
      <c r="K379" t="str">
        <f t="shared" si="35"/>
        <v>N/A</v>
      </c>
      <c r="L379" t="str">
        <f t="shared" si="36"/>
        <v>N/A</v>
      </c>
      <c r="M379" t="str">
        <f t="shared" si="37"/>
        <v>N/A</v>
      </c>
      <c r="N379" t="str">
        <f t="shared" si="38"/>
        <v>N/A</v>
      </c>
    </row>
    <row r="380" spans="1:14" x14ac:dyDescent="0.3">
      <c r="A380" s="1">
        <v>6</v>
      </c>
      <c r="B380" t="s">
        <v>130</v>
      </c>
      <c r="C380" t="s">
        <v>6169</v>
      </c>
      <c r="I380" t="str">
        <f t="shared" ref="I380:I443" si="39">IF(AND(K380&gt; J380, L380&gt; K380, M380&gt; L380, N380&gt; M380), "pos_trend", IF(AND(K380&lt; J380, L380&lt; K380, M380&lt; L380, N380&lt; M380), "neg_trend", "N/A"))</f>
        <v>N/A</v>
      </c>
      <c r="J380">
        <f t="shared" ref="J380:J399" si="40">IFERROR(IF(TRIM(C380)="-", "N/A", IF(RIGHT(C380,1)=")",IF(RIGHT(C380,2)="T)",-1000000000000*VALUE(MID(C380,2,LEN(C380)-3)),IF(RIGHT(C380,2)="M)",-1000000*VALUE(MID(C380,2,LEN(C380)-3)),IF(RIGHT(C380,2)="B)",-1000000000*VALUE(MID(C380,2,LEN(C380)-3)),IF(RIGHT(C380,2)="k)",-1000*VALUE(MID(C380,2,LEN(C380)-3)),VALUE(SUBSTITUTE(C380,",","")))))),IF(RIGHT(C380,1)="T",1000000000000*VALUE(LEFT(C380,LEN(C380)-1)),IF(RIGHT(C380,1)="M",1000000*VALUE(LEFT(C380,LEN(C380)-1)),IF(RIGHT(C380,1)="B",1000000000*VALUE(LEFT(C380,LEN(C380)-1)),IF(RIGHT(C380,1)="%",0.01*VALUE(LEFT(C380,LEN(C380)-1)),IF(RIGHT(C380,1)="k",1000*VALUE(LEFT(C380,LEN(C380)-1)),VALUE(SUBSTITUTE(C380,",",""))))))))),"N/A")</f>
        <v>5.26</v>
      </c>
      <c r="K380" t="str">
        <f t="shared" ref="K380:K399" si="41">IFERROR(IF(TRIM(D380)="-", "N/A", IF(RIGHT(D380,1)=")",IF(RIGHT(D380,2)="T)",-1000000000000*VALUE(MID(D380,2,LEN(D380)-3)),IF(RIGHT(D380,2)="M)",-1000000*VALUE(MID(D380,2,LEN(D380)-3)),IF(RIGHT(D380,2)="B)",-1000000000*VALUE(MID(D380,2,LEN(D380)-3)),IF(RIGHT(D380,2)="k)",-1000*VALUE(MID(D380,2,LEN(D380)-3)),VALUE(SUBSTITUTE(D380,",","")))))),IF(RIGHT(D380,1)="T",1000000000000*VALUE(LEFT(D380,LEN(D380)-1)),IF(RIGHT(D380,1)="M",1000000*VALUE(LEFT(D380,LEN(D380)-1)),IF(RIGHT(D380,1)="B",1000000000*VALUE(LEFT(D380,LEN(D380)-1)),IF(RIGHT(D380,1)="%",0.01*VALUE(LEFT(D380,LEN(D380)-1)),IF(RIGHT(D380,1)="k",1000*VALUE(LEFT(D380,LEN(D380)-1)),VALUE(SUBSTITUTE(D380,",",""))))))))),"N/A")</f>
        <v>N/A</v>
      </c>
      <c r="L380" t="str">
        <f t="shared" ref="L380:L399" si="42">IFERROR(IF(TRIM(E380)="-", "N/A", IF(RIGHT(E380,1)=")",IF(RIGHT(E380,2)="T)",-1000000000000*VALUE(MID(E380,2,LEN(E380)-3)),IF(RIGHT(E380,2)="M)",-1000000*VALUE(MID(E380,2,LEN(E380)-3)),IF(RIGHT(E380,2)="B)",-1000000000*VALUE(MID(E380,2,LEN(E380)-3)),IF(RIGHT(E380,2)="k)",-1000*VALUE(MID(E380,2,LEN(E380)-3)),VALUE(SUBSTITUTE(E380,",","")))))),IF(RIGHT(E380,1)="T",1000000000000*VALUE(LEFT(E380,LEN(E380)-1)),IF(RIGHT(E380,1)="M",1000000*VALUE(LEFT(E380,LEN(E380)-1)),IF(RIGHT(E380,1)="B",1000000000*VALUE(LEFT(E380,LEN(E380)-1)),IF(RIGHT(E380,1)="%",0.01*VALUE(LEFT(E380,LEN(E380)-1)),IF(RIGHT(E380,1)="k",1000*VALUE(LEFT(E380,LEN(E380)-1)),VALUE(SUBSTITUTE(E380,",",""))))))))),"N/A")</f>
        <v>N/A</v>
      </c>
      <c r="M380" t="str">
        <f t="shared" ref="M380:M399" si="43">IFERROR(IF(TRIM(F380)="-", "N/A", IF(RIGHT(F380,1)=")",IF(RIGHT(F380,2)="T)",-1000000000000*VALUE(MID(F380,2,LEN(F380)-3)),IF(RIGHT(F380,2)="M)",-1000000*VALUE(MID(F380,2,LEN(F380)-3)),IF(RIGHT(F380,2)="B)",-1000000000*VALUE(MID(F380,2,LEN(F380)-3)),IF(RIGHT(F380,2)="k)",-1000*VALUE(MID(F380,2,LEN(F380)-3)),VALUE(SUBSTITUTE(F380,",","")))))),IF(RIGHT(F380,1)="T",1000000000000*VALUE(LEFT(F380,LEN(F380)-1)),IF(RIGHT(F380,1)="M",1000000*VALUE(LEFT(F380,LEN(F380)-1)),IF(RIGHT(F380,1)="B",1000000000*VALUE(LEFT(F380,LEN(F380)-1)),IF(RIGHT(F380,1)="%",0.01*VALUE(LEFT(F380,LEN(F380)-1)),IF(RIGHT(F380,1)="k",1000*VALUE(LEFT(F380,LEN(F380)-1)),VALUE(SUBSTITUTE(F380,",",""))))))))),"N/A")</f>
        <v>N/A</v>
      </c>
      <c r="N380" t="str">
        <f t="shared" ref="N380:N399" si="44">IFERROR(IF(TRIM(G380)="-", "N/A", IF(RIGHT(G380,1)=")",IF(RIGHT(G380,2)="T)",-1000000000000*VALUE(MID(G380,2,LEN(G380)-3)),IF(RIGHT(G380,2)="M)",-1000000*VALUE(MID(G380,2,LEN(G380)-3)),IF(RIGHT(G380,2)="B)",-1000000000*VALUE(MID(G380,2,LEN(G380)-3)),IF(RIGHT(G380,2)="k)",-1000*VALUE(MID(G380,2,LEN(G380)-3)),VALUE(SUBSTITUTE(G380,",","")))))),IF(RIGHT(G380,1)="T",1000000000000*VALUE(LEFT(G380,LEN(G380)-1)),IF(RIGHT(G380,1)="M",1000000*VALUE(LEFT(G380,LEN(G380)-1)),IF(RIGHT(G380,1)="B",1000000000*VALUE(LEFT(G380,LEN(G380)-1)),IF(RIGHT(G380,1)="%",0.01*VALUE(LEFT(G380,LEN(G380)-1)),IF(RIGHT(G380,1)="k",1000*VALUE(LEFT(G380,LEN(G380)-1)),VALUE(SUBSTITUTE(G380,",",""))))))))),"N/A")</f>
        <v>N/A</v>
      </c>
    </row>
    <row r="381" spans="1:14" x14ac:dyDescent="0.3">
      <c r="A381" s="1">
        <v>7</v>
      </c>
      <c r="B381" t="s">
        <v>132</v>
      </c>
      <c r="I381" t="str">
        <f t="shared" si="39"/>
        <v>N/A</v>
      </c>
      <c r="J381" t="str">
        <f t="shared" si="40"/>
        <v>N/A</v>
      </c>
      <c r="K381" t="str">
        <f t="shared" si="41"/>
        <v>N/A</v>
      </c>
      <c r="L381" t="str">
        <f t="shared" si="42"/>
        <v>N/A</v>
      </c>
      <c r="M381" t="str">
        <f t="shared" si="43"/>
        <v>N/A</v>
      </c>
      <c r="N381" t="str">
        <f t="shared" si="44"/>
        <v>N/A</v>
      </c>
    </row>
    <row r="382" spans="1:14" x14ac:dyDescent="0.3">
      <c r="A382" s="1">
        <v>8</v>
      </c>
      <c r="B382" t="s">
        <v>133</v>
      </c>
      <c r="I382" t="str">
        <f t="shared" si="39"/>
        <v>N/A</v>
      </c>
      <c r="J382" t="str">
        <f t="shared" si="40"/>
        <v>N/A</v>
      </c>
      <c r="K382" t="str">
        <f t="shared" si="41"/>
        <v>N/A</v>
      </c>
      <c r="L382" t="str">
        <f t="shared" si="42"/>
        <v>N/A</v>
      </c>
      <c r="M382" t="str">
        <f t="shared" si="43"/>
        <v>N/A</v>
      </c>
      <c r="N382" t="str">
        <f t="shared" si="44"/>
        <v>N/A</v>
      </c>
    </row>
    <row r="383" spans="1:14" x14ac:dyDescent="0.3">
      <c r="I383" t="str">
        <f t="shared" si="39"/>
        <v>N/A</v>
      </c>
      <c r="J383" t="str">
        <f t="shared" si="40"/>
        <v>N/A</v>
      </c>
      <c r="K383" t="str">
        <f t="shared" si="41"/>
        <v>N/A</v>
      </c>
      <c r="L383" t="str">
        <f t="shared" si="42"/>
        <v>N/A</v>
      </c>
      <c r="M383" t="str">
        <f t="shared" si="43"/>
        <v>N/A</v>
      </c>
      <c r="N383" t="str">
        <f t="shared" si="44"/>
        <v>N/A</v>
      </c>
    </row>
    <row r="384" spans="1:14" x14ac:dyDescent="0.3">
      <c r="I384" t="str">
        <f t="shared" si="39"/>
        <v>N/A</v>
      </c>
      <c r="J384" t="str">
        <f t="shared" si="40"/>
        <v>N/A</v>
      </c>
      <c r="K384" t="str">
        <f t="shared" si="41"/>
        <v>N/A</v>
      </c>
      <c r="L384" t="str">
        <f t="shared" si="42"/>
        <v>N/A</v>
      </c>
      <c r="M384" t="str">
        <f t="shared" si="43"/>
        <v>N/A</v>
      </c>
      <c r="N384" t="str">
        <f t="shared" si="44"/>
        <v>N/A</v>
      </c>
    </row>
    <row r="385" spans="1:14" x14ac:dyDescent="0.3">
      <c r="A385" s="1">
        <v>0</v>
      </c>
      <c r="B385" t="s">
        <v>121</v>
      </c>
      <c r="C385" t="s">
        <v>6170</v>
      </c>
      <c r="I385" t="str">
        <f t="shared" si="39"/>
        <v>N/A</v>
      </c>
      <c r="J385">
        <f t="shared" si="40"/>
        <v>8320000000</v>
      </c>
      <c r="K385" t="str">
        <f t="shared" si="41"/>
        <v>N/A</v>
      </c>
      <c r="L385" t="str">
        <f t="shared" si="42"/>
        <v>N/A</v>
      </c>
      <c r="M385" t="str">
        <f t="shared" si="43"/>
        <v>N/A</v>
      </c>
      <c r="N385" t="str">
        <f t="shared" si="44"/>
        <v>N/A</v>
      </c>
    </row>
    <row r="386" spans="1:14" x14ac:dyDescent="0.3">
      <c r="A386" s="1">
        <v>1</v>
      </c>
      <c r="B386" t="s">
        <v>122</v>
      </c>
      <c r="I386" t="str">
        <f t="shared" si="39"/>
        <v>N/A</v>
      </c>
      <c r="J386" t="str">
        <f t="shared" si="40"/>
        <v>N/A</v>
      </c>
      <c r="K386" t="str">
        <f t="shared" si="41"/>
        <v>N/A</v>
      </c>
      <c r="L386" t="str">
        <f t="shared" si="42"/>
        <v>N/A</v>
      </c>
      <c r="M386" t="str">
        <f t="shared" si="43"/>
        <v>N/A</v>
      </c>
      <c r="N386" t="str">
        <f t="shared" si="44"/>
        <v>N/A</v>
      </c>
    </row>
    <row r="387" spans="1:14" x14ac:dyDescent="0.3">
      <c r="A387" s="1">
        <v>2</v>
      </c>
      <c r="B387" t="s">
        <v>123</v>
      </c>
      <c r="C387" t="s">
        <v>6171</v>
      </c>
      <c r="I387" t="str">
        <f t="shared" si="39"/>
        <v>N/A</v>
      </c>
      <c r="J387">
        <f t="shared" si="40"/>
        <v>24.67</v>
      </c>
      <c r="K387" t="str">
        <f t="shared" si="41"/>
        <v>N/A</v>
      </c>
      <c r="L387" t="str">
        <f t="shared" si="42"/>
        <v>N/A</v>
      </c>
      <c r="M387" t="str">
        <f t="shared" si="43"/>
        <v>N/A</v>
      </c>
      <c r="N387" t="str">
        <f t="shared" si="44"/>
        <v>N/A</v>
      </c>
    </row>
    <row r="388" spans="1:14" x14ac:dyDescent="0.3">
      <c r="A388" s="1">
        <v>3</v>
      </c>
      <c r="B388" t="s">
        <v>124</v>
      </c>
      <c r="C388" t="s">
        <v>6172</v>
      </c>
      <c r="I388" t="str">
        <f t="shared" si="39"/>
        <v>N/A</v>
      </c>
      <c r="J388">
        <f t="shared" si="40"/>
        <v>18.64</v>
      </c>
      <c r="K388" t="str">
        <f t="shared" si="41"/>
        <v>N/A</v>
      </c>
      <c r="L388" t="str">
        <f t="shared" si="42"/>
        <v>N/A</v>
      </c>
      <c r="M388" t="str">
        <f t="shared" si="43"/>
        <v>N/A</v>
      </c>
      <c r="N388" t="str">
        <f t="shared" si="44"/>
        <v>N/A</v>
      </c>
    </row>
    <row r="389" spans="1:14" x14ac:dyDescent="0.3">
      <c r="A389" s="1">
        <v>4</v>
      </c>
      <c r="B389" t="s">
        <v>126</v>
      </c>
      <c r="C389" t="s">
        <v>6173</v>
      </c>
      <c r="I389" t="str">
        <f t="shared" si="39"/>
        <v>N/A</v>
      </c>
      <c r="J389">
        <f t="shared" si="40"/>
        <v>1.84</v>
      </c>
      <c r="K389" t="str">
        <f t="shared" si="41"/>
        <v>N/A</v>
      </c>
      <c r="L389" t="str">
        <f t="shared" si="42"/>
        <v>N/A</v>
      </c>
      <c r="M389" t="str">
        <f t="shared" si="43"/>
        <v>N/A</v>
      </c>
      <c r="N389" t="str">
        <f t="shared" si="44"/>
        <v>N/A</v>
      </c>
    </row>
    <row r="390" spans="1:14" x14ac:dyDescent="0.3">
      <c r="A390" s="1">
        <v>5</v>
      </c>
      <c r="B390" t="s">
        <v>128</v>
      </c>
      <c r="C390" t="s">
        <v>6174</v>
      </c>
      <c r="I390" t="str">
        <f t="shared" si="39"/>
        <v>N/A</v>
      </c>
      <c r="J390">
        <f t="shared" si="40"/>
        <v>1.35</v>
      </c>
      <c r="K390" t="str">
        <f t="shared" si="41"/>
        <v>N/A</v>
      </c>
      <c r="L390" t="str">
        <f t="shared" si="42"/>
        <v>N/A</v>
      </c>
      <c r="M390" t="str">
        <f t="shared" si="43"/>
        <v>N/A</v>
      </c>
      <c r="N390" t="str">
        <f t="shared" si="44"/>
        <v>N/A</v>
      </c>
    </row>
    <row r="391" spans="1:14" x14ac:dyDescent="0.3">
      <c r="A391" s="1">
        <v>6</v>
      </c>
      <c r="B391" t="s">
        <v>130</v>
      </c>
      <c r="C391" t="s">
        <v>6175</v>
      </c>
      <c r="I391" t="str">
        <f t="shared" si="39"/>
        <v>N/A</v>
      </c>
      <c r="J391">
        <f t="shared" si="40"/>
        <v>8.2200000000000006</v>
      </c>
      <c r="K391" t="str">
        <f t="shared" si="41"/>
        <v>N/A</v>
      </c>
      <c r="L391" t="str">
        <f t="shared" si="42"/>
        <v>N/A</v>
      </c>
      <c r="M391" t="str">
        <f t="shared" si="43"/>
        <v>N/A</v>
      </c>
      <c r="N391" t="str">
        <f t="shared" si="44"/>
        <v>N/A</v>
      </c>
    </row>
    <row r="392" spans="1:14" x14ac:dyDescent="0.3">
      <c r="A392" s="1">
        <v>7</v>
      </c>
      <c r="B392" t="s">
        <v>132</v>
      </c>
      <c r="I392" t="str">
        <f t="shared" si="39"/>
        <v>N/A</v>
      </c>
      <c r="J392" t="str">
        <f t="shared" si="40"/>
        <v>N/A</v>
      </c>
      <c r="K392" t="str">
        <f t="shared" si="41"/>
        <v>N/A</v>
      </c>
      <c r="L392" t="str">
        <f t="shared" si="42"/>
        <v>N/A</v>
      </c>
      <c r="M392" t="str">
        <f t="shared" si="43"/>
        <v>N/A</v>
      </c>
      <c r="N392" t="str">
        <f t="shared" si="44"/>
        <v>N/A</v>
      </c>
    </row>
    <row r="393" spans="1:14" x14ac:dyDescent="0.3">
      <c r="A393" s="1">
        <v>8</v>
      </c>
      <c r="B393" t="s">
        <v>133</v>
      </c>
      <c r="I393" t="str">
        <f t="shared" si="39"/>
        <v>N/A</v>
      </c>
      <c r="J393" t="str">
        <f t="shared" si="40"/>
        <v>N/A</v>
      </c>
      <c r="K393" t="str">
        <f t="shared" si="41"/>
        <v>N/A</v>
      </c>
      <c r="L393" t="str">
        <f t="shared" si="42"/>
        <v>N/A</v>
      </c>
      <c r="M393" t="str">
        <f t="shared" si="43"/>
        <v>N/A</v>
      </c>
      <c r="N393" t="str">
        <f t="shared" si="44"/>
        <v>N/A</v>
      </c>
    </row>
    <row r="394" spans="1:14" x14ac:dyDescent="0.3">
      <c r="I394" t="str">
        <f t="shared" si="39"/>
        <v>N/A</v>
      </c>
      <c r="J394" t="str">
        <f t="shared" si="40"/>
        <v>N/A</v>
      </c>
      <c r="K394" t="str">
        <f t="shared" si="41"/>
        <v>N/A</v>
      </c>
      <c r="L394" t="str">
        <f t="shared" si="42"/>
        <v>N/A</v>
      </c>
      <c r="M394" t="str">
        <f t="shared" si="43"/>
        <v>N/A</v>
      </c>
      <c r="N394" t="str">
        <f t="shared" si="44"/>
        <v>N/A</v>
      </c>
    </row>
    <row r="395" spans="1:14" x14ac:dyDescent="0.3">
      <c r="I395" t="str">
        <f t="shared" si="39"/>
        <v>N/A</v>
      </c>
      <c r="J395" t="str">
        <f t="shared" si="40"/>
        <v>N/A</v>
      </c>
      <c r="K395" t="str">
        <f t="shared" si="41"/>
        <v>N/A</v>
      </c>
      <c r="L395" t="str">
        <f t="shared" si="42"/>
        <v>N/A</v>
      </c>
      <c r="M395" t="str">
        <f t="shared" si="43"/>
        <v>N/A</v>
      </c>
      <c r="N395" t="str">
        <f t="shared" si="44"/>
        <v>N/A</v>
      </c>
    </row>
    <row r="396" spans="1:14" x14ac:dyDescent="0.3">
      <c r="A396" s="1">
        <v>0</v>
      </c>
      <c r="B396" t="s">
        <v>121</v>
      </c>
      <c r="C396" t="s">
        <v>6176</v>
      </c>
      <c r="I396" t="str">
        <f t="shared" si="39"/>
        <v>N/A</v>
      </c>
      <c r="J396">
        <f t="shared" si="40"/>
        <v>3240000000</v>
      </c>
      <c r="K396" t="str">
        <f t="shared" si="41"/>
        <v>N/A</v>
      </c>
      <c r="L396" t="str">
        <f t="shared" si="42"/>
        <v>N/A</v>
      </c>
      <c r="M396" t="str">
        <f t="shared" si="43"/>
        <v>N/A</v>
      </c>
      <c r="N396" t="str">
        <f t="shared" si="44"/>
        <v>N/A</v>
      </c>
    </row>
    <row r="397" spans="1:14" x14ac:dyDescent="0.3">
      <c r="A397" s="1">
        <v>1</v>
      </c>
      <c r="B397" t="s">
        <v>122</v>
      </c>
      <c r="I397" t="str">
        <f t="shared" si="39"/>
        <v>N/A</v>
      </c>
      <c r="J397" t="str">
        <f t="shared" si="40"/>
        <v>N/A</v>
      </c>
      <c r="K397" t="str">
        <f t="shared" si="41"/>
        <v>N/A</v>
      </c>
      <c r="L397" t="str">
        <f t="shared" si="42"/>
        <v>N/A</v>
      </c>
      <c r="M397" t="str">
        <f t="shared" si="43"/>
        <v>N/A</v>
      </c>
      <c r="N397" t="str">
        <f t="shared" si="44"/>
        <v>N/A</v>
      </c>
    </row>
    <row r="398" spans="1:14" x14ac:dyDescent="0.3">
      <c r="A398" s="1">
        <v>2</v>
      </c>
      <c r="B398" t="s">
        <v>123</v>
      </c>
      <c r="C398" t="s">
        <v>6177</v>
      </c>
      <c r="I398" t="str">
        <f t="shared" si="39"/>
        <v>N/A</v>
      </c>
      <c r="J398">
        <f t="shared" si="40"/>
        <v>22.74</v>
      </c>
      <c r="K398" t="str">
        <f t="shared" si="41"/>
        <v>N/A</v>
      </c>
      <c r="L398" t="str">
        <f t="shared" si="42"/>
        <v>N/A</v>
      </c>
      <c r="M398" t="str">
        <f t="shared" si="43"/>
        <v>N/A</v>
      </c>
      <c r="N398" t="str">
        <f t="shared" si="44"/>
        <v>N/A</v>
      </c>
    </row>
    <row r="399" spans="1:14" x14ac:dyDescent="0.3">
      <c r="A399" s="1">
        <v>3</v>
      </c>
      <c r="B399" t="s">
        <v>124</v>
      </c>
      <c r="C399" t="s">
        <v>6178</v>
      </c>
      <c r="I399" t="str">
        <f t="shared" si="39"/>
        <v>N/A</v>
      </c>
      <c r="J399">
        <f t="shared" si="40"/>
        <v>20.079999999999998</v>
      </c>
      <c r="K399" t="str">
        <f t="shared" si="41"/>
        <v>N/A</v>
      </c>
      <c r="L399" t="str">
        <f t="shared" si="42"/>
        <v>N/A</v>
      </c>
      <c r="M399" t="str">
        <f t="shared" si="43"/>
        <v>N/A</v>
      </c>
      <c r="N399" t="str">
        <f t="shared" si="44"/>
        <v>N/A</v>
      </c>
    </row>
    <row r="400" spans="1:14" x14ac:dyDescent="0.3">
      <c r="A400" s="1">
        <v>4</v>
      </c>
      <c r="B400" t="s">
        <v>126</v>
      </c>
      <c r="C400" t="s">
        <v>6179</v>
      </c>
    </row>
    <row r="401" spans="1:3" x14ac:dyDescent="0.3">
      <c r="A401" s="1">
        <v>5</v>
      </c>
      <c r="B401" t="s">
        <v>128</v>
      </c>
      <c r="C401" t="s">
        <v>1055</v>
      </c>
    </row>
    <row r="402" spans="1:3" x14ac:dyDescent="0.3">
      <c r="A402" s="1">
        <v>6</v>
      </c>
      <c r="B402" t="s">
        <v>130</v>
      </c>
      <c r="C402" t="s">
        <v>6180</v>
      </c>
    </row>
    <row r="403" spans="1:3" x14ac:dyDescent="0.3">
      <c r="A403" s="1">
        <v>7</v>
      </c>
      <c r="B403" t="s">
        <v>132</v>
      </c>
    </row>
    <row r="404" spans="1:3" x14ac:dyDescent="0.3">
      <c r="A404" s="1">
        <v>8</v>
      </c>
      <c r="B404" t="s">
        <v>133</v>
      </c>
    </row>
    <row r="450" spans="2:40" x14ac:dyDescent="0.3">
      <c r="B450" t="str">
        <f>"ROIC Super Tree"</f>
        <v>ROIC Super Tree</v>
      </c>
    </row>
    <row r="452" spans="2:40" x14ac:dyDescent="0.3">
      <c r="AK452" t="str">
        <f>"Change in Gross Margin / Sales"</f>
        <v>Change in Gross Margin / Sales</v>
      </c>
    </row>
    <row r="453" spans="2:40" x14ac:dyDescent="0.3">
      <c r="X453" t="str">
        <f>"Gross Margin"</f>
        <v>Gross Margin</v>
      </c>
      <c r="AK453" t="str">
        <f>K476</f>
        <v>12-13</v>
      </c>
      <c r="AL453" t="str">
        <f>L476</f>
        <v>13-14</v>
      </c>
      <c r="AM453" t="str">
        <f>M476</f>
        <v>14-15</v>
      </c>
      <c r="AN453" t="str">
        <f>N476</f>
        <v>15-16</v>
      </c>
    </row>
    <row r="454" spans="2:40" x14ac:dyDescent="0.3">
      <c r="X454" t="str">
        <f>D476</f>
        <v>2012</v>
      </c>
      <c r="Y454" t="str">
        <f>E476</f>
        <v>2013</v>
      </c>
      <c r="Z454" t="str">
        <f>F476</f>
        <v>2014</v>
      </c>
      <c r="AA454" t="str">
        <f>G476</f>
        <v>2015</v>
      </c>
      <c r="AB454" t="str">
        <f>H476</f>
        <v>2016</v>
      </c>
      <c r="AK454">
        <f ca="1">Y455-X455</f>
        <v>8.9093243085541229E-3</v>
      </c>
      <c r="AL454">
        <f ca="1">Z455-Y455</f>
        <v>-1.10386386205652E-2</v>
      </c>
      <c r="AM454">
        <f ca="1">AA455-Z455</f>
        <v>2.0926533588551677E-2</v>
      </c>
      <c r="AN454">
        <f ca="1">AB455-AA455</f>
        <v>1.4572118702553427E-2</v>
      </c>
    </row>
    <row r="455" spans="2:40" x14ac:dyDescent="0.3">
      <c r="X455">
        <f ca="1">IFERROR((INDIRECT("J" &amp; MATCH("Gross Income",B145:B403,0) +144))/(INDIRECT("J" &amp; MATCH("Sales/Revenue",B145:B403,0) +144)), IFERROR((1 - (INDIRECT("J" &amp; MATCH("Cost of Goods Sold*",B145:B403,0) +144))/(INDIRECT("J" &amp; MATCH("Sales/Revenue",B145:B403,0) +144))),(INDIRECT("J" &amp; MATCH("Operating Income",B145:B403,0) +144))/(INDIRECT("J" &amp; MATCH("Sales/Revenue",B145:B403,0) +144))))</f>
        <v>0.40448780487804881</v>
      </c>
      <c r="Y455">
        <f ca="1">IFERROR((INDIRECT("K" &amp; MATCH("Gross Income",B145:B403,0) +144))/(INDIRECT("K" &amp; MATCH("Sales/Revenue",B145:B403,0) +144)), IFERROR((1 - (INDIRECT("K" &amp; MATCH("Cost of Goods Sold*",B145:B403,0) +144))/(INDIRECT("K" &amp; MATCH("Sales/Revenue",B145:B403,0) +144))),(INDIRECT("K" &amp; MATCH("Operating Income",B145:B403,0) +144))/(INDIRECT("K" &amp; MATCH("Sales/Revenue",B145:B403,0) +144))))</f>
        <v>0.41339712918660293</v>
      </c>
      <c r="Z455">
        <f ca="1">IFERROR((INDIRECT("L" &amp; MATCH("Gross Income",B145:B403,0) +144))/(INDIRECT("L" &amp; MATCH("Sales/Revenue",B145:B403,0) +144)), IFERROR((1 - (INDIRECT("L" &amp; MATCH("Cost of Goods Sold*",B145:B403,0) +144))/(INDIRECT("L" &amp; MATCH("Sales/Revenue",B145:B403,0) +144))),(INDIRECT("L" &amp; MATCH("Operating Income",B145:B403,0) +144))/(INDIRECT("L" &amp; MATCH("Sales/Revenue",B145:B403,0) +144))))</f>
        <v>0.40235849056603773</v>
      </c>
      <c r="AA455">
        <f ca="1">IFERROR((INDIRECT("M" &amp; MATCH("Gross Income",B145:B403,0) +144))/(INDIRECT("M" &amp; MATCH("Sales/Revenue",B145:B403,0) +144)), IFERROR((1 - (INDIRECT("M" &amp; MATCH("Cost of Goods Sold*",B145:B403,0) +144))/(INDIRECT("M" &amp; MATCH("Sales/Revenue",B145:B403,0) +144))),(INDIRECT("M" &amp; MATCH("Operating Income",B145:B403,0) +144))/(INDIRECT("M" &amp; MATCH("Sales/Revenue",B145:B403,0) +144))))</f>
        <v>0.42328502415458941</v>
      </c>
      <c r="AB455">
        <f ca="1">IFERROR((INDIRECT("N" &amp; MATCH("Gross Income",B145:B403,0) +144))/(INDIRECT("N" &amp; MATCH("Sales/Revenue",B145:B403,0) +144)), IFERROR((1 - (INDIRECT("N" &amp; MATCH("Cost of Goods Sold*",B145:B403,0) +144))/(INDIRECT("N" &amp; MATCH("Sales/Revenue",B145:B403,0) +144))),(INDIRECT("N" &amp; MATCH("Operating Income",B145:B403,0) +144))/(INDIRECT("N" &amp; MATCH("Sales/Revenue",B145:B403,0) +144))))</f>
        <v>0.43785714285714283</v>
      </c>
    </row>
    <row r="460" spans="2:40" x14ac:dyDescent="0.3">
      <c r="Q460" t="str">
        <f>"Operating Margin"</f>
        <v>Operating Margin</v>
      </c>
    </row>
    <row r="461" spans="2:40" x14ac:dyDescent="0.3">
      <c r="Q461" t="str">
        <f>D476</f>
        <v>2012</v>
      </c>
      <c r="R461" t="str">
        <f>E476</f>
        <v>2013</v>
      </c>
      <c r="S461" t="str">
        <f>F476</f>
        <v>2014</v>
      </c>
      <c r="T461" t="str">
        <f>G476</f>
        <v>2015</v>
      </c>
      <c r="U461" t="str">
        <f>H476</f>
        <v>2016</v>
      </c>
      <c r="X461" t="str">
        <f>"SGA / Sales"</f>
        <v>SGA / Sales</v>
      </c>
      <c r="AE461" t="str">
        <f>"Change in Operating Margin"</f>
        <v>Change in Operating Margin</v>
      </c>
      <c r="AK461" t="str">
        <f>"Change in SGA / Sales"</f>
        <v>Change in SGA / Sales</v>
      </c>
    </row>
    <row r="462" spans="2:40" x14ac:dyDescent="0.3">
      <c r="Q462">
        <f ca="1">X455-X463-X471</f>
        <v>0.16219512195121952</v>
      </c>
      <c r="R462">
        <f ca="1">Y455-Y463-Y471</f>
        <v>0.16000000000000003</v>
      </c>
      <c r="S462">
        <f ca="1">Z455-Z463-Z471</f>
        <v>0.1465566037735849</v>
      </c>
      <c r="T462">
        <f ca="1">AA455-AA463-AA471</f>
        <v>0.16033816425120775</v>
      </c>
      <c r="U462">
        <f ca="1">AB455-AB463-AB471</f>
        <v>0.1590625</v>
      </c>
      <c r="X462" t="str">
        <f>D476</f>
        <v>2012</v>
      </c>
      <c r="Y462" t="str">
        <f>E476</f>
        <v>2013</v>
      </c>
      <c r="Z462" t="str">
        <f>F476</f>
        <v>2014</v>
      </c>
      <c r="AA462" t="str">
        <f>G476</f>
        <v>2015</v>
      </c>
      <c r="AB462" t="str">
        <f>H476</f>
        <v>2016</v>
      </c>
      <c r="AE462" t="str">
        <f>K476</f>
        <v>12-13</v>
      </c>
      <c r="AF462" t="str">
        <f>L476</f>
        <v>13-14</v>
      </c>
      <c r="AG462" t="str">
        <f>M476</f>
        <v>14-15</v>
      </c>
      <c r="AH462" t="str">
        <f>N476</f>
        <v>15-16</v>
      </c>
      <c r="AK462" t="str">
        <f>K476</f>
        <v>12-13</v>
      </c>
      <c r="AL462" t="str">
        <f>L476</f>
        <v>13-14</v>
      </c>
      <c r="AM462" t="str">
        <f>M476</f>
        <v>14-15</v>
      </c>
      <c r="AN462" t="str">
        <f>N476</f>
        <v>15-16</v>
      </c>
    </row>
    <row r="463" spans="2:40" x14ac:dyDescent="0.3">
      <c r="X463">
        <f ca="1">(INDIRECT("J" &amp; MATCH("SG&amp;A Expense",B145:B403,0) +144))/(INDIRECT("J" &amp; MATCH("Sales/Revenue",B145:B403,0) +144))</f>
        <v>0.22092682926829271</v>
      </c>
      <c r="Y463">
        <f ca="1">(INDIRECT("K" &amp; MATCH("SG&amp;A Expense",B145:B403,0) +144))/(INDIRECT("K" &amp; MATCH("Sales/Revenue",B145:B403,0) +144))</f>
        <v>0.23133971291866032</v>
      </c>
      <c r="Z463">
        <f ca="1">(INDIRECT("L" &amp; MATCH("SG&amp;A Expense",B145:B403,0) +144))/(INDIRECT("L" &amp; MATCH("Sales/Revenue",B145:B403,0) +144))</f>
        <v>0.23278301886792452</v>
      </c>
      <c r="AA463">
        <f ca="1">(INDIRECT("M" &amp; MATCH("SG&amp;A Expense",B145:B403,0) +144))/(INDIRECT("M" &amp; MATCH("Sales/Revenue",B145:B403,0) +144))</f>
        <v>0.23724637681159422</v>
      </c>
      <c r="AB463">
        <f ca="1">(INDIRECT("N" &amp; MATCH("SG&amp;A Expense",B145:B403,0) +144))/(INDIRECT("N" &amp; MATCH("Sales/Revenue",B145:B403,0) +144))</f>
        <v>0.24892857142857142</v>
      </c>
      <c r="AE463">
        <f ca="1">R462-Q462</f>
        <v>-2.1951219512194864E-3</v>
      </c>
      <c r="AF463">
        <f ca="1">S462-R462</f>
        <v>-1.3443396226415133E-2</v>
      </c>
      <c r="AG463">
        <f ca="1">T462-S462</f>
        <v>1.3781560477622856E-2</v>
      </c>
      <c r="AH463">
        <f ca="1">U462-T462</f>
        <v>-1.2756642512077587E-3</v>
      </c>
      <c r="AK463">
        <f ca="1">Y463-X463</f>
        <v>1.0412883650367605E-2</v>
      </c>
      <c r="AL463">
        <f ca="1">Z463-Y463</f>
        <v>1.4433059492642009E-3</v>
      </c>
      <c r="AM463">
        <f ca="1">AA463-Z463</f>
        <v>4.4633579436696991E-3</v>
      </c>
      <c r="AN463">
        <f ca="1">AB463-AA463</f>
        <v>1.1682194616977198E-2</v>
      </c>
    </row>
    <row r="465" spans="4:40" x14ac:dyDescent="0.3">
      <c r="J465" t="str">
        <f>"EOY Pretax ROIC"</f>
        <v>EOY Pretax ROIC</v>
      </c>
    </row>
    <row r="466" spans="4:40" x14ac:dyDescent="0.3">
      <c r="J466" t="str">
        <f>D476</f>
        <v>2012</v>
      </c>
      <c r="K466" t="str">
        <f>E476</f>
        <v>2013</v>
      </c>
      <c r="L466" t="str">
        <f>F476</f>
        <v>2014</v>
      </c>
      <c r="M466" t="str">
        <f>G476</f>
        <v>2015</v>
      </c>
      <c r="N466" t="str">
        <f>H476</f>
        <v>2016</v>
      </c>
    </row>
    <row r="467" spans="4:40" x14ac:dyDescent="0.3">
      <c r="J467">
        <f ca="1">Q462*(1/Q490)</f>
        <v>0.21484879813905403</v>
      </c>
      <c r="K467">
        <f ca="1">R462*(1/R490)</f>
        <v>0.25988964016476251</v>
      </c>
      <c r="L467">
        <f ca="1">S462*(1/S490)</f>
        <v>0.24171464135677612</v>
      </c>
      <c r="M467">
        <f ca="1">T462*(1/T490)</f>
        <v>0.20707511854255056</v>
      </c>
      <c r="N467">
        <f ca="1">U462*(1/U490)</f>
        <v>0.21004539291398924</v>
      </c>
    </row>
    <row r="469" spans="4:40" x14ac:dyDescent="0.3">
      <c r="X469" t="str">
        <f>"Depreciation / Sales"</f>
        <v>Depreciation / Sales</v>
      </c>
    </row>
    <row r="470" spans="4:40" x14ac:dyDescent="0.3">
      <c r="Q470" t="str">
        <f>"Change in EOY Pretax ROIC"</f>
        <v>Change in EOY Pretax ROIC</v>
      </c>
      <c r="X470" t="str">
        <f>D476</f>
        <v>2012</v>
      </c>
      <c r="Y470" t="str">
        <f>E476</f>
        <v>2013</v>
      </c>
      <c r="Z470" t="str">
        <f>F476</f>
        <v>2014</v>
      </c>
      <c r="AA470" t="str">
        <f>G476</f>
        <v>2015</v>
      </c>
      <c r="AB470" t="str">
        <f>H476</f>
        <v>2016</v>
      </c>
    </row>
    <row r="471" spans="4:40" x14ac:dyDescent="0.3">
      <c r="Q471" t="str">
        <f>K476</f>
        <v>12-13</v>
      </c>
      <c r="R471" t="str">
        <f>L476</f>
        <v>13-14</v>
      </c>
      <c r="S471" t="str">
        <f>M476</f>
        <v>14-15</v>
      </c>
      <c r="T471" t="str">
        <f>N476</f>
        <v>15-16</v>
      </c>
      <c r="X471">
        <f ca="1">(INDIRECT("J" &amp; MATCH("Depreciation &amp; Amortization Expense",B145:B403,0) +144))/(INDIRECT("J" &amp; MATCH("Sales/Revenue",B145:B403,0) +144))</f>
        <v>2.1365853658536587E-2</v>
      </c>
      <c r="Y471">
        <f ca="1">(INDIRECT("K" &amp; MATCH("Depreciation &amp; Amortization Expense",B145:B403,0) +144))/(INDIRECT("K" &amp; MATCH("Sales/Revenue",B145:B403,0) +144))</f>
        <v>2.2057416267942585E-2</v>
      </c>
      <c r="Z471">
        <f ca="1">(INDIRECT("L" &amp; MATCH("Depreciation &amp; Amortization Expense",B145:B403,0) +144))/(INDIRECT("L" &amp; MATCH("Sales/Revenue",B145:B403,0) +144))</f>
        <v>2.3018867924528303E-2</v>
      </c>
      <c r="AA471">
        <f ca="1">(INDIRECT("M" &amp; MATCH("Depreciation &amp; Amortization Expense",B145:B403,0) +144))/(INDIRECT("M" &amp; MATCH("Sales/Revenue",B145:B403,0) +144))</f>
        <v>2.5700483091787442E-2</v>
      </c>
      <c r="AB471">
        <f ca="1">(INDIRECT("N" &amp; MATCH("Depreciation &amp; Amortization Expense",B145:B403,0) +144))/(INDIRECT("N" &amp; MATCH("Sales/Revenue",B145:B403,0) +144))</f>
        <v>2.9866071428571433E-2</v>
      </c>
    </row>
    <row r="472" spans="4:40" x14ac:dyDescent="0.3">
      <c r="Q472">
        <f ca="1">K467-J467</f>
        <v>4.5040842025708488E-2</v>
      </c>
      <c r="R472">
        <f ca="1">L467-K467</f>
        <v>-1.8174998807986398E-2</v>
      </c>
      <c r="S472">
        <f ca="1">M467-L467</f>
        <v>-3.4639522814225554E-2</v>
      </c>
      <c r="T472">
        <f ca="1">N467-M467</f>
        <v>2.9702743714386803E-3</v>
      </c>
      <c r="AK472" t="str">
        <f>"Change in Depreciation / Sales"</f>
        <v>Change in Depreciation / Sales</v>
      </c>
    </row>
    <row r="473" spans="4:40" x14ac:dyDescent="0.3">
      <c r="AK473" t="str">
        <f>K476</f>
        <v>12-13</v>
      </c>
      <c r="AL473" t="str">
        <f>L476</f>
        <v>13-14</v>
      </c>
      <c r="AM473" t="str">
        <f>M476</f>
        <v>14-15</v>
      </c>
      <c r="AN473" t="str">
        <f>N476</f>
        <v>15-16</v>
      </c>
    </row>
    <row r="474" spans="4:40" x14ac:dyDescent="0.3">
      <c r="AK474">
        <f ca="1">Y471-X471</f>
        <v>6.9156260940599762E-4</v>
      </c>
      <c r="AL474">
        <f ca="1">Z471-Y471</f>
        <v>9.6145165658571841E-4</v>
      </c>
      <c r="AM474">
        <f ca="1">AA471-Z471</f>
        <v>2.6816151672591389E-3</v>
      </c>
      <c r="AN474">
        <f ca="1">AB471-AA471</f>
        <v>4.1655883367839909E-3</v>
      </c>
    </row>
    <row r="475" spans="4:40" x14ac:dyDescent="0.3">
      <c r="D475" t="str">
        <f>"EOY ROIC"</f>
        <v>EOY ROIC</v>
      </c>
      <c r="K475" t="str">
        <f>"Change in EOY ROIC"</f>
        <v>Change in EOY ROIC</v>
      </c>
    </row>
    <row r="476" spans="4:40" x14ac:dyDescent="0.3">
      <c r="D476" t="str">
        <f>C144</f>
        <v>2012</v>
      </c>
      <c r="E476" t="str">
        <f>D144</f>
        <v>2013</v>
      </c>
      <c r="F476" t="str">
        <f>E144</f>
        <v>2014</v>
      </c>
      <c r="G476" t="str">
        <f>F144</f>
        <v>2015</v>
      </c>
      <c r="H476" t="str">
        <f>G144</f>
        <v>2016</v>
      </c>
      <c r="K476" t="str">
        <f>RIGHT(D476,2) &amp; "-" &amp; RIGHT(E476,2)</f>
        <v>12-13</v>
      </c>
      <c r="L476" t="str">
        <f>RIGHT(E476,2) &amp; "-" &amp; RIGHT(F476,2)</f>
        <v>13-14</v>
      </c>
      <c r="M476" t="str">
        <f>RIGHT(F476,2) &amp; "-" &amp; RIGHT(G476,2)</f>
        <v>14-15</v>
      </c>
      <c r="N476" t="str">
        <f>RIGHT(G476,2) &amp; "-" &amp; RIGHT(H476,2)</f>
        <v>15-16</v>
      </c>
    </row>
    <row r="477" spans="4:40" x14ac:dyDescent="0.3">
      <c r="D477">
        <f ca="1">J467*(1-J487)</f>
        <v>0.13461260229652189</v>
      </c>
      <c r="E477">
        <f ca="1">K467*(1-K487)</f>
        <v>5.2691583795418662E-2</v>
      </c>
      <c r="F477">
        <f ca="1">L467*(1-L487)</f>
        <v>0.16574460476759897</v>
      </c>
      <c r="G477">
        <f ca="1">M467*(1-M487)</f>
        <v>0.15305552240101564</v>
      </c>
      <c r="H477">
        <f ca="1">N467*(1-N487)</f>
        <v>0.16405741738923801</v>
      </c>
      <c r="K477">
        <f ca="1">E477-D477</f>
        <v>-8.1921018501103227E-2</v>
      </c>
      <c r="L477">
        <f ca="1">F477-E477</f>
        <v>0.11305302097218031</v>
      </c>
      <c r="M477">
        <f ca="1">G477-F477</f>
        <v>-1.2689082366583337E-2</v>
      </c>
      <c r="N477">
        <f ca="1">H477-G477</f>
        <v>1.1001894988222377E-2</v>
      </c>
    </row>
    <row r="479" spans="4:40" x14ac:dyDescent="0.3">
      <c r="Q479" t="str">
        <f>"Change in Cash Tax Rate"</f>
        <v>Change in Cash Tax Rate</v>
      </c>
    </row>
    <row r="480" spans="4:40" x14ac:dyDescent="0.3">
      <c r="Q480" t="str">
        <f>K476</f>
        <v>12-13</v>
      </c>
      <c r="R480" t="str">
        <f>L476</f>
        <v>13-14</v>
      </c>
      <c r="S480" t="str">
        <f>M476</f>
        <v>14-15</v>
      </c>
      <c r="T480" t="str">
        <f>N476</f>
        <v>15-16</v>
      </c>
    </row>
    <row r="481" spans="10:40" x14ac:dyDescent="0.3">
      <c r="Q481">
        <f ca="1">K487-J487</f>
        <v>0.42379975890477117</v>
      </c>
      <c r="R481">
        <f ca="1">L487-K487</f>
        <v>-0.48295762533067171</v>
      </c>
      <c r="S481">
        <f ca="1">M487-L487</f>
        <v>-5.3426814028596059E-2</v>
      </c>
      <c r="T481">
        <f ca="1">N487-M487</f>
        <v>-4.1926531586643195E-2</v>
      </c>
      <c r="X481" t="str">
        <f>"Op WC / Sales"</f>
        <v>Op WC / Sales</v>
      </c>
    </row>
    <row r="482" spans="10:40" x14ac:dyDescent="0.3">
      <c r="X482" t="str">
        <f>D476</f>
        <v>2012</v>
      </c>
      <c r="Y482" t="str">
        <f>E476</f>
        <v>2013</v>
      </c>
      <c r="Z482" t="str">
        <f>F476</f>
        <v>2014</v>
      </c>
      <c r="AA482" t="str">
        <f>G476</f>
        <v>2015</v>
      </c>
      <c r="AB482" t="str">
        <f>H476</f>
        <v>2016</v>
      </c>
      <c r="AK482" t="str">
        <f>"Change in Op WC / Sales"</f>
        <v>Change in Op WC / Sales</v>
      </c>
    </row>
    <row r="483" spans="10:40" x14ac:dyDescent="0.3">
      <c r="X483">
        <f ca="1">(INDIRECT("J" &amp; MATCH("Total Current Assets",B145:B403,0) +144) - INDIRECT("J" &amp; MATCH("Total Current Liabilities",B145:B403,0) +144))/(INDIRECT("J" &amp; MATCH("Sales/Revenue",B145:B403,0) +144))</f>
        <v>0.25717073170731708</v>
      </c>
      <c r="Y483">
        <f ca="1">(INDIRECT("K" &amp; MATCH("Total Current Assets",B145:B403,0) +144) - INDIRECT("K" &amp; MATCH("Total Current Liabilities",B145:B403,0) +144))/(INDIRECT("K" &amp; MATCH("Sales/Revenue",B145:B403,0) +144))</f>
        <v>0.20703349282296654</v>
      </c>
      <c r="Z483">
        <f ca="1">(INDIRECT("L" &amp; MATCH("Total Current Assets",B145:B403,0) +144) - INDIRECT("L" &amp; MATCH("Total Current Liabilities",B145:B403,0) +144))/(INDIRECT("L" &amp; MATCH("Sales/Revenue",B145:B403,0) +144))</f>
        <v>0.20872641509433965</v>
      </c>
      <c r="AA483">
        <f ca="1">(INDIRECT("M" &amp; MATCH("Total Current Assets",B145:B403,0) +144) - INDIRECT("M" &amp; MATCH("Total Current Liabilities",B145:B403,0) +144))/(INDIRECT("M" &amp; MATCH("Sales/Revenue",B145:B403,0) +144))</f>
        <v>0.13913043478260873</v>
      </c>
      <c r="AB483">
        <f ca="1">(INDIRECT("N" &amp; MATCH("Total Current Assets",B145:B403,0) +144) - INDIRECT("N" &amp; MATCH("Total Current Liabilities",B145:B403,0) +144))/(INDIRECT("N" &amp; MATCH("Sales/Revenue",B145:B403,0) +144))</f>
        <v>0.1784375</v>
      </c>
      <c r="AK483" t="str">
        <f>K476</f>
        <v>12-13</v>
      </c>
      <c r="AL483" t="str">
        <f>L476</f>
        <v>13-14</v>
      </c>
      <c r="AM483" t="str">
        <f>M476</f>
        <v>14-15</v>
      </c>
      <c r="AN483" t="str">
        <f>N476</f>
        <v>15-16</v>
      </c>
    </row>
    <row r="484" spans="10:40" x14ac:dyDescent="0.3">
      <c r="AK484">
        <f ca="1">Y483-X483</f>
        <v>-5.0137238884350538E-2</v>
      </c>
      <c r="AL484">
        <f ca="1">Z483-Y483</f>
        <v>1.692922271373104E-3</v>
      </c>
      <c r="AM484">
        <f ca="1">AA483-Z483</f>
        <v>-6.9595980311730921E-2</v>
      </c>
      <c r="AN484">
        <f ca="1">AB483-AA483</f>
        <v>3.9307065217391274E-2</v>
      </c>
    </row>
    <row r="485" spans="10:40" x14ac:dyDescent="0.3">
      <c r="J485" t="str">
        <f>"Cash Tax Rate"</f>
        <v>Cash Tax Rate</v>
      </c>
    </row>
    <row r="486" spans="10:40" x14ac:dyDescent="0.3">
      <c r="J486" t="str">
        <f>D476</f>
        <v>2012</v>
      </c>
      <c r="K486" t="str">
        <f>E476</f>
        <v>2013</v>
      </c>
      <c r="L486" t="str">
        <f>F476</f>
        <v>2014</v>
      </c>
      <c r="M486" t="str">
        <f>G476</f>
        <v>2015</v>
      </c>
      <c r="N486" t="str">
        <f>H476</f>
        <v>2016</v>
      </c>
    </row>
    <row r="487" spans="10:40" x14ac:dyDescent="0.3">
      <c r="J487">
        <f ca="1">(INDIRECT("J" &amp; MATCH("Income Tax",B145:B403,0) +144))/(INDIRECT("J" &amp; MATCH("Pretax Income",B145:B403,0) +144))</f>
        <v>0.3734542456718879</v>
      </c>
      <c r="K487">
        <f ca="1">(INDIRECT("K" &amp; MATCH("Income Tax",B145:B403,0) +144))/(INDIRECT("K" &amp; MATCH("Pretax Income",B145:B403,0) +144))</f>
        <v>0.79725400457665907</v>
      </c>
      <c r="L487">
        <f ca="1">(INDIRECT("L" &amp; MATCH("Income Tax",B145:B403,0) +144))/(INDIRECT("L" &amp; MATCH("Pretax Income",B145:B403,0) +144))</f>
        <v>0.31429637924598736</v>
      </c>
      <c r="M487">
        <f ca="1">(INDIRECT("M" &amp; MATCH("Income Tax",B145:B403,0) +144))/(INDIRECT("M" &amp; MATCH("Pretax Income",B145:B403,0) +144))</f>
        <v>0.2608695652173913</v>
      </c>
      <c r="N487">
        <f ca="1">(INDIRECT("N" &amp; MATCH("Income Tax",B145:B403,0) +144))/(INDIRECT("N" &amp; MATCH("Pretax Income",B145:B403,0) +144))</f>
        <v>0.2189430336307481</v>
      </c>
    </row>
    <row r="488" spans="10:40" x14ac:dyDescent="0.3">
      <c r="Q488" t="str">
        <f>"Invested Capital / Sales"</f>
        <v>Invested Capital / Sales</v>
      </c>
    </row>
    <row r="489" spans="10:40" x14ac:dyDescent="0.3">
      <c r="Q489" t="str">
        <f>D476</f>
        <v>2012</v>
      </c>
      <c r="R489" t="str">
        <f>E476</f>
        <v>2013</v>
      </c>
      <c r="S489" t="str">
        <f>F476</f>
        <v>2014</v>
      </c>
      <c r="T489" t="str">
        <f>G476</f>
        <v>2015</v>
      </c>
      <c r="U489" t="str">
        <f>H476</f>
        <v>2016</v>
      </c>
      <c r="X489" t="str">
        <f>"PPE / Sales"</f>
        <v>PPE / Sales</v>
      </c>
    </row>
    <row r="490" spans="10:40" x14ac:dyDescent="0.3">
      <c r="Q490">
        <f ca="1">SUM(X483,X491,X499)</f>
        <v>0.75492682926829269</v>
      </c>
      <c r="R490">
        <f ca="1">SUM(Y483,Y491,Y499)</f>
        <v>0.61564593301435422</v>
      </c>
      <c r="S490">
        <f ca="1">SUM(Z483,Z491,Z499)</f>
        <v>0.6063207547169811</v>
      </c>
      <c r="T490">
        <f ca="1">SUM(AA483,AA491,AA499)</f>
        <v>0.77429951690821264</v>
      </c>
      <c r="U490">
        <f ca="1">SUM(AB483,AB491,AB499)</f>
        <v>0.75727678571428581</v>
      </c>
      <c r="X490" t="str">
        <f>D476</f>
        <v>2012</v>
      </c>
      <c r="Y490" t="str">
        <f>E476</f>
        <v>2013</v>
      </c>
      <c r="Z490" t="str">
        <f>F476</f>
        <v>2014</v>
      </c>
      <c r="AA490" t="str">
        <f>G476</f>
        <v>2015</v>
      </c>
      <c r="AB490" t="str">
        <f>H476</f>
        <v>2016</v>
      </c>
      <c r="AE490" t="str">
        <f>"Change in Invested Capital / Sales"</f>
        <v>Change in Invested Capital / Sales</v>
      </c>
      <c r="AK490" t="str">
        <f>"Change in PPE / Sales"</f>
        <v>Change in PPE / Sales</v>
      </c>
    </row>
    <row r="491" spans="10:40" x14ac:dyDescent="0.3">
      <c r="X491">
        <f ca="1">(INDIRECT("J" &amp; MATCH("Net Property, Plant &amp; Equipment",B145:B403,0) +144))/(INDIRECT("J" &amp; MATCH("Sales/Revenue",B145:B403,0) +144))</f>
        <v>0.11317073170731709</v>
      </c>
      <c r="Y491">
        <f ca="1">(INDIRECT("K" &amp; MATCH("Net Property, Plant &amp; Equipment",B145:B403,0) +144))/(INDIRECT("K" &amp; MATCH("Sales/Revenue",B145:B403,0) +144))</f>
        <v>9.7129186602870829E-2</v>
      </c>
      <c r="Z491">
        <f ca="1">(INDIRECT("L" &amp; MATCH("Net Property, Plant &amp; Equipment",B145:B403,0) +144))/(INDIRECT("L" &amp; MATCH("Sales/Revenue",B145:B403,0) +144))</f>
        <v>9.9622641509433965E-2</v>
      </c>
      <c r="AA491">
        <f ca="1">(INDIRECT("M" &amp; MATCH("Net Property, Plant &amp; Equipment",B145:B403,0) +144))/(INDIRECT("M" &amp; MATCH("Sales/Revenue",B145:B403,0) +144))</f>
        <v>0.10859903381642513</v>
      </c>
      <c r="AB491">
        <f ca="1">(INDIRECT("N" &amp; MATCH("Net Property, Plant &amp; Equipment",B145:B403,0) +144))/(INDIRECT("N" &amp; MATCH("Sales/Revenue",B145:B403,0) +144))</f>
        <v>0.10116071428571428</v>
      </c>
      <c r="AE491" t="str">
        <f>K476</f>
        <v>12-13</v>
      </c>
      <c r="AF491" t="str">
        <f>L476</f>
        <v>13-14</v>
      </c>
      <c r="AG491" t="str">
        <f>M476</f>
        <v>14-15</v>
      </c>
      <c r="AH491" t="str">
        <f>N476</f>
        <v>15-16</v>
      </c>
      <c r="AK491" t="str">
        <f>K476</f>
        <v>12-13</v>
      </c>
      <c r="AL491" t="str">
        <f>L476</f>
        <v>13-14</v>
      </c>
      <c r="AM491" t="str">
        <f>M476</f>
        <v>14-15</v>
      </c>
      <c r="AN491" t="str">
        <f>N476</f>
        <v>15-16</v>
      </c>
    </row>
    <row r="492" spans="10:40" x14ac:dyDescent="0.3">
      <c r="AE492">
        <f ca="1">R490-Q490</f>
        <v>-0.13928089625393847</v>
      </c>
      <c r="AF492">
        <f ca="1">S490-R490</f>
        <v>-9.3251782973731157E-3</v>
      </c>
      <c r="AG492">
        <f ca="1">T490-S490</f>
        <v>0.16797876219123153</v>
      </c>
      <c r="AH492">
        <f ca="1">U490-T490</f>
        <v>-1.7022731193926832E-2</v>
      </c>
      <c r="AK492">
        <f ca="1">Y491-X491</f>
        <v>-1.6041545104446261E-2</v>
      </c>
      <c r="AL492">
        <f ca="1">Z491-Y491</f>
        <v>2.4934549065631362E-3</v>
      </c>
      <c r="AM492">
        <f ca="1">AA491-Z491</f>
        <v>8.9763923069911683E-3</v>
      </c>
      <c r="AN492">
        <f ca="1">AB491-AA491</f>
        <v>-7.4383195307108491E-3</v>
      </c>
    </row>
    <row r="497" spans="3:40" x14ac:dyDescent="0.3">
      <c r="X497" t="str">
        <f>"Intangibles / Sales"</f>
        <v>Intangibles / Sales</v>
      </c>
    </row>
    <row r="498" spans="3:40" x14ac:dyDescent="0.3">
      <c r="X498" t="str">
        <f>D476</f>
        <v>2012</v>
      </c>
      <c r="Y498" t="str">
        <f>E476</f>
        <v>2013</v>
      </c>
      <c r="Z498" t="str">
        <f>F476</f>
        <v>2014</v>
      </c>
      <c r="AA498" t="str">
        <f>G476</f>
        <v>2015</v>
      </c>
      <c r="AB498" t="str">
        <f>H476</f>
        <v>2016</v>
      </c>
      <c r="AK498" t="str">
        <f>"Change in Intagibles / Sales"</f>
        <v>Change in Intagibles / Sales</v>
      </c>
    </row>
    <row r="499" spans="3:40" x14ac:dyDescent="0.3">
      <c r="X499">
        <f ca="1">(INDIRECT("J" &amp; MATCH("Intangible Assets",B145:B403,0) +144))/(INDIRECT("J" &amp; MATCH("Sales/Revenue",B145:B403,0) +144))</f>
        <v>0.3845853658536586</v>
      </c>
      <c r="Y499">
        <f ca="1">(INDIRECT("K" &amp; MATCH("Intangible Assets",B145:B403,0) +144))/(INDIRECT("K" &amp; MATCH("Sales/Revenue",B145:B403,0) +144))</f>
        <v>0.31148325358851681</v>
      </c>
      <c r="Z499">
        <f ca="1">(INDIRECT("L" &amp; MATCH("Intangible Assets",B145:B403,0) +144))/(INDIRECT("L" &amp; MATCH("Sales/Revenue",B145:B403,0) +144))</f>
        <v>0.29797169811320756</v>
      </c>
      <c r="AA499">
        <f ca="1">(INDIRECT("M" &amp; MATCH("Intangible Assets",B145:B403,0) +144))/(INDIRECT("M" &amp; MATCH("Sales/Revenue",B145:B403,0) +144))</f>
        <v>0.52657004830917875</v>
      </c>
      <c r="AB499">
        <f ca="1">(INDIRECT("N" &amp; MATCH("Intangible Assets",B145:B403,0) +144))/(INDIRECT("N" &amp; MATCH("Sales/Revenue",B145:B403,0) +144))</f>
        <v>0.47767857142857151</v>
      </c>
      <c r="AK499" t="str">
        <f>K476</f>
        <v>12-13</v>
      </c>
      <c r="AL499" t="str">
        <f>L476</f>
        <v>13-14</v>
      </c>
      <c r="AM499" t="str">
        <f>M476</f>
        <v>14-15</v>
      </c>
      <c r="AN499" t="str">
        <f>N476</f>
        <v>15-16</v>
      </c>
    </row>
    <row r="500" spans="3:40" x14ac:dyDescent="0.3">
      <c r="C500" t="s">
        <v>6181</v>
      </c>
      <c r="AK500">
        <f ca="1">Y499-X499</f>
        <v>-7.3102112265141794E-2</v>
      </c>
      <c r="AL500">
        <f ca="1">Z499-Y499</f>
        <v>-1.3511555475309245E-2</v>
      </c>
      <c r="AM500">
        <f ca="1">AA499-Z499</f>
        <v>0.22859835019597119</v>
      </c>
      <c r="AN500">
        <f ca="1">AB499-AA499</f>
        <v>-4.8891476880607243E-2</v>
      </c>
    </row>
    <row r="501" spans="3:40" x14ac:dyDescent="0.3">
      <c r="C501" t="s">
        <v>1071</v>
      </c>
    </row>
    <row r="502" spans="3:40" x14ac:dyDescent="0.3">
      <c r="C502" t="s">
        <v>1783</v>
      </c>
    </row>
    <row r="503" spans="3:40" x14ac:dyDescent="0.3">
      <c r="C503" t="s">
        <v>1068</v>
      </c>
    </row>
    <row r="504" spans="3:40" x14ac:dyDescent="0.3">
      <c r="C504" t="s">
        <v>1069</v>
      </c>
    </row>
    <row r="505" spans="3:40" x14ac:dyDescent="0.3">
      <c r="C505" t="s">
        <v>6182</v>
      </c>
    </row>
    <row r="506" spans="3:40" x14ac:dyDescent="0.3">
      <c r="C506" t="s">
        <v>1074</v>
      </c>
    </row>
    <row r="507" spans="3:40" x14ac:dyDescent="0.3">
      <c r="C507" t="s">
        <v>6183</v>
      </c>
    </row>
    <row r="508" spans="3:40" x14ac:dyDescent="0.3">
      <c r="C508" t="s">
        <v>1785</v>
      </c>
    </row>
    <row r="509" spans="3:40" x14ac:dyDescent="0.3">
      <c r="C509" t="s">
        <v>2492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09"/>
  <sheetViews>
    <sheetView topLeftCell="B1" workbookViewId="0"/>
  </sheetViews>
  <sheetFormatPr defaultRowHeight="14.4" x14ac:dyDescent="0.3"/>
  <cols>
    <col min="1" max="1" width="0" hidden="1" customWidth="1"/>
    <col min="2" max="7" width="20.6640625" customWidth="1"/>
  </cols>
  <sheetData>
    <row r="1" spans="1:16" x14ac:dyDescent="0.3">
      <c r="B1" t="s">
        <v>0</v>
      </c>
      <c r="C1" t="s">
        <v>6184</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AllianceBernstein Holding L.P.</v>
      </c>
    </row>
    <row r="2" spans="1:16" x14ac:dyDescent="0.3">
      <c r="B2" t="s">
        <v>2</v>
      </c>
      <c r="C2" t="s">
        <v>6185</v>
      </c>
      <c r="K2" t="str">
        <f>LEFT(C1,FIND("(",C1) - 2)</f>
        <v>AllianceBernstein Holding L.P.</v>
      </c>
    </row>
    <row r="3" spans="1:16" x14ac:dyDescent="0.3">
      <c r="J3">
        <f ca="1">RANDBETWEEN(1,6)</f>
        <v>6</v>
      </c>
      <c r="K3" t="str">
        <f>" is scheduled to report earnings "&amp;IFERROR("between "&amp;LEFT(C20,FIND("-",C20)-2)&amp;" and "&amp;RIGHT(C20,FIND("-",C20)-2),"on "&amp;C20)</f>
        <v xml:space="preserve"> is scheduled to report earnings on Jul 27, 2017</v>
      </c>
      <c r="L3" t="str">
        <f>" is slated to report earnings "&amp;IFERROR("between "&amp;LEFT(C20,FIND("-",C20)-2)&amp;" and "&amp;RIGHT(C20,FIND("-",C20)-2),"on "&amp;C20)</f>
        <v xml:space="preserve"> is slated to report earnings on Jul 27, 2017</v>
      </c>
      <c r="M3" t="str">
        <f>" will report earnings "&amp;IFERROR("between "&amp;LEFT(C20,FIND("-",C20)-2)&amp;" and "&amp;RIGHT(C20,FIND("-",C20)-2),"on "&amp;C20)</f>
        <v xml:space="preserve"> will report earnings on Jul 27, 2017</v>
      </c>
      <c r="N3" t="str">
        <f>" reports earnings "&amp;IFERROR("between "&amp;LEFT(C20,FIND("-",C20)-2)&amp;" and "&amp;RIGHT(C20,FIND("-",C20)-2),"on "&amp;C20)</f>
        <v xml:space="preserve"> reports earnings on Jul 27, 2017</v>
      </c>
      <c r="O3" t="str">
        <f>" plans to report earnings "&amp;IFERROR("between "&amp;LEFT(C20,FIND("-",C20)-2)&amp;" and "&amp;RIGHT(C20,FIND("-",C20)-2),"on "&amp;C20)</f>
        <v xml:space="preserve"> plans to report earnings on Jul 27, 2017</v>
      </c>
      <c r="P3" t="str">
        <f>" is going to report earnings "&amp;IFERROR("between "&amp;LEFT(C20,FIND("-",C20)-2)&amp;" and "&amp;RIGHT(C20,FIND("-",C20)-2),"on "&amp;C20)</f>
        <v xml:space="preserve"> is going to report earnings on Jul 27, 2017</v>
      </c>
    </row>
    <row r="4" spans="1:16" x14ac:dyDescent="0.3">
      <c r="B4" t="s">
        <v>4</v>
      </c>
      <c r="J4">
        <f ca="1">RANDBETWEEN(1,2)</f>
        <v>1</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$24.75, at the same price after opening slightly below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$24.75, at the same price after opening a bit below yesterday's closing price</v>
      </c>
    </row>
    <row r="5" spans="1:16" x14ac:dyDescent="0.3">
      <c r="J5">
        <f ca="1">RANDBETWEEN(1,2)</f>
        <v>2</v>
      </c>
      <c r="K5" t="str">
        <f>"The one year target estimate for " &amp; D1 &amp; " is " &amp; TEXT(C23,"$####.00")</f>
        <v>The one year target estimate for AllianceBernstein Holding L.P. is $25.71</v>
      </c>
      <c r="L5" t="str">
        <f>D1 &amp; " is expected to be trading at " &amp; TEXT(C23, "$####.00") &amp; ", based on target estimates"</f>
        <v>AllianceBernstein Holding L.P. is expected to be trading at $25.71, based on target estimates</v>
      </c>
    </row>
    <row r="6" spans="1:16" x14ac:dyDescent="0.3">
      <c r="K6" t="str">
        <f>" which would be " &amp; IF(OR(LEFT(ABS((C23-C2)/C2*100),1)="8",LEFT(ABS((C23-C2)/C2*100),2)="18"), "an ", "a ")  &amp;TEXT(ABS((C23-C2)/C2),"####.00%")&amp;IF((C23-C2)&gt;0," increase over"," decrease from")&amp;" the current price"</f>
        <v xml:space="preserve"> which would be a 3.88% increase over the current price</v>
      </c>
    </row>
    <row r="7" spans="1:16" x14ac:dyDescent="0.3">
      <c r="A7" s="1">
        <v>0</v>
      </c>
      <c r="B7" t="s">
        <v>5</v>
      </c>
      <c r="C7" t="s">
        <v>6185</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increase by 6.38% over last quarter based on the average of 7 analyst estimates (Yahoo Finance)</v>
      </c>
    </row>
    <row r="8" spans="1:16" x14ac:dyDescent="0.3">
      <c r="A8" s="1">
        <v>1</v>
      </c>
      <c r="B8" t="s">
        <v>7</v>
      </c>
      <c r="C8" t="s">
        <v>4944</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in the high end of its 52-week range</v>
      </c>
    </row>
    <row r="9" spans="1:16" x14ac:dyDescent="0.3">
      <c r="A9" s="1">
        <v>2</v>
      </c>
      <c r="B9" t="s">
        <v>9</v>
      </c>
      <c r="C9" t="s">
        <v>6186</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3 times, and a negative earnings surprise 1 time</v>
      </c>
    </row>
    <row r="10" spans="1:16" x14ac:dyDescent="0.3">
      <c r="A10" s="1">
        <v>3</v>
      </c>
      <c r="B10" t="s">
        <v>11</v>
      </c>
      <c r="C10" t="s">
        <v>6187</v>
      </c>
      <c r="K10" t="str">
        <f>IF(F48=F52,"",IF(F48&gt;F52, "EPS estimates have increased by " &amp; TEXT(F48-F52,"$0.00") &amp; " in the 2 months leading up to the earnings report", "EPS estimates have decreased by " &amp; TEXT(ABS(F48-F52),"$0.00") &amp; " in the 2 months leading up to the earnings report"))</f>
        <v>EPS estimates have increased by $0.08 in the 2 months leading up to the earnings report</v>
      </c>
    </row>
    <row r="11" spans="1:16" x14ac:dyDescent="0.3">
      <c r="A11" s="1">
        <v>4</v>
      </c>
      <c r="B11" t="s">
        <v>13</v>
      </c>
      <c r="C11" t="s">
        <v>6188</v>
      </c>
      <c r="K11" t="str">
        <f>IF(B145="Interest Income",U42, K42)</f>
        <v>AllianceBernstein Holding L.P. has managed to increase net income available to common, and fiscal year is january-december. all values usd millions. each year since 2012</v>
      </c>
    </row>
    <row r="12" spans="1:16" x14ac:dyDescent="0.3">
      <c r="A12" s="1">
        <v>5</v>
      </c>
      <c r="B12" t="s">
        <v>15</v>
      </c>
      <c r="C12" t="s">
        <v>6189</v>
      </c>
      <c r="D12" t="str">
        <f>LEFT(C12,FIND("-",C12)-2)</f>
        <v>20.40</v>
      </c>
      <c r="E12" t="str">
        <f>TRIM(RIGHT(C12,FIND("-",C12)-1))</f>
        <v>25.13</v>
      </c>
      <c r="K12" t="e">
        <f ca="1">D78</f>
        <v>#VALUE!</v>
      </c>
    </row>
    <row r="13" spans="1:16" x14ac:dyDescent="0.3">
      <c r="A13" s="1">
        <v>6</v>
      </c>
      <c r="B13" t="s">
        <v>17</v>
      </c>
      <c r="C13" t="s">
        <v>6190</v>
      </c>
      <c r="K13" t="e">
        <f ca="1">D89</f>
        <v>#VALUE!</v>
      </c>
    </row>
    <row r="14" spans="1:16" x14ac:dyDescent="0.3">
      <c r="A14" s="1">
        <v>7</v>
      </c>
      <c r="B14" t="s">
        <v>19</v>
      </c>
      <c r="C14" t="s">
        <v>6191</v>
      </c>
    </row>
    <row r="16" spans="1:16" x14ac:dyDescent="0.3">
      <c r="A16" s="1">
        <v>0</v>
      </c>
      <c r="B16" t="s">
        <v>21</v>
      </c>
      <c r="C16" t="s">
        <v>5635</v>
      </c>
    </row>
    <row r="17" spans="1:23" x14ac:dyDescent="0.3">
      <c r="A17" s="1">
        <v>1</v>
      </c>
      <c r="B17" t="s">
        <v>23</v>
      </c>
      <c r="C17" t="s">
        <v>2505</v>
      </c>
      <c r="K17" t="str">
        <f ca="1">K2 &amp; IF(J3=1, K3,IF(J3=2,L3,IF(J3=3,M3,IF(J3=4,N3,IF(J3=5,O3,IF(J3=6,P3)))))) &amp; ". " &amp; IF(J4=1,K4,IF(J4=2,L4)) &amp; ". " &amp; IF(J5=1,K5,IF(J5=2,L5)) &amp; K6 &amp; ". " &amp; K7 &amp; ". " &amp; K8 &amp; ". " &amp; K9 &amp; "."</f>
        <v>AllianceBernstein Holding L.P. is going to report earnings on Jul 27, 2017. The stock is currently trading at $24.75, at the same price after opening slightly below yesterday's close. AllianceBernstein Holding L.P. is expected to be trading at $25.71, based on target estimates which would be a 3.88% increase over the current price. Earnings are expected to increase by 6.38% over last quarter based on the average of 7 analyst estimates (Yahoo Finance). The stock is trading in the high end of its 52-week range. Over the last 4 quarters, there have been positive earnings surprises 3 times, and a negative earnings surprise 1 time.</v>
      </c>
    </row>
    <row r="18" spans="1:23" x14ac:dyDescent="0.3">
      <c r="A18" s="1">
        <v>2</v>
      </c>
      <c r="B18" t="s">
        <v>25</v>
      </c>
      <c r="C18" t="s">
        <v>6192</v>
      </c>
    </row>
    <row r="19" spans="1:23" x14ac:dyDescent="0.3">
      <c r="A19" s="1">
        <v>3</v>
      </c>
      <c r="B19" t="s">
        <v>27</v>
      </c>
      <c r="C19" t="s">
        <v>1843</v>
      </c>
    </row>
    <row r="20" spans="1:23" x14ac:dyDescent="0.3">
      <c r="A20" s="1">
        <v>4</v>
      </c>
      <c r="B20" t="s">
        <v>29</v>
      </c>
      <c r="C20" t="s">
        <v>30</v>
      </c>
    </row>
    <row r="21" spans="1:23" x14ac:dyDescent="0.3">
      <c r="A21" s="1">
        <v>5</v>
      </c>
      <c r="B21" t="s">
        <v>31</v>
      </c>
      <c r="C21" t="s">
        <v>6193</v>
      </c>
    </row>
    <row r="22" spans="1:23" x14ac:dyDescent="0.3">
      <c r="A22" s="1">
        <v>6</v>
      </c>
      <c r="B22" t="s">
        <v>33</v>
      </c>
      <c r="C22" t="s">
        <v>6194</v>
      </c>
      <c r="J22">
        <f>IF(K22 &lt;&gt; "",1, 0)</f>
        <v>0</v>
      </c>
      <c r="K22" t="str">
        <f>IF(I145="pos_trend","Revenue","")</f>
        <v/>
      </c>
      <c r="L22" t="str">
        <f t="shared" ref="L22:L38" si="0">IF(EXACT(K22,UPPER(K22)),K22,LOWER(K22))</f>
        <v/>
      </c>
      <c r="M22" t="str">
        <f>L22</f>
        <v/>
      </c>
      <c r="T22">
        <f>IF(U22 &lt;&gt; "",1, 0)</f>
        <v>0</v>
      </c>
      <c r="U22" t="str">
        <f>IF(AND(B145 = "Interest Income",I145="pos_trend"), "Interest Income","")</f>
        <v/>
      </c>
      <c r="V22" t="str">
        <f t="shared" ref="V22:V38" si="1">IF(EXACT(U22,UPPER(U22)),U22,LOWER(U22))</f>
        <v/>
      </c>
      <c r="W22" t="str">
        <f>V22</f>
        <v/>
      </c>
    </row>
    <row r="23" spans="1:23" x14ac:dyDescent="0.3">
      <c r="A23" s="1">
        <v>7</v>
      </c>
      <c r="B23" t="s">
        <v>34</v>
      </c>
      <c r="C23" t="s">
        <v>6195</v>
      </c>
      <c r="J23">
        <f>IF(K23 &lt;&gt; "",2, 0)</f>
        <v>0</v>
      </c>
      <c r="K23" t="str">
        <f>IF(I146="pos_trend",B146,"")</f>
        <v/>
      </c>
      <c r="L23" t="str">
        <f t="shared" si="0"/>
        <v/>
      </c>
      <c r="M23" t="str">
        <f t="shared" ref="M23:M39" si="2">IF(L23&lt;&gt;"", M22 &amp; ", " &amp; L23,M22)</f>
        <v/>
      </c>
      <c r="T23">
        <f>IF(U23 &lt;&gt; "",2, 0)</f>
        <v>0</v>
      </c>
      <c r="U23" t="str">
        <f>IF(I151="pos_trend",B151,"")</f>
        <v/>
      </c>
      <c r="V23" t="str">
        <f t="shared" si="1"/>
        <v/>
      </c>
      <c r="W23" t="str">
        <f t="shared" ref="W23:W39" si="3">IF(V23&lt;&gt;"", W22 &amp; ", " &amp; V23,W22)</f>
        <v/>
      </c>
    </row>
    <row r="24" spans="1:23" x14ac:dyDescent="0.3">
      <c r="J24">
        <f>IF(K24 &lt;&gt; "",3, 0)</f>
        <v>0</v>
      </c>
      <c r="K24" t="str">
        <f>IF(I153="pos_trend",B153,"")</f>
        <v/>
      </c>
      <c r="L24" t="str">
        <f t="shared" si="0"/>
        <v/>
      </c>
      <c r="M24" t="str">
        <f t="shared" si="2"/>
        <v/>
      </c>
      <c r="T24">
        <f>IF(U24 &lt;&gt; "",3, 0)</f>
        <v>0</v>
      </c>
      <c r="U24" t="str">
        <f>IF(I161="pos_trend",B161,"")</f>
        <v/>
      </c>
      <c r="V24" t="str">
        <f t="shared" si="1"/>
        <v/>
      </c>
      <c r="W24" t="str">
        <f t="shared" si="3"/>
        <v/>
      </c>
    </row>
    <row r="25" spans="1:23" x14ac:dyDescent="0.3">
      <c r="J25">
        <f>IF(K25 &lt;&gt; "",4, 0)</f>
        <v>0</v>
      </c>
      <c r="K25" t="str">
        <f>IF(I154="pos_trend",B154,"")</f>
        <v/>
      </c>
      <c r="L25" t="str">
        <f t="shared" si="0"/>
        <v/>
      </c>
      <c r="M25" t="str">
        <f t="shared" si="2"/>
        <v/>
      </c>
      <c r="T25">
        <f>IF(U25 &lt;&gt; "",4, 0)</f>
        <v>0</v>
      </c>
      <c r="U25" t="str">
        <f>IF(I162="pos_trend",B162,"")</f>
        <v/>
      </c>
      <c r="V25" t="str">
        <f t="shared" si="1"/>
        <v/>
      </c>
      <c r="W25" t="str">
        <f t="shared" si="3"/>
        <v/>
      </c>
    </row>
    <row r="26" spans="1:23" x14ac:dyDescent="0.3">
      <c r="B26" s="1" t="s">
        <v>36</v>
      </c>
      <c r="C26" s="1" t="s">
        <v>37</v>
      </c>
      <c r="D26" s="1" t="s">
        <v>38</v>
      </c>
      <c r="E26" s="1" t="s">
        <v>39</v>
      </c>
      <c r="F26" s="1" t="s">
        <v>40</v>
      </c>
      <c r="J26">
        <f>IF(K26 &lt;&gt; "",5, 0)</f>
        <v>0</v>
      </c>
      <c r="K26" t="str">
        <f>IF(I155="pos_trend",B155,"")</f>
        <v/>
      </c>
      <c r="L26" t="str">
        <f t="shared" si="0"/>
        <v/>
      </c>
      <c r="M26" t="str">
        <f t="shared" si="2"/>
        <v/>
      </c>
      <c r="T26">
        <f>IF(U26 &lt;&gt; "",5, 0)</f>
        <v>0</v>
      </c>
      <c r="U26" t="str">
        <f>IF(I167="pos_trend",B167,"")</f>
        <v/>
      </c>
      <c r="V26" t="str">
        <f t="shared" si="1"/>
        <v/>
      </c>
      <c r="W26" t="str">
        <f t="shared" si="3"/>
        <v/>
      </c>
    </row>
    <row r="27" spans="1:23" x14ac:dyDescent="0.3">
      <c r="A27" s="1">
        <v>0</v>
      </c>
      <c r="B27" t="s">
        <v>41</v>
      </c>
      <c r="C27">
        <v>7</v>
      </c>
      <c r="D27">
        <v>7</v>
      </c>
      <c r="E27">
        <v>8</v>
      </c>
      <c r="F27">
        <v>8</v>
      </c>
      <c r="J27">
        <f>IF(K27 &lt;&gt; "",6, 0)</f>
        <v>0</v>
      </c>
      <c r="K27" t="str">
        <f>IF(I172="pos_trend",B172,"")</f>
        <v/>
      </c>
      <c r="L27" t="str">
        <f t="shared" si="0"/>
        <v/>
      </c>
      <c r="M27" t="str">
        <f t="shared" si="2"/>
        <v/>
      </c>
      <c r="T27">
        <f>IF(U27 &lt;&gt; "",6, 0)</f>
        <v>0</v>
      </c>
      <c r="U27" t="str">
        <f>IF(I170="pos_trend",B170,"")</f>
        <v/>
      </c>
      <c r="V27" t="str">
        <f t="shared" si="1"/>
        <v/>
      </c>
      <c r="W27" t="str">
        <f t="shared" si="3"/>
        <v/>
      </c>
    </row>
    <row r="28" spans="1:23" x14ac:dyDescent="0.3">
      <c r="A28" s="1">
        <v>1</v>
      </c>
      <c r="B28" t="s">
        <v>42</v>
      </c>
      <c r="C28">
        <v>0.47</v>
      </c>
      <c r="D28">
        <v>0.5</v>
      </c>
      <c r="E28">
        <v>2.0299999999999998</v>
      </c>
      <c r="F28">
        <v>2.1800000000000002</v>
      </c>
      <c r="J28">
        <f>IF(K28 &lt;&gt; "",7, 0)</f>
        <v>0</v>
      </c>
      <c r="K28" t="str">
        <f>IF(I173="pos_trend",B173,"")</f>
        <v/>
      </c>
      <c r="L28" t="str">
        <f t="shared" si="0"/>
        <v/>
      </c>
      <c r="M28" t="str">
        <f t="shared" si="2"/>
        <v/>
      </c>
      <c r="T28">
        <f>IF(U28 &lt;&gt; "",7, 0)</f>
        <v>0</v>
      </c>
      <c r="U28" t="str">
        <f>IF(I171="pos_trend",B171,"")</f>
        <v/>
      </c>
      <c r="V28" t="str">
        <f t="shared" si="1"/>
        <v/>
      </c>
      <c r="W28" t="str">
        <f t="shared" si="3"/>
        <v/>
      </c>
    </row>
    <row r="29" spans="1:23" x14ac:dyDescent="0.3">
      <c r="A29" s="1">
        <v>2</v>
      </c>
      <c r="B29" t="s">
        <v>43</v>
      </c>
      <c r="C29">
        <v>0.45</v>
      </c>
      <c r="D29">
        <v>0.47</v>
      </c>
      <c r="E29">
        <v>1.99</v>
      </c>
      <c r="F29">
        <v>2.1</v>
      </c>
      <c r="J29">
        <f>IF(K29 &lt;&gt; "",8, 0)</f>
        <v>0</v>
      </c>
      <c r="K29" t="str">
        <f>IF(I174="pos_trend",B174,"")</f>
        <v/>
      </c>
      <c r="L29" t="str">
        <f t="shared" si="0"/>
        <v/>
      </c>
      <c r="M29" t="str">
        <f t="shared" si="2"/>
        <v/>
      </c>
      <c r="T29">
        <f>IF(U29 &lt;&gt; "",8, 0)</f>
        <v>0</v>
      </c>
      <c r="U29" t="str">
        <f>IF(I172="pos_trend",B172,"")</f>
        <v/>
      </c>
      <c r="V29" t="str">
        <f t="shared" si="1"/>
        <v/>
      </c>
      <c r="W29" t="str">
        <f t="shared" si="3"/>
        <v/>
      </c>
    </row>
    <row r="30" spans="1:23" x14ac:dyDescent="0.3">
      <c r="A30" s="1">
        <v>3</v>
      </c>
      <c r="B30" t="s">
        <v>44</v>
      </c>
      <c r="C30">
        <v>0.49</v>
      </c>
      <c r="D30">
        <v>0.51</v>
      </c>
      <c r="E30">
        <v>2.09</v>
      </c>
      <c r="F30">
        <v>2.27</v>
      </c>
      <c r="J30">
        <f>IF(K30 &lt;&gt; "",9, 0)</f>
        <v>0</v>
      </c>
      <c r="K30" t="str">
        <f>IF(I185="pos_trend",B185,"")</f>
        <v/>
      </c>
      <c r="L30" t="str">
        <f t="shared" si="0"/>
        <v/>
      </c>
      <c r="M30" t="str">
        <f t="shared" si="2"/>
        <v/>
      </c>
      <c r="T30">
        <f>IF(U30 &lt;&gt; "",9, 0)</f>
        <v>9</v>
      </c>
      <c r="U30" t="str">
        <f>IF(I178="pos_trend",B178,"")</f>
        <v>Net Income</v>
      </c>
      <c r="V30" t="str">
        <f t="shared" si="1"/>
        <v>net income</v>
      </c>
      <c r="W30" t="str">
        <f t="shared" si="3"/>
        <v>, net income</v>
      </c>
    </row>
    <row r="31" spans="1:23" x14ac:dyDescent="0.3">
      <c r="A31" s="1">
        <v>4</v>
      </c>
      <c r="B31" t="s">
        <v>45</v>
      </c>
      <c r="C31">
        <v>0.4</v>
      </c>
      <c r="D31">
        <v>0.45</v>
      </c>
      <c r="E31">
        <v>1.92</v>
      </c>
      <c r="F31">
        <v>2.0299999999999998</v>
      </c>
      <c r="J31">
        <f>IF(K31 &lt;&gt; "",10, 0)</f>
        <v>0</v>
      </c>
      <c r="K31" t="str">
        <f>IF(I186="pos_trend",B186,"")</f>
        <v/>
      </c>
      <c r="L31" t="str">
        <f t="shared" si="0"/>
        <v/>
      </c>
      <c r="M31" t="str">
        <f t="shared" si="2"/>
        <v/>
      </c>
      <c r="T31">
        <f>IF(U31 &lt;&gt; "",10, 0)</f>
        <v>0</v>
      </c>
      <c r="U31" t="str">
        <f>IF(I199="pos_trend",B199,"")</f>
        <v/>
      </c>
      <c r="V31" t="str">
        <f t="shared" si="1"/>
        <v/>
      </c>
      <c r="W31" t="str">
        <f t="shared" si="3"/>
        <v>, net income</v>
      </c>
    </row>
    <row r="32" spans="1:23" x14ac:dyDescent="0.3">
      <c r="J32">
        <f>IF(K32 &lt;&gt; "",11, 0)</f>
        <v>11</v>
      </c>
      <c r="K32" t="str">
        <f>IF(I187="pos_trend",B187,"")</f>
        <v>Net Income Available to Common</v>
      </c>
      <c r="L32" t="str">
        <f t="shared" si="0"/>
        <v>net income available to common</v>
      </c>
      <c r="M32" t="str">
        <f t="shared" si="2"/>
        <v>, net income available to common</v>
      </c>
      <c r="T32">
        <f>IF(U32 &lt;&gt; "",11, 0)</f>
        <v>0</v>
      </c>
      <c r="U32" t="str">
        <f>IF(I209="pos_trend",B209,"")</f>
        <v/>
      </c>
      <c r="V32" t="str">
        <f t="shared" si="1"/>
        <v/>
      </c>
      <c r="W32" t="str">
        <f t="shared" si="3"/>
        <v>, net income</v>
      </c>
    </row>
    <row r="33" spans="1:23" x14ac:dyDescent="0.3">
      <c r="B33" s="1" t="s">
        <v>46</v>
      </c>
      <c r="C33" s="1" t="s">
        <v>37</v>
      </c>
      <c r="D33" s="1" t="s">
        <v>38</v>
      </c>
      <c r="E33" s="1" t="s">
        <v>39</v>
      </c>
      <c r="F33" s="1" t="s">
        <v>40</v>
      </c>
      <c r="J33">
        <f>IF(K33 &lt;&gt; "",12, 0)</f>
        <v>12</v>
      </c>
      <c r="K33" t="str">
        <f>IF(I195="pos_trend",B195,"")</f>
        <v>Fiscal year is January-December. All values USD millions.</v>
      </c>
      <c r="L33" t="str">
        <f t="shared" si="0"/>
        <v>fiscal year is january-december. all values usd millions.</v>
      </c>
      <c r="M33" t="str">
        <f t="shared" si="2"/>
        <v>, net income available to common, fiscal year is january-december. all values usd millions.</v>
      </c>
      <c r="T33">
        <f>IF(U33 &lt;&gt; "",12, 0)</f>
        <v>0</v>
      </c>
      <c r="U33" t="str">
        <f>IF(I231="pos_trend",B231,"")</f>
        <v/>
      </c>
      <c r="V33" t="str">
        <f t="shared" si="1"/>
        <v/>
      </c>
      <c r="W33" t="str">
        <f t="shared" si="3"/>
        <v>, net income</v>
      </c>
    </row>
    <row r="34" spans="1:23" x14ac:dyDescent="0.3">
      <c r="A34" s="1">
        <v>0</v>
      </c>
      <c r="B34" t="s">
        <v>41</v>
      </c>
      <c r="C34" t="s">
        <v>1802</v>
      </c>
      <c r="D34" t="s">
        <v>1802</v>
      </c>
      <c r="E34" t="s">
        <v>47</v>
      </c>
      <c r="F34" t="s">
        <v>47</v>
      </c>
      <c r="J34">
        <f>IF(K34 &lt;&gt; "",13, 0)</f>
        <v>0</v>
      </c>
      <c r="K34" t="str">
        <f>IF(I196="pos_trend",B196,"")</f>
        <v/>
      </c>
      <c r="L34" t="str">
        <f t="shared" si="0"/>
        <v/>
      </c>
      <c r="M34" t="str">
        <f t="shared" si="2"/>
        <v>, net income available to common, fiscal year is january-december. all values usd millions.</v>
      </c>
      <c r="T34">
        <f>IF(U34 &lt;&gt; "",13, 0)</f>
        <v>0</v>
      </c>
      <c r="U34" t="str">
        <f>IF(I251="pos_trend",B251,"")</f>
        <v/>
      </c>
      <c r="V34" t="str">
        <f t="shared" si="1"/>
        <v/>
      </c>
      <c r="W34" t="str">
        <f t="shared" si="3"/>
        <v>, net income</v>
      </c>
    </row>
    <row r="35" spans="1:23" x14ac:dyDescent="0.3">
      <c r="A35" s="1">
        <v>1</v>
      </c>
      <c r="B35" t="s">
        <v>42</v>
      </c>
      <c r="C35" t="s">
        <v>6196</v>
      </c>
      <c r="D35" t="s">
        <v>6197</v>
      </c>
      <c r="E35" t="s">
        <v>1446</v>
      </c>
      <c r="F35" t="s">
        <v>6198</v>
      </c>
      <c r="J35">
        <f>IF(K35 &lt;&gt; "",14, 0)</f>
        <v>0</v>
      </c>
      <c r="K35" t="str">
        <f>IF(I201="pos_trend",B201,"")</f>
        <v/>
      </c>
      <c r="L35" t="str">
        <f t="shared" si="0"/>
        <v/>
      </c>
      <c r="M35" t="str">
        <f t="shared" si="2"/>
        <v>, net income available to common, fiscal year is january-december. all values usd millions.</v>
      </c>
      <c r="T35">
        <f>IF(U35 &lt;&gt; "",14, 0)</f>
        <v>0</v>
      </c>
      <c r="U35" t="str">
        <f>IF(I279="pos_trend",B279,"")</f>
        <v/>
      </c>
      <c r="V35" t="str">
        <f t="shared" si="1"/>
        <v/>
      </c>
      <c r="W35" t="str">
        <f t="shared" si="3"/>
        <v>, net income</v>
      </c>
    </row>
    <row r="36" spans="1:23" x14ac:dyDescent="0.3">
      <c r="A36" s="1">
        <v>2</v>
      </c>
      <c r="B36" t="s">
        <v>43</v>
      </c>
      <c r="C36" t="s">
        <v>6199</v>
      </c>
      <c r="D36" t="s">
        <v>6200</v>
      </c>
      <c r="E36" t="s">
        <v>6201</v>
      </c>
      <c r="F36" t="s">
        <v>6201</v>
      </c>
      <c r="J36">
        <f>IF(K36 &lt;&gt; "",15, 0)</f>
        <v>0</v>
      </c>
      <c r="K36" t="str">
        <f>IF(I202="pos_trend",B202,"")</f>
        <v/>
      </c>
      <c r="L36" t="str">
        <f t="shared" si="0"/>
        <v/>
      </c>
      <c r="M36" t="str">
        <f t="shared" si="2"/>
        <v>, net income available to common, fiscal year is january-december. all values usd millions.</v>
      </c>
      <c r="T36">
        <f>IF(U36 &lt;&gt; "",15, 0)</f>
        <v>0</v>
      </c>
      <c r="U36" t="str">
        <f>IF(I336="pos_trend",B336,"")</f>
        <v/>
      </c>
      <c r="V36" t="str">
        <f t="shared" si="1"/>
        <v/>
      </c>
      <c r="W36" t="str">
        <f t="shared" si="3"/>
        <v>, net income</v>
      </c>
    </row>
    <row r="37" spans="1:23" x14ac:dyDescent="0.3">
      <c r="A37" s="1">
        <v>3</v>
      </c>
      <c r="B37" t="s">
        <v>44</v>
      </c>
      <c r="C37" t="s">
        <v>6202</v>
      </c>
      <c r="D37" t="s">
        <v>6203</v>
      </c>
      <c r="E37" t="s">
        <v>6198</v>
      </c>
      <c r="F37" t="s">
        <v>6204</v>
      </c>
      <c r="J37">
        <f>IF(K37 &lt;&gt; "",16, 0)</f>
        <v>0</v>
      </c>
      <c r="K37" t="str">
        <f>IF(I203="pos_trend",B203,"")</f>
        <v/>
      </c>
      <c r="L37" t="str">
        <f t="shared" si="0"/>
        <v/>
      </c>
      <c r="M37" t="str">
        <f t="shared" si="2"/>
        <v>, net income available to common, fiscal year is january-december. all values usd millions.</v>
      </c>
      <c r="T37">
        <f>IF(U37 &lt;&gt; "",16, 0)</f>
        <v>0</v>
      </c>
      <c r="U37" t="str">
        <f>IF(I235="pos_trend",B235,"")</f>
        <v/>
      </c>
      <c r="V37" t="str">
        <f t="shared" si="1"/>
        <v/>
      </c>
      <c r="W37" t="str">
        <f t="shared" si="3"/>
        <v>, net income</v>
      </c>
    </row>
    <row r="38" spans="1:23" x14ac:dyDescent="0.3">
      <c r="A38" s="1">
        <v>4</v>
      </c>
      <c r="B38" t="s">
        <v>60</v>
      </c>
      <c r="C38" t="s">
        <v>6205</v>
      </c>
      <c r="D38" t="s">
        <v>6206</v>
      </c>
      <c r="E38" t="s">
        <v>6207</v>
      </c>
      <c r="F38" t="s">
        <v>1446</v>
      </c>
      <c r="J38">
        <f>IF(K38 &lt;&gt; "",17, 0)</f>
        <v>0</v>
      </c>
      <c r="K38" t="str">
        <f>IF(I351="pos_trend",B351,"")</f>
        <v/>
      </c>
      <c r="L38" t="str">
        <f t="shared" si="0"/>
        <v/>
      </c>
      <c r="M38" t="str">
        <f t="shared" si="2"/>
        <v>, net income available to common, fiscal year is january-december. all values usd millions.</v>
      </c>
      <c r="T38">
        <f>IF(U38 &lt;&gt; "",17, 0)</f>
        <v>0</v>
      </c>
      <c r="U38" t="str">
        <f>IF(I236="pos_trend",B236,"")</f>
        <v/>
      </c>
      <c r="V38" t="str">
        <f t="shared" si="1"/>
        <v/>
      </c>
      <c r="W38" t="str">
        <f t="shared" si="3"/>
        <v>, net income</v>
      </c>
    </row>
    <row r="39" spans="1:23" x14ac:dyDescent="0.3">
      <c r="A39" s="1">
        <v>5</v>
      </c>
      <c r="B39" t="s">
        <v>63</v>
      </c>
      <c r="C39" t="s">
        <v>6208</v>
      </c>
      <c r="D39" t="s">
        <v>6209</v>
      </c>
      <c r="E39" t="s">
        <v>6210</v>
      </c>
      <c r="F39" t="s">
        <v>6211</v>
      </c>
      <c r="K39" t="str">
        <f>IF(I352="pos_trend",B352,"")</f>
        <v/>
      </c>
      <c r="M39" t="str">
        <f t="shared" si="2"/>
        <v>, net income available to common, fiscal year is january-december. all values usd millions.</v>
      </c>
      <c r="W39" t="str">
        <f t="shared" si="3"/>
        <v>, net income</v>
      </c>
    </row>
    <row r="40" spans="1:23" x14ac:dyDescent="0.3">
      <c r="J40">
        <f>MAX(J22:J39)</f>
        <v>12</v>
      </c>
      <c r="K40" t="str">
        <f>VLOOKUP(J40,J22:K39,2,FALSE)</f>
        <v>Fiscal year is January-December. All values USD millions.</v>
      </c>
      <c r="M40" t="str">
        <f>IF(IFERROR(FIND(",",M39),TRUE)=TRUE,M39,IF(NOT(EXACT(K40,UPPER(K40))),SUBSTITUTE(M39,LOWER(K40),"and "&amp;LOWER(K40)),SUBSTITUTE(M39,K40,"and "&amp;K40)))</f>
        <v>, net income available to common, and fiscal year is january-december. all values usd millions.</v>
      </c>
      <c r="T40">
        <f>MAX(T22:T39)</f>
        <v>9</v>
      </c>
      <c r="U40" t="str">
        <f>VLOOKUP(T40,T22:U39,2,FALSE)</f>
        <v>Net Income</v>
      </c>
      <c r="W40" t="str">
        <f>IF(IFERROR(FIND(",",W39),TRUE)=TRUE,W39,IF(NOT(EXACT(U40,UPPER(U40))),SUBSTITUTE(W39,LOWER(U40),"and "&amp;LOWER(U40)),SUBSTITUTE(W39,U40,"and "&amp;U40)))</f>
        <v>, and net income</v>
      </c>
    </row>
    <row r="41" spans="1:23" x14ac:dyDescent="0.3">
      <c r="B41" s="1" t="s">
        <v>68</v>
      </c>
      <c r="C41" s="1" t="s">
        <v>69</v>
      </c>
      <c r="D41" s="1" t="s">
        <v>70</v>
      </c>
      <c r="E41" s="1" t="s">
        <v>71</v>
      </c>
      <c r="F41" s="1" t="s">
        <v>72</v>
      </c>
    </row>
    <row r="42" spans="1:23" x14ac:dyDescent="0.3">
      <c r="A42" s="1">
        <v>0</v>
      </c>
      <c r="B42" t="s">
        <v>73</v>
      </c>
      <c r="C42" t="s">
        <v>1825</v>
      </c>
      <c r="D42" t="s">
        <v>4562</v>
      </c>
      <c r="E42" t="s">
        <v>3808</v>
      </c>
      <c r="F42" t="s">
        <v>1825</v>
      </c>
      <c r="K42" t="str">
        <f>SUBSTITUTE(IF(M40&lt;&gt;"", D1 &amp; " has managed to increase " &amp; M40 &amp; " each year since " &amp; C144, "No positive trends")," , "," ")</f>
        <v>AllianceBernstein Holding L.P. has managed to increase net income available to common, and fiscal year is january-december. all values usd millions. each year since 2012</v>
      </c>
      <c r="U42" t="str">
        <f>SUBSTITUTE(IF(W40&lt;&gt;"", D1 &amp; " has managed to increase " &amp; W40 &amp; " each year since " &amp; C144, "No positive trends")," , "," ")</f>
        <v>AllianceBernstein Holding L.P. has managed to increase and net income each year since 2012</v>
      </c>
    </row>
    <row r="43" spans="1:23" x14ac:dyDescent="0.3">
      <c r="A43" s="1">
        <v>1</v>
      </c>
      <c r="B43" t="s">
        <v>78</v>
      </c>
      <c r="C43" t="s">
        <v>6212</v>
      </c>
      <c r="D43" t="s">
        <v>6213</v>
      </c>
      <c r="E43" t="s">
        <v>2490</v>
      </c>
      <c r="F43" t="s">
        <v>6214</v>
      </c>
    </row>
    <row r="44" spans="1:23" x14ac:dyDescent="0.3">
      <c r="A44" s="1">
        <v>2</v>
      </c>
      <c r="B44" t="s">
        <v>82</v>
      </c>
      <c r="C44" t="s">
        <v>74</v>
      </c>
      <c r="D44" t="s">
        <v>81</v>
      </c>
      <c r="E44" t="s">
        <v>3371</v>
      </c>
      <c r="F44" t="s">
        <v>81</v>
      </c>
    </row>
    <row r="45" spans="1:23" x14ac:dyDescent="0.3">
      <c r="A45" s="1">
        <v>3</v>
      </c>
      <c r="B45" t="s">
        <v>87</v>
      </c>
      <c r="C45" t="s">
        <v>6215</v>
      </c>
      <c r="D45" t="s">
        <v>6216</v>
      </c>
      <c r="E45" t="s">
        <v>6217</v>
      </c>
      <c r="F45" t="s">
        <v>1111</v>
      </c>
    </row>
    <row r="47" spans="1:23" x14ac:dyDescent="0.3">
      <c r="B47" s="1" t="s">
        <v>92</v>
      </c>
      <c r="C47" s="1" t="s">
        <v>37</v>
      </c>
      <c r="D47" s="1" t="s">
        <v>38</v>
      </c>
      <c r="E47" s="1" t="s">
        <v>39</v>
      </c>
      <c r="F47" s="1" t="s">
        <v>40</v>
      </c>
    </row>
    <row r="48" spans="1:23" x14ac:dyDescent="0.3">
      <c r="A48" s="1">
        <v>0</v>
      </c>
      <c r="B48" t="s">
        <v>93</v>
      </c>
      <c r="C48">
        <v>0.47</v>
      </c>
      <c r="D48">
        <v>0.5</v>
      </c>
      <c r="E48">
        <v>2.0299999999999998</v>
      </c>
      <c r="F48">
        <v>2.1800000000000002</v>
      </c>
    </row>
    <row r="49" spans="1:14" x14ac:dyDescent="0.3">
      <c r="A49" s="1">
        <v>1</v>
      </c>
      <c r="B49" t="s">
        <v>94</v>
      </c>
      <c r="C49">
        <v>0.47</v>
      </c>
      <c r="D49">
        <v>0.5</v>
      </c>
      <c r="E49">
        <v>2.0299999999999998</v>
      </c>
      <c r="F49">
        <v>2.1800000000000002</v>
      </c>
    </row>
    <row r="50" spans="1:14" x14ac:dyDescent="0.3">
      <c r="A50" s="1">
        <v>2</v>
      </c>
      <c r="B50" t="s">
        <v>95</v>
      </c>
      <c r="C50">
        <v>0.45</v>
      </c>
      <c r="D50">
        <v>0.48</v>
      </c>
      <c r="E50">
        <v>2</v>
      </c>
      <c r="F50">
        <v>2.13</v>
      </c>
    </row>
    <row r="51" spans="1:14" x14ac:dyDescent="0.3">
      <c r="A51" s="1">
        <v>3</v>
      </c>
      <c r="B51" t="s">
        <v>96</v>
      </c>
      <c r="C51">
        <v>0.45</v>
      </c>
      <c r="D51">
        <v>0.48</v>
      </c>
      <c r="E51">
        <v>1.99</v>
      </c>
      <c r="F51">
        <v>2.11</v>
      </c>
    </row>
    <row r="52" spans="1:14" x14ac:dyDescent="0.3">
      <c r="A52" s="1">
        <v>4</v>
      </c>
      <c r="B52" t="s">
        <v>97</v>
      </c>
      <c r="C52">
        <v>0.46</v>
      </c>
      <c r="D52">
        <v>0.49</v>
      </c>
      <c r="E52">
        <v>1.99</v>
      </c>
      <c r="F52">
        <v>2.1</v>
      </c>
    </row>
    <row r="54" spans="1:14" x14ac:dyDescent="0.3">
      <c r="B54" s="1" t="s">
        <v>98</v>
      </c>
      <c r="C54" s="1" t="s">
        <v>37</v>
      </c>
      <c r="D54" s="1" t="s">
        <v>38</v>
      </c>
      <c r="E54" s="1" t="s">
        <v>39</v>
      </c>
      <c r="F54" s="1" t="s">
        <v>40</v>
      </c>
    </row>
    <row r="55" spans="1:14" x14ac:dyDescent="0.3">
      <c r="A55" s="1">
        <v>0</v>
      </c>
      <c r="B55" t="s">
        <v>99</v>
      </c>
    </row>
    <row r="56" spans="1:14" x14ac:dyDescent="0.3">
      <c r="A56" s="1">
        <v>1</v>
      </c>
      <c r="B56" t="s">
        <v>100</v>
      </c>
      <c r="C56">
        <v>5</v>
      </c>
      <c r="D56">
        <v>4</v>
      </c>
      <c r="E56">
        <v>3</v>
      </c>
      <c r="F56">
        <v>4</v>
      </c>
    </row>
    <row r="57" spans="1:14" x14ac:dyDescent="0.3">
      <c r="A57" s="1">
        <v>2</v>
      </c>
      <c r="B57" t="s">
        <v>101</v>
      </c>
    </row>
    <row r="58" spans="1:14" x14ac:dyDescent="0.3">
      <c r="A58" s="1">
        <v>3</v>
      </c>
      <c r="B58" t="s">
        <v>102</v>
      </c>
    </row>
    <row r="60" spans="1:14" x14ac:dyDescent="0.3">
      <c r="B60" s="1" t="s">
        <v>103</v>
      </c>
      <c r="C60" s="1" t="s">
        <v>6218</v>
      </c>
      <c r="D60" s="1" t="s">
        <v>105</v>
      </c>
      <c r="E60" s="1" t="s">
        <v>106</v>
      </c>
      <c r="F60" s="1" t="s">
        <v>107</v>
      </c>
      <c r="I60" t="str">
        <f t="shared" ref="I60:I123" si="4">IF(AND(K60&gt; J60, L60&gt; K60, M60&gt; L60, N60&gt; M60), "pos_trend", IF(AND(K60&lt; J60, L60&lt; K60, M60&lt; L60, N60&lt; M60), "neg_trend", "N/A"))</f>
        <v>N/A</v>
      </c>
      <c r="J60" t="str">
        <f t="shared" ref="J60:J123" si="5">IFERROR(IF(TRIM(C60)="-", "N/A", IF(RIGHT(C60,1)=")",IF(RIGHT(C60,2)="T)",-1000000000000*VALUE(MID(C60,2,LEN(C60)-3)),IF(RIGHT(C60,2)="M)",-1000000*VALUE(MID(C60,2,LEN(C60)-3)),IF(RIGHT(C60,2)="B)",-1000000000*VALUE(MID(C60,2,LEN(C60)-3)),IF(RIGHT(C60,2)="k)",-1000*VALUE(MID(C60,2,LEN(C60)-3)),VALUE(SUBSTITUTE(C60,",","")))))),IF(RIGHT(C60,1)="T",1000000000000*VALUE(LEFT(C60,LEN(C60)-1)),IF(RIGHT(C60,1)="M",1000000*VALUE(LEFT(C60,LEN(C60)-1)),IF(RIGHT(C60,1)="B",1000000000*VALUE(LEFT(C60,LEN(C60)-1)),IF(RIGHT(C60,1)="%",0.01*VALUE(LEFT(C60,LEN(C60)-1)),IF(RIGHT(C60,1)="k",1000*VALUE(LEFT(C60,LEN(C60)-1)),VALUE(SUBSTITUTE(C60,",",""))))))))),"N/A")</f>
        <v>N/A</v>
      </c>
      <c r="K60" t="str">
        <f t="shared" ref="K60:K123" si="6">IFERROR(IF(TRIM(D60)="-", "N/A", IF(RIGHT(D60,1)=")",IF(RIGHT(D60,2)="T)",-1000000000000*VALUE(MID(D60,2,LEN(D60)-3)),IF(RIGHT(D60,2)="M)",-1000000*VALUE(MID(D60,2,LEN(D60)-3)),IF(RIGHT(D60,2)="B)",-1000000000*VALUE(MID(D60,2,LEN(D60)-3)),IF(RIGHT(D60,2)="k)",-1000*VALUE(MID(D60,2,LEN(D60)-3)),VALUE(SUBSTITUTE(D60,",","")))))),IF(RIGHT(D60,1)="T",1000000000000*VALUE(LEFT(D60,LEN(D60)-1)),IF(RIGHT(D60,1)="M",1000000*VALUE(LEFT(D60,LEN(D60)-1)),IF(RIGHT(D60,1)="B",1000000000*VALUE(LEFT(D60,LEN(D60)-1)),IF(RIGHT(D60,1)="%",0.01*VALUE(LEFT(D60,LEN(D60)-1)),IF(RIGHT(D60,1)="k",1000*VALUE(LEFT(D60,LEN(D60)-1)),VALUE(SUBSTITUTE(D60,",",""))))))))),"N/A")</f>
        <v>N/A</v>
      </c>
      <c r="L60" t="str">
        <f t="shared" ref="L60:L123" si="7">IFERROR(IF(TRIM(E60)="-", "N/A", IF(RIGHT(E60,1)=")",IF(RIGHT(E60,2)="T)",-1000000000000*VALUE(MID(E60,2,LEN(E60)-3)),IF(RIGHT(E60,2)="M)",-1000000*VALUE(MID(E60,2,LEN(E60)-3)),IF(RIGHT(E60,2)="B)",-1000000000*VALUE(MID(E60,2,LEN(E60)-3)),IF(RIGHT(E60,2)="k)",-1000*VALUE(MID(E60,2,LEN(E60)-3)),VALUE(SUBSTITUTE(E60,",","")))))),IF(RIGHT(E60,1)="T",1000000000000*VALUE(LEFT(E60,LEN(E60)-1)),IF(RIGHT(E60,1)="M",1000000*VALUE(LEFT(E60,LEN(E60)-1)),IF(RIGHT(E60,1)="B",1000000000*VALUE(LEFT(E60,LEN(E60)-1)),IF(RIGHT(E60,1)="%",0.01*VALUE(LEFT(E60,LEN(E60)-1)),IF(RIGHT(E60,1)="k",1000*VALUE(LEFT(E60,LEN(E60)-1)),VALUE(SUBSTITUTE(E60,",",""))))))))),"N/A")</f>
        <v>N/A</v>
      </c>
      <c r="M60" t="str">
        <f t="shared" ref="M60:M123" si="8">IFERROR(IF(TRIM(F60)="-", "N/A", IF(RIGHT(F60,1)=")",IF(RIGHT(F60,2)="T)",-1000000000000*VALUE(MID(F60,2,LEN(F60)-3)),IF(RIGHT(F60,2)="M)",-1000000*VALUE(MID(F60,2,LEN(F60)-3)),IF(RIGHT(F60,2)="B)",-1000000000*VALUE(MID(F60,2,LEN(F60)-3)),IF(RIGHT(F60,2)="k)",-1000*VALUE(MID(F60,2,LEN(F60)-3)),VALUE(SUBSTITUTE(F60,",","")))))),IF(RIGHT(F60,1)="T",1000000000000*VALUE(LEFT(F60,LEN(F60)-1)),IF(RIGHT(F60,1)="M",1000000*VALUE(LEFT(F60,LEN(F60)-1)),IF(RIGHT(F60,1)="B",1000000000*VALUE(LEFT(F60,LEN(F60)-1)),IF(RIGHT(F60,1)="%",0.01*VALUE(LEFT(F60,LEN(F60)-1)),IF(RIGHT(F60,1)="k",1000*VALUE(LEFT(F60,LEN(F60)-1)),VALUE(SUBSTITUTE(F60,",",""))))))))),"N/A")</f>
        <v>N/A</v>
      </c>
      <c r="N60" t="str">
        <f t="shared" ref="N60:N123" si="9">IFERROR(IF(TRIM(G60)="-", "N/A", IF(RIGHT(G60,1)=")",IF(RIGHT(G60,2)="T)",-1000000000000*VALUE(MID(G60,2,LEN(G60)-3)),IF(RIGHT(G60,2)="M)",-1000000*VALUE(MID(G60,2,LEN(G60)-3)),IF(RIGHT(G60,2)="B)",-1000000000*VALUE(MID(G60,2,LEN(G60)-3)),IF(RIGHT(G60,2)="k)",-1000*VALUE(MID(G60,2,LEN(G60)-3)),VALUE(SUBSTITUTE(G60,",","")))))),IF(RIGHT(G60,1)="T",1000000000000*VALUE(LEFT(G60,LEN(G60)-1)),IF(RIGHT(G60,1)="M",1000000*VALUE(LEFT(G60,LEN(G60)-1)),IF(RIGHT(G60,1)="B",1000000000*VALUE(LEFT(G60,LEN(G60)-1)),IF(RIGHT(G60,1)="%",0.01*VALUE(LEFT(G60,LEN(G60)-1)),IF(RIGHT(G60,1)="k",1000*VALUE(LEFT(G60,LEN(G60)-1)),VALUE(SUBSTITUTE(G60,",",""))))))))),"N/A")</f>
        <v>N/A</v>
      </c>
    </row>
    <row r="61" spans="1:14" x14ac:dyDescent="0.3">
      <c r="A61" s="1">
        <v>0</v>
      </c>
      <c r="B61" t="s">
        <v>108</v>
      </c>
      <c r="C61" t="s">
        <v>6219</v>
      </c>
      <c r="F61">
        <v>0.19</v>
      </c>
      <c r="I61" t="str">
        <f t="shared" si="4"/>
        <v>N/A</v>
      </c>
      <c r="J61">
        <f t="shared" si="5"/>
        <v>0.17500000000000002</v>
      </c>
      <c r="K61" t="str">
        <f t="shared" si="6"/>
        <v>N/A</v>
      </c>
      <c r="L61" t="str">
        <f t="shared" si="7"/>
        <v>N/A</v>
      </c>
      <c r="M61">
        <f t="shared" si="8"/>
        <v>0.19</v>
      </c>
      <c r="N61" t="str">
        <f t="shared" si="9"/>
        <v>N/A</v>
      </c>
    </row>
    <row r="62" spans="1:14" x14ac:dyDescent="0.3">
      <c r="A62" s="1">
        <v>1</v>
      </c>
      <c r="B62" t="s">
        <v>110</v>
      </c>
      <c r="C62" t="s">
        <v>5017</v>
      </c>
      <c r="F62">
        <v>0.22</v>
      </c>
      <c r="I62" t="str">
        <f t="shared" si="4"/>
        <v>N/A</v>
      </c>
      <c r="J62">
        <f t="shared" si="5"/>
        <v>0.111</v>
      </c>
      <c r="K62" t="str">
        <f t="shared" si="6"/>
        <v>N/A</v>
      </c>
      <c r="L62" t="str">
        <f t="shared" si="7"/>
        <v>N/A</v>
      </c>
      <c r="M62">
        <f t="shared" si="8"/>
        <v>0.22</v>
      </c>
      <c r="N62" t="str">
        <f t="shared" si="9"/>
        <v>N/A</v>
      </c>
    </row>
    <row r="63" spans="1:14" x14ac:dyDescent="0.3">
      <c r="A63" s="1">
        <v>2</v>
      </c>
      <c r="B63" t="s">
        <v>112</v>
      </c>
      <c r="C63" t="s">
        <v>6220</v>
      </c>
      <c r="F63">
        <v>0.08</v>
      </c>
      <c r="I63" t="str">
        <f t="shared" si="4"/>
        <v>N/A</v>
      </c>
      <c r="J63">
        <f t="shared" si="5"/>
        <v>5.7000000000000002E-2</v>
      </c>
      <c r="K63" t="str">
        <f t="shared" si="6"/>
        <v>N/A</v>
      </c>
      <c r="L63" t="str">
        <f t="shared" si="7"/>
        <v>N/A</v>
      </c>
      <c r="M63">
        <f t="shared" si="8"/>
        <v>0.08</v>
      </c>
      <c r="N63" t="str">
        <f t="shared" si="9"/>
        <v>N/A</v>
      </c>
    </row>
    <row r="64" spans="1:14" x14ac:dyDescent="0.3">
      <c r="A64" s="1">
        <v>3</v>
      </c>
      <c r="B64" t="s">
        <v>114</v>
      </c>
      <c r="C64" t="s">
        <v>6221</v>
      </c>
      <c r="F64">
        <v>0.12</v>
      </c>
      <c r="I64" t="str">
        <f t="shared" si="4"/>
        <v>N/A</v>
      </c>
      <c r="J64">
        <f t="shared" si="5"/>
        <v>7.400000000000001E-2</v>
      </c>
      <c r="K64" t="str">
        <f t="shared" si="6"/>
        <v>N/A</v>
      </c>
      <c r="L64" t="str">
        <f t="shared" si="7"/>
        <v>N/A</v>
      </c>
      <c r="M64">
        <f t="shared" si="8"/>
        <v>0.12</v>
      </c>
      <c r="N64" t="str">
        <f t="shared" si="9"/>
        <v>N/A</v>
      </c>
    </row>
    <row r="65" spans="1:14" x14ac:dyDescent="0.3">
      <c r="A65" s="1">
        <v>4</v>
      </c>
      <c r="B65" t="s">
        <v>116</v>
      </c>
      <c r="C65" t="s">
        <v>1489</v>
      </c>
      <c r="F65">
        <v>0.08</v>
      </c>
      <c r="I65" t="str">
        <f t="shared" si="4"/>
        <v>N/A</v>
      </c>
      <c r="J65">
        <f t="shared" si="5"/>
        <v>9.2899999999999996E-2</v>
      </c>
      <c r="K65" t="str">
        <f t="shared" si="6"/>
        <v>N/A</v>
      </c>
      <c r="L65" t="str">
        <f t="shared" si="7"/>
        <v>N/A</v>
      </c>
      <c r="M65">
        <f t="shared" si="8"/>
        <v>0.08</v>
      </c>
      <c r="N65" t="str">
        <f t="shared" si="9"/>
        <v>N/A</v>
      </c>
    </row>
    <row r="66" spans="1:14" x14ac:dyDescent="0.3">
      <c r="A66" s="1">
        <v>5</v>
      </c>
      <c r="B66" t="s">
        <v>118</v>
      </c>
      <c r="C66" t="s">
        <v>6222</v>
      </c>
      <c r="I66" t="str">
        <f t="shared" si="4"/>
        <v>N/A</v>
      </c>
      <c r="J66">
        <f t="shared" si="5"/>
        <v>9.4399999999999998E-2</v>
      </c>
      <c r="K66" t="str">
        <f t="shared" si="6"/>
        <v>N/A</v>
      </c>
      <c r="L66" t="str">
        <f t="shared" si="7"/>
        <v>N/A</v>
      </c>
      <c r="M66" t="str">
        <f t="shared" si="8"/>
        <v>N/A</v>
      </c>
      <c r="N66" t="str">
        <f t="shared" si="9"/>
        <v>N/A</v>
      </c>
    </row>
    <row r="67" spans="1:14" x14ac:dyDescent="0.3">
      <c r="D67" t="s">
        <v>120</v>
      </c>
      <c r="E67" t="str">
        <f>C1</f>
        <v>AllianceBernstein Holding L.P. (AB)</v>
      </c>
      <c r="I67" t="str">
        <f t="shared" si="4"/>
        <v>N/A</v>
      </c>
      <c r="J67" t="str">
        <f t="shared" si="5"/>
        <v>N/A</v>
      </c>
      <c r="K67" t="str">
        <f t="shared" si="6"/>
        <v>N/A</v>
      </c>
      <c r="L67" t="str">
        <f t="shared" si="7"/>
        <v>N/A</v>
      </c>
      <c r="M67" t="str">
        <f t="shared" si="8"/>
        <v>N/A</v>
      </c>
      <c r="N67" t="str">
        <f t="shared" si="9"/>
        <v>N/A</v>
      </c>
    </row>
    <row r="68" spans="1:14" x14ac:dyDescent="0.3">
      <c r="A68" s="1">
        <v>0</v>
      </c>
      <c r="B68" t="s">
        <v>121</v>
      </c>
      <c r="C68" t="s">
        <v>5635</v>
      </c>
      <c r="D68">
        <f ca="1">AVERAGE(VALUE(INDIRECT("J"&amp;(MATCH(B68,B69:B500,0)+68))),VALUE(INDIRECT("J"&amp;(MATCH(B68,B69:B500,0)+79))),VALUE(INDIRECT("J"&amp;(MATCH(B68,B69:B500,0)+90))),VALUE(INDIRECT("J"&amp;(MATCH(B68,B69:B500,0)+101))))</f>
        <v>7760000000</v>
      </c>
      <c r="E68" t="str">
        <f t="shared" ref="E68:E76" ca="1" si="10">IF(AND(C68&lt;&gt;"",D68&lt;&gt;0),IF(VALUE(J68)&gt;VALUE(K68),"above average","below average"),"no data")</f>
        <v>below average</v>
      </c>
      <c r="I68" t="str">
        <f t="shared" ca="1" si="4"/>
        <v>N/A</v>
      </c>
      <c r="J68">
        <f t="shared" si="5"/>
        <v>2390000000</v>
      </c>
      <c r="K68">
        <f t="shared" ca="1" si="6"/>
        <v>7760000000</v>
      </c>
      <c r="L68" t="str">
        <f t="shared" ca="1" si="7"/>
        <v>N/A</v>
      </c>
      <c r="M68" t="str">
        <f t="shared" si="8"/>
        <v>N/A</v>
      </c>
      <c r="N68" t="str">
        <f t="shared" si="9"/>
        <v>N/A</v>
      </c>
    </row>
    <row r="69" spans="1:14" x14ac:dyDescent="0.3">
      <c r="A69" s="1">
        <v>1</v>
      </c>
      <c r="B69" t="s">
        <v>122</v>
      </c>
      <c r="D69" t="e">
        <f ca="1">AVERAGE(VALUE(INDIRECT("J"&amp;(MATCH(B69,B70:B501,0)+69))),VALUE(INDIRECT("J"&amp;(MATCH(B69,B70:B501,0)+80))),VALUE(INDIRECT("J"&amp;(MATCH(B69,B70:B501,0)+91))),VALUE(INDIRECT("J"&amp;(MATCH(B69,B70:B501,0)+102))))</f>
        <v>#VALUE!</v>
      </c>
      <c r="E69" t="e">
        <f t="shared" ca="1" si="10"/>
        <v>#VALUE!</v>
      </c>
      <c r="I69" t="str">
        <f t="shared" ca="1" si="4"/>
        <v>N/A</v>
      </c>
      <c r="J69" t="str">
        <f t="shared" si="5"/>
        <v>N/A</v>
      </c>
      <c r="K69" t="str">
        <f t="shared" ca="1" si="6"/>
        <v>N/A</v>
      </c>
      <c r="L69" t="str">
        <f t="shared" ca="1" si="7"/>
        <v>N/A</v>
      </c>
      <c r="M69" t="str">
        <f t="shared" si="8"/>
        <v>N/A</v>
      </c>
      <c r="N69" t="str">
        <f t="shared" si="9"/>
        <v>N/A</v>
      </c>
    </row>
    <row r="70" spans="1:14" x14ac:dyDescent="0.3">
      <c r="A70" s="1">
        <v>2</v>
      </c>
      <c r="B70" t="s">
        <v>123</v>
      </c>
      <c r="C70" t="s">
        <v>6192</v>
      </c>
      <c r="D70">
        <f ca="1">AVERAGE(VALUE(INDIRECT("J"&amp;(MATCH(B70,B71:B502,0)+70))),VALUE(INDIRECT("J"&amp;(MATCH(B70,B71:B502,0)+81))),VALUE(INDIRECT("J"&amp;(MATCH(B70,B71:B502,0)+92))),VALUE(INDIRECT("J"&amp;(MATCH(B70,B71:B502,0)+103))))</f>
        <v>17.552499999999998</v>
      </c>
      <c r="E70" t="str">
        <f t="shared" ca="1" si="10"/>
        <v>below average</v>
      </c>
      <c r="F70" t="str">
        <f t="shared" ref="F70:F76" ca="1" si="11">IF(E70="above average",LOWER(TRIM(IF(ISNUMBER(VALUE(RIGHT(B70,1))),REPLACE(B70,LEN(B70),1,""),B70))),"")</f>
        <v/>
      </c>
      <c r="G70" t="str">
        <f ca="1">IFERROR(LEFT(F70,FIND("(",F70) - 2),F70)</f>
        <v/>
      </c>
      <c r="I70" t="str">
        <f t="shared" ca="1" si="4"/>
        <v>N/A</v>
      </c>
      <c r="J70">
        <f t="shared" si="5"/>
        <v>11.56</v>
      </c>
      <c r="K70">
        <f t="shared" ca="1" si="6"/>
        <v>17.552499999999998</v>
      </c>
      <c r="L70" t="str">
        <f t="shared" ca="1" si="7"/>
        <v>N/A</v>
      </c>
      <c r="M70" t="str">
        <f t="shared" ca="1" si="8"/>
        <v>N/A</v>
      </c>
      <c r="N70" t="str">
        <f t="shared" ca="1" si="9"/>
        <v>N/A</v>
      </c>
    </row>
    <row r="71" spans="1:14" x14ac:dyDescent="0.3">
      <c r="A71" s="1">
        <v>3</v>
      </c>
      <c r="B71" t="s">
        <v>124</v>
      </c>
      <c r="C71" t="s">
        <v>6223</v>
      </c>
      <c r="D71" t="e">
        <f ca="1">AVERAGE(VALUE(INDIRECT("J"&amp;(MATCH(B71,B72:B503,0)+71))),VALUE(INDIRECT("J"&amp;(MATCH(B71,B72:B503,0)+82))),VALUE(INDIRECT("J"&amp;(MATCH(B71,B72:B503,0)+93))),VALUE(INDIRECT("J"&amp;(MATCH(B71,B72:B503,0)+104))))</f>
        <v>#VALUE!</v>
      </c>
      <c r="E71" t="e">
        <f t="shared" ca="1" si="10"/>
        <v>#VALUE!</v>
      </c>
      <c r="F71" t="e">
        <f t="shared" ca="1" si="11"/>
        <v>#VALUE!</v>
      </c>
      <c r="G71" t="e">
        <f t="shared" ref="G71:G76" ca="1" si="12">IF(F71&lt;&gt;"", G70 &amp; ", " &amp; IFERROR(LEFT(F71,FIND("(",F71) - 2),F71),G70)</f>
        <v>#VALUE!</v>
      </c>
      <c r="I71" t="str">
        <f t="shared" ca="1" si="4"/>
        <v>N/A</v>
      </c>
      <c r="J71">
        <f t="shared" si="5"/>
        <v>11.35</v>
      </c>
      <c r="K71" t="str">
        <f t="shared" ca="1" si="6"/>
        <v>N/A</v>
      </c>
      <c r="L71" t="str">
        <f t="shared" ca="1" si="7"/>
        <v>N/A</v>
      </c>
      <c r="M71" t="str">
        <f t="shared" ca="1" si="8"/>
        <v>N/A</v>
      </c>
      <c r="N71" t="str">
        <f t="shared" ca="1" si="9"/>
        <v>N/A</v>
      </c>
    </row>
    <row r="72" spans="1:14" x14ac:dyDescent="0.3">
      <c r="A72" s="1">
        <v>4</v>
      </c>
      <c r="B72" t="s">
        <v>126</v>
      </c>
      <c r="C72" t="s">
        <v>6224</v>
      </c>
      <c r="D72" t="e">
        <f ca="1">AVERAGE(VALUE(INDIRECT("J"&amp;(MATCH(B72,B73:B504,0)+72))),VALUE(INDIRECT("J"&amp;(MATCH(B72,B73:B504,0)+83))),VALUE(INDIRECT("J"&amp;(MATCH(B72,B73:B504,0)+94))),VALUE(INDIRECT("J"&amp;(MATCH(B72,B73:B504,0)+105))))</f>
        <v>#VALUE!</v>
      </c>
      <c r="E72" t="e">
        <f t="shared" ca="1" si="10"/>
        <v>#VALUE!</v>
      </c>
      <c r="F72" t="e">
        <f t="shared" ca="1" si="11"/>
        <v>#VALUE!</v>
      </c>
      <c r="G72" t="e">
        <f t="shared" ca="1" si="12"/>
        <v>#VALUE!</v>
      </c>
      <c r="I72" t="str">
        <f t="shared" ca="1" si="4"/>
        <v>N/A</v>
      </c>
      <c r="J72">
        <f t="shared" si="5"/>
        <v>1.31</v>
      </c>
      <c r="K72" t="str">
        <f t="shared" ca="1" si="6"/>
        <v>N/A</v>
      </c>
      <c r="L72" t="str">
        <f t="shared" ca="1" si="7"/>
        <v>N/A</v>
      </c>
      <c r="M72" t="str">
        <f t="shared" ca="1" si="8"/>
        <v>N/A</v>
      </c>
      <c r="N72" t="str">
        <f t="shared" ca="1" si="9"/>
        <v>N/A</v>
      </c>
    </row>
    <row r="73" spans="1:14" x14ac:dyDescent="0.3">
      <c r="A73" s="1">
        <v>5</v>
      </c>
      <c r="B73" t="s">
        <v>128</v>
      </c>
      <c r="C73" t="s">
        <v>1067</v>
      </c>
      <c r="D73">
        <f ca="1">AVERAGE(VALUE(INDIRECT("J"&amp;(MATCH(B73,B74:B505,0)+73))),VALUE(INDIRECT("J"&amp;(MATCH(B73,B74:B505,0)+84))),VALUE(INDIRECT("J"&amp;(MATCH(B73,B74:B505,0)+95))),VALUE(INDIRECT("J"&amp;(MATCH(B73,B74:B505,0)+106))))</f>
        <v>3.6375000000000002</v>
      </c>
      <c r="E73" t="str">
        <f t="shared" ca="1" si="10"/>
        <v>above average</v>
      </c>
      <c r="F73" t="str">
        <f t="shared" ca="1" si="11"/>
        <v>price/sales (ttm)</v>
      </c>
      <c r="G73" t="e">
        <f t="shared" ca="1" si="12"/>
        <v>#VALUE!</v>
      </c>
      <c r="I73" t="str">
        <f t="shared" ca="1" si="4"/>
        <v>N/A</v>
      </c>
      <c r="J73">
        <f t="shared" si="5"/>
        <v>10.44</v>
      </c>
      <c r="K73">
        <f t="shared" ca="1" si="6"/>
        <v>3.6375000000000002</v>
      </c>
      <c r="L73" t="str">
        <f t="shared" ca="1" si="7"/>
        <v>N/A</v>
      </c>
      <c r="M73" t="str">
        <f t="shared" ca="1" si="8"/>
        <v>N/A</v>
      </c>
      <c r="N73" t="str">
        <f t="shared" ca="1" si="9"/>
        <v>N/A</v>
      </c>
    </row>
    <row r="74" spans="1:14" x14ac:dyDescent="0.3">
      <c r="A74" s="1">
        <v>6</v>
      </c>
      <c r="B74" t="s">
        <v>130</v>
      </c>
      <c r="C74" t="s">
        <v>6225</v>
      </c>
      <c r="D74">
        <f ca="1">AVERAGE(VALUE(INDIRECT("J"&amp;(MATCH(B74,B75:B506,0)+74))),VALUE(INDIRECT("J"&amp;(MATCH(B74,B75:B506,0)+85))),VALUE(INDIRECT("J"&amp;(MATCH(B74,B75:B506,0)+96))),VALUE(INDIRECT("J"&amp;(MATCH(B74,B75:B506,0)+107))))</f>
        <v>4.59</v>
      </c>
      <c r="E74" t="str">
        <f t="shared" ca="1" si="10"/>
        <v>below average</v>
      </c>
      <c r="F74" t="str">
        <f t="shared" ca="1" si="11"/>
        <v/>
      </c>
      <c r="G74" t="e">
        <f t="shared" ca="1" si="12"/>
        <v>#VALUE!</v>
      </c>
      <c r="I74" t="str">
        <f t="shared" ca="1" si="4"/>
        <v>N/A</v>
      </c>
      <c r="J74">
        <f t="shared" si="5"/>
        <v>1.58</v>
      </c>
      <c r="K74">
        <f t="shared" ca="1" si="6"/>
        <v>4.59</v>
      </c>
      <c r="L74" t="str">
        <f t="shared" ca="1" si="7"/>
        <v>N/A</v>
      </c>
      <c r="M74" t="str">
        <f t="shared" ca="1" si="8"/>
        <v>N/A</v>
      </c>
      <c r="N74" t="str">
        <f t="shared" ca="1" si="9"/>
        <v>N/A</v>
      </c>
    </row>
    <row r="75" spans="1:14" x14ac:dyDescent="0.3">
      <c r="A75" s="1">
        <v>7</v>
      </c>
      <c r="B75" t="s">
        <v>132</v>
      </c>
      <c r="D75" t="e">
        <f ca="1">AVERAGE(VALUE(INDIRECT("J"&amp;(MATCH(B75,B76:B507,0)+75))),VALUE(INDIRECT("J"&amp;(MATCH(B75,B76:B507,0)+86))),VALUE(INDIRECT("J"&amp;(MATCH(B75,B76:B507,0)+97))),VALUE(INDIRECT("J"&amp;(MATCH(B75,B76:B507,0)+108))))</f>
        <v>#VALUE!</v>
      </c>
      <c r="E75" t="e">
        <f t="shared" ca="1" si="10"/>
        <v>#VALUE!</v>
      </c>
      <c r="F75" t="e">
        <f t="shared" ca="1" si="11"/>
        <v>#VALUE!</v>
      </c>
      <c r="G75" t="e">
        <f t="shared" ca="1" si="12"/>
        <v>#VALUE!</v>
      </c>
      <c r="I75" t="str">
        <f t="shared" ca="1" si="4"/>
        <v>N/A</v>
      </c>
      <c r="J75" t="str">
        <f t="shared" si="5"/>
        <v>N/A</v>
      </c>
      <c r="K75" t="str">
        <f t="shared" ca="1" si="6"/>
        <v>N/A</v>
      </c>
      <c r="L75" t="str">
        <f t="shared" ca="1" si="7"/>
        <v>N/A</v>
      </c>
      <c r="M75" t="str">
        <f t="shared" ca="1" si="8"/>
        <v>N/A</v>
      </c>
      <c r="N75" t="str">
        <f t="shared" ca="1" si="9"/>
        <v>N/A</v>
      </c>
    </row>
    <row r="76" spans="1:14" x14ac:dyDescent="0.3">
      <c r="A76" s="1">
        <v>8</v>
      </c>
      <c r="B76" t="s">
        <v>133</v>
      </c>
      <c r="D76" t="e">
        <f ca="1">AVERAGE(VALUE(INDIRECT("J"&amp;(MATCH(B76,B77:B508,0)+76))),VALUE(INDIRECT("J"&amp;(MATCH(B76,B77:B508,0)+87))),VALUE(INDIRECT("J"&amp;(MATCH(B76,B77:B508,0)+98))),VALUE(INDIRECT("J"&amp;(MATCH(B76,B77:B508,0)+109))))</f>
        <v>#VALUE!</v>
      </c>
      <c r="E76" t="e">
        <f t="shared" ca="1" si="10"/>
        <v>#VALUE!</v>
      </c>
      <c r="F76" t="e">
        <f t="shared" ca="1" si="11"/>
        <v>#VALUE!</v>
      </c>
      <c r="G76" t="e">
        <f t="shared" ca="1" si="12"/>
        <v>#VALUE!</v>
      </c>
      <c r="I76" t="str">
        <f t="shared" ca="1" si="4"/>
        <v>N/A</v>
      </c>
      <c r="J76" t="str">
        <f t="shared" si="5"/>
        <v>N/A</v>
      </c>
      <c r="K76" t="str">
        <f t="shared" ca="1" si="6"/>
        <v>N/A</v>
      </c>
      <c r="L76" t="str">
        <f t="shared" ca="1" si="7"/>
        <v>N/A</v>
      </c>
      <c r="M76" t="str">
        <f t="shared" ca="1" si="8"/>
        <v>N/A</v>
      </c>
      <c r="N76" t="str">
        <f t="shared" ca="1" si="9"/>
        <v>N/A</v>
      </c>
    </row>
    <row r="77" spans="1:14" x14ac:dyDescent="0.3">
      <c r="F77" t="e">
        <f ca="1">IF(F76="",IF(F75="",IF(F74="",IF(F73="",IF(F72="",IF(F71="",IFERROR(LEFT(F70,FIND("(",F70) - 2),F70),IFERROR(LEFT(F71,FIND("(",F71) - 2),F71)),IFERROR(LEFT(F72,FIND("(",F72) - 2),F72)),IFERROR(LEFT(F73,FIND("(",F73) - 2),F73)),IFERROR(LEFT(F74,FIND("(",F74) - 2),F74)),IFERROR(LEFT(F75,FIND("(",F75) - 2),F75)),IFERROR(LEFT(F76,FIND("(",F76) - 2),F76))</f>
        <v>#VALUE!</v>
      </c>
      <c r="G77" t="e">
        <f ca="1">TRIM(IF(LEFT(G76,1)=",",REPLACE(G76,1,1,""),SUBSTITUTE(G76,F77, "and " &amp; F77)))</f>
        <v>#VALUE!</v>
      </c>
      <c r="I77" t="str">
        <f t="shared" ca="1" si="4"/>
        <v>N/A</v>
      </c>
      <c r="J77" t="str">
        <f t="shared" si="5"/>
        <v>N/A</v>
      </c>
      <c r="K77" t="str">
        <f t="shared" si="6"/>
        <v>N/A</v>
      </c>
      <c r="L77" t="str">
        <f t="shared" si="7"/>
        <v>N/A</v>
      </c>
      <c r="M77" t="str">
        <f t="shared" ca="1" si="8"/>
        <v>N/A</v>
      </c>
      <c r="N77" t="str">
        <f t="shared" ca="1" si="9"/>
        <v>N/A</v>
      </c>
    </row>
    <row r="78" spans="1:14" x14ac:dyDescent="0.3">
      <c r="A78" s="1">
        <v>0</v>
      </c>
      <c r="B78" t="s">
        <v>134</v>
      </c>
      <c r="C78" t="s">
        <v>135</v>
      </c>
      <c r="D78" t="e">
        <f ca="1">IF(COUNTIF(E70:E76,"=above average")&gt;0,"There are some indications that "&amp;D1&amp;" may be overvalued. The company has a higher " &amp; G77 &amp; " than the comparable average", "Inconclusive")</f>
        <v>#VALUE!</v>
      </c>
      <c r="I78" t="str">
        <f t="shared" ca="1" si="4"/>
        <v>N/A</v>
      </c>
      <c r="J78" t="str">
        <f t="shared" si="5"/>
        <v>N/A</v>
      </c>
      <c r="K78" t="str">
        <f t="shared" ca="1" si="6"/>
        <v>N/A</v>
      </c>
      <c r="L78" t="str">
        <f t="shared" si="7"/>
        <v>N/A</v>
      </c>
      <c r="M78" t="str">
        <f t="shared" si="8"/>
        <v>N/A</v>
      </c>
      <c r="N78" t="str">
        <f t="shared" si="9"/>
        <v>N/A</v>
      </c>
    </row>
    <row r="79" spans="1:14" x14ac:dyDescent="0.3">
      <c r="A79" s="1">
        <v>1</v>
      </c>
      <c r="B79" t="s">
        <v>136</v>
      </c>
      <c r="C79" t="s">
        <v>137</v>
      </c>
      <c r="I79" t="str">
        <f t="shared" si="4"/>
        <v>N/A</v>
      </c>
      <c r="J79" t="str">
        <f t="shared" si="5"/>
        <v>N/A</v>
      </c>
      <c r="K79" t="str">
        <f t="shared" si="6"/>
        <v>N/A</v>
      </c>
      <c r="L79" t="str">
        <f t="shared" si="7"/>
        <v>N/A</v>
      </c>
      <c r="M79" t="str">
        <f t="shared" si="8"/>
        <v>N/A</v>
      </c>
      <c r="N79" t="str">
        <f t="shared" si="9"/>
        <v>N/A</v>
      </c>
    </row>
    <row r="80" spans="1:14" x14ac:dyDescent="0.3">
      <c r="I80" t="str">
        <f t="shared" si="4"/>
        <v>N/A</v>
      </c>
      <c r="J80" t="str">
        <f t="shared" si="5"/>
        <v>N/A</v>
      </c>
      <c r="K80" t="str">
        <f t="shared" si="6"/>
        <v>N/A</v>
      </c>
      <c r="L80" t="str">
        <f t="shared" si="7"/>
        <v>N/A</v>
      </c>
      <c r="M80" t="str">
        <f t="shared" si="8"/>
        <v>N/A</v>
      </c>
      <c r="N80" t="str">
        <f t="shared" si="9"/>
        <v>N/A</v>
      </c>
    </row>
    <row r="81" spans="1:14" x14ac:dyDescent="0.3">
      <c r="A81" s="1">
        <v>0</v>
      </c>
      <c r="B81" t="s">
        <v>138</v>
      </c>
      <c r="C81" t="s">
        <v>6226</v>
      </c>
      <c r="F81" t="str">
        <f t="shared" ref="F81:F87" ca="1" si="13">IF(E70="below average",LOWER(TRIM(IF(ISNUMBER(VALUE(RIGHT(B70,1))),REPLACE(B70,LEN(B70),1,""),B70))),"")</f>
        <v>trailing p/e</v>
      </c>
      <c r="G81" t="str">
        <f ca="1">IFERROR(LEFT(F81,FIND("(",F81) - 2),F81)</f>
        <v>trailing p/e</v>
      </c>
      <c r="I81" t="str">
        <f t="shared" ca="1" si="4"/>
        <v>N/A</v>
      </c>
      <c r="J81">
        <f t="shared" si="5"/>
        <v>0.89959999999999996</v>
      </c>
      <c r="K81" t="str">
        <f t="shared" si="6"/>
        <v>N/A</v>
      </c>
      <c r="L81" t="str">
        <f t="shared" si="7"/>
        <v>N/A</v>
      </c>
      <c r="M81" t="str">
        <f t="shared" ca="1" si="8"/>
        <v>N/A</v>
      </c>
      <c r="N81" t="str">
        <f t="shared" ca="1" si="9"/>
        <v>N/A</v>
      </c>
    </row>
    <row r="82" spans="1:14" x14ac:dyDescent="0.3">
      <c r="A82" s="1">
        <v>1</v>
      </c>
      <c r="B82" t="s">
        <v>140</v>
      </c>
      <c r="C82" t="s">
        <v>6227</v>
      </c>
      <c r="F82" t="e">
        <f t="shared" ca="1" si="13"/>
        <v>#VALUE!</v>
      </c>
      <c r="G82" t="e">
        <f t="shared" ref="G82:G87" ca="1" si="14">IF(F82&lt;&gt;"", G81 &amp; ", " &amp; IFERROR(LEFT(F82,FIND("(",F82) - 2),F82),G81)</f>
        <v>#VALUE!</v>
      </c>
      <c r="I82" t="str">
        <f t="shared" ca="1" si="4"/>
        <v>N/A</v>
      </c>
      <c r="J82">
        <f t="shared" si="5"/>
        <v>1</v>
      </c>
      <c r="K82" t="str">
        <f t="shared" si="6"/>
        <v>N/A</v>
      </c>
      <c r="L82" t="str">
        <f t="shared" si="7"/>
        <v>N/A</v>
      </c>
      <c r="M82" t="str">
        <f t="shared" ca="1" si="8"/>
        <v>N/A</v>
      </c>
      <c r="N82" t="str">
        <f t="shared" ca="1" si="9"/>
        <v>N/A</v>
      </c>
    </row>
    <row r="83" spans="1:14" x14ac:dyDescent="0.3">
      <c r="F83" t="e">
        <f t="shared" ca="1" si="13"/>
        <v>#VALUE!</v>
      </c>
      <c r="G83" t="e">
        <f t="shared" ca="1" si="14"/>
        <v>#VALUE!</v>
      </c>
      <c r="I83" t="str">
        <f t="shared" ca="1" si="4"/>
        <v>N/A</v>
      </c>
      <c r="J83" t="str">
        <f t="shared" si="5"/>
        <v>N/A</v>
      </c>
      <c r="K83" t="str">
        <f t="shared" si="6"/>
        <v>N/A</v>
      </c>
      <c r="L83" t="str">
        <f t="shared" si="7"/>
        <v>N/A</v>
      </c>
      <c r="M83" t="str">
        <f t="shared" ca="1" si="8"/>
        <v>N/A</v>
      </c>
      <c r="N83" t="str">
        <f t="shared" ca="1" si="9"/>
        <v>N/A</v>
      </c>
    </row>
    <row r="84" spans="1:14" x14ac:dyDescent="0.3">
      <c r="A84" s="1">
        <v>0</v>
      </c>
      <c r="B84" t="s">
        <v>142</v>
      </c>
      <c r="C84" t="s">
        <v>1489</v>
      </c>
      <c r="F84" t="str">
        <f t="shared" ca="1" si="13"/>
        <v/>
      </c>
      <c r="G84" t="e">
        <f t="shared" ca="1" si="14"/>
        <v>#VALUE!</v>
      </c>
      <c r="I84" t="str">
        <f t="shared" ca="1" si="4"/>
        <v>N/A</v>
      </c>
      <c r="J84">
        <f t="shared" si="5"/>
        <v>9.2899999999999996E-2</v>
      </c>
      <c r="K84" t="str">
        <f t="shared" si="6"/>
        <v>N/A</v>
      </c>
      <c r="L84" t="str">
        <f t="shared" si="7"/>
        <v>N/A</v>
      </c>
      <c r="M84" t="str">
        <f t="shared" ca="1" si="8"/>
        <v>N/A</v>
      </c>
      <c r="N84" t="str">
        <f t="shared" ca="1" si="9"/>
        <v>N/A</v>
      </c>
    </row>
    <row r="85" spans="1:14" x14ac:dyDescent="0.3">
      <c r="A85" s="1">
        <v>1</v>
      </c>
      <c r="B85" t="s">
        <v>144</v>
      </c>
      <c r="C85" t="s">
        <v>1128</v>
      </c>
      <c r="F85" t="str">
        <f t="shared" ca="1" si="13"/>
        <v>price/book (mrq)</v>
      </c>
      <c r="G85" t="e">
        <f t="shared" ca="1" si="14"/>
        <v>#VALUE!</v>
      </c>
      <c r="I85" t="str">
        <f t="shared" ca="1" si="4"/>
        <v>N/A</v>
      </c>
      <c r="J85">
        <f t="shared" si="5"/>
        <v>0.13400000000000001</v>
      </c>
      <c r="K85" t="str">
        <f t="shared" si="6"/>
        <v>N/A</v>
      </c>
      <c r="L85" t="str">
        <f t="shared" si="7"/>
        <v>N/A</v>
      </c>
      <c r="M85" t="str">
        <f t="shared" ca="1" si="8"/>
        <v>N/A</v>
      </c>
      <c r="N85" t="str">
        <f t="shared" ca="1" si="9"/>
        <v>N/A</v>
      </c>
    </row>
    <row r="86" spans="1:14" x14ac:dyDescent="0.3">
      <c r="F86" t="e">
        <f t="shared" ca="1" si="13"/>
        <v>#VALUE!</v>
      </c>
      <c r="G86" t="e">
        <f t="shared" ca="1" si="14"/>
        <v>#VALUE!</v>
      </c>
      <c r="I86" t="str">
        <f t="shared" ca="1" si="4"/>
        <v>N/A</v>
      </c>
      <c r="J86" t="str">
        <f t="shared" si="5"/>
        <v>N/A</v>
      </c>
      <c r="K86" t="str">
        <f t="shared" si="6"/>
        <v>N/A</v>
      </c>
      <c r="L86" t="str">
        <f t="shared" si="7"/>
        <v>N/A</v>
      </c>
      <c r="M86" t="str">
        <f t="shared" ca="1" si="8"/>
        <v>N/A</v>
      </c>
      <c r="N86" t="str">
        <f t="shared" ca="1" si="9"/>
        <v>N/A</v>
      </c>
    </row>
    <row r="87" spans="1:14" x14ac:dyDescent="0.3">
      <c r="A87" s="1">
        <v>0</v>
      </c>
      <c r="B87" t="s">
        <v>146</v>
      </c>
      <c r="C87" t="s">
        <v>6228</v>
      </c>
      <c r="F87" t="e">
        <f t="shared" ca="1" si="13"/>
        <v>#VALUE!</v>
      </c>
      <c r="G87" t="e">
        <f t="shared" ca="1" si="14"/>
        <v>#VALUE!</v>
      </c>
      <c r="I87" t="str">
        <f t="shared" ca="1" si="4"/>
        <v>N/A</v>
      </c>
      <c r="J87">
        <f t="shared" si="5"/>
        <v>228880000</v>
      </c>
      <c r="K87" t="str">
        <f t="shared" si="6"/>
        <v>N/A</v>
      </c>
      <c r="L87" t="str">
        <f t="shared" si="7"/>
        <v>N/A</v>
      </c>
      <c r="M87" t="str">
        <f t="shared" ca="1" si="8"/>
        <v>N/A</v>
      </c>
      <c r="N87" t="str">
        <f t="shared" ca="1" si="9"/>
        <v>N/A</v>
      </c>
    </row>
    <row r="88" spans="1:14" x14ac:dyDescent="0.3">
      <c r="A88" s="1">
        <v>1</v>
      </c>
      <c r="B88" t="s">
        <v>147</v>
      </c>
      <c r="C88" t="s">
        <v>6229</v>
      </c>
      <c r="F88" t="e">
        <f ca="1">IF(F87="",IF(F86="",IF(F85="",IF(F84="",IF(F83="",IF(F82="",IFERROR(LEFT(F81,FIND("(",F81) - 2),F81),IFERROR(LEFT(F82,FIND("(",F82) - 2),F82)),IFERROR(LEFT(F83,FIND("(",F83) - 2),F83)),IFERROR(LEFT(F84,FIND("(",F84) - 2),F84)),IFERROR(LEFT(F85,FIND("(",F85) - 2),F85)),IFERROR(LEFT(F86,FIND("(",F86) - 2),F86)),IFERROR(LEFT(F87,FIND("(",F87) - 2),F87))</f>
        <v>#VALUE!</v>
      </c>
      <c r="G88" t="e">
        <f ca="1">TRIM(IF(LEFT(G87,1)=",",REPLACE(G87,1,1,""),SUBSTITUTE(G87,F88, "and " &amp; F88)))</f>
        <v>#VALUE!</v>
      </c>
      <c r="I88" t="str">
        <f t="shared" ca="1" si="4"/>
        <v>N/A</v>
      </c>
      <c r="J88">
        <f t="shared" si="5"/>
        <v>2.38</v>
      </c>
      <c r="K88" t="str">
        <f t="shared" si="6"/>
        <v>N/A</v>
      </c>
      <c r="L88" t="str">
        <f t="shared" si="7"/>
        <v>N/A</v>
      </c>
      <c r="M88" t="str">
        <f t="shared" ca="1" si="8"/>
        <v>N/A</v>
      </c>
      <c r="N88" t="str">
        <f t="shared" ca="1" si="9"/>
        <v>N/A</v>
      </c>
    </row>
    <row r="89" spans="1:14" x14ac:dyDescent="0.3">
      <c r="A89" s="1">
        <v>2</v>
      </c>
      <c r="B89" t="s">
        <v>149</v>
      </c>
      <c r="C89" t="s">
        <v>6230</v>
      </c>
      <c r="D89" t="e">
        <f ca="1">IF(COUNTIF(E70:E76,"=below average")&gt;0,"There are some indications that "&amp;D1&amp;" may be undervalued. The company has a lower " &amp; G88 &amp; " than the comparable average", "Inconclusive")</f>
        <v>#VALUE!</v>
      </c>
      <c r="I89" t="str">
        <f t="shared" ca="1" si="4"/>
        <v>N/A</v>
      </c>
      <c r="J89">
        <f t="shared" si="5"/>
        <v>-0.17500000000000002</v>
      </c>
      <c r="K89" t="str">
        <f t="shared" ca="1" si="6"/>
        <v>N/A</v>
      </c>
      <c r="L89" t="str">
        <f t="shared" si="7"/>
        <v>N/A</v>
      </c>
      <c r="M89" t="str">
        <f t="shared" si="8"/>
        <v>N/A</v>
      </c>
      <c r="N89" t="str">
        <f t="shared" si="9"/>
        <v>N/A</v>
      </c>
    </row>
    <row r="90" spans="1:14" x14ac:dyDescent="0.3">
      <c r="A90" s="1">
        <v>3</v>
      </c>
      <c r="B90" t="s">
        <v>151</v>
      </c>
      <c r="I90" t="str">
        <f t="shared" si="4"/>
        <v>N/A</v>
      </c>
      <c r="J90" t="str">
        <f t="shared" si="5"/>
        <v>N/A</v>
      </c>
      <c r="K90" t="str">
        <f t="shared" si="6"/>
        <v>N/A</v>
      </c>
      <c r="L90" t="str">
        <f t="shared" si="7"/>
        <v>N/A</v>
      </c>
      <c r="M90" t="str">
        <f t="shared" si="8"/>
        <v>N/A</v>
      </c>
      <c r="N90" t="str">
        <f t="shared" si="9"/>
        <v>N/A</v>
      </c>
    </row>
    <row r="91" spans="1:14" x14ac:dyDescent="0.3">
      <c r="A91" s="1">
        <v>4</v>
      </c>
      <c r="B91" t="s">
        <v>153</v>
      </c>
      <c r="I91" t="str">
        <f t="shared" si="4"/>
        <v>N/A</v>
      </c>
      <c r="J91" t="str">
        <f t="shared" si="5"/>
        <v>N/A</v>
      </c>
      <c r="K91" t="str">
        <f t="shared" si="6"/>
        <v>N/A</v>
      </c>
      <c r="L91" t="str">
        <f t="shared" si="7"/>
        <v>N/A</v>
      </c>
      <c r="M91" t="str">
        <f t="shared" si="8"/>
        <v>N/A</v>
      </c>
      <c r="N91" t="str">
        <f t="shared" si="9"/>
        <v>N/A</v>
      </c>
    </row>
    <row r="92" spans="1:14" x14ac:dyDescent="0.3">
      <c r="A92" s="1">
        <v>5</v>
      </c>
      <c r="B92" t="s">
        <v>155</v>
      </c>
      <c r="C92" t="s">
        <v>6231</v>
      </c>
      <c r="I92" t="str">
        <f t="shared" si="4"/>
        <v>N/A</v>
      </c>
      <c r="J92">
        <f t="shared" si="5"/>
        <v>205900000</v>
      </c>
      <c r="K92" t="str">
        <f t="shared" si="6"/>
        <v>N/A</v>
      </c>
      <c r="L92" t="str">
        <f t="shared" si="7"/>
        <v>N/A</v>
      </c>
      <c r="M92" t="str">
        <f t="shared" si="8"/>
        <v>N/A</v>
      </c>
      <c r="N92" t="str">
        <f t="shared" si="9"/>
        <v>N/A</v>
      </c>
    </row>
    <row r="93" spans="1:14" x14ac:dyDescent="0.3">
      <c r="A93" s="1">
        <v>6</v>
      </c>
      <c r="B93" t="s">
        <v>157</v>
      </c>
      <c r="C93" t="s">
        <v>1843</v>
      </c>
      <c r="I93" t="str">
        <f t="shared" si="4"/>
        <v>N/A</v>
      </c>
      <c r="J93">
        <f t="shared" si="5"/>
        <v>2.14</v>
      </c>
      <c r="K93" t="str">
        <f t="shared" si="6"/>
        <v>N/A</v>
      </c>
      <c r="L93" t="str">
        <f t="shared" si="7"/>
        <v>N/A</v>
      </c>
      <c r="M93" t="str">
        <f t="shared" si="8"/>
        <v>N/A</v>
      </c>
      <c r="N93" t="str">
        <f t="shared" si="9"/>
        <v>N/A</v>
      </c>
    </row>
    <row r="94" spans="1:14" x14ac:dyDescent="0.3">
      <c r="A94" s="1">
        <v>7</v>
      </c>
      <c r="B94" t="s">
        <v>158</v>
      </c>
      <c r="C94" t="s">
        <v>6232</v>
      </c>
      <c r="I94" t="str">
        <f t="shared" si="4"/>
        <v>N/A</v>
      </c>
      <c r="J94">
        <f t="shared" si="5"/>
        <v>-0.19600000000000001</v>
      </c>
      <c r="K94" t="str">
        <f t="shared" si="6"/>
        <v>N/A</v>
      </c>
      <c r="L94" t="str">
        <f t="shared" si="7"/>
        <v>N/A</v>
      </c>
      <c r="M94" t="str">
        <f t="shared" si="8"/>
        <v>N/A</v>
      </c>
      <c r="N94" t="str">
        <f t="shared" si="9"/>
        <v>N/A</v>
      </c>
    </row>
    <row r="95" spans="1:14" x14ac:dyDescent="0.3">
      <c r="I95" t="str">
        <f t="shared" si="4"/>
        <v>N/A</v>
      </c>
      <c r="J95" t="str">
        <f t="shared" si="5"/>
        <v>N/A</v>
      </c>
      <c r="K95" t="str">
        <f t="shared" si="6"/>
        <v>N/A</v>
      </c>
      <c r="L95" t="str">
        <f t="shared" si="7"/>
        <v>N/A</v>
      </c>
      <c r="M95" t="str">
        <f t="shared" si="8"/>
        <v>N/A</v>
      </c>
      <c r="N95" t="str">
        <f t="shared" si="9"/>
        <v>N/A</v>
      </c>
    </row>
    <row r="96" spans="1:14" x14ac:dyDescent="0.3">
      <c r="A96" s="1">
        <v>0</v>
      </c>
      <c r="B96" t="s">
        <v>159</v>
      </c>
      <c r="I96" t="str">
        <f t="shared" si="4"/>
        <v>N/A</v>
      </c>
      <c r="J96" t="str">
        <f t="shared" si="5"/>
        <v>N/A</v>
      </c>
      <c r="K96" t="str">
        <f t="shared" si="6"/>
        <v>N/A</v>
      </c>
      <c r="L96" t="str">
        <f t="shared" si="7"/>
        <v>N/A</v>
      </c>
      <c r="M96" t="str">
        <f t="shared" si="8"/>
        <v>N/A</v>
      </c>
      <c r="N96" t="str">
        <f t="shared" si="9"/>
        <v>N/A</v>
      </c>
    </row>
    <row r="97" spans="1:14" x14ac:dyDescent="0.3">
      <c r="A97" s="1">
        <v>1</v>
      </c>
      <c r="B97" t="s">
        <v>161</v>
      </c>
      <c r="I97" t="str">
        <f t="shared" si="4"/>
        <v>N/A</v>
      </c>
      <c r="J97" t="str">
        <f t="shared" si="5"/>
        <v>N/A</v>
      </c>
      <c r="K97" t="str">
        <f t="shared" si="6"/>
        <v>N/A</v>
      </c>
      <c r="L97" t="str">
        <f t="shared" si="7"/>
        <v>N/A</v>
      </c>
      <c r="M97" t="str">
        <f t="shared" si="8"/>
        <v>N/A</v>
      </c>
      <c r="N97" t="str">
        <f t="shared" si="9"/>
        <v>N/A</v>
      </c>
    </row>
    <row r="98" spans="1:14" x14ac:dyDescent="0.3">
      <c r="A98" s="1">
        <v>2</v>
      </c>
      <c r="B98" t="s">
        <v>163</v>
      </c>
      <c r="I98" t="str">
        <f t="shared" si="4"/>
        <v>N/A</v>
      </c>
      <c r="J98" t="str">
        <f t="shared" si="5"/>
        <v>N/A</v>
      </c>
      <c r="K98" t="str">
        <f t="shared" si="6"/>
        <v>N/A</v>
      </c>
      <c r="L98" t="str">
        <f t="shared" si="7"/>
        <v>N/A</v>
      </c>
      <c r="M98" t="str">
        <f t="shared" si="8"/>
        <v>N/A</v>
      </c>
      <c r="N98" t="str">
        <f t="shared" si="9"/>
        <v>N/A</v>
      </c>
    </row>
    <row r="99" spans="1:14" x14ac:dyDescent="0.3">
      <c r="A99" s="1">
        <v>3</v>
      </c>
      <c r="B99" t="s">
        <v>165</v>
      </c>
      <c r="I99" t="str">
        <f t="shared" si="4"/>
        <v>N/A</v>
      </c>
      <c r="J99" t="str">
        <f t="shared" si="5"/>
        <v>N/A</v>
      </c>
      <c r="K99" t="str">
        <f t="shared" si="6"/>
        <v>N/A</v>
      </c>
      <c r="L99" t="str">
        <f t="shared" si="7"/>
        <v>N/A</v>
      </c>
      <c r="M99" t="str">
        <f t="shared" si="8"/>
        <v>N/A</v>
      </c>
      <c r="N99" t="str">
        <f t="shared" si="9"/>
        <v>N/A</v>
      </c>
    </row>
    <row r="100" spans="1:14" x14ac:dyDescent="0.3">
      <c r="A100" s="1">
        <v>4</v>
      </c>
      <c r="B100" t="s">
        <v>167</v>
      </c>
      <c r="I100" t="str">
        <f t="shared" si="4"/>
        <v>N/A</v>
      </c>
      <c r="J100" t="str">
        <f t="shared" si="5"/>
        <v>N/A</v>
      </c>
      <c r="K100" t="str">
        <f t="shared" si="6"/>
        <v>N/A</v>
      </c>
      <c r="L100" t="str">
        <f t="shared" si="7"/>
        <v>N/A</v>
      </c>
      <c r="M100" t="str">
        <f t="shared" si="8"/>
        <v>N/A</v>
      </c>
      <c r="N100" t="str">
        <f t="shared" si="9"/>
        <v>N/A</v>
      </c>
    </row>
    <row r="101" spans="1:14" x14ac:dyDescent="0.3">
      <c r="A101" s="1">
        <v>5</v>
      </c>
      <c r="B101" t="s">
        <v>169</v>
      </c>
      <c r="C101">
        <v>15.67</v>
      </c>
      <c r="I101" t="str">
        <f t="shared" si="4"/>
        <v>N/A</v>
      </c>
      <c r="J101">
        <f t="shared" si="5"/>
        <v>15.67</v>
      </c>
      <c r="K101" t="str">
        <f t="shared" si="6"/>
        <v>N/A</v>
      </c>
      <c r="L101" t="str">
        <f t="shared" si="7"/>
        <v>N/A</v>
      </c>
      <c r="M101" t="str">
        <f t="shared" si="8"/>
        <v>N/A</v>
      </c>
      <c r="N101" t="str">
        <f t="shared" si="9"/>
        <v>N/A</v>
      </c>
    </row>
    <row r="102" spans="1:14" x14ac:dyDescent="0.3">
      <c r="I102" t="str">
        <f t="shared" si="4"/>
        <v>N/A</v>
      </c>
      <c r="J102" t="str">
        <f t="shared" si="5"/>
        <v>N/A</v>
      </c>
      <c r="K102" t="str">
        <f t="shared" si="6"/>
        <v>N/A</v>
      </c>
      <c r="L102" t="str">
        <f t="shared" si="7"/>
        <v>N/A</v>
      </c>
      <c r="M102" t="str">
        <f t="shared" si="8"/>
        <v>N/A</v>
      </c>
      <c r="N102" t="str">
        <f t="shared" si="9"/>
        <v>N/A</v>
      </c>
    </row>
    <row r="103" spans="1:14" x14ac:dyDescent="0.3">
      <c r="A103" s="1">
        <v>0</v>
      </c>
      <c r="B103" t="s">
        <v>171</v>
      </c>
      <c r="C103" t="s">
        <v>6233</v>
      </c>
      <c r="I103" t="str">
        <f t="shared" si="4"/>
        <v>N/A</v>
      </c>
      <c r="J103">
        <f t="shared" si="5"/>
        <v>177890000</v>
      </c>
      <c r="K103" t="str">
        <f t="shared" si="6"/>
        <v>N/A</v>
      </c>
      <c r="L103" t="str">
        <f t="shared" si="7"/>
        <v>N/A</v>
      </c>
      <c r="M103" t="str">
        <f t="shared" si="8"/>
        <v>N/A</v>
      </c>
      <c r="N103" t="str">
        <f t="shared" si="9"/>
        <v>N/A</v>
      </c>
    </row>
    <row r="104" spans="1:14" x14ac:dyDescent="0.3">
      <c r="A104" s="1">
        <v>1</v>
      </c>
      <c r="B104" t="s">
        <v>173</v>
      </c>
      <c r="I104" t="str">
        <f t="shared" si="4"/>
        <v>N/A</v>
      </c>
      <c r="J104" t="str">
        <f t="shared" si="5"/>
        <v>N/A</v>
      </c>
      <c r="K104" t="str">
        <f t="shared" si="6"/>
        <v>N/A</v>
      </c>
      <c r="L104" t="str">
        <f t="shared" si="7"/>
        <v>N/A</v>
      </c>
      <c r="M104" t="str">
        <f t="shared" si="8"/>
        <v>N/A</v>
      </c>
      <c r="N104" t="str">
        <f t="shared" si="9"/>
        <v>N/A</v>
      </c>
    </row>
    <row r="105" spans="1:14" x14ac:dyDescent="0.3">
      <c r="I105" t="str">
        <f t="shared" si="4"/>
        <v>N/A</v>
      </c>
      <c r="J105" t="str">
        <f t="shared" si="5"/>
        <v>N/A</v>
      </c>
      <c r="K105" t="str">
        <f t="shared" si="6"/>
        <v>N/A</v>
      </c>
      <c r="L105" t="str">
        <f t="shared" si="7"/>
        <v>N/A</v>
      </c>
      <c r="M105" t="str">
        <f t="shared" si="8"/>
        <v>N/A</v>
      </c>
      <c r="N105" t="str">
        <f t="shared" si="9"/>
        <v>N/A</v>
      </c>
    </row>
    <row r="106" spans="1:14" x14ac:dyDescent="0.3">
      <c r="A106" s="1">
        <v>0</v>
      </c>
      <c r="B106" t="s">
        <v>23</v>
      </c>
      <c r="C106" t="s">
        <v>2505</v>
      </c>
      <c r="I106" t="str">
        <f t="shared" si="4"/>
        <v>N/A</v>
      </c>
      <c r="J106">
        <f t="shared" si="5"/>
        <v>1.44</v>
      </c>
      <c r="K106" t="str">
        <f t="shared" si="6"/>
        <v>N/A</v>
      </c>
      <c r="L106" t="str">
        <f t="shared" si="7"/>
        <v>N/A</v>
      </c>
      <c r="M106" t="str">
        <f t="shared" si="8"/>
        <v>N/A</v>
      </c>
      <c r="N106" t="str">
        <f t="shared" si="9"/>
        <v>N/A</v>
      </c>
    </row>
    <row r="107" spans="1:14" x14ac:dyDescent="0.3">
      <c r="A107" s="1">
        <v>1</v>
      </c>
      <c r="B107" t="s">
        <v>175</v>
      </c>
      <c r="C107" t="s">
        <v>6234</v>
      </c>
      <c r="I107" t="str">
        <f t="shared" si="4"/>
        <v>N/A</v>
      </c>
      <c r="J107">
        <f t="shared" si="5"/>
        <v>6.1000000000000004E-3</v>
      </c>
      <c r="K107" t="str">
        <f t="shared" si="6"/>
        <v>N/A</v>
      </c>
      <c r="L107" t="str">
        <f t="shared" si="7"/>
        <v>N/A</v>
      </c>
      <c r="M107" t="str">
        <f t="shared" si="8"/>
        <v>N/A</v>
      </c>
      <c r="N107" t="str">
        <f t="shared" si="9"/>
        <v>N/A</v>
      </c>
    </row>
    <row r="108" spans="1:14" x14ac:dyDescent="0.3">
      <c r="A108" s="1">
        <v>2</v>
      </c>
      <c r="B108" t="s">
        <v>177</v>
      </c>
      <c r="C108" t="s">
        <v>178</v>
      </c>
      <c r="I108" t="str">
        <f t="shared" si="4"/>
        <v>N/A</v>
      </c>
      <c r="J108">
        <f t="shared" si="5"/>
        <v>0.14019999999999999</v>
      </c>
      <c r="K108" t="str">
        <f t="shared" si="6"/>
        <v>N/A</v>
      </c>
      <c r="L108" t="str">
        <f t="shared" si="7"/>
        <v>N/A</v>
      </c>
      <c r="M108" t="str">
        <f t="shared" si="8"/>
        <v>N/A</v>
      </c>
      <c r="N108" t="str">
        <f t="shared" si="9"/>
        <v>N/A</v>
      </c>
    </row>
    <row r="109" spans="1:14" x14ac:dyDescent="0.3">
      <c r="A109" s="1">
        <v>3</v>
      </c>
      <c r="B109" t="s">
        <v>179</v>
      </c>
      <c r="C109" t="s">
        <v>6235</v>
      </c>
      <c r="I109" t="str">
        <f t="shared" si="4"/>
        <v>N/A</v>
      </c>
      <c r="J109">
        <f t="shared" si="5"/>
        <v>25.13</v>
      </c>
      <c r="K109" t="str">
        <f t="shared" si="6"/>
        <v>N/A</v>
      </c>
      <c r="L109" t="str">
        <f t="shared" si="7"/>
        <v>N/A</v>
      </c>
      <c r="M109" t="str">
        <f t="shared" si="8"/>
        <v>N/A</v>
      </c>
      <c r="N109" t="str">
        <f t="shared" si="9"/>
        <v>N/A</v>
      </c>
    </row>
    <row r="110" spans="1:14" x14ac:dyDescent="0.3">
      <c r="A110" s="1">
        <v>4</v>
      </c>
      <c r="B110" t="s">
        <v>181</v>
      </c>
      <c r="C110" t="s">
        <v>6236</v>
      </c>
      <c r="I110" t="str">
        <f t="shared" si="4"/>
        <v>N/A</v>
      </c>
      <c r="J110">
        <f t="shared" si="5"/>
        <v>20.399999999999999</v>
      </c>
      <c r="K110" t="str">
        <f t="shared" si="6"/>
        <v>N/A</v>
      </c>
      <c r="L110" t="str">
        <f t="shared" si="7"/>
        <v>N/A</v>
      </c>
      <c r="M110" t="str">
        <f t="shared" si="8"/>
        <v>N/A</v>
      </c>
      <c r="N110" t="str">
        <f t="shared" si="9"/>
        <v>N/A</v>
      </c>
    </row>
    <row r="111" spans="1:14" x14ac:dyDescent="0.3">
      <c r="A111" s="1">
        <v>5</v>
      </c>
      <c r="B111" t="s">
        <v>183</v>
      </c>
      <c r="C111" t="s">
        <v>6237</v>
      </c>
      <c r="I111" t="str">
        <f t="shared" si="4"/>
        <v>N/A</v>
      </c>
      <c r="J111">
        <f t="shared" si="5"/>
        <v>23.66</v>
      </c>
      <c r="K111" t="str">
        <f t="shared" si="6"/>
        <v>N/A</v>
      </c>
      <c r="L111" t="str">
        <f t="shared" si="7"/>
        <v>N/A</v>
      </c>
      <c r="M111" t="str">
        <f t="shared" si="8"/>
        <v>N/A</v>
      </c>
      <c r="N111" t="str">
        <f t="shared" si="9"/>
        <v>N/A</v>
      </c>
    </row>
    <row r="112" spans="1:14" x14ac:dyDescent="0.3">
      <c r="A112" s="1">
        <v>6</v>
      </c>
      <c r="B112" t="s">
        <v>185</v>
      </c>
      <c r="C112" t="s">
        <v>6238</v>
      </c>
      <c r="I112" t="str">
        <f t="shared" si="4"/>
        <v>N/A</v>
      </c>
      <c r="J112">
        <f t="shared" si="5"/>
        <v>22.92</v>
      </c>
      <c r="K112" t="str">
        <f t="shared" si="6"/>
        <v>N/A</v>
      </c>
      <c r="L112" t="str">
        <f t="shared" si="7"/>
        <v>N/A</v>
      </c>
      <c r="M112" t="str">
        <f t="shared" si="8"/>
        <v>N/A</v>
      </c>
      <c r="N112" t="str">
        <f t="shared" si="9"/>
        <v>N/A</v>
      </c>
    </row>
    <row r="113" spans="1:14" x14ac:dyDescent="0.3">
      <c r="I113" t="str">
        <f t="shared" si="4"/>
        <v>N/A</v>
      </c>
      <c r="J113" t="str">
        <f t="shared" si="5"/>
        <v>N/A</v>
      </c>
      <c r="K113" t="str">
        <f t="shared" si="6"/>
        <v>N/A</v>
      </c>
      <c r="L113" t="str">
        <f t="shared" si="7"/>
        <v>N/A</v>
      </c>
      <c r="M113" t="str">
        <f t="shared" si="8"/>
        <v>N/A</v>
      </c>
      <c r="N113" t="str">
        <f t="shared" si="9"/>
        <v>N/A</v>
      </c>
    </row>
    <row r="114" spans="1:14" x14ac:dyDescent="0.3">
      <c r="A114" s="1">
        <v>0</v>
      </c>
      <c r="B114" t="s">
        <v>187</v>
      </c>
      <c r="C114" t="s">
        <v>6239</v>
      </c>
      <c r="I114" t="str">
        <f t="shared" si="4"/>
        <v>N/A</v>
      </c>
      <c r="J114">
        <f t="shared" si="5"/>
        <v>473150</v>
      </c>
      <c r="K114" t="str">
        <f t="shared" si="6"/>
        <v>N/A</v>
      </c>
      <c r="L114" t="str">
        <f t="shared" si="7"/>
        <v>N/A</v>
      </c>
      <c r="M114" t="str">
        <f t="shared" si="8"/>
        <v>N/A</v>
      </c>
      <c r="N114" t="str">
        <f t="shared" si="9"/>
        <v>N/A</v>
      </c>
    </row>
    <row r="115" spans="1:14" x14ac:dyDescent="0.3">
      <c r="A115" s="1">
        <v>1</v>
      </c>
      <c r="B115" t="s">
        <v>189</v>
      </c>
      <c r="C115" t="s">
        <v>6240</v>
      </c>
      <c r="I115" t="str">
        <f t="shared" si="4"/>
        <v>N/A</v>
      </c>
      <c r="J115">
        <f t="shared" si="5"/>
        <v>193520</v>
      </c>
      <c r="K115" t="str">
        <f t="shared" si="6"/>
        <v>N/A</v>
      </c>
      <c r="L115" t="str">
        <f t="shared" si="7"/>
        <v>N/A</v>
      </c>
      <c r="M115" t="str">
        <f t="shared" si="8"/>
        <v>N/A</v>
      </c>
      <c r="N115" t="str">
        <f t="shared" si="9"/>
        <v>N/A</v>
      </c>
    </row>
    <row r="116" spans="1:14" x14ac:dyDescent="0.3">
      <c r="A116" s="1">
        <v>2</v>
      </c>
      <c r="B116" t="s">
        <v>191</v>
      </c>
      <c r="C116" t="s">
        <v>6241</v>
      </c>
      <c r="I116" t="str">
        <f t="shared" si="4"/>
        <v>N/A</v>
      </c>
      <c r="J116">
        <f t="shared" si="5"/>
        <v>96470000</v>
      </c>
      <c r="K116" t="str">
        <f t="shared" si="6"/>
        <v>N/A</v>
      </c>
      <c r="L116" t="str">
        <f t="shared" si="7"/>
        <v>N/A</v>
      </c>
      <c r="M116" t="str">
        <f t="shared" si="8"/>
        <v>N/A</v>
      </c>
      <c r="N116" t="str">
        <f t="shared" si="9"/>
        <v>N/A</v>
      </c>
    </row>
    <row r="117" spans="1:14" x14ac:dyDescent="0.3">
      <c r="A117" s="1">
        <v>3</v>
      </c>
      <c r="B117" t="s">
        <v>193</v>
      </c>
      <c r="C117" t="s">
        <v>6242</v>
      </c>
      <c r="I117" t="str">
        <f t="shared" si="4"/>
        <v>N/A</v>
      </c>
      <c r="J117">
        <f t="shared" si="5"/>
        <v>86910000</v>
      </c>
      <c r="K117" t="str">
        <f t="shared" si="6"/>
        <v>N/A</v>
      </c>
      <c r="L117" t="str">
        <f t="shared" si="7"/>
        <v>N/A</v>
      </c>
      <c r="M117" t="str">
        <f t="shared" si="8"/>
        <v>N/A</v>
      </c>
      <c r="N117" t="str">
        <f t="shared" si="9"/>
        <v>N/A</v>
      </c>
    </row>
    <row r="118" spans="1:14" x14ac:dyDescent="0.3">
      <c r="A118" s="1">
        <v>4</v>
      </c>
      <c r="B118" t="s">
        <v>195</v>
      </c>
      <c r="C118" t="s">
        <v>6243</v>
      </c>
      <c r="I118" t="str">
        <f t="shared" si="4"/>
        <v>N/A</v>
      </c>
      <c r="J118">
        <f t="shared" si="5"/>
        <v>5.7599999999999998E-2</v>
      </c>
      <c r="K118" t="str">
        <f t="shared" si="6"/>
        <v>N/A</v>
      </c>
      <c r="L118" t="str">
        <f t="shared" si="7"/>
        <v>N/A</v>
      </c>
      <c r="M118" t="str">
        <f t="shared" si="8"/>
        <v>N/A</v>
      </c>
      <c r="N118" t="str">
        <f t="shared" si="9"/>
        <v>N/A</v>
      </c>
    </row>
    <row r="119" spans="1:14" x14ac:dyDescent="0.3">
      <c r="A119" s="1">
        <v>5</v>
      </c>
      <c r="B119" t="s">
        <v>197</v>
      </c>
      <c r="C119" t="s">
        <v>3283</v>
      </c>
      <c r="I119" t="str">
        <f t="shared" si="4"/>
        <v>N/A</v>
      </c>
      <c r="J119">
        <f t="shared" si="5"/>
        <v>0.30100000000000005</v>
      </c>
      <c r="K119" t="str">
        <f t="shared" si="6"/>
        <v>N/A</v>
      </c>
      <c r="L119" t="str">
        <f t="shared" si="7"/>
        <v>N/A</v>
      </c>
      <c r="M119" t="str">
        <f t="shared" si="8"/>
        <v>N/A</v>
      </c>
      <c r="N119" t="str">
        <f t="shared" si="9"/>
        <v>N/A</v>
      </c>
    </row>
    <row r="120" spans="1:14" x14ac:dyDescent="0.3">
      <c r="A120" s="1">
        <v>6</v>
      </c>
      <c r="B120" t="s">
        <v>199</v>
      </c>
      <c r="C120" t="s">
        <v>3343</v>
      </c>
      <c r="I120" t="str">
        <f t="shared" si="4"/>
        <v>N/A</v>
      </c>
      <c r="J120">
        <f t="shared" si="5"/>
        <v>1070000</v>
      </c>
      <c r="K120" t="str">
        <f t="shared" si="6"/>
        <v>N/A</v>
      </c>
      <c r="L120" t="str">
        <f t="shared" si="7"/>
        <v>N/A</v>
      </c>
      <c r="M120" t="str">
        <f t="shared" si="8"/>
        <v>N/A</v>
      </c>
      <c r="N120" t="str">
        <f t="shared" si="9"/>
        <v>N/A</v>
      </c>
    </row>
    <row r="121" spans="1:14" x14ac:dyDescent="0.3">
      <c r="A121" s="1">
        <v>7</v>
      </c>
      <c r="B121" t="s">
        <v>201</v>
      </c>
      <c r="C121" t="s">
        <v>6244</v>
      </c>
      <c r="I121" t="str">
        <f t="shared" si="4"/>
        <v>N/A</v>
      </c>
      <c r="J121">
        <f t="shared" si="5"/>
        <v>2.5499999999999998</v>
      </c>
      <c r="K121" t="str">
        <f t="shared" si="6"/>
        <v>N/A</v>
      </c>
      <c r="L121" t="str">
        <f t="shared" si="7"/>
        <v>N/A</v>
      </c>
      <c r="M121" t="str">
        <f t="shared" si="8"/>
        <v>N/A</v>
      </c>
      <c r="N121" t="str">
        <f t="shared" si="9"/>
        <v>N/A</v>
      </c>
    </row>
    <row r="122" spans="1:14" x14ac:dyDescent="0.3">
      <c r="A122" s="1">
        <v>8</v>
      </c>
      <c r="B122" t="s">
        <v>203</v>
      </c>
      <c r="C122" t="s">
        <v>6245</v>
      </c>
      <c r="I122" t="str">
        <f t="shared" si="4"/>
        <v>N/A</v>
      </c>
      <c r="J122">
        <f t="shared" si="5"/>
        <v>1.1899999999999999E-2</v>
      </c>
      <c r="K122" t="str">
        <f t="shared" si="6"/>
        <v>N/A</v>
      </c>
      <c r="L122" t="str">
        <f t="shared" si="7"/>
        <v>N/A</v>
      </c>
      <c r="M122" t="str">
        <f t="shared" si="8"/>
        <v>N/A</v>
      </c>
      <c r="N122" t="str">
        <f t="shared" si="9"/>
        <v>N/A</v>
      </c>
    </row>
    <row r="123" spans="1:14" x14ac:dyDescent="0.3">
      <c r="A123" s="1">
        <v>9</v>
      </c>
      <c r="B123" t="s">
        <v>205</v>
      </c>
      <c r="C123" t="s">
        <v>4432</v>
      </c>
      <c r="I123" t="str">
        <f t="shared" si="4"/>
        <v>N/A</v>
      </c>
      <c r="J123">
        <f t="shared" si="5"/>
        <v>1030000</v>
      </c>
      <c r="K123" t="str">
        <f t="shared" si="6"/>
        <v>N/A</v>
      </c>
      <c r="L123" t="str">
        <f t="shared" si="7"/>
        <v>N/A</v>
      </c>
      <c r="M123" t="str">
        <f t="shared" si="8"/>
        <v>N/A</v>
      </c>
      <c r="N123" t="str">
        <f t="shared" si="9"/>
        <v>N/A</v>
      </c>
    </row>
    <row r="124" spans="1:14" x14ac:dyDescent="0.3">
      <c r="I124" t="str">
        <f t="shared" ref="I124:I187" si="15">IF(AND(K124&gt; J124, L124&gt; K124, M124&gt; L124, N124&gt; M124), "pos_trend", IF(AND(K124&lt; J124, L124&lt; K124, M124&lt; L124, N124&lt; M124), "neg_trend", "N/A"))</f>
        <v>N/A</v>
      </c>
      <c r="J124" t="str">
        <f t="shared" ref="J124:J187" si="16">IFERROR(IF(TRIM(C124)="-", "N/A", IF(RIGHT(C124,1)=")",IF(RIGHT(C124,2)="T)",-1000000000000*VALUE(MID(C124,2,LEN(C124)-3)),IF(RIGHT(C124,2)="M)",-1000000*VALUE(MID(C124,2,LEN(C124)-3)),IF(RIGHT(C124,2)="B)",-1000000000*VALUE(MID(C124,2,LEN(C124)-3)),IF(RIGHT(C124,2)="k)",-1000*VALUE(MID(C124,2,LEN(C124)-3)),VALUE(SUBSTITUTE(C124,",","")))))),IF(RIGHT(C124,1)="T",1000000000000*VALUE(LEFT(C124,LEN(C124)-1)),IF(RIGHT(C124,1)="M",1000000*VALUE(LEFT(C124,LEN(C124)-1)),IF(RIGHT(C124,1)="B",1000000000*VALUE(LEFT(C124,LEN(C124)-1)),IF(RIGHT(C124,1)="%",0.01*VALUE(LEFT(C124,LEN(C124)-1)),IF(RIGHT(C124,1)="k",1000*VALUE(LEFT(C124,LEN(C124)-1)),VALUE(SUBSTITUTE(C124,",",""))))))))),"N/A")</f>
        <v>N/A</v>
      </c>
      <c r="K124" t="str">
        <f t="shared" ref="K124:K187" si="17">IFERROR(IF(TRIM(D124)="-", "N/A", IF(RIGHT(D124,1)=")",IF(RIGHT(D124,2)="T)",-1000000000000*VALUE(MID(D124,2,LEN(D124)-3)),IF(RIGHT(D124,2)="M)",-1000000*VALUE(MID(D124,2,LEN(D124)-3)),IF(RIGHT(D124,2)="B)",-1000000000*VALUE(MID(D124,2,LEN(D124)-3)),IF(RIGHT(D124,2)="k)",-1000*VALUE(MID(D124,2,LEN(D124)-3)),VALUE(SUBSTITUTE(D124,",","")))))),IF(RIGHT(D124,1)="T",1000000000000*VALUE(LEFT(D124,LEN(D124)-1)),IF(RIGHT(D124,1)="M",1000000*VALUE(LEFT(D124,LEN(D124)-1)),IF(RIGHT(D124,1)="B",1000000000*VALUE(LEFT(D124,LEN(D124)-1)),IF(RIGHT(D124,1)="%",0.01*VALUE(LEFT(D124,LEN(D124)-1)),IF(RIGHT(D124,1)="k",1000*VALUE(LEFT(D124,LEN(D124)-1)),VALUE(SUBSTITUTE(D124,",",""))))))))),"N/A")</f>
        <v>N/A</v>
      </c>
      <c r="L124" t="str">
        <f t="shared" ref="L124:L187" si="18">IFERROR(IF(TRIM(E124)="-", "N/A", IF(RIGHT(E124,1)=")",IF(RIGHT(E124,2)="T)",-1000000000000*VALUE(MID(E124,2,LEN(E124)-3)),IF(RIGHT(E124,2)="M)",-1000000*VALUE(MID(E124,2,LEN(E124)-3)),IF(RIGHT(E124,2)="B)",-1000000000*VALUE(MID(E124,2,LEN(E124)-3)),IF(RIGHT(E124,2)="k)",-1000*VALUE(MID(E124,2,LEN(E124)-3)),VALUE(SUBSTITUTE(E124,",","")))))),IF(RIGHT(E124,1)="T",1000000000000*VALUE(LEFT(E124,LEN(E124)-1)),IF(RIGHT(E124,1)="M",1000000*VALUE(LEFT(E124,LEN(E124)-1)),IF(RIGHT(E124,1)="B",1000000000*VALUE(LEFT(E124,LEN(E124)-1)),IF(RIGHT(E124,1)="%",0.01*VALUE(LEFT(E124,LEN(E124)-1)),IF(RIGHT(E124,1)="k",1000*VALUE(LEFT(E124,LEN(E124)-1)),VALUE(SUBSTITUTE(E124,",",""))))))))),"N/A")</f>
        <v>N/A</v>
      </c>
      <c r="M124" t="str">
        <f t="shared" ref="M124:M187" si="19">IFERROR(IF(TRIM(F124)="-", "N/A", IF(RIGHT(F124,1)=")",IF(RIGHT(F124,2)="T)",-1000000000000*VALUE(MID(F124,2,LEN(F124)-3)),IF(RIGHT(F124,2)="M)",-1000000*VALUE(MID(F124,2,LEN(F124)-3)),IF(RIGHT(F124,2)="B)",-1000000000*VALUE(MID(F124,2,LEN(F124)-3)),IF(RIGHT(F124,2)="k)",-1000*VALUE(MID(F124,2,LEN(F124)-3)),VALUE(SUBSTITUTE(F124,",","")))))),IF(RIGHT(F124,1)="T",1000000000000*VALUE(LEFT(F124,LEN(F124)-1)),IF(RIGHT(F124,1)="M",1000000*VALUE(LEFT(F124,LEN(F124)-1)),IF(RIGHT(F124,1)="B",1000000000*VALUE(LEFT(F124,LEN(F124)-1)),IF(RIGHT(F124,1)="%",0.01*VALUE(LEFT(F124,LEN(F124)-1)),IF(RIGHT(F124,1)="k",1000*VALUE(LEFT(F124,LEN(F124)-1)),VALUE(SUBSTITUTE(F124,",",""))))))))),"N/A")</f>
        <v>N/A</v>
      </c>
      <c r="N124" t="str">
        <f t="shared" ref="N124:N187" si="20">IFERROR(IF(TRIM(G124)="-", "N/A", IF(RIGHT(G124,1)=")",IF(RIGHT(G124,2)="T)",-1000000000000*VALUE(MID(G124,2,LEN(G124)-3)),IF(RIGHT(G124,2)="M)",-1000000*VALUE(MID(G124,2,LEN(G124)-3)),IF(RIGHT(G124,2)="B)",-1000000000*VALUE(MID(G124,2,LEN(G124)-3)),IF(RIGHT(G124,2)="k)",-1000*VALUE(MID(G124,2,LEN(G124)-3)),VALUE(SUBSTITUTE(G124,",","")))))),IF(RIGHT(G124,1)="T",1000000000000*VALUE(LEFT(G124,LEN(G124)-1)),IF(RIGHT(G124,1)="M",1000000*VALUE(LEFT(G124,LEN(G124)-1)),IF(RIGHT(G124,1)="B",1000000000*VALUE(LEFT(G124,LEN(G124)-1)),IF(RIGHT(G124,1)="%",0.01*VALUE(LEFT(G124,LEN(G124)-1)),IF(RIGHT(G124,1)="k",1000*VALUE(LEFT(G124,LEN(G124)-1)),VALUE(SUBSTITUTE(G124,",",""))))))))),"N/A")</f>
        <v>N/A</v>
      </c>
    </row>
    <row r="125" spans="1:14" x14ac:dyDescent="0.3">
      <c r="A125" s="1">
        <v>0</v>
      </c>
      <c r="B125" t="s">
        <v>207</v>
      </c>
      <c r="C125" t="s">
        <v>6246</v>
      </c>
      <c r="I125" t="str">
        <f t="shared" si="15"/>
        <v>N/A</v>
      </c>
      <c r="J125">
        <f t="shared" si="16"/>
        <v>1.98</v>
      </c>
      <c r="K125" t="str">
        <f t="shared" si="17"/>
        <v>N/A</v>
      </c>
      <c r="L125" t="str">
        <f t="shared" si="18"/>
        <v>N/A</v>
      </c>
      <c r="M125" t="str">
        <f t="shared" si="19"/>
        <v>N/A</v>
      </c>
      <c r="N125" t="str">
        <f t="shared" si="20"/>
        <v>N/A</v>
      </c>
    </row>
    <row r="126" spans="1:14" x14ac:dyDescent="0.3">
      <c r="A126" s="1">
        <v>1</v>
      </c>
      <c r="B126" t="s">
        <v>208</v>
      </c>
      <c r="C126" t="s">
        <v>6247</v>
      </c>
      <c r="I126" t="str">
        <f t="shared" si="15"/>
        <v>N/A</v>
      </c>
      <c r="J126">
        <f t="shared" si="16"/>
        <v>0.08</v>
      </c>
      <c r="K126" t="str">
        <f t="shared" si="17"/>
        <v>N/A</v>
      </c>
      <c r="L126" t="str">
        <f t="shared" si="18"/>
        <v>N/A</v>
      </c>
      <c r="M126" t="str">
        <f t="shared" si="19"/>
        <v>N/A</v>
      </c>
      <c r="N126" t="str">
        <f t="shared" si="20"/>
        <v>N/A</v>
      </c>
    </row>
    <row r="127" spans="1:14" x14ac:dyDescent="0.3">
      <c r="A127" s="1">
        <v>2</v>
      </c>
      <c r="B127" t="s">
        <v>209</v>
      </c>
      <c r="C127" t="s">
        <v>6246</v>
      </c>
      <c r="I127" t="str">
        <f t="shared" si="15"/>
        <v>N/A</v>
      </c>
      <c r="J127">
        <f t="shared" si="16"/>
        <v>1.98</v>
      </c>
      <c r="K127" t="str">
        <f t="shared" si="17"/>
        <v>N/A</v>
      </c>
      <c r="L127" t="str">
        <f t="shared" si="18"/>
        <v>N/A</v>
      </c>
      <c r="M127" t="str">
        <f t="shared" si="19"/>
        <v>N/A</v>
      </c>
      <c r="N127" t="str">
        <f t="shared" si="20"/>
        <v>N/A</v>
      </c>
    </row>
    <row r="128" spans="1:14" x14ac:dyDescent="0.3">
      <c r="A128" s="1">
        <v>3</v>
      </c>
      <c r="B128" t="s">
        <v>210</v>
      </c>
      <c r="C128" t="s">
        <v>6247</v>
      </c>
      <c r="I128" t="str">
        <f t="shared" si="15"/>
        <v>N/A</v>
      </c>
      <c r="J128">
        <f t="shared" si="16"/>
        <v>0.08</v>
      </c>
      <c r="K128" t="str">
        <f t="shared" si="17"/>
        <v>N/A</v>
      </c>
      <c r="L128" t="str">
        <f t="shared" si="18"/>
        <v>N/A</v>
      </c>
      <c r="M128" t="str">
        <f t="shared" si="19"/>
        <v>N/A</v>
      </c>
      <c r="N128" t="str">
        <f t="shared" si="20"/>
        <v>N/A</v>
      </c>
    </row>
    <row r="129" spans="1:14" x14ac:dyDescent="0.3">
      <c r="A129" s="1">
        <v>4</v>
      </c>
      <c r="B129" t="s">
        <v>211</v>
      </c>
      <c r="C129" t="s">
        <v>6248</v>
      </c>
      <c r="I129" t="str">
        <f t="shared" si="15"/>
        <v>N/A</v>
      </c>
      <c r="J129">
        <f t="shared" si="16"/>
        <v>6.95</v>
      </c>
      <c r="K129" t="str">
        <f t="shared" si="17"/>
        <v>N/A</v>
      </c>
      <c r="L129" t="str">
        <f t="shared" si="18"/>
        <v>N/A</v>
      </c>
      <c r="M129" t="str">
        <f t="shared" si="19"/>
        <v>N/A</v>
      </c>
      <c r="N129" t="str">
        <f t="shared" si="20"/>
        <v>N/A</v>
      </c>
    </row>
    <row r="130" spans="1:14" x14ac:dyDescent="0.3">
      <c r="A130" s="1">
        <v>5</v>
      </c>
      <c r="B130" t="s">
        <v>212</v>
      </c>
      <c r="C130" t="s">
        <v>6249</v>
      </c>
      <c r="I130" t="str">
        <f t="shared" si="15"/>
        <v>N/A</v>
      </c>
      <c r="J130">
        <f t="shared" si="16"/>
        <v>0.71030000000000004</v>
      </c>
      <c r="K130" t="str">
        <f t="shared" si="17"/>
        <v>N/A</v>
      </c>
      <c r="L130" t="str">
        <f t="shared" si="18"/>
        <v>N/A</v>
      </c>
      <c r="M130" t="str">
        <f t="shared" si="19"/>
        <v>N/A</v>
      </c>
      <c r="N130" t="str">
        <f t="shared" si="20"/>
        <v>N/A</v>
      </c>
    </row>
    <row r="131" spans="1:14" x14ac:dyDescent="0.3">
      <c r="A131" s="1">
        <v>6</v>
      </c>
      <c r="B131" t="s">
        <v>213</v>
      </c>
      <c r="C131" t="s">
        <v>6250</v>
      </c>
      <c r="I131" t="str">
        <f t="shared" si="15"/>
        <v>N/A</v>
      </c>
      <c r="J131" t="str">
        <f t="shared" si="16"/>
        <v>N/A</v>
      </c>
      <c r="K131" t="str">
        <f t="shared" si="17"/>
        <v>N/A</v>
      </c>
      <c r="L131" t="str">
        <f t="shared" si="18"/>
        <v>N/A</v>
      </c>
      <c r="M131" t="str">
        <f t="shared" si="19"/>
        <v>N/A</v>
      </c>
      <c r="N131" t="str">
        <f t="shared" si="20"/>
        <v>N/A</v>
      </c>
    </row>
    <row r="132" spans="1:14" x14ac:dyDescent="0.3">
      <c r="A132" s="1">
        <v>7</v>
      </c>
      <c r="B132" t="s">
        <v>214</v>
      </c>
      <c r="C132" t="s">
        <v>6251</v>
      </c>
      <c r="I132" t="str">
        <f t="shared" si="15"/>
        <v>N/A</v>
      </c>
      <c r="J132" t="str">
        <f t="shared" si="16"/>
        <v>N/A</v>
      </c>
      <c r="K132" t="str">
        <f t="shared" si="17"/>
        <v>N/A</v>
      </c>
      <c r="L132" t="str">
        <f t="shared" si="18"/>
        <v>N/A</v>
      </c>
      <c r="M132" t="str">
        <f t="shared" si="19"/>
        <v>N/A</v>
      </c>
      <c r="N132" t="str">
        <f t="shared" si="20"/>
        <v>N/A</v>
      </c>
    </row>
    <row r="133" spans="1:14" x14ac:dyDescent="0.3">
      <c r="A133" s="1">
        <v>8</v>
      </c>
      <c r="B133" t="s">
        <v>215</v>
      </c>
      <c r="C133" t="s">
        <v>1175</v>
      </c>
      <c r="I133" t="str">
        <f t="shared" si="15"/>
        <v>N/A</v>
      </c>
      <c r="J133">
        <f t="shared" si="16"/>
        <v>42767</v>
      </c>
      <c r="K133" t="str">
        <f t="shared" si="17"/>
        <v>N/A</v>
      </c>
      <c r="L133" t="str">
        <f t="shared" si="18"/>
        <v>N/A</v>
      </c>
      <c r="M133" t="str">
        <f t="shared" si="19"/>
        <v>N/A</v>
      </c>
      <c r="N133" t="str">
        <f t="shared" si="20"/>
        <v>N/A</v>
      </c>
    </row>
    <row r="134" spans="1:14" x14ac:dyDescent="0.3">
      <c r="A134" s="1">
        <v>9</v>
      </c>
      <c r="B134" t="s">
        <v>217</v>
      </c>
      <c r="C134" t="s">
        <v>6252</v>
      </c>
      <c r="I134" t="str">
        <f t="shared" si="15"/>
        <v>N/A</v>
      </c>
      <c r="J134" t="str">
        <f t="shared" si="16"/>
        <v>N/A</v>
      </c>
      <c r="K134" t="str">
        <f t="shared" si="17"/>
        <v>N/A</v>
      </c>
      <c r="L134" t="str">
        <f t="shared" si="18"/>
        <v>N/A</v>
      </c>
      <c r="M134" t="str">
        <f t="shared" si="19"/>
        <v>N/A</v>
      </c>
      <c r="N134" t="str">
        <f t="shared" si="20"/>
        <v>N/A</v>
      </c>
    </row>
    <row r="135" spans="1:14" x14ac:dyDescent="0.3">
      <c r="I135" t="str">
        <f t="shared" si="15"/>
        <v>N/A</v>
      </c>
      <c r="J135" t="str">
        <f t="shared" si="16"/>
        <v>N/A</v>
      </c>
      <c r="K135" t="str">
        <f t="shared" si="17"/>
        <v>N/A</v>
      </c>
      <c r="L135" t="str">
        <f t="shared" si="18"/>
        <v>N/A</v>
      </c>
      <c r="M135" t="str">
        <f t="shared" si="19"/>
        <v>N/A</v>
      </c>
      <c r="N135" t="str">
        <f t="shared" si="20"/>
        <v>N/A</v>
      </c>
    </row>
    <row r="136" spans="1:14" x14ac:dyDescent="0.3">
      <c r="I136" t="str">
        <f t="shared" si="15"/>
        <v>N/A</v>
      </c>
      <c r="J136" t="str">
        <f t="shared" si="16"/>
        <v>N/A</v>
      </c>
      <c r="K136" t="str">
        <f t="shared" si="17"/>
        <v>N/A</v>
      </c>
      <c r="L136" t="str">
        <f t="shared" si="18"/>
        <v>N/A</v>
      </c>
      <c r="M136" t="str">
        <f t="shared" si="19"/>
        <v>N/A</v>
      </c>
      <c r="N136" t="str">
        <f t="shared" si="20"/>
        <v>N/A</v>
      </c>
    </row>
    <row r="137" spans="1:14" x14ac:dyDescent="0.3">
      <c r="B137" s="1" t="s">
        <v>219</v>
      </c>
      <c r="C137" s="1" t="s">
        <v>220</v>
      </c>
      <c r="D137" s="1" t="s">
        <v>221</v>
      </c>
      <c r="E137" s="1" t="s">
        <v>222</v>
      </c>
      <c r="F137" s="1" t="s">
        <v>223</v>
      </c>
      <c r="I137" t="str">
        <f t="shared" si="15"/>
        <v>N/A</v>
      </c>
      <c r="J137" t="str">
        <f t="shared" si="16"/>
        <v>N/A</v>
      </c>
      <c r="K137" t="str">
        <f t="shared" si="17"/>
        <v>N/A</v>
      </c>
      <c r="L137" t="str">
        <f t="shared" si="18"/>
        <v>N/A</v>
      </c>
      <c r="M137" t="str">
        <f t="shared" si="19"/>
        <v>N/A</v>
      </c>
      <c r="N137" t="str">
        <f t="shared" si="20"/>
        <v>N/A</v>
      </c>
    </row>
    <row r="138" spans="1:14" x14ac:dyDescent="0.3">
      <c r="A138" s="1">
        <v>0</v>
      </c>
      <c r="B138" t="s">
        <v>6253</v>
      </c>
      <c r="C138" t="s">
        <v>1182</v>
      </c>
      <c r="D138" t="s">
        <v>2939</v>
      </c>
      <c r="F138">
        <v>57</v>
      </c>
      <c r="I138" t="str">
        <f t="shared" si="15"/>
        <v>N/A</v>
      </c>
      <c r="J138" t="str">
        <f t="shared" si="16"/>
        <v>N/A</v>
      </c>
      <c r="K138">
        <f t="shared" si="17"/>
        <v>1460000</v>
      </c>
      <c r="L138" t="str">
        <f t="shared" si="18"/>
        <v>N/A</v>
      </c>
      <c r="M138">
        <f t="shared" si="19"/>
        <v>57</v>
      </c>
      <c r="N138" t="str">
        <f t="shared" si="20"/>
        <v>N/A</v>
      </c>
    </row>
    <row r="139" spans="1:14" x14ac:dyDescent="0.3">
      <c r="A139" s="1">
        <v>1</v>
      </c>
      <c r="B139" t="s">
        <v>6254</v>
      </c>
      <c r="C139" t="s">
        <v>3240</v>
      </c>
      <c r="D139" t="s">
        <v>6255</v>
      </c>
      <c r="F139">
        <v>58</v>
      </c>
      <c r="I139" t="str">
        <f t="shared" si="15"/>
        <v>N/A</v>
      </c>
      <c r="J139" t="str">
        <f t="shared" si="16"/>
        <v>N/A</v>
      </c>
      <c r="K139">
        <f t="shared" si="17"/>
        <v>4770000</v>
      </c>
      <c r="L139" t="str">
        <f t="shared" si="18"/>
        <v>N/A</v>
      </c>
      <c r="M139">
        <f t="shared" si="19"/>
        <v>58</v>
      </c>
      <c r="N139" t="str">
        <f t="shared" si="20"/>
        <v>N/A</v>
      </c>
    </row>
    <row r="140" spans="1:14" x14ac:dyDescent="0.3">
      <c r="A140" s="1">
        <v>2</v>
      </c>
      <c r="B140" t="s">
        <v>6256</v>
      </c>
      <c r="C140" t="s">
        <v>6257</v>
      </c>
      <c r="D140" t="s">
        <v>2659</v>
      </c>
      <c r="F140">
        <v>70</v>
      </c>
      <c r="I140" t="str">
        <f t="shared" si="15"/>
        <v>N/A</v>
      </c>
      <c r="J140" t="str">
        <f t="shared" si="16"/>
        <v>N/A</v>
      </c>
      <c r="K140">
        <f t="shared" si="17"/>
        <v>1620000</v>
      </c>
      <c r="L140" t="str">
        <f t="shared" si="18"/>
        <v>N/A</v>
      </c>
      <c r="M140">
        <f t="shared" si="19"/>
        <v>70</v>
      </c>
      <c r="N140" t="str">
        <f t="shared" si="20"/>
        <v>N/A</v>
      </c>
    </row>
    <row r="141" spans="1:14" x14ac:dyDescent="0.3">
      <c r="A141" s="1">
        <v>3</v>
      </c>
      <c r="B141" t="s">
        <v>6258</v>
      </c>
      <c r="C141" t="s">
        <v>6259</v>
      </c>
      <c r="D141" t="s">
        <v>3272</v>
      </c>
      <c r="F141">
        <v>49</v>
      </c>
      <c r="I141" t="str">
        <f t="shared" si="15"/>
        <v>N/A</v>
      </c>
      <c r="J141" t="str">
        <f t="shared" si="16"/>
        <v>N/A</v>
      </c>
      <c r="K141">
        <f t="shared" si="17"/>
        <v>2610000</v>
      </c>
      <c r="L141" t="str">
        <f t="shared" si="18"/>
        <v>N/A</v>
      </c>
      <c r="M141">
        <f t="shared" si="19"/>
        <v>49</v>
      </c>
      <c r="N141" t="str">
        <f t="shared" si="20"/>
        <v>N/A</v>
      </c>
    </row>
    <row r="142" spans="1:14" x14ac:dyDescent="0.3">
      <c r="A142" s="1">
        <v>4</v>
      </c>
      <c r="B142" t="s">
        <v>6260</v>
      </c>
      <c r="C142" t="s">
        <v>6261</v>
      </c>
      <c r="F142">
        <v>56</v>
      </c>
      <c r="I142" t="str">
        <f t="shared" si="15"/>
        <v>N/A</v>
      </c>
      <c r="J142" t="str">
        <f t="shared" si="16"/>
        <v>N/A</v>
      </c>
      <c r="K142" t="str">
        <f t="shared" si="17"/>
        <v>N/A</v>
      </c>
      <c r="L142" t="str">
        <f t="shared" si="18"/>
        <v>N/A</v>
      </c>
      <c r="M142">
        <f t="shared" si="19"/>
        <v>56</v>
      </c>
      <c r="N142" t="str">
        <f t="shared" si="20"/>
        <v>N/A</v>
      </c>
    </row>
    <row r="143" spans="1:14" x14ac:dyDescent="0.3">
      <c r="I143" t="str">
        <f t="shared" si="15"/>
        <v>N/A</v>
      </c>
      <c r="J143" t="str">
        <f t="shared" si="16"/>
        <v>N/A</v>
      </c>
      <c r="K143" t="str">
        <f t="shared" si="17"/>
        <v>N/A</v>
      </c>
      <c r="L143" t="str">
        <f t="shared" si="18"/>
        <v>N/A</v>
      </c>
      <c r="M143" t="str">
        <f t="shared" si="19"/>
        <v>N/A</v>
      </c>
      <c r="N143" t="str">
        <f t="shared" si="20"/>
        <v>N/A</v>
      </c>
    </row>
    <row r="144" spans="1:14" x14ac:dyDescent="0.3">
      <c r="B144" s="1" t="s">
        <v>241</v>
      </c>
      <c r="C144" s="1" t="s">
        <v>242</v>
      </c>
      <c r="D144" s="1" t="s">
        <v>243</v>
      </c>
      <c r="E144" s="1" t="s">
        <v>244</v>
      </c>
      <c r="F144" s="1" t="s">
        <v>245</v>
      </c>
      <c r="G144" s="1" t="s">
        <v>246</v>
      </c>
      <c r="H144" s="1" t="s">
        <v>247</v>
      </c>
      <c r="I144" t="str">
        <f t="shared" si="15"/>
        <v>pos_trend</v>
      </c>
      <c r="J144">
        <f t="shared" si="16"/>
        <v>2012</v>
      </c>
      <c r="K144">
        <f t="shared" si="17"/>
        <v>2013</v>
      </c>
      <c r="L144">
        <f t="shared" si="18"/>
        <v>2014</v>
      </c>
      <c r="M144">
        <f t="shared" si="19"/>
        <v>2015</v>
      </c>
      <c r="N144">
        <f t="shared" si="20"/>
        <v>2016</v>
      </c>
    </row>
    <row r="145" spans="1:14" x14ac:dyDescent="0.3">
      <c r="A145" s="1">
        <v>0</v>
      </c>
      <c r="B145" t="s">
        <v>248</v>
      </c>
      <c r="C145" t="s">
        <v>254</v>
      </c>
      <c r="D145" t="s">
        <v>254</v>
      </c>
      <c r="E145" t="s">
        <v>254</v>
      </c>
      <c r="F145" t="s">
        <v>254</v>
      </c>
      <c r="G145" t="s">
        <v>254</v>
      </c>
      <c r="I145" t="str">
        <f t="shared" si="15"/>
        <v>N/A</v>
      </c>
      <c r="J145" t="str">
        <f t="shared" si="16"/>
        <v>N/A</v>
      </c>
      <c r="K145" t="str">
        <f t="shared" si="17"/>
        <v>N/A</v>
      </c>
      <c r="L145" t="str">
        <f t="shared" si="18"/>
        <v>N/A</v>
      </c>
      <c r="M145" t="str">
        <f t="shared" si="19"/>
        <v>N/A</v>
      </c>
      <c r="N145" t="str">
        <f t="shared" si="20"/>
        <v>N/A</v>
      </c>
    </row>
    <row r="146" spans="1:14" x14ac:dyDescent="0.3">
      <c r="A146" s="1">
        <v>1</v>
      </c>
      <c r="B146" t="s">
        <v>6262</v>
      </c>
      <c r="C146" t="s">
        <v>254</v>
      </c>
      <c r="D146" t="s">
        <v>254</v>
      </c>
      <c r="E146" t="s">
        <v>254</v>
      </c>
      <c r="F146" t="s">
        <v>254</v>
      </c>
      <c r="G146" t="s">
        <v>254</v>
      </c>
      <c r="I146" t="str">
        <f t="shared" si="15"/>
        <v>N/A</v>
      </c>
      <c r="J146" t="str">
        <f t="shared" si="16"/>
        <v>N/A</v>
      </c>
      <c r="K146" t="str">
        <f t="shared" si="17"/>
        <v>N/A</v>
      </c>
      <c r="L146" t="str">
        <f t="shared" si="18"/>
        <v>N/A</v>
      </c>
      <c r="M146" t="str">
        <f t="shared" si="19"/>
        <v>N/A</v>
      </c>
      <c r="N146" t="str">
        <f t="shared" si="20"/>
        <v>N/A</v>
      </c>
    </row>
    <row r="147" spans="1:14" x14ac:dyDescent="0.3">
      <c r="A147" s="1">
        <v>2</v>
      </c>
      <c r="B147" t="s">
        <v>6263</v>
      </c>
      <c r="C147" t="s">
        <v>254</v>
      </c>
      <c r="D147" t="s">
        <v>254</v>
      </c>
      <c r="E147" t="s">
        <v>254</v>
      </c>
      <c r="F147" t="s">
        <v>254</v>
      </c>
      <c r="G147" t="s">
        <v>254</v>
      </c>
      <c r="I147" t="str">
        <f t="shared" si="15"/>
        <v>N/A</v>
      </c>
      <c r="J147" t="str">
        <f t="shared" si="16"/>
        <v>N/A</v>
      </c>
      <c r="K147" t="str">
        <f t="shared" si="17"/>
        <v>N/A</v>
      </c>
      <c r="L147" t="str">
        <f t="shared" si="18"/>
        <v>N/A</v>
      </c>
      <c r="M147" t="str">
        <f t="shared" si="19"/>
        <v>N/A</v>
      </c>
      <c r="N147" t="str">
        <f t="shared" si="20"/>
        <v>N/A</v>
      </c>
    </row>
    <row r="148" spans="1:14" x14ac:dyDescent="0.3">
      <c r="A148" s="1">
        <v>3</v>
      </c>
      <c r="B148" t="s">
        <v>6264</v>
      </c>
      <c r="C148" t="s">
        <v>254</v>
      </c>
      <c r="D148" t="s">
        <v>254</v>
      </c>
      <c r="E148" t="s">
        <v>254</v>
      </c>
      <c r="F148" t="s">
        <v>254</v>
      </c>
      <c r="G148" t="s">
        <v>254</v>
      </c>
      <c r="I148" t="str">
        <f t="shared" si="15"/>
        <v>N/A</v>
      </c>
      <c r="J148" t="str">
        <f t="shared" si="16"/>
        <v>N/A</v>
      </c>
      <c r="K148" t="str">
        <f t="shared" si="17"/>
        <v>N/A</v>
      </c>
      <c r="L148" t="str">
        <f t="shared" si="18"/>
        <v>N/A</v>
      </c>
      <c r="M148" t="str">
        <f t="shared" si="19"/>
        <v>N/A</v>
      </c>
      <c r="N148" t="str">
        <f t="shared" si="20"/>
        <v>N/A</v>
      </c>
    </row>
    <row r="149" spans="1:14" x14ac:dyDescent="0.3">
      <c r="A149" s="1">
        <v>4</v>
      </c>
      <c r="B149" t="s">
        <v>6265</v>
      </c>
      <c r="C149" t="s">
        <v>254</v>
      </c>
      <c r="D149" t="s">
        <v>254</v>
      </c>
      <c r="E149" t="s">
        <v>254</v>
      </c>
      <c r="F149" t="s">
        <v>254</v>
      </c>
      <c r="G149" t="s">
        <v>254</v>
      </c>
      <c r="I149" t="str">
        <f t="shared" si="15"/>
        <v>N/A</v>
      </c>
      <c r="J149" t="str">
        <f t="shared" si="16"/>
        <v>N/A</v>
      </c>
      <c r="K149" t="str">
        <f t="shared" si="17"/>
        <v>N/A</v>
      </c>
      <c r="L149" t="str">
        <f t="shared" si="18"/>
        <v>N/A</v>
      </c>
      <c r="M149" t="str">
        <f t="shared" si="19"/>
        <v>N/A</v>
      </c>
      <c r="N149" t="str">
        <f t="shared" si="20"/>
        <v>N/A</v>
      </c>
    </row>
    <row r="150" spans="1:14" x14ac:dyDescent="0.3">
      <c r="A150" s="1">
        <v>5</v>
      </c>
      <c r="B150" t="s">
        <v>6266</v>
      </c>
      <c r="C150" t="s">
        <v>254</v>
      </c>
      <c r="D150" t="s">
        <v>254</v>
      </c>
      <c r="E150" t="s">
        <v>254</v>
      </c>
      <c r="F150" t="s">
        <v>254</v>
      </c>
      <c r="G150" t="s">
        <v>254</v>
      </c>
      <c r="I150" t="str">
        <f t="shared" si="15"/>
        <v>N/A</v>
      </c>
      <c r="J150" t="str">
        <f t="shared" si="16"/>
        <v>N/A</v>
      </c>
      <c r="K150" t="str">
        <f t="shared" si="17"/>
        <v>N/A</v>
      </c>
      <c r="L150" t="str">
        <f t="shared" si="18"/>
        <v>N/A</v>
      </c>
      <c r="M150" t="str">
        <f t="shared" si="19"/>
        <v>N/A</v>
      </c>
      <c r="N150" t="str">
        <f t="shared" si="20"/>
        <v>N/A</v>
      </c>
    </row>
    <row r="151" spans="1:14" x14ac:dyDescent="0.3">
      <c r="A151" s="1">
        <v>6</v>
      </c>
      <c r="B151" t="s">
        <v>253</v>
      </c>
      <c r="C151" t="s">
        <v>254</v>
      </c>
      <c r="D151" t="s">
        <v>254</v>
      </c>
      <c r="E151" t="s">
        <v>254</v>
      </c>
      <c r="F151" t="s">
        <v>254</v>
      </c>
      <c r="G151" t="s">
        <v>254</v>
      </c>
      <c r="I151" t="str">
        <f t="shared" si="15"/>
        <v>N/A</v>
      </c>
      <c r="J151" t="str">
        <f t="shared" si="16"/>
        <v>N/A</v>
      </c>
      <c r="K151" t="str">
        <f t="shared" si="17"/>
        <v>N/A</v>
      </c>
      <c r="L151" t="str">
        <f t="shared" si="18"/>
        <v>N/A</v>
      </c>
      <c r="M151" t="str">
        <f t="shared" si="19"/>
        <v>N/A</v>
      </c>
      <c r="N151" t="str">
        <f t="shared" si="20"/>
        <v>N/A</v>
      </c>
    </row>
    <row r="152" spans="1:14" x14ac:dyDescent="0.3">
      <c r="A152" s="1">
        <v>7</v>
      </c>
      <c r="B152" t="s">
        <v>6267</v>
      </c>
      <c r="C152" t="s">
        <v>254</v>
      </c>
      <c r="D152" t="s">
        <v>254</v>
      </c>
      <c r="E152" t="s">
        <v>254</v>
      </c>
      <c r="F152" t="s">
        <v>254</v>
      </c>
      <c r="G152" t="s">
        <v>254</v>
      </c>
      <c r="I152" t="str">
        <f t="shared" si="15"/>
        <v>N/A</v>
      </c>
      <c r="J152" t="str">
        <f t="shared" si="16"/>
        <v>N/A</v>
      </c>
      <c r="K152" t="str">
        <f t="shared" si="17"/>
        <v>N/A</v>
      </c>
      <c r="L152" t="str">
        <f t="shared" si="18"/>
        <v>N/A</v>
      </c>
      <c r="M152" t="str">
        <f t="shared" si="19"/>
        <v>N/A</v>
      </c>
      <c r="N152" t="str">
        <f t="shared" si="20"/>
        <v>N/A</v>
      </c>
    </row>
    <row r="153" spans="1:14" x14ac:dyDescent="0.3">
      <c r="A153" s="1">
        <v>8</v>
      </c>
      <c r="B153" t="s">
        <v>6268</v>
      </c>
      <c r="C153" t="s">
        <v>254</v>
      </c>
      <c r="D153" t="s">
        <v>254</v>
      </c>
      <c r="E153" t="s">
        <v>254</v>
      </c>
      <c r="F153" t="s">
        <v>254</v>
      </c>
      <c r="G153" t="s">
        <v>254</v>
      </c>
      <c r="I153" t="str">
        <f t="shared" si="15"/>
        <v>N/A</v>
      </c>
      <c r="J153" t="str">
        <f t="shared" si="16"/>
        <v>N/A</v>
      </c>
      <c r="K153" t="str">
        <f t="shared" si="17"/>
        <v>N/A</v>
      </c>
      <c r="L153" t="str">
        <f t="shared" si="18"/>
        <v>N/A</v>
      </c>
      <c r="M153" t="str">
        <f t="shared" si="19"/>
        <v>N/A</v>
      </c>
      <c r="N153" t="str">
        <f t="shared" si="20"/>
        <v>N/A</v>
      </c>
    </row>
    <row r="154" spans="1:14" x14ac:dyDescent="0.3">
      <c r="A154" s="1">
        <v>9</v>
      </c>
      <c r="B154" t="s">
        <v>271</v>
      </c>
      <c r="C154" t="s">
        <v>254</v>
      </c>
      <c r="D154" t="s">
        <v>254</v>
      </c>
      <c r="E154" t="s">
        <v>254</v>
      </c>
      <c r="F154" t="s">
        <v>254</v>
      </c>
      <c r="G154" t="s">
        <v>254</v>
      </c>
      <c r="I154" t="str">
        <f t="shared" si="15"/>
        <v>N/A</v>
      </c>
      <c r="J154" t="str">
        <f t="shared" si="16"/>
        <v>N/A</v>
      </c>
      <c r="K154" t="str">
        <f t="shared" si="17"/>
        <v>N/A</v>
      </c>
      <c r="L154" t="str">
        <f t="shared" si="18"/>
        <v>N/A</v>
      </c>
      <c r="M154" t="str">
        <f t="shared" si="19"/>
        <v>N/A</v>
      </c>
      <c r="N154" t="str">
        <f t="shared" si="20"/>
        <v>N/A</v>
      </c>
    </row>
    <row r="155" spans="1:14" x14ac:dyDescent="0.3">
      <c r="A155" s="1">
        <v>10</v>
      </c>
      <c r="B155" t="s">
        <v>331</v>
      </c>
      <c r="C155" t="s">
        <v>254</v>
      </c>
      <c r="D155" t="s">
        <v>254</v>
      </c>
      <c r="E155" t="s">
        <v>254</v>
      </c>
      <c r="F155" t="s">
        <v>254</v>
      </c>
      <c r="G155" t="s">
        <v>254</v>
      </c>
      <c r="I155" t="str">
        <f t="shared" si="15"/>
        <v>N/A</v>
      </c>
      <c r="J155" t="str">
        <f t="shared" si="16"/>
        <v>N/A</v>
      </c>
      <c r="K155" t="str">
        <f t="shared" si="17"/>
        <v>N/A</v>
      </c>
      <c r="L155" t="str">
        <f t="shared" si="18"/>
        <v>N/A</v>
      </c>
      <c r="M155" t="str">
        <f t="shared" si="19"/>
        <v>N/A</v>
      </c>
      <c r="N155" t="str">
        <f t="shared" si="20"/>
        <v>N/A</v>
      </c>
    </row>
    <row r="156" spans="1:14" x14ac:dyDescent="0.3">
      <c r="I156" t="str">
        <f t="shared" si="15"/>
        <v>N/A</v>
      </c>
      <c r="J156" t="str">
        <f t="shared" si="16"/>
        <v>N/A</v>
      </c>
      <c r="K156" t="str">
        <f t="shared" si="17"/>
        <v>N/A</v>
      </c>
      <c r="L156" t="str">
        <f t="shared" si="18"/>
        <v>N/A</v>
      </c>
      <c r="M156" t="str">
        <f t="shared" si="19"/>
        <v>N/A</v>
      </c>
      <c r="N156" t="str">
        <f t="shared" si="20"/>
        <v>N/A</v>
      </c>
    </row>
    <row r="157" spans="1:14" x14ac:dyDescent="0.3">
      <c r="B157" s="1" t="s">
        <v>307</v>
      </c>
      <c r="C157" s="1" t="s">
        <v>242</v>
      </c>
      <c r="D157" s="1" t="s">
        <v>243</v>
      </c>
      <c r="E157" s="1" t="s">
        <v>244</v>
      </c>
      <c r="F157" s="1" t="s">
        <v>245</v>
      </c>
      <c r="G157" s="1" t="s">
        <v>246</v>
      </c>
      <c r="H157" s="1" t="s">
        <v>247</v>
      </c>
      <c r="I157" t="str">
        <f t="shared" si="15"/>
        <v>pos_trend</v>
      </c>
      <c r="J157">
        <f t="shared" si="16"/>
        <v>2012</v>
      </c>
      <c r="K157">
        <f t="shared" si="17"/>
        <v>2013</v>
      </c>
      <c r="L157">
        <f t="shared" si="18"/>
        <v>2014</v>
      </c>
      <c r="M157">
        <f t="shared" si="19"/>
        <v>2015</v>
      </c>
      <c r="N157">
        <f t="shared" si="20"/>
        <v>2016</v>
      </c>
    </row>
    <row r="158" spans="1:14" x14ac:dyDescent="0.3">
      <c r="A158" s="1">
        <v>0</v>
      </c>
      <c r="B158" t="s">
        <v>6269</v>
      </c>
      <c r="C158" t="s">
        <v>254</v>
      </c>
      <c r="D158" t="s">
        <v>254</v>
      </c>
      <c r="E158" t="s">
        <v>254</v>
      </c>
      <c r="F158" t="s">
        <v>254</v>
      </c>
      <c r="G158" t="s">
        <v>254</v>
      </c>
      <c r="I158" t="str">
        <f t="shared" si="15"/>
        <v>N/A</v>
      </c>
      <c r="J158" t="str">
        <f t="shared" si="16"/>
        <v>N/A</v>
      </c>
      <c r="K158" t="str">
        <f t="shared" si="17"/>
        <v>N/A</v>
      </c>
      <c r="L158" t="str">
        <f t="shared" si="18"/>
        <v>N/A</v>
      </c>
      <c r="M158" t="str">
        <f t="shared" si="19"/>
        <v>N/A</v>
      </c>
      <c r="N158" t="str">
        <f t="shared" si="20"/>
        <v>N/A</v>
      </c>
    </row>
    <row r="159" spans="1:14" x14ac:dyDescent="0.3">
      <c r="A159" s="1">
        <v>1</v>
      </c>
      <c r="B159" t="s">
        <v>6270</v>
      </c>
      <c r="C159" t="s">
        <v>254</v>
      </c>
      <c r="D159" t="s">
        <v>254</v>
      </c>
      <c r="E159" t="s">
        <v>254</v>
      </c>
      <c r="F159" t="s">
        <v>254</v>
      </c>
      <c r="G159" t="s">
        <v>254</v>
      </c>
      <c r="I159" t="str">
        <f t="shared" si="15"/>
        <v>N/A</v>
      </c>
      <c r="J159" t="str">
        <f t="shared" si="16"/>
        <v>N/A</v>
      </c>
      <c r="K159" t="str">
        <f t="shared" si="17"/>
        <v>N/A</v>
      </c>
      <c r="L159" t="str">
        <f t="shared" si="18"/>
        <v>N/A</v>
      </c>
      <c r="M159" t="str">
        <f t="shared" si="19"/>
        <v>N/A</v>
      </c>
      <c r="N159" t="str">
        <f t="shared" si="20"/>
        <v>N/A</v>
      </c>
    </row>
    <row r="160" spans="1:14" x14ac:dyDescent="0.3">
      <c r="A160" s="1">
        <v>2</v>
      </c>
      <c r="B160" t="s">
        <v>6271</v>
      </c>
      <c r="C160" t="s">
        <v>6272</v>
      </c>
      <c r="D160" t="s">
        <v>6273</v>
      </c>
      <c r="E160" t="s">
        <v>6274</v>
      </c>
      <c r="F160" t="s">
        <v>6275</v>
      </c>
      <c r="G160" t="s">
        <v>6276</v>
      </c>
      <c r="I160" t="str">
        <f t="shared" si="15"/>
        <v>pos_trend</v>
      </c>
      <c r="J160">
        <f t="shared" si="16"/>
        <v>70810000</v>
      </c>
      <c r="K160">
        <f t="shared" si="17"/>
        <v>185910000</v>
      </c>
      <c r="L160">
        <f t="shared" si="18"/>
        <v>203280000</v>
      </c>
      <c r="M160">
        <f t="shared" si="19"/>
        <v>210080000</v>
      </c>
      <c r="N160">
        <f t="shared" si="20"/>
        <v>239390000</v>
      </c>
    </row>
    <row r="161" spans="1:14" x14ac:dyDescent="0.3">
      <c r="A161" s="1">
        <v>3</v>
      </c>
      <c r="B161" t="s">
        <v>350</v>
      </c>
      <c r="C161" t="s">
        <v>254</v>
      </c>
      <c r="D161" t="s">
        <v>254</v>
      </c>
      <c r="E161" t="s">
        <v>254</v>
      </c>
      <c r="F161" t="s">
        <v>254</v>
      </c>
      <c r="G161" t="s">
        <v>254</v>
      </c>
      <c r="I161" t="str">
        <f t="shared" si="15"/>
        <v>N/A</v>
      </c>
      <c r="J161" t="str">
        <f t="shared" si="16"/>
        <v>N/A</v>
      </c>
      <c r="K161" t="str">
        <f t="shared" si="17"/>
        <v>N/A</v>
      </c>
      <c r="L161" t="str">
        <f t="shared" si="18"/>
        <v>N/A</v>
      </c>
      <c r="M161" t="str">
        <f t="shared" si="19"/>
        <v>N/A</v>
      </c>
      <c r="N161" t="str">
        <f t="shared" si="20"/>
        <v>N/A</v>
      </c>
    </row>
    <row r="162" spans="1:14" x14ac:dyDescent="0.3">
      <c r="A162" s="1">
        <v>4</v>
      </c>
      <c r="B162" t="s">
        <v>6277</v>
      </c>
      <c r="C162" t="s">
        <v>254</v>
      </c>
      <c r="D162" t="s">
        <v>254</v>
      </c>
      <c r="E162" t="s">
        <v>254</v>
      </c>
      <c r="F162" t="s">
        <v>254</v>
      </c>
      <c r="G162" t="s">
        <v>254</v>
      </c>
      <c r="I162" t="str">
        <f t="shared" si="15"/>
        <v>N/A</v>
      </c>
      <c r="J162" t="str">
        <f t="shared" si="16"/>
        <v>N/A</v>
      </c>
      <c r="K162" t="str">
        <f t="shared" si="17"/>
        <v>N/A</v>
      </c>
      <c r="L162" t="str">
        <f t="shared" si="18"/>
        <v>N/A</v>
      </c>
      <c r="M162" t="str">
        <f t="shared" si="19"/>
        <v>N/A</v>
      </c>
      <c r="N162" t="str">
        <f t="shared" si="20"/>
        <v>N/A</v>
      </c>
    </row>
    <row r="163" spans="1:14" x14ac:dyDescent="0.3">
      <c r="A163" s="1">
        <v>5</v>
      </c>
      <c r="B163" t="s">
        <v>356</v>
      </c>
      <c r="C163" t="s">
        <v>6272</v>
      </c>
      <c r="D163" t="s">
        <v>6273</v>
      </c>
      <c r="E163" t="s">
        <v>6274</v>
      </c>
      <c r="F163" t="s">
        <v>6275</v>
      </c>
      <c r="G163" t="s">
        <v>6276</v>
      </c>
      <c r="I163" t="str">
        <f t="shared" si="15"/>
        <v>pos_trend</v>
      </c>
      <c r="J163">
        <f t="shared" si="16"/>
        <v>70810000</v>
      </c>
      <c r="K163">
        <f t="shared" si="17"/>
        <v>185910000</v>
      </c>
      <c r="L163">
        <f t="shared" si="18"/>
        <v>203280000</v>
      </c>
      <c r="M163">
        <f t="shared" si="19"/>
        <v>210080000</v>
      </c>
      <c r="N163">
        <f t="shared" si="20"/>
        <v>239390000</v>
      </c>
    </row>
    <row r="164" spans="1:14" x14ac:dyDescent="0.3">
      <c r="A164" s="1">
        <v>6</v>
      </c>
      <c r="B164" t="s">
        <v>332</v>
      </c>
      <c r="C164" t="s">
        <v>254</v>
      </c>
      <c r="D164" t="s">
        <v>254</v>
      </c>
      <c r="E164" t="s">
        <v>254</v>
      </c>
      <c r="F164" t="s">
        <v>254</v>
      </c>
      <c r="G164" t="s">
        <v>254</v>
      </c>
      <c r="I164" t="str">
        <f t="shared" si="15"/>
        <v>N/A</v>
      </c>
      <c r="J164" t="str">
        <f t="shared" si="16"/>
        <v>N/A</v>
      </c>
      <c r="K164" t="str">
        <f t="shared" si="17"/>
        <v>N/A</v>
      </c>
      <c r="L164" t="str">
        <f t="shared" si="18"/>
        <v>N/A</v>
      </c>
      <c r="M164" t="str">
        <f t="shared" si="19"/>
        <v>N/A</v>
      </c>
      <c r="N164" t="str">
        <f t="shared" si="20"/>
        <v>N/A</v>
      </c>
    </row>
    <row r="165" spans="1:14" x14ac:dyDescent="0.3">
      <c r="A165" s="1">
        <v>7</v>
      </c>
      <c r="B165" t="s">
        <v>370</v>
      </c>
      <c r="C165" t="s">
        <v>6272</v>
      </c>
      <c r="D165" t="s">
        <v>6273</v>
      </c>
      <c r="E165" t="s">
        <v>6274</v>
      </c>
      <c r="F165" t="s">
        <v>6275</v>
      </c>
      <c r="G165" t="s">
        <v>6276</v>
      </c>
      <c r="I165" t="str">
        <f t="shared" si="15"/>
        <v>pos_trend</v>
      </c>
      <c r="J165">
        <f t="shared" si="16"/>
        <v>70810000</v>
      </c>
      <c r="K165">
        <f t="shared" si="17"/>
        <v>185910000</v>
      </c>
      <c r="L165">
        <f t="shared" si="18"/>
        <v>203280000</v>
      </c>
      <c r="M165">
        <f t="shared" si="19"/>
        <v>210080000</v>
      </c>
      <c r="N165">
        <f t="shared" si="20"/>
        <v>239390000</v>
      </c>
    </row>
    <row r="166" spans="1:14" x14ac:dyDescent="0.3">
      <c r="A166" s="1">
        <v>8</v>
      </c>
      <c r="B166" t="s">
        <v>376</v>
      </c>
      <c r="C166" t="s">
        <v>254</v>
      </c>
      <c r="D166" t="s">
        <v>6278</v>
      </c>
      <c r="E166" t="s">
        <v>6279</v>
      </c>
      <c r="F166" t="s">
        <v>6280</v>
      </c>
      <c r="G166" t="s">
        <v>5859</v>
      </c>
      <c r="I166" t="str">
        <f t="shared" si="15"/>
        <v>N/A</v>
      </c>
      <c r="J166" t="str">
        <f t="shared" si="16"/>
        <v>N/A</v>
      </c>
      <c r="K166">
        <f t="shared" si="17"/>
        <v>1.6256000000000002</v>
      </c>
      <c r="L166">
        <f t="shared" si="18"/>
        <v>9.3399999999999997E-2</v>
      </c>
      <c r="M166">
        <f t="shared" si="19"/>
        <v>3.3500000000000002E-2</v>
      </c>
      <c r="N166">
        <f t="shared" si="20"/>
        <v>0.13949999999999999</v>
      </c>
    </row>
    <row r="167" spans="1:14" x14ac:dyDescent="0.3">
      <c r="A167" s="1">
        <v>9</v>
      </c>
      <c r="B167" t="s">
        <v>381</v>
      </c>
      <c r="C167" t="s">
        <v>254</v>
      </c>
      <c r="D167" t="s">
        <v>254</v>
      </c>
      <c r="E167" t="s">
        <v>254</v>
      </c>
      <c r="F167" t="s">
        <v>254</v>
      </c>
      <c r="G167" t="s">
        <v>254</v>
      </c>
      <c r="I167" t="str">
        <f t="shared" si="15"/>
        <v>N/A</v>
      </c>
      <c r="J167" t="str">
        <f t="shared" si="16"/>
        <v>N/A</v>
      </c>
      <c r="K167" t="str">
        <f t="shared" si="17"/>
        <v>N/A</v>
      </c>
      <c r="L167" t="str">
        <f t="shared" si="18"/>
        <v>N/A</v>
      </c>
      <c r="M167" t="str">
        <f t="shared" si="19"/>
        <v>N/A</v>
      </c>
      <c r="N167" t="str">
        <f t="shared" si="20"/>
        <v>N/A</v>
      </c>
    </row>
    <row r="168" spans="1:14" x14ac:dyDescent="0.3">
      <c r="A168" s="1">
        <v>10</v>
      </c>
      <c r="B168" t="s">
        <v>6281</v>
      </c>
      <c r="C168" t="s">
        <v>6282</v>
      </c>
      <c r="D168" t="s">
        <v>6283</v>
      </c>
      <c r="E168" t="s">
        <v>2859</v>
      </c>
      <c r="F168" t="s">
        <v>6284</v>
      </c>
      <c r="G168" t="s">
        <v>2745</v>
      </c>
      <c r="I168" t="str">
        <f t="shared" si="15"/>
        <v>N/A</v>
      </c>
      <c r="J168">
        <f t="shared" si="16"/>
        <v>19720000</v>
      </c>
      <c r="K168">
        <f t="shared" si="17"/>
        <v>20410000</v>
      </c>
      <c r="L168">
        <f t="shared" si="18"/>
        <v>22460000</v>
      </c>
      <c r="M168">
        <f t="shared" si="19"/>
        <v>24320000</v>
      </c>
      <c r="N168">
        <f t="shared" si="20"/>
        <v>22800000</v>
      </c>
    </row>
    <row r="169" spans="1:14" x14ac:dyDescent="0.3">
      <c r="A169" s="1">
        <v>11</v>
      </c>
      <c r="B169" t="s">
        <v>6285</v>
      </c>
      <c r="C169" t="s">
        <v>6282</v>
      </c>
      <c r="D169" t="s">
        <v>6283</v>
      </c>
      <c r="E169" t="s">
        <v>2859</v>
      </c>
      <c r="F169" t="s">
        <v>6284</v>
      </c>
      <c r="G169" t="s">
        <v>2745</v>
      </c>
      <c r="I169" t="str">
        <f t="shared" si="15"/>
        <v>N/A</v>
      </c>
      <c r="J169">
        <f t="shared" si="16"/>
        <v>19720000</v>
      </c>
      <c r="K169">
        <f t="shared" si="17"/>
        <v>20410000</v>
      </c>
      <c r="L169">
        <f t="shared" si="18"/>
        <v>22460000</v>
      </c>
      <c r="M169">
        <f t="shared" si="19"/>
        <v>24320000</v>
      </c>
      <c r="N169">
        <f t="shared" si="20"/>
        <v>22800000</v>
      </c>
    </row>
    <row r="170" spans="1:14" x14ac:dyDescent="0.3">
      <c r="A170" s="1">
        <v>12</v>
      </c>
      <c r="B170" t="s">
        <v>6286</v>
      </c>
      <c r="C170" t="s">
        <v>254</v>
      </c>
      <c r="D170" t="s">
        <v>254</v>
      </c>
      <c r="E170" t="s">
        <v>254</v>
      </c>
      <c r="F170" t="s">
        <v>254</v>
      </c>
      <c r="G170" t="s">
        <v>254</v>
      </c>
      <c r="I170" t="str">
        <f t="shared" si="15"/>
        <v>N/A</v>
      </c>
      <c r="J170" t="str">
        <f t="shared" si="16"/>
        <v>N/A</v>
      </c>
      <c r="K170" t="str">
        <f t="shared" si="17"/>
        <v>N/A</v>
      </c>
      <c r="L170" t="str">
        <f t="shared" si="18"/>
        <v>N/A</v>
      </c>
      <c r="M170" t="str">
        <f t="shared" si="19"/>
        <v>N/A</v>
      </c>
      <c r="N170" t="str">
        <f t="shared" si="20"/>
        <v>N/A</v>
      </c>
    </row>
    <row r="171" spans="1:14" x14ac:dyDescent="0.3">
      <c r="A171" s="1">
        <v>13</v>
      </c>
      <c r="B171" t="s">
        <v>6287</v>
      </c>
      <c r="C171" t="s">
        <v>254</v>
      </c>
      <c r="D171" t="s">
        <v>254</v>
      </c>
      <c r="E171" t="s">
        <v>254</v>
      </c>
      <c r="F171" t="s">
        <v>254</v>
      </c>
      <c r="G171" t="s">
        <v>254</v>
      </c>
      <c r="I171" t="str">
        <f t="shared" si="15"/>
        <v>N/A</v>
      </c>
      <c r="J171" t="str">
        <f t="shared" si="16"/>
        <v>N/A</v>
      </c>
      <c r="K171" t="str">
        <f t="shared" si="17"/>
        <v>N/A</v>
      </c>
      <c r="L171" t="str">
        <f t="shared" si="18"/>
        <v>N/A</v>
      </c>
      <c r="M171" t="str">
        <f t="shared" si="19"/>
        <v>N/A</v>
      </c>
      <c r="N171" t="str">
        <f t="shared" si="20"/>
        <v>N/A</v>
      </c>
    </row>
    <row r="172" spans="1:14" x14ac:dyDescent="0.3">
      <c r="A172" s="1">
        <v>14</v>
      </c>
      <c r="B172" t="s">
        <v>6288</v>
      </c>
      <c r="C172" t="s">
        <v>254</v>
      </c>
      <c r="D172" t="s">
        <v>254</v>
      </c>
      <c r="E172" t="s">
        <v>254</v>
      </c>
      <c r="F172" t="s">
        <v>254</v>
      </c>
      <c r="G172" t="s">
        <v>254</v>
      </c>
      <c r="I172" t="str">
        <f t="shared" si="15"/>
        <v>N/A</v>
      </c>
      <c r="J172" t="str">
        <f t="shared" si="16"/>
        <v>N/A</v>
      </c>
      <c r="K172" t="str">
        <f t="shared" si="17"/>
        <v>N/A</v>
      </c>
      <c r="L172" t="str">
        <f t="shared" si="18"/>
        <v>N/A</v>
      </c>
      <c r="M172" t="str">
        <f t="shared" si="19"/>
        <v>N/A</v>
      </c>
      <c r="N172" t="str">
        <f t="shared" si="20"/>
        <v>N/A</v>
      </c>
    </row>
    <row r="173" spans="1:14" x14ac:dyDescent="0.3">
      <c r="A173" s="1">
        <v>15</v>
      </c>
      <c r="B173" t="s">
        <v>413</v>
      </c>
      <c r="C173" t="s">
        <v>254</v>
      </c>
      <c r="D173" t="s">
        <v>254</v>
      </c>
      <c r="E173" t="s">
        <v>254</v>
      </c>
      <c r="F173" t="s">
        <v>254</v>
      </c>
      <c r="G173" t="s">
        <v>254</v>
      </c>
      <c r="I173" t="str">
        <f t="shared" si="15"/>
        <v>N/A</v>
      </c>
      <c r="J173" t="str">
        <f t="shared" si="16"/>
        <v>N/A</v>
      </c>
      <c r="K173" t="str">
        <f t="shared" si="17"/>
        <v>N/A</v>
      </c>
      <c r="L173" t="str">
        <f t="shared" si="18"/>
        <v>N/A</v>
      </c>
      <c r="M173" t="str">
        <f t="shared" si="19"/>
        <v>N/A</v>
      </c>
      <c r="N173" t="str">
        <f t="shared" si="20"/>
        <v>N/A</v>
      </c>
    </row>
    <row r="174" spans="1:14" x14ac:dyDescent="0.3">
      <c r="A174" s="1">
        <v>16</v>
      </c>
      <c r="B174" t="s">
        <v>414</v>
      </c>
      <c r="C174" t="s">
        <v>254</v>
      </c>
      <c r="D174" t="s">
        <v>254</v>
      </c>
      <c r="E174" t="s">
        <v>254</v>
      </c>
      <c r="F174" t="s">
        <v>254</v>
      </c>
      <c r="G174" t="s">
        <v>254</v>
      </c>
      <c r="I174" t="str">
        <f t="shared" si="15"/>
        <v>N/A</v>
      </c>
      <c r="J174" t="str">
        <f t="shared" si="16"/>
        <v>N/A</v>
      </c>
      <c r="K174" t="str">
        <f t="shared" si="17"/>
        <v>N/A</v>
      </c>
      <c r="L174" t="str">
        <f t="shared" si="18"/>
        <v>N/A</v>
      </c>
      <c r="M174" t="str">
        <f t="shared" si="19"/>
        <v>N/A</v>
      </c>
      <c r="N174" t="str">
        <f t="shared" si="20"/>
        <v>N/A</v>
      </c>
    </row>
    <row r="175" spans="1:14" x14ac:dyDescent="0.3">
      <c r="A175" s="1">
        <v>17</v>
      </c>
      <c r="B175" t="s">
        <v>415</v>
      </c>
      <c r="C175" t="s">
        <v>254</v>
      </c>
      <c r="D175" t="s">
        <v>254</v>
      </c>
      <c r="E175" t="s">
        <v>254</v>
      </c>
      <c r="F175" t="s">
        <v>254</v>
      </c>
      <c r="G175" t="s">
        <v>254</v>
      </c>
      <c r="I175" t="str">
        <f t="shared" si="15"/>
        <v>N/A</v>
      </c>
      <c r="J175" t="str">
        <f t="shared" si="16"/>
        <v>N/A</v>
      </c>
      <c r="K175" t="str">
        <f t="shared" si="17"/>
        <v>N/A</v>
      </c>
      <c r="L175" t="str">
        <f t="shared" si="18"/>
        <v>N/A</v>
      </c>
      <c r="M175" t="str">
        <f t="shared" si="19"/>
        <v>N/A</v>
      </c>
      <c r="N175" t="str">
        <f t="shared" si="20"/>
        <v>N/A</v>
      </c>
    </row>
    <row r="176" spans="1:14" x14ac:dyDescent="0.3">
      <c r="A176" s="1">
        <v>18</v>
      </c>
      <c r="B176" t="s">
        <v>416</v>
      </c>
      <c r="C176" t="s">
        <v>6289</v>
      </c>
      <c r="D176" t="s">
        <v>6290</v>
      </c>
      <c r="E176" t="s">
        <v>6291</v>
      </c>
      <c r="F176" t="s">
        <v>6292</v>
      </c>
      <c r="G176" t="s">
        <v>6293</v>
      </c>
      <c r="I176" t="str">
        <f t="shared" si="15"/>
        <v>pos_trend</v>
      </c>
      <c r="J176">
        <f t="shared" si="16"/>
        <v>51090000</v>
      </c>
      <c r="K176">
        <f t="shared" si="17"/>
        <v>165500000</v>
      </c>
      <c r="L176">
        <f t="shared" si="18"/>
        <v>180810000</v>
      </c>
      <c r="M176">
        <f t="shared" si="19"/>
        <v>185760000</v>
      </c>
      <c r="N176">
        <f t="shared" si="20"/>
        <v>216590000</v>
      </c>
    </row>
    <row r="177" spans="1:14" x14ac:dyDescent="0.3">
      <c r="A177" s="1">
        <v>19</v>
      </c>
      <c r="B177" t="s">
        <v>422</v>
      </c>
      <c r="C177" t="s">
        <v>254</v>
      </c>
      <c r="D177" t="s">
        <v>254</v>
      </c>
      <c r="E177" t="s">
        <v>254</v>
      </c>
      <c r="F177" t="s">
        <v>254</v>
      </c>
      <c r="G177" t="s">
        <v>254</v>
      </c>
      <c r="I177" t="str">
        <f t="shared" si="15"/>
        <v>N/A</v>
      </c>
      <c r="J177" t="str">
        <f t="shared" si="16"/>
        <v>N/A</v>
      </c>
      <c r="K177" t="str">
        <f t="shared" si="17"/>
        <v>N/A</v>
      </c>
      <c r="L177" t="str">
        <f t="shared" si="18"/>
        <v>N/A</v>
      </c>
      <c r="M177" t="str">
        <f t="shared" si="19"/>
        <v>N/A</v>
      </c>
      <c r="N177" t="str">
        <f t="shared" si="20"/>
        <v>N/A</v>
      </c>
    </row>
    <row r="178" spans="1:14" x14ac:dyDescent="0.3">
      <c r="A178" s="1">
        <v>20</v>
      </c>
      <c r="B178" t="s">
        <v>423</v>
      </c>
      <c r="C178" t="s">
        <v>6289</v>
      </c>
      <c r="D178" t="s">
        <v>6290</v>
      </c>
      <c r="E178" t="s">
        <v>6291</v>
      </c>
      <c r="F178" t="s">
        <v>6292</v>
      </c>
      <c r="G178" t="s">
        <v>6293</v>
      </c>
      <c r="I178" t="str">
        <f t="shared" si="15"/>
        <v>pos_trend</v>
      </c>
      <c r="J178">
        <f t="shared" si="16"/>
        <v>51090000</v>
      </c>
      <c r="K178">
        <f t="shared" si="17"/>
        <v>165500000</v>
      </c>
      <c r="L178">
        <f t="shared" si="18"/>
        <v>180810000</v>
      </c>
      <c r="M178">
        <f t="shared" si="19"/>
        <v>185760000</v>
      </c>
      <c r="N178">
        <f t="shared" si="20"/>
        <v>216590000</v>
      </c>
    </row>
    <row r="179" spans="1:14" x14ac:dyDescent="0.3">
      <c r="A179" s="1">
        <v>21</v>
      </c>
      <c r="B179" t="s">
        <v>424</v>
      </c>
      <c r="C179" t="s">
        <v>254</v>
      </c>
      <c r="D179" t="s">
        <v>6294</v>
      </c>
      <c r="E179" t="s">
        <v>141</v>
      </c>
      <c r="F179" t="s">
        <v>1033</v>
      </c>
      <c r="G179" t="s">
        <v>6295</v>
      </c>
      <c r="I179" t="str">
        <f t="shared" si="15"/>
        <v>N/A</v>
      </c>
      <c r="J179" t="str">
        <f t="shared" si="16"/>
        <v>N/A</v>
      </c>
      <c r="K179">
        <f t="shared" si="17"/>
        <v>2.2397</v>
      </c>
      <c r="L179">
        <f t="shared" si="18"/>
        <v>9.2499999999999999E-2</v>
      </c>
      <c r="M179">
        <f t="shared" si="19"/>
        <v>2.7400000000000004E-2</v>
      </c>
      <c r="N179">
        <f t="shared" si="20"/>
        <v>0.16589999999999999</v>
      </c>
    </row>
    <row r="180" spans="1:14" x14ac:dyDescent="0.3">
      <c r="A180" s="1">
        <v>22</v>
      </c>
      <c r="B180" t="s">
        <v>6296</v>
      </c>
      <c r="C180" t="s">
        <v>254</v>
      </c>
      <c r="D180" t="s">
        <v>254</v>
      </c>
      <c r="E180" t="s">
        <v>254</v>
      </c>
      <c r="F180" t="s">
        <v>254</v>
      </c>
      <c r="G180" t="s">
        <v>254</v>
      </c>
      <c r="I180" t="str">
        <f t="shared" si="15"/>
        <v>N/A</v>
      </c>
      <c r="J180" t="str">
        <f t="shared" si="16"/>
        <v>N/A</v>
      </c>
      <c r="K180" t="str">
        <f t="shared" si="17"/>
        <v>N/A</v>
      </c>
      <c r="L180" t="str">
        <f t="shared" si="18"/>
        <v>N/A</v>
      </c>
      <c r="M180" t="str">
        <f t="shared" si="19"/>
        <v>N/A</v>
      </c>
      <c r="N180" t="str">
        <f t="shared" si="20"/>
        <v>N/A</v>
      </c>
    </row>
    <row r="181" spans="1:14" x14ac:dyDescent="0.3">
      <c r="A181" s="1">
        <v>23</v>
      </c>
      <c r="B181" t="s">
        <v>431</v>
      </c>
      <c r="C181" t="s">
        <v>254</v>
      </c>
      <c r="D181" t="s">
        <v>254</v>
      </c>
      <c r="E181" t="s">
        <v>254</v>
      </c>
      <c r="F181" t="s">
        <v>254</v>
      </c>
      <c r="G181" t="s">
        <v>254</v>
      </c>
      <c r="I181" t="str">
        <f t="shared" si="15"/>
        <v>N/A</v>
      </c>
      <c r="J181" t="str">
        <f t="shared" si="16"/>
        <v>N/A</v>
      </c>
      <c r="K181" t="str">
        <f t="shared" si="17"/>
        <v>N/A</v>
      </c>
      <c r="L181" t="str">
        <f t="shared" si="18"/>
        <v>N/A</v>
      </c>
      <c r="M181" t="str">
        <f t="shared" si="19"/>
        <v>N/A</v>
      </c>
      <c r="N181" t="str">
        <f t="shared" si="20"/>
        <v>N/A</v>
      </c>
    </row>
    <row r="182" spans="1:14" x14ac:dyDescent="0.3">
      <c r="A182" s="1">
        <v>24</v>
      </c>
      <c r="B182" t="s">
        <v>432</v>
      </c>
      <c r="C182" t="s">
        <v>254</v>
      </c>
      <c r="D182" t="s">
        <v>254</v>
      </c>
      <c r="E182" t="s">
        <v>254</v>
      </c>
      <c r="F182" t="s">
        <v>254</v>
      </c>
      <c r="G182" t="s">
        <v>254</v>
      </c>
      <c r="I182" t="str">
        <f t="shared" si="15"/>
        <v>N/A</v>
      </c>
      <c r="J182" t="str">
        <f t="shared" si="16"/>
        <v>N/A</v>
      </c>
      <c r="K182" t="str">
        <f t="shared" si="17"/>
        <v>N/A</v>
      </c>
      <c r="L182" t="str">
        <f t="shared" si="18"/>
        <v>N/A</v>
      </c>
      <c r="M182" t="str">
        <f t="shared" si="19"/>
        <v>N/A</v>
      </c>
      <c r="N182" t="str">
        <f t="shared" si="20"/>
        <v>N/A</v>
      </c>
    </row>
    <row r="183" spans="1:14" x14ac:dyDescent="0.3">
      <c r="A183" s="1">
        <v>25</v>
      </c>
      <c r="B183" t="s">
        <v>433</v>
      </c>
      <c r="C183" t="s">
        <v>254</v>
      </c>
      <c r="D183" t="s">
        <v>254</v>
      </c>
      <c r="E183" t="s">
        <v>254</v>
      </c>
      <c r="F183" t="s">
        <v>254</v>
      </c>
      <c r="G183" t="s">
        <v>254</v>
      </c>
      <c r="I183" t="str">
        <f t="shared" si="15"/>
        <v>N/A</v>
      </c>
      <c r="J183" t="str">
        <f t="shared" si="16"/>
        <v>N/A</v>
      </c>
      <c r="K183" t="str">
        <f t="shared" si="17"/>
        <v>N/A</v>
      </c>
      <c r="L183" t="str">
        <f t="shared" si="18"/>
        <v>N/A</v>
      </c>
      <c r="M183" t="str">
        <f t="shared" si="19"/>
        <v>N/A</v>
      </c>
      <c r="N183" t="str">
        <f t="shared" si="20"/>
        <v>N/A</v>
      </c>
    </row>
    <row r="184" spans="1:14" x14ac:dyDescent="0.3">
      <c r="A184" s="1">
        <v>26</v>
      </c>
      <c r="B184" t="s">
        <v>434</v>
      </c>
      <c r="C184" t="s">
        <v>254</v>
      </c>
      <c r="D184" t="s">
        <v>254</v>
      </c>
      <c r="E184" t="s">
        <v>254</v>
      </c>
      <c r="F184" t="s">
        <v>254</v>
      </c>
      <c r="G184" t="s">
        <v>254</v>
      </c>
      <c r="I184" t="str">
        <f t="shared" si="15"/>
        <v>N/A</v>
      </c>
      <c r="J184" t="str">
        <f t="shared" si="16"/>
        <v>N/A</v>
      </c>
      <c r="K184" t="str">
        <f t="shared" si="17"/>
        <v>N/A</v>
      </c>
      <c r="L184" t="str">
        <f t="shared" si="18"/>
        <v>N/A</v>
      </c>
      <c r="M184" t="str">
        <f t="shared" si="19"/>
        <v>N/A</v>
      </c>
      <c r="N184" t="str">
        <f t="shared" si="20"/>
        <v>N/A</v>
      </c>
    </row>
    <row r="185" spans="1:14" x14ac:dyDescent="0.3">
      <c r="A185" s="1">
        <v>27</v>
      </c>
      <c r="B185" t="s">
        <v>435</v>
      </c>
      <c r="C185" t="s">
        <v>254</v>
      </c>
      <c r="D185" t="s">
        <v>254</v>
      </c>
      <c r="E185" t="s">
        <v>254</v>
      </c>
      <c r="F185" t="s">
        <v>254</v>
      </c>
      <c r="G185" t="s">
        <v>254</v>
      </c>
      <c r="I185" t="str">
        <f t="shared" si="15"/>
        <v>N/A</v>
      </c>
      <c r="J185" t="str">
        <f t="shared" si="16"/>
        <v>N/A</v>
      </c>
      <c r="K185" t="str">
        <f t="shared" si="17"/>
        <v>N/A</v>
      </c>
      <c r="L185" t="str">
        <f t="shared" si="18"/>
        <v>N/A</v>
      </c>
      <c r="M185" t="str">
        <f t="shared" si="19"/>
        <v>N/A</v>
      </c>
      <c r="N185" t="str">
        <f t="shared" si="20"/>
        <v>N/A</v>
      </c>
    </row>
    <row r="186" spans="1:14" x14ac:dyDescent="0.3">
      <c r="A186" s="1">
        <v>28</v>
      </c>
      <c r="B186" t="s">
        <v>436</v>
      </c>
      <c r="C186" t="s">
        <v>254</v>
      </c>
      <c r="D186" t="s">
        <v>254</v>
      </c>
      <c r="E186" t="s">
        <v>254</v>
      </c>
      <c r="F186" t="s">
        <v>254</v>
      </c>
      <c r="G186" t="s">
        <v>254</v>
      </c>
      <c r="I186" t="str">
        <f t="shared" si="15"/>
        <v>N/A</v>
      </c>
      <c r="J186" t="str">
        <f t="shared" si="16"/>
        <v>N/A</v>
      </c>
      <c r="K186" t="str">
        <f t="shared" si="17"/>
        <v>N/A</v>
      </c>
      <c r="L186" t="str">
        <f t="shared" si="18"/>
        <v>N/A</v>
      </c>
      <c r="M186" t="str">
        <f t="shared" si="19"/>
        <v>N/A</v>
      </c>
      <c r="N186" t="str">
        <f t="shared" si="20"/>
        <v>N/A</v>
      </c>
    </row>
    <row r="187" spans="1:14" x14ac:dyDescent="0.3">
      <c r="A187" s="1">
        <v>29</v>
      </c>
      <c r="B187" t="s">
        <v>437</v>
      </c>
      <c r="C187" t="s">
        <v>6289</v>
      </c>
      <c r="D187" t="s">
        <v>6290</v>
      </c>
      <c r="E187" t="s">
        <v>6291</v>
      </c>
      <c r="F187" t="s">
        <v>6292</v>
      </c>
      <c r="G187" t="s">
        <v>6293</v>
      </c>
      <c r="I187" t="str">
        <f t="shared" si="15"/>
        <v>pos_trend</v>
      </c>
      <c r="J187">
        <f t="shared" si="16"/>
        <v>51090000</v>
      </c>
      <c r="K187">
        <f t="shared" si="17"/>
        <v>165500000</v>
      </c>
      <c r="L187">
        <f t="shared" si="18"/>
        <v>180810000</v>
      </c>
      <c r="M187">
        <f t="shared" si="19"/>
        <v>185760000</v>
      </c>
      <c r="N187">
        <f t="shared" si="20"/>
        <v>216590000</v>
      </c>
    </row>
    <row r="188" spans="1:14" x14ac:dyDescent="0.3">
      <c r="A188" s="1">
        <v>30</v>
      </c>
      <c r="B188" t="s">
        <v>438</v>
      </c>
      <c r="C188" t="s">
        <v>1117</v>
      </c>
      <c r="D188" t="s">
        <v>4946</v>
      </c>
      <c r="E188" t="s">
        <v>6297</v>
      </c>
      <c r="F188" t="s">
        <v>6297</v>
      </c>
      <c r="G188" t="s">
        <v>6298</v>
      </c>
      <c r="I188" t="str">
        <f t="shared" ref="I188:I251" si="21">IF(AND(K188&gt; J188, L188&gt; K188, M188&gt; L188, N188&gt; M188), "pos_trend", IF(AND(K188&lt; J188, L188&lt; K188, M188&lt; L188, N188&lt; M188), "neg_trend", "N/A"))</f>
        <v>N/A</v>
      </c>
      <c r="J188">
        <f t="shared" ref="J188:J251" si="22">IFERROR(IF(TRIM(C188)="-", "N/A", IF(RIGHT(C188,1)=")",IF(RIGHT(C188,2)="T)",-1000000000000*VALUE(MID(C188,2,LEN(C188)-3)),IF(RIGHT(C188,2)="M)",-1000000*VALUE(MID(C188,2,LEN(C188)-3)),IF(RIGHT(C188,2)="B)",-1000000000*VALUE(MID(C188,2,LEN(C188)-3)),IF(RIGHT(C188,2)="k)",-1000*VALUE(MID(C188,2,LEN(C188)-3)),VALUE(SUBSTITUTE(C188,",","")))))),IF(RIGHT(C188,1)="T",1000000000000*VALUE(LEFT(C188,LEN(C188)-1)),IF(RIGHT(C188,1)="M",1000000*VALUE(LEFT(C188,LEN(C188)-1)),IF(RIGHT(C188,1)="B",1000000000*VALUE(LEFT(C188,LEN(C188)-1)),IF(RIGHT(C188,1)="%",0.01*VALUE(LEFT(C188,LEN(C188)-1)),IF(RIGHT(C188,1)="k",1000*VALUE(LEFT(C188,LEN(C188)-1)),VALUE(SUBSTITUTE(C188,",",""))))))))),"N/A")</f>
        <v>0.51</v>
      </c>
      <c r="K188">
        <f t="shared" ref="K188:K251" si="23">IFERROR(IF(TRIM(D188)="-", "N/A", IF(RIGHT(D188,1)=")",IF(RIGHT(D188,2)="T)",-1000000000000*VALUE(MID(D188,2,LEN(D188)-3)),IF(RIGHT(D188,2)="M)",-1000000*VALUE(MID(D188,2,LEN(D188)-3)),IF(RIGHT(D188,2)="B)",-1000000000*VALUE(MID(D188,2,LEN(D188)-3)),IF(RIGHT(D188,2)="k)",-1000*VALUE(MID(D188,2,LEN(D188)-3)),VALUE(SUBSTITUTE(D188,",","")))))),IF(RIGHT(D188,1)="T",1000000000000*VALUE(LEFT(D188,LEN(D188)-1)),IF(RIGHT(D188,1)="M",1000000*VALUE(LEFT(D188,LEN(D188)-1)),IF(RIGHT(D188,1)="B",1000000000*VALUE(LEFT(D188,LEN(D188)-1)),IF(RIGHT(D188,1)="%",0.01*VALUE(LEFT(D188,LEN(D188)-1)),IF(RIGHT(D188,1)="k",1000*VALUE(LEFT(D188,LEN(D188)-1)),VALUE(SUBSTITUTE(D188,",",""))))))))),"N/A")</f>
        <v>1.72</v>
      </c>
      <c r="L188">
        <f t="shared" ref="L188:L251" si="24">IFERROR(IF(TRIM(E188)="-", "N/A", IF(RIGHT(E188,1)=")",IF(RIGHT(E188,2)="T)",-1000000000000*VALUE(MID(E188,2,LEN(E188)-3)),IF(RIGHT(E188,2)="M)",-1000000*VALUE(MID(E188,2,LEN(E188)-3)),IF(RIGHT(E188,2)="B)",-1000000000*VALUE(MID(E188,2,LEN(E188)-3)),IF(RIGHT(E188,2)="k)",-1000*VALUE(MID(E188,2,LEN(E188)-3)),VALUE(SUBSTITUTE(E188,",","")))))),IF(RIGHT(E188,1)="T",1000000000000*VALUE(LEFT(E188,LEN(E188)-1)),IF(RIGHT(E188,1)="M",1000000*VALUE(LEFT(E188,LEN(E188)-1)),IF(RIGHT(E188,1)="B",1000000000*VALUE(LEFT(E188,LEN(E188)-1)),IF(RIGHT(E188,1)="%",0.01*VALUE(LEFT(E188,LEN(E188)-1)),IF(RIGHT(E188,1)="k",1000*VALUE(LEFT(E188,LEN(E188)-1)),VALUE(SUBSTITUTE(E188,",",""))))))))),"N/A")</f>
        <v>1.87</v>
      </c>
      <c r="M188">
        <f t="shared" ref="M188:M251" si="25">IFERROR(IF(TRIM(F188)="-", "N/A", IF(RIGHT(F188,1)=")",IF(RIGHT(F188,2)="T)",-1000000000000*VALUE(MID(F188,2,LEN(F188)-3)),IF(RIGHT(F188,2)="M)",-1000000*VALUE(MID(F188,2,LEN(F188)-3)),IF(RIGHT(F188,2)="B)",-1000000000*VALUE(MID(F188,2,LEN(F188)-3)),IF(RIGHT(F188,2)="k)",-1000*VALUE(MID(F188,2,LEN(F188)-3)),VALUE(SUBSTITUTE(F188,",","")))))),IF(RIGHT(F188,1)="T",1000000000000*VALUE(LEFT(F188,LEN(F188)-1)),IF(RIGHT(F188,1)="M",1000000*VALUE(LEFT(F188,LEN(F188)-1)),IF(RIGHT(F188,1)="B",1000000000*VALUE(LEFT(F188,LEN(F188)-1)),IF(RIGHT(F188,1)="%",0.01*VALUE(LEFT(F188,LEN(F188)-1)),IF(RIGHT(F188,1)="k",1000*VALUE(LEFT(F188,LEN(F188)-1)),VALUE(SUBSTITUTE(F188,",",""))))))))),"N/A")</f>
        <v>1.87</v>
      </c>
      <c r="N188">
        <f t="shared" ref="N188:N251" si="26">IFERROR(IF(TRIM(G188)="-", "N/A", IF(RIGHT(G188,1)=")",IF(RIGHT(G188,2)="T)",-1000000000000*VALUE(MID(G188,2,LEN(G188)-3)),IF(RIGHT(G188,2)="M)",-1000000*VALUE(MID(G188,2,LEN(G188)-3)),IF(RIGHT(G188,2)="B)",-1000000000*VALUE(MID(G188,2,LEN(G188)-3)),IF(RIGHT(G188,2)="k)",-1000*VALUE(MID(G188,2,LEN(G188)-3)),VALUE(SUBSTITUTE(G188,",","")))))),IF(RIGHT(G188,1)="T",1000000000000*VALUE(LEFT(G188,LEN(G188)-1)),IF(RIGHT(G188,1)="M",1000000*VALUE(LEFT(G188,LEN(G188)-1)),IF(RIGHT(G188,1)="B",1000000000*VALUE(LEFT(G188,LEN(G188)-1)),IF(RIGHT(G188,1)="%",0.01*VALUE(LEFT(G188,LEN(G188)-1)),IF(RIGHT(G188,1)="k",1000*VALUE(LEFT(G188,LEN(G188)-1)),VALUE(SUBSTITUTE(G188,",",""))))))))),"N/A")</f>
        <v>2.2400000000000002</v>
      </c>
    </row>
    <row r="189" spans="1:14" x14ac:dyDescent="0.3">
      <c r="A189" s="1">
        <v>31</v>
      </c>
      <c r="B189" t="s">
        <v>6299</v>
      </c>
      <c r="C189" t="s">
        <v>254</v>
      </c>
      <c r="D189" t="s">
        <v>6300</v>
      </c>
      <c r="E189" t="s">
        <v>6301</v>
      </c>
      <c r="F189" t="s">
        <v>6302</v>
      </c>
      <c r="G189" t="s">
        <v>6303</v>
      </c>
      <c r="I189" t="str">
        <f t="shared" si="21"/>
        <v>N/A</v>
      </c>
      <c r="J189" t="str">
        <f t="shared" si="22"/>
        <v>N/A</v>
      </c>
      <c r="K189">
        <f t="shared" si="23"/>
        <v>2.3725000000000001</v>
      </c>
      <c r="L189">
        <f t="shared" si="24"/>
        <v>8.7200000000000014E-2</v>
      </c>
      <c r="M189">
        <f t="shared" si="25"/>
        <v>0</v>
      </c>
      <c r="N189">
        <f t="shared" si="26"/>
        <v>0.19789999999999999</v>
      </c>
    </row>
    <row r="190" spans="1:14" x14ac:dyDescent="0.3">
      <c r="A190" s="1">
        <v>32</v>
      </c>
      <c r="B190" t="s">
        <v>449</v>
      </c>
      <c r="C190" t="s">
        <v>6304</v>
      </c>
      <c r="D190" t="s">
        <v>6305</v>
      </c>
      <c r="E190" t="s">
        <v>5920</v>
      </c>
      <c r="F190" t="s">
        <v>6306</v>
      </c>
      <c r="G190" t="s">
        <v>6307</v>
      </c>
      <c r="I190" t="str">
        <f t="shared" si="21"/>
        <v>N/A</v>
      </c>
      <c r="J190">
        <f t="shared" si="22"/>
        <v>101070000</v>
      </c>
      <c r="K190">
        <f t="shared" si="23"/>
        <v>96460000</v>
      </c>
      <c r="L190">
        <f t="shared" si="24"/>
        <v>96800000</v>
      </c>
      <c r="M190">
        <f t="shared" si="25"/>
        <v>99480000</v>
      </c>
      <c r="N190">
        <f t="shared" si="26"/>
        <v>96830000</v>
      </c>
    </row>
    <row r="191" spans="1:14" x14ac:dyDescent="0.3">
      <c r="A191" s="1">
        <v>33</v>
      </c>
      <c r="B191" t="s">
        <v>455</v>
      </c>
      <c r="C191" t="s">
        <v>1117</v>
      </c>
      <c r="D191" t="s">
        <v>6308</v>
      </c>
      <c r="E191" t="s">
        <v>1881</v>
      </c>
      <c r="F191" t="s">
        <v>1881</v>
      </c>
      <c r="G191" t="s">
        <v>6309</v>
      </c>
      <c r="I191" t="str">
        <f t="shared" si="21"/>
        <v>N/A</v>
      </c>
      <c r="J191">
        <f t="shared" si="22"/>
        <v>0.51</v>
      </c>
      <c r="K191">
        <f t="shared" si="23"/>
        <v>1.71</v>
      </c>
      <c r="L191">
        <f t="shared" si="24"/>
        <v>1.86</v>
      </c>
      <c r="M191">
        <f t="shared" si="25"/>
        <v>1.86</v>
      </c>
      <c r="N191">
        <f t="shared" si="26"/>
        <v>2.23</v>
      </c>
    </row>
    <row r="192" spans="1:14" x14ac:dyDescent="0.3">
      <c r="A192" s="1">
        <v>34</v>
      </c>
      <c r="B192" t="s">
        <v>461</v>
      </c>
      <c r="C192" t="s">
        <v>254</v>
      </c>
      <c r="D192" t="s">
        <v>6310</v>
      </c>
      <c r="E192" t="s">
        <v>6311</v>
      </c>
      <c r="F192" t="s">
        <v>6302</v>
      </c>
      <c r="G192" t="s">
        <v>6312</v>
      </c>
      <c r="I192" t="str">
        <f t="shared" si="21"/>
        <v>N/A</v>
      </c>
      <c r="J192" t="str">
        <f t="shared" si="22"/>
        <v>N/A</v>
      </c>
      <c r="K192">
        <f t="shared" si="23"/>
        <v>2.3529</v>
      </c>
      <c r="L192">
        <f t="shared" si="24"/>
        <v>8.77E-2</v>
      </c>
      <c r="M192">
        <f t="shared" si="25"/>
        <v>0</v>
      </c>
      <c r="N192">
        <f t="shared" si="26"/>
        <v>0.19890000000000002</v>
      </c>
    </row>
    <row r="193" spans="1:14" x14ac:dyDescent="0.3">
      <c r="A193" s="1">
        <v>35</v>
      </c>
      <c r="B193" t="s">
        <v>466</v>
      </c>
      <c r="C193" t="s">
        <v>6304</v>
      </c>
      <c r="D193" t="s">
        <v>6313</v>
      </c>
      <c r="E193" t="s">
        <v>6314</v>
      </c>
      <c r="F193" t="s">
        <v>6315</v>
      </c>
      <c r="G193" t="s">
        <v>6316</v>
      </c>
      <c r="I193" t="str">
        <f t="shared" si="21"/>
        <v>N/A</v>
      </c>
      <c r="J193">
        <f t="shared" si="22"/>
        <v>101070000</v>
      </c>
      <c r="K193">
        <f t="shared" si="23"/>
        <v>97420000</v>
      </c>
      <c r="L193">
        <f t="shared" si="24"/>
        <v>97950000</v>
      </c>
      <c r="M193">
        <f t="shared" si="25"/>
        <v>100510000</v>
      </c>
      <c r="N193">
        <f t="shared" si="26"/>
        <v>97390000</v>
      </c>
    </row>
    <row r="194" spans="1:14" x14ac:dyDescent="0.3">
      <c r="I194" t="str">
        <f t="shared" si="21"/>
        <v>N/A</v>
      </c>
      <c r="J194" t="str">
        <f t="shared" si="22"/>
        <v>N/A</v>
      </c>
      <c r="K194" t="str">
        <f t="shared" si="23"/>
        <v>N/A</v>
      </c>
      <c r="L194" t="str">
        <f t="shared" si="24"/>
        <v>N/A</v>
      </c>
      <c r="M194" t="str">
        <f t="shared" si="25"/>
        <v>N/A</v>
      </c>
      <c r="N194" t="str">
        <f t="shared" si="26"/>
        <v>N/A</v>
      </c>
    </row>
    <row r="195" spans="1:14" x14ac:dyDescent="0.3">
      <c r="B195" s="1" t="s">
        <v>241</v>
      </c>
      <c r="C195" s="1" t="s">
        <v>242</v>
      </c>
      <c r="D195" s="1" t="s">
        <v>243</v>
      </c>
      <c r="E195" s="1" t="s">
        <v>244</v>
      </c>
      <c r="F195" s="1" t="s">
        <v>245</v>
      </c>
      <c r="G195" s="1" t="s">
        <v>246</v>
      </c>
      <c r="H195" s="1" t="s">
        <v>247</v>
      </c>
      <c r="I195" t="str">
        <f t="shared" si="21"/>
        <v>pos_trend</v>
      </c>
      <c r="J195">
        <f t="shared" si="22"/>
        <v>2012</v>
      </c>
      <c r="K195">
        <f t="shared" si="23"/>
        <v>2013</v>
      </c>
      <c r="L195">
        <f t="shared" si="24"/>
        <v>2014</v>
      </c>
      <c r="M195">
        <f t="shared" si="25"/>
        <v>2015</v>
      </c>
      <c r="N195">
        <f t="shared" si="26"/>
        <v>2016</v>
      </c>
    </row>
    <row r="196" spans="1:14" x14ac:dyDescent="0.3">
      <c r="A196" s="1">
        <v>0</v>
      </c>
      <c r="B196" t="s">
        <v>484</v>
      </c>
      <c r="C196" t="s">
        <v>254</v>
      </c>
      <c r="D196" t="s">
        <v>254</v>
      </c>
      <c r="E196" t="s">
        <v>254</v>
      </c>
      <c r="F196" t="s">
        <v>254</v>
      </c>
      <c r="G196" t="s">
        <v>254</v>
      </c>
      <c r="I196" t="str">
        <f t="shared" si="21"/>
        <v>N/A</v>
      </c>
      <c r="J196" t="str">
        <f t="shared" si="22"/>
        <v>N/A</v>
      </c>
      <c r="K196" t="str">
        <f t="shared" si="23"/>
        <v>N/A</v>
      </c>
      <c r="L196" t="str">
        <f t="shared" si="24"/>
        <v>N/A</v>
      </c>
      <c r="M196" t="str">
        <f t="shared" si="25"/>
        <v>N/A</v>
      </c>
      <c r="N196" t="str">
        <f t="shared" si="26"/>
        <v>N/A</v>
      </c>
    </row>
    <row r="197" spans="1:14" x14ac:dyDescent="0.3">
      <c r="A197" s="1">
        <v>1</v>
      </c>
      <c r="B197" t="s">
        <v>490</v>
      </c>
      <c r="C197" t="s">
        <v>254</v>
      </c>
      <c r="D197" t="s">
        <v>254</v>
      </c>
      <c r="E197" t="s">
        <v>254</v>
      </c>
      <c r="F197" t="s">
        <v>254</v>
      </c>
      <c r="G197" t="s">
        <v>254</v>
      </c>
      <c r="I197" t="str">
        <f t="shared" si="21"/>
        <v>N/A</v>
      </c>
      <c r="J197" t="str">
        <f t="shared" si="22"/>
        <v>N/A</v>
      </c>
      <c r="K197" t="str">
        <f t="shared" si="23"/>
        <v>N/A</v>
      </c>
      <c r="L197" t="str">
        <f t="shared" si="24"/>
        <v>N/A</v>
      </c>
      <c r="M197" t="str">
        <f t="shared" si="25"/>
        <v>N/A</v>
      </c>
      <c r="N197" t="str">
        <f t="shared" si="26"/>
        <v>N/A</v>
      </c>
    </row>
    <row r="198" spans="1:14" x14ac:dyDescent="0.3">
      <c r="A198" s="1">
        <v>2</v>
      </c>
      <c r="B198" t="s">
        <v>6317</v>
      </c>
      <c r="C198" t="s">
        <v>254</v>
      </c>
      <c r="D198" t="s">
        <v>254</v>
      </c>
      <c r="E198" t="s">
        <v>254</v>
      </c>
      <c r="F198" t="s">
        <v>254</v>
      </c>
      <c r="G198" t="s">
        <v>254</v>
      </c>
      <c r="I198" t="str">
        <f t="shared" si="21"/>
        <v>N/A</v>
      </c>
      <c r="J198" t="str">
        <f t="shared" si="22"/>
        <v>N/A</v>
      </c>
      <c r="K198" t="str">
        <f t="shared" si="23"/>
        <v>N/A</v>
      </c>
      <c r="L198" t="str">
        <f t="shared" si="24"/>
        <v>N/A</v>
      </c>
      <c r="M198" t="str">
        <f t="shared" si="25"/>
        <v>N/A</v>
      </c>
      <c r="N198" t="str">
        <f t="shared" si="26"/>
        <v>N/A</v>
      </c>
    </row>
    <row r="199" spans="1:14" x14ac:dyDescent="0.3">
      <c r="A199" s="1">
        <v>3</v>
      </c>
      <c r="B199" t="s">
        <v>492</v>
      </c>
      <c r="C199" t="s">
        <v>254</v>
      </c>
      <c r="D199" t="s">
        <v>254</v>
      </c>
      <c r="E199" t="s">
        <v>254</v>
      </c>
      <c r="F199" t="s">
        <v>254</v>
      </c>
      <c r="G199" t="s">
        <v>254</v>
      </c>
      <c r="I199" t="str">
        <f t="shared" si="21"/>
        <v>N/A</v>
      </c>
      <c r="J199" t="str">
        <f t="shared" si="22"/>
        <v>N/A</v>
      </c>
      <c r="K199" t="str">
        <f t="shared" si="23"/>
        <v>N/A</v>
      </c>
      <c r="L199" t="str">
        <f t="shared" si="24"/>
        <v>N/A</v>
      </c>
      <c r="M199" t="str">
        <f t="shared" si="25"/>
        <v>N/A</v>
      </c>
      <c r="N199" t="str">
        <f t="shared" si="26"/>
        <v>N/A</v>
      </c>
    </row>
    <row r="200" spans="1:14" x14ac:dyDescent="0.3">
      <c r="A200" s="1">
        <v>4</v>
      </c>
      <c r="B200" t="s">
        <v>6318</v>
      </c>
      <c r="C200" t="s">
        <v>254</v>
      </c>
      <c r="D200" t="s">
        <v>254</v>
      </c>
      <c r="E200" t="s">
        <v>254</v>
      </c>
      <c r="F200" t="s">
        <v>254</v>
      </c>
      <c r="G200" t="s">
        <v>254</v>
      </c>
      <c r="I200" t="str">
        <f t="shared" si="21"/>
        <v>N/A</v>
      </c>
      <c r="J200" t="str">
        <f t="shared" si="22"/>
        <v>N/A</v>
      </c>
      <c r="K200" t="str">
        <f t="shared" si="23"/>
        <v>N/A</v>
      </c>
      <c r="L200" t="str">
        <f t="shared" si="24"/>
        <v>N/A</v>
      </c>
      <c r="M200" t="str">
        <f t="shared" si="25"/>
        <v>N/A</v>
      </c>
      <c r="N200" t="str">
        <f t="shared" si="26"/>
        <v>N/A</v>
      </c>
    </row>
    <row r="201" spans="1:14" x14ac:dyDescent="0.3">
      <c r="A201" s="1">
        <v>5</v>
      </c>
      <c r="B201" t="s">
        <v>6319</v>
      </c>
      <c r="C201" t="s">
        <v>254</v>
      </c>
      <c r="D201" t="s">
        <v>254</v>
      </c>
      <c r="E201" t="s">
        <v>254</v>
      </c>
      <c r="F201" t="s">
        <v>254</v>
      </c>
      <c r="G201" t="s">
        <v>254</v>
      </c>
      <c r="I201" t="str">
        <f t="shared" si="21"/>
        <v>N/A</v>
      </c>
      <c r="J201" t="str">
        <f t="shared" si="22"/>
        <v>N/A</v>
      </c>
      <c r="K201" t="str">
        <f t="shared" si="23"/>
        <v>N/A</v>
      </c>
      <c r="L201" t="str">
        <f t="shared" si="24"/>
        <v>N/A</v>
      </c>
      <c r="M201" t="str">
        <f t="shared" si="25"/>
        <v>N/A</v>
      </c>
      <c r="N201" t="str">
        <f t="shared" si="26"/>
        <v>N/A</v>
      </c>
    </row>
    <row r="202" spans="1:14" x14ac:dyDescent="0.3">
      <c r="A202" s="1">
        <v>6</v>
      </c>
      <c r="B202" t="s">
        <v>6320</v>
      </c>
      <c r="C202" t="s">
        <v>254</v>
      </c>
      <c r="D202" t="s">
        <v>254</v>
      </c>
      <c r="E202" t="s">
        <v>254</v>
      </c>
      <c r="F202" t="s">
        <v>254</v>
      </c>
      <c r="G202" t="s">
        <v>254</v>
      </c>
      <c r="I202" t="str">
        <f t="shared" si="21"/>
        <v>N/A</v>
      </c>
      <c r="J202" t="str">
        <f t="shared" si="22"/>
        <v>N/A</v>
      </c>
      <c r="K202" t="str">
        <f t="shared" si="23"/>
        <v>N/A</v>
      </c>
      <c r="L202" t="str">
        <f t="shared" si="24"/>
        <v>N/A</v>
      </c>
      <c r="M202" t="str">
        <f t="shared" si="25"/>
        <v>N/A</v>
      </c>
      <c r="N202" t="str">
        <f t="shared" si="26"/>
        <v>N/A</v>
      </c>
    </row>
    <row r="203" spans="1:14" x14ac:dyDescent="0.3">
      <c r="A203" s="1">
        <v>7</v>
      </c>
      <c r="B203" t="s">
        <v>6321</v>
      </c>
      <c r="C203" t="s">
        <v>254</v>
      </c>
      <c r="D203" t="s">
        <v>254</v>
      </c>
      <c r="E203" t="s">
        <v>254</v>
      </c>
      <c r="F203" t="s">
        <v>254</v>
      </c>
      <c r="G203" t="s">
        <v>254</v>
      </c>
      <c r="I203" t="str">
        <f t="shared" si="21"/>
        <v>N/A</v>
      </c>
      <c r="J203" t="str">
        <f t="shared" si="22"/>
        <v>N/A</v>
      </c>
      <c r="K203" t="str">
        <f t="shared" si="23"/>
        <v>N/A</v>
      </c>
      <c r="L203" t="str">
        <f t="shared" si="24"/>
        <v>N/A</v>
      </c>
      <c r="M203" t="str">
        <f t="shared" si="25"/>
        <v>N/A</v>
      </c>
      <c r="N203" t="str">
        <f t="shared" si="26"/>
        <v>N/A</v>
      </c>
    </row>
    <row r="204" spans="1:14" x14ac:dyDescent="0.3">
      <c r="A204" s="1">
        <v>8</v>
      </c>
      <c r="B204" t="s">
        <v>6322</v>
      </c>
      <c r="C204" t="s">
        <v>254</v>
      </c>
      <c r="D204" t="s">
        <v>254</v>
      </c>
      <c r="E204" t="s">
        <v>254</v>
      </c>
      <c r="F204" t="s">
        <v>254</v>
      </c>
      <c r="G204" t="s">
        <v>254</v>
      </c>
      <c r="I204" t="str">
        <f t="shared" si="21"/>
        <v>N/A</v>
      </c>
      <c r="J204" t="str">
        <f t="shared" si="22"/>
        <v>N/A</v>
      </c>
      <c r="K204" t="str">
        <f t="shared" si="23"/>
        <v>N/A</v>
      </c>
      <c r="L204" t="str">
        <f t="shared" si="24"/>
        <v>N/A</v>
      </c>
      <c r="M204" t="str">
        <f t="shared" si="25"/>
        <v>N/A</v>
      </c>
      <c r="N204" t="str">
        <f t="shared" si="26"/>
        <v>N/A</v>
      </c>
    </row>
    <row r="205" spans="1:14" x14ac:dyDescent="0.3">
      <c r="A205" s="1">
        <v>9</v>
      </c>
      <c r="B205" t="s">
        <v>6323</v>
      </c>
      <c r="C205" t="s">
        <v>254</v>
      </c>
      <c r="D205" t="s">
        <v>254</v>
      </c>
      <c r="E205" t="s">
        <v>254</v>
      </c>
      <c r="F205" t="s">
        <v>254</v>
      </c>
      <c r="G205" t="s">
        <v>254</v>
      </c>
      <c r="I205" t="str">
        <f t="shared" si="21"/>
        <v>N/A</v>
      </c>
      <c r="J205" t="str">
        <f t="shared" si="22"/>
        <v>N/A</v>
      </c>
      <c r="K205" t="str">
        <f t="shared" si="23"/>
        <v>N/A</v>
      </c>
      <c r="L205" t="str">
        <f t="shared" si="24"/>
        <v>N/A</v>
      </c>
      <c r="M205" t="str">
        <f t="shared" si="25"/>
        <v>N/A</v>
      </c>
      <c r="N205" t="str">
        <f t="shared" si="26"/>
        <v>N/A</v>
      </c>
    </row>
    <row r="206" spans="1:14" x14ac:dyDescent="0.3">
      <c r="A206" s="1">
        <v>10</v>
      </c>
      <c r="B206" t="s">
        <v>6324</v>
      </c>
      <c r="C206" t="s">
        <v>254</v>
      </c>
      <c r="D206" t="s">
        <v>254</v>
      </c>
      <c r="E206" t="s">
        <v>254</v>
      </c>
      <c r="F206" t="s">
        <v>254</v>
      </c>
      <c r="G206" t="s">
        <v>254</v>
      </c>
      <c r="I206" t="str">
        <f t="shared" si="21"/>
        <v>N/A</v>
      </c>
      <c r="J206" t="str">
        <f t="shared" si="22"/>
        <v>N/A</v>
      </c>
      <c r="K206" t="str">
        <f t="shared" si="23"/>
        <v>N/A</v>
      </c>
      <c r="L206" t="str">
        <f t="shared" si="24"/>
        <v>N/A</v>
      </c>
      <c r="M206" t="str">
        <f t="shared" si="25"/>
        <v>N/A</v>
      </c>
      <c r="N206" t="str">
        <f t="shared" si="26"/>
        <v>N/A</v>
      </c>
    </row>
    <row r="207" spans="1:14" x14ac:dyDescent="0.3">
      <c r="A207" s="1">
        <v>11</v>
      </c>
      <c r="B207" t="s">
        <v>567</v>
      </c>
      <c r="C207" t="s">
        <v>254</v>
      </c>
      <c r="D207" t="s">
        <v>254</v>
      </c>
      <c r="E207" t="s">
        <v>254</v>
      </c>
      <c r="F207" t="s">
        <v>254</v>
      </c>
      <c r="G207" t="s">
        <v>254</v>
      </c>
      <c r="I207" t="str">
        <f t="shared" si="21"/>
        <v>N/A</v>
      </c>
      <c r="J207" t="str">
        <f t="shared" si="22"/>
        <v>N/A</v>
      </c>
      <c r="K207" t="str">
        <f t="shared" si="23"/>
        <v>N/A</v>
      </c>
      <c r="L207" t="str">
        <f t="shared" si="24"/>
        <v>N/A</v>
      </c>
      <c r="M207" t="str">
        <f t="shared" si="25"/>
        <v>N/A</v>
      </c>
      <c r="N207" t="str">
        <f t="shared" si="26"/>
        <v>N/A</v>
      </c>
    </row>
    <row r="208" spans="1:14" x14ac:dyDescent="0.3">
      <c r="A208" s="1">
        <v>12</v>
      </c>
      <c r="B208" t="s">
        <v>6325</v>
      </c>
      <c r="C208" t="s">
        <v>6326</v>
      </c>
      <c r="D208" t="s">
        <v>254</v>
      </c>
      <c r="E208" t="s">
        <v>6327</v>
      </c>
      <c r="F208" t="s">
        <v>254</v>
      </c>
      <c r="G208" t="s">
        <v>254</v>
      </c>
      <c r="I208" t="str">
        <f t="shared" si="21"/>
        <v>N/A</v>
      </c>
      <c r="J208">
        <f t="shared" si="22"/>
        <v>5960000</v>
      </c>
      <c r="K208" t="str">
        <f t="shared" si="23"/>
        <v>N/A</v>
      </c>
      <c r="L208">
        <f t="shared" si="24"/>
        <v>152000</v>
      </c>
      <c r="M208" t="str">
        <f t="shared" si="25"/>
        <v>N/A</v>
      </c>
      <c r="N208" t="str">
        <f t="shared" si="26"/>
        <v>N/A</v>
      </c>
    </row>
    <row r="209" spans="1:14" x14ac:dyDescent="0.3">
      <c r="A209" s="1">
        <v>13</v>
      </c>
      <c r="B209" t="s">
        <v>626</v>
      </c>
      <c r="C209" t="s">
        <v>6326</v>
      </c>
      <c r="D209" t="s">
        <v>254</v>
      </c>
      <c r="E209" t="s">
        <v>6327</v>
      </c>
      <c r="F209" t="s">
        <v>254</v>
      </c>
      <c r="G209" t="s">
        <v>254</v>
      </c>
      <c r="I209" t="str">
        <f t="shared" si="21"/>
        <v>N/A</v>
      </c>
      <c r="J209">
        <f t="shared" si="22"/>
        <v>5960000</v>
      </c>
      <c r="K209" t="str">
        <f t="shared" si="23"/>
        <v>N/A</v>
      </c>
      <c r="L209">
        <f t="shared" si="24"/>
        <v>152000</v>
      </c>
      <c r="M209" t="str">
        <f t="shared" si="25"/>
        <v>N/A</v>
      </c>
      <c r="N209" t="str">
        <f t="shared" si="26"/>
        <v>N/A</v>
      </c>
    </row>
    <row r="210" spans="1:14" x14ac:dyDescent="0.3">
      <c r="A210" s="1">
        <v>14</v>
      </c>
      <c r="B210" t="s">
        <v>608</v>
      </c>
      <c r="C210" t="s">
        <v>254</v>
      </c>
      <c r="D210" t="s">
        <v>254</v>
      </c>
      <c r="E210" t="s">
        <v>254</v>
      </c>
      <c r="F210" t="s">
        <v>254</v>
      </c>
      <c r="G210" t="s">
        <v>254</v>
      </c>
      <c r="I210" t="str">
        <f t="shared" si="21"/>
        <v>N/A</v>
      </c>
      <c r="J210" t="str">
        <f t="shared" si="22"/>
        <v>N/A</v>
      </c>
      <c r="K210" t="str">
        <f t="shared" si="23"/>
        <v>N/A</v>
      </c>
      <c r="L210" t="str">
        <f t="shared" si="24"/>
        <v>N/A</v>
      </c>
      <c r="M210" t="str">
        <f t="shared" si="25"/>
        <v>N/A</v>
      </c>
      <c r="N210" t="str">
        <f t="shared" si="26"/>
        <v>N/A</v>
      </c>
    </row>
    <row r="211" spans="1:14" x14ac:dyDescent="0.3">
      <c r="A211" s="1">
        <v>15</v>
      </c>
      <c r="B211" t="s">
        <v>635</v>
      </c>
      <c r="C211" t="s">
        <v>6328</v>
      </c>
      <c r="D211" t="s">
        <v>1440</v>
      </c>
      <c r="E211" t="s">
        <v>6329</v>
      </c>
      <c r="F211" t="s">
        <v>5348</v>
      </c>
      <c r="G211" t="s">
        <v>1511</v>
      </c>
      <c r="I211" t="str">
        <f t="shared" si="21"/>
        <v>N/A</v>
      </c>
      <c r="J211">
        <f t="shared" si="22"/>
        <v>1570000000</v>
      </c>
      <c r="K211">
        <f t="shared" si="23"/>
        <v>1530000000</v>
      </c>
      <c r="L211">
        <f t="shared" si="24"/>
        <v>1630000000</v>
      </c>
      <c r="M211">
        <f t="shared" si="25"/>
        <v>1580000000</v>
      </c>
      <c r="N211">
        <f t="shared" si="26"/>
        <v>1540000000</v>
      </c>
    </row>
    <row r="212" spans="1:14" x14ac:dyDescent="0.3">
      <c r="A212" s="1">
        <v>16</v>
      </c>
      <c r="B212" t="s">
        <v>6330</v>
      </c>
      <c r="C212" t="s">
        <v>254</v>
      </c>
      <c r="D212" t="s">
        <v>5651</v>
      </c>
      <c r="E212" t="s">
        <v>6331</v>
      </c>
      <c r="F212" t="s">
        <v>6332</v>
      </c>
      <c r="G212" t="s">
        <v>6333</v>
      </c>
      <c r="I212" t="str">
        <f t="shared" si="21"/>
        <v>N/A</v>
      </c>
      <c r="J212" t="str">
        <f t="shared" si="22"/>
        <v>N/A</v>
      </c>
      <c r="K212">
        <f t="shared" si="23"/>
        <v>-2.1000000000000001E-2</v>
      </c>
      <c r="L212">
        <f t="shared" si="24"/>
        <v>6.1399999999999996E-2</v>
      </c>
      <c r="M212">
        <f t="shared" si="25"/>
        <v>-3.1800000000000002E-2</v>
      </c>
      <c r="N212">
        <f t="shared" si="26"/>
        <v>-2.2599999999999999E-2</v>
      </c>
    </row>
    <row r="213" spans="1:14" x14ac:dyDescent="0.3">
      <c r="A213" s="1">
        <v>17</v>
      </c>
      <c r="B213" t="s">
        <v>6334</v>
      </c>
      <c r="C213" t="s">
        <v>254</v>
      </c>
      <c r="D213" t="s">
        <v>254</v>
      </c>
      <c r="E213" t="s">
        <v>254</v>
      </c>
      <c r="F213" t="s">
        <v>254</v>
      </c>
      <c r="G213" t="s">
        <v>6335</v>
      </c>
      <c r="I213" t="str">
        <f t="shared" si="21"/>
        <v>N/A</v>
      </c>
      <c r="J213" t="str">
        <f t="shared" si="22"/>
        <v>N/A</v>
      </c>
      <c r="K213" t="str">
        <f t="shared" si="23"/>
        <v>N/A</v>
      </c>
      <c r="L213" t="str">
        <f t="shared" si="24"/>
        <v>N/A</v>
      </c>
      <c r="M213" t="str">
        <f t="shared" si="25"/>
        <v>N/A</v>
      </c>
      <c r="N213">
        <f t="shared" si="26"/>
        <v>0.1384</v>
      </c>
    </row>
    <row r="214" spans="1:14" x14ac:dyDescent="0.3">
      <c r="I214" t="str">
        <f t="shared" si="21"/>
        <v>N/A</v>
      </c>
      <c r="J214" t="str">
        <f t="shared" si="22"/>
        <v>N/A</v>
      </c>
      <c r="K214" t="str">
        <f t="shared" si="23"/>
        <v>N/A</v>
      </c>
      <c r="L214" t="str">
        <f t="shared" si="24"/>
        <v>N/A</v>
      </c>
      <c r="M214" t="str">
        <f t="shared" si="25"/>
        <v>N/A</v>
      </c>
      <c r="N214" t="str">
        <f t="shared" si="26"/>
        <v>N/A</v>
      </c>
    </row>
    <row r="215" spans="1:14" x14ac:dyDescent="0.3">
      <c r="B215" s="1" t="s">
        <v>307</v>
      </c>
      <c r="C215" s="1" t="s">
        <v>242</v>
      </c>
      <c r="D215" s="1" t="s">
        <v>243</v>
      </c>
      <c r="E215" s="1" t="s">
        <v>244</v>
      </c>
      <c r="F215" s="1" t="s">
        <v>245</v>
      </c>
      <c r="G215" s="1" t="s">
        <v>246</v>
      </c>
      <c r="H215" s="1" t="s">
        <v>247</v>
      </c>
      <c r="I215" t="str">
        <f t="shared" si="21"/>
        <v>pos_trend</v>
      </c>
      <c r="J215">
        <f t="shared" si="22"/>
        <v>2012</v>
      </c>
      <c r="K215">
        <f t="shared" si="23"/>
        <v>2013</v>
      </c>
      <c r="L215">
        <f t="shared" si="24"/>
        <v>2014</v>
      </c>
      <c r="M215">
        <f t="shared" si="25"/>
        <v>2015</v>
      </c>
      <c r="N215">
        <f t="shared" si="26"/>
        <v>2016</v>
      </c>
    </row>
    <row r="216" spans="1:14" x14ac:dyDescent="0.3">
      <c r="A216" s="1">
        <v>0</v>
      </c>
      <c r="B216" t="s">
        <v>6336</v>
      </c>
      <c r="C216" t="s">
        <v>254</v>
      </c>
      <c r="D216" t="s">
        <v>254</v>
      </c>
      <c r="E216" t="s">
        <v>254</v>
      </c>
      <c r="F216" t="s">
        <v>254</v>
      </c>
      <c r="G216" t="s">
        <v>254</v>
      </c>
      <c r="I216" t="str">
        <f t="shared" si="21"/>
        <v>N/A</v>
      </c>
      <c r="J216" t="str">
        <f t="shared" si="22"/>
        <v>N/A</v>
      </c>
      <c r="K216" t="str">
        <f t="shared" si="23"/>
        <v>N/A</v>
      </c>
      <c r="L216" t="str">
        <f t="shared" si="24"/>
        <v>N/A</v>
      </c>
      <c r="M216" t="str">
        <f t="shared" si="25"/>
        <v>N/A</v>
      </c>
      <c r="N216" t="str">
        <f t="shared" si="26"/>
        <v>N/A</v>
      </c>
    </row>
    <row r="217" spans="1:14" x14ac:dyDescent="0.3">
      <c r="A217" s="1">
        <v>1</v>
      </c>
      <c r="B217" t="s">
        <v>645</v>
      </c>
      <c r="C217" t="s">
        <v>254</v>
      </c>
      <c r="D217" t="s">
        <v>254</v>
      </c>
      <c r="E217" t="s">
        <v>254</v>
      </c>
      <c r="F217" t="s">
        <v>254</v>
      </c>
      <c r="G217" t="s">
        <v>254</v>
      </c>
      <c r="I217" t="str">
        <f t="shared" si="21"/>
        <v>N/A</v>
      </c>
      <c r="J217" t="str">
        <f t="shared" si="22"/>
        <v>N/A</v>
      </c>
      <c r="K217" t="str">
        <f t="shared" si="23"/>
        <v>N/A</v>
      </c>
      <c r="L217" t="str">
        <f t="shared" si="24"/>
        <v>N/A</v>
      </c>
      <c r="M217" t="str">
        <f t="shared" si="25"/>
        <v>N/A</v>
      </c>
      <c r="N217" t="str">
        <f t="shared" si="26"/>
        <v>N/A</v>
      </c>
    </row>
    <row r="218" spans="1:14" x14ac:dyDescent="0.3">
      <c r="A218" s="1">
        <v>2</v>
      </c>
      <c r="B218" t="s">
        <v>651</v>
      </c>
      <c r="C218" t="s">
        <v>254</v>
      </c>
      <c r="D218" t="s">
        <v>254</v>
      </c>
      <c r="E218" t="s">
        <v>254</v>
      </c>
      <c r="F218" t="s">
        <v>254</v>
      </c>
      <c r="G218" t="s">
        <v>254</v>
      </c>
      <c r="I218" t="str">
        <f t="shared" si="21"/>
        <v>N/A</v>
      </c>
      <c r="J218" t="str">
        <f t="shared" si="22"/>
        <v>N/A</v>
      </c>
      <c r="K218" t="str">
        <f t="shared" si="23"/>
        <v>N/A</v>
      </c>
      <c r="L218" t="str">
        <f t="shared" si="24"/>
        <v>N/A</v>
      </c>
      <c r="M218" t="str">
        <f t="shared" si="25"/>
        <v>N/A</v>
      </c>
      <c r="N218" t="str">
        <f t="shared" si="26"/>
        <v>N/A</v>
      </c>
    </row>
    <row r="219" spans="1:14" x14ac:dyDescent="0.3">
      <c r="A219" s="1">
        <v>3</v>
      </c>
      <c r="B219" t="s">
        <v>653</v>
      </c>
      <c r="C219" t="s">
        <v>254</v>
      </c>
      <c r="D219" t="s">
        <v>254</v>
      </c>
      <c r="E219" t="s">
        <v>254</v>
      </c>
      <c r="F219" t="s">
        <v>254</v>
      </c>
      <c r="G219" t="s">
        <v>254</v>
      </c>
      <c r="I219" t="str">
        <f t="shared" si="21"/>
        <v>N/A</v>
      </c>
      <c r="J219" t="str">
        <f t="shared" si="22"/>
        <v>N/A</v>
      </c>
      <c r="K219" t="str">
        <f t="shared" si="23"/>
        <v>N/A</v>
      </c>
      <c r="L219" t="str">
        <f t="shared" si="24"/>
        <v>N/A</v>
      </c>
      <c r="M219" t="str">
        <f t="shared" si="25"/>
        <v>N/A</v>
      </c>
      <c r="N219" t="str">
        <f t="shared" si="26"/>
        <v>N/A</v>
      </c>
    </row>
    <row r="220" spans="1:14" x14ac:dyDescent="0.3">
      <c r="A220" s="1">
        <v>4</v>
      </c>
      <c r="B220" t="s">
        <v>695</v>
      </c>
      <c r="C220" t="s">
        <v>254</v>
      </c>
      <c r="D220" t="s">
        <v>254</v>
      </c>
      <c r="E220" t="s">
        <v>254</v>
      </c>
      <c r="F220" t="s">
        <v>254</v>
      </c>
      <c r="G220" t="s">
        <v>254</v>
      </c>
      <c r="I220" t="str">
        <f t="shared" si="21"/>
        <v>N/A</v>
      </c>
      <c r="J220" t="str">
        <f t="shared" si="22"/>
        <v>N/A</v>
      </c>
      <c r="K220" t="str">
        <f t="shared" si="23"/>
        <v>N/A</v>
      </c>
      <c r="L220" t="str">
        <f t="shared" si="24"/>
        <v>N/A</v>
      </c>
      <c r="M220" t="str">
        <f t="shared" si="25"/>
        <v>N/A</v>
      </c>
      <c r="N220" t="str">
        <f t="shared" si="26"/>
        <v>N/A</v>
      </c>
    </row>
    <row r="221" spans="1:14" x14ac:dyDescent="0.3">
      <c r="A221" s="1">
        <v>5</v>
      </c>
      <c r="B221" t="s">
        <v>6337</v>
      </c>
      <c r="C221" t="s">
        <v>254</v>
      </c>
      <c r="D221" t="s">
        <v>254</v>
      </c>
      <c r="E221" t="s">
        <v>254</v>
      </c>
      <c r="F221" t="s">
        <v>254</v>
      </c>
      <c r="G221" t="s">
        <v>254</v>
      </c>
      <c r="I221" t="str">
        <f t="shared" si="21"/>
        <v>N/A</v>
      </c>
      <c r="J221" t="str">
        <f t="shared" si="22"/>
        <v>N/A</v>
      </c>
      <c r="K221" t="str">
        <f t="shared" si="23"/>
        <v>N/A</v>
      </c>
      <c r="L221" t="str">
        <f t="shared" si="24"/>
        <v>N/A</v>
      </c>
      <c r="M221" t="str">
        <f t="shared" si="25"/>
        <v>N/A</v>
      </c>
      <c r="N221" t="str">
        <f t="shared" si="26"/>
        <v>N/A</v>
      </c>
    </row>
    <row r="222" spans="1:14" x14ac:dyDescent="0.3">
      <c r="A222" s="1">
        <v>6</v>
      </c>
      <c r="B222" t="s">
        <v>706</v>
      </c>
      <c r="C222" t="s">
        <v>254</v>
      </c>
      <c r="D222" t="s">
        <v>254</v>
      </c>
      <c r="E222" t="s">
        <v>254</v>
      </c>
      <c r="F222" t="s">
        <v>254</v>
      </c>
      <c r="G222" t="s">
        <v>254</v>
      </c>
      <c r="I222" t="str">
        <f t="shared" si="21"/>
        <v>N/A</v>
      </c>
      <c r="J222" t="str">
        <f t="shared" si="22"/>
        <v>N/A</v>
      </c>
      <c r="K222" t="str">
        <f t="shared" si="23"/>
        <v>N/A</v>
      </c>
      <c r="L222" t="str">
        <f t="shared" si="24"/>
        <v>N/A</v>
      </c>
      <c r="M222" t="str">
        <f t="shared" si="25"/>
        <v>N/A</v>
      </c>
      <c r="N222" t="str">
        <f t="shared" si="26"/>
        <v>N/A</v>
      </c>
    </row>
    <row r="223" spans="1:14" x14ac:dyDescent="0.3">
      <c r="A223" s="1">
        <v>7</v>
      </c>
      <c r="B223" t="s">
        <v>6338</v>
      </c>
      <c r="C223" t="s">
        <v>254</v>
      </c>
      <c r="D223" t="s">
        <v>254</v>
      </c>
      <c r="E223" t="s">
        <v>254</v>
      </c>
      <c r="F223" t="s">
        <v>254</v>
      </c>
      <c r="G223" t="s">
        <v>254</v>
      </c>
      <c r="I223" t="str">
        <f t="shared" si="21"/>
        <v>N/A</v>
      </c>
      <c r="J223" t="str">
        <f t="shared" si="22"/>
        <v>N/A</v>
      </c>
      <c r="K223" t="str">
        <f t="shared" si="23"/>
        <v>N/A</v>
      </c>
      <c r="L223" t="str">
        <f t="shared" si="24"/>
        <v>N/A</v>
      </c>
      <c r="M223" t="str">
        <f t="shared" si="25"/>
        <v>N/A</v>
      </c>
      <c r="N223" t="str">
        <f t="shared" si="26"/>
        <v>N/A</v>
      </c>
    </row>
    <row r="224" spans="1:14" x14ac:dyDescent="0.3">
      <c r="A224" s="1">
        <v>8</v>
      </c>
      <c r="B224" t="s">
        <v>6339</v>
      </c>
      <c r="C224" t="s">
        <v>254</v>
      </c>
      <c r="D224" t="s">
        <v>254</v>
      </c>
      <c r="E224" t="s">
        <v>254</v>
      </c>
      <c r="F224" t="s">
        <v>254</v>
      </c>
      <c r="G224" t="s">
        <v>254</v>
      </c>
      <c r="I224" t="str">
        <f t="shared" si="21"/>
        <v>N/A</v>
      </c>
      <c r="J224" t="str">
        <f t="shared" si="22"/>
        <v>N/A</v>
      </c>
      <c r="K224" t="str">
        <f t="shared" si="23"/>
        <v>N/A</v>
      </c>
      <c r="L224" t="str">
        <f t="shared" si="24"/>
        <v>N/A</v>
      </c>
      <c r="M224" t="str">
        <f t="shared" si="25"/>
        <v>N/A</v>
      </c>
      <c r="N224" t="str">
        <f t="shared" si="26"/>
        <v>N/A</v>
      </c>
    </row>
    <row r="225" spans="1:14" x14ac:dyDescent="0.3">
      <c r="A225" s="1">
        <v>9</v>
      </c>
      <c r="B225" t="s">
        <v>714</v>
      </c>
      <c r="C225" t="s">
        <v>254</v>
      </c>
      <c r="D225" t="s">
        <v>254</v>
      </c>
      <c r="E225" t="s">
        <v>254</v>
      </c>
      <c r="F225" t="s">
        <v>254</v>
      </c>
      <c r="G225" t="s">
        <v>254</v>
      </c>
      <c r="I225" t="str">
        <f t="shared" si="21"/>
        <v>N/A</v>
      </c>
      <c r="J225" t="str">
        <f t="shared" si="22"/>
        <v>N/A</v>
      </c>
      <c r="K225" t="str">
        <f t="shared" si="23"/>
        <v>N/A</v>
      </c>
      <c r="L225" t="str">
        <f t="shared" si="24"/>
        <v>N/A</v>
      </c>
      <c r="M225" t="str">
        <f t="shared" si="25"/>
        <v>N/A</v>
      </c>
      <c r="N225" t="str">
        <f t="shared" si="26"/>
        <v>N/A</v>
      </c>
    </row>
    <row r="226" spans="1:14" x14ac:dyDescent="0.3">
      <c r="A226" s="1">
        <v>10</v>
      </c>
      <c r="B226" t="s">
        <v>730</v>
      </c>
      <c r="C226" t="s">
        <v>3451</v>
      </c>
      <c r="D226" t="s">
        <v>6340</v>
      </c>
      <c r="E226" t="s">
        <v>6341</v>
      </c>
      <c r="F226" t="s">
        <v>6342</v>
      </c>
      <c r="G226" t="s">
        <v>6343</v>
      </c>
      <c r="I226" t="str">
        <f t="shared" si="21"/>
        <v>N/A</v>
      </c>
      <c r="J226">
        <f t="shared" si="22"/>
        <v>6410000</v>
      </c>
      <c r="K226">
        <f t="shared" si="23"/>
        <v>776000</v>
      </c>
      <c r="L226">
        <f t="shared" si="24"/>
        <v>382000</v>
      </c>
      <c r="M226">
        <f t="shared" si="25"/>
        <v>274000</v>
      </c>
      <c r="N226">
        <f t="shared" si="26"/>
        <v>619000</v>
      </c>
    </row>
    <row r="227" spans="1:14" x14ac:dyDescent="0.3">
      <c r="A227" s="1">
        <v>11</v>
      </c>
      <c r="B227" t="s">
        <v>735</v>
      </c>
      <c r="C227" t="s">
        <v>3451</v>
      </c>
      <c r="D227" t="s">
        <v>6340</v>
      </c>
      <c r="E227" t="s">
        <v>6341</v>
      </c>
      <c r="F227" t="s">
        <v>6342</v>
      </c>
      <c r="G227" t="s">
        <v>6343</v>
      </c>
      <c r="I227" t="str">
        <f t="shared" si="21"/>
        <v>N/A</v>
      </c>
      <c r="J227">
        <f t="shared" si="22"/>
        <v>6410000</v>
      </c>
      <c r="K227">
        <f t="shared" si="23"/>
        <v>776000</v>
      </c>
      <c r="L227">
        <f t="shared" si="24"/>
        <v>382000</v>
      </c>
      <c r="M227">
        <f t="shared" si="25"/>
        <v>274000</v>
      </c>
      <c r="N227">
        <f t="shared" si="26"/>
        <v>619000</v>
      </c>
    </row>
    <row r="228" spans="1:14" x14ac:dyDescent="0.3">
      <c r="A228" s="1">
        <v>12</v>
      </c>
      <c r="B228" t="s">
        <v>747</v>
      </c>
      <c r="C228" t="s">
        <v>3451</v>
      </c>
      <c r="D228" t="s">
        <v>6340</v>
      </c>
      <c r="E228" t="s">
        <v>6341</v>
      </c>
      <c r="F228" t="s">
        <v>6342</v>
      </c>
      <c r="G228" t="s">
        <v>6343</v>
      </c>
      <c r="I228" t="str">
        <f t="shared" si="21"/>
        <v>N/A</v>
      </c>
      <c r="J228">
        <f t="shared" si="22"/>
        <v>6410000</v>
      </c>
      <c r="K228">
        <f t="shared" si="23"/>
        <v>776000</v>
      </c>
      <c r="L228">
        <f t="shared" si="24"/>
        <v>382000</v>
      </c>
      <c r="M228">
        <f t="shared" si="25"/>
        <v>274000</v>
      </c>
      <c r="N228">
        <f t="shared" si="26"/>
        <v>619000</v>
      </c>
    </row>
    <row r="229" spans="1:14" x14ac:dyDescent="0.3">
      <c r="A229" s="1">
        <v>13</v>
      </c>
      <c r="B229" t="s">
        <v>6344</v>
      </c>
      <c r="C229" t="s">
        <v>254</v>
      </c>
      <c r="D229" t="s">
        <v>3641</v>
      </c>
      <c r="E229" t="s">
        <v>5162</v>
      </c>
      <c r="F229" t="s">
        <v>6345</v>
      </c>
      <c r="G229" t="s">
        <v>6346</v>
      </c>
      <c r="I229" t="str">
        <f t="shared" si="21"/>
        <v>N/A</v>
      </c>
      <c r="J229" t="str">
        <f t="shared" si="22"/>
        <v>N/A</v>
      </c>
      <c r="K229">
        <f t="shared" si="23"/>
        <v>-0.87900000000000011</v>
      </c>
      <c r="L229">
        <f t="shared" si="24"/>
        <v>-0.50770000000000004</v>
      </c>
      <c r="M229">
        <f t="shared" si="25"/>
        <v>-0.28270000000000001</v>
      </c>
      <c r="N229">
        <f t="shared" si="26"/>
        <v>1.2590999999999999</v>
      </c>
    </row>
    <row r="230" spans="1:14" x14ac:dyDescent="0.3">
      <c r="A230" s="1">
        <v>14</v>
      </c>
      <c r="B230" t="s">
        <v>760</v>
      </c>
      <c r="C230" t="s">
        <v>254</v>
      </c>
      <c r="D230" t="s">
        <v>254</v>
      </c>
      <c r="E230" t="s">
        <v>254</v>
      </c>
      <c r="F230" t="s">
        <v>254</v>
      </c>
      <c r="G230" t="s">
        <v>254</v>
      </c>
      <c r="I230" t="str">
        <f t="shared" si="21"/>
        <v>N/A</v>
      </c>
      <c r="J230" t="str">
        <f t="shared" si="22"/>
        <v>N/A</v>
      </c>
      <c r="K230" t="str">
        <f t="shared" si="23"/>
        <v>N/A</v>
      </c>
      <c r="L230" t="str">
        <f t="shared" si="24"/>
        <v>N/A</v>
      </c>
      <c r="M230" t="str">
        <f t="shared" si="25"/>
        <v>N/A</v>
      </c>
      <c r="N230" t="str">
        <f t="shared" si="26"/>
        <v>N/A</v>
      </c>
    </row>
    <row r="231" spans="1:14" x14ac:dyDescent="0.3">
      <c r="A231" s="1">
        <v>15</v>
      </c>
      <c r="B231" t="s">
        <v>761</v>
      </c>
      <c r="C231" t="s">
        <v>254</v>
      </c>
      <c r="D231" t="s">
        <v>254</v>
      </c>
      <c r="E231" t="s">
        <v>254</v>
      </c>
      <c r="F231" t="s">
        <v>254</v>
      </c>
      <c r="G231" t="s">
        <v>254</v>
      </c>
      <c r="I231" t="str">
        <f t="shared" si="21"/>
        <v>N/A</v>
      </c>
      <c r="J231" t="str">
        <f t="shared" si="22"/>
        <v>N/A</v>
      </c>
      <c r="K231" t="str">
        <f t="shared" si="23"/>
        <v>N/A</v>
      </c>
      <c r="L231" t="str">
        <f t="shared" si="24"/>
        <v>N/A</v>
      </c>
      <c r="M231" t="str">
        <f t="shared" si="25"/>
        <v>N/A</v>
      </c>
      <c r="N231" t="str">
        <f t="shared" si="26"/>
        <v>N/A</v>
      </c>
    </row>
    <row r="232" spans="1:14" x14ac:dyDescent="0.3">
      <c r="A232" s="1">
        <v>16</v>
      </c>
      <c r="B232" t="s">
        <v>762</v>
      </c>
      <c r="C232" t="s">
        <v>254</v>
      </c>
      <c r="D232" t="s">
        <v>254</v>
      </c>
      <c r="E232" t="s">
        <v>254</v>
      </c>
      <c r="F232" t="s">
        <v>254</v>
      </c>
      <c r="G232" t="s">
        <v>254</v>
      </c>
      <c r="I232" t="str">
        <f t="shared" si="21"/>
        <v>N/A</v>
      </c>
      <c r="J232" t="str">
        <f t="shared" si="22"/>
        <v>N/A</v>
      </c>
      <c r="K232" t="str">
        <f t="shared" si="23"/>
        <v>N/A</v>
      </c>
      <c r="L232" t="str">
        <f t="shared" si="24"/>
        <v>N/A</v>
      </c>
      <c r="M232" t="str">
        <f t="shared" si="25"/>
        <v>N/A</v>
      </c>
      <c r="N232" t="str">
        <f t="shared" si="26"/>
        <v>N/A</v>
      </c>
    </row>
    <row r="233" spans="1:14" x14ac:dyDescent="0.3">
      <c r="A233" s="1">
        <v>17</v>
      </c>
      <c r="B233" t="s">
        <v>763</v>
      </c>
      <c r="C233" t="s">
        <v>6347</v>
      </c>
      <c r="D233" t="s">
        <v>1440</v>
      </c>
      <c r="E233" t="s">
        <v>6329</v>
      </c>
      <c r="F233" t="s">
        <v>6328</v>
      </c>
      <c r="G233" t="s">
        <v>1511</v>
      </c>
      <c r="I233" t="str">
        <f t="shared" si="21"/>
        <v>N/A</v>
      </c>
      <c r="J233">
        <f t="shared" si="22"/>
        <v>1560000000</v>
      </c>
      <c r="K233">
        <f t="shared" si="23"/>
        <v>1530000000</v>
      </c>
      <c r="L233">
        <f t="shared" si="24"/>
        <v>1630000000</v>
      </c>
      <c r="M233">
        <f t="shared" si="25"/>
        <v>1570000000</v>
      </c>
      <c r="N233">
        <f t="shared" si="26"/>
        <v>1540000000</v>
      </c>
    </row>
    <row r="234" spans="1:14" x14ac:dyDescent="0.3">
      <c r="A234" s="1">
        <v>18</v>
      </c>
      <c r="B234" t="s">
        <v>769</v>
      </c>
      <c r="C234" t="s">
        <v>6348</v>
      </c>
      <c r="D234" t="s">
        <v>6347</v>
      </c>
      <c r="E234" t="s">
        <v>6349</v>
      </c>
      <c r="F234" t="s">
        <v>1471</v>
      </c>
      <c r="G234" t="s">
        <v>4278</v>
      </c>
      <c r="I234" t="str">
        <f t="shared" si="21"/>
        <v>N/A</v>
      </c>
      <c r="J234">
        <f t="shared" si="22"/>
        <v>1720000000</v>
      </c>
      <c r="K234">
        <f t="shared" si="23"/>
        <v>1560000000</v>
      </c>
      <c r="L234">
        <f t="shared" si="24"/>
        <v>1670000000</v>
      </c>
      <c r="M234">
        <f t="shared" si="25"/>
        <v>1620000000</v>
      </c>
      <c r="N234">
        <f t="shared" si="26"/>
        <v>1590000000</v>
      </c>
    </row>
    <row r="235" spans="1:14" x14ac:dyDescent="0.3">
      <c r="A235" s="1">
        <v>19</v>
      </c>
      <c r="B235" t="s">
        <v>6350</v>
      </c>
      <c r="C235" t="s">
        <v>254</v>
      </c>
      <c r="D235" t="s">
        <v>254</v>
      </c>
      <c r="E235" t="s">
        <v>254</v>
      </c>
      <c r="F235" t="s">
        <v>254</v>
      </c>
      <c r="G235" t="s">
        <v>254</v>
      </c>
      <c r="I235" t="str">
        <f t="shared" si="21"/>
        <v>N/A</v>
      </c>
      <c r="J235" t="str">
        <f t="shared" si="22"/>
        <v>N/A</v>
      </c>
      <c r="K235" t="str">
        <f t="shared" si="23"/>
        <v>N/A</v>
      </c>
      <c r="L235" t="str">
        <f t="shared" si="24"/>
        <v>N/A</v>
      </c>
      <c r="M235" t="str">
        <f t="shared" si="25"/>
        <v>N/A</v>
      </c>
      <c r="N235" t="str">
        <f t="shared" si="26"/>
        <v>N/A</v>
      </c>
    </row>
    <row r="236" spans="1:14" x14ac:dyDescent="0.3">
      <c r="A236" s="1">
        <v>20</v>
      </c>
      <c r="B236" t="s">
        <v>773</v>
      </c>
      <c r="C236" t="s">
        <v>254</v>
      </c>
      <c r="D236" t="s">
        <v>254</v>
      </c>
      <c r="E236" t="s">
        <v>254</v>
      </c>
      <c r="F236" t="s">
        <v>254</v>
      </c>
      <c r="G236" t="s">
        <v>254</v>
      </c>
      <c r="I236" t="str">
        <f t="shared" si="21"/>
        <v>N/A</v>
      </c>
      <c r="J236" t="str">
        <f t="shared" si="22"/>
        <v>N/A</v>
      </c>
      <c r="K236" t="str">
        <f t="shared" si="23"/>
        <v>N/A</v>
      </c>
      <c r="L236" t="str">
        <f t="shared" si="24"/>
        <v>N/A</v>
      </c>
      <c r="M236" t="str">
        <f t="shared" si="25"/>
        <v>N/A</v>
      </c>
      <c r="N236" t="str">
        <f t="shared" si="26"/>
        <v>N/A</v>
      </c>
    </row>
    <row r="237" spans="1:14" x14ac:dyDescent="0.3">
      <c r="A237" s="1">
        <v>21</v>
      </c>
      <c r="B237" t="s">
        <v>779</v>
      </c>
      <c r="C237" t="s">
        <v>254</v>
      </c>
      <c r="D237" t="s">
        <v>254</v>
      </c>
      <c r="E237" t="s">
        <v>254</v>
      </c>
      <c r="F237" t="s">
        <v>254</v>
      </c>
      <c r="G237" t="s">
        <v>254</v>
      </c>
      <c r="I237" t="str">
        <f t="shared" si="21"/>
        <v>N/A</v>
      </c>
      <c r="J237" t="str">
        <f t="shared" si="22"/>
        <v>N/A</v>
      </c>
      <c r="K237" t="str">
        <f t="shared" si="23"/>
        <v>N/A</v>
      </c>
      <c r="L237" t="str">
        <f t="shared" si="24"/>
        <v>N/A</v>
      </c>
      <c r="M237" t="str">
        <f t="shared" si="25"/>
        <v>N/A</v>
      </c>
      <c r="N237" t="str">
        <f t="shared" si="26"/>
        <v>N/A</v>
      </c>
    </row>
    <row r="238" spans="1:14" x14ac:dyDescent="0.3">
      <c r="A238" s="1">
        <v>22</v>
      </c>
      <c r="B238" t="s">
        <v>780</v>
      </c>
      <c r="C238" t="s">
        <v>254</v>
      </c>
      <c r="D238" t="s">
        <v>254</v>
      </c>
      <c r="E238" t="s">
        <v>254</v>
      </c>
      <c r="F238" t="s">
        <v>254</v>
      </c>
      <c r="G238" t="s">
        <v>254</v>
      </c>
      <c r="I238" t="str">
        <f t="shared" si="21"/>
        <v>N/A</v>
      </c>
      <c r="J238" t="str">
        <f t="shared" si="22"/>
        <v>N/A</v>
      </c>
      <c r="K238" t="str">
        <f t="shared" si="23"/>
        <v>N/A</v>
      </c>
      <c r="L238" t="str">
        <f t="shared" si="24"/>
        <v>N/A</v>
      </c>
      <c r="M238" t="str">
        <f t="shared" si="25"/>
        <v>N/A</v>
      </c>
      <c r="N238" t="str">
        <f t="shared" si="26"/>
        <v>N/A</v>
      </c>
    </row>
    <row r="239" spans="1:14" x14ac:dyDescent="0.3">
      <c r="A239" s="1">
        <v>23</v>
      </c>
      <c r="B239" t="s">
        <v>786</v>
      </c>
      <c r="C239" t="s">
        <v>254</v>
      </c>
      <c r="D239" t="s">
        <v>254</v>
      </c>
      <c r="E239" t="s">
        <v>254</v>
      </c>
      <c r="F239" t="s">
        <v>254</v>
      </c>
      <c r="G239" t="s">
        <v>254</v>
      </c>
      <c r="I239" t="str">
        <f t="shared" si="21"/>
        <v>N/A</v>
      </c>
      <c r="J239" t="str">
        <f t="shared" si="22"/>
        <v>N/A</v>
      </c>
      <c r="K239" t="str">
        <f t="shared" si="23"/>
        <v>N/A</v>
      </c>
      <c r="L239" t="str">
        <f t="shared" si="24"/>
        <v>N/A</v>
      </c>
      <c r="M239" t="str">
        <f t="shared" si="25"/>
        <v>N/A</v>
      </c>
      <c r="N239" t="str">
        <f t="shared" si="26"/>
        <v>N/A</v>
      </c>
    </row>
    <row r="240" spans="1:14" x14ac:dyDescent="0.3">
      <c r="A240" s="1">
        <v>24</v>
      </c>
      <c r="B240" t="s">
        <v>788</v>
      </c>
      <c r="C240" t="s">
        <v>254</v>
      </c>
      <c r="D240" t="s">
        <v>254</v>
      </c>
      <c r="E240" t="s">
        <v>254</v>
      </c>
      <c r="F240" t="s">
        <v>254</v>
      </c>
      <c r="G240" t="s">
        <v>254</v>
      </c>
      <c r="I240" t="str">
        <f t="shared" si="21"/>
        <v>N/A</v>
      </c>
      <c r="J240" t="str">
        <f t="shared" si="22"/>
        <v>N/A</v>
      </c>
      <c r="K240" t="str">
        <f t="shared" si="23"/>
        <v>N/A</v>
      </c>
      <c r="L240" t="str">
        <f t="shared" si="24"/>
        <v>N/A</v>
      </c>
      <c r="M240" t="str">
        <f t="shared" si="25"/>
        <v>N/A</v>
      </c>
      <c r="N240" t="str">
        <f t="shared" si="26"/>
        <v>N/A</v>
      </c>
    </row>
    <row r="241" spans="1:14" x14ac:dyDescent="0.3">
      <c r="A241" s="1">
        <v>25</v>
      </c>
      <c r="B241" t="s">
        <v>6351</v>
      </c>
      <c r="C241" t="s">
        <v>6352</v>
      </c>
      <c r="D241" t="s">
        <v>6353</v>
      </c>
      <c r="E241" t="s">
        <v>6354</v>
      </c>
      <c r="F241" t="s">
        <v>6355</v>
      </c>
      <c r="G241" t="s">
        <v>6356</v>
      </c>
      <c r="I241" t="str">
        <f t="shared" si="21"/>
        <v>N/A</v>
      </c>
      <c r="J241">
        <f t="shared" si="22"/>
        <v>-164460000</v>
      </c>
      <c r="K241">
        <f t="shared" si="23"/>
        <v>-26580000</v>
      </c>
      <c r="L241">
        <f t="shared" si="24"/>
        <v>-42450000</v>
      </c>
      <c r="M241">
        <f t="shared" si="25"/>
        <v>-45350000</v>
      </c>
      <c r="N241">
        <f t="shared" si="26"/>
        <v>-53760000</v>
      </c>
    </row>
    <row r="242" spans="1:14" x14ac:dyDescent="0.3">
      <c r="A242" s="1">
        <v>26</v>
      </c>
      <c r="B242" t="s">
        <v>6357</v>
      </c>
      <c r="C242" t="s">
        <v>254</v>
      </c>
      <c r="D242" t="s">
        <v>254</v>
      </c>
      <c r="E242" t="s">
        <v>254</v>
      </c>
      <c r="F242" t="s">
        <v>254</v>
      </c>
      <c r="G242" t="s">
        <v>254</v>
      </c>
      <c r="I242" t="str">
        <f t="shared" si="21"/>
        <v>N/A</v>
      </c>
      <c r="J242" t="str">
        <f t="shared" si="22"/>
        <v>N/A</v>
      </c>
      <c r="K242" t="str">
        <f t="shared" si="23"/>
        <v>N/A</v>
      </c>
      <c r="L242" t="str">
        <f t="shared" si="24"/>
        <v>N/A</v>
      </c>
      <c r="M242" t="str">
        <f t="shared" si="25"/>
        <v>N/A</v>
      </c>
      <c r="N242" t="str">
        <f t="shared" si="26"/>
        <v>N/A</v>
      </c>
    </row>
    <row r="243" spans="1:14" x14ac:dyDescent="0.3">
      <c r="A243" s="1">
        <v>27</v>
      </c>
      <c r="B243" t="s">
        <v>789</v>
      </c>
      <c r="C243" t="s">
        <v>254</v>
      </c>
      <c r="D243" t="s">
        <v>254</v>
      </c>
      <c r="E243" t="s">
        <v>254</v>
      </c>
      <c r="F243" t="s">
        <v>254</v>
      </c>
      <c r="G243" t="s">
        <v>254</v>
      </c>
      <c r="I243" t="str">
        <f t="shared" si="21"/>
        <v>N/A</v>
      </c>
      <c r="J243" t="str">
        <f t="shared" si="22"/>
        <v>N/A</v>
      </c>
      <c r="K243" t="str">
        <f t="shared" si="23"/>
        <v>N/A</v>
      </c>
      <c r="L243" t="str">
        <f t="shared" si="24"/>
        <v>N/A</v>
      </c>
      <c r="M243" t="str">
        <f t="shared" si="25"/>
        <v>N/A</v>
      </c>
      <c r="N243" t="str">
        <f t="shared" si="26"/>
        <v>N/A</v>
      </c>
    </row>
    <row r="244" spans="1:14" x14ac:dyDescent="0.3">
      <c r="A244" s="1">
        <v>28</v>
      </c>
      <c r="B244" t="s">
        <v>795</v>
      </c>
      <c r="C244" t="s">
        <v>6358</v>
      </c>
      <c r="D244" t="s">
        <v>6359</v>
      </c>
      <c r="E244" t="s">
        <v>6360</v>
      </c>
      <c r="F244" t="s">
        <v>6361</v>
      </c>
      <c r="G244" t="s">
        <v>6362</v>
      </c>
      <c r="I244" t="str">
        <f t="shared" si="21"/>
        <v>N/A</v>
      </c>
      <c r="J244">
        <f t="shared" si="22"/>
        <v>0.995</v>
      </c>
      <c r="K244">
        <f t="shared" si="23"/>
        <v>0.99860000000000004</v>
      </c>
      <c r="L244">
        <f t="shared" si="24"/>
        <v>0.99890000000000001</v>
      </c>
      <c r="M244">
        <f t="shared" si="25"/>
        <v>0.99900000000000011</v>
      </c>
      <c r="N244">
        <f t="shared" si="26"/>
        <v>0.99870000000000003</v>
      </c>
    </row>
    <row r="245" spans="1:14" x14ac:dyDescent="0.3">
      <c r="A245" s="1">
        <v>29</v>
      </c>
      <c r="B245" t="s">
        <v>801</v>
      </c>
      <c r="C245" t="s">
        <v>6347</v>
      </c>
      <c r="D245" t="s">
        <v>1440</v>
      </c>
      <c r="E245" t="s">
        <v>6329</v>
      </c>
      <c r="F245" t="s">
        <v>6328</v>
      </c>
      <c r="G245" t="s">
        <v>1511</v>
      </c>
      <c r="I245" t="str">
        <f t="shared" si="21"/>
        <v>N/A</v>
      </c>
      <c r="J245">
        <f t="shared" si="22"/>
        <v>1560000000</v>
      </c>
      <c r="K245">
        <f t="shared" si="23"/>
        <v>1530000000</v>
      </c>
      <c r="L245">
        <f t="shared" si="24"/>
        <v>1630000000</v>
      </c>
      <c r="M245">
        <f t="shared" si="25"/>
        <v>1570000000</v>
      </c>
      <c r="N245">
        <f t="shared" si="26"/>
        <v>1540000000</v>
      </c>
    </row>
    <row r="246" spans="1:14" x14ac:dyDescent="0.3">
      <c r="A246" s="1">
        <v>30</v>
      </c>
      <c r="B246" t="s">
        <v>802</v>
      </c>
      <c r="C246" t="s">
        <v>6358</v>
      </c>
      <c r="D246" t="s">
        <v>6359</v>
      </c>
      <c r="E246" t="s">
        <v>6360</v>
      </c>
      <c r="F246" t="s">
        <v>6361</v>
      </c>
      <c r="G246" t="s">
        <v>6362</v>
      </c>
      <c r="I246" t="str">
        <f t="shared" si="21"/>
        <v>N/A</v>
      </c>
      <c r="J246">
        <f t="shared" si="22"/>
        <v>0.995</v>
      </c>
      <c r="K246">
        <f t="shared" si="23"/>
        <v>0.99860000000000004</v>
      </c>
      <c r="L246">
        <f t="shared" si="24"/>
        <v>0.99890000000000001</v>
      </c>
      <c r="M246">
        <f t="shared" si="25"/>
        <v>0.99900000000000011</v>
      </c>
      <c r="N246">
        <f t="shared" si="26"/>
        <v>0.99870000000000003</v>
      </c>
    </row>
    <row r="247" spans="1:14" x14ac:dyDescent="0.3">
      <c r="A247" s="1">
        <v>31</v>
      </c>
      <c r="B247" t="s">
        <v>6363</v>
      </c>
      <c r="C247" t="s">
        <v>254</v>
      </c>
      <c r="D247" t="s">
        <v>254</v>
      </c>
      <c r="E247" t="s">
        <v>254</v>
      </c>
      <c r="F247" t="s">
        <v>254</v>
      </c>
      <c r="G247" t="s">
        <v>6364</v>
      </c>
      <c r="I247" t="str">
        <f t="shared" si="21"/>
        <v>N/A</v>
      </c>
      <c r="J247" t="str">
        <f t="shared" si="22"/>
        <v>N/A</v>
      </c>
      <c r="K247" t="str">
        <f t="shared" si="23"/>
        <v>N/A</v>
      </c>
      <c r="L247" t="str">
        <f t="shared" si="24"/>
        <v>N/A</v>
      </c>
      <c r="M247" t="str">
        <f t="shared" si="25"/>
        <v>N/A</v>
      </c>
      <c r="N247">
        <f t="shared" si="26"/>
        <v>0.13850000000000001</v>
      </c>
    </row>
    <row r="248" spans="1:14" x14ac:dyDescent="0.3">
      <c r="A248" s="1">
        <v>32</v>
      </c>
      <c r="B248" t="s">
        <v>803</v>
      </c>
      <c r="C248" t="s">
        <v>2365</v>
      </c>
      <c r="D248" t="s">
        <v>5421</v>
      </c>
      <c r="E248" t="s">
        <v>2365</v>
      </c>
      <c r="F248" t="s">
        <v>2331</v>
      </c>
      <c r="G248" t="s">
        <v>6365</v>
      </c>
      <c r="I248" t="str">
        <f t="shared" si="21"/>
        <v>N/A</v>
      </c>
      <c r="J248">
        <f t="shared" si="22"/>
        <v>1370000</v>
      </c>
      <c r="K248">
        <f t="shared" si="23"/>
        <v>1380000</v>
      </c>
      <c r="L248">
        <f t="shared" si="24"/>
        <v>1370000</v>
      </c>
      <c r="M248">
        <f t="shared" si="25"/>
        <v>1360000</v>
      </c>
      <c r="N248">
        <f t="shared" si="26"/>
        <v>1410000</v>
      </c>
    </row>
    <row r="249" spans="1:14" x14ac:dyDescent="0.3">
      <c r="A249" s="1">
        <v>33</v>
      </c>
      <c r="B249" t="s">
        <v>804</v>
      </c>
      <c r="C249" t="s">
        <v>6347</v>
      </c>
      <c r="D249" t="s">
        <v>1440</v>
      </c>
      <c r="E249" t="s">
        <v>6329</v>
      </c>
      <c r="F249" t="s">
        <v>5348</v>
      </c>
      <c r="G249" t="s">
        <v>1511</v>
      </c>
      <c r="I249" t="str">
        <f t="shared" si="21"/>
        <v>N/A</v>
      </c>
      <c r="J249">
        <f t="shared" si="22"/>
        <v>1560000000</v>
      </c>
      <c r="K249">
        <f t="shared" si="23"/>
        <v>1530000000</v>
      </c>
      <c r="L249">
        <f t="shared" si="24"/>
        <v>1630000000</v>
      </c>
      <c r="M249">
        <f t="shared" si="25"/>
        <v>1580000000</v>
      </c>
      <c r="N249">
        <f t="shared" si="26"/>
        <v>1540000000</v>
      </c>
    </row>
    <row r="250" spans="1:14" x14ac:dyDescent="0.3">
      <c r="A250" s="1">
        <v>34</v>
      </c>
      <c r="B250" t="s">
        <v>805</v>
      </c>
      <c r="C250" t="s">
        <v>6328</v>
      </c>
      <c r="D250" t="s">
        <v>1440</v>
      </c>
      <c r="E250" t="s">
        <v>6329</v>
      </c>
      <c r="F250" t="s">
        <v>5348</v>
      </c>
      <c r="G250" t="s">
        <v>1511</v>
      </c>
      <c r="I250" t="str">
        <f t="shared" si="21"/>
        <v>N/A</v>
      </c>
      <c r="J250">
        <f t="shared" si="22"/>
        <v>1570000000</v>
      </c>
      <c r="K250">
        <f t="shared" si="23"/>
        <v>1530000000</v>
      </c>
      <c r="L250">
        <f t="shared" si="24"/>
        <v>1630000000</v>
      </c>
      <c r="M250">
        <f t="shared" si="25"/>
        <v>1580000000</v>
      </c>
      <c r="N250">
        <f t="shared" si="26"/>
        <v>1540000000</v>
      </c>
    </row>
    <row r="251" spans="1:14" x14ac:dyDescent="0.3">
      <c r="I251" t="str">
        <f t="shared" si="21"/>
        <v>N/A</v>
      </c>
      <c r="J251" t="str">
        <f t="shared" si="22"/>
        <v>N/A</v>
      </c>
      <c r="K251" t="str">
        <f t="shared" si="23"/>
        <v>N/A</v>
      </c>
      <c r="L251" t="str">
        <f t="shared" si="24"/>
        <v>N/A</v>
      </c>
      <c r="M251" t="str">
        <f t="shared" si="25"/>
        <v>N/A</v>
      </c>
      <c r="N251" t="str">
        <f t="shared" si="26"/>
        <v>N/A</v>
      </c>
    </row>
    <row r="252" spans="1:14" x14ac:dyDescent="0.3">
      <c r="B252" s="1" t="s">
        <v>307</v>
      </c>
      <c r="C252" s="1" t="s">
        <v>242</v>
      </c>
      <c r="D252" s="1" t="s">
        <v>243</v>
      </c>
      <c r="E252" s="1" t="s">
        <v>244</v>
      </c>
      <c r="F252" s="1" t="s">
        <v>245</v>
      </c>
      <c r="G252" s="1" t="s">
        <v>246</v>
      </c>
      <c r="H252" s="1" t="s">
        <v>247</v>
      </c>
      <c r="I252" t="str">
        <f t="shared" ref="I252:I315" si="27">IF(AND(K252&gt; J252, L252&gt; K252, M252&gt; L252, N252&gt; M252), "pos_trend", IF(AND(K252&lt; J252, L252&lt; K252, M252&lt; L252, N252&lt; M252), "neg_trend", "N/A"))</f>
        <v>pos_trend</v>
      </c>
      <c r="J252">
        <f t="shared" ref="J252:J315" si="28">IFERROR(IF(TRIM(C252)="-", "N/A", IF(RIGHT(C252,1)=")",IF(RIGHT(C252,2)="T)",-1000000000000*VALUE(MID(C252,2,LEN(C252)-3)),IF(RIGHT(C252,2)="M)",-1000000*VALUE(MID(C252,2,LEN(C252)-3)),IF(RIGHT(C252,2)="B)",-1000000000*VALUE(MID(C252,2,LEN(C252)-3)),IF(RIGHT(C252,2)="k)",-1000*VALUE(MID(C252,2,LEN(C252)-3)),VALUE(SUBSTITUTE(C252,",","")))))),IF(RIGHT(C252,1)="T",1000000000000*VALUE(LEFT(C252,LEN(C252)-1)),IF(RIGHT(C252,1)="M",1000000*VALUE(LEFT(C252,LEN(C252)-1)),IF(RIGHT(C252,1)="B",1000000000*VALUE(LEFT(C252,LEN(C252)-1)),IF(RIGHT(C252,1)="%",0.01*VALUE(LEFT(C252,LEN(C252)-1)),IF(RIGHT(C252,1)="k",1000*VALUE(LEFT(C252,LEN(C252)-1)),VALUE(SUBSTITUTE(C252,",",""))))))))),"N/A")</f>
        <v>2012</v>
      </c>
      <c r="K252">
        <f t="shared" ref="K252:K315" si="29">IFERROR(IF(TRIM(D252)="-", "N/A", IF(RIGHT(D252,1)=")",IF(RIGHT(D252,2)="T)",-1000000000000*VALUE(MID(D252,2,LEN(D252)-3)),IF(RIGHT(D252,2)="M)",-1000000*VALUE(MID(D252,2,LEN(D252)-3)),IF(RIGHT(D252,2)="B)",-1000000000*VALUE(MID(D252,2,LEN(D252)-3)),IF(RIGHT(D252,2)="k)",-1000*VALUE(MID(D252,2,LEN(D252)-3)),VALUE(SUBSTITUTE(D252,",","")))))),IF(RIGHT(D252,1)="T",1000000000000*VALUE(LEFT(D252,LEN(D252)-1)),IF(RIGHT(D252,1)="M",1000000*VALUE(LEFT(D252,LEN(D252)-1)),IF(RIGHT(D252,1)="B",1000000000*VALUE(LEFT(D252,LEN(D252)-1)),IF(RIGHT(D252,1)="%",0.01*VALUE(LEFT(D252,LEN(D252)-1)),IF(RIGHT(D252,1)="k",1000*VALUE(LEFT(D252,LEN(D252)-1)),VALUE(SUBSTITUTE(D252,",",""))))))))),"N/A")</f>
        <v>2013</v>
      </c>
      <c r="L252">
        <f t="shared" ref="L252:L315" si="30">IFERROR(IF(TRIM(E252)="-", "N/A", IF(RIGHT(E252,1)=")",IF(RIGHT(E252,2)="T)",-1000000000000*VALUE(MID(E252,2,LEN(E252)-3)),IF(RIGHT(E252,2)="M)",-1000000*VALUE(MID(E252,2,LEN(E252)-3)),IF(RIGHT(E252,2)="B)",-1000000000*VALUE(MID(E252,2,LEN(E252)-3)),IF(RIGHT(E252,2)="k)",-1000*VALUE(MID(E252,2,LEN(E252)-3)),VALUE(SUBSTITUTE(E252,",","")))))),IF(RIGHT(E252,1)="T",1000000000000*VALUE(LEFT(E252,LEN(E252)-1)),IF(RIGHT(E252,1)="M",1000000*VALUE(LEFT(E252,LEN(E252)-1)),IF(RIGHT(E252,1)="B",1000000000*VALUE(LEFT(E252,LEN(E252)-1)),IF(RIGHT(E252,1)="%",0.01*VALUE(LEFT(E252,LEN(E252)-1)),IF(RIGHT(E252,1)="k",1000*VALUE(LEFT(E252,LEN(E252)-1)),VALUE(SUBSTITUTE(E252,",",""))))))))),"N/A")</f>
        <v>2014</v>
      </c>
      <c r="M252">
        <f t="shared" ref="M252:M315" si="31">IFERROR(IF(TRIM(F252)="-", "N/A", IF(RIGHT(F252,1)=")",IF(RIGHT(F252,2)="T)",-1000000000000*VALUE(MID(F252,2,LEN(F252)-3)),IF(RIGHT(F252,2)="M)",-1000000*VALUE(MID(F252,2,LEN(F252)-3)),IF(RIGHT(F252,2)="B)",-1000000000*VALUE(MID(F252,2,LEN(F252)-3)),IF(RIGHT(F252,2)="k)",-1000*VALUE(MID(F252,2,LEN(F252)-3)),VALUE(SUBSTITUTE(F252,",","")))))),IF(RIGHT(F252,1)="T",1000000000000*VALUE(LEFT(F252,LEN(F252)-1)),IF(RIGHT(F252,1)="M",1000000*VALUE(LEFT(F252,LEN(F252)-1)),IF(RIGHT(F252,1)="B",1000000000*VALUE(LEFT(F252,LEN(F252)-1)),IF(RIGHT(F252,1)="%",0.01*VALUE(LEFT(F252,LEN(F252)-1)),IF(RIGHT(F252,1)="k",1000*VALUE(LEFT(F252,LEN(F252)-1)),VALUE(SUBSTITUTE(F252,",",""))))))))),"N/A")</f>
        <v>2015</v>
      </c>
      <c r="N252">
        <f t="shared" ref="N252:N315" si="32">IFERROR(IF(TRIM(G252)="-", "N/A", IF(RIGHT(G252,1)=")",IF(RIGHT(G252,2)="T)",-1000000000000*VALUE(MID(G252,2,LEN(G252)-3)),IF(RIGHT(G252,2)="M)",-1000000*VALUE(MID(G252,2,LEN(G252)-3)),IF(RIGHT(G252,2)="B)",-1000000000*VALUE(MID(G252,2,LEN(G252)-3)),IF(RIGHT(G252,2)="k)",-1000*VALUE(MID(G252,2,LEN(G252)-3)),VALUE(SUBSTITUTE(G252,",","")))))),IF(RIGHT(G252,1)="T",1000000000000*VALUE(LEFT(G252,LEN(G252)-1)),IF(RIGHT(G252,1)="M",1000000*VALUE(LEFT(G252,LEN(G252)-1)),IF(RIGHT(G252,1)="B",1000000000*VALUE(LEFT(G252,LEN(G252)-1)),IF(RIGHT(G252,1)="%",0.01*VALUE(LEFT(G252,LEN(G252)-1)),IF(RIGHT(G252,1)="k",1000*VALUE(LEFT(G252,LEN(G252)-1)),VALUE(SUBSTITUTE(G252,",",""))))))))),"N/A")</f>
        <v>2016</v>
      </c>
    </row>
    <row r="253" spans="1:14" x14ac:dyDescent="0.3">
      <c r="A253" s="1">
        <v>0</v>
      </c>
      <c r="B253" t="s">
        <v>870</v>
      </c>
      <c r="C253" t="s">
        <v>254</v>
      </c>
      <c r="D253" t="s">
        <v>254</v>
      </c>
      <c r="E253" t="s">
        <v>254</v>
      </c>
      <c r="F253" t="s">
        <v>254</v>
      </c>
      <c r="G253" t="s">
        <v>254</v>
      </c>
      <c r="I253" t="str">
        <f t="shared" si="27"/>
        <v>N/A</v>
      </c>
      <c r="J253" t="str">
        <f t="shared" si="28"/>
        <v>N/A</v>
      </c>
      <c r="K253" t="str">
        <f t="shared" si="29"/>
        <v>N/A</v>
      </c>
      <c r="L253" t="str">
        <f t="shared" si="30"/>
        <v>N/A</v>
      </c>
      <c r="M253" t="str">
        <f t="shared" si="31"/>
        <v>N/A</v>
      </c>
      <c r="N253" t="str">
        <f t="shared" si="32"/>
        <v>N/A</v>
      </c>
    </row>
    <row r="254" spans="1:14" x14ac:dyDescent="0.3">
      <c r="A254" s="1">
        <v>1</v>
      </c>
      <c r="B254" t="s">
        <v>876</v>
      </c>
      <c r="C254" t="s">
        <v>254</v>
      </c>
      <c r="D254" t="s">
        <v>254</v>
      </c>
      <c r="E254" t="s">
        <v>254</v>
      </c>
      <c r="F254" t="s">
        <v>254</v>
      </c>
      <c r="G254" t="s">
        <v>254</v>
      </c>
      <c r="I254" t="str">
        <f t="shared" si="27"/>
        <v>N/A</v>
      </c>
      <c r="J254" t="str">
        <f t="shared" si="28"/>
        <v>N/A</v>
      </c>
      <c r="K254" t="str">
        <f t="shared" si="29"/>
        <v>N/A</v>
      </c>
      <c r="L254" t="str">
        <f t="shared" si="30"/>
        <v>N/A</v>
      </c>
      <c r="M254" t="str">
        <f t="shared" si="31"/>
        <v>N/A</v>
      </c>
      <c r="N254" t="str">
        <f t="shared" si="32"/>
        <v>N/A</v>
      </c>
    </row>
    <row r="255" spans="1:14" x14ac:dyDescent="0.3">
      <c r="A255" s="1">
        <v>2</v>
      </c>
      <c r="B255" t="s">
        <v>882</v>
      </c>
      <c r="C255" t="s">
        <v>254</v>
      </c>
      <c r="D255" t="s">
        <v>254</v>
      </c>
      <c r="E255" t="s">
        <v>254</v>
      </c>
      <c r="F255" t="s">
        <v>254</v>
      </c>
      <c r="G255" t="s">
        <v>254</v>
      </c>
      <c r="I255" t="str">
        <f t="shared" si="27"/>
        <v>N/A</v>
      </c>
      <c r="J255" t="str">
        <f t="shared" si="28"/>
        <v>N/A</v>
      </c>
      <c r="K255" t="str">
        <f t="shared" si="29"/>
        <v>N/A</v>
      </c>
      <c r="L255" t="str">
        <f t="shared" si="30"/>
        <v>N/A</v>
      </c>
      <c r="M255" t="str">
        <f t="shared" si="31"/>
        <v>N/A</v>
      </c>
      <c r="N255" t="str">
        <f t="shared" si="32"/>
        <v>N/A</v>
      </c>
    </row>
    <row r="256" spans="1:14" x14ac:dyDescent="0.3">
      <c r="A256" s="1">
        <v>3</v>
      </c>
      <c r="B256" t="s">
        <v>888</v>
      </c>
      <c r="C256" t="s">
        <v>254</v>
      </c>
      <c r="D256" t="s">
        <v>254</v>
      </c>
      <c r="E256" t="s">
        <v>254</v>
      </c>
      <c r="F256" t="s">
        <v>254</v>
      </c>
      <c r="G256" t="s">
        <v>254</v>
      </c>
      <c r="I256" t="str">
        <f t="shared" si="27"/>
        <v>N/A</v>
      </c>
      <c r="J256" t="str">
        <f t="shared" si="28"/>
        <v>N/A</v>
      </c>
      <c r="K256" t="str">
        <f t="shared" si="29"/>
        <v>N/A</v>
      </c>
      <c r="L256" t="str">
        <f t="shared" si="30"/>
        <v>N/A</v>
      </c>
      <c r="M256" t="str">
        <f t="shared" si="31"/>
        <v>N/A</v>
      </c>
      <c r="N256" t="str">
        <f t="shared" si="32"/>
        <v>N/A</v>
      </c>
    </row>
    <row r="257" spans="1:14" x14ac:dyDescent="0.3">
      <c r="A257" s="1">
        <v>4</v>
      </c>
      <c r="B257" t="s">
        <v>899</v>
      </c>
      <c r="C257" t="s">
        <v>254</v>
      </c>
      <c r="D257" t="s">
        <v>254</v>
      </c>
      <c r="E257" t="s">
        <v>254</v>
      </c>
      <c r="F257" t="s">
        <v>254</v>
      </c>
      <c r="G257" t="s">
        <v>254</v>
      </c>
      <c r="I257" t="str">
        <f t="shared" si="27"/>
        <v>N/A</v>
      </c>
      <c r="J257" t="str">
        <f t="shared" si="28"/>
        <v>N/A</v>
      </c>
      <c r="K257" t="str">
        <f t="shared" si="29"/>
        <v>N/A</v>
      </c>
      <c r="L257" t="str">
        <f t="shared" si="30"/>
        <v>N/A</v>
      </c>
      <c r="M257" t="str">
        <f t="shared" si="31"/>
        <v>N/A</v>
      </c>
      <c r="N257" t="str">
        <f t="shared" si="32"/>
        <v>N/A</v>
      </c>
    </row>
    <row r="258" spans="1:14" x14ac:dyDescent="0.3">
      <c r="A258" s="1">
        <v>5</v>
      </c>
      <c r="B258" t="s">
        <v>904</v>
      </c>
      <c r="C258" t="s">
        <v>254</v>
      </c>
      <c r="D258" t="s">
        <v>254</v>
      </c>
      <c r="E258" t="s">
        <v>254</v>
      </c>
      <c r="F258" t="s">
        <v>254</v>
      </c>
      <c r="G258" t="s">
        <v>254</v>
      </c>
      <c r="I258" t="str">
        <f t="shared" si="27"/>
        <v>N/A</v>
      </c>
      <c r="J258" t="str">
        <f t="shared" si="28"/>
        <v>N/A</v>
      </c>
      <c r="K258" t="str">
        <f t="shared" si="29"/>
        <v>N/A</v>
      </c>
      <c r="L258" t="str">
        <f t="shared" si="30"/>
        <v>N/A</v>
      </c>
      <c r="M258" t="str">
        <f t="shared" si="31"/>
        <v>N/A</v>
      </c>
      <c r="N258" t="str">
        <f t="shared" si="32"/>
        <v>N/A</v>
      </c>
    </row>
    <row r="259" spans="1:14" x14ac:dyDescent="0.3">
      <c r="A259" s="1">
        <v>6</v>
      </c>
      <c r="B259" t="s">
        <v>906</v>
      </c>
      <c r="C259" t="s">
        <v>6366</v>
      </c>
      <c r="D259" t="s">
        <v>6367</v>
      </c>
      <c r="E259" t="s">
        <v>6368</v>
      </c>
      <c r="F259" t="s">
        <v>6369</v>
      </c>
      <c r="G259" t="s">
        <v>6370</v>
      </c>
      <c r="I259" t="str">
        <f t="shared" si="27"/>
        <v>N/A</v>
      </c>
      <c r="J259">
        <f t="shared" si="28"/>
        <v>-11600000</v>
      </c>
      <c r="K259">
        <f t="shared" si="29"/>
        <v>-29210000</v>
      </c>
      <c r="L259">
        <f t="shared" si="30"/>
        <v>-18960000</v>
      </c>
      <c r="M259">
        <f t="shared" si="31"/>
        <v>-9720000</v>
      </c>
      <c r="N259">
        <f t="shared" si="32"/>
        <v>-5910000</v>
      </c>
    </row>
    <row r="260" spans="1:14" x14ac:dyDescent="0.3">
      <c r="A260" s="1">
        <v>7</v>
      </c>
      <c r="B260" t="s">
        <v>908</v>
      </c>
      <c r="C260" t="s">
        <v>6366</v>
      </c>
      <c r="D260" t="s">
        <v>6367</v>
      </c>
      <c r="E260" t="s">
        <v>6368</v>
      </c>
      <c r="F260" t="s">
        <v>6369</v>
      </c>
      <c r="G260" t="s">
        <v>4192</v>
      </c>
      <c r="I260" t="str">
        <f t="shared" si="27"/>
        <v>N/A</v>
      </c>
      <c r="J260">
        <f t="shared" si="28"/>
        <v>-11600000</v>
      </c>
      <c r="K260">
        <f t="shared" si="29"/>
        <v>-29210000</v>
      </c>
      <c r="L260">
        <f t="shared" si="30"/>
        <v>-18960000</v>
      </c>
      <c r="M260">
        <f t="shared" si="31"/>
        <v>-9720000</v>
      </c>
      <c r="N260">
        <f t="shared" si="32"/>
        <v>-6110000</v>
      </c>
    </row>
    <row r="261" spans="1:14" x14ac:dyDescent="0.3">
      <c r="A261" s="1">
        <v>8</v>
      </c>
      <c r="B261" t="s">
        <v>909</v>
      </c>
      <c r="C261" t="s">
        <v>254</v>
      </c>
      <c r="D261" t="s">
        <v>254</v>
      </c>
      <c r="E261" t="s">
        <v>254</v>
      </c>
      <c r="F261" t="s">
        <v>254</v>
      </c>
      <c r="G261" t="s">
        <v>2626</v>
      </c>
      <c r="I261" t="str">
        <f t="shared" si="27"/>
        <v>N/A</v>
      </c>
      <c r="J261" t="str">
        <f t="shared" si="28"/>
        <v>N/A</v>
      </c>
      <c r="K261" t="str">
        <f t="shared" si="29"/>
        <v>N/A</v>
      </c>
      <c r="L261" t="str">
        <f t="shared" si="30"/>
        <v>N/A</v>
      </c>
      <c r="M261" t="str">
        <f t="shared" si="31"/>
        <v>N/A</v>
      </c>
      <c r="N261">
        <f t="shared" si="32"/>
        <v>200000</v>
      </c>
    </row>
    <row r="262" spans="1:14" x14ac:dyDescent="0.3">
      <c r="A262" s="1">
        <v>9</v>
      </c>
      <c r="B262" t="s">
        <v>910</v>
      </c>
      <c r="C262" t="s">
        <v>254</v>
      </c>
      <c r="D262" t="s">
        <v>254</v>
      </c>
      <c r="E262" t="s">
        <v>254</v>
      </c>
      <c r="F262" t="s">
        <v>254</v>
      </c>
      <c r="G262" t="s">
        <v>254</v>
      </c>
      <c r="I262" t="str">
        <f t="shared" si="27"/>
        <v>N/A</v>
      </c>
      <c r="J262" t="str">
        <f t="shared" si="28"/>
        <v>N/A</v>
      </c>
      <c r="K262" t="str">
        <f t="shared" si="29"/>
        <v>N/A</v>
      </c>
      <c r="L262" t="str">
        <f t="shared" si="30"/>
        <v>N/A</v>
      </c>
      <c r="M262" t="str">
        <f t="shared" si="31"/>
        <v>N/A</v>
      </c>
      <c r="N262" t="str">
        <f t="shared" si="32"/>
        <v>N/A</v>
      </c>
    </row>
    <row r="263" spans="1:14" x14ac:dyDescent="0.3">
      <c r="A263" s="1">
        <v>10</v>
      </c>
      <c r="B263" t="s">
        <v>914</v>
      </c>
      <c r="C263" t="s">
        <v>254</v>
      </c>
      <c r="D263" t="s">
        <v>254</v>
      </c>
      <c r="E263" t="s">
        <v>254</v>
      </c>
      <c r="F263" t="s">
        <v>254</v>
      </c>
      <c r="G263" t="s">
        <v>254</v>
      </c>
      <c r="I263" t="str">
        <f t="shared" si="27"/>
        <v>N/A</v>
      </c>
      <c r="J263" t="str">
        <f t="shared" si="28"/>
        <v>N/A</v>
      </c>
      <c r="K263" t="str">
        <f t="shared" si="29"/>
        <v>N/A</v>
      </c>
      <c r="L263" t="str">
        <f t="shared" si="30"/>
        <v>N/A</v>
      </c>
      <c r="M263" t="str">
        <f t="shared" si="31"/>
        <v>N/A</v>
      </c>
      <c r="N263" t="str">
        <f t="shared" si="32"/>
        <v>N/A</v>
      </c>
    </row>
    <row r="264" spans="1:14" x14ac:dyDescent="0.3">
      <c r="A264" s="1">
        <v>11</v>
      </c>
      <c r="B264" t="s">
        <v>915</v>
      </c>
      <c r="C264" t="s">
        <v>6366</v>
      </c>
      <c r="D264" t="s">
        <v>6367</v>
      </c>
      <c r="E264" t="s">
        <v>6368</v>
      </c>
      <c r="F264" t="s">
        <v>6369</v>
      </c>
      <c r="G264" t="s">
        <v>6370</v>
      </c>
      <c r="I264" t="str">
        <f t="shared" si="27"/>
        <v>N/A</v>
      </c>
      <c r="J264">
        <f t="shared" si="28"/>
        <v>-11600000</v>
      </c>
      <c r="K264">
        <f t="shared" si="29"/>
        <v>-29210000</v>
      </c>
      <c r="L264">
        <f t="shared" si="30"/>
        <v>-18960000</v>
      </c>
      <c r="M264">
        <f t="shared" si="31"/>
        <v>-9720000</v>
      </c>
      <c r="N264">
        <f t="shared" si="32"/>
        <v>-5910000</v>
      </c>
    </row>
    <row r="265" spans="1:14" x14ac:dyDescent="0.3">
      <c r="I265" t="str">
        <f t="shared" si="27"/>
        <v>N/A</v>
      </c>
      <c r="J265" t="str">
        <f t="shared" si="28"/>
        <v>N/A</v>
      </c>
      <c r="K265" t="str">
        <f t="shared" si="29"/>
        <v>N/A</v>
      </c>
      <c r="L265" t="str">
        <f t="shared" si="30"/>
        <v>N/A</v>
      </c>
      <c r="M265" t="str">
        <f t="shared" si="31"/>
        <v>N/A</v>
      </c>
      <c r="N265" t="str">
        <f t="shared" si="32"/>
        <v>N/A</v>
      </c>
    </row>
    <row r="266" spans="1:14" x14ac:dyDescent="0.3">
      <c r="B266" s="1" t="s">
        <v>307</v>
      </c>
      <c r="C266" s="1" t="s">
        <v>242</v>
      </c>
      <c r="D266" s="1" t="s">
        <v>243</v>
      </c>
      <c r="E266" s="1" t="s">
        <v>244</v>
      </c>
      <c r="F266" s="1" t="s">
        <v>245</v>
      </c>
      <c r="G266" s="1" t="s">
        <v>246</v>
      </c>
      <c r="H266" s="1" t="s">
        <v>247</v>
      </c>
      <c r="I266" t="str">
        <f t="shared" si="27"/>
        <v>pos_trend</v>
      </c>
      <c r="J266">
        <f t="shared" si="28"/>
        <v>2012</v>
      </c>
      <c r="K266">
        <f t="shared" si="29"/>
        <v>2013</v>
      </c>
      <c r="L266">
        <f t="shared" si="30"/>
        <v>2014</v>
      </c>
      <c r="M266">
        <f t="shared" si="31"/>
        <v>2015</v>
      </c>
      <c r="N266">
        <f t="shared" si="32"/>
        <v>2016</v>
      </c>
    </row>
    <row r="267" spans="1:14" x14ac:dyDescent="0.3">
      <c r="A267" s="1">
        <v>0</v>
      </c>
      <c r="B267" t="s">
        <v>932</v>
      </c>
      <c r="C267" t="s">
        <v>6371</v>
      </c>
      <c r="D267" t="s">
        <v>6372</v>
      </c>
      <c r="E267" t="s">
        <v>6373</v>
      </c>
      <c r="F267" t="s">
        <v>6374</v>
      </c>
      <c r="G267" t="s">
        <v>6375</v>
      </c>
      <c r="I267" t="str">
        <f t="shared" si="27"/>
        <v>N/A</v>
      </c>
      <c r="J267">
        <f t="shared" si="28"/>
        <v>-88350000</v>
      </c>
      <c r="K267">
        <f t="shared" si="29"/>
        <v>-142950000</v>
      </c>
      <c r="L267">
        <f t="shared" si="30"/>
        <v>-182720000</v>
      </c>
      <c r="M267">
        <f t="shared" si="31"/>
        <v>-192300000</v>
      </c>
      <c r="N267">
        <f t="shared" si="32"/>
        <v>-169730000</v>
      </c>
    </row>
    <row r="268" spans="1:14" x14ac:dyDescent="0.3">
      <c r="A268" s="1">
        <v>1</v>
      </c>
      <c r="B268" t="s">
        <v>933</v>
      </c>
      <c r="C268" t="s">
        <v>6371</v>
      </c>
      <c r="D268" t="s">
        <v>6372</v>
      </c>
      <c r="E268" t="s">
        <v>6373</v>
      </c>
      <c r="F268" t="s">
        <v>6374</v>
      </c>
      <c r="G268" t="s">
        <v>6375</v>
      </c>
      <c r="I268" t="str">
        <f t="shared" si="27"/>
        <v>N/A</v>
      </c>
      <c r="J268">
        <f t="shared" si="28"/>
        <v>-88350000</v>
      </c>
      <c r="K268">
        <f t="shared" si="29"/>
        <v>-142950000</v>
      </c>
      <c r="L268">
        <f t="shared" si="30"/>
        <v>-182720000</v>
      </c>
      <c r="M268">
        <f t="shared" si="31"/>
        <v>-192300000</v>
      </c>
      <c r="N268">
        <f t="shared" si="32"/>
        <v>-169730000</v>
      </c>
    </row>
    <row r="269" spans="1:14" x14ac:dyDescent="0.3">
      <c r="A269" s="1">
        <v>2</v>
      </c>
      <c r="B269" t="s">
        <v>436</v>
      </c>
      <c r="C269" t="s">
        <v>254</v>
      </c>
      <c r="D269" t="s">
        <v>254</v>
      </c>
      <c r="E269" t="s">
        <v>254</v>
      </c>
      <c r="F269" t="s">
        <v>254</v>
      </c>
      <c r="G269" t="s">
        <v>254</v>
      </c>
      <c r="I269" t="str">
        <f t="shared" si="27"/>
        <v>N/A</v>
      </c>
      <c r="J269" t="str">
        <f t="shared" si="28"/>
        <v>N/A</v>
      </c>
      <c r="K269" t="str">
        <f t="shared" si="29"/>
        <v>N/A</v>
      </c>
      <c r="L269" t="str">
        <f t="shared" si="30"/>
        <v>N/A</v>
      </c>
      <c r="M269" t="str">
        <f t="shared" si="31"/>
        <v>N/A</v>
      </c>
      <c r="N269" t="str">
        <f t="shared" si="32"/>
        <v>N/A</v>
      </c>
    </row>
    <row r="270" spans="1:14" x14ac:dyDescent="0.3">
      <c r="A270" s="1">
        <v>3</v>
      </c>
      <c r="B270" t="s">
        <v>6376</v>
      </c>
      <c r="C270" t="s">
        <v>254</v>
      </c>
      <c r="D270" t="s">
        <v>6377</v>
      </c>
      <c r="E270" t="s">
        <v>6378</v>
      </c>
      <c r="F270" t="s">
        <v>6379</v>
      </c>
      <c r="G270" t="s">
        <v>6380</v>
      </c>
      <c r="I270" t="str">
        <f t="shared" si="27"/>
        <v>N/A</v>
      </c>
      <c r="J270" t="str">
        <f t="shared" si="28"/>
        <v>N/A</v>
      </c>
      <c r="K270">
        <f t="shared" si="29"/>
        <v>-0.61809999999999998</v>
      </c>
      <c r="L270">
        <f t="shared" si="30"/>
        <v>-0.2782</v>
      </c>
      <c r="M270">
        <f t="shared" si="31"/>
        <v>-5.2400000000000002E-2</v>
      </c>
      <c r="N270">
        <f t="shared" si="32"/>
        <v>0.1174</v>
      </c>
    </row>
    <row r="271" spans="1:14" x14ac:dyDescent="0.3">
      <c r="A271" s="1">
        <v>4</v>
      </c>
      <c r="B271" t="s">
        <v>934</v>
      </c>
      <c r="C271" t="s">
        <v>254</v>
      </c>
      <c r="D271" t="s">
        <v>6381</v>
      </c>
      <c r="E271" t="s">
        <v>6382</v>
      </c>
      <c r="F271" t="s">
        <v>2990</v>
      </c>
      <c r="G271" t="s">
        <v>2879</v>
      </c>
      <c r="I271" t="str">
        <f t="shared" si="27"/>
        <v>N/A</v>
      </c>
      <c r="J271" t="str">
        <f t="shared" si="28"/>
        <v>N/A</v>
      </c>
      <c r="K271">
        <f t="shared" si="29"/>
        <v>15140000</v>
      </c>
      <c r="L271">
        <f t="shared" si="30"/>
        <v>18960000</v>
      </c>
      <c r="M271">
        <f t="shared" si="31"/>
        <v>9230000</v>
      </c>
      <c r="N271">
        <f t="shared" si="32"/>
        <v>6110000</v>
      </c>
    </row>
    <row r="272" spans="1:14" x14ac:dyDescent="0.3">
      <c r="A272" s="1">
        <v>5</v>
      </c>
      <c r="B272" t="s">
        <v>940</v>
      </c>
      <c r="C272" t="s">
        <v>254</v>
      </c>
      <c r="D272" t="s">
        <v>254</v>
      </c>
      <c r="E272" t="s">
        <v>254</v>
      </c>
      <c r="F272" t="s">
        <v>254</v>
      </c>
      <c r="G272" t="s">
        <v>254</v>
      </c>
      <c r="I272" t="str">
        <f t="shared" si="27"/>
        <v>N/A</v>
      </c>
      <c r="J272" t="str">
        <f t="shared" si="28"/>
        <v>N/A</v>
      </c>
      <c r="K272" t="str">
        <f t="shared" si="29"/>
        <v>N/A</v>
      </c>
      <c r="L272" t="str">
        <f t="shared" si="30"/>
        <v>N/A</v>
      </c>
      <c r="M272" t="str">
        <f t="shared" si="31"/>
        <v>N/A</v>
      </c>
      <c r="N272" t="str">
        <f t="shared" si="32"/>
        <v>N/A</v>
      </c>
    </row>
    <row r="273" spans="1:14" x14ac:dyDescent="0.3">
      <c r="A273" s="1">
        <v>6</v>
      </c>
      <c r="B273" t="s">
        <v>946</v>
      </c>
      <c r="C273" t="s">
        <v>254</v>
      </c>
      <c r="D273" t="s">
        <v>6381</v>
      </c>
      <c r="E273" t="s">
        <v>6382</v>
      </c>
      <c r="F273" t="s">
        <v>2990</v>
      </c>
      <c r="G273" t="s">
        <v>2879</v>
      </c>
      <c r="I273" t="str">
        <f t="shared" si="27"/>
        <v>N/A</v>
      </c>
      <c r="J273" t="str">
        <f t="shared" si="28"/>
        <v>N/A</v>
      </c>
      <c r="K273">
        <f t="shared" si="29"/>
        <v>15140000</v>
      </c>
      <c r="L273">
        <f t="shared" si="30"/>
        <v>18960000</v>
      </c>
      <c r="M273">
        <f t="shared" si="31"/>
        <v>9230000</v>
      </c>
      <c r="N273">
        <f t="shared" si="32"/>
        <v>6110000</v>
      </c>
    </row>
    <row r="274" spans="1:14" x14ac:dyDescent="0.3">
      <c r="A274" s="1">
        <v>7</v>
      </c>
      <c r="B274" t="s">
        <v>952</v>
      </c>
      <c r="C274" t="s">
        <v>254</v>
      </c>
      <c r="D274" t="s">
        <v>254</v>
      </c>
      <c r="E274" t="s">
        <v>254</v>
      </c>
      <c r="F274" t="s">
        <v>254</v>
      </c>
      <c r="G274" t="s">
        <v>254</v>
      </c>
      <c r="I274" t="str">
        <f t="shared" si="27"/>
        <v>N/A</v>
      </c>
      <c r="J274" t="str">
        <f t="shared" si="28"/>
        <v>N/A</v>
      </c>
      <c r="K274" t="str">
        <f t="shared" si="29"/>
        <v>N/A</v>
      </c>
      <c r="L274" t="str">
        <f t="shared" si="30"/>
        <v>N/A</v>
      </c>
      <c r="M274" t="str">
        <f t="shared" si="31"/>
        <v>N/A</v>
      </c>
      <c r="N274" t="str">
        <f t="shared" si="32"/>
        <v>N/A</v>
      </c>
    </row>
    <row r="275" spans="1:14" x14ac:dyDescent="0.3">
      <c r="A275" s="1">
        <v>8</v>
      </c>
      <c r="B275" t="s">
        <v>958</v>
      </c>
      <c r="C275" t="s">
        <v>254</v>
      </c>
      <c r="D275" t="s">
        <v>6381</v>
      </c>
      <c r="E275" t="s">
        <v>6382</v>
      </c>
      <c r="F275" t="s">
        <v>2990</v>
      </c>
      <c r="G275" t="s">
        <v>2879</v>
      </c>
      <c r="I275" t="str">
        <f t="shared" si="27"/>
        <v>N/A</v>
      </c>
      <c r="J275" t="str">
        <f t="shared" si="28"/>
        <v>N/A</v>
      </c>
      <c r="K275">
        <f t="shared" si="29"/>
        <v>15140000</v>
      </c>
      <c r="L275">
        <f t="shared" si="30"/>
        <v>18960000</v>
      </c>
      <c r="M275">
        <f t="shared" si="31"/>
        <v>9230000</v>
      </c>
      <c r="N275">
        <f t="shared" si="32"/>
        <v>6110000</v>
      </c>
    </row>
    <row r="276" spans="1:14" x14ac:dyDescent="0.3">
      <c r="A276" s="1">
        <v>9</v>
      </c>
      <c r="B276" t="s">
        <v>964</v>
      </c>
      <c r="C276" t="s">
        <v>254</v>
      </c>
      <c r="D276" t="s">
        <v>254</v>
      </c>
      <c r="E276" t="s">
        <v>254</v>
      </c>
      <c r="F276" t="s">
        <v>254</v>
      </c>
      <c r="G276" t="s">
        <v>254</v>
      </c>
      <c r="I276" t="str">
        <f t="shared" si="27"/>
        <v>N/A</v>
      </c>
      <c r="J276" t="str">
        <f t="shared" si="28"/>
        <v>N/A</v>
      </c>
      <c r="K276" t="str">
        <f t="shared" si="29"/>
        <v>N/A</v>
      </c>
      <c r="L276" t="str">
        <f t="shared" si="30"/>
        <v>N/A</v>
      </c>
      <c r="M276" t="str">
        <f t="shared" si="31"/>
        <v>N/A</v>
      </c>
      <c r="N276" t="str">
        <f t="shared" si="32"/>
        <v>N/A</v>
      </c>
    </row>
    <row r="277" spans="1:14" x14ac:dyDescent="0.3">
      <c r="A277" s="1">
        <v>10</v>
      </c>
      <c r="B277" t="s">
        <v>970</v>
      </c>
      <c r="C277" t="s">
        <v>254</v>
      </c>
      <c r="D277" t="s">
        <v>254</v>
      </c>
      <c r="E277" t="s">
        <v>254</v>
      </c>
      <c r="F277" t="s">
        <v>254</v>
      </c>
      <c r="G277" t="s">
        <v>254</v>
      </c>
      <c r="I277" t="str">
        <f t="shared" si="27"/>
        <v>N/A</v>
      </c>
      <c r="J277" t="str">
        <f t="shared" si="28"/>
        <v>N/A</v>
      </c>
      <c r="K277" t="str">
        <f t="shared" si="29"/>
        <v>N/A</v>
      </c>
      <c r="L277" t="str">
        <f t="shared" si="30"/>
        <v>N/A</v>
      </c>
      <c r="M277" t="str">
        <f t="shared" si="31"/>
        <v>N/A</v>
      </c>
      <c r="N277" t="str">
        <f t="shared" si="32"/>
        <v>N/A</v>
      </c>
    </row>
    <row r="278" spans="1:14" x14ac:dyDescent="0.3">
      <c r="A278" s="1">
        <v>11</v>
      </c>
      <c r="B278" t="s">
        <v>971</v>
      </c>
      <c r="C278" t="s">
        <v>254</v>
      </c>
      <c r="D278" t="s">
        <v>254</v>
      </c>
      <c r="E278" t="s">
        <v>254</v>
      </c>
      <c r="F278" t="s">
        <v>254</v>
      </c>
      <c r="G278" t="s">
        <v>254</v>
      </c>
      <c r="I278" t="str">
        <f t="shared" si="27"/>
        <v>N/A</v>
      </c>
      <c r="J278" t="str">
        <f t="shared" si="28"/>
        <v>N/A</v>
      </c>
      <c r="K278" t="str">
        <f t="shared" si="29"/>
        <v>N/A</v>
      </c>
      <c r="L278" t="str">
        <f t="shared" si="30"/>
        <v>N/A</v>
      </c>
      <c r="M278" t="str">
        <f t="shared" si="31"/>
        <v>N/A</v>
      </c>
      <c r="N278" t="str">
        <f t="shared" si="32"/>
        <v>N/A</v>
      </c>
    </row>
    <row r="279" spans="1:14" x14ac:dyDescent="0.3">
      <c r="A279" s="1">
        <v>12</v>
      </c>
      <c r="B279" t="s">
        <v>972</v>
      </c>
      <c r="C279" t="s">
        <v>254</v>
      </c>
      <c r="D279" t="s">
        <v>254</v>
      </c>
      <c r="E279" t="s">
        <v>254</v>
      </c>
      <c r="F279" t="s">
        <v>254</v>
      </c>
      <c r="G279" t="s">
        <v>254</v>
      </c>
      <c r="I279" t="str">
        <f t="shared" si="27"/>
        <v>N/A</v>
      </c>
      <c r="J279" t="str">
        <f t="shared" si="28"/>
        <v>N/A</v>
      </c>
      <c r="K279" t="str">
        <f t="shared" si="29"/>
        <v>N/A</v>
      </c>
      <c r="L279" t="str">
        <f t="shared" si="30"/>
        <v>N/A</v>
      </c>
      <c r="M279" t="str">
        <f t="shared" si="31"/>
        <v>N/A</v>
      </c>
      <c r="N279" t="str">
        <f t="shared" si="32"/>
        <v>N/A</v>
      </c>
    </row>
    <row r="280" spans="1:14" x14ac:dyDescent="0.3">
      <c r="A280" s="1">
        <v>13</v>
      </c>
      <c r="B280" t="s">
        <v>978</v>
      </c>
      <c r="C280" t="s">
        <v>254</v>
      </c>
      <c r="D280" t="s">
        <v>254</v>
      </c>
      <c r="E280" t="s">
        <v>254</v>
      </c>
      <c r="F280" t="s">
        <v>254</v>
      </c>
      <c r="G280" t="s">
        <v>254</v>
      </c>
      <c r="I280" t="str">
        <f t="shared" si="27"/>
        <v>N/A</v>
      </c>
      <c r="J280" t="str">
        <f t="shared" si="28"/>
        <v>N/A</v>
      </c>
      <c r="K280" t="str">
        <f t="shared" si="29"/>
        <v>N/A</v>
      </c>
      <c r="L280" t="str">
        <f t="shared" si="30"/>
        <v>N/A</v>
      </c>
      <c r="M280" t="str">
        <f t="shared" si="31"/>
        <v>N/A</v>
      </c>
      <c r="N280" t="str">
        <f t="shared" si="32"/>
        <v>N/A</v>
      </c>
    </row>
    <row r="281" spans="1:14" x14ac:dyDescent="0.3">
      <c r="A281" s="1">
        <v>14</v>
      </c>
      <c r="B281" t="s">
        <v>817</v>
      </c>
      <c r="C281" t="s">
        <v>254</v>
      </c>
      <c r="D281" t="s">
        <v>1965</v>
      </c>
      <c r="E281" t="s">
        <v>6383</v>
      </c>
      <c r="F281" t="s">
        <v>254</v>
      </c>
      <c r="G281" t="s">
        <v>254</v>
      </c>
      <c r="I281" t="str">
        <f t="shared" si="27"/>
        <v>N/A</v>
      </c>
      <c r="J281" t="str">
        <f t="shared" si="28"/>
        <v>N/A</v>
      </c>
      <c r="K281">
        <f t="shared" si="29"/>
        <v>1570000</v>
      </c>
      <c r="L281">
        <f t="shared" si="30"/>
        <v>1810000</v>
      </c>
      <c r="M281" t="str">
        <f t="shared" si="31"/>
        <v>N/A</v>
      </c>
      <c r="N281" t="str">
        <f t="shared" si="32"/>
        <v>N/A</v>
      </c>
    </row>
    <row r="282" spans="1:14" x14ac:dyDescent="0.3">
      <c r="A282" s="1">
        <v>15</v>
      </c>
      <c r="B282" t="s">
        <v>910</v>
      </c>
      <c r="C282" t="s">
        <v>254</v>
      </c>
      <c r="D282" t="s">
        <v>254</v>
      </c>
      <c r="E282" t="s">
        <v>254</v>
      </c>
      <c r="F282" t="s">
        <v>254</v>
      </c>
      <c r="G282" t="s">
        <v>254</v>
      </c>
      <c r="I282" t="str">
        <f t="shared" si="27"/>
        <v>N/A</v>
      </c>
      <c r="J282" t="str">
        <f t="shared" si="28"/>
        <v>N/A</v>
      </c>
      <c r="K282" t="str">
        <f t="shared" si="29"/>
        <v>N/A</v>
      </c>
      <c r="L282" t="str">
        <f t="shared" si="30"/>
        <v>N/A</v>
      </c>
      <c r="M282" t="str">
        <f t="shared" si="31"/>
        <v>N/A</v>
      </c>
      <c r="N282" t="str">
        <f t="shared" si="32"/>
        <v>N/A</v>
      </c>
    </row>
    <row r="283" spans="1:14" x14ac:dyDescent="0.3">
      <c r="A283" s="1">
        <v>16</v>
      </c>
      <c r="B283" t="s">
        <v>914</v>
      </c>
      <c r="C283" t="s">
        <v>254</v>
      </c>
      <c r="D283" t="s">
        <v>1965</v>
      </c>
      <c r="E283" t="s">
        <v>6383</v>
      </c>
      <c r="F283" t="s">
        <v>254</v>
      </c>
      <c r="G283" t="s">
        <v>254</v>
      </c>
      <c r="I283" t="str">
        <f t="shared" si="27"/>
        <v>N/A</v>
      </c>
      <c r="J283" t="str">
        <f t="shared" si="28"/>
        <v>N/A</v>
      </c>
      <c r="K283">
        <f t="shared" si="29"/>
        <v>1570000</v>
      </c>
      <c r="L283">
        <f t="shared" si="30"/>
        <v>1810000</v>
      </c>
      <c r="M283" t="str">
        <f t="shared" si="31"/>
        <v>N/A</v>
      </c>
      <c r="N283" t="str">
        <f t="shared" si="32"/>
        <v>N/A</v>
      </c>
    </row>
    <row r="284" spans="1:14" x14ac:dyDescent="0.3">
      <c r="A284" s="1">
        <v>17</v>
      </c>
      <c r="B284" t="s">
        <v>990</v>
      </c>
      <c r="C284" t="s">
        <v>6371</v>
      </c>
      <c r="D284" t="s">
        <v>6384</v>
      </c>
      <c r="E284" t="s">
        <v>6385</v>
      </c>
      <c r="F284" t="s">
        <v>6386</v>
      </c>
      <c r="G284" t="s">
        <v>6387</v>
      </c>
      <c r="I284" t="str">
        <f t="shared" si="27"/>
        <v>N/A</v>
      </c>
      <c r="J284">
        <f t="shared" si="28"/>
        <v>-88350000</v>
      </c>
      <c r="K284">
        <f t="shared" si="29"/>
        <v>-126250000</v>
      </c>
      <c r="L284">
        <f t="shared" si="30"/>
        <v>-161960000</v>
      </c>
      <c r="M284">
        <f t="shared" si="31"/>
        <v>-183070000</v>
      </c>
      <c r="N284">
        <f t="shared" si="32"/>
        <v>-163620000</v>
      </c>
    </row>
    <row r="285" spans="1:14" x14ac:dyDescent="0.3">
      <c r="A285" s="1">
        <v>18</v>
      </c>
      <c r="B285" t="s">
        <v>996</v>
      </c>
      <c r="C285" t="s">
        <v>254</v>
      </c>
      <c r="D285" t="s">
        <v>6388</v>
      </c>
      <c r="E285" t="s">
        <v>6389</v>
      </c>
      <c r="F285" t="s">
        <v>6390</v>
      </c>
      <c r="G285" t="s">
        <v>6391</v>
      </c>
      <c r="I285" t="str">
        <f t="shared" si="27"/>
        <v>N/A</v>
      </c>
      <c r="J285" t="str">
        <f t="shared" si="28"/>
        <v>N/A</v>
      </c>
      <c r="K285">
        <f t="shared" si="29"/>
        <v>-0.42899999999999999</v>
      </c>
      <c r="L285">
        <f t="shared" si="30"/>
        <v>-0.2828</v>
      </c>
      <c r="M285">
        <f t="shared" si="31"/>
        <v>-0.13039999999999999</v>
      </c>
      <c r="N285">
        <f t="shared" si="32"/>
        <v>0.10619999999999999</v>
      </c>
    </row>
    <row r="286" spans="1:14" x14ac:dyDescent="0.3">
      <c r="A286" s="1">
        <v>19</v>
      </c>
      <c r="B286" t="s">
        <v>1007</v>
      </c>
      <c r="C286" t="s">
        <v>254</v>
      </c>
      <c r="D286" t="s">
        <v>254</v>
      </c>
      <c r="E286" t="s">
        <v>254</v>
      </c>
      <c r="F286" t="s">
        <v>254</v>
      </c>
      <c r="G286" t="s">
        <v>254</v>
      </c>
      <c r="I286" t="str">
        <f t="shared" si="27"/>
        <v>N/A</v>
      </c>
      <c r="J286" t="str">
        <f t="shared" si="28"/>
        <v>N/A</v>
      </c>
      <c r="K286" t="str">
        <f t="shared" si="29"/>
        <v>N/A</v>
      </c>
      <c r="L286" t="str">
        <f t="shared" si="30"/>
        <v>N/A</v>
      </c>
      <c r="M286" t="str">
        <f t="shared" si="31"/>
        <v>N/A</v>
      </c>
      <c r="N286" t="str">
        <f t="shared" si="32"/>
        <v>N/A</v>
      </c>
    </row>
    <row r="287" spans="1:14" x14ac:dyDescent="0.3">
      <c r="A287" s="1">
        <v>20</v>
      </c>
      <c r="B287" t="s">
        <v>1013</v>
      </c>
      <c r="C287" t="s">
        <v>254</v>
      </c>
      <c r="D287" t="s">
        <v>1014</v>
      </c>
      <c r="E287" t="s">
        <v>1014</v>
      </c>
      <c r="F287" t="s">
        <v>254</v>
      </c>
      <c r="G287" t="s">
        <v>1014</v>
      </c>
      <c r="I287" t="str">
        <f t="shared" si="27"/>
        <v>N/A</v>
      </c>
      <c r="J287" t="str">
        <f t="shared" si="28"/>
        <v>N/A</v>
      </c>
      <c r="K287">
        <f t="shared" si="29"/>
        <v>0</v>
      </c>
      <c r="L287">
        <f t="shared" si="30"/>
        <v>0</v>
      </c>
      <c r="M287" t="str">
        <f t="shared" si="31"/>
        <v>N/A</v>
      </c>
      <c r="N287">
        <f t="shared" si="32"/>
        <v>0</v>
      </c>
    </row>
    <row r="288" spans="1:14" x14ac:dyDescent="0.3">
      <c r="A288" s="1">
        <v>21</v>
      </c>
      <c r="B288" t="s">
        <v>1015</v>
      </c>
      <c r="C288" t="s">
        <v>254</v>
      </c>
      <c r="D288" t="s">
        <v>254</v>
      </c>
      <c r="E288" t="s">
        <v>254</v>
      </c>
      <c r="F288" t="s">
        <v>254</v>
      </c>
      <c r="G288" t="s">
        <v>254</v>
      </c>
      <c r="I288" t="str">
        <f t="shared" si="27"/>
        <v>N/A</v>
      </c>
      <c r="J288" t="str">
        <f t="shared" si="28"/>
        <v>N/A</v>
      </c>
      <c r="K288" t="str">
        <f t="shared" si="29"/>
        <v>N/A</v>
      </c>
      <c r="L288" t="str">
        <f t="shared" si="30"/>
        <v>N/A</v>
      </c>
      <c r="M288" t="str">
        <f t="shared" si="31"/>
        <v>N/A</v>
      </c>
      <c r="N288" t="str">
        <f t="shared" si="32"/>
        <v>N/A</v>
      </c>
    </row>
    <row r="289" spans="1:14" x14ac:dyDescent="0.3">
      <c r="A289" s="1">
        <v>22</v>
      </c>
      <c r="B289" t="s">
        <v>1021</v>
      </c>
      <c r="C289" t="s">
        <v>6392</v>
      </c>
      <c r="D289" t="s">
        <v>6393</v>
      </c>
      <c r="E289" t="s">
        <v>6394</v>
      </c>
      <c r="F289" t="s">
        <v>6395</v>
      </c>
      <c r="G289" t="s">
        <v>6396</v>
      </c>
      <c r="I289" t="str">
        <f t="shared" si="27"/>
        <v>N/A</v>
      </c>
      <c r="J289">
        <f t="shared" si="28"/>
        <v>99940000</v>
      </c>
      <c r="K289">
        <f t="shared" si="29"/>
        <v>155460000</v>
      </c>
      <c r="L289">
        <f t="shared" si="30"/>
        <v>180910000</v>
      </c>
      <c r="M289">
        <f t="shared" si="31"/>
        <v>192790000</v>
      </c>
      <c r="N289">
        <f t="shared" si="32"/>
        <v>169530000</v>
      </c>
    </row>
    <row r="290" spans="1:14" x14ac:dyDescent="0.3">
      <c r="A290" s="1">
        <v>23</v>
      </c>
      <c r="B290" t="s">
        <v>1027</v>
      </c>
      <c r="C290" t="s">
        <v>254</v>
      </c>
      <c r="D290" t="s">
        <v>6397</v>
      </c>
      <c r="E290" t="s">
        <v>6398</v>
      </c>
      <c r="F290" t="s">
        <v>1390</v>
      </c>
      <c r="G290" t="s">
        <v>6399</v>
      </c>
      <c r="I290" t="str">
        <f t="shared" si="27"/>
        <v>neg_trend</v>
      </c>
      <c r="J290" t="str">
        <f t="shared" si="28"/>
        <v>N/A</v>
      </c>
      <c r="K290">
        <f t="shared" si="29"/>
        <v>0.55549999999999999</v>
      </c>
      <c r="L290">
        <f t="shared" si="30"/>
        <v>0.16370000000000001</v>
      </c>
      <c r="M290">
        <f t="shared" si="31"/>
        <v>6.5700000000000008E-2</v>
      </c>
      <c r="N290">
        <f t="shared" si="32"/>
        <v>-0.12060000000000001</v>
      </c>
    </row>
    <row r="291" spans="1:14" x14ac:dyDescent="0.3">
      <c r="A291" s="1">
        <v>24</v>
      </c>
      <c r="B291" t="s">
        <v>1032</v>
      </c>
      <c r="C291" t="s">
        <v>254</v>
      </c>
      <c r="D291" t="s">
        <v>254</v>
      </c>
      <c r="E291" t="s">
        <v>254</v>
      </c>
      <c r="F291" t="s">
        <v>254</v>
      </c>
      <c r="G291" t="s">
        <v>6400</v>
      </c>
      <c r="I291" t="str">
        <f t="shared" si="27"/>
        <v>N/A</v>
      </c>
      <c r="J291" t="str">
        <f t="shared" si="28"/>
        <v>N/A</v>
      </c>
      <c r="K291" t="str">
        <f t="shared" si="29"/>
        <v>N/A</v>
      </c>
      <c r="L291" t="str">
        <f t="shared" si="30"/>
        <v>N/A</v>
      </c>
      <c r="M291" t="str">
        <f t="shared" si="31"/>
        <v>N/A</v>
      </c>
      <c r="N291">
        <f t="shared" si="32"/>
        <v>-1E-4</v>
      </c>
    </row>
    <row r="292" spans="1:14" x14ac:dyDescent="0.3">
      <c r="I292" t="str">
        <f t="shared" si="27"/>
        <v>N/A</v>
      </c>
      <c r="J292" t="str">
        <f t="shared" si="28"/>
        <v>N/A</v>
      </c>
      <c r="K292" t="str">
        <f t="shared" si="29"/>
        <v>N/A</v>
      </c>
      <c r="L292" t="str">
        <f t="shared" si="30"/>
        <v>N/A</v>
      </c>
      <c r="M292" t="str">
        <f t="shared" si="31"/>
        <v>N/A</v>
      </c>
      <c r="N292" t="str">
        <f t="shared" si="32"/>
        <v>N/A</v>
      </c>
    </row>
    <row r="293" spans="1:14" x14ac:dyDescent="0.3">
      <c r="A293" s="1">
        <v>0</v>
      </c>
      <c r="B293" t="s">
        <v>6401</v>
      </c>
      <c r="C293" t="s">
        <v>6402</v>
      </c>
      <c r="I293" t="str">
        <f t="shared" si="27"/>
        <v>N/A</v>
      </c>
      <c r="J293" t="str">
        <f t="shared" si="28"/>
        <v>N/A</v>
      </c>
      <c r="K293" t="str">
        <f t="shared" si="29"/>
        <v>N/A</v>
      </c>
      <c r="L293" t="str">
        <f t="shared" si="30"/>
        <v>N/A</v>
      </c>
      <c r="M293" t="str">
        <f t="shared" si="31"/>
        <v>N/A</v>
      </c>
      <c r="N293" t="str">
        <f t="shared" si="32"/>
        <v>N/A</v>
      </c>
    </row>
    <row r="294" spans="1:14" x14ac:dyDescent="0.3">
      <c r="A294" s="1">
        <v>1</v>
      </c>
      <c r="B294" t="s">
        <v>6403</v>
      </c>
      <c r="C294" t="s">
        <v>6404</v>
      </c>
      <c r="I294" t="str">
        <f t="shared" si="27"/>
        <v>N/A</v>
      </c>
      <c r="J294" t="str">
        <f t="shared" si="28"/>
        <v>N/A</v>
      </c>
      <c r="K294" t="str">
        <f t="shared" si="29"/>
        <v>N/A</v>
      </c>
      <c r="L294" t="str">
        <f t="shared" si="30"/>
        <v>N/A</v>
      </c>
      <c r="M294" t="str">
        <f t="shared" si="31"/>
        <v>N/A</v>
      </c>
      <c r="N294" t="str">
        <f t="shared" si="32"/>
        <v>N/A</v>
      </c>
    </row>
    <row r="295" spans="1:14" x14ac:dyDescent="0.3">
      <c r="A295" s="1">
        <v>2</v>
      </c>
      <c r="B295" t="s">
        <v>6405</v>
      </c>
      <c r="C295" t="s">
        <v>6406</v>
      </c>
      <c r="I295" t="str">
        <f t="shared" si="27"/>
        <v>N/A</v>
      </c>
      <c r="J295" t="str">
        <f t="shared" si="28"/>
        <v>N/A</v>
      </c>
      <c r="K295" t="str">
        <f t="shared" si="29"/>
        <v>N/A</v>
      </c>
      <c r="L295" t="str">
        <f t="shared" si="30"/>
        <v>N/A</v>
      </c>
      <c r="M295" t="str">
        <f t="shared" si="31"/>
        <v>N/A</v>
      </c>
      <c r="N295" t="str">
        <f t="shared" si="32"/>
        <v>N/A</v>
      </c>
    </row>
    <row r="296" spans="1:14" x14ac:dyDescent="0.3">
      <c r="A296" s="1">
        <v>3</v>
      </c>
      <c r="B296" t="s">
        <v>6407</v>
      </c>
      <c r="C296" t="s">
        <v>6408</v>
      </c>
      <c r="I296" t="str">
        <f t="shared" si="27"/>
        <v>N/A</v>
      </c>
      <c r="J296" t="str">
        <f t="shared" si="28"/>
        <v>N/A</v>
      </c>
      <c r="K296" t="str">
        <f t="shared" si="29"/>
        <v>N/A</v>
      </c>
      <c r="L296" t="str">
        <f t="shared" si="30"/>
        <v>N/A</v>
      </c>
      <c r="M296" t="str">
        <f t="shared" si="31"/>
        <v>N/A</v>
      </c>
      <c r="N296" t="str">
        <f t="shared" si="32"/>
        <v>N/A</v>
      </c>
    </row>
    <row r="297" spans="1:14" x14ac:dyDescent="0.3">
      <c r="A297" s="1">
        <v>4</v>
      </c>
      <c r="B297" t="s">
        <v>6409</v>
      </c>
      <c r="C297" t="s">
        <v>6410</v>
      </c>
      <c r="I297" t="str">
        <f t="shared" si="27"/>
        <v>N/A</v>
      </c>
      <c r="J297" t="str">
        <f t="shared" si="28"/>
        <v>N/A</v>
      </c>
      <c r="K297" t="str">
        <f t="shared" si="29"/>
        <v>N/A</v>
      </c>
      <c r="L297" t="str">
        <f t="shared" si="30"/>
        <v>N/A</v>
      </c>
      <c r="M297" t="str">
        <f t="shared" si="31"/>
        <v>N/A</v>
      </c>
      <c r="N297" t="str">
        <f t="shared" si="32"/>
        <v>N/A</v>
      </c>
    </row>
    <row r="298" spans="1:14" x14ac:dyDescent="0.3">
      <c r="A298" s="1">
        <v>5</v>
      </c>
      <c r="B298" t="s">
        <v>6411</v>
      </c>
      <c r="C298" t="s">
        <v>6412</v>
      </c>
      <c r="I298" t="str">
        <f t="shared" si="27"/>
        <v>N/A</v>
      </c>
      <c r="J298" t="str">
        <f t="shared" si="28"/>
        <v>N/A</v>
      </c>
      <c r="K298" t="str">
        <f t="shared" si="29"/>
        <v>N/A</v>
      </c>
      <c r="L298" t="str">
        <f t="shared" si="30"/>
        <v>N/A</v>
      </c>
      <c r="M298" t="str">
        <f t="shared" si="31"/>
        <v>N/A</v>
      </c>
      <c r="N298" t="str">
        <f t="shared" si="32"/>
        <v>N/A</v>
      </c>
    </row>
    <row r="299" spans="1:14" x14ac:dyDescent="0.3">
      <c r="I299" t="str">
        <f t="shared" si="27"/>
        <v>N/A</v>
      </c>
      <c r="J299" t="str">
        <f t="shared" si="28"/>
        <v>N/A</v>
      </c>
      <c r="K299" t="str">
        <f t="shared" si="29"/>
        <v>N/A</v>
      </c>
      <c r="L299" t="str">
        <f t="shared" si="30"/>
        <v>N/A</v>
      </c>
      <c r="M299" t="str">
        <f t="shared" si="31"/>
        <v>N/A</v>
      </c>
      <c r="N299" t="str">
        <f t="shared" si="32"/>
        <v>N/A</v>
      </c>
    </row>
    <row r="300" spans="1:14" x14ac:dyDescent="0.3">
      <c r="I300" t="str">
        <f t="shared" si="27"/>
        <v>N/A</v>
      </c>
      <c r="J300" t="str">
        <f t="shared" si="28"/>
        <v>N/A</v>
      </c>
      <c r="K300" t="str">
        <f t="shared" si="29"/>
        <v>N/A</v>
      </c>
      <c r="L300" t="str">
        <f t="shared" si="30"/>
        <v>N/A</v>
      </c>
      <c r="M300" t="str">
        <f t="shared" si="31"/>
        <v>N/A</v>
      </c>
      <c r="N300" t="str">
        <f t="shared" si="32"/>
        <v>N/A</v>
      </c>
    </row>
    <row r="301" spans="1:14" x14ac:dyDescent="0.3">
      <c r="A301" s="1">
        <v>0</v>
      </c>
      <c r="B301" t="s">
        <v>121</v>
      </c>
      <c r="C301" t="s">
        <v>6413</v>
      </c>
      <c r="I301" t="str">
        <f t="shared" si="27"/>
        <v>N/A</v>
      </c>
      <c r="J301">
        <f t="shared" si="28"/>
        <v>2990000000</v>
      </c>
      <c r="K301" t="str">
        <f t="shared" si="29"/>
        <v>N/A</v>
      </c>
      <c r="L301" t="str">
        <f t="shared" si="30"/>
        <v>N/A</v>
      </c>
      <c r="M301" t="str">
        <f t="shared" si="31"/>
        <v>N/A</v>
      </c>
      <c r="N301" t="str">
        <f t="shared" si="32"/>
        <v>N/A</v>
      </c>
    </row>
    <row r="302" spans="1:14" x14ac:dyDescent="0.3">
      <c r="A302" s="1">
        <v>1</v>
      </c>
      <c r="B302" t="s">
        <v>122</v>
      </c>
      <c r="I302" t="str">
        <f t="shared" si="27"/>
        <v>N/A</v>
      </c>
      <c r="J302" t="str">
        <f t="shared" si="28"/>
        <v>N/A</v>
      </c>
      <c r="K302" t="str">
        <f t="shared" si="29"/>
        <v>N/A</v>
      </c>
      <c r="L302" t="str">
        <f t="shared" si="30"/>
        <v>N/A</v>
      </c>
      <c r="M302" t="str">
        <f t="shared" si="31"/>
        <v>N/A</v>
      </c>
      <c r="N302" t="str">
        <f t="shared" si="32"/>
        <v>N/A</v>
      </c>
    </row>
    <row r="303" spans="1:14" x14ac:dyDescent="0.3">
      <c r="A303" s="1">
        <v>2</v>
      </c>
      <c r="B303" t="s">
        <v>123</v>
      </c>
      <c r="C303" t="s">
        <v>6414</v>
      </c>
      <c r="I303" t="str">
        <f t="shared" si="27"/>
        <v>N/A</v>
      </c>
      <c r="J303">
        <f t="shared" si="28"/>
        <v>14.1</v>
      </c>
      <c r="K303" t="str">
        <f t="shared" si="29"/>
        <v>N/A</v>
      </c>
      <c r="L303" t="str">
        <f t="shared" si="30"/>
        <v>N/A</v>
      </c>
      <c r="M303" t="str">
        <f t="shared" si="31"/>
        <v>N/A</v>
      </c>
      <c r="N303" t="str">
        <f t="shared" si="32"/>
        <v>N/A</v>
      </c>
    </row>
    <row r="304" spans="1:14" x14ac:dyDescent="0.3">
      <c r="A304" s="1">
        <v>3</v>
      </c>
      <c r="B304" t="s">
        <v>124</v>
      </c>
      <c r="C304" t="s">
        <v>6415</v>
      </c>
      <c r="I304" t="str">
        <f t="shared" si="27"/>
        <v>N/A</v>
      </c>
      <c r="J304">
        <f t="shared" si="28"/>
        <v>14.04</v>
      </c>
      <c r="K304" t="str">
        <f t="shared" si="29"/>
        <v>N/A</v>
      </c>
      <c r="L304" t="str">
        <f t="shared" si="30"/>
        <v>N/A</v>
      </c>
      <c r="M304" t="str">
        <f t="shared" si="31"/>
        <v>N/A</v>
      </c>
      <c r="N304" t="str">
        <f t="shared" si="32"/>
        <v>N/A</v>
      </c>
    </row>
    <row r="305" spans="1:14" x14ac:dyDescent="0.3">
      <c r="A305" s="1">
        <v>4</v>
      </c>
      <c r="B305" t="s">
        <v>126</v>
      </c>
      <c r="C305" t="s">
        <v>6416</v>
      </c>
      <c r="I305" t="str">
        <f t="shared" si="27"/>
        <v>N/A</v>
      </c>
      <c r="J305">
        <f t="shared" si="28"/>
        <v>6.03</v>
      </c>
      <c r="K305" t="str">
        <f t="shared" si="29"/>
        <v>N/A</v>
      </c>
      <c r="L305" t="str">
        <f t="shared" si="30"/>
        <v>N/A</v>
      </c>
      <c r="M305" t="str">
        <f t="shared" si="31"/>
        <v>N/A</v>
      </c>
      <c r="N305" t="str">
        <f t="shared" si="32"/>
        <v>N/A</v>
      </c>
    </row>
    <row r="306" spans="1:14" x14ac:dyDescent="0.3">
      <c r="A306" s="1">
        <v>5</v>
      </c>
      <c r="B306" t="s">
        <v>128</v>
      </c>
      <c r="C306" t="s">
        <v>3198</v>
      </c>
      <c r="I306" t="str">
        <f t="shared" si="27"/>
        <v>N/A</v>
      </c>
      <c r="J306">
        <f t="shared" si="28"/>
        <v>2.61</v>
      </c>
      <c r="K306" t="str">
        <f t="shared" si="29"/>
        <v>N/A</v>
      </c>
      <c r="L306" t="str">
        <f t="shared" si="30"/>
        <v>N/A</v>
      </c>
      <c r="M306" t="str">
        <f t="shared" si="31"/>
        <v>N/A</v>
      </c>
      <c r="N306" t="str">
        <f t="shared" si="32"/>
        <v>N/A</v>
      </c>
    </row>
    <row r="307" spans="1:14" x14ac:dyDescent="0.3">
      <c r="A307" s="1">
        <v>6</v>
      </c>
      <c r="B307" t="s">
        <v>130</v>
      </c>
      <c r="C307" t="s">
        <v>1782</v>
      </c>
      <c r="I307" t="str">
        <f t="shared" si="27"/>
        <v>N/A</v>
      </c>
      <c r="J307">
        <f t="shared" si="28"/>
        <v>4.6900000000000004</v>
      </c>
      <c r="K307" t="str">
        <f t="shared" si="29"/>
        <v>N/A</v>
      </c>
      <c r="L307" t="str">
        <f t="shared" si="30"/>
        <v>N/A</v>
      </c>
      <c r="M307" t="str">
        <f t="shared" si="31"/>
        <v>N/A</v>
      </c>
      <c r="N307" t="str">
        <f t="shared" si="32"/>
        <v>N/A</v>
      </c>
    </row>
    <row r="308" spans="1:14" x14ac:dyDescent="0.3">
      <c r="A308" s="1">
        <v>7</v>
      </c>
      <c r="B308" t="s">
        <v>132</v>
      </c>
      <c r="I308" t="str">
        <f t="shared" si="27"/>
        <v>N/A</v>
      </c>
      <c r="J308" t="str">
        <f t="shared" si="28"/>
        <v>N/A</v>
      </c>
      <c r="K308" t="str">
        <f t="shared" si="29"/>
        <v>N/A</v>
      </c>
      <c r="L308" t="str">
        <f t="shared" si="30"/>
        <v>N/A</v>
      </c>
      <c r="M308" t="str">
        <f t="shared" si="31"/>
        <v>N/A</v>
      </c>
      <c r="N308" t="str">
        <f t="shared" si="32"/>
        <v>N/A</v>
      </c>
    </row>
    <row r="309" spans="1:14" x14ac:dyDescent="0.3">
      <c r="A309" s="1">
        <v>8</v>
      </c>
      <c r="B309" t="s">
        <v>133</v>
      </c>
      <c r="I309" t="str">
        <f t="shared" si="27"/>
        <v>N/A</v>
      </c>
      <c r="J309" t="str">
        <f t="shared" si="28"/>
        <v>N/A</v>
      </c>
      <c r="K309" t="str">
        <f t="shared" si="29"/>
        <v>N/A</v>
      </c>
      <c r="L309" t="str">
        <f t="shared" si="30"/>
        <v>N/A</v>
      </c>
      <c r="M309" t="str">
        <f t="shared" si="31"/>
        <v>N/A</v>
      </c>
      <c r="N309" t="str">
        <f t="shared" si="32"/>
        <v>N/A</v>
      </c>
    </row>
    <row r="310" spans="1:14" x14ac:dyDescent="0.3">
      <c r="I310" t="str">
        <f t="shared" si="27"/>
        <v>N/A</v>
      </c>
      <c r="J310" t="str">
        <f t="shared" si="28"/>
        <v>N/A</v>
      </c>
      <c r="K310" t="str">
        <f t="shared" si="29"/>
        <v>N/A</v>
      </c>
      <c r="L310" t="str">
        <f t="shared" si="30"/>
        <v>N/A</v>
      </c>
      <c r="M310" t="str">
        <f t="shared" si="31"/>
        <v>N/A</v>
      </c>
      <c r="N310" t="str">
        <f t="shared" si="32"/>
        <v>N/A</v>
      </c>
    </row>
    <row r="311" spans="1:14" x14ac:dyDescent="0.3">
      <c r="I311" t="str">
        <f t="shared" si="27"/>
        <v>N/A</v>
      </c>
      <c r="J311" t="str">
        <f t="shared" si="28"/>
        <v>N/A</v>
      </c>
      <c r="K311" t="str">
        <f t="shared" si="29"/>
        <v>N/A</v>
      </c>
      <c r="L311" t="str">
        <f t="shared" si="30"/>
        <v>N/A</v>
      </c>
      <c r="M311" t="str">
        <f t="shared" si="31"/>
        <v>N/A</v>
      </c>
      <c r="N311" t="str">
        <f t="shared" si="32"/>
        <v>N/A</v>
      </c>
    </row>
    <row r="312" spans="1:14" x14ac:dyDescent="0.3">
      <c r="A312" s="1">
        <v>0</v>
      </c>
      <c r="B312" t="s">
        <v>121</v>
      </c>
      <c r="C312" t="s">
        <v>6417</v>
      </c>
      <c r="I312" t="str">
        <f t="shared" si="27"/>
        <v>N/A</v>
      </c>
      <c r="J312">
        <f t="shared" si="28"/>
        <v>8970000000</v>
      </c>
      <c r="K312" t="str">
        <f t="shared" si="29"/>
        <v>N/A</v>
      </c>
      <c r="L312" t="str">
        <f t="shared" si="30"/>
        <v>N/A</v>
      </c>
      <c r="M312" t="str">
        <f t="shared" si="31"/>
        <v>N/A</v>
      </c>
      <c r="N312" t="str">
        <f t="shared" si="32"/>
        <v>N/A</v>
      </c>
    </row>
    <row r="313" spans="1:14" x14ac:dyDescent="0.3">
      <c r="A313" s="1">
        <v>1</v>
      </c>
      <c r="B313" t="s">
        <v>122</v>
      </c>
      <c r="I313" t="str">
        <f t="shared" si="27"/>
        <v>N/A</v>
      </c>
      <c r="J313" t="str">
        <f t="shared" si="28"/>
        <v>N/A</v>
      </c>
      <c r="K313" t="str">
        <f t="shared" si="29"/>
        <v>N/A</v>
      </c>
      <c r="L313" t="str">
        <f t="shared" si="30"/>
        <v>N/A</v>
      </c>
      <c r="M313" t="str">
        <f t="shared" si="31"/>
        <v>N/A</v>
      </c>
      <c r="N313" t="str">
        <f t="shared" si="32"/>
        <v>N/A</v>
      </c>
    </row>
    <row r="314" spans="1:14" x14ac:dyDescent="0.3">
      <c r="A314" s="1">
        <v>2</v>
      </c>
      <c r="B314" t="s">
        <v>123</v>
      </c>
      <c r="C314" t="s">
        <v>6418</v>
      </c>
      <c r="I314" t="str">
        <f t="shared" si="27"/>
        <v>N/A</v>
      </c>
      <c r="J314">
        <f t="shared" si="28"/>
        <v>26.8</v>
      </c>
      <c r="K314" t="str">
        <f t="shared" si="29"/>
        <v>N/A</v>
      </c>
      <c r="L314" t="str">
        <f t="shared" si="30"/>
        <v>N/A</v>
      </c>
      <c r="M314" t="str">
        <f t="shared" si="31"/>
        <v>N/A</v>
      </c>
      <c r="N314" t="str">
        <f t="shared" si="32"/>
        <v>N/A</v>
      </c>
    </row>
    <row r="315" spans="1:14" x14ac:dyDescent="0.3">
      <c r="A315" s="1">
        <v>3</v>
      </c>
      <c r="B315" t="s">
        <v>124</v>
      </c>
      <c r="C315" t="s">
        <v>6419</v>
      </c>
      <c r="I315" t="str">
        <f t="shared" si="27"/>
        <v>N/A</v>
      </c>
      <c r="J315">
        <f t="shared" si="28"/>
        <v>21.18</v>
      </c>
      <c r="K315" t="str">
        <f t="shared" si="29"/>
        <v>N/A</v>
      </c>
      <c r="L315" t="str">
        <f t="shared" si="30"/>
        <v>N/A</v>
      </c>
      <c r="M315" t="str">
        <f t="shared" si="31"/>
        <v>N/A</v>
      </c>
      <c r="N315" t="str">
        <f t="shared" si="32"/>
        <v>N/A</v>
      </c>
    </row>
    <row r="316" spans="1:14" x14ac:dyDescent="0.3">
      <c r="A316" s="1">
        <v>4</v>
      </c>
      <c r="B316" t="s">
        <v>126</v>
      </c>
      <c r="C316" t="s">
        <v>6173</v>
      </c>
      <c r="I316" t="str">
        <f t="shared" ref="I316:I379" si="33">IF(AND(K316&gt; J316, L316&gt; K316, M316&gt; L316, N316&gt; M316), "pos_trend", IF(AND(K316&lt; J316, L316&lt; K316, M316&lt; L316, N316&lt; M316), "neg_trend", "N/A"))</f>
        <v>N/A</v>
      </c>
      <c r="J316">
        <f t="shared" ref="J316:J379" si="34">IFERROR(IF(TRIM(C316)="-", "N/A", IF(RIGHT(C316,1)=")",IF(RIGHT(C316,2)="T)",-1000000000000*VALUE(MID(C316,2,LEN(C316)-3)),IF(RIGHT(C316,2)="M)",-1000000*VALUE(MID(C316,2,LEN(C316)-3)),IF(RIGHT(C316,2)="B)",-1000000000*VALUE(MID(C316,2,LEN(C316)-3)),IF(RIGHT(C316,2)="k)",-1000*VALUE(MID(C316,2,LEN(C316)-3)),VALUE(SUBSTITUTE(C316,",","")))))),IF(RIGHT(C316,1)="T",1000000000000*VALUE(LEFT(C316,LEN(C316)-1)),IF(RIGHT(C316,1)="M",1000000*VALUE(LEFT(C316,LEN(C316)-1)),IF(RIGHT(C316,1)="B",1000000000*VALUE(LEFT(C316,LEN(C316)-1)),IF(RIGHT(C316,1)="%",0.01*VALUE(LEFT(C316,LEN(C316)-1)),IF(RIGHT(C316,1)="k",1000*VALUE(LEFT(C316,LEN(C316)-1)),VALUE(SUBSTITUTE(C316,",",""))))))))),"N/A")</f>
        <v>1.84</v>
      </c>
      <c r="K316" t="str">
        <f t="shared" ref="K316:K379" si="35">IFERROR(IF(TRIM(D316)="-", "N/A", IF(RIGHT(D316,1)=")",IF(RIGHT(D316,2)="T)",-1000000000000*VALUE(MID(D316,2,LEN(D316)-3)),IF(RIGHT(D316,2)="M)",-1000000*VALUE(MID(D316,2,LEN(D316)-3)),IF(RIGHT(D316,2)="B)",-1000000000*VALUE(MID(D316,2,LEN(D316)-3)),IF(RIGHT(D316,2)="k)",-1000*VALUE(MID(D316,2,LEN(D316)-3)),VALUE(SUBSTITUTE(D316,",","")))))),IF(RIGHT(D316,1)="T",1000000000000*VALUE(LEFT(D316,LEN(D316)-1)),IF(RIGHT(D316,1)="M",1000000*VALUE(LEFT(D316,LEN(D316)-1)),IF(RIGHT(D316,1)="B",1000000000*VALUE(LEFT(D316,LEN(D316)-1)),IF(RIGHT(D316,1)="%",0.01*VALUE(LEFT(D316,LEN(D316)-1)),IF(RIGHT(D316,1)="k",1000*VALUE(LEFT(D316,LEN(D316)-1)),VALUE(SUBSTITUTE(D316,",",""))))))))),"N/A")</f>
        <v>N/A</v>
      </c>
      <c r="L316" t="str">
        <f t="shared" ref="L316:L379" si="36">IFERROR(IF(TRIM(E316)="-", "N/A", IF(RIGHT(E316,1)=")",IF(RIGHT(E316,2)="T)",-1000000000000*VALUE(MID(E316,2,LEN(E316)-3)),IF(RIGHT(E316,2)="M)",-1000000*VALUE(MID(E316,2,LEN(E316)-3)),IF(RIGHT(E316,2)="B)",-1000000000*VALUE(MID(E316,2,LEN(E316)-3)),IF(RIGHT(E316,2)="k)",-1000*VALUE(MID(E316,2,LEN(E316)-3)),VALUE(SUBSTITUTE(E316,",","")))))),IF(RIGHT(E316,1)="T",1000000000000*VALUE(LEFT(E316,LEN(E316)-1)),IF(RIGHT(E316,1)="M",1000000*VALUE(LEFT(E316,LEN(E316)-1)),IF(RIGHT(E316,1)="B",1000000000*VALUE(LEFT(E316,LEN(E316)-1)),IF(RIGHT(E316,1)="%",0.01*VALUE(LEFT(E316,LEN(E316)-1)),IF(RIGHT(E316,1)="k",1000*VALUE(LEFT(E316,LEN(E316)-1)),VALUE(SUBSTITUTE(E316,",",""))))))))),"N/A")</f>
        <v>N/A</v>
      </c>
      <c r="M316" t="str">
        <f t="shared" ref="M316:M379" si="37">IFERROR(IF(TRIM(F316)="-", "N/A", IF(RIGHT(F316,1)=")",IF(RIGHT(F316,2)="T)",-1000000000000*VALUE(MID(F316,2,LEN(F316)-3)),IF(RIGHT(F316,2)="M)",-1000000*VALUE(MID(F316,2,LEN(F316)-3)),IF(RIGHT(F316,2)="B)",-1000000000*VALUE(MID(F316,2,LEN(F316)-3)),IF(RIGHT(F316,2)="k)",-1000*VALUE(MID(F316,2,LEN(F316)-3)),VALUE(SUBSTITUTE(F316,",","")))))),IF(RIGHT(F316,1)="T",1000000000000*VALUE(LEFT(F316,LEN(F316)-1)),IF(RIGHT(F316,1)="M",1000000*VALUE(LEFT(F316,LEN(F316)-1)),IF(RIGHT(F316,1)="B",1000000000*VALUE(LEFT(F316,LEN(F316)-1)),IF(RIGHT(F316,1)="%",0.01*VALUE(LEFT(F316,LEN(F316)-1)),IF(RIGHT(F316,1)="k",1000*VALUE(LEFT(F316,LEN(F316)-1)),VALUE(SUBSTITUTE(F316,",",""))))))))),"N/A")</f>
        <v>N/A</v>
      </c>
      <c r="N316" t="str">
        <f t="shared" ref="N316:N379" si="38">IFERROR(IF(TRIM(G316)="-", "N/A", IF(RIGHT(G316,1)=")",IF(RIGHT(G316,2)="T)",-1000000000000*VALUE(MID(G316,2,LEN(G316)-3)),IF(RIGHT(G316,2)="M)",-1000000*VALUE(MID(G316,2,LEN(G316)-3)),IF(RIGHT(G316,2)="B)",-1000000000*VALUE(MID(G316,2,LEN(G316)-3)),IF(RIGHT(G316,2)="k)",-1000*VALUE(MID(G316,2,LEN(G316)-3)),VALUE(SUBSTITUTE(G316,",","")))))),IF(RIGHT(G316,1)="T",1000000000000*VALUE(LEFT(G316,LEN(G316)-1)),IF(RIGHT(G316,1)="M",1000000*VALUE(LEFT(G316,LEN(G316)-1)),IF(RIGHT(G316,1)="B",1000000000*VALUE(LEFT(G316,LEN(G316)-1)),IF(RIGHT(G316,1)="%",0.01*VALUE(LEFT(G316,LEN(G316)-1)),IF(RIGHT(G316,1)="k",1000*VALUE(LEFT(G316,LEN(G316)-1)),VALUE(SUBSTITUTE(G316,",",""))))))))),"N/A")</f>
        <v>N/A</v>
      </c>
    </row>
    <row r="317" spans="1:14" x14ac:dyDescent="0.3">
      <c r="A317" s="1">
        <v>5</v>
      </c>
      <c r="B317" t="s">
        <v>128</v>
      </c>
      <c r="C317" t="s">
        <v>6420</v>
      </c>
      <c r="I317" t="str">
        <f t="shared" si="33"/>
        <v>N/A</v>
      </c>
      <c r="J317">
        <f t="shared" si="34"/>
        <v>6.29</v>
      </c>
      <c r="K317" t="str">
        <f t="shared" si="35"/>
        <v>N/A</v>
      </c>
      <c r="L317" t="str">
        <f t="shared" si="36"/>
        <v>N/A</v>
      </c>
      <c r="M317" t="str">
        <f t="shared" si="37"/>
        <v>N/A</v>
      </c>
      <c r="N317" t="str">
        <f t="shared" si="38"/>
        <v>N/A</v>
      </c>
    </row>
    <row r="318" spans="1:14" x14ac:dyDescent="0.3">
      <c r="A318" s="1">
        <v>6</v>
      </c>
      <c r="B318" t="s">
        <v>130</v>
      </c>
      <c r="C318" t="s">
        <v>6421</v>
      </c>
      <c r="I318" t="str">
        <f t="shared" si="33"/>
        <v>N/A</v>
      </c>
      <c r="J318">
        <f t="shared" si="34"/>
        <v>6.58</v>
      </c>
      <c r="K318" t="str">
        <f t="shared" si="35"/>
        <v>N/A</v>
      </c>
      <c r="L318" t="str">
        <f t="shared" si="36"/>
        <v>N/A</v>
      </c>
      <c r="M318" t="str">
        <f t="shared" si="37"/>
        <v>N/A</v>
      </c>
      <c r="N318" t="str">
        <f t="shared" si="38"/>
        <v>N/A</v>
      </c>
    </row>
    <row r="319" spans="1:14" x14ac:dyDescent="0.3">
      <c r="A319" s="1">
        <v>7</v>
      </c>
      <c r="B319" t="s">
        <v>132</v>
      </c>
      <c r="I319" t="str">
        <f t="shared" si="33"/>
        <v>N/A</v>
      </c>
      <c r="J319" t="str">
        <f t="shared" si="34"/>
        <v>N/A</v>
      </c>
      <c r="K319" t="str">
        <f t="shared" si="35"/>
        <v>N/A</v>
      </c>
      <c r="L319" t="str">
        <f t="shared" si="36"/>
        <v>N/A</v>
      </c>
      <c r="M319" t="str">
        <f t="shared" si="37"/>
        <v>N/A</v>
      </c>
      <c r="N319" t="str">
        <f t="shared" si="38"/>
        <v>N/A</v>
      </c>
    </row>
    <row r="320" spans="1:14" x14ac:dyDescent="0.3">
      <c r="A320" s="1">
        <v>8</v>
      </c>
      <c r="B320" t="s">
        <v>133</v>
      </c>
      <c r="I320" t="str">
        <f t="shared" si="33"/>
        <v>N/A</v>
      </c>
      <c r="J320" t="str">
        <f t="shared" si="34"/>
        <v>N/A</v>
      </c>
      <c r="K320" t="str">
        <f t="shared" si="35"/>
        <v>N/A</v>
      </c>
      <c r="L320" t="str">
        <f t="shared" si="36"/>
        <v>N/A</v>
      </c>
      <c r="M320" t="str">
        <f t="shared" si="37"/>
        <v>N/A</v>
      </c>
      <c r="N320" t="str">
        <f t="shared" si="38"/>
        <v>N/A</v>
      </c>
    </row>
    <row r="321" spans="1:14" x14ac:dyDescent="0.3">
      <c r="I321" t="str">
        <f t="shared" si="33"/>
        <v>N/A</v>
      </c>
      <c r="J321" t="str">
        <f t="shared" si="34"/>
        <v>N/A</v>
      </c>
      <c r="K321" t="str">
        <f t="shared" si="35"/>
        <v>N/A</v>
      </c>
      <c r="L321" t="str">
        <f t="shared" si="36"/>
        <v>N/A</v>
      </c>
      <c r="M321" t="str">
        <f t="shared" si="37"/>
        <v>N/A</v>
      </c>
      <c r="N321" t="str">
        <f t="shared" si="38"/>
        <v>N/A</v>
      </c>
    </row>
    <row r="322" spans="1:14" x14ac:dyDescent="0.3">
      <c r="I322" t="str">
        <f t="shared" si="33"/>
        <v>N/A</v>
      </c>
      <c r="J322" t="str">
        <f t="shared" si="34"/>
        <v>N/A</v>
      </c>
      <c r="K322" t="str">
        <f t="shared" si="35"/>
        <v>N/A</v>
      </c>
      <c r="L322" t="str">
        <f t="shared" si="36"/>
        <v>N/A</v>
      </c>
      <c r="M322" t="str">
        <f t="shared" si="37"/>
        <v>N/A</v>
      </c>
      <c r="N322" t="str">
        <f t="shared" si="38"/>
        <v>N/A</v>
      </c>
    </row>
    <row r="323" spans="1:14" x14ac:dyDescent="0.3">
      <c r="A323" s="1">
        <v>0</v>
      </c>
      <c r="B323" t="s">
        <v>121</v>
      </c>
      <c r="C323" t="s">
        <v>6422</v>
      </c>
      <c r="I323" t="str">
        <f t="shared" si="33"/>
        <v>N/A</v>
      </c>
      <c r="J323">
        <f t="shared" si="34"/>
        <v>15690000000</v>
      </c>
      <c r="K323" t="str">
        <f t="shared" si="35"/>
        <v>N/A</v>
      </c>
      <c r="L323" t="str">
        <f t="shared" si="36"/>
        <v>N/A</v>
      </c>
      <c r="M323" t="str">
        <f t="shared" si="37"/>
        <v>N/A</v>
      </c>
      <c r="N323" t="str">
        <f t="shared" si="38"/>
        <v>N/A</v>
      </c>
    </row>
    <row r="324" spans="1:14" x14ac:dyDescent="0.3">
      <c r="A324" s="1">
        <v>1</v>
      </c>
      <c r="B324" t="s">
        <v>122</v>
      </c>
      <c r="I324" t="str">
        <f t="shared" si="33"/>
        <v>N/A</v>
      </c>
      <c r="J324" t="str">
        <f t="shared" si="34"/>
        <v>N/A</v>
      </c>
      <c r="K324" t="str">
        <f t="shared" si="35"/>
        <v>N/A</v>
      </c>
      <c r="L324" t="str">
        <f t="shared" si="36"/>
        <v>N/A</v>
      </c>
      <c r="M324" t="str">
        <f t="shared" si="37"/>
        <v>N/A</v>
      </c>
      <c r="N324" t="str">
        <f t="shared" si="38"/>
        <v>N/A</v>
      </c>
    </row>
    <row r="325" spans="1:14" x14ac:dyDescent="0.3">
      <c r="A325" s="1">
        <v>2</v>
      </c>
      <c r="B325" t="s">
        <v>123</v>
      </c>
      <c r="C325" t="s">
        <v>6423</v>
      </c>
      <c r="I325" t="str">
        <f t="shared" si="33"/>
        <v>N/A</v>
      </c>
      <c r="J325">
        <f t="shared" si="34"/>
        <v>10.95</v>
      </c>
      <c r="K325" t="str">
        <f t="shared" si="35"/>
        <v>N/A</v>
      </c>
      <c r="L325" t="str">
        <f t="shared" si="36"/>
        <v>N/A</v>
      </c>
      <c r="M325" t="str">
        <f t="shared" si="37"/>
        <v>N/A</v>
      </c>
      <c r="N325" t="str">
        <f t="shared" si="38"/>
        <v>N/A</v>
      </c>
    </row>
    <row r="326" spans="1:14" x14ac:dyDescent="0.3">
      <c r="A326" s="1">
        <v>3</v>
      </c>
      <c r="B326" t="s">
        <v>124</v>
      </c>
      <c r="C326" t="s">
        <v>5608</v>
      </c>
      <c r="I326" t="str">
        <f t="shared" si="33"/>
        <v>N/A</v>
      </c>
      <c r="J326">
        <f t="shared" si="34"/>
        <v>8.01</v>
      </c>
      <c r="K326" t="str">
        <f t="shared" si="35"/>
        <v>N/A</v>
      </c>
      <c r="L326" t="str">
        <f t="shared" si="36"/>
        <v>N/A</v>
      </c>
      <c r="M326" t="str">
        <f t="shared" si="37"/>
        <v>N/A</v>
      </c>
      <c r="N326" t="str">
        <f t="shared" si="38"/>
        <v>N/A</v>
      </c>
    </row>
    <row r="327" spans="1:14" x14ac:dyDescent="0.3">
      <c r="A327" s="1">
        <v>4</v>
      </c>
      <c r="B327" t="s">
        <v>126</v>
      </c>
      <c r="C327" t="s">
        <v>1120</v>
      </c>
      <c r="I327" t="str">
        <f t="shared" si="33"/>
        <v>N/A</v>
      </c>
      <c r="J327">
        <f t="shared" si="34"/>
        <v>0.15</v>
      </c>
      <c r="K327" t="str">
        <f t="shared" si="35"/>
        <v>N/A</v>
      </c>
      <c r="L327" t="str">
        <f t="shared" si="36"/>
        <v>N/A</v>
      </c>
      <c r="M327" t="str">
        <f t="shared" si="37"/>
        <v>N/A</v>
      </c>
      <c r="N327" t="str">
        <f t="shared" si="38"/>
        <v>N/A</v>
      </c>
    </row>
    <row r="328" spans="1:14" x14ac:dyDescent="0.3">
      <c r="A328" s="1">
        <v>5</v>
      </c>
      <c r="B328" t="s">
        <v>128</v>
      </c>
      <c r="C328" t="s">
        <v>6424</v>
      </c>
      <c r="I328" t="str">
        <f t="shared" si="33"/>
        <v>N/A</v>
      </c>
      <c r="J328">
        <f t="shared" si="34"/>
        <v>3.49</v>
      </c>
      <c r="K328" t="str">
        <f t="shared" si="35"/>
        <v>N/A</v>
      </c>
      <c r="L328" t="str">
        <f t="shared" si="36"/>
        <v>N/A</v>
      </c>
      <c r="M328" t="str">
        <f t="shared" si="37"/>
        <v>N/A</v>
      </c>
      <c r="N328" t="str">
        <f t="shared" si="38"/>
        <v>N/A</v>
      </c>
    </row>
    <row r="329" spans="1:14" x14ac:dyDescent="0.3">
      <c r="A329" s="1">
        <v>6</v>
      </c>
      <c r="B329" t="s">
        <v>130</v>
      </c>
      <c r="C329" t="s">
        <v>2484</v>
      </c>
      <c r="I329" t="str">
        <f t="shared" si="33"/>
        <v>N/A</v>
      </c>
      <c r="J329">
        <f t="shared" si="34"/>
        <v>1.53</v>
      </c>
      <c r="K329" t="str">
        <f t="shared" si="35"/>
        <v>N/A</v>
      </c>
      <c r="L329" t="str">
        <f t="shared" si="36"/>
        <v>N/A</v>
      </c>
      <c r="M329" t="str">
        <f t="shared" si="37"/>
        <v>N/A</v>
      </c>
      <c r="N329" t="str">
        <f t="shared" si="38"/>
        <v>N/A</v>
      </c>
    </row>
    <row r="330" spans="1:14" x14ac:dyDescent="0.3">
      <c r="A330" s="1">
        <v>7</v>
      </c>
      <c r="B330" t="s">
        <v>132</v>
      </c>
      <c r="I330" t="str">
        <f t="shared" si="33"/>
        <v>N/A</v>
      </c>
      <c r="J330" t="str">
        <f t="shared" si="34"/>
        <v>N/A</v>
      </c>
      <c r="K330" t="str">
        <f t="shared" si="35"/>
        <v>N/A</v>
      </c>
      <c r="L330" t="str">
        <f t="shared" si="36"/>
        <v>N/A</v>
      </c>
      <c r="M330" t="str">
        <f t="shared" si="37"/>
        <v>N/A</v>
      </c>
      <c r="N330" t="str">
        <f t="shared" si="38"/>
        <v>N/A</v>
      </c>
    </row>
    <row r="331" spans="1:14" x14ac:dyDescent="0.3">
      <c r="A331" s="1">
        <v>8</v>
      </c>
      <c r="B331" t="s">
        <v>133</v>
      </c>
      <c r="I331" t="str">
        <f t="shared" si="33"/>
        <v>N/A</v>
      </c>
      <c r="J331" t="str">
        <f t="shared" si="34"/>
        <v>N/A</v>
      </c>
      <c r="K331" t="str">
        <f t="shared" si="35"/>
        <v>N/A</v>
      </c>
      <c r="L331" t="str">
        <f t="shared" si="36"/>
        <v>N/A</v>
      </c>
      <c r="M331" t="str">
        <f t="shared" si="37"/>
        <v>N/A</v>
      </c>
      <c r="N331" t="str">
        <f t="shared" si="38"/>
        <v>N/A</v>
      </c>
    </row>
    <row r="332" spans="1:14" x14ac:dyDescent="0.3">
      <c r="I332" t="str">
        <f t="shared" si="33"/>
        <v>N/A</v>
      </c>
      <c r="J332" t="str">
        <f t="shared" si="34"/>
        <v>N/A</v>
      </c>
      <c r="K332" t="str">
        <f t="shared" si="35"/>
        <v>N/A</v>
      </c>
      <c r="L332" t="str">
        <f t="shared" si="36"/>
        <v>N/A</v>
      </c>
      <c r="M332" t="str">
        <f t="shared" si="37"/>
        <v>N/A</v>
      </c>
      <c r="N332" t="str">
        <f t="shared" si="38"/>
        <v>N/A</v>
      </c>
    </row>
    <row r="333" spans="1:14" x14ac:dyDescent="0.3">
      <c r="I333" t="str">
        <f t="shared" si="33"/>
        <v>N/A</v>
      </c>
      <c r="J333" t="str">
        <f t="shared" si="34"/>
        <v>N/A</v>
      </c>
      <c r="K333" t="str">
        <f t="shared" si="35"/>
        <v>N/A</v>
      </c>
      <c r="L333" t="str">
        <f t="shared" si="36"/>
        <v>N/A</v>
      </c>
      <c r="M333" t="str">
        <f t="shared" si="37"/>
        <v>N/A</v>
      </c>
      <c r="N333" t="str">
        <f t="shared" si="38"/>
        <v>N/A</v>
      </c>
    </row>
    <row r="334" spans="1:14" x14ac:dyDescent="0.3">
      <c r="A334" s="1">
        <v>0</v>
      </c>
      <c r="B334" t="s">
        <v>121</v>
      </c>
      <c r="C334" t="s">
        <v>6425</v>
      </c>
      <c r="I334" t="str">
        <f t="shared" si="33"/>
        <v>N/A</v>
      </c>
      <c r="J334">
        <f t="shared" si="34"/>
        <v>3390000000</v>
      </c>
      <c r="K334" t="str">
        <f t="shared" si="35"/>
        <v>N/A</v>
      </c>
      <c r="L334" t="str">
        <f t="shared" si="36"/>
        <v>N/A</v>
      </c>
      <c r="M334" t="str">
        <f t="shared" si="37"/>
        <v>N/A</v>
      </c>
      <c r="N334" t="str">
        <f t="shared" si="38"/>
        <v>N/A</v>
      </c>
    </row>
    <row r="335" spans="1:14" x14ac:dyDescent="0.3">
      <c r="A335" s="1">
        <v>1</v>
      </c>
      <c r="B335" t="s">
        <v>122</v>
      </c>
      <c r="I335" t="str">
        <f t="shared" si="33"/>
        <v>N/A</v>
      </c>
      <c r="J335" t="str">
        <f t="shared" si="34"/>
        <v>N/A</v>
      </c>
      <c r="K335" t="str">
        <f t="shared" si="35"/>
        <v>N/A</v>
      </c>
      <c r="L335" t="str">
        <f t="shared" si="36"/>
        <v>N/A</v>
      </c>
      <c r="M335" t="str">
        <f t="shared" si="37"/>
        <v>N/A</v>
      </c>
      <c r="N335" t="str">
        <f t="shared" si="38"/>
        <v>N/A</v>
      </c>
    </row>
    <row r="336" spans="1:14" x14ac:dyDescent="0.3">
      <c r="A336" s="1">
        <v>2</v>
      </c>
      <c r="B336" t="s">
        <v>123</v>
      </c>
      <c r="C336" t="s">
        <v>6426</v>
      </c>
      <c r="I336" t="str">
        <f t="shared" si="33"/>
        <v>N/A</v>
      </c>
      <c r="J336">
        <f t="shared" si="34"/>
        <v>18.36</v>
      </c>
      <c r="K336" t="str">
        <f t="shared" si="35"/>
        <v>N/A</v>
      </c>
      <c r="L336" t="str">
        <f t="shared" si="36"/>
        <v>N/A</v>
      </c>
      <c r="M336" t="str">
        <f t="shared" si="37"/>
        <v>N/A</v>
      </c>
      <c r="N336" t="str">
        <f t="shared" si="38"/>
        <v>N/A</v>
      </c>
    </row>
    <row r="337" spans="1:14" x14ac:dyDescent="0.3">
      <c r="A337" s="1">
        <v>3</v>
      </c>
      <c r="B337" t="s">
        <v>124</v>
      </c>
      <c r="I337" t="str">
        <f t="shared" si="33"/>
        <v>N/A</v>
      </c>
      <c r="J337" t="str">
        <f t="shared" si="34"/>
        <v>N/A</v>
      </c>
      <c r="K337" t="str">
        <f t="shared" si="35"/>
        <v>N/A</v>
      </c>
      <c r="L337" t="str">
        <f t="shared" si="36"/>
        <v>N/A</v>
      </c>
      <c r="M337" t="str">
        <f t="shared" si="37"/>
        <v>N/A</v>
      </c>
      <c r="N337" t="str">
        <f t="shared" si="38"/>
        <v>N/A</v>
      </c>
    </row>
    <row r="338" spans="1:14" x14ac:dyDescent="0.3">
      <c r="A338" s="1">
        <v>4</v>
      </c>
      <c r="B338" t="s">
        <v>126</v>
      </c>
      <c r="I338" t="str">
        <f t="shared" si="33"/>
        <v>N/A</v>
      </c>
      <c r="J338" t="str">
        <f t="shared" si="34"/>
        <v>N/A</v>
      </c>
      <c r="K338" t="str">
        <f t="shared" si="35"/>
        <v>N/A</v>
      </c>
      <c r="L338" t="str">
        <f t="shared" si="36"/>
        <v>N/A</v>
      </c>
      <c r="M338" t="str">
        <f t="shared" si="37"/>
        <v>N/A</v>
      </c>
      <c r="N338" t="str">
        <f t="shared" si="38"/>
        <v>N/A</v>
      </c>
    </row>
    <row r="339" spans="1:14" x14ac:dyDescent="0.3">
      <c r="A339" s="1">
        <v>5</v>
      </c>
      <c r="B339" t="s">
        <v>128</v>
      </c>
      <c r="C339" t="s">
        <v>6427</v>
      </c>
      <c r="I339" t="str">
        <f t="shared" si="33"/>
        <v>N/A</v>
      </c>
      <c r="J339">
        <f t="shared" si="34"/>
        <v>2.16</v>
      </c>
      <c r="K339" t="str">
        <f t="shared" si="35"/>
        <v>N/A</v>
      </c>
      <c r="L339" t="str">
        <f t="shared" si="36"/>
        <v>N/A</v>
      </c>
      <c r="M339" t="str">
        <f t="shared" si="37"/>
        <v>N/A</v>
      </c>
      <c r="N339" t="str">
        <f t="shared" si="38"/>
        <v>N/A</v>
      </c>
    </row>
    <row r="340" spans="1:14" x14ac:dyDescent="0.3">
      <c r="A340" s="1">
        <v>6</v>
      </c>
      <c r="B340" t="s">
        <v>130</v>
      </c>
      <c r="C340" t="s">
        <v>6428</v>
      </c>
      <c r="I340" t="str">
        <f t="shared" si="33"/>
        <v>N/A</v>
      </c>
      <c r="J340">
        <f t="shared" si="34"/>
        <v>5.56</v>
      </c>
      <c r="K340" t="str">
        <f t="shared" si="35"/>
        <v>N/A</v>
      </c>
      <c r="L340" t="str">
        <f t="shared" si="36"/>
        <v>N/A</v>
      </c>
      <c r="M340" t="str">
        <f t="shared" si="37"/>
        <v>N/A</v>
      </c>
      <c r="N340" t="str">
        <f t="shared" si="38"/>
        <v>N/A</v>
      </c>
    </row>
    <row r="341" spans="1:14" x14ac:dyDescent="0.3">
      <c r="A341" s="1">
        <v>7</v>
      </c>
      <c r="B341" t="s">
        <v>132</v>
      </c>
      <c r="I341" t="str">
        <f t="shared" si="33"/>
        <v>N/A</v>
      </c>
      <c r="J341" t="str">
        <f t="shared" si="34"/>
        <v>N/A</v>
      </c>
      <c r="K341" t="str">
        <f t="shared" si="35"/>
        <v>N/A</v>
      </c>
      <c r="L341" t="str">
        <f t="shared" si="36"/>
        <v>N/A</v>
      </c>
      <c r="M341" t="str">
        <f t="shared" si="37"/>
        <v>N/A</v>
      </c>
      <c r="N341" t="str">
        <f t="shared" si="38"/>
        <v>N/A</v>
      </c>
    </row>
    <row r="342" spans="1:14" x14ac:dyDescent="0.3">
      <c r="A342" s="1">
        <v>8</v>
      </c>
      <c r="B342" t="s">
        <v>133</v>
      </c>
      <c r="I342" t="str">
        <f t="shared" si="33"/>
        <v>N/A</v>
      </c>
      <c r="J342" t="str">
        <f t="shared" si="34"/>
        <v>N/A</v>
      </c>
      <c r="K342" t="str">
        <f t="shared" si="35"/>
        <v>N/A</v>
      </c>
      <c r="L342" t="str">
        <f t="shared" si="36"/>
        <v>N/A</v>
      </c>
      <c r="M342" t="str">
        <f t="shared" si="37"/>
        <v>N/A</v>
      </c>
      <c r="N342" t="str">
        <f t="shared" si="38"/>
        <v>N/A</v>
      </c>
    </row>
    <row r="343" spans="1:14" x14ac:dyDescent="0.3">
      <c r="I343" t="str">
        <f t="shared" si="33"/>
        <v>N/A</v>
      </c>
      <c r="J343" t="str">
        <f t="shared" si="34"/>
        <v>N/A</v>
      </c>
      <c r="K343" t="str">
        <f t="shared" si="35"/>
        <v>N/A</v>
      </c>
      <c r="L343" t="str">
        <f t="shared" si="36"/>
        <v>N/A</v>
      </c>
      <c r="M343" t="str">
        <f t="shared" si="37"/>
        <v>N/A</v>
      </c>
      <c r="N343" t="str">
        <f t="shared" si="38"/>
        <v>N/A</v>
      </c>
    </row>
    <row r="344" spans="1:14" x14ac:dyDescent="0.3">
      <c r="I344" t="str">
        <f t="shared" si="33"/>
        <v>N/A</v>
      </c>
      <c r="J344" t="str">
        <f t="shared" si="34"/>
        <v>N/A</v>
      </c>
      <c r="K344" t="str">
        <f t="shared" si="35"/>
        <v>N/A</v>
      </c>
      <c r="L344" t="str">
        <f t="shared" si="36"/>
        <v>N/A</v>
      </c>
      <c r="M344" t="str">
        <f t="shared" si="37"/>
        <v>N/A</v>
      </c>
      <c r="N344" t="str">
        <f t="shared" si="38"/>
        <v>N/A</v>
      </c>
    </row>
    <row r="345" spans="1:14" x14ac:dyDescent="0.3">
      <c r="I345" t="str">
        <f t="shared" si="33"/>
        <v>N/A</v>
      </c>
      <c r="J345" t="str">
        <f t="shared" si="34"/>
        <v>N/A</v>
      </c>
      <c r="K345" t="str">
        <f t="shared" si="35"/>
        <v>N/A</v>
      </c>
      <c r="L345" t="str">
        <f t="shared" si="36"/>
        <v>N/A</v>
      </c>
      <c r="M345" t="str">
        <f t="shared" si="37"/>
        <v>N/A</v>
      </c>
      <c r="N345" t="str">
        <f t="shared" si="38"/>
        <v>N/A</v>
      </c>
    </row>
    <row r="346" spans="1:14" x14ac:dyDescent="0.3">
      <c r="I346" t="str">
        <f t="shared" si="33"/>
        <v>N/A</v>
      </c>
      <c r="J346" t="str">
        <f t="shared" si="34"/>
        <v>N/A</v>
      </c>
      <c r="K346" t="str">
        <f t="shared" si="35"/>
        <v>N/A</v>
      </c>
      <c r="L346" t="str">
        <f t="shared" si="36"/>
        <v>N/A</v>
      </c>
      <c r="M346" t="str">
        <f t="shared" si="37"/>
        <v>N/A</v>
      </c>
      <c r="N346" t="str">
        <f t="shared" si="38"/>
        <v>N/A</v>
      </c>
    </row>
    <row r="347" spans="1:14" x14ac:dyDescent="0.3">
      <c r="I347" t="str">
        <f t="shared" si="33"/>
        <v>N/A</v>
      </c>
      <c r="J347" t="str">
        <f t="shared" si="34"/>
        <v>N/A</v>
      </c>
      <c r="K347" t="str">
        <f t="shared" si="35"/>
        <v>N/A</v>
      </c>
      <c r="L347" t="str">
        <f t="shared" si="36"/>
        <v>N/A</v>
      </c>
      <c r="M347" t="str">
        <f t="shared" si="37"/>
        <v>N/A</v>
      </c>
      <c r="N347" t="str">
        <f t="shared" si="38"/>
        <v>N/A</v>
      </c>
    </row>
    <row r="348" spans="1:14" x14ac:dyDescent="0.3">
      <c r="I348" t="str">
        <f t="shared" si="33"/>
        <v>N/A</v>
      </c>
      <c r="J348" t="str">
        <f t="shared" si="34"/>
        <v>N/A</v>
      </c>
      <c r="K348" t="str">
        <f t="shared" si="35"/>
        <v>N/A</v>
      </c>
      <c r="L348" t="str">
        <f t="shared" si="36"/>
        <v>N/A</v>
      </c>
      <c r="M348" t="str">
        <f t="shared" si="37"/>
        <v>N/A</v>
      </c>
      <c r="N348" t="str">
        <f t="shared" si="38"/>
        <v>N/A</v>
      </c>
    </row>
    <row r="349" spans="1:14" x14ac:dyDescent="0.3">
      <c r="I349" t="str">
        <f t="shared" si="33"/>
        <v>N/A</v>
      </c>
      <c r="J349" t="str">
        <f t="shared" si="34"/>
        <v>N/A</v>
      </c>
      <c r="K349" t="str">
        <f t="shared" si="35"/>
        <v>N/A</v>
      </c>
      <c r="L349" t="str">
        <f t="shared" si="36"/>
        <v>N/A</v>
      </c>
      <c r="M349" t="str">
        <f t="shared" si="37"/>
        <v>N/A</v>
      </c>
      <c r="N349" t="str">
        <f t="shared" si="38"/>
        <v>N/A</v>
      </c>
    </row>
    <row r="350" spans="1:14" x14ac:dyDescent="0.3">
      <c r="I350" t="str">
        <f t="shared" si="33"/>
        <v>N/A</v>
      </c>
      <c r="J350" t="str">
        <f t="shared" si="34"/>
        <v>N/A</v>
      </c>
      <c r="K350" t="str">
        <f t="shared" si="35"/>
        <v>N/A</v>
      </c>
      <c r="L350" t="str">
        <f t="shared" si="36"/>
        <v>N/A</v>
      </c>
      <c r="M350" t="str">
        <f t="shared" si="37"/>
        <v>N/A</v>
      </c>
      <c r="N350" t="str">
        <f t="shared" si="38"/>
        <v>N/A</v>
      </c>
    </row>
    <row r="351" spans="1:14" x14ac:dyDescent="0.3">
      <c r="I351" t="str">
        <f t="shared" si="33"/>
        <v>N/A</v>
      </c>
      <c r="J351" t="str">
        <f t="shared" si="34"/>
        <v>N/A</v>
      </c>
      <c r="K351" t="str">
        <f t="shared" si="35"/>
        <v>N/A</v>
      </c>
      <c r="L351" t="str">
        <f t="shared" si="36"/>
        <v>N/A</v>
      </c>
      <c r="M351" t="str">
        <f t="shared" si="37"/>
        <v>N/A</v>
      </c>
      <c r="N351" t="str">
        <f t="shared" si="38"/>
        <v>N/A</v>
      </c>
    </row>
    <row r="352" spans="1:14" x14ac:dyDescent="0.3">
      <c r="I352" t="str">
        <f t="shared" si="33"/>
        <v>N/A</v>
      </c>
      <c r="J352" t="str">
        <f t="shared" si="34"/>
        <v>N/A</v>
      </c>
      <c r="K352" t="str">
        <f t="shared" si="35"/>
        <v>N/A</v>
      </c>
      <c r="L352" t="str">
        <f t="shared" si="36"/>
        <v>N/A</v>
      </c>
      <c r="M352" t="str">
        <f t="shared" si="37"/>
        <v>N/A</v>
      </c>
      <c r="N352" t="str">
        <f t="shared" si="38"/>
        <v>N/A</v>
      </c>
    </row>
    <row r="353" spans="9:14" x14ac:dyDescent="0.3">
      <c r="I353" t="str">
        <f t="shared" si="33"/>
        <v>N/A</v>
      </c>
      <c r="J353" t="str">
        <f t="shared" si="34"/>
        <v>N/A</v>
      </c>
      <c r="K353" t="str">
        <f t="shared" si="35"/>
        <v>N/A</v>
      </c>
      <c r="L353" t="str">
        <f t="shared" si="36"/>
        <v>N/A</v>
      </c>
      <c r="M353" t="str">
        <f t="shared" si="37"/>
        <v>N/A</v>
      </c>
      <c r="N353" t="str">
        <f t="shared" si="38"/>
        <v>N/A</v>
      </c>
    </row>
    <row r="354" spans="9:14" x14ac:dyDescent="0.3">
      <c r="I354" t="str">
        <f t="shared" si="33"/>
        <v>N/A</v>
      </c>
      <c r="J354" t="str">
        <f t="shared" si="34"/>
        <v>N/A</v>
      </c>
      <c r="K354" t="str">
        <f t="shared" si="35"/>
        <v>N/A</v>
      </c>
      <c r="L354" t="str">
        <f t="shared" si="36"/>
        <v>N/A</v>
      </c>
      <c r="M354" t="str">
        <f t="shared" si="37"/>
        <v>N/A</v>
      </c>
      <c r="N354" t="str">
        <f t="shared" si="38"/>
        <v>N/A</v>
      </c>
    </row>
    <row r="355" spans="9:14" x14ac:dyDescent="0.3">
      <c r="I355" t="str">
        <f t="shared" si="33"/>
        <v>N/A</v>
      </c>
      <c r="J355" t="str">
        <f t="shared" si="34"/>
        <v>N/A</v>
      </c>
      <c r="K355" t="str">
        <f t="shared" si="35"/>
        <v>N/A</v>
      </c>
      <c r="L355" t="str">
        <f t="shared" si="36"/>
        <v>N/A</v>
      </c>
      <c r="M355" t="str">
        <f t="shared" si="37"/>
        <v>N/A</v>
      </c>
      <c r="N355" t="str">
        <f t="shared" si="38"/>
        <v>N/A</v>
      </c>
    </row>
    <row r="356" spans="9:14" x14ac:dyDescent="0.3">
      <c r="I356" t="str">
        <f t="shared" si="33"/>
        <v>N/A</v>
      </c>
      <c r="J356" t="str">
        <f t="shared" si="34"/>
        <v>N/A</v>
      </c>
      <c r="K356" t="str">
        <f t="shared" si="35"/>
        <v>N/A</v>
      </c>
      <c r="L356" t="str">
        <f t="shared" si="36"/>
        <v>N/A</v>
      </c>
      <c r="M356" t="str">
        <f t="shared" si="37"/>
        <v>N/A</v>
      </c>
      <c r="N356" t="str">
        <f t="shared" si="38"/>
        <v>N/A</v>
      </c>
    </row>
    <row r="357" spans="9:14" x14ac:dyDescent="0.3">
      <c r="I357" t="str">
        <f t="shared" si="33"/>
        <v>N/A</v>
      </c>
      <c r="J357" t="str">
        <f t="shared" si="34"/>
        <v>N/A</v>
      </c>
      <c r="K357" t="str">
        <f t="shared" si="35"/>
        <v>N/A</v>
      </c>
      <c r="L357" t="str">
        <f t="shared" si="36"/>
        <v>N/A</v>
      </c>
      <c r="M357" t="str">
        <f t="shared" si="37"/>
        <v>N/A</v>
      </c>
      <c r="N357" t="str">
        <f t="shared" si="38"/>
        <v>N/A</v>
      </c>
    </row>
    <row r="358" spans="9:14" x14ac:dyDescent="0.3">
      <c r="I358" t="str">
        <f t="shared" si="33"/>
        <v>N/A</v>
      </c>
      <c r="J358" t="str">
        <f t="shared" si="34"/>
        <v>N/A</v>
      </c>
      <c r="K358" t="str">
        <f t="shared" si="35"/>
        <v>N/A</v>
      </c>
      <c r="L358" t="str">
        <f t="shared" si="36"/>
        <v>N/A</v>
      </c>
      <c r="M358" t="str">
        <f t="shared" si="37"/>
        <v>N/A</v>
      </c>
      <c r="N358" t="str">
        <f t="shared" si="38"/>
        <v>N/A</v>
      </c>
    </row>
    <row r="359" spans="9:14" x14ac:dyDescent="0.3">
      <c r="I359" t="str">
        <f t="shared" si="33"/>
        <v>N/A</v>
      </c>
      <c r="J359" t="str">
        <f t="shared" si="34"/>
        <v>N/A</v>
      </c>
      <c r="K359" t="str">
        <f t="shared" si="35"/>
        <v>N/A</v>
      </c>
      <c r="L359" t="str">
        <f t="shared" si="36"/>
        <v>N/A</v>
      </c>
      <c r="M359" t="str">
        <f t="shared" si="37"/>
        <v>N/A</v>
      </c>
      <c r="N359" t="str">
        <f t="shared" si="38"/>
        <v>N/A</v>
      </c>
    </row>
    <row r="360" spans="9:14" x14ac:dyDescent="0.3">
      <c r="I360" t="str">
        <f t="shared" si="33"/>
        <v>N/A</v>
      </c>
      <c r="J360" t="str">
        <f t="shared" si="34"/>
        <v>N/A</v>
      </c>
      <c r="K360" t="str">
        <f t="shared" si="35"/>
        <v>N/A</v>
      </c>
      <c r="L360" t="str">
        <f t="shared" si="36"/>
        <v>N/A</v>
      </c>
      <c r="M360" t="str">
        <f t="shared" si="37"/>
        <v>N/A</v>
      </c>
      <c r="N360" t="str">
        <f t="shared" si="38"/>
        <v>N/A</v>
      </c>
    </row>
    <row r="361" spans="9:14" x14ac:dyDescent="0.3">
      <c r="I361" t="str">
        <f t="shared" si="33"/>
        <v>N/A</v>
      </c>
      <c r="J361" t="str">
        <f t="shared" si="34"/>
        <v>N/A</v>
      </c>
      <c r="K361" t="str">
        <f t="shared" si="35"/>
        <v>N/A</v>
      </c>
      <c r="L361" t="str">
        <f t="shared" si="36"/>
        <v>N/A</v>
      </c>
      <c r="M361" t="str">
        <f t="shared" si="37"/>
        <v>N/A</v>
      </c>
      <c r="N361" t="str">
        <f t="shared" si="38"/>
        <v>N/A</v>
      </c>
    </row>
    <row r="362" spans="9:14" x14ac:dyDescent="0.3">
      <c r="I362" t="str">
        <f t="shared" si="33"/>
        <v>N/A</v>
      </c>
      <c r="J362" t="str">
        <f t="shared" si="34"/>
        <v>N/A</v>
      </c>
      <c r="K362" t="str">
        <f t="shared" si="35"/>
        <v>N/A</v>
      </c>
      <c r="L362" t="str">
        <f t="shared" si="36"/>
        <v>N/A</v>
      </c>
      <c r="M362" t="str">
        <f t="shared" si="37"/>
        <v>N/A</v>
      </c>
      <c r="N362" t="str">
        <f t="shared" si="38"/>
        <v>N/A</v>
      </c>
    </row>
    <row r="363" spans="9:14" x14ac:dyDescent="0.3">
      <c r="I363" t="str">
        <f t="shared" si="33"/>
        <v>N/A</v>
      </c>
      <c r="J363" t="str">
        <f t="shared" si="34"/>
        <v>N/A</v>
      </c>
      <c r="K363" t="str">
        <f t="shared" si="35"/>
        <v>N/A</v>
      </c>
      <c r="L363" t="str">
        <f t="shared" si="36"/>
        <v>N/A</v>
      </c>
      <c r="M363" t="str">
        <f t="shared" si="37"/>
        <v>N/A</v>
      </c>
      <c r="N363" t="str">
        <f t="shared" si="38"/>
        <v>N/A</v>
      </c>
    </row>
    <row r="364" spans="9:14" x14ac:dyDescent="0.3">
      <c r="I364" t="str">
        <f t="shared" si="33"/>
        <v>N/A</v>
      </c>
      <c r="J364" t="str">
        <f t="shared" si="34"/>
        <v>N/A</v>
      </c>
      <c r="K364" t="str">
        <f t="shared" si="35"/>
        <v>N/A</v>
      </c>
      <c r="L364" t="str">
        <f t="shared" si="36"/>
        <v>N/A</v>
      </c>
      <c r="M364" t="str">
        <f t="shared" si="37"/>
        <v>N/A</v>
      </c>
      <c r="N364" t="str">
        <f t="shared" si="38"/>
        <v>N/A</v>
      </c>
    </row>
    <row r="365" spans="9:14" x14ac:dyDescent="0.3">
      <c r="I365" t="str">
        <f t="shared" si="33"/>
        <v>N/A</v>
      </c>
      <c r="J365" t="str">
        <f t="shared" si="34"/>
        <v>N/A</v>
      </c>
      <c r="K365" t="str">
        <f t="shared" si="35"/>
        <v>N/A</v>
      </c>
      <c r="L365" t="str">
        <f t="shared" si="36"/>
        <v>N/A</v>
      </c>
      <c r="M365" t="str">
        <f t="shared" si="37"/>
        <v>N/A</v>
      </c>
      <c r="N365" t="str">
        <f t="shared" si="38"/>
        <v>N/A</v>
      </c>
    </row>
    <row r="366" spans="9:14" x14ac:dyDescent="0.3">
      <c r="I366" t="str">
        <f t="shared" si="33"/>
        <v>N/A</v>
      </c>
      <c r="J366" t="str">
        <f t="shared" si="34"/>
        <v>N/A</v>
      </c>
      <c r="K366" t="str">
        <f t="shared" si="35"/>
        <v>N/A</v>
      </c>
      <c r="L366" t="str">
        <f t="shared" si="36"/>
        <v>N/A</v>
      </c>
      <c r="M366" t="str">
        <f t="shared" si="37"/>
        <v>N/A</v>
      </c>
      <c r="N366" t="str">
        <f t="shared" si="38"/>
        <v>N/A</v>
      </c>
    </row>
    <row r="367" spans="9:14" x14ac:dyDescent="0.3">
      <c r="I367" t="str">
        <f t="shared" si="33"/>
        <v>N/A</v>
      </c>
      <c r="J367" t="str">
        <f t="shared" si="34"/>
        <v>N/A</v>
      </c>
      <c r="K367" t="str">
        <f t="shared" si="35"/>
        <v>N/A</v>
      </c>
      <c r="L367" t="str">
        <f t="shared" si="36"/>
        <v>N/A</v>
      </c>
      <c r="M367" t="str">
        <f t="shared" si="37"/>
        <v>N/A</v>
      </c>
      <c r="N367" t="str">
        <f t="shared" si="38"/>
        <v>N/A</v>
      </c>
    </row>
    <row r="368" spans="9:14" x14ac:dyDescent="0.3">
      <c r="I368" t="str">
        <f t="shared" si="33"/>
        <v>N/A</v>
      </c>
      <c r="J368" t="str">
        <f t="shared" si="34"/>
        <v>N/A</v>
      </c>
      <c r="K368" t="str">
        <f t="shared" si="35"/>
        <v>N/A</v>
      </c>
      <c r="L368" t="str">
        <f t="shared" si="36"/>
        <v>N/A</v>
      </c>
      <c r="M368" t="str">
        <f t="shared" si="37"/>
        <v>N/A</v>
      </c>
      <c r="N368" t="str">
        <f t="shared" si="38"/>
        <v>N/A</v>
      </c>
    </row>
    <row r="369" spans="9:14" x14ac:dyDescent="0.3">
      <c r="I369" t="str">
        <f t="shared" si="33"/>
        <v>N/A</v>
      </c>
      <c r="J369" t="str">
        <f t="shared" si="34"/>
        <v>N/A</v>
      </c>
      <c r="K369" t="str">
        <f t="shared" si="35"/>
        <v>N/A</v>
      </c>
      <c r="L369" t="str">
        <f t="shared" si="36"/>
        <v>N/A</v>
      </c>
      <c r="M369" t="str">
        <f t="shared" si="37"/>
        <v>N/A</v>
      </c>
      <c r="N369" t="str">
        <f t="shared" si="38"/>
        <v>N/A</v>
      </c>
    </row>
    <row r="370" spans="9:14" x14ac:dyDescent="0.3">
      <c r="I370" t="str">
        <f t="shared" si="33"/>
        <v>N/A</v>
      </c>
      <c r="J370" t="str">
        <f t="shared" si="34"/>
        <v>N/A</v>
      </c>
      <c r="K370" t="str">
        <f t="shared" si="35"/>
        <v>N/A</v>
      </c>
      <c r="L370" t="str">
        <f t="shared" si="36"/>
        <v>N/A</v>
      </c>
      <c r="M370" t="str">
        <f t="shared" si="37"/>
        <v>N/A</v>
      </c>
      <c r="N370" t="str">
        <f t="shared" si="38"/>
        <v>N/A</v>
      </c>
    </row>
    <row r="371" spans="9:14" x14ac:dyDescent="0.3">
      <c r="I371" t="str">
        <f t="shared" si="33"/>
        <v>N/A</v>
      </c>
      <c r="J371" t="str">
        <f t="shared" si="34"/>
        <v>N/A</v>
      </c>
      <c r="K371" t="str">
        <f t="shared" si="35"/>
        <v>N/A</v>
      </c>
      <c r="L371" t="str">
        <f t="shared" si="36"/>
        <v>N/A</v>
      </c>
      <c r="M371" t="str">
        <f t="shared" si="37"/>
        <v>N/A</v>
      </c>
      <c r="N371" t="str">
        <f t="shared" si="38"/>
        <v>N/A</v>
      </c>
    </row>
    <row r="372" spans="9:14" x14ac:dyDescent="0.3">
      <c r="I372" t="str">
        <f t="shared" si="33"/>
        <v>N/A</v>
      </c>
      <c r="J372" t="str">
        <f t="shared" si="34"/>
        <v>N/A</v>
      </c>
      <c r="K372" t="str">
        <f t="shared" si="35"/>
        <v>N/A</v>
      </c>
      <c r="L372" t="str">
        <f t="shared" si="36"/>
        <v>N/A</v>
      </c>
      <c r="M372" t="str">
        <f t="shared" si="37"/>
        <v>N/A</v>
      </c>
      <c r="N372" t="str">
        <f t="shared" si="38"/>
        <v>N/A</v>
      </c>
    </row>
    <row r="373" spans="9:14" x14ac:dyDescent="0.3">
      <c r="I373" t="str">
        <f t="shared" si="33"/>
        <v>N/A</v>
      </c>
      <c r="J373" t="str">
        <f t="shared" si="34"/>
        <v>N/A</v>
      </c>
      <c r="K373" t="str">
        <f t="shared" si="35"/>
        <v>N/A</v>
      </c>
      <c r="L373" t="str">
        <f t="shared" si="36"/>
        <v>N/A</v>
      </c>
      <c r="M373" t="str">
        <f t="shared" si="37"/>
        <v>N/A</v>
      </c>
      <c r="N373" t="str">
        <f t="shared" si="38"/>
        <v>N/A</v>
      </c>
    </row>
    <row r="374" spans="9:14" x14ac:dyDescent="0.3">
      <c r="I374" t="str">
        <f t="shared" si="33"/>
        <v>N/A</v>
      </c>
      <c r="J374" t="str">
        <f t="shared" si="34"/>
        <v>N/A</v>
      </c>
      <c r="K374" t="str">
        <f t="shared" si="35"/>
        <v>N/A</v>
      </c>
      <c r="L374" t="str">
        <f t="shared" si="36"/>
        <v>N/A</v>
      </c>
      <c r="M374" t="str">
        <f t="shared" si="37"/>
        <v>N/A</v>
      </c>
      <c r="N374" t="str">
        <f t="shared" si="38"/>
        <v>N/A</v>
      </c>
    </row>
    <row r="375" spans="9:14" x14ac:dyDescent="0.3">
      <c r="I375" t="str">
        <f t="shared" si="33"/>
        <v>N/A</v>
      </c>
      <c r="J375" t="str">
        <f t="shared" si="34"/>
        <v>N/A</v>
      </c>
      <c r="K375" t="str">
        <f t="shared" si="35"/>
        <v>N/A</v>
      </c>
      <c r="L375" t="str">
        <f t="shared" si="36"/>
        <v>N/A</v>
      </c>
      <c r="M375" t="str">
        <f t="shared" si="37"/>
        <v>N/A</v>
      </c>
      <c r="N375" t="str">
        <f t="shared" si="38"/>
        <v>N/A</v>
      </c>
    </row>
    <row r="376" spans="9:14" x14ac:dyDescent="0.3">
      <c r="I376" t="str">
        <f t="shared" si="33"/>
        <v>N/A</v>
      </c>
      <c r="J376" t="str">
        <f t="shared" si="34"/>
        <v>N/A</v>
      </c>
      <c r="K376" t="str">
        <f t="shared" si="35"/>
        <v>N/A</v>
      </c>
      <c r="L376" t="str">
        <f t="shared" si="36"/>
        <v>N/A</v>
      </c>
      <c r="M376" t="str">
        <f t="shared" si="37"/>
        <v>N/A</v>
      </c>
      <c r="N376" t="str">
        <f t="shared" si="38"/>
        <v>N/A</v>
      </c>
    </row>
    <row r="377" spans="9:14" x14ac:dyDescent="0.3">
      <c r="I377" t="str">
        <f t="shared" si="33"/>
        <v>N/A</v>
      </c>
      <c r="J377" t="str">
        <f t="shared" si="34"/>
        <v>N/A</v>
      </c>
      <c r="K377" t="str">
        <f t="shared" si="35"/>
        <v>N/A</v>
      </c>
      <c r="L377" t="str">
        <f t="shared" si="36"/>
        <v>N/A</v>
      </c>
      <c r="M377" t="str">
        <f t="shared" si="37"/>
        <v>N/A</v>
      </c>
      <c r="N377" t="str">
        <f t="shared" si="38"/>
        <v>N/A</v>
      </c>
    </row>
    <row r="378" spans="9:14" x14ac:dyDescent="0.3">
      <c r="I378" t="str">
        <f t="shared" si="33"/>
        <v>N/A</v>
      </c>
      <c r="J378" t="str">
        <f t="shared" si="34"/>
        <v>N/A</v>
      </c>
      <c r="K378" t="str">
        <f t="shared" si="35"/>
        <v>N/A</v>
      </c>
      <c r="L378" t="str">
        <f t="shared" si="36"/>
        <v>N/A</v>
      </c>
      <c r="M378" t="str">
        <f t="shared" si="37"/>
        <v>N/A</v>
      </c>
      <c r="N378" t="str">
        <f t="shared" si="38"/>
        <v>N/A</v>
      </c>
    </row>
    <row r="379" spans="9:14" x14ac:dyDescent="0.3">
      <c r="I379" t="str">
        <f t="shared" si="33"/>
        <v>N/A</v>
      </c>
      <c r="J379" t="str">
        <f t="shared" si="34"/>
        <v>N/A</v>
      </c>
      <c r="K379" t="str">
        <f t="shared" si="35"/>
        <v>N/A</v>
      </c>
      <c r="L379" t="str">
        <f t="shared" si="36"/>
        <v>N/A</v>
      </c>
      <c r="M379" t="str">
        <f t="shared" si="37"/>
        <v>N/A</v>
      </c>
      <c r="N379" t="str">
        <f t="shared" si="38"/>
        <v>N/A</v>
      </c>
    </row>
    <row r="380" spans="9:14" x14ac:dyDescent="0.3">
      <c r="I380" t="str">
        <f t="shared" ref="I380:I443" si="39">IF(AND(K380&gt; J380, L380&gt; K380, M380&gt; L380, N380&gt; M380), "pos_trend", IF(AND(K380&lt; J380, L380&lt; K380, M380&lt; L380, N380&lt; M380), "neg_trend", "N/A"))</f>
        <v>N/A</v>
      </c>
      <c r="J380" t="str">
        <f t="shared" ref="J380:J399" si="40">IFERROR(IF(TRIM(C380)="-", "N/A", IF(RIGHT(C380,1)=")",IF(RIGHT(C380,2)="T)",-1000000000000*VALUE(MID(C380,2,LEN(C380)-3)),IF(RIGHT(C380,2)="M)",-1000000*VALUE(MID(C380,2,LEN(C380)-3)),IF(RIGHT(C380,2)="B)",-1000000000*VALUE(MID(C380,2,LEN(C380)-3)),IF(RIGHT(C380,2)="k)",-1000*VALUE(MID(C380,2,LEN(C380)-3)),VALUE(SUBSTITUTE(C380,",","")))))),IF(RIGHT(C380,1)="T",1000000000000*VALUE(LEFT(C380,LEN(C380)-1)),IF(RIGHT(C380,1)="M",1000000*VALUE(LEFT(C380,LEN(C380)-1)),IF(RIGHT(C380,1)="B",1000000000*VALUE(LEFT(C380,LEN(C380)-1)),IF(RIGHT(C380,1)="%",0.01*VALUE(LEFT(C380,LEN(C380)-1)),IF(RIGHT(C380,1)="k",1000*VALUE(LEFT(C380,LEN(C380)-1)),VALUE(SUBSTITUTE(C380,",",""))))))))),"N/A")</f>
        <v>N/A</v>
      </c>
      <c r="K380" t="str">
        <f t="shared" ref="K380:K399" si="41">IFERROR(IF(TRIM(D380)="-", "N/A", IF(RIGHT(D380,1)=")",IF(RIGHT(D380,2)="T)",-1000000000000*VALUE(MID(D380,2,LEN(D380)-3)),IF(RIGHT(D380,2)="M)",-1000000*VALUE(MID(D380,2,LEN(D380)-3)),IF(RIGHT(D380,2)="B)",-1000000000*VALUE(MID(D380,2,LEN(D380)-3)),IF(RIGHT(D380,2)="k)",-1000*VALUE(MID(D380,2,LEN(D380)-3)),VALUE(SUBSTITUTE(D380,",","")))))),IF(RIGHT(D380,1)="T",1000000000000*VALUE(LEFT(D380,LEN(D380)-1)),IF(RIGHT(D380,1)="M",1000000*VALUE(LEFT(D380,LEN(D380)-1)),IF(RIGHT(D380,1)="B",1000000000*VALUE(LEFT(D380,LEN(D380)-1)),IF(RIGHT(D380,1)="%",0.01*VALUE(LEFT(D380,LEN(D380)-1)),IF(RIGHT(D380,1)="k",1000*VALUE(LEFT(D380,LEN(D380)-1)),VALUE(SUBSTITUTE(D380,",",""))))))))),"N/A")</f>
        <v>N/A</v>
      </c>
      <c r="L380" t="str">
        <f t="shared" ref="L380:L399" si="42">IFERROR(IF(TRIM(E380)="-", "N/A", IF(RIGHT(E380,1)=")",IF(RIGHT(E380,2)="T)",-1000000000000*VALUE(MID(E380,2,LEN(E380)-3)),IF(RIGHT(E380,2)="M)",-1000000*VALUE(MID(E380,2,LEN(E380)-3)),IF(RIGHT(E380,2)="B)",-1000000000*VALUE(MID(E380,2,LEN(E380)-3)),IF(RIGHT(E380,2)="k)",-1000*VALUE(MID(E380,2,LEN(E380)-3)),VALUE(SUBSTITUTE(E380,",","")))))),IF(RIGHT(E380,1)="T",1000000000000*VALUE(LEFT(E380,LEN(E380)-1)),IF(RIGHT(E380,1)="M",1000000*VALUE(LEFT(E380,LEN(E380)-1)),IF(RIGHT(E380,1)="B",1000000000*VALUE(LEFT(E380,LEN(E380)-1)),IF(RIGHT(E380,1)="%",0.01*VALUE(LEFT(E380,LEN(E380)-1)),IF(RIGHT(E380,1)="k",1000*VALUE(LEFT(E380,LEN(E380)-1)),VALUE(SUBSTITUTE(E380,",",""))))))))),"N/A")</f>
        <v>N/A</v>
      </c>
      <c r="M380" t="str">
        <f t="shared" ref="M380:M399" si="43">IFERROR(IF(TRIM(F380)="-", "N/A", IF(RIGHT(F380,1)=")",IF(RIGHT(F380,2)="T)",-1000000000000*VALUE(MID(F380,2,LEN(F380)-3)),IF(RIGHT(F380,2)="M)",-1000000*VALUE(MID(F380,2,LEN(F380)-3)),IF(RIGHT(F380,2)="B)",-1000000000*VALUE(MID(F380,2,LEN(F380)-3)),IF(RIGHT(F380,2)="k)",-1000*VALUE(MID(F380,2,LEN(F380)-3)),VALUE(SUBSTITUTE(F380,",","")))))),IF(RIGHT(F380,1)="T",1000000000000*VALUE(LEFT(F380,LEN(F380)-1)),IF(RIGHT(F380,1)="M",1000000*VALUE(LEFT(F380,LEN(F380)-1)),IF(RIGHT(F380,1)="B",1000000000*VALUE(LEFT(F380,LEN(F380)-1)),IF(RIGHT(F380,1)="%",0.01*VALUE(LEFT(F380,LEN(F380)-1)),IF(RIGHT(F380,1)="k",1000*VALUE(LEFT(F380,LEN(F380)-1)),VALUE(SUBSTITUTE(F380,",",""))))))))),"N/A")</f>
        <v>N/A</v>
      </c>
      <c r="N380" t="str">
        <f t="shared" ref="N380:N399" si="44">IFERROR(IF(TRIM(G380)="-", "N/A", IF(RIGHT(G380,1)=")",IF(RIGHT(G380,2)="T)",-1000000000000*VALUE(MID(G380,2,LEN(G380)-3)),IF(RIGHT(G380,2)="M)",-1000000*VALUE(MID(G380,2,LEN(G380)-3)),IF(RIGHT(G380,2)="B)",-1000000000*VALUE(MID(G380,2,LEN(G380)-3)),IF(RIGHT(G380,2)="k)",-1000*VALUE(MID(G380,2,LEN(G380)-3)),VALUE(SUBSTITUTE(G380,",","")))))),IF(RIGHT(G380,1)="T",1000000000000*VALUE(LEFT(G380,LEN(G380)-1)),IF(RIGHT(G380,1)="M",1000000*VALUE(LEFT(G380,LEN(G380)-1)),IF(RIGHT(G380,1)="B",1000000000*VALUE(LEFT(G380,LEN(G380)-1)),IF(RIGHT(G380,1)="%",0.01*VALUE(LEFT(G380,LEN(G380)-1)),IF(RIGHT(G380,1)="k",1000*VALUE(LEFT(G380,LEN(G380)-1)),VALUE(SUBSTITUTE(G380,",",""))))))))),"N/A")</f>
        <v>N/A</v>
      </c>
    </row>
    <row r="381" spans="9:14" x14ac:dyDescent="0.3">
      <c r="I381" t="str">
        <f t="shared" si="39"/>
        <v>N/A</v>
      </c>
      <c r="J381" t="str">
        <f t="shared" si="40"/>
        <v>N/A</v>
      </c>
      <c r="K381" t="str">
        <f t="shared" si="41"/>
        <v>N/A</v>
      </c>
      <c r="L381" t="str">
        <f t="shared" si="42"/>
        <v>N/A</v>
      </c>
      <c r="M381" t="str">
        <f t="shared" si="43"/>
        <v>N/A</v>
      </c>
      <c r="N381" t="str">
        <f t="shared" si="44"/>
        <v>N/A</v>
      </c>
    </row>
    <row r="382" spans="9:14" x14ac:dyDescent="0.3">
      <c r="I382" t="str">
        <f t="shared" si="39"/>
        <v>N/A</v>
      </c>
      <c r="J382" t="str">
        <f t="shared" si="40"/>
        <v>N/A</v>
      </c>
      <c r="K382" t="str">
        <f t="shared" si="41"/>
        <v>N/A</v>
      </c>
      <c r="L382" t="str">
        <f t="shared" si="42"/>
        <v>N/A</v>
      </c>
      <c r="M382" t="str">
        <f t="shared" si="43"/>
        <v>N/A</v>
      </c>
      <c r="N382" t="str">
        <f t="shared" si="44"/>
        <v>N/A</v>
      </c>
    </row>
    <row r="383" spans="9:14" x14ac:dyDescent="0.3">
      <c r="I383" t="str">
        <f t="shared" si="39"/>
        <v>N/A</v>
      </c>
      <c r="J383" t="str">
        <f t="shared" si="40"/>
        <v>N/A</v>
      </c>
      <c r="K383" t="str">
        <f t="shared" si="41"/>
        <v>N/A</v>
      </c>
      <c r="L383" t="str">
        <f t="shared" si="42"/>
        <v>N/A</v>
      </c>
      <c r="M383" t="str">
        <f t="shared" si="43"/>
        <v>N/A</v>
      </c>
      <c r="N383" t="str">
        <f t="shared" si="44"/>
        <v>N/A</v>
      </c>
    </row>
    <row r="384" spans="9:14" x14ac:dyDescent="0.3">
      <c r="I384" t="str">
        <f t="shared" si="39"/>
        <v>N/A</v>
      </c>
      <c r="J384" t="str">
        <f t="shared" si="40"/>
        <v>N/A</v>
      </c>
      <c r="K384" t="str">
        <f t="shared" si="41"/>
        <v>N/A</v>
      </c>
      <c r="L384" t="str">
        <f t="shared" si="42"/>
        <v>N/A</v>
      </c>
      <c r="M384" t="str">
        <f t="shared" si="43"/>
        <v>N/A</v>
      </c>
      <c r="N384" t="str">
        <f t="shared" si="44"/>
        <v>N/A</v>
      </c>
    </row>
    <row r="385" spans="9:14" x14ac:dyDescent="0.3">
      <c r="I385" t="str">
        <f t="shared" si="39"/>
        <v>N/A</v>
      </c>
      <c r="J385" t="str">
        <f t="shared" si="40"/>
        <v>N/A</v>
      </c>
      <c r="K385" t="str">
        <f t="shared" si="41"/>
        <v>N/A</v>
      </c>
      <c r="L385" t="str">
        <f t="shared" si="42"/>
        <v>N/A</v>
      </c>
      <c r="M385" t="str">
        <f t="shared" si="43"/>
        <v>N/A</v>
      </c>
      <c r="N385" t="str">
        <f t="shared" si="44"/>
        <v>N/A</v>
      </c>
    </row>
    <row r="386" spans="9:14" x14ac:dyDescent="0.3">
      <c r="I386" t="str">
        <f t="shared" si="39"/>
        <v>N/A</v>
      </c>
      <c r="J386" t="str">
        <f t="shared" si="40"/>
        <v>N/A</v>
      </c>
      <c r="K386" t="str">
        <f t="shared" si="41"/>
        <v>N/A</v>
      </c>
      <c r="L386" t="str">
        <f t="shared" si="42"/>
        <v>N/A</v>
      </c>
      <c r="M386" t="str">
        <f t="shared" si="43"/>
        <v>N/A</v>
      </c>
      <c r="N386" t="str">
        <f t="shared" si="44"/>
        <v>N/A</v>
      </c>
    </row>
    <row r="387" spans="9:14" x14ac:dyDescent="0.3">
      <c r="I387" t="str">
        <f t="shared" si="39"/>
        <v>N/A</v>
      </c>
      <c r="J387" t="str">
        <f t="shared" si="40"/>
        <v>N/A</v>
      </c>
      <c r="K387" t="str">
        <f t="shared" si="41"/>
        <v>N/A</v>
      </c>
      <c r="L387" t="str">
        <f t="shared" si="42"/>
        <v>N/A</v>
      </c>
      <c r="M387" t="str">
        <f t="shared" si="43"/>
        <v>N/A</v>
      </c>
      <c r="N387" t="str">
        <f t="shared" si="44"/>
        <v>N/A</v>
      </c>
    </row>
    <row r="388" spans="9:14" x14ac:dyDescent="0.3">
      <c r="I388" t="str">
        <f t="shared" si="39"/>
        <v>N/A</v>
      </c>
      <c r="J388" t="str">
        <f t="shared" si="40"/>
        <v>N/A</v>
      </c>
      <c r="K388" t="str">
        <f t="shared" si="41"/>
        <v>N/A</v>
      </c>
      <c r="L388" t="str">
        <f t="shared" si="42"/>
        <v>N/A</v>
      </c>
      <c r="M388" t="str">
        <f t="shared" si="43"/>
        <v>N/A</v>
      </c>
      <c r="N388" t="str">
        <f t="shared" si="44"/>
        <v>N/A</v>
      </c>
    </row>
    <row r="389" spans="9:14" x14ac:dyDescent="0.3">
      <c r="I389" t="str">
        <f t="shared" si="39"/>
        <v>N/A</v>
      </c>
      <c r="J389" t="str">
        <f t="shared" si="40"/>
        <v>N/A</v>
      </c>
      <c r="K389" t="str">
        <f t="shared" si="41"/>
        <v>N/A</v>
      </c>
      <c r="L389" t="str">
        <f t="shared" si="42"/>
        <v>N/A</v>
      </c>
      <c r="M389" t="str">
        <f t="shared" si="43"/>
        <v>N/A</v>
      </c>
      <c r="N389" t="str">
        <f t="shared" si="44"/>
        <v>N/A</v>
      </c>
    </row>
    <row r="390" spans="9:14" x14ac:dyDescent="0.3">
      <c r="I390" t="str">
        <f t="shared" si="39"/>
        <v>N/A</v>
      </c>
      <c r="J390" t="str">
        <f t="shared" si="40"/>
        <v>N/A</v>
      </c>
      <c r="K390" t="str">
        <f t="shared" si="41"/>
        <v>N/A</v>
      </c>
      <c r="L390" t="str">
        <f t="shared" si="42"/>
        <v>N/A</v>
      </c>
      <c r="M390" t="str">
        <f t="shared" si="43"/>
        <v>N/A</v>
      </c>
      <c r="N390" t="str">
        <f t="shared" si="44"/>
        <v>N/A</v>
      </c>
    </row>
    <row r="391" spans="9:14" x14ac:dyDescent="0.3">
      <c r="I391" t="str">
        <f t="shared" si="39"/>
        <v>N/A</v>
      </c>
      <c r="J391" t="str">
        <f t="shared" si="40"/>
        <v>N/A</v>
      </c>
      <c r="K391" t="str">
        <f t="shared" si="41"/>
        <v>N/A</v>
      </c>
      <c r="L391" t="str">
        <f t="shared" si="42"/>
        <v>N/A</v>
      </c>
      <c r="M391" t="str">
        <f t="shared" si="43"/>
        <v>N/A</v>
      </c>
      <c r="N391" t="str">
        <f t="shared" si="44"/>
        <v>N/A</v>
      </c>
    </row>
    <row r="392" spans="9:14" x14ac:dyDescent="0.3">
      <c r="I392" t="str">
        <f t="shared" si="39"/>
        <v>N/A</v>
      </c>
      <c r="J392" t="str">
        <f t="shared" si="40"/>
        <v>N/A</v>
      </c>
      <c r="K392" t="str">
        <f t="shared" si="41"/>
        <v>N/A</v>
      </c>
      <c r="L392" t="str">
        <f t="shared" si="42"/>
        <v>N/A</v>
      </c>
      <c r="M392" t="str">
        <f t="shared" si="43"/>
        <v>N/A</v>
      </c>
      <c r="N392" t="str">
        <f t="shared" si="44"/>
        <v>N/A</v>
      </c>
    </row>
    <row r="393" spans="9:14" x14ac:dyDescent="0.3">
      <c r="I393" t="str">
        <f t="shared" si="39"/>
        <v>N/A</v>
      </c>
      <c r="J393" t="str">
        <f t="shared" si="40"/>
        <v>N/A</v>
      </c>
      <c r="K393" t="str">
        <f t="shared" si="41"/>
        <v>N/A</v>
      </c>
      <c r="L393" t="str">
        <f t="shared" si="42"/>
        <v>N/A</v>
      </c>
      <c r="M393" t="str">
        <f t="shared" si="43"/>
        <v>N/A</v>
      </c>
      <c r="N393" t="str">
        <f t="shared" si="44"/>
        <v>N/A</v>
      </c>
    </row>
    <row r="394" spans="9:14" x14ac:dyDescent="0.3">
      <c r="I394" t="str">
        <f t="shared" si="39"/>
        <v>N/A</v>
      </c>
      <c r="J394" t="str">
        <f t="shared" si="40"/>
        <v>N/A</v>
      </c>
      <c r="K394" t="str">
        <f t="shared" si="41"/>
        <v>N/A</v>
      </c>
      <c r="L394" t="str">
        <f t="shared" si="42"/>
        <v>N/A</v>
      </c>
      <c r="M394" t="str">
        <f t="shared" si="43"/>
        <v>N/A</v>
      </c>
      <c r="N394" t="str">
        <f t="shared" si="44"/>
        <v>N/A</v>
      </c>
    </row>
    <row r="395" spans="9:14" x14ac:dyDescent="0.3">
      <c r="I395" t="str">
        <f t="shared" si="39"/>
        <v>N/A</v>
      </c>
      <c r="J395" t="str">
        <f t="shared" si="40"/>
        <v>N/A</v>
      </c>
      <c r="K395" t="str">
        <f t="shared" si="41"/>
        <v>N/A</v>
      </c>
      <c r="L395" t="str">
        <f t="shared" si="42"/>
        <v>N/A</v>
      </c>
      <c r="M395" t="str">
        <f t="shared" si="43"/>
        <v>N/A</v>
      </c>
      <c r="N395" t="str">
        <f t="shared" si="44"/>
        <v>N/A</v>
      </c>
    </row>
    <row r="396" spans="9:14" x14ac:dyDescent="0.3">
      <c r="I396" t="str">
        <f t="shared" si="39"/>
        <v>N/A</v>
      </c>
      <c r="J396" t="str">
        <f t="shared" si="40"/>
        <v>N/A</v>
      </c>
      <c r="K396" t="str">
        <f t="shared" si="41"/>
        <v>N/A</v>
      </c>
      <c r="L396" t="str">
        <f t="shared" si="42"/>
        <v>N/A</v>
      </c>
      <c r="M396" t="str">
        <f t="shared" si="43"/>
        <v>N/A</v>
      </c>
      <c r="N396" t="str">
        <f t="shared" si="44"/>
        <v>N/A</v>
      </c>
    </row>
    <row r="397" spans="9:14" x14ac:dyDescent="0.3">
      <c r="I397" t="str">
        <f t="shared" si="39"/>
        <v>N/A</v>
      </c>
      <c r="J397" t="str">
        <f t="shared" si="40"/>
        <v>N/A</v>
      </c>
      <c r="K397" t="str">
        <f t="shared" si="41"/>
        <v>N/A</v>
      </c>
      <c r="L397" t="str">
        <f t="shared" si="42"/>
        <v>N/A</v>
      </c>
      <c r="M397" t="str">
        <f t="shared" si="43"/>
        <v>N/A</v>
      </c>
      <c r="N397" t="str">
        <f t="shared" si="44"/>
        <v>N/A</v>
      </c>
    </row>
    <row r="398" spans="9:14" x14ac:dyDescent="0.3">
      <c r="I398" t="str">
        <f t="shared" si="39"/>
        <v>N/A</v>
      </c>
      <c r="J398" t="str">
        <f t="shared" si="40"/>
        <v>N/A</v>
      </c>
      <c r="K398" t="str">
        <f t="shared" si="41"/>
        <v>N/A</v>
      </c>
      <c r="L398" t="str">
        <f t="shared" si="42"/>
        <v>N/A</v>
      </c>
      <c r="M398" t="str">
        <f t="shared" si="43"/>
        <v>N/A</v>
      </c>
      <c r="N398" t="str">
        <f t="shared" si="44"/>
        <v>N/A</v>
      </c>
    </row>
    <row r="399" spans="9:14" x14ac:dyDescent="0.3">
      <c r="I399" t="str">
        <f t="shared" si="39"/>
        <v>N/A</v>
      </c>
      <c r="J399" t="str">
        <f t="shared" si="40"/>
        <v>N/A</v>
      </c>
      <c r="K399" t="str">
        <f t="shared" si="41"/>
        <v>N/A</v>
      </c>
      <c r="L399" t="str">
        <f t="shared" si="42"/>
        <v>N/A</v>
      </c>
      <c r="M399" t="str">
        <f t="shared" si="43"/>
        <v>N/A</v>
      </c>
      <c r="N399" t="str">
        <f t="shared" si="44"/>
        <v>N/A</v>
      </c>
    </row>
    <row r="450" spans="2:40" x14ac:dyDescent="0.3">
      <c r="B450" t="str">
        <f>"ROIC Super Tree"</f>
        <v>ROIC Super Tree</v>
      </c>
    </row>
    <row r="452" spans="2:40" x14ac:dyDescent="0.3">
      <c r="AK452" t="str">
        <f>"Change in Gross Margin / Sales"</f>
        <v>Change in Gross Margin / Sales</v>
      </c>
    </row>
    <row r="453" spans="2:40" x14ac:dyDescent="0.3">
      <c r="X453" t="str">
        <f>"Gross Margin"</f>
        <v>Gross Margin</v>
      </c>
      <c r="AK453" t="str">
        <f>K476</f>
        <v>12-13</v>
      </c>
      <c r="AL453" t="str">
        <f>L476</f>
        <v>13-14</v>
      </c>
      <c r="AM453" t="str">
        <f>M476</f>
        <v>14-15</v>
      </c>
      <c r="AN453" t="str">
        <f>N476</f>
        <v>15-16</v>
      </c>
    </row>
    <row r="454" spans="2:40" x14ac:dyDescent="0.3">
      <c r="X454" t="str">
        <f>D476</f>
        <v>2012</v>
      </c>
      <c r="Y454" t="str">
        <f>E476</f>
        <v>2013</v>
      </c>
      <c r="Z454" t="str">
        <f>F476</f>
        <v>2014</v>
      </c>
      <c r="AA454" t="str">
        <f>G476</f>
        <v>2015</v>
      </c>
      <c r="AB454" t="str">
        <f>H476</f>
        <v>2016</v>
      </c>
      <c r="AK454" t="e">
        <f ca="1">Y455-X455</f>
        <v>#VALUE!</v>
      </c>
      <c r="AL454" t="e">
        <f ca="1">Z455-Y455</f>
        <v>#VALUE!</v>
      </c>
      <c r="AM454" t="e">
        <f ca="1">AA455-Z455</f>
        <v>#VALUE!</v>
      </c>
      <c r="AN454" t="e">
        <f ca="1">AB455-AA455</f>
        <v>#VALUE!</v>
      </c>
    </row>
    <row r="455" spans="2:40" x14ac:dyDescent="0.3">
      <c r="X455" t="e">
        <f ca="1">IFERROR((INDIRECT("J" &amp; MATCH("Gross Income",B145:B403,0) +144))/(INDIRECT("J" &amp; MATCH("Sales/Revenue",B145:B403,0) +144)), IFERROR((1 - (INDIRECT("J" &amp; MATCH("Cost of Goods Sold*",B145:B403,0) +144))/(INDIRECT("J" &amp; MATCH("Sales/Revenue",B145:B403,0) +144))),(INDIRECT("J" &amp; MATCH("Operating Income",B145:B403,0) +144))/(INDIRECT("J" &amp; MATCH("Sales/Revenue",B145:B403,0) +144))))</f>
        <v>#VALUE!</v>
      </c>
      <c r="Y455" t="e">
        <f ca="1">IFERROR((INDIRECT("K" &amp; MATCH("Gross Income",B145:B403,0) +144))/(INDIRECT("K" &amp; MATCH("Sales/Revenue",B145:B403,0) +144)), IFERROR((1 - (INDIRECT("K" &amp; MATCH("Cost of Goods Sold*",B145:B403,0) +144))/(INDIRECT("K" &amp; MATCH("Sales/Revenue",B145:B403,0) +144))),(INDIRECT("K" &amp; MATCH("Operating Income",B145:B403,0) +144))/(INDIRECT("K" &amp; MATCH("Sales/Revenue",B145:B403,0) +144))))</f>
        <v>#VALUE!</v>
      </c>
      <c r="Z455" t="e">
        <f ca="1">IFERROR((INDIRECT("L" &amp; MATCH("Gross Income",B145:B403,0) +144))/(INDIRECT("L" &amp; MATCH("Sales/Revenue",B145:B403,0) +144)), IFERROR((1 - (INDIRECT("L" &amp; MATCH("Cost of Goods Sold*",B145:B403,0) +144))/(INDIRECT("L" &amp; MATCH("Sales/Revenue",B145:B403,0) +144))),(INDIRECT("L" &amp; MATCH("Operating Income",B145:B403,0) +144))/(INDIRECT("L" &amp; MATCH("Sales/Revenue",B145:B403,0) +144))))</f>
        <v>#VALUE!</v>
      </c>
      <c r="AA455" t="e">
        <f ca="1">IFERROR((INDIRECT("M" &amp; MATCH("Gross Income",B145:B403,0) +144))/(INDIRECT("M" &amp; MATCH("Sales/Revenue",B145:B403,0) +144)), IFERROR((1 - (INDIRECT("M" &amp; MATCH("Cost of Goods Sold*",B145:B403,0) +144))/(INDIRECT("M" &amp; MATCH("Sales/Revenue",B145:B403,0) +144))),(INDIRECT("M" &amp; MATCH("Operating Income",B145:B403,0) +144))/(INDIRECT("M" &amp; MATCH("Sales/Revenue",B145:B403,0) +144))))</f>
        <v>#VALUE!</v>
      </c>
      <c r="AB455" t="e">
        <f ca="1">IFERROR((INDIRECT("N" &amp; MATCH("Gross Income",B145:B403,0) +144))/(INDIRECT("N" &amp; MATCH("Sales/Revenue",B145:B403,0) +144)), IFERROR((1 - (INDIRECT("N" &amp; MATCH("Cost of Goods Sold*",B145:B403,0) +144))/(INDIRECT("N" &amp; MATCH("Sales/Revenue",B145:B403,0) +144))),(INDIRECT("N" &amp; MATCH("Operating Income",B145:B403,0) +144))/(INDIRECT("N" &amp; MATCH("Sales/Revenue",B145:B403,0) +144))))</f>
        <v>#VALUE!</v>
      </c>
    </row>
    <row r="460" spans="2:40" x14ac:dyDescent="0.3">
      <c r="Q460" t="str">
        <f>"Operating Margin"</f>
        <v>Operating Margin</v>
      </c>
    </row>
    <row r="461" spans="2:40" x14ac:dyDescent="0.3">
      <c r="Q461" t="str">
        <f>D476</f>
        <v>2012</v>
      </c>
      <c r="R461" t="str">
        <f>E476</f>
        <v>2013</v>
      </c>
      <c r="S461" t="str">
        <f>F476</f>
        <v>2014</v>
      </c>
      <c r="T461" t="str">
        <f>G476</f>
        <v>2015</v>
      </c>
      <c r="U461" t="str">
        <f>H476</f>
        <v>2016</v>
      </c>
      <c r="X461" t="str">
        <f>"SGA / Sales"</f>
        <v>SGA / Sales</v>
      </c>
      <c r="AE461" t="str">
        <f>"Change in Operating Margin"</f>
        <v>Change in Operating Margin</v>
      </c>
      <c r="AK461" t="str">
        <f>"Change in SGA / Sales"</f>
        <v>Change in SGA / Sales</v>
      </c>
    </row>
    <row r="462" spans="2:40" x14ac:dyDescent="0.3">
      <c r="Q462" t="e">
        <f ca="1">X455-X463-X471</f>
        <v>#VALUE!</v>
      </c>
      <c r="R462" t="e">
        <f ca="1">Y455-Y463-Y471</f>
        <v>#VALUE!</v>
      </c>
      <c r="S462" t="e">
        <f ca="1">Z455-Z463-Z471</f>
        <v>#VALUE!</v>
      </c>
      <c r="T462" t="e">
        <f ca="1">AA455-AA463-AA471</f>
        <v>#VALUE!</v>
      </c>
      <c r="U462" t="e">
        <f ca="1">AB455-AB463-AB471</f>
        <v>#VALUE!</v>
      </c>
      <c r="X462" t="str">
        <f>D476</f>
        <v>2012</v>
      </c>
      <c r="Y462" t="str">
        <f>E476</f>
        <v>2013</v>
      </c>
      <c r="Z462" t="str">
        <f>F476</f>
        <v>2014</v>
      </c>
      <c r="AA462" t="str">
        <f>G476</f>
        <v>2015</v>
      </c>
      <c r="AB462" t="str">
        <f>H476</f>
        <v>2016</v>
      </c>
      <c r="AE462" t="str">
        <f>K476</f>
        <v>12-13</v>
      </c>
      <c r="AF462" t="str">
        <f>L476</f>
        <v>13-14</v>
      </c>
      <c r="AG462" t="str">
        <f>M476</f>
        <v>14-15</v>
      </c>
      <c r="AH462" t="str">
        <f>N476</f>
        <v>15-16</v>
      </c>
      <c r="AK462" t="str">
        <f>K476</f>
        <v>12-13</v>
      </c>
      <c r="AL462" t="str">
        <f>L476</f>
        <v>13-14</v>
      </c>
      <c r="AM462" t="str">
        <f>M476</f>
        <v>14-15</v>
      </c>
      <c r="AN462" t="str">
        <f>N476</f>
        <v>15-16</v>
      </c>
    </row>
    <row r="463" spans="2:40" x14ac:dyDescent="0.3">
      <c r="X463" t="e">
        <f ca="1">(INDIRECT("J" &amp; MATCH("SG&amp;A Expense",B145:B403,0) +144))/(INDIRECT("J" &amp; MATCH("Sales/Revenue",B145:B403,0) +144))</f>
        <v>#N/A</v>
      </c>
      <c r="Y463" t="e">
        <f ca="1">(INDIRECT("K" &amp; MATCH("SG&amp;A Expense",B145:B403,0) +144))/(INDIRECT("K" &amp; MATCH("Sales/Revenue",B145:B403,0) +144))</f>
        <v>#N/A</v>
      </c>
      <c r="Z463" t="e">
        <f ca="1">(INDIRECT("L" &amp; MATCH("SG&amp;A Expense",B145:B403,0) +144))/(INDIRECT("L" &amp; MATCH("Sales/Revenue",B145:B403,0) +144))</f>
        <v>#N/A</v>
      </c>
      <c r="AA463" t="e">
        <f ca="1">(INDIRECT("M" &amp; MATCH("SG&amp;A Expense",B145:B403,0) +144))/(INDIRECT("M" &amp; MATCH("Sales/Revenue",B145:B403,0) +144))</f>
        <v>#N/A</v>
      </c>
      <c r="AB463" t="e">
        <f ca="1">(INDIRECT("N" &amp; MATCH("SG&amp;A Expense",B145:B403,0) +144))/(INDIRECT("N" &amp; MATCH("Sales/Revenue",B145:B403,0) +144))</f>
        <v>#N/A</v>
      </c>
      <c r="AE463" t="e">
        <f ca="1">R462-Q462</f>
        <v>#VALUE!</v>
      </c>
      <c r="AF463" t="e">
        <f ca="1">S462-R462</f>
        <v>#VALUE!</v>
      </c>
      <c r="AG463" t="e">
        <f ca="1">T462-S462</f>
        <v>#VALUE!</v>
      </c>
      <c r="AH463" t="e">
        <f ca="1">U462-T462</f>
        <v>#VALUE!</v>
      </c>
      <c r="AK463" t="e">
        <f ca="1">Y463-X463</f>
        <v>#N/A</v>
      </c>
      <c r="AL463" t="e">
        <f ca="1">Z463-Y463</f>
        <v>#N/A</v>
      </c>
      <c r="AM463" t="e">
        <f ca="1">AA463-Z463</f>
        <v>#N/A</v>
      </c>
      <c r="AN463" t="e">
        <f ca="1">AB463-AA463</f>
        <v>#N/A</v>
      </c>
    </row>
    <row r="465" spans="4:40" x14ac:dyDescent="0.3">
      <c r="J465" t="str">
        <f>"EOY Pretax ROIC"</f>
        <v>EOY Pretax ROIC</v>
      </c>
    </row>
    <row r="466" spans="4:40" x14ac:dyDescent="0.3">
      <c r="J466" t="str">
        <f>D476</f>
        <v>2012</v>
      </c>
      <c r="K466" t="str">
        <f>E476</f>
        <v>2013</v>
      </c>
      <c r="L466" t="str">
        <f>F476</f>
        <v>2014</v>
      </c>
      <c r="M466" t="str">
        <f>G476</f>
        <v>2015</v>
      </c>
      <c r="N466" t="str">
        <f>H476</f>
        <v>2016</v>
      </c>
    </row>
    <row r="467" spans="4:40" x14ac:dyDescent="0.3">
      <c r="J467" t="e">
        <f ca="1">Q462*(1/Q490)</f>
        <v>#VALUE!</v>
      </c>
      <c r="K467" t="e">
        <f ca="1">R462*(1/R490)</f>
        <v>#VALUE!</v>
      </c>
      <c r="L467" t="e">
        <f ca="1">S462*(1/S490)</f>
        <v>#VALUE!</v>
      </c>
      <c r="M467" t="e">
        <f ca="1">T462*(1/T490)</f>
        <v>#VALUE!</v>
      </c>
      <c r="N467" t="e">
        <f ca="1">U462*(1/U490)</f>
        <v>#VALUE!</v>
      </c>
    </row>
    <row r="469" spans="4:40" x14ac:dyDescent="0.3">
      <c r="X469" t="str">
        <f>"Depreciation / Sales"</f>
        <v>Depreciation / Sales</v>
      </c>
    </row>
    <row r="470" spans="4:40" x14ac:dyDescent="0.3">
      <c r="Q470" t="str">
        <f>"Change in EOY Pretax ROIC"</f>
        <v>Change in EOY Pretax ROIC</v>
      </c>
      <c r="X470" t="str">
        <f>D476</f>
        <v>2012</v>
      </c>
      <c r="Y470" t="str">
        <f>E476</f>
        <v>2013</v>
      </c>
      <c r="Z470" t="str">
        <f>F476</f>
        <v>2014</v>
      </c>
      <c r="AA470" t="str">
        <f>G476</f>
        <v>2015</v>
      </c>
      <c r="AB470" t="str">
        <f>H476</f>
        <v>2016</v>
      </c>
    </row>
    <row r="471" spans="4:40" x14ac:dyDescent="0.3">
      <c r="Q471" t="str">
        <f>K476</f>
        <v>12-13</v>
      </c>
      <c r="R471" t="str">
        <f>L476</f>
        <v>13-14</v>
      </c>
      <c r="S471" t="str">
        <f>M476</f>
        <v>14-15</v>
      </c>
      <c r="T471" t="str">
        <f>N476</f>
        <v>15-16</v>
      </c>
      <c r="X471" t="e">
        <f ca="1">(INDIRECT("J" &amp; MATCH("Depreciation &amp; Amortization Expense",B145:B403,0) +144))/(INDIRECT("J" &amp; MATCH("Sales/Revenue",B145:B403,0) +144))</f>
        <v>#VALUE!</v>
      </c>
      <c r="Y471" t="e">
        <f ca="1">(INDIRECT("K" &amp; MATCH("Depreciation &amp; Amortization Expense",B145:B403,0) +144))/(INDIRECT("K" &amp; MATCH("Sales/Revenue",B145:B403,0) +144))</f>
        <v>#VALUE!</v>
      </c>
      <c r="Z471" t="e">
        <f ca="1">(INDIRECT("L" &amp; MATCH("Depreciation &amp; Amortization Expense",B145:B403,0) +144))/(INDIRECT("L" &amp; MATCH("Sales/Revenue",B145:B403,0) +144))</f>
        <v>#VALUE!</v>
      </c>
      <c r="AA471" t="e">
        <f ca="1">(INDIRECT("M" &amp; MATCH("Depreciation &amp; Amortization Expense",B145:B403,0) +144))/(INDIRECT("M" &amp; MATCH("Sales/Revenue",B145:B403,0) +144))</f>
        <v>#VALUE!</v>
      </c>
      <c r="AB471" t="e">
        <f ca="1">(INDIRECT("N" &amp; MATCH("Depreciation &amp; Amortization Expense",B145:B403,0) +144))/(INDIRECT("N" &amp; MATCH("Sales/Revenue",B145:B403,0) +144))</f>
        <v>#VALUE!</v>
      </c>
    </row>
    <row r="472" spans="4:40" x14ac:dyDescent="0.3">
      <c r="Q472" t="e">
        <f ca="1">K467-J467</f>
        <v>#VALUE!</v>
      </c>
      <c r="R472" t="e">
        <f ca="1">L467-K467</f>
        <v>#VALUE!</v>
      </c>
      <c r="S472" t="e">
        <f ca="1">M467-L467</f>
        <v>#VALUE!</v>
      </c>
      <c r="T472" t="e">
        <f ca="1">N467-M467</f>
        <v>#VALUE!</v>
      </c>
      <c r="AK472" t="str">
        <f>"Change in Depreciation / Sales"</f>
        <v>Change in Depreciation / Sales</v>
      </c>
    </row>
    <row r="473" spans="4:40" x14ac:dyDescent="0.3">
      <c r="AK473" t="str">
        <f>K476</f>
        <v>12-13</v>
      </c>
      <c r="AL473" t="str">
        <f>L476</f>
        <v>13-14</v>
      </c>
      <c r="AM473" t="str">
        <f>M476</f>
        <v>14-15</v>
      </c>
      <c r="AN473" t="str">
        <f>N476</f>
        <v>15-16</v>
      </c>
    </row>
    <row r="474" spans="4:40" x14ac:dyDescent="0.3">
      <c r="AK474" t="e">
        <f ca="1">Y471-X471</f>
        <v>#VALUE!</v>
      </c>
      <c r="AL474" t="e">
        <f ca="1">Z471-Y471</f>
        <v>#VALUE!</v>
      </c>
      <c r="AM474" t="e">
        <f ca="1">AA471-Z471</f>
        <v>#VALUE!</v>
      </c>
      <c r="AN474" t="e">
        <f ca="1">AB471-AA471</f>
        <v>#VALUE!</v>
      </c>
    </row>
    <row r="475" spans="4:40" x14ac:dyDescent="0.3">
      <c r="D475" t="str">
        <f>"EOY ROIC"</f>
        <v>EOY ROIC</v>
      </c>
      <c r="K475" t="str">
        <f>"Change in EOY ROIC"</f>
        <v>Change in EOY ROIC</v>
      </c>
    </row>
    <row r="476" spans="4:40" x14ac:dyDescent="0.3">
      <c r="D476" t="str">
        <f>C144</f>
        <v>2012</v>
      </c>
      <c r="E476" t="str">
        <f>D144</f>
        <v>2013</v>
      </c>
      <c r="F476" t="str">
        <f>E144</f>
        <v>2014</v>
      </c>
      <c r="G476" t="str">
        <f>F144</f>
        <v>2015</v>
      </c>
      <c r="H476" t="str">
        <f>G144</f>
        <v>2016</v>
      </c>
      <c r="K476" t="str">
        <f>RIGHT(D476,2) &amp; "-" &amp; RIGHT(E476,2)</f>
        <v>12-13</v>
      </c>
      <c r="L476" t="str">
        <f>RIGHT(E476,2) &amp; "-" &amp; RIGHT(F476,2)</f>
        <v>13-14</v>
      </c>
      <c r="M476" t="str">
        <f>RIGHT(F476,2) &amp; "-" &amp; RIGHT(G476,2)</f>
        <v>14-15</v>
      </c>
      <c r="N476" t="str">
        <f>RIGHT(G476,2) &amp; "-" &amp; RIGHT(H476,2)</f>
        <v>15-16</v>
      </c>
    </row>
    <row r="477" spans="4:40" x14ac:dyDescent="0.3">
      <c r="D477" t="e">
        <f ca="1">J467*(1-J487)</f>
        <v>#VALUE!</v>
      </c>
      <c r="E477" t="e">
        <f ca="1">K467*(1-K487)</f>
        <v>#VALUE!</v>
      </c>
      <c r="F477" t="e">
        <f ca="1">L467*(1-L487)</f>
        <v>#VALUE!</v>
      </c>
      <c r="G477" t="e">
        <f ca="1">M467*(1-M487)</f>
        <v>#VALUE!</v>
      </c>
      <c r="H477" t="e">
        <f ca="1">N467*(1-N487)</f>
        <v>#VALUE!</v>
      </c>
      <c r="K477" t="e">
        <f ca="1">E477-D477</f>
        <v>#VALUE!</v>
      </c>
      <c r="L477" t="e">
        <f ca="1">F477-E477</f>
        <v>#VALUE!</v>
      </c>
      <c r="M477" t="e">
        <f ca="1">G477-F477</f>
        <v>#VALUE!</v>
      </c>
      <c r="N477" t="e">
        <f ca="1">H477-G477</f>
        <v>#VALUE!</v>
      </c>
    </row>
    <row r="479" spans="4:40" x14ac:dyDescent="0.3">
      <c r="Q479" t="str">
        <f>"Change in Cash Tax Rate"</f>
        <v>Change in Cash Tax Rate</v>
      </c>
    </row>
    <row r="480" spans="4:40" x14ac:dyDescent="0.3">
      <c r="Q480" t="str">
        <f>K476</f>
        <v>12-13</v>
      </c>
      <c r="R480" t="str">
        <f>L476</f>
        <v>13-14</v>
      </c>
      <c r="S480" t="str">
        <f>M476</f>
        <v>14-15</v>
      </c>
      <c r="T480" t="str">
        <f>N476</f>
        <v>15-16</v>
      </c>
    </row>
    <row r="481" spans="10:40" x14ac:dyDescent="0.3">
      <c r="Q481" t="e">
        <f ca="1">K487-J487</f>
        <v>#N/A</v>
      </c>
      <c r="R481" t="e">
        <f ca="1">L487-K487</f>
        <v>#N/A</v>
      </c>
      <c r="S481" t="e">
        <f ca="1">M487-L487</f>
        <v>#N/A</v>
      </c>
      <c r="T481" t="e">
        <f ca="1">N487-M487</f>
        <v>#N/A</v>
      </c>
      <c r="X481" t="str">
        <f>"Op WC / Sales"</f>
        <v>Op WC / Sales</v>
      </c>
    </row>
    <row r="482" spans="10:40" x14ac:dyDescent="0.3">
      <c r="X482" t="str">
        <f>D476</f>
        <v>2012</v>
      </c>
      <c r="Y482" t="str">
        <f>E476</f>
        <v>2013</v>
      </c>
      <c r="Z482" t="str">
        <f>F476</f>
        <v>2014</v>
      </c>
      <c r="AA482" t="str">
        <f>G476</f>
        <v>2015</v>
      </c>
      <c r="AB482" t="str">
        <f>H476</f>
        <v>2016</v>
      </c>
      <c r="AK482" t="str">
        <f>"Change in Op WC / Sales"</f>
        <v>Change in Op WC / Sales</v>
      </c>
    </row>
    <row r="483" spans="10:40" x14ac:dyDescent="0.3">
      <c r="X483" t="e">
        <f ca="1">(INDIRECT("J" &amp; MATCH("Total Current Assets",B145:B403,0) +144) - INDIRECT("J" &amp; MATCH("Total Current Liabilities",B145:B403,0) +144))/(INDIRECT("J" &amp; MATCH("Sales/Revenue",B145:B403,0) +144))</f>
        <v>#N/A</v>
      </c>
      <c r="Y483" t="e">
        <f ca="1">(INDIRECT("K" &amp; MATCH("Total Current Assets",B145:B403,0) +144) - INDIRECT("K" &amp; MATCH("Total Current Liabilities",B145:B403,0) +144))/(INDIRECT("K" &amp; MATCH("Sales/Revenue",B145:B403,0) +144))</f>
        <v>#N/A</v>
      </c>
      <c r="Z483" t="e">
        <f ca="1">(INDIRECT("L" &amp; MATCH("Total Current Assets",B145:B403,0) +144) - INDIRECT("L" &amp; MATCH("Total Current Liabilities",B145:B403,0) +144))/(INDIRECT("L" &amp; MATCH("Sales/Revenue",B145:B403,0) +144))</f>
        <v>#N/A</v>
      </c>
      <c r="AA483" t="e">
        <f ca="1">(INDIRECT("M" &amp; MATCH("Total Current Assets",B145:B403,0) +144) - INDIRECT("M" &amp; MATCH("Total Current Liabilities",B145:B403,0) +144))/(INDIRECT("M" &amp; MATCH("Sales/Revenue",B145:B403,0) +144))</f>
        <v>#N/A</v>
      </c>
      <c r="AB483" t="e">
        <f ca="1">(INDIRECT("N" &amp; MATCH("Total Current Assets",B145:B403,0) +144) - INDIRECT("N" &amp; MATCH("Total Current Liabilities",B145:B403,0) +144))/(INDIRECT("N" &amp; MATCH("Sales/Revenue",B145:B403,0) +144))</f>
        <v>#N/A</v>
      </c>
      <c r="AK483" t="str">
        <f>K476</f>
        <v>12-13</v>
      </c>
      <c r="AL483" t="str">
        <f>L476</f>
        <v>13-14</v>
      </c>
      <c r="AM483" t="str">
        <f>M476</f>
        <v>14-15</v>
      </c>
      <c r="AN483" t="str">
        <f>N476</f>
        <v>15-16</v>
      </c>
    </row>
    <row r="484" spans="10:40" x14ac:dyDescent="0.3">
      <c r="AK484" t="e">
        <f ca="1">Y483-X483</f>
        <v>#N/A</v>
      </c>
      <c r="AL484" t="e">
        <f ca="1">Z483-Y483</f>
        <v>#N/A</v>
      </c>
      <c r="AM484" t="e">
        <f ca="1">AA483-Z483</f>
        <v>#N/A</v>
      </c>
      <c r="AN484" t="e">
        <f ca="1">AB483-AA483</f>
        <v>#N/A</v>
      </c>
    </row>
    <row r="485" spans="10:40" x14ac:dyDescent="0.3">
      <c r="J485" t="str">
        <f>"Cash Tax Rate"</f>
        <v>Cash Tax Rate</v>
      </c>
    </row>
    <row r="486" spans="10:40" x14ac:dyDescent="0.3">
      <c r="J486" t="str">
        <f>D476</f>
        <v>2012</v>
      </c>
      <c r="K486" t="str">
        <f>E476</f>
        <v>2013</v>
      </c>
      <c r="L486" t="str">
        <f>F476</f>
        <v>2014</v>
      </c>
      <c r="M486" t="str">
        <f>G476</f>
        <v>2015</v>
      </c>
      <c r="N486" t="str">
        <f>H476</f>
        <v>2016</v>
      </c>
    </row>
    <row r="487" spans="10:40" x14ac:dyDescent="0.3">
      <c r="J487" t="e">
        <f ca="1">(INDIRECT("J" &amp; MATCH("Income Tax",B145:B403,0) +144))/(INDIRECT("J" &amp; MATCH("Pretax Income",B145:B403,0) +144))</f>
        <v>#N/A</v>
      </c>
      <c r="K487" t="e">
        <f ca="1">(INDIRECT("K" &amp; MATCH("Income Tax",B145:B403,0) +144))/(INDIRECT("K" &amp; MATCH("Pretax Income",B145:B403,0) +144))</f>
        <v>#N/A</v>
      </c>
      <c r="L487" t="e">
        <f ca="1">(INDIRECT("L" &amp; MATCH("Income Tax",B145:B403,0) +144))/(INDIRECT("L" &amp; MATCH("Pretax Income",B145:B403,0) +144))</f>
        <v>#N/A</v>
      </c>
      <c r="M487" t="e">
        <f ca="1">(INDIRECT("M" &amp; MATCH("Income Tax",B145:B403,0) +144))/(INDIRECT("M" &amp; MATCH("Pretax Income",B145:B403,0) +144))</f>
        <v>#N/A</v>
      </c>
      <c r="N487" t="e">
        <f ca="1">(INDIRECT("N" &amp; MATCH("Income Tax",B145:B403,0) +144))/(INDIRECT("N" &amp; MATCH("Pretax Income",B145:B403,0) +144))</f>
        <v>#N/A</v>
      </c>
    </row>
    <row r="488" spans="10:40" x14ac:dyDescent="0.3">
      <c r="Q488" t="str">
        <f>"Invested Capital / Sales"</f>
        <v>Invested Capital / Sales</v>
      </c>
    </row>
    <row r="489" spans="10:40" x14ac:dyDescent="0.3">
      <c r="Q489" t="str">
        <f>D476</f>
        <v>2012</v>
      </c>
      <c r="R489" t="str">
        <f>E476</f>
        <v>2013</v>
      </c>
      <c r="S489" t="str">
        <f>F476</f>
        <v>2014</v>
      </c>
      <c r="T489" t="str">
        <f>G476</f>
        <v>2015</v>
      </c>
      <c r="U489" t="str">
        <f>H476</f>
        <v>2016</v>
      </c>
      <c r="X489" t="str">
        <f>"PPE / Sales"</f>
        <v>PPE / Sales</v>
      </c>
    </row>
    <row r="490" spans="10:40" x14ac:dyDescent="0.3">
      <c r="Q490" t="e">
        <f ca="1">SUM(X483,X491,X499)</f>
        <v>#N/A</v>
      </c>
      <c r="R490" t="e">
        <f ca="1">SUM(Y483,Y491,Y499)</f>
        <v>#N/A</v>
      </c>
      <c r="S490" t="e">
        <f ca="1">SUM(Z483,Z491,Z499)</f>
        <v>#N/A</v>
      </c>
      <c r="T490" t="e">
        <f ca="1">SUM(AA483,AA491,AA499)</f>
        <v>#N/A</v>
      </c>
      <c r="U490" t="e">
        <f ca="1">SUM(AB483,AB491,AB499)</f>
        <v>#N/A</v>
      </c>
      <c r="X490" t="str">
        <f>D476</f>
        <v>2012</v>
      </c>
      <c r="Y490" t="str">
        <f>E476</f>
        <v>2013</v>
      </c>
      <c r="Z490" t="str">
        <f>F476</f>
        <v>2014</v>
      </c>
      <c r="AA490" t="str">
        <f>G476</f>
        <v>2015</v>
      </c>
      <c r="AB490" t="str">
        <f>H476</f>
        <v>2016</v>
      </c>
      <c r="AE490" t="str">
        <f>"Change in Invested Capital / Sales"</f>
        <v>Change in Invested Capital / Sales</v>
      </c>
      <c r="AK490" t="str">
        <f>"Change in PPE / Sales"</f>
        <v>Change in PPE / Sales</v>
      </c>
    </row>
    <row r="491" spans="10:40" x14ac:dyDescent="0.3">
      <c r="X491" t="e">
        <f ca="1">(INDIRECT("J" &amp; MATCH("Net Property, Plant &amp; Equipment",B145:B403,0) +144))/(INDIRECT("J" &amp; MATCH("Sales/Revenue",B145:B403,0) +144))</f>
        <v>#VALUE!</v>
      </c>
      <c r="Y491" t="e">
        <f ca="1">(INDIRECT("K" &amp; MATCH("Net Property, Plant &amp; Equipment",B145:B403,0) +144))/(INDIRECT("K" &amp; MATCH("Sales/Revenue",B145:B403,0) +144))</f>
        <v>#VALUE!</v>
      </c>
      <c r="Z491" t="e">
        <f ca="1">(INDIRECT("L" &amp; MATCH("Net Property, Plant &amp; Equipment",B145:B403,0) +144))/(INDIRECT("L" &amp; MATCH("Sales/Revenue",B145:B403,0) +144))</f>
        <v>#VALUE!</v>
      </c>
      <c r="AA491" t="e">
        <f ca="1">(INDIRECT("M" &amp; MATCH("Net Property, Plant &amp; Equipment",B145:B403,0) +144))/(INDIRECT("M" &amp; MATCH("Sales/Revenue",B145:B403,0) +144))</f>
        <v>#VALUE!</v>
      </c>
      <c r="AB491" t="e">
        <f ca="1">(INDIRECT("N" &amp; MATCH("Net Property, Plant &amp; Equipment",B145:B403,0) +144))/(INDIRECT("N" &amp; MATCH("Sales/Revenue",B145:B403,0) +144))</f>
        <v>#VALUE!</v>
      </c>
      <c r="AE491" t="str">
        <f>K476</f>
        <v>12-13</v>
      </c>
      <c r="AF491" t="str">
        <f>L476</f>
        <v>13-14</v>
      </c>
      <c r="AG491" t="str">
        <f>M476</f>
        <v>14-15</v>
      </c>
      <c r="AH491" t="str">
        <f>N476</f>
        <v>15-16</v>
      </c>
      <c r="AK491" t="str">
        <f>K476</f>
        <v>12-13</v>
      </c>
      <c r="AL491" t="str">
        <f>L476</f>
        <v>13-14</v>
      </c>
      <c r="AM491" t="str">
        <f>M476</f>
        <v>14-15</v>
      </c>
      <c r="AN491" t="str">
        <f>N476</f>
        <v>15-16</v>
      </c>
    </row>
    <row r="492" spans="10:40" x14ac:dyDescent="0.3">
      <c r="AE492" t="e">
        <f ca="1">R490-Q490</f>
        <v>#N/A</v>
      </c>
      <c r="AF492" t="e">
        <f ca="1">S490-R490</f>
        <v>#N/A</v>
      </c>
      <c r="AG492" t="e">
        <f ca="1">T490-S490</f>
        <v>#N/A</v>
      </c>
      <c r="AH492" t="e">
        <f ca="1">U490-T490</f>
        <v>#N/A</v>
      </c>
      <c r="AK492" t="e">
        <f ca="1">Y491-X491</f>
        <v>#VALUE!</v>
      </c>
      <c r="AL492" t="e">
        <f ca="1">Z491-Y491</f>
        <v>#VALUE!</v>
      </c>
      <c r="AM492" t="e">
        <f ca="1">AA491-Z491</f>
        <v>#VALUE!</v>
      </c>
      <c r="AN492" t="e">
        <f ca="1">AB491-AA491</f>
        <v>#VALUE!</v>
      </c>
    </row>
    <row r="497" spans="3:40" x14ac:dyDescent="0.3">
      <c r="X497" t="str">
        <f>"Intangibles / Sales"</f>
        <v>Intangibles / Sales</v>
      </c>
    </row>
    <row r="498" spans="3:40" x14ac:dyDescent="0.3">
      <c r="X498" t="str">
        <f>D476</f>
        <v>2012</v>
      </c>
      <c r="Y498" t="str">
        <f>E476</f>
        <v>2013</v>
      </c>
      <c r="Z498" t="str">
        <f>F476</f>
        <v>2014</v>
      </c>
      <c r="AA498" t="str">
        <f>G476</f>
        <v>2015</v>
      </c>
      <c r="AB498" t="str">
        <f>H476</f>
        <v>2016</v>
      </c>
      <c r="AK498" t="str">
        <f>"Change in Intagibles / Sales"</f>
        <v>Change in Intagibles / Sales</v>
      </c>
    </row>
    <row r="499" spans="3:40" x14ac:dyDescent="0.3">
      <c r="X499" t="e">
        <f ca="1">(INDIRECT("J" &amp; MATCH("Intangible Assets",B145:B403,0) +144))/(INDIRECT("J" &amp; MATCH("Sales/Revenue",B145:B403,0) +144))</f>
        <v>#VALUE!</v>
      </c>
      <c r="Y499" t="e">
        <f ca="1">(INDIRECT("K" &amp; MATCH("Intangible Assets",B145:B403,0) +144))/(INDIRECT("K" &amp; MATCH("Sales/Revenue",B145:B403,0) +144))</f>
        <v>#VALUE!</v>
      </c>
      <c r="Z499" t="e">
        <f ca="1">(INDIRECT("L" &amp; MATCH("Intangible Assets",B145:B403,0) +144))/(INDIRECT("L" &amp; MATCH("Sales/Revenue",B145:B403,0) +144))</f>
        <v>#VALUE!</v>
      </c>
      <c r="AA499" t="e">
        <f ca="1">(INDIRECT("M" &amp; MATCH("Intangible Assets",B145:B403,0) +144))/(INDIRECT("M" &amp; MATCH("Sales/Revenue",B145:B403,0) +144))</f>
        <v>#VALUE!</v>
      </c>
      <c r="AB499" t="e">
        <f ca="1">(INDIRECT("N" &amp; MATCH("Intangible Assets",B145:B403,0) +144))/(INDIRECT("N" &amp; MATCH("Sales/Revenue",B145:B403,0) +144))</f>
        <v>#VALUE!</v>
      </c>
      <c r="AK499" t="str">
        <f>K476</f>
        <v>12-13</v>
      </c>
      <c r="AL499" t="str">
        <f>L476</f>
        <v>13-14</v>
      </c>
      <c r="AM499" t="str">
        <f>M476</f>
        <v>14-15</v>
      </c>
      <c r="AN499" t="str">
        <f>N476</f>
        <v>15-16</v>
      </c>
    </row>
    <row r="500" spans="3:40" x14ac:dyDescent="0.3">
      <c r="C500" t="s">
        <v>6429</v>
      </c>
      <c r="AK500" t="e">
        <f ca="1">Y499-X499</f>
        <v>#VALUE!</v>
      </c>
      <c r="AL500" t="e">
        <f ca="1">Z499-Y499</f>
        <v>#VALUE!</v>
      </c>
      <c r="AM500" t="e">
        <f ca="1">AA499-Z499</f>
        <v>#VALUE!</v>
      </c>
      <c r="AN500" t="e">
        <f ca="1">AB499-AA499</f>
        <v>#VALUE!</v>
      </c>
    </row>
    <row r="501" spans="3:40" x14ac:dyDescent="0.3">
      <c r="C501" t="s">
        <v>1071</v>
      </c>
    </row>
    <row r="502" spans="3:40" x14ac:dyDescent="0.3">
      <c r="C502" t="s">
        <v>1070</v>
      </c>
    </row>
    <row r="503" spans="3:40" x14ac:dyDescent="0.3">
      <c r="C503" t="s">
        <v>1071</v>
      </c>
    </row>
    <row r="504" spans="3:40" x14ac:dyDescent="0.3">
      <c r="C504" t="s">
        <v>1783</v>
      </c>
    </row>
    <row r="505" spans="3:40" x14ac:dyDescent="0.3">
      <c r="C505" t="s">
        <v>1069</v>
      </c>
    </row>
    <row r="506" spans="3:40" x14ac:dyDescent="0.3">
      <c r="C506" t="s">
        <v>3148</v>
      </c>
    </row>
    <row r="507" spans="3:40" x14ac:dyDescent="0.3">
      <c r="C507" t="s">
        <v>1071</v>
      </c>
    </row>
    <row r="508" spans="3:40" x14ac:dyDescent="0.3">
      <c r="C508" t="s">
        <v>1070</v>
      </c>
    </row>
    <row r="509" spans="3:40" x14ac:dyDescent="0.3">
      <c r="C509" t="s">
        <v>1074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00"/>
  <sheetViews>
    <sheetView topLeftCell="B1" workbookViewId="0"/>
  </sheetViews>
  <sheetFormatPr defaultRowHeight="14.4" x14ac:dyDescent="0.3"/>
  <cols>
    <col min="1" max="1" width="0" hidden="1" customWidth="1"/>
    <col min="2" max="7" width="20.6640625" customWidth="1"/>
  </cols>
  <sheetData>
    <row r="1" spans="1:16" x14ac:dyDescent="0.3">
      <c r="B1" t="s">
        <v>0</v>
      </c>
      <c r="C1" t="s">
        <v>6430</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AltaGas Ltd.</v>
      </c>
    </row>
    <row r="2" spans="1:16" x14ac:dyDescent="0.3">
      <c r="B2" t="s">
        <v>2</v>
      </c>
      <c r="C2" t="s">
        <v>6431</v>
      </c>
      <c r="K2" t="str">
        <f>LEFT(C1,FIND("(",C1) - 2)</f>
        <v>AltaGas Ltd.</v>
      </c>
    </row>
    <row r="3" spans="1:16" x14ac:dyDescent="0.3">
      <c r="J3">
        <f ca="1">RANDBETWEEN(1,6)</f>
        <v>4</v>
      </c>
      <c r="K3" t="str">
        <f>" is scheduled to report earnings "&amp;IFERROR("between "&amp;LEFT(C20,FIND("-",C20)-2)&amp;" and "&amp;RIGHT(C20,FIND("-",C20)-2),"on "&amp;C20)</f>
        <v xml:space="preserve"> is scheduled to report earnings on Oct 19, 2017</v>
      </c>
      <c r="L3" t="str">
        <f>" is slated to report earnings "&amp;IFERROR("between "&amp;LEFT(C20,FIND("-",C20)-2)&amp;" and "&amp;RIGHT(C20,FIND("-",C20)-2),"on "&amp;C20)</f>
        <v xml:space="preserve"> is slated to report earnings on Oct 19, 2017</v>
      </c>
      <c r="M3" t="str">
        <f>" will report earnings "&amp;IFERROR("between "&amp;LEFT(C20,FIND("-",C20)-2)&amp;" and "&amp;RIGHT(C20,FIND("-",C20)-2),"on "&amp;C20)</f>
        <v xml:space="preserve"> will report earnings on Oct 19, 2017</v>
      </c>
      <c r="N3" t="str">
        <f>" reports earnings "&amp;IFERROR("between "&amp;LEFT(C20,FIND("-",C20)-2)&amp;" and "&amp;RIGHT(C20,FIND("-",C20)-2),"on "&amp;C20)</f>
        <v xml:space="preserve"> reports earnings on Oct 19, 2017</v>
      </c>
      <c r="O3" t="str">
        <f>" plans to report earnings "&amp;IFERROR("between "&amp;LEFT(C20,FIND("-",C20)-2)&amp;" and "&amp;RIGHT(C20,FIND("-",C20)-2),"on "&amp;C20)</f>
        <v xml:space="preserve"> plans to report earnings on Oct 19, 2017</v>
      </c>
      <c r="P3" t="str">
        <f>" is going to report earnings "&amp;IFERROR("between "&amp;LEFT(C20,FIND("-",C20)-2)&amp;" and "&amp;RIGHT(C20,FIND("-",C20)-2),"on "&amp;C20)</f>
        <v xml:space="preserve"> is going to report earnings on Oct 19, 2017</v>
      </c>
    </row>
    <row r="4" spans="1:16" x14ac:dyDescent="0.3">
      <c r="B4" t="s">
        <v>4</v>
      </c>
      <c r="J4">
        <f ca="1">RANDBETWEEN(1,2)</f>
        <v>2</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$29.19, down .27% after opening up slightly over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$29.19, down .27% after opening up a fraction over yesterday's closing price</v>
      </c>
    </row>
    <row r="5" spans="1:16" x14ac:dyDescent="0.3">
      <c r="J5">
        <f ca="1">RANDBETWEEN(1,2)</f>
        <v>1</v>
      </c>
      <c r="K5" t="str">
        <f>"The one year target estimate for " &amp; D1 &amp; " is " &amp; TEXT(C23,"$####.00")</f>
        <v>The one year target estimate for AltaGas Ltd. is $35.10</v>
      </c>
      <c r="L5" t="str">
        <f>D1 &amp; " is expected to be trading at " &amp; TEXT(C23, "$####.00") &amp; ", based on target estimates"</f>
        <v>AltaGas Ltd. is expected to be trading at $35.10, based on target estimates</v>
      </c>
    </row>
    <row r="6" spans="1:16" x14ac:dyDescent="0.3">
      <c r="K6" t="str">
        <f>" which would be " &amp; IF(OR(LEFT(ABS((C23-C2)/C2*100),1)="8",LEFT(ABS((C23-C2)/C2*100),2)="18"), "an ", "a ")  &amp;TEXT(ABS((C23-C2)/C2),"####.00%")&amp;IF((C23-C2)&gt;0," increase over"," decrease from")&amp;" the current price"</f>
        <v xml:space="preserve"> which would be a 20.25% increase over the current price</v>
      </c>
    </row>
    <row r="7" spans="1:16" x14ac:dyDescent="0.3">
      <c r="A7" s="1">
        <v>0</v>
      </c>
      <c r="B7" t="s">
        <v>5</v>
      </c>
      <c r="C7" t="s">
        <v>6432</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increase by 63.64% over last quarter based on the average of 7 analyst estimates (Yahoo Finance)</v>
      </c>
    </row>
    <row r="8" spans="1:16" x14ac:dyDescent="0.3">
      <c r="A8" s="1">
        <v>1</v>
      </c>
      <c r="B8" t="s">
        <v>7</v>
      </c>
      <c r="C8" t="s">
        <v>6433</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in the low end of its 52-week range</v>
      </c>
    </row>
    <row r="9" spans="1:16" x14ac:dyDescent="0.3">
      <c r="A9" s="1">
        <v>2</v>
      </c>
      <c r="B9" t="s">
        <v>9</v>
      </c>
      <c r="C9" t="s">
        <v>6434</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3 times, and a negative earnings surprise 1 time</v>
      </c>
    </row>
    <row r="10" spans="1:16" x14ac:dyDescent="0.3">
      <c r="A10" s="1">
        <v>3</v>
      </c>
      <c r="B10" t="s">
        <v>11</v>
      </c>
      <c r="C10" t="s">
        <v>6435</v>
      </c>
      <c r="K10" t="str">
        <f>IF(F48=F52,"",IF(F48&gt;F52, "EPS estimates have increased by " &amp; TEXT(F48-F52,"$0.00") &amp; " in the 2 months leading up to the earnings report", "EPS estimates have decreased by " &amp; TEXT(ABS(F48-F52),"$0.00") &amp; " in the 2 months leading up to the earnings report"))</f>
        <v>EPS estimates have increased by $0.05 in the 2 months leading up to the earnings report</v>
      </c>
    </row>
    <row r="11" spans="1:16" x14ac:dyDescent="0.3">
      <c r="A11" s="1">
        <v>4</v>
      </c>
      <c r="B11" t="s">
        <v>13</v>
      </c>
      <c r="C11" t="s">
        <v>6436</v>
      </c>
      <c r="K11" t="str">
        <f>IF(B145="Interest Income",U42, K42)</f>
        <v>No positive trends</v>
      </c>
    </row>
    <row r="12" spans="1:16" x14ac:dyDescent="0.3">
      <c r="A12" s="1">
        <v>5</v>
      </c>
      <c r="B12" t="s">
        <v>15</v>
      </c>
      <c r="C12" t="s">
        <v>6437</v>
      </c>
      <c r="D12" t="str">
        <f>LEFT(C12,FIND("-",C12)-2)</f>
        <v>28.95</v>
      </c>
      <c r="E12" t="str">
        <f>TRIM(RIGHT(C12,FIND("-",C12)-1))</f>
        <v>35.55</v>
      </c>
      <c r="K12" t="str">
        <f ca="1">D78</f>
        <v>Inconclusive</v>
      </c>
    </row>
    <row r="13" spans="1:16" x14ac:dyDescent="0.3">
      <c r="A13" s="1">
        <v>6</v>
      </c>
      <c r="B13" t="s">
        <v>17</v>
      </c>
      <c r="C13" t="s">
        <v>6438</v>
      </c>
      <c r="K13" t="str">
        <f ca="1">D89</f>
        <v>Inconclusive</v>
      </c>
    </row>
    <row r="14" spans="1:16" x14ac:dyDescent="0.3">
      <c r="A14" s="1">
        <v>7</v>
      </c>
      <c r="B14" t="s">
        <v>19</v>
      </c>
      <c r="C14" t="s">
        <v>6439</v>
      </c>
    </row>
    <row r="16" spans="1:16" x14ac:dyDescent="0.3">
      <c r="A16" s="1">
        <v>0</v>
      </c>
      <c r="B16" t="s">
        <v>21</v>
      </c>
      <c r="C16" t="s">
        <v>6440</v>
      </c>
    </row>
    <row r="17" spans="1:23" x14ac:dyDescent="0.3">
      <c r="A17" s="1">
        <v>1</v>
      </c>
      <c r="B17" t="s">
        <v>23</v>
      </c>
      <c r="C17" t="s">
        <v>2736</v>
      </c>
      <c r="K17" t="str">
        <f ca="1">K2 &amp; IF(J3=1, K3,IF(J3=2,L3,IF(J3=3,M3,IF(J3=4,N3,IF(J3=5,O3,IF(J3=6,P3)))))) &amp; ". " &amp; IF(J4=1,K4,IF(J4=2,L4)) &amp; ". " &amp; IF(J5=1,K5,IF(J5=2,L5)) &amp; K6 &amp; ". " &amp; K7 &amp; ". " &amp; K8 &amp; ". " &amp; K9 &amp; "."</f>
        <v>AltaGas Ltd. reports earnings on Oct 19, 2017. The current stock price is $29.19, down .27% after opening up a fraction over yesterday's closing price. The one year target estimate for AltaGas Ltd. is $35.10 which would be a 20.25% increase over the current price. Earnings are expected to increase by 63.64% over last quarter based on the average of 7 analyst estimates (Yahoo Finance). The stock is trading in the low end of its 52-week range. Over the last 4 quarters, there have been positive earnings surprises 3 times, and a negative earnings surprise 1 time.</v>
      </c>
    </row>
    <row r="18" spans="1:23" x14ac:dyDescent="0.3">
      <c r="A18" s="1">
        <v>2</v>
      </c>
      <c r="B18" t="s">
        <v>25</v>
      </c>
      <c r="C18" t="s">
        <v>6441</v>
      </c>
    </row>
    <row r="19" spans="1:23" x14ac:dyDescent="0.3">
      <c r="A19" s="1">
        <v>3</v>
      </c>
      <c r="B19" t="s">
        <v>27</v>
      </c>
      <c r="C19" t="s">
        <v>5612</v>
      </c>
    </row>
    <row r="20" spans="1:23" x14ac:dyDescent="0.3">
      <c r="A20" s="1">
        <v>4</v>
      </c>
      <c r="B20" t="s">
        <v>29</v>
      </c>
      <c r="C20" t="s">
        <v>6442</v>
      </c>
    </row>
    <row r="21" spans="1:23" x14ac:dyDescent="0.3">
      <c r="A21" s="1">
        <v>5</v>
      </c>
      <c r="B21" t="s">
        <v>31</v>
      </c>
      <c r="C21" t="s">
        <v>6443</v>
      </c>
    </row>
    <row r="22" spans="1:23" x14ac:dyDescent="0.3">
      <c r="A22" s="1">
        <v>6</v>
      </c>
      <c r="B22" t="s">
        <v>33</v>
      </c>
      <c r="C22" t="s">
        <v>6444</v>
      </c>
      <c r="J22">
        <f>IF(K22 &lt;&gt; "",1, 0)</f>
        <v>0</v>
      </c>
      <c r="K22" t="str">
        <f>IF(I145="pos_trend","Revenue","")</f>
        <v/>
      </c>
      <c r="L22" t="str">
        <f t="shared" ref="L22:L38" si="0">IF(EXACT(K22,UPPER(K22)),K22,LOWER(K22))</f>
        <v/>
      </c>
      <c r="M22" t="str">
        <f>L22</f>
        <v/>
      </c>
      <c r="T22">
        <f>IF(U22 &lt;&gt; "",1, 0)</f>
        <v>0</v>
      </c>
      <c r="U22" t="str">
        <f>IF(AND(B145 = "Interest Income",I145="pos_trend"), "Interest Income","")</f>
        <v/>
      </c>
      <c r="V22" t="str">
        <f t="shared" ref="V22:V38" si="1">IF(EXACT(U22,UPPER(U22)),U22,LOWER(U22))</f>
        <v/>
      </c>
      <c r="W22" t="str">
        <f>V22</f>
        <v/>
      </c>
    </row>
    <row r="23" spans="1:23" x14ac:dyDescent="0.3">
      <c r="A23" s="1">
        <v>7</v>
      </c>
      <c r="B23" t="s">
        <v>34</v>
      </c>
      <c r="C23" t="s">
        <v>6445</v>
      </c>
      <c r="J23">
        <f>IF(K23 &lt;&gt; "",2, 0)</f>
        <v>0</v>
      </c>
      <c r="K23" t="str">
        <f>IF(I146="pos_trend",B146,"")</f>
        <v/>
      </c>
      <c r="L23" t="str">
        <f t="shared" si="0"/>
        <v/>
      </c>
      <c r="M23" t="str">
        <f t="shared" ref="M23:M39" si="2">IF(L23&lt;&gt;"", M22 &amp; ", " &amp; L23,M22)</f>
        <v/>
      </c>
      <c r="T23">
        <f>IF(U23 &lt;&gt; "",2, 0)</f>
        <v>0</v>
      </c>
      <c r="U23" t="str">
        <f>IF(I151="pos_trend",B151,"")</f>
        <v/>
      </c>
      <c r="V23" t="str">
        <f t="shared" si="1"/>
        <v/>
      </c>
      <c r="W23" t="str">
        <f t="shared" ref="W23:W39" si="3">IF(V23&lt;&gt;"", W22 &amp; ", " &amp; V23,W22)</f>
        <v/>
      </c>
    </row>
    <row r="24" spans="1:23" x14ac:dyDescent="0.3">
      <c r="J24">
        <f>IF(K24 &lt;&gt; "",3, 0)</f>
        <v>0</v>
      </c>
      <c r="K24" t="str">
        <f>IF(I153="pos_trend",B153,"")</f>
        <v/>
      </c>
      <c r="L24" t="str">
        <f t="shared" si="0"/>
        <v/>
      </c>
      <c r="M24" t="str">
        <f t="shared" si="2"/>
        <v/>
      </c>
      <c r="T24">
        <f>IF(U24 &lt;&gt; "",3, 0)</f>
        <v>0</v>
      </c>
      <c r="U24" t="str">
        <f>IF(I161="pos_trend",B161,"")</f>
        <v/>
      </c>
      <c r="V24" t="str">
        <f t="shared" si="1"/>
        <v/>
      </c>
      <c r="W24" t="str">
        <f t="shared" si="3"/>
        <v/>
      </c>
    </row>
    <row r="25" spans="1:23" x14ac:dyDescent="0.3">
      <c r="J25">
        <f>IF(K25 &lt;&gt; "",4, 0)</f>
        <v>0</v>
      </c>
      <c r="K25" t="str">
        <f>IF(I154="pos_trend",B154,"")</f>
        <v/>
      </c>
      <c r="L25" t="str">
        <f t="shared" si="0"/>
        <v/>
      </c>
      <c r="M25" t="str">
        <f t="shared" si="2"/>
        <v/>
      </c>
      <c r="T25">
        <f>IF(U25 &lt;&gt; "",4, 0)</f>
        <v>0</v>
      </c>
      <c r="U25" t="str">
        <f>IF(I162="pos_trend",B162,"")</f>
        <v/>
      </c>
      <c r="V25" t="str">
        <f t="shared" si="1"/>
        <v/>
      </c>
      <c r="W25" t="str">
        <f t="shared" si="3"/>
        <v/>
      </c>
    </row>
    <row r="26" spans="1:23" x14ac:dyDescent="0.3">
      <c r="B26" s="1" t="s">
        <v>36</v>
      </c>
      <c r="C26" s="1" t="s">
        <v>37</v>
      </c>
      <c r="D26" s="1" t="s">
        <v>38</v>
      </c>
      <c r="E26" s="1" t="s">
        <v>39</v>
      </c>
      <c r="F26" s="1" t="s">
        <v>40</v>
      </c>
      <c r="J26">
        <f>IF(K26 &lt;&gt; "",5, 0)</f>
        <v>0</v>
      </c>
      <c r="K26" t="str">
        <f>IF(I155="pos_trend",B155,"")</f>
        <v/>
      </c>
      <c r="L26" t="str">
        <f t="shared" si="0"/>
        <v/>
      </c>
      <c r="M26" t="str">
        <f t="shared" si="2"/>
        <v/>
      </c>
      <c r="T26">
        <f>IF(U26 &lt;&gt; "",5, 0)</f>
        <v>0</v>
      </c>
      <c r="U26" t="str">
        <f>IF(I167="pos_trend",B167,"")</f>
        <v/>
      </c>
      <c r="V26" t="str">
        <f t="shared" si="1"/>
        <v/>
      </c>
      <c r="W26" t="str">
        <f t="shared" si="3"/>
        <v/>
      </c>
    </row>
    <row r="27" spans="1:23" x14ac:dyDescent="0.3">
      <c r="A27" s="1">
        <v>0</v>
      </c>
      <c r="B27" t="s">
        <v>41</v>
      </c>
      <c r="C27">
        <v>7</v>
      </c>
      <c r="D27">
        <v>5</v>
      </c>
      <c r="E27">
        <v>9</v>
      </c>
      <c r="F27">
        <v>9</v>
      </c>
      <c r="J27">
        <f>IF(K27 &lt;&gt; "",6, 0)</f>
        <v>0</v>
      </c>
      <c r="K27" t="str">
        <f>IF(I172="pos_trend",B172,"")</f>
        <v/>
      </c>
      <c r="L27" t="str">
        <f t="shared" si="0"/>
        <v/>
      </c>
      <c r="M27" t="str">
        <f t="shared" si="2"/>
        <v/>
      </c>
      <c r="T27">
        <f>IF(U27 &lt;&gt; "",6, 0)</f>
        <v>0</v>
      </c>
      <c r="U27" t="str">
        <f>IF(I170="pos_trend",B170,"")</f>
        <v/>
      </c>
      <c r="V27" t="str">
        <f t="shared" si="1"/>
        <v/>
      </c>
      <c r="W27" t="str">
        <f t="shared" si="3"/>
        <v/>
      </c>
    </row>
    <row r="28" spans="1:23" x14ac:dyDescent="0.3">
      <c r="A28" s="1">
        <v>1</v>
      </c>
      <c r="B28" t="s">
        <v>42</v>
      </c>
      <c r="C28">
        <v>0.11</v>
      </c>
      <c r="D28">
        <v>0.18</v>
      </c>
      <c r="E28">
        <v>0.92</v>
      </c>
      <c r="F28">
        <v>1.03</v>
      </c>
      <c r="J28">
        <f>IF(K28 &lt;&gt; "",7, 0)</f>
        <v>0</v>
      </c>
      <c r="K28" t="str">
        <f>IF(I173="pos_trend",B173,"")</f>
        <v/>
      </c>
      <c r="L28" t="str">
        <f t="shared" si="0"/>
        <v/>
      </c>
      <c r="M28" t="str">
        <f t="shared" si="2"/>
        <v/>
      </c>
      <c r="T28">
        <f>IF(U28 &lt;&gt; "",7, 0)</f>
        <v>0</v>
      </c>
      <c r="U28" t="str">
        <f>IF(I171="pos_trend",B171,"")</f>
        <v/>
      </c>
      <c r="V28" t="str">
        <f t="shared" si="1"/>
        <v/>
      </c>
      <c r="W28" t="str">
        <f t="shared" si="3"/>
        <v/>
      </c>
    </row>
    <row r="29" spans="1:23" x14ac:dyDescent="0.3">
      <c r="A29" s="1">
        <v>2</v>
      </c>
      <c r="B29" t="s">
        <v>43</v>
      </c>
      <c r="C29">
        <v>0.06</v>
      </c>
      <c r="D29">
        <v>7.0000000000000007E-2</v>
      </c>
      <c r="E29">
        <v>0.7</v>
      </c>
      <c r="F29">
        <v>0.77</v>
      </c>
      <c r="J29">
        <f>IF(K29 &lt;&gt; "",8, 0)</f>
        <v>0</v>
      </c>
      <c r="K29" t="str">
        <f>IF(I174="pos_trend",B174,"")</f>
        <v/>
      </c>
      <c r="L29" t="str">
        <f t="shared" si="0"/>
        <v/>
      </c>
      <c r="M29" t="str">
        <f t="shared" si="2"/>
        <v/>
      </c>
      <c r="T29">
        <f>IF(U29 &lt;&gt; "",8, 0)</f>
        <v>0</v>
      </c>
      <c r="U29" t="str">
        <f>IF(I172="pos_trend",B172,"")</f>
        <v/>
      </c>
      <c r="V29" t="str">
        <f t="shared" si="1"/>
        <v/>
      </c>
      <c r="W29" t="str">
        <f t="shared" si="3"/>
        <v/>
      </c>
    </row>
    <row r="30" spans="1:23" x14ac:dyDescent="0.3">
      <c r="A30" s="1">
        <v>3</v>
      </c>
      <c r="B30" t="s">
        <v>44</v>
      </c>
      <c r="C30">
        <v>0.16</v>
      </c>
      <c r="D30">
        <v>0.28000000000000003</v>
      </c>
      <c r="E30">
        <v>1.1299999999999999</v>
      </c>
      <c r="F30">
        <v>1.34</v>
      </c>
      <c r="J30">
        <f>IF(K30 &lt;&gt; "",9, 0)</f>
        <v>0</v>
      </c>
      <c r="K30" t="str">
        <f>IF(I185="pos_trend",B185,"")</f>
        <v/>
      </c>
      <c r="L30" t="str">
        <f t="shared" si="0"/>
        <v/>
      </c>
      <c r="M30" t="str">
        <f t="shared" si="2"/>
        <v/>
      </c>
      <c r="T30">
        <f>IF(U30 &lt;&gt; "",9, 0)</f>
        <v>0</v>
      </c>
      <c r="U30" t="str">
        <f>IF(I178="pos_trend",B178,"")</f>
        <v/>
      </c>
      <c r="V30" t="str">
        <f t="shared" si="1"/>
        <v/>
      </c>
      <c r="W30" t="str">
        <f t="shared" si="3"/>
        <v/>
      </c>
    </row>
    <row r="31" spans="1:23" x14ac:dyDescent="0.3">
      <c r="A31" s="1">
        <v>4</v>
      </c>
      <c r="B31" t="s">
        <v>45</v>
      </c>
      <c r="C31">
        <v>0.19</v>
      </c>
      <c r="D31">
        <v>0.23</v>
      </c>
      <c r="E31">
        <v>0.98</v>
      </c>
      <c r="F31">
        <v>0.92</v>
      </c>
      <c r="J31">
        <f>IF(K31 &lt;&gt; "",10, 0)</f>
        <v>0</v>
      </c>
      <c r="K31" t="str">
        <f>IF(I186="pos_trend",B186,"")</f>
        <v/>
      </c>
      <c r="L31" t="str">
        <f t="shared" si="0"/>
        <v/>
      </c>
      <c r="M31" t="str">
        <f t="shared" si="2"/>
        <v/>
      </c>
      <c r="T31">
        <f>IF(U31 &lt;&gt; "",10, 0)</f>
        <v>0</v>
      </c>
      <c r="U31" t="str">
        <f>IF(I199="pos_trend",B199,"")</f>
        <v/>
      </c>
      <c r="V31" t="str">
        <f t="shared" si="1"/>
        <v/>
      </c>
      <c r="W31" t="str">
        <f t="shared" si="3"/>
        <v/>
      </c>
    </row>
    <row r="32" spans="1:23" x14ac:dyDescent="0.3">
      <c r="J32">
        <f>IF(K32 &lt;&gt; "",11, 0)</f>
        <v>0</v>
      </c>
      <c r="K32" t="str">
        <f>IF(I187="pos_trend",B187,"")</f>
        <v/>
      </c>
      <c r="L32" t="str">
        <f t="shared" si="0"/>
        <v/>
      </c>
      <c r="M32" t="str">
        <f t="shared" si="2"/>
        <v/>
      </c>
      <c r="T32">
        <f>IF(U32 &lt;&gt; "",11, 0)</f>
        <v>0</v>
      </c>
      <c r="U32" t="str">
        <f>IF(I209="pos_trend",B209,"")</f>
        <v/>
      </c>
      <c r="V32" t="str">
        <f t="shared" si="1"/>
        <v/>
      </c>
      <c r="W32" t="str">
        <f t="shared" si="3"/>
        <v/>
      </c>
    </row>
    <row r="33" spans="1:23" x14ac:dyDescent="0.3">
      <c r="B33" s="1" t="s">
        <v>46</v>
      </c>
      <c r="C33" s="1" t="s">
        <v>37</v>
      </c>
      <c r="D33" s="1" t="s">
        <v>38</v>
      </c>
      <c r="E33" s="1" t="s">
        <v>39</v>
      </c>
      <c r="F33" s="1" t="s">
        <v>40</v>
      </c>
      <c r="J33">
        <f>IF(K33 &lt;&gt; "",12, 0)</f>
        <v>0</v>
      </c>
      <c r="K33" t="str">
        <f>IF(I195="pos_trend",B195,"")</f>
        <v/>
      </c>
      <c r="L33" t="str">
        <f t="shared" si="0"/>
        <v/>
      </c>
      <c r="M33" t="str">
        <f t="shared" si="2"/>
        <v/>
      </c>
      <c r="T33">
        <f>IF(U33 &lt;&gt; "",12, 0)</f>
        <v>0</v>
      </c>
      <c r="U33" t="str">
        <f>IF(I231="pos_trend",B231,"")</f>
        <v/>
      </c>
      <c r="V33" t="str">
        <f t="shared" si="1"/>
        <v/>
      </c>
      <c r="W33" t="str">
        <f t="shared" si="3"/>
        <v/>
      </c>
    </row>
    <row r="34" spans="1:23" x14ac:dyDescent="0.3">
      <c r="A34" s="1">
        <v>0</v>
      </c>
      <c r="B34" t="s">
        <v>41</v>
      </c>
      <c r="C34" t="s">
        <v>1802</v>
      </c>
      <c r="D34" t="s">
        <v>1802</v>
      </c>
      <c r="E34" t="s">
        <v>2513</v>
      </c>
      <c r="F34" t="s">
        <v>2513</v>
      </c>
      <c r="J34">
        <f>IF(K34 &lt;&gt; "",13, 0)</f>
        <v>0</v>
      </c>
      <c r="K34" t="str">
        <f>IF(I196="pos_trend",B196,"")</f>
        <v/>
      </c>
      <c r="L34" t="str">
        <f t="shared" si="0"/>
        <v/>
      </c>
      <c r="M34" t="str">
        <f t="shared" si="2"/>
        <v/>
      </c>
      <c r="T34">
        <f>IF(U34 &lt;&gt; "",13, 0)</f>
        <v>0</v>
      </c>
      <c r="U34" t="str">
        <f>IF(I251="pos_trend",B251,"")</f>
        <v/>
      </c>
      <c r="V34" t="str">
        <f t="shared" si="1"/>
        <v/>
      </c>
      <c r="W34" t="str">
        <f t="shared" si="3"/>
        <v/>
      </c>
    </row>
    <row r="35" spans="1:23" x14ac:dyDescent="0.3">
      <c r="A35" s="1">
        <v>1</v>
      </c>
      <c r="B35" t="s">
        <v>42</v>
      </c>
      <c r="C35" t="s">
        <v>6446</v>
      </c>
      <c r="D35" t="s">
        <v>6447</v>
      </c>
      <c r="E35" t="s">
        <v>6448</v>
      </c>
      <c r="F35" t="s">
        <v>6449</v>
      </c>
      <c r="J35">
        <f>IF(K35 &lt;&gt; "",14, 0)</f>
        <v>0</v>
      </c>
      <c r="K35" t="str">
        <f>IF(I201="pos_trend",B201,"")</f>
        <v/>
      </c>
      <c r="L35" t="str">
        <f t="shared" si="0"/>
        <v/>
      </c>
      <c r="M35" t="str">
        <f t="shared" si="2"/>
        <v/>
      </c>
      <c r="T35">
        <f>IF(U35 &lt;&gt; "",14, 0)</f>
        <v>0</v>
      </c>
      <c r="U35" t="str">
        <f>IF(I279="pos_trend",B279,"")</f>
        <v/>
      </c>
      <c r="V35" t="str">
        <f t="shared" si="1"/>
        <v/>
      </c>
      <c r="W35" t="str">
        <f t="shared" si="3"/>
        <v/>
      </c>
    </row>
    <row r="36" spans="1:23" x14ac:dyDescent="0.3">
      <c r="A36" s="1">
        <v>2</v>
      </c>
      <c r="B36" t="s">
        <v>43</v>
      </c>
      <c r="C36" t="s">
        <v>6450</v>
      </c>
      <c r="D36" t="s">
        <v>6451</v>
      </c>
      <c r="E36" t="s">
        <v>4156</v>
      </c>
      <c r="F36" t="s">
        <v>5643</v>
      </c>
      <c r="J36">
        <f>IF(K36 &lt;&gt; "",15, 0)</f>
        <v>0</v>
      </c>
      <c r="K36" t="str">
        <f>IF(I202="pos_trend",B202,"")</f>
        <v/>
      </c>
      <c r="L36" t="str">
        <f t="shared" si="0"/>
        <v/>
      </c>
      <c r="M36" t="str">
        <f t="shared" si="2"/>
        <v/>
      </c>
      <c r="T36">
        <f>IF(U36 &lt;&gt; "",15, 0)</f>
        <v>0</v>
      </c>
      <c r="U36" t="str">
        <f>IF(I336="pos_trend",B336,"")</f>
        <v/>
      </c>
      <c r="V36" t="str">
        <f t="shared" si="1"/>
        <v/>
      </c>
      <c r="W36" t="str">
        <f t="shared" si="3"/>
        <v/>
      </c>
    </row>
    <row r="37" spans="1:23" x14ac:dyDescent="0.3">
      <c r="A37" s="1">
        <v>3</v>
      </c>
      <c r="B37" t="s">
        <v>44</v>
      </c>
      <c r="C37" t="s">
        <v>6452</v>
      </c>
      <c r="D37" t="s">
        <v>6453</v>
      </c>
      <c r="E37" t="s">
        <v>6454</v>
      </c>
      <c r="F37" t="s">
        <v>6455</v>
      </c>
      <c r="J37">
        <f>IF(K37 &lt;&gt; "",16, 0)</f>
        <v>0</v>
      </c>
      <c r="K37" t="str">
        <f>IF(I203="pos_trend",B203,"")</f>
        <v/>
      </c>
      <c r="L37" t="str">
        <f t="shared" si="0"/>
        <v/>
      </c>
      <c r="M37" t="str">
        <f t="shared" si="2"/>
        <v/>
      </c>
      <c r="T37">
        <f>IF(U37 &lt;&gt; "",16, 0)</f>
        <v>0</v>
      </c>
      <c r="U37" t="str">
        <f>IF(I235="pos_trend",B235,"")</f>
        <v/>
      </c>
      <c r="V37" t="str">
        <f t="shared" si="1"/>
        <v/>
      </c>
      <c r="W37" t="str">
        <f t="shared" si="3"/>
        <v/>
      </c>
    </row>
    <row r="38" spans="1:23" x14ac:dyDescent="0.3">
      <c r="A38" s="1">
        <v>4</v>
      </c>
      <c r="B38" t="s">
        <v>60</v>
      </c>
      <c r="C38" t="s">
        <v>6456</v>
      </c>
      <c r="D38" t="s">
        <v>6457</v>
      </c>
      <c r="E38" t="s">
        <v>1523</v>
      </c>
      <c r="F38" t="s">
        <v>6448</v>
      </c>
      <c r="J38">
        <f>IF(K38 &lt;&gt; "",17, 0)</f>
        <v>0</v>
      </c>
      <c r="K38" t="str">
        <f>IF(I351="pos_trend",B351,"")</f>
        <v/>
      </c>
      <c r="L38" t="str">
        <f t="shared" si="0"/>
        <v/>
      </c>
      <c r="M38" t="str">
        <f t="shared" si="2"/>
        <v/>
      </c>
      <c r="T38">
        <f>IF(U38 &lt;&gt; "",17, 0)</f>
        <v>0</v>
      </c>
      <c r="U38" t="str">
        <f>IF(I236="pos_trend",B236,"")</f>
        <v/>
      </c>
      <c r="V38" t="str">
        <f t="shared" si="1"/>
        <v/>
      </c>
      <c r="W38" t="str">
        <f t="shared" si="3"/>
        <v/>
      </c>
    </row>
    <row r="39" spans="1:23" x14ac:dyDescent="0.3">
      <c r="A39" s="1">
        <v>5</v>
      </c>
      <c r="B39" t="s">
        <v>63</v>
      </c>
      <c r="C39" t="s">
        <v>6458</v>
      </c>
      <c r="D39" t="s">
        <v>6459</v>
      </c>
      <c r="E39" t="s">
        <v>6460</v>
      </c>
      <c r="F39" t="s">
        <v>6461</v>
      </c>
      <c r="K39" t="str">
        <f>IF(I352="pos_trend",B352,"")</f>
        <v/>
      </c>
      <c r="M39" t="str">
        <f t="shared" si="2"/>
        <v/>
      </c>
      <c r="W39" t="str">
        <f t="shared" si="3"/>
        <v/>
      </c>
    </row>
    <row r="40" spans="1:23" x14ac:dyDescent="0.3">
      <c r="J40">
        <f>MAX(J22:J39)</f>
        <v>0</v>
      </c>
      <c r="K40" t="str">
        <f>VLOOKUP(J40,J22:K39,2,FALSE)</f>
        <v/>
      </c>
      <c r="M40" t="str">
        <f>IF(IFERROR(FIND(",",M39),TRUE)=TRUE,M39,IF(NOT(EXACT(K40,UPPER(K40))),SUBSTITUTE(M39,LOWER(K40),"and "&amp;LOWER(K40)),SUBSTITUTE(M39,K40,"and "&amp;K40)))</f>
        <v/>
      </c>
      <c r="T40">
        <f>MAX(T22:T39)</f>
        <v>0</v>
      </c>
      <c r="U40" t="str">
        <f>VLOOKUP(T40,T22:U39,2,FALSE)</f>
        <v/>
      </c>
      <c r="W40" t="str">
        <f>IF(IFERROR(FIND(",",W39),TRUE)=TRUE,W39,IF(NOT(EXACT(U40,UPPER(U40))),SUBSTITUTE(W39,LOWER(U40),"and "&amp;LOWER(U40)),SUBSTITUTE(W39,U40,"and "&amp;U40)))</f>
        <v/>
      </c>
    </row>
    <row r="41" spans="1:23" x14ac:dyDescent="0.3">
      <c r="B41" s="1" t="s">
        <v>68</v>
      </c>
      <c r="C41" s="1" t="s">
        <v>69</v>
      </c>
      <c r="D41" s="1" t="s">
        <v>70</v>
      </c>
      <c r="E41" s="1" t="s">
        <v>71</v>
      </c>
      <c r="F41" s="1" t="s">
        <v>72</v>
      </c>
    </row>
    <row r="42" spans="1:23" x14ac:dyDescent="0.3">
      <c r="A42" s="1">
        <v>0</v>
      </c>
      <c r="B42" t="s">
        <v>73</v>
      </c>
      <c r="C42" t="s">
        <v>86</v>
      </c>
      <c r="D42" t="s">
        <v>3371</v>
      </c>
      <c r="E42" t="s">
        <v>2533</v>
      </c>
      <c r="F42" t="s">
        <v>28</v>
      </c>
      <c r="K42" t="str">
        <f>SUBSTITUTE(IF(M40&lt;&gt;"", D1 &amp; " has managed to increase " &amp; M40 &amp; " each year since " &amp; C144, "No positive trends")," , "," ")</f>
        <v>No positive trends</v>
      </c>
      <c r="U42" t="str">
        <f>SUBSTITUTE(IF(W40&lt;&gt;"", D1 &amp; " has managed to increase " &amp; W40 &amp; " each year since " &amp; C144, "No positive trends")," , "," ")</f>
        <v>No positive trends</v>
      </c>
    </row>
    <row r="43" spans="1:23" x14ac:dyDescent="0.3">
      <c r="A43" s="1">
        <v>1</v>
      </c>
      <c r="B43" t="s">
        <v>78</v>
      </c>
      <c r="C43" t="s">
        <v>3359</v>
      </c>
      <c r="D43" t="s">
        <v>3183</v>
      </c>
      <c r="E43" t="s">
        <v>3185</v>
      </c>
      <c r="F43" t="s">
        <v>1822</v>
      </c>
    </row>
    <row r="44" spans="1:23" x14ac:dyDescent="0.3">
      <c r="A44" s="1">
        <v>2</v>
      </c>
      <c r="B44" t="s">
        <v>82</v>
      </c>
      <c r="C44" t="s">
        <v>4384</v>
      </c>
      <c r="D44" t="s">
        <v>85</v>
      </c>
      <c r="E44" t="s">
        <v>3782</v>
      </c>
      <c r="F44" t="s">
        <v>3187</v>
      </c>
    </row>
    <row r="45" spans="1:23" x14ac:dyDescent="0.3">
      <c r="A45" s="1">
        <v>3</v>
      </c>
      <c r="B45" t="s">
        <v>87</v>
      </c>
      <c r="C45" t="s">
        <v>5023</v>
      </c>
      <c r="D45" t="s">
        <v>3182</v>
      </c>
      <c r="E45" t="s">
        <v>6462</v>
      </c>
      <c r="F45" t="s">
        <v>6463</v>
      </c>
    </row>
    <row r="47" spans="1:23" x14ac:dyDescent="0.3">
      <c r="B47" s="1" t="s">
        <v>92</v>
      </c>
      <c r="C47" s="1" t="s">
        <v>37</v>
      </c>
      <c r="D47" s="1" t="s">
        <v>38</v>
      </c>
      <c r="E47" s="1" t="s">
        <v>39</v>
      </c>
      <c r="F47" s="1" t="s">
        <v>40</v>
      </c>
    </row>
    <row r="48" spans="1:23" x14ac:dyDescent="0.3">
      <c r="A48" s="1">
        <v>0</v>
      </c>
      <c r="B48" t="s">
        <v>93</v>
      </c>
      <c r="C48">
        <v>0.11</v>
      </c>
      <c r="D48">
        <v>0.18</v>
      </c>
      <c r="E48">
        <v>0.92</v>
      </c>
      <c r="F48">
        <v>1.03</v>
      </c>
    </row>
    <row r="49" spans="1:14" x14ac:dyDescent="0.3">
      <c r="A49" s="1">
        <v>1</v>
      </c>
      <c r="B49" t="s">
        <v>94</v>
      </c>
      <c r="C49">
        <v>0.12</v>
      </c>
      <c r="D49">
        <v>0.17</v>
      </c>
      <c r="E49">
        <v>0.94</v>
      </c>
      <c r="F49">
        <v>1.05</v>
      </c>
    </row>
    <row r="50" spans="1:14" x14ac:dyDescent="0.3">
      <c r="A50" s="1">
        <v>2</v>
      </c>
      <c r="B50" t="s">
        <v>95</v>
      </c>
      <c r="C50">
        <v>0.12</v>
      </c>
      <c r="D50">
        <v>0.17</v>
      </c>
      <c r="E50">
        <v>0.94</v>
      </c>
      <c r="F50">
        <v>1.06</v>
      </c>
    </row>
    <row r="51" spans="1:14" x14ac:dyDescent="0.3">
      <c r="A51" s="1">
        <v>3</v>
      </c>
      <c r="B51" t="s">
        <v>96</v>
      </c>
      <c r="C51">
        <v>0.12</v>
      </c>
      <c r="D51">
        <v>0.17</v>
      </c>
      <c r="E51">
        <v>0.94</v>
      </c>
      <c r="F51">
        <v>1.06</v>
      </c>
    </row>
    <row r="52" spans="1:14" x14ac:dyDescent="0.3">
      <c r="A52" s="1">
        <v>4</v>
      </c>
      <c r="B52" t="s">
        <v>97</v>
      </c>
      <c r="C52">
        <v>0.12</v>
      </c>
      <c r="D52">
        <v>0.2</v>
      </c>
      <c r="E52">
        <v>0.99</v>
      </c>
      <c r="F52">
        <v>0.98</v>
      </c>
    </row>
    <row r="54" spans="1:14" x14ac:dyDescent="0.3">
      <c r="B54" s="1" t="s">
        <v>98</v>
      </c>
      <c r="C54" s="1" t="s">
        <v>37</v>
      </c>
      <c r="D54" s="1" t="s">
        <v>38</v>
      </c>
      <c r="E54" s="1" t="s">
        <v>39</v>
      </c>
      <c r="F54" s="1" t="s">
        <v>40</v>
      </c>
    </row>
    <row r="55" spans="1:14" x14ac:dyDescent="0.3">
      <c r="A55" s="1">
        <v>0</v>
      </c>
      <c r="B55" t="s">
        <v>99</v>
      </c>
      <c r="F55">
        <v>1</v>
      </c>
    </row>
    <row r="56" spans="1:14" x14ac:dyDescent="0.3">
      <c r="A56" s="1">
        <v>1</v>
      </c>
      <c r="B56" t="s">
        <v>100</v>
      </c>
      <c r="C56">
        <v>3</v>
      </c>
      <c r="E56">
        <v>1</v>
      </c>
      <c r="F56">
        <v>2</v>
      </c>
    </row>
    <row r="57" spans="1:14" x14ac:dyDescent="0.3">
      <c r="A57" s="1">
        <v>2</v>
      </c>
      <c r="B57" t="s">
        <v>101</v>
      </c>
      <c r="C57">
        <v>1</v>
      </c>
      <c r="E57">
        <v>1</v>
      </c>
    </row>
    <row r="58" spans="1:14" x14ac:dyDescent="0.3">
      <c r="A58" s="1">
        <v>3</v>
      </c>
      <c r="B58" t="s">
        <v>102</v>
      </c>
    </row>
    <row r="60" spans="1:14" x14ac:dyDescent="0.3">
      <c r="B60" s="1" t="s">
        <v>103</v>
      </c>
      <c r="C60" s="1" t="s">
        <v>6464</v>
      </c>
      <c r="D60" s="1" t="s">
        <v>105</v>
      </c>
      <c r="E60" s="1" t="s">
        <v>106</v>
      </c>
      <c r="F60" s="1" t="s">
        <v>107</v>
      </c>
      <c r="I60" t="str">
        <f t="shared" ref="I60:I123" si="4">IF(AND(K60&gt; J60, L60&gt; K60, M60&gt; L60, N60&gt; M60), "pos_trend", IF(AND(K60&lt; J60, L60&lt; K60, M60&lt; L60, N60&lt; M60), "neg_trend", "N/A"))</f>
        <v>N/A</v>
      </c>
      <c r="J60" t="str">
        <f t="shared" ref="J60:J123" si="5">IFERROR(IF(TRIM(C60)="-", "N/A", IF(RIGHT(C60,1)=")",IF(RIGHT(C60,2)="T)",-1000000000000*VALUE(MID(C60,2,LEN(C60)-3)),IF(RIGHT(C60,2)="M)",-1000000*VALUE(MID(C60,2,LEN(C60)-3)),IF(RIGHT(C60,2)="B)",-1000000000*VALUE(MID(C60,2,LEN(C60)-3)),IF(RIGHT(C60,2)="k)",-1000*VALUE(MID(C60,2,LEN(C60)-3)),VALUE(SUBSTITUTE(C60,",","")))))),IF(RIGHT(C60,1)="T",1000000000000*VALUE(LEFT(C60,LEN(C60)-1)),IF(RIGHT(C60,1)="M",1000000*VALUE(LEFT(C60,LEN(C60)-1)),IF(RIGHT(C60,1)="B",1000000000*VALUE(LEFT(C60,LEN(C60)-1)),IF(RIGHT(C60,1)="%",0.01*VALUE(LEFT(C60,LEN(C60)-1)),IF(RIGHT(C60,1)="k",1000*VALUE(LEFT(C60,LEN(C60)-1)),VALUE(SUBSTITUTE(C60,",",""))))))))),"N/A")</f>
        <v>N/A</v>
      </c>
      <c r="K60" t="str">
        <f t="shared" ref="K60:K123" si="6">IFERROR(IF(TRIM(D60)="-", "N/A", IF(RIGHT(D60,1)=")",IF(RIGHT(D60,2)="T)",-1000000000000*VALUE(MID(D60,2,LEN(D60)-3)),IF(RIGHT(D60,2)="M)",-1000000*VALUE(MID(D60,2,LEN(D60)-3)),IF(RIGHT(D60,2)="B)",-1000000000*VALUE(MID(D60,2,LEN(D60)-3)),IF(RIGHT(D60,2)="k)",-1000*VALUE(MID(D60,2,LEN(D60)-3)),VALUE(SUBSTITUTE(D60,",","")))))),IF(RIGHT(D60,1)="T",1000000000000*VALUE(LEFT(D60,LEN(D60)-1)),IF(RIGHT(D60,1)="M",1000000*VALUE(LEFT(D60,LEN(D60)-1)),IF(RIGHT(D60,1)="B",1000000000*VALUE(LEFT(D60,LEN(D60)-1)),IF(RIGHT(D60,1)="%",0.01*VALUE(LEFT(D60,LEN(D60)-1)),IF(RIGHT(D60,1)="k",1000*VALUE(LEFT(D60,LEN(D60)-1)),VALUE(SUBSTITUTE(D60,",",""))))))))),"N/A")</f>
        <v>N/A</v>
      </c>
      <c r="L60" t="str">
        <f t="shared" ref="L60:L123" si="7">IFERROR(IF(TRIM(E60)="-", "N/A", IF(RIGHT(E60,1)=")",IF(RIGHT(E60,2)="T)",-1000000000000*VALUE(MID(E60,2,LEN(E60)-3)),IF(RIGHT(E60,2)="M)",-1000000*VALUE(MID(E60,2,LEN(E60)-3)),IF(RIGHT(E60,2)="B)",-1000000000*VALUE(MID(E60,2,LEN(E60)-3)),IF(RIGHT(E60,2)="k)",-1000*VALUE(MID(E60,2,LEN(E60)-3)),VALUE(SUBSTITUTE(E60,",","")))))),IF(RIGHT(E60,1)="T",1000000000000*VALUE(LEFT(E60,LEN(E60)-1)),IF(RIGHT(E60,1)="M",1000000*VALUE(LEFT(E60,LEN(E60)-1)),IF(RIGHT(E60,1)="B",1000000000*VALUE(LEFT(E60,LEN(E60)-1)),IF(RIGHT(E60,1)="%",0.01*VALUE(LEFT(E60,LEN(E60)-1)),IF(RIGHT(E60,1)="k",1000*VALUE(LEFT(E60,LEN(E60)-1)),VALUE(SUBSTITUTE(E60,",",""))))))))),"N/A")</f>
        <v>N/A</v>
      </c>
      <c r="M60" t="str">
        <f t="shared" ref="M60:M123" si="8">IFERROR(IF(TRIM(F60)="-", "N/A", IF(RIGHT(F60,1)=")",IF(RIGHT(F60,2)="T)",-1000000000000*VALUE(MID(F60,2,LEN(F60)-3)),IF(RIGHT(F60,2)="M)",-1000000*VALUE(MID(F60,2,LEN(F60)-3)),IF(RIGHT(F60,2)="B)",-1000000000*VALUE(MID(F60,2,LEN(F60)-3)),IF(RIGHT(F60,2)="k)",-1000*VALUE(MID(F60,2,LEN(F60)-3)),VALUE(SUBSTITUTE(F60,",","")))))),IF(RIGHT(F60,1)="T",1000000000000*VALUE(LEFT(F60,LEN(F60)-1)),IF(RIGHT(F60,1)="M",1000000*VALUE(LEFT(F60,LEN(F60)-1)),IF(RIGHT(F60,1)="B",1000000000*VALUE(LEFT(F60,LEN(F60)-1)),IF(RIGHT(F60,1)="%",0.01*VALUE(LEFT(F60,LEN(F60)-1)),IF(RIGHT(F60,1)="k",1000*VALUE(LEFT(F60,LEN(F60)-1)),VALUE(SUBSTITUTE(F60,",",""))))))))),"N/A")</f>
        <v>N/A</v>
      </c>
      <c r="N60" t="str">
        <f t="shared" ref="N60:N123" si="9">IFERROR(IF(TRIM(G60)="-", "N/A", IF(RIGHT(G60,1)=")",IF(RIGHT(G60,2)="T)",-1000000000000*VALUE(MID(G60,2,LEN(G60)-3)),IF(RIGHT(G60,2)="M)",-1000000*VALUE(MID(G60,2,LEN(G60)-3)),IF(RIGHT(G60,2)="B)",-1000000000*VALUE(MID(G60,2,LEN(G60)-3)),IF(RIGHT(G60,2)="k)",-1000*VALUE(MID(G60,2,LEN(G60)-3)),VALUE(SUBSTITUTE(G60,",","")))))),IF(RIGHT(G60,1)="T",1000000000000*VALUE(LEFT(G60,LEN(G60)-1)),IF(RIGHT(G60,1)="M",1000000*VALUE(LEFT(G60,LEN(G60)-1)),IF(RIGHT(G60,1)="B",1000000000*VALUE(LEFT(G60,LEN(G60)-1)),IF(RIGHT(G60,1)="%",0.01*VALUE(LEFT(G60,LEN(G60)-1)),IF(RIGHT(G60,1)="k",1000*VALUE(LEFT(G60,LEN(G60)-1)),VALUE(SUBSTITUTE(G60,",",""))))))))),"N/A")</f>
        <v>N/A</v>
      </c>
    </row>
    <row r="61" spans="1:14" x14ac:dyDescent="0.3">
      <c r="A61" s="1">
        <v>0</v>
      </c>
      <c r="B61" t="s">
        <v>108</v>
      </c>
      <c r="C61" t="s">
        <v>6465</v>
      </c>
      <c r="F61">
        <v>0.19</v>
      </c>
      <c r="I61" t="str">
        <f t="shared" si="4"/>
        <v>N/A</v>
      </c>
      <c r="J61">
        <f t="shared" si="5"/>
        <v>-0.42100000000000004</v>
      </c>
      <c r="K61" t="str">
        <f t="shared" si="6"/>
        <v>N/A</v>
      </c>
      <c r="L61" t="str">
        <f t="shared" si="7"/>
        <v>N/A</v>
      </c>
      <c r="M61">
        <f t="shared" si="8"/>
        <v>0.19</v>
      </c>
      <c r="N61" t="str">
        <f t="shared" si="9"/>
        <v>N/A</v>
      </c>
    </row>
    <row r="62" spans="1:14" x14ac:dyDescent="0.3">
      <c r="A62" s="1">
        <v>1</v>
      </c>
      <c r="B62" t="s">
        <v>110</v>
      </c>
      <c r="C62" t="s">
        <v>6466</v>
      </c>
      <c r="F62">
        <v>0.22</v>
      </c>
      <c r="I62" t="str">
        <f t="shared" si="4"/>
        <v>N/A</v>
      </c>
      <c r="J62">
        <f t="shared" si="5"/>
        <v>-0.217</v>
      </c>
      <c r="K62" t="str">
        <f t="shared" si="6"/>
        <v>N/A</v>
      </c>
      <c r="L62" t="str">
        <f t="shared" si="7"/>
        <v>N/A</v>
      </c>
      <c r="M62">
        <f t="shared" si="8"/>
        <v>0.22</v>
      </c>
      <c r="N62" t="str">
        <f t="shared" si="9"/>
        <v>N/A</v>
      </c>
    </row>
    <row r="63" spans="1:14" x14ac:dyDescent="0.3">
      <c r="A63" s="1">
        <v>2</v>
      </c>
      <c r="B63" t="s">
        <v>112</v>
      </c>
      <c r="C63" t="s">
        <v>1819</v>
      </c>
      <c r="F63">
        <v>0.08</v>
      </c>
      <c r="I63" t="str">
        <f t="shared" si="4"/>
        <v>N/A</v>
      </c>
      <c r="J63">
        <f t="shared" si="5"/>
        <v>-6.0999999999999999E-2</v>
      </c>
      <c r="K63" t="str">
        <f t="shared" si="6"/>
        <v>N/A</v>
      </c>
      <c r="L63" t="str">
        <f t="shared" si="7"/>
        <v>N/A</v>
      </c>
      <c r="M63">
        <f t="shared" si="8"/>
        <v>0.08</v>
      </c>
      <c r="N63" t="str">
        <f t="shared" si="9"/>
        <v>N/A</v>
      </c>
    </row>
    <row r="64" spans="1:14" x14ac:dyDescent="0.3">
      <c r="A64" s="1">
        <v>3</v>
      </c>
      <c r="B64" t="s">
        <v>114</v>
      </c>
      <c r="C64" t="s">
        <v>6467</v>
      </c>
      <c r="F64">
        <v>0.12</v>
      </c>
      <c r="I64" t="str">
        <f t="shared" si="4"/>
        <v>N/A</v>
      </c>
      <c r="J64">
        <f t="shared" si="5"/>
        <v>0.12</v>
      </c>
      <c r="K64" t="str">
        <f t="shared" si="6"/>
        <v>N/A</v>
      </c>
      <c r="L64" t="str">
        <f t="shared" si="7"/>
        <v>N/A</v>
      </c>
      <c r="M64">
        <f t="shared" si="8"/>
        <v>0.12</v>
      </c>
      <c r="N64" t="str">
        <f t="shared" si="9"/>
        <v>N/A</v>
      </c>
    </row>
    <row r="65" spans="1:14" x14ac:dyDescent="0.3">
      <c r="A65" s="1">
        <v>4</v>
      </c>
      <c r="B65" t="s">
        <v>116</v>
      </c>
      <c r="C65" t="s">
        <v>6468</v>
      </c>
      <c r="F65">
        <v>0.08</v>
      </c>
      <c r="I65" t="str">
        <f t="shared" si="4"/>
        <v>N/A</v>
      </c>
      <c r="J65">
        <f t="shared" si="5"/>
        <v>-5.0000000000000001E-3</v>
      </c>
      <c r="K65" t="str">
        <f t="shared" si="6"/>
        <v>N/A</v>
      </c>
      <c r="L65" t="str">
        <f t="shared" si="7"/>
        <v>N/A</v>
      </c>
      <c r="M65">
        <f t="shared" si="8"/>
        <v>0.08</v>
      </c>
      <c r="N65" t="str">
        <f t="shared" si="9"/>
        <v>N/A</v>
      </c>
    </row>
    <row r="66" spans="1:14" x14ac:dyDescent="0.3">
      <c r="A66" s="1">
        <v>5</v>
      </c>
      <c r="B66" t="s">
        <v>118</v>
      </c>
      <c r="C66" t="s">
        <v>6469</v>
      </c>
      <c r="I66" t="str">
        <f t="shared" si="4"/>
        <v>N/A</v>
      </c>
      <c r="J66">
        <f t="shared" si="5"/>
        <v>-6.6100000000000006E-2</v>
      </c>
      <c r="K66" t="str">
        <f t="shared" si="6"/>
        <v>N/A</v>
      </c>
      <c r="L66" t="str">
        <f t="shared" si="7"/>
        <v>N/A</v>
      </c>
      <c r="M66" t="str">
        <f t="shared" si="8"/>
        <v>N/A</v>
      </c>
      <c r="N66" t="str">
        <f t="shared" si="9"/>
        <v>N/A</v>
      </c>
    </row>
    <row r="67" spans="1:14" x14ac:dyDescent="0.3">
      <c r="D67" t="s">
        <v>120</v>
      </c>
      <c r="E67" t="str">
        <f>C1</f>
        <v>AltaGas Ltd. (ALA.TO)</v>
      </c>
      <c r="I67" t="str">
        <f t="shared" si="4"/>
        <v>N/A</v>
      </c>
      <c r="J67" t="str">
        <f t="shared" si="5"/>
        <v>N/A</v>
      </c>
      <c r="K67" t="str">
        <f t="shared" si="6"/>
        <v>N/A</v>
      </c>
      <c r="L67" t="str">
        <f t="shared" si="7"/>
        <v>N/A</v>
      </c>
      <c r="M67" t="str">
        <f t="shared" si="8"/>
        <v>N/A</v>
      </c>
      <c r="N67" t="str">
        <f t="shared" si="9"/>
        <v>N/A</v>
      </c>
    </row>
    <row r="68" spans="1:14" x14ac:dyDescent="0.3">
      <c r="A68" s="1">
        <v>0</v>
      </c>
      <c r="B68" t="s">
        <v>121</v>
      </c>
      <c r="C68" t="s">
        <v>6440</v>
      </c>
      <c r="D68" t="e">
        <f ca="1">AVERAGE(VALUE(INDIRECT("J"&amp;(MATCH(B68,B69:B500,0)+68))),VALUE(INDIRECT("J"&amp;(MATCH(B68,B69:B500,0)+79))),VALUE(INDIRECT("J"&amp;(MATCH(B68,B69:B500,0)+90))),VALUE(INDIRECT("J"&amp;(MATCH(B68,B69:B500,0)+101))))</f>
        <v>#VALUE!</v>
      </c>
      <c r="E68" t="e">
        <f t="shared" ref="E68:E76" ca="1" si="10">IF(AND(C68&lt;&gt;"",D68&lt;&gt;0),IF(VALUE(J68)&gt;VALUE(K68),"above average","below average"),"no data")</f>
        <v>#VALUE!</v>
      </c>
      <c r="I68" t="str">
        <f t="shared" ca="1" si="4"/>
        <v>N/A</v>
      </c>
      <c r="J68">
        <f t="shared" si="5"/>
        <v>4970000000</v>
      </c>
      <c r="K68" t="str">
        <f t="shared" ca="1" si="6"/>
        <v>N/A</v>
      </c>
      <c r="L68" t="str">
        <f t="shared" ca="1" si="7"/>
        <v>N/A</v>
      </c>
      <c r="M68" t="str">
        <f t="shared" si="8"/>
        <v>N/A</v>
      </c>
      <c r="N68" t="str">
        <f t="shared" si="9"/>
        <v>N/A</v>
      </c>
    </row>
    <row r="69" spans="1:14" x14ac:dyDescent="0.3">
      <c r="A69" s="1">
        <v>1</v>
      </c>
      <c r="B69" t="s">
        <v>122</v>
      </c>
      <c r="D69" t="e">
        <f ca="1">AVERAGE(VALUE(INDIRECT("J"&amp;(MATCH(B69,B70:B501,0)+69))),VALUE(INDIRECT("J"&amp;(MATCH(B69,B70:B501,0)+80))),VALUE(INDIRECT("J"&amp;(MATCH(B69,B70:B501,0)+91))),VALUE(INDIRECT("J"&amp;(MATCH(B69,B70:B501,0)+102))))</f>
        <v>#VALUE!</v>
      </c>
      <c r="E69" t="e">
        <f t="shared" ca="1" si="10"/>
        <v>#VALUE!</v>
      </c>
      <c r="I69" t="str">
        <f t="shared" ca="1" si="4"/>
        <v>N/A</v>
      </c>
      <c r="J69" t="str">
        <f t="shared" si="5"/>
        <v>N/A</v>
      </c>
      <c r="K69" t="str">
        <f t="shared" ca="1" si="6"/>
        <v>N/A</v>
      </c>
      <c r="L69" t="str">
        <f t="shared" ca="1" si="7"/>
        <v>N/A</v>
      </c>
      <c r="M69" t="str">
        <f t="shared" si="8"/>
        <v>N/A</v>
      </c>
      <c r="N69" t="str">
        <f t="shared" si="9"/>
        <v>N/A</v>
      </c>
    </row>
    <row r="70" spans="1:14" x14ac:dyDescent="0.3">
      <c r="A70" s="1">
        <v>2</v>
      </c>
      <c r="B70" t="s">
        <v>123</v>
      </c>
      <c r="C70" t="s">
        <v>6441</v>
      </c>
      <c r="D70" t="e">
        <f ca="1">AVERAGE(VALUE(INDIRECT("J"&amp;(MATCH(B70,B71:B502,0)+70))),VALUE(INDIRECT("J"&amp;(MATCH(B70,B71:B502,0)+81))),VALUE(INDIRECT("J"&amp;(MATCH(B70,B71:B502,0)+92))),VALUE(INDIRECT("J"&amp;(MATCH(B70,B71:B502,0)+103))))</f>
        <v>#VALUE!</v>
      </c>
      <c r="E70" t="e">
        <f t="shared" ca="1" si="10"/>
        <v>#VALUE!</v>
      </c>
      <c r="F70" t="e">
        <f t="shared" ref="F70:F76" ca="1" si="11">IF(E70="above average",LOWER(TRIM(IF(ISNUMBER(VALUE(RIGHT(B70,1))),REPLACE(B70,LEN(B70),1,""),B70))),"")</f>
        <v>#VALUE!</v>
      </c>
      <c r="G70" t="e">
        <f ca="1">IFERROR(LEFT(F70,FIND("(",F70) - 2),F70)</f>
        <v>#VALUE!</v>
      </c>
      <c r="I70" t="str">
        <f t="shared" ca="1" si="4"/>
        <v>N/A</v>
      </c>
      <c r="J70">
        <f t="shared" si="5"/>
        <v>35.99</v>
      </c>
      <c r="K70" t="str">
        <f t="shared" ca="1" si="6"/>
        <v>N/A</v>
      </c>
      <c r="L70" t="str">
        <f t="shared" ca="1" si="7"/>
        <v>N/A</v>
      </c>
      <c r="M70" t="str">
        <f t="shared" ca="1" si="8"/>
        <v>N/A</v>
      </c>
      <c r="N70" t="str">
        <f t="shared" ca="1" si="9"/>
        <v>N/A</v>
      </c>
    </row>
    <row r="71" spans="1:14" x14ac:dyDescent="0.3">
      <c r="A71" s="1">
        <v>3</v>
      </c>
      <c r="B71" t="s">
        <v>124</v>
      </c>
      <c r="C71" t="s">
        <v>6470</v>
      </c>
      <c r="D71" t="e">
        <f ca="1">AVERAGE(VALUE(INDIRECT("J"&amp;(MATCH(B71,B72:B503,0)+71))),VALUE(INDIRECT("J"&amp;(MATCH(B71,B72:B503,0)+82))),VALUE(INDIRECT("J"&amp;(MATCH(B71,B72:B503,0)+93))),VALUE(INDIRECT("J"&amp;(MATCH(B71,B72:B503,0)+104))))</f>
        <v>#VALUE!</v>
      </c>
      <c r="E71" t="e">
        <f t="shared" ca="1" si="10"/>
        <v>#VALUE!</v>
      </c>
      <c r="F71" t="e">
        <f t="shared" ca="1" si="11"/>
        <v>#VALUE!</v>
      </c>
      <c r="G71" t="e">
        <f t="shared" ref="G71:G76" ca="1" si="12">IF(F71&lt;&gt;"", G70 &amp; ", " &amp; IFERROR(LEFT(F71,FIND("(",F71) - 2),F71),G70)</f>
        <v>#VALUE!</v>
      </c>
      <c r="I71" t="str">
        <f t="shared" ca="1" si="4"/>
        <v>N/A</v>
      </c>
      <c r="J71">
        <f t="shared" si="5"/>
        <v>28.34</v>
      </c>
      <c r="K71" t="str">
        <f t="shared" ca="1" si="6"/>
        <v>N/A</v>
      </c>
      <c r="L71" t="str">
        <f t="shared" ca="1" si="7"/>
        <v>N/A</v>
      </c>
      <c r="M71" t="str">
        <f t="shared" ca="1" si="8"/>
        <v>N/A</v>
      </c>
      <c r="N71" t="str">
        <f t="shared" ca="1" si="9"/>
        <v>N/A</v>
      </c>
    </row>
    <row r="72" spans="1:14" x14ac:dyDescent="0.3">
      <c r="A72" s="1">
        <v>4</v>
      </c>
      <c r="B72" t="s">
        <v>126</v>
      </c>
      <c r="C72" t="s">
        <v>6471</v>
      </c>
      <c r="D72" t="e">
        <f ca="1">AVERAGE(VALUE(INDIRECT("J"&amp;(MATCH(B72,B73:B504,0)+72))),VALUE(INDIRECT("J"&amp;(MATCH(B72,B73:B504,0)+83))),VALUE(INDIRECT("J"&amp;(MATCH(B72,B73:B504,0)+94))),VALUE(INDIRECT("J"&amp;(MATCH(B72,B73:B504,0)+105))))</f>
        <v>#VALUE!</v>
      </c>
      <c r="E72" t="e">
        <f t="shared" ca="1" si="10"/>
        <v>#VALUE!</v>
      </c>
      <c r="F72" t="e">
        <f t="shared" ca="1" si="11"/>
        <v>#VALUE!</v>
      </c>
      <c r="G72" t="e">
        <f t="shared" ca="1" si="12"/>
        <v>#VALUE!</v>
      </c>
      <c r="I72" t="str">
        <f t="shared" ca="1" si="4"/>
        <v>N/A</v>
      </c>
      <c r="J72">
        <f t="shared" si="5"/>
        <v>-63.64</v>
      </c>
      <c r="K72" t="str">
        <f t="shared" ca="1" si="6"/>
        <v>N/A</v>
      </c>
      <c r="L72" t="str">
        <f t="shared" ca="1" si="7"/>
        <v>N/A</v>
      </c>
      <c r="M72" t="str">
        <f t="shared" ca="1" si="8"/>
        <v>N/A</v>
      </c>
      <c r="N72" t="str">
        <f t="shared" ca="1" si="9"/>
        <v>N/A</v>
      </c>
    </row>
    <row r="73" spans="1:14" x14ac:dyDescent="0.3">
      <c r="A73" s="1">
        <v>5</v>
      </c>
      <c r="B73" t="s">
        <v>128</v>
      </c>
      <c r="C73" t="s">
        <v>6472</v>
      </c>
      <c r="D73" t="e">
        <f ca="1">AVERAGE(VALUE(INDIRECT("J"&amp;(MATCH(B73,B74:B505,0)+73))),VALUE(INDIRECT("J"&amp;(MATCH(B73,B74:B505,0)+84))),VALUE(INDIRECT("J"&amp;(MATCH(B73,B74:B505,0)+95))),VALUE(INDIRECT("J"&amp;(MATCH(B73,B74:B505,0)+106))))</f>
        <v>#VALUE!</v>
      </c>
      <c r="E73" t="e">
        <f t="shared" ca="1" si="10"/>
        <v>#VALUE!</v>
      </c>
      <c r="F73" t="e">
        <f t="shared" ca="1" si="11"/>
        <v>#VALUE!</v>
      </c>
      <c r="G73" t="e">
        <f t="shared" ca="1" si="12"/>
        <v>#VALUE!</v>
      </c>
      <c r="I73" t="str">
        <f t="shared" ca="1" si="4"/>
        <v>N/A</v>
      </c>
      <c r="J73">
        <f t="shared" si="5"/>
        <v>2.1</v>
      </c>
      <c r="K73" t="str">
        <f t="shared" ca="1" si="6"/>
        <v>N/A</v>
      </c>
      <c r="L73" t="str">
        <f t="shared" ca="1" si="7"/>
        <v>N/A</v>
      </c>
      <c r="M73" t="str">
        <f t="shared" ca="1" si="8"/>
        <v>N/A</v>
      </c>
      <c r="N73" t="str">
        <f t="shared" ca="1" si="9"/>
        <v>N/A</v>
      </c>
    </row>
    <row r="74" spans="1:14" x14ac:dyDescent="0.3">
      <c r="A74" s="1">
        <v>6</v>
      </c>
      <c r="B74" t="s">
        <v>130</v>
      </c>
      <c r="C74" t="s">
        <v>6473</v>
      </c>
      <c r="D74" t="e">
        <f ca="1">AVERAGE(VALUE(INDIRECT("J"&amp;(MATCH(B74,B75:B506,0)+74))),VALUE(INDIRECT("J"&amp;(MATCH(B74,B75:B506,0)+85))),VALUE(INDIRECT("J"&amp;(MATCH(B74,B75:B506,0)+96))),VALUE(INDIRECT("J"&amp;(MATCH(B74,B75:B506,0)+107))))</f>
        <v>#VALUE!</v>
      </c>
      <c r="E74" t="e">
        <f t="shared" ca="1" si="10"/>
        <v>#VALUE!</v>
      </c>
      <c r="F74" t="e">
        <f t="shared" ca="1" si="11"/>
        <v>#VALUE!</v>
      </c>
      <c r="G74" t="e">
        <f t="shared" ca="1" si="12"/>
        <v>#VALUE!</v>
      </c>
      <c r="I74" t="str">
        <f t="shared" ca="1" si="4"/>
        <v>N/A</v>
      </c>
      <c r="J74">
        <f t="shared" si="5"/>
        <v>1.39</v>
      </c>
      <c r="K74" t="str">
        <f t="shared" ca="1" si="6"/>
        <v>N/A</v>
      </c>
      <c r="L74" t="str">
        <f t="shared" ca="1" si="7"/>
        <v>N/A</v>
      </c>
      <c r="M74" t="str">
        <f t="shared" ca="1" si="8"/>
        <v>N/A</v>
      </c>
      <c r="N74" t="str">
        <f t="shared" ca="1" si="9"/>
        <v>N/A</v>
      </c>
    </row>
    <row r="75" spans="1:14" x14ac:dyDescent="0.3">
      <c r="A75" s="1">
        <v>7</v>
      </c>
      <c r="B75" t="s">
        <v>132</v>
      </c>
      <c r="D75" t="e">
        <f ca="1">AVERAGE(VALUE(INDIRECT("J"&amp;(MATCH(B75,B76:B507,0)+75))),VALUE(INDIRECT("J"&amp;(MATCH(B75,B76:B507,0)+86))),VALUE(INDIRECT("J"&amp;(MATCH(B75,B76:B507,0)+97))),VALUE(INDIRECT("J"&amp;(MATCH(B75,B76:B507,0)+108))))</f>
        <v>#VALUE!</v>
      </c>
      <c r="E75" t="e">
        <f t="shared" ca="1" si="10"/>
        <v>#VALUE!</v>
      </c>
      <c r="F75" t="e">
        <f t="shared" ca="1" si="11"/>
        <v>#VALUE!</v>
      </c>
      <c r="G75" t="e">
        <f t="shared" ca="1" si="12"/>
        <v>#VALUE!</v>
      </c>
      <c r="I75" t="str">
        <f t="shared" ca="1" si="4"/>
        <v>N/A</v>
      </c>
      <c r="J75" t="str">
        <f t="shared" si="5"/>
        <v>N/A</v>
      </c>
      <c r="K75" t="str">
        <f t="shared" ca="1" si="6"/>
        <v>N/A</v>
      </c>
      <c r="L75" t="str">
        <f t="shared" ca="1" si="7"/>
        <v>N/A</v>
      </c>
      <c r="M75" t="str">
        <f t="shared" ca="1" si="8"/>
        <v>N/A</v>
      </c>
      <c r="N75" t="str">
        <f t="shared" ca="1" si="9"/>
        <v>N/A</v>
      </c>
    </row>
    <row r="76" spans="1:14" x14ac:dyDescent="0.3">
      <c r="A76" s="1">
        <v>8</v>
      </c>
      <c r="B76" t="s">
        <v>133</v>
      </c>
      <c r="D76" t="e">
        <f ca="1">AVERAGE(VALUE(INDIRECT("J"&amp;(MATCH(B76,B77:B508,0)+76))),VALUE(INDIRECT("J"&amp;(MATCH(B76,B77:B508,0)+87))),VALUE(INDIRECT("J"&amp;(MATCH(B76,B77:B508,0)+98))),VALUE(INDIRECT("J"&amp;(MATCH(B76,B77:B508,0)+109))))</f>
        <v>#VALUE!</v>
      </c>
      <c r="E76" t="e">
        <f t="shared" ca="1" si="10"/>
        <v>#VALUE!</v>
      </c>
      <c r="F76" t="e">
        <f t="shared" ca="1" si="11"/>
        <v>#VALUE!</v>
      </c>
      <c r="G76" t="e">
        <f t="shared" ca="1" si="12"/>
        <v>#VALUE!</v>
      </c>
      <c r="I76" t="str">
        <f t="shared" ca="1" si="4"/>
        <v>N/A</v>
      </c>
      <c r="J76" t="str">
        <f t="shared" si="5"/>
        <v>N/A</v>
      </c>
      <c r="K76" t="str">
        <f t="shared" ca="1" si="6"/>
        <v>N/A</v>
      </c>
      <c r="L76" t="str">
        <f t="shared" ca="1" si="7"/>
        <v>N/A</v>
      </c>
      <c r="M76" t="str">
        <f t="shared" ca="1" si="8"/>
        <v>N/A</v>
      </c>
      <c r="N76" t="str">
        <f t="shared" ca="1" si="9"/>
        <v>N/A</v>
      </c>
    </row>
    <row r="77" spans="1:14" x14ac:dyDescent="0.3">
      <c r="F77" t="e">
        <f ca="1">IF(F76="",IF(F75="",IF(F74="",IF(F73="",IF(F72="",IF(F71="",IFERROR(LEFT(F70,FIND("(",F70) - 2),F70),IFERROR(LEFT(F71,FIND("(",F71) - 2),F71)),IFERROR(LEFT(F72,FIND("(",F72) - 2),F72)),IFERROR(LEFT(F73,FIND("(",F73) - 2),F73)),IFERROR(LEFT(F74,FIND("(",F74) - 2),F74)),IFERROR(LEFT(F75,FIND("(",F75) - 2),F75)),IFERROR(LEFT(F76,FIND("(",F76) - 2),F76))</f>
        <v>#VALUE!</v>
      </c>
      <c r="G77" t="e">
        <f ca="1">TRIM(IF(LEFT(G76,1)=",",REPLACE(G76,1,1,""),SUBSTITUTE(G76,F77, "and " &amp; F77)))</f>
        <v>#VALUE!</v>
      </c>
      <c r="I77" t="str">
        <f t="shared" ca="1" si="4"/>
        <v>N/A</v>
      </c>
      <c r="J77" t="str">
        <f t="shared" si="5"/>
        <v>N/A</v>
      </c>
      <c r="K77" t="str">
        <f t="shared" si="6"/>
        <v>N/A</v>
      </c>
      <c r="L77" t="str">
        <f t="shared" si="7"/>
        <v>N/A</v>
      </c>
      <c r="M77" t="str">
        <f t="shared" ca="1" si="8"/>
        <v>N/A</v>
      </c>
      <c r="N77" t="str">
        <f t="shared" ca="1" si="9"/>
        <v>N/A</v>
      </c>
    </row>
    <row r="78" spans="1:14" x14ac:dyDescent="0.3">
      <c r="A78" s="1">
        <v>0</v>
      </c>
      <c r="B78" t="s">
        <v>134</v>
      </c>
      <c r="C78" t="s">
        <v>135</v>
      </c>
      <c r="D78" t="str">
        <f ca="1">IF(COUNTIF(E70:E76,"=above average")&gt;0,"There are some indications that "&amp;D1&amp;" may be overvalued. The company has a higher " &amp; G77 &amp; " than the comparable average", "Inconclusive")</f>
        <v>Inconclusive</v>
      </c>
      <c r="I78" t="str">
        <f t="shared" ca="1" si="4"/>
        <v>N/A</v>
      </c>
      <c r="J78" t="str">
        <f t="shared" si="5"/>
        <v>N/A</v>
      </c>
      <c r="K78" t="str">
        <f t="shared" ca="1" si="6"/>
        <v>N/A</v>
      </c>
      <c r="L78" t="str">
        <f t="shared" si="7"/>
        <v>N/A</v>
      </c>
      <c r="M78" t="str">
        <f t="shared" si="8"/>
        <v>N/A</v>
      </c>
      <c r="N78" t="str">
        <f t="shared" si="9"/>
        <v>N/A</v>
      </c>
    </row>
    <row r="79" spans="1:14" x14ac:dyDescent="0.3">
      <c r="A79" s="1">
        <v>1</v>
      </c>
      <c r="B79" t="s">
        <v>136</v>
      </c>
      <c r="C79" t="s">
        <v>137</v>
      </c>
      <c r="I79" t="str">
        <f t="shared" si="4"/>
        <v>N/A</v>
      </c>
      <c r="J79" t="str">
        <f t="shared" si="5"/>
        <v>N/A</v>
      </c>
      <c r="K79" t="str">
        <f t="shared" si="6"/>
        <v>N/A</v>
      </c>
      <c r="L79" t="str">
        <f t="shared" si="7"/>
        <v>N/A</v>
      </c>
      <c r="M79" t="str">
        <f t="shared" si="8"/>
        <v>N/A</v>
      </c>
      <c r="N79" t="str">
        <f t="shared" si="9"/>
        <v>N/A</v>
      </c>
    </row>
    <row r="80" spans="1:14" x14ac:dyDescent="0.3">
      <c r="I80" t="str">
        <f t="shared" si="4"/>
        <v>N/A</v>
      </c>
      <c r="J80" t="str">
        <f t="shared" si="5"/>
        <v>N/A</v>
      </c>
      <c r="K80" t="str">
        <f t="shared" si="6"/>
        <v>N/A</v>
      </c>
      <c r="L80" t="str">
        <f t="shared" si="7"/>
        <v>N/A</v>
      </c>
      <c r="M80" t="str">
        <f t="shared" si="8"/>
        <v>N/A</v>
      </c>
      <c r="N80" t="str">
        <f t="shared" si="9"/>
        <v>N/A</v>
      </c>
    </row>
    <row r="81" spans="1:14" x14ac:dyDescent="0.3">
      <c r="A81" s="1">
        <v>0</v>
      </c>
      <c r="B81" t="s">
        <v>138</v>
      </c>
      <c r="C81" t="s">
        <v>861</v>
      </c>
      <c r="F81" t="e">
        <f t="shared" ref="F81:F87" ca="1" si="13">IF(E70="below average",LOWER(TRIM(IF(ISNUMBER(VALUE(RIGHT(B70,1))),REPLACE(B70,LEN(B70),1,""),B70))),"")</f>
        <v>#VALUE!</v>
      </c>
      <c r="G81" t="e">
        <f ca="1">IFERROR(LEFT(F81,FIND("(",F81) - 2),F81)</f>
        <v>#VALUE!</v>
      </c>
      <c r="I81" t="str">
        <f t="shared" ca="1" si="4"/>
        <v>N/A</v>
      </c>
      <c r="J81">
        <f t="shared" si="5"/>
        <v>7.6600000000000001E-2</v>
      </c>
      <c r="K81" t="str">
        <f t="shared" si="6"/>
        <v>N/A</v>
      </c>
      <c r="L81" t="str">
        <f t="shared" si="7"/>
        <v>N/A</v>
      </c>
      <c r="M81" t="str">
        <f t="shared" ca="1" si="8"/>
        <v>N/A</v>
      </c>
      <c r="N81" t="str">
        <f t="shared" ca="1" si="9"/>
        <v>N/A</v>
      </c>
    </row>
    <row r="82" spans="1:14" x14ac:dyDescent="0.3">
      <c r="A82" s="1">
        <v>1</v>
      </c>
      <c r="B82" t="s">
        <v>140</v>
      </c>
      <c r="C82" t="s">
        <v>6474</v>
      </c>
      <c r="F82" t="e">
        <f t="shared" ca="1" si="13"/>
        <v>#VALUE!</v>
      </c>
      <c r="G82" t="e">
        <f t="shared" ref="G82:G87" ca="1" si="14">IF(F82&lt;&gt;"", G81 &amp; ", " &amp; IFERROR(LEFT(F82,FIND("(",F82) - 2),F82),G81)</f>
        <v>#VALUE!</v>
      </c>
      <c r="I82" t="str">
        <f t="shared" ca="1" si="4"/>
        <v>N/A</v>
      </c>
      <c r="J82">
        <f t="shared" si="5"/>
        <v>0.17430000000000001</v>
      </c>
      <c r="K82" t="str">
        <f t="shared" si="6"/>
        <v>N/A</v>
      </c>
      <c r="L82" t="str">
        <f t="shared" si="7"/>
        <v>N/A</v>
      </c>
      <c r="M82" t="str">
        <f t="shared" ca="1" si="8"/>
        <v>N/A</v>
      </c>
      <c r="N82" t="str">
        <f t="shared" ca="1" si="9"/>
        <v>N/A</v>
      </c>
    </row>
    <row r="83" spans="1:14" x14ac:dyDescent="0.3">
      <c r="F83" t="e">
        <f t="shared" ca="1" si="13"/>
        <v>#VALUE!</v>
      </c>
      <c r="G83" t="e">
        <f t="shared" ca="1" si="14"/>
        <v>#VALUE!</v>
      </c>
      <c r="I83" t="str">
        <f t="shared" ca="1" si="4"/>
        <v>N/A</v>
      </c>
      <c r="J83" t="str">
        <f t="shared" si="5"/>
        <v>N/A</v>
      </c>
      <c r="K83" t="str">
        <f t="shared" si="6"/>
        <v>N/A</v>
      </c>
      <c r="L83" t="str">
        <f t="shared" si="7"/>
        <v>N/A</v>
      </c>
      <c r="M83" t="str">
        <f t="shared" ca="1" si="8"/>
        <v>N/A</v>
      </c>
      <c r="N83" t="str">
        <f t="shared" ca="1" si="9"/>
        <v>N/A</v>
      </c>
    </row>
    <row r="84" spans="1:14" x14ac:dyDescent="0.3">
      <c r="A84" s="1">
        <v>0</v>
      </c>
      <c r="B84" t="s">
        <v>142</v>
      </c>
      <c r="C84" t="s">
        <v>6475</v>
      </c>
      <c r="F84" t="e">
        <f t="shared" ca="1" si="13"/>
        <v>#VALUE!</v>
      </c>
      <c r="G84" t="e">
        <f t="shared" ca="1" si="14"/>
        <v>#VALUE!</v>
      </c>
      <c r="I84" t="str">
        <f t="shared" ca="1" si="4"/>
        <v>N/A</v>
      </c>
      <c r="J84">
        <f t="shared" si="5"/>
        <v>2.63E-2</v>
      </c>
      <c r="K84" t="str">
        <f t="shared" si="6"/>
        <v>N/A</v>
      </c>
      <c r="L84" t="str">
        <f t="shared" si="7"/>
        <v>N/A</v>
      </c>
      <c r="M84" t="str">
        <f t="shared" ca="1" si="8"/>
        <v>N/A</v>
      </c>
      <c r="N84" t="str">
        <f t="shared" ca="1" si="9"/>
        <v>N/A</v>
      </c>
    </row>
    <row r="85" spans="1:14" x14ac:dyDescent="0.3">
      <c r="A85" s="1">
        <v>1</v>
      </c>
      <c r="B85" t="s">
        <v>144</v>
      </c>
      <c r="C85" t="s">
        <v>6476</v>
      </c>
      <c r="F85" t="e">
        <f t="shared" ca="1" si="13"/>
        <v>#VALUE!</v>
      </c>
      <c r="G85" t="e">
        <f t="shared" ca="1" si="14"/>
        <v>#VALUE!</v>
      </c>
      <c r="I85" t="str">
        <f t="shared" ca="1" si="4"/>
        <v>N/A</v>
      </c>
      <c r="J85">
        <f t="shared" si="5"/>
        <v>4.2599999999999999E-2</v>
      </c>
      <c r="K85" t="str">
        <f t="shared" si="6"/>
        <v>N/A</v>
      </c>
      <c r="L85" t="str">
        <f t="shared" si="7"/>
        <v>N/A</v>
      </c>
      <c r="M85" t="str">
        <f t="shared" ca="1" si="8"/>
        <v>N/A</v>
      </c>
      <c r="N85" t="str">
        <f t="shared" ca="1" si="9"/>
        <v>N/A</v>
      </c>
    </row>
    <row r="86" spans="1:14" x14ac:dyDescent="0.3">
      <c r="F86" t="e">
        <f t="shared" ca="1" si="13"/>
        <v>#VALUE!</v>
      </c>
      <c r="G86" t="e">
        <f t="shared" ca="1" si="14"/>
        <v>#VALUE!</v>
      </c>
      <c r="I86" t="str">
        <f t="shared" ca="1" si="4"/>
        <v>N/A</v>
      </c>
      <c r="J86" t="str">
        <f t="shared" si="5"/>
        <v>N/A</v>
      </c>
      <c r="K86" t="str">
        <f t="shared" si="6"/>
        <v>N/A</v>
      </c>
      <c r="L86" t="str">
        <f t="shared" si="7"/>
        <v>N/A</v>
      </c>
      <c r="M86" t="str">
        <f t="shared" ca="1" si="8"/>
        <v>N/A</v>
      </c>
      <c r="N86" t="str">
        <f t="shared" ca="1" si="9"/>
        <v>N/A</v>
      </c>
    </row>
    <row r="87" spans="1:14" x14ac:dyDescent="0.3">
      <c r="A87" s="1">
        <v>0</v>
      </c>
      <c r="B87" t="s">
        <v>146</v>
      </c>
      <c r="C87" t="s">
        <v>6477</v>
      </c>
      <c r="F87" t="e">
        <f t="shared" ca="1" si="13"/>
        <v>#VALUE!</v>
      </c>
      <c r="G87" t="e">
        <f t="shared" ca="1" si="14"/>
        <v>#VALUE!</v>
      </c>
      <c r="I87" t="str">
        <f t="shared" ca="1" si="4"/>
        <v>N/A</v>
      </c>
      <c r="J87">
        <f t="shared" si="5"/>
        <v>2370000000</v>
      </c>
      <c r="K87" t="str">
        <f t="shared" si="6"/>
        <v>N/A</v>
      </c>
      <c r="L87" t="str">
        <f t="shared" si="7"/>
        <v>N/A</v>
      </c>
      <c r="M87" t="str">
        <f t="shared" ca="1" si="8"/>
        <v>N/A</v>
      </c>
      <c r="N87" t="str">
        <f t="shared" ca="1" si="9"/>
        <v>N/A</v>
      </c>
    </row>
    <row r="88" spans="1:14" x14ac:dyDescent="0.3">
      <c r="A88" s="1">
        <v>1</v>
      </c>
      <c r="B88" t="s">
        <v>147</v>
      </c>
      <c r="C88" t="s">
        <v>6478</v>
      </c>
      <c r="F88" t="e">
        <f ca="1">IF(F87="",IF(F86="",IF(F85="",IF(F84="",IF(F83="",IF(F82="",IFERROR(LEFT(F81,FIND("(",F81) - 2),F81),IFERROR(LEFT(F82,FIND("(",F82) - 2),F82)),IFERROR(LEFT(F83,FIND("(",F83) - 2),F83)),IFERROR(LEFT(F84,FIND("(",F84) - 2),F84)),IFERROR(LEFT(F85,FIND("(",F85) - 2),F85)),IFERROR(LEFT(F86,FIND("(",F86) - 2),F86)),IFERROR(LEFT(F87,FIND("(",F87) - 2),F87))</f>
        <v>#VALUE!</v>
      </c>
      <c r="G88" t="e">
        <f ca="1">TRIM(IF(LEFT(G87,1)=",",REPLACE(G87,1,1,""),SUBSTITUTE(G87,F88, "and " &amp; F88)))</f>
        <v>#VALUE!</v>
      </c>
      <c r="I88" t="str">
        <f t="shared" ca="1" si="4"/>
        <v>N/A</v>
      </c>
      <c r="J88">
        <f t="shared" si="5"/>
        <v>14.59</v>
      </c>
      <c r="K88" t="str">
        <f t="shared" si="6"/>
        <v>N/A</v>
      </c>
      <c r="L88" t="str">
        <f t="shared" si="7"/>
        <v>N/A</v>
      </c>
      <c r="M88" t="str">
        <f t="shared" ca="1" si="8"/>
        <v>N/A</v>
      </c>
      <c r="N88" t="str">
        <f t="shared" ca="1" si="9"/>
        <v>N/A</v>
      </c>
    </row>
    <row r="89" spans="1:14" x14ac:dyDescent="0.3">
      <c r="A89" s="1">
        <v>2</v>
      </c>
      <c r="B89" t="s">
        <v>149</v>
      </c>
      <c r="C89" t="s">
        <v>6479</v>
      </c>
      <c r="D89" t="str">
        <f ca="1">IF(COUNTIF(E70:E76,"=below average")&gt;0,"There are some indications that "&amp;D1&amp;" may be undervalued. The company has a lower " &amp; G88 &amp; " than the comparable average", "Inconclusive")</f>
        <v>Inconclusive</v>
      </c>
      <c r="I89" t="str">
        <f t="shared" ca="1" si="4"/>
        <v>N/A</v>
      </c>
      <c r="J89">
        <f t="shared" si="5"/>
        <v>0.28000000000000003</v>
      </c>
      <c r="K89" t="str">
        <f t="shared" ca="1" si="6"/>
        <v>N/A</v>
      </c>
      <c r="L89" t="str">
        <f t="shared" si="7"/>
        <v>N/A</v>
      </c>
      <c r="M89" t="str">
        <f t="shared" si="8"/>
        <v>N/A</v>
      </c>
      <c r="N89" t="str">
        <f t="shared" si="9"/>
        <v>N/A</v>
      </c>
    </row>
    <row r="90" spans="1:14" x14ac:dyDescent="0.3">
      <c r="A90" s="1">
        <v>3</v>
      </c>
      <c r="B90" t="s">
        <v>151</v>
      </c>
      <c r="I90" t="str">
        <f t="shared" si="4"/>
        <v>N/A</v>
      </c>
      <c r="J90" t="str">
        <f t="shared" si="5"/>
        <v>N/A</v>
      </c>
      <c r="K90" t="str">
        <f t="shared" si="6"/>
        <v>N/A</v>
      </c>
      <c r="L90" t="str">
        <f t="shared" si="7"/>
        <v>N/A</v>
      </c>
      <c r="M90" t="str">
        <f t="shared" si="8"/>
        <v>N/A</v>
      </c>
      <c r="N90" t="str">
        <f t="shared" si="9"/>
        <v>N/A</v>
      </c>
    </row>
    <row r="91" spans="1:14" x14ac:dyDescent="0.3">
      <c r="A91" s="1">
        <v>4</v>
      </c>
      <c r="B91" t="s">
        <v>153</v>
      </c>
      <c r="C91" t="s">
        <v>6480</v>
      </c>
      <c r="I91" t="str">
        <f t="shared" si="4"/>
        <v>N/A</v>
      </c>
      <c r="J91">
        <f t="shared" si="5"/>
        <v>691900000</v>
      </c>
      <c r="K91" t="str">
        <f t="shared" si="6"/>
        <v>N/A</v>
      </c>
      <c r="L91" t="str">
        <f t="shared" si="7"/>
        <v>N/A</v>
      </c>
      <c r="M91" t="str">
        <f t="shared" si="8"/>
        <v>N/A</v>
      </c>
      <c r="N91" t="str">
        <f t="shared" si="9"/>
        <v>N/A</v>
      </c>
    </row>
    <row r="92" spans="1:14" x14ac:dyDescent="0.3">
      <c r="A92" s="1">
        <v>5</v>
      </c>
      <c r="B92" t="s">
        <v>155</v>
      </c>
      <c r="C92" t="s">
        <v>6481</v>
      </c>
      <c r="I92" t="str">
        <f t="shared" si="4"/>
        <v>N/A</v>
      </c>
      <c r="J92">
        <f t="shared" si="5"/>
        <v>131900000</v>
      </c>
      <c r="K92" t="str">
        <f t="shared" si="6"/>
        <v>N/A</v>
      </c>
      <c r="L92" t="str">
        <f t="shared" si="7"/>
        <v>N/A</v>
      </c>
      <c r="M92" t="str">
        <f t="shared" si="8"/>
        <v>N/A</v>
      </c>
      <c r="N92" t="str">
        <f t="shared" si="9"/>
        <v>N/A</v>
      </c>
    </row>
    <row r="93" spans="1:14" x14ac:dyDescent="0.3">
      <c r="A93" s="1">
        <v>6</v>
      </c>
      <c r="B93" t="s">
        <v>157</v>
      </c>
      <c r="C93" t="s">
        <v>5612</v>
      </c>
      <c r="I93" t="str">
        <f t="shared" si="4"/>
        <v>N/A</v>
      </c>
      <c r="J93">
        <f t="shared" si="5"/>
        <v>0.81</v>
      </c>
      <c r="K93" t="str">
        <f t="shared" si="6"/>
        <v>N/A</v>
      </c>
      <c r="L93" t="str">
        <f t="shared" si="7"/>
        <v>N/A</v>
      </c>
      <c r="M93" t="str">
        <f t="shared" si="8"/>
        <v>N/A</v>
      </c>
      <c r="N93" t="str">
        <f t="shared" si="9"/>
        <v>N/A</v>
      </c>
    </row>
    <row r="94" spans="1:14" x14ac:dyDescent="0.3">
      <c r="A94" s="1">
        <v>7</v>
      </c>
      <c r="B94" t="s">
        <v>158</v>
      </c>
      <c r="C94" t="s">
        <v>6482</v>
      </c>
      <c r="I94" t="str">
        <f t="shared" si="4"/>
        <v>N/A</v>
      </c>
      <c r="J94">
        <f t="shared" si="5"/>
        <v>-0.32500000000000001</v>
      </c>
      <c r="K94" t="str">
        <f t="shared" si="6"/>
        <v>N/A</v>
      </c>
      <c r="L94" t="str">
        <f t="shared" si="7"/>
        <v>N/A</v>
      </c>
      <c r="M94" t="str">
        <f t="shared" si="8"/>
        <v>N/A</v>
      </c>
      <c r="N94" t="str">
        <f t="shared" si="9"/>
        <v>N/A</v>
      </c>
    </row>
    <row r="95" spans="1:14" x14ac:dyDescent="0.3">
      <c r="I95" t="str">
        <f t="shared" si="4"/>
        <v>N/A</v>
      </c>
      <c r="J95" t="str">
        <f t="shared" si="5"/>
        <v>N/A</v>
      </c>
      <c r="K95" t="str">
        <f t="shared" si="6"/>
        <v>N/A</v>
      </c>
      <c r="L95" t="str">
        <f t="shared" si="7"/>
        <v>N/A</v>
      </c>
      <c r="M95" t="str">
        <f t="shared" si="8"/>
        <v>N/A</v>
      </c>
      <c r="N95" t="str">
        <f t="shared" si="9"/>
        <v>N/A</v>
      </c>
    </row>
    <row r="96" spans="1:14" x14ac:dyDescent="0.3">
      <c r="A96" s="1">
        <v>0</v>
      </c>
      <c r="B96" t="s">
        <v>159</v>
      </c>
      <c r="C96" t="s">
        <v>6483</v>
      </c>
      <c r="I96" t="str">
        <f t="shared" si="4"/>
        <v>N/A</v>
      </c>
      <c r="J96">
        <f t="shared" si="5"/>
        <v>32400000</v>
      </c>
      <c r="K96" t="str">
        <f t="shared" si="6"/>
        <v>N/A</v>
      </c>
      <c r="L96" t="str">
        <f t="shared" si="7"/>
        <v>N/A</v>
      </c>
      <c r="M96" t="str">
        <f t="shared" si="8"/>
        <v>N/A</v>
      </c>
      <c r="N96" t="str">
        <f t="shared" si="9"/>
        <v>N/A</v>
      </c>
    </row>
    <row r="97" spans="1:14" x14ac:dyDescent="0.3">
      <c r="A97" s="1">
        <v>1</v>
      </c>
      <c r="B97" t="s">
        <v>161</v>
      </c>
      <c r="C97" t="s">
        <v>3359</v>
      </c>
      <c r="I97" t="str">
        <f t="shared" si="4"/>
        <v>N/A</v>
      </c>
      <c r="J97">
        <f t="shared" si="5"/>
        <v>0.19</v>
      </c>
      <c r="K97" t="str">
        <f t="shared" si="6"/>
        <v>N/A</v>
      </c>
      <c r="L97" t="str">
        <f t="shared" si="7"/>
        <v>N/A</v>
      </c>
      <c r="M97" t="str">
        <f t="shared" si="8"/>
        <v>N/A</v>
      </c>
      <c r="N97" t="str">
        <f t="shared" si="9"/>
        <v>N/A</v>
      </c>
    </row>
    <row r="98" spans="1:14" x14ac:dyDescent="0.3">
      <c r="A98" s="1">
        <v>2</v>
      </c>
      <c r="B98" t="s">
        <v>163</v>
      </c>
      <c r="C98" t="s">
        <v>6484</v>
      </c>
      <c r="I98" t="str">
        <f t="shared" si="4"/>
        <v>N/A</v>
      </c>
      <c r="J98">
        <f t="shared" si="5"/>
        <v>3490000000</v>
      </c>
      <c r="K98" t="str">
        <f t="shared" si="6"/>
        <v>N/A</v>
      </c>
      <c r="L98" t="str">
        <f t="shared" si="7"/>
        <v>N/A</v>
      </c>
      <c r="M98" t="str">
        <f t="shared" si="8"/>
        <v>N/A</v>
      </c>
      <c r="N98" t="str">
        <f t="shared" si="9"/>
        <v>N/A</v>
      </c>
    </row>
    <row r="99" spans="1:14" x14ac:dyDescent="0.3">
      <c r="A99" s="1">
        <v>3</v>
      </c>
      <c r="B99" t="s">
        <v>165</v>
      </c>
      <c r="C99" t="s">
        <v>6485</v>
      </c>
      <c r="I99" t="str">
        <f t="shared" si="4"/>
        <v>N/A</v>
      </c>
      <c r="J99">
        <f t="shared" si="5"/>
        <v>71.63</v>
      </c>
      <c r="K99" t="str">
        <f t="shared" si="6"/>
        <v>N/A</v>
      </c>
      <c r="L99" t="str">
        <f t="shared" si="7"/>
        <v>N/A</v>
      </c>
      <c r="M99" t="str">
        <f t="shared" si="8"/>
        <v>N/A</v>
      </c>
      <c r="N99" t="str">
        <f t="shared" si="9"/>
        <v>N/A</v>
      </c>
    </row>
    <row r="100" spans="1:14" x14ac:dyDescent="0.3">
      <c r="A100" s="1">
        <v>4</v>
      </c>
      <c r="B100" t="s">
        <v>167</v>
      </c>
      <c r="C100" t="s">
        <v>1086</v>
      </c>
      <c r="I100" t="str">
        <f t="shared" si="4"/>
        <v>N/A</v>
      </c>
      <c r="J100">
        <f t="shared" si="5"/>
        <v>0.69</v>
      </c>
      <c r="K100" t="str">
        <f t="shared" si="6"/>
        <v>N/A</v>
      </c>
      <c r="L100" t="str">
        <f t="shared" si="7"/>
        <v>N/A</v>
      </c>
      <c r="M100" t="str">
        <f t="shared" si="8"/>
        <v>N/A</v>
      </c>
      <c r="N100" t="str">
        <f t="shared" si="9"/>
        <v>N/A</v>
      </c>
    </row>
    <row r="101" spans="1:14" x14ac:dyDescent="0.3">
      <c r="A101" s="1">
        <v>5</v>
      </c>
      <c r="B101" t="s">
        <v>169</v>
      </c>
      <c r="C101" t="s">
        <v>6486</v>
      </c>
      <c r="I101" t="str">
        <f t="shared" si="4"/>
        <v>N/A</v>
      </c>
      <c r="J101">
        <f t="shared" si="5"/>
        <v>21.07</v>
      </c>
      <c r="K101" t="str">
        <f t="shared" si="6"/>
        <v>N/A</v>
      </c>
      <c r="L101" t="str">
        <f t="shared" si="7"/>
        <v>N/A</v>
      </c>
      <c r="M101" t="str">
        <f t="shared" si="8"/>
        <v>N/A</v>
      </c>
      <c r="N101" t="str">
        <f t="shared" si="9"/>
        <v>N/A</v>
      </c>
    </row>
    <row r="102" spans="1:14" x14ac:dyDescent="0.3">
      <c r="I102" t="str">
        <f t="shared" si="4"/>
        <v>N/A</v>
      </c>
      <c r="J102" t="str">
        <f t="shared" si="5"/>
        <v>N/A</v>
      </c>
      <c r="K102" t="str">
        <f t="shared" si="6"/>
        <v>N/A</v>
      </c>
      <c r="L102" t="str">
        <f t="shared" si="7"/>
        <v>N/A</v>
      </c>
      <c r="M102" t="str">
        <f t="shared" si="8"/>
        <v>N/A</v>
      </c>
      <c r="N102" t="str">
        <f t="shared" si="9"/>
        <v>N/A</v>
      </c>
    </row>
    <row r="103" spans="1:14" x14ac:dyDescent="0.3">
      <c r="A103" s="1">
        <v>0</v>
      </c>
      <c r="B103" t="s">
        <v>171</v>
      </c>
      <c r="C103" t="s">
        <v>6487</v>
      </c>
      <c r="I103" t="str">
        <f t="shared" si="4"/>
        <v>N/A</v>
      </c>
      <c r="J103">
        <f t="shared" si="5"/>
        <v>520500000</v>
      </c>
      <c r="K103" t="str">
        <f t="shared" si="6"/>
        <v>N/A</v>
      </c>
      <c r="L103" t="str">
        <f t="shared" si="7"/>
        <v>N/A</v>
      </c>
      <c r="M103" t="str">
        <f t="shared" si="8"/>
        <v>N/A</v>
      </c>
      <c r="N103" t="str">
        <f t="shared" si="9"/>
        <v>N/A</v>
      </c>
    </row>
    <row r="104" spans="1:14" x14ac:dyDescent="0.3">
      <c r="A104" s="1">
        <v>1</v>
      </c>
      <c r="B104" t="s">
        <v>173</v>
      </c>
      <c r="C104" t="s">
        <v>6488</v>
      </c>
      <c r="I104" t="str">
        <f t="shared" si="4"/>
        <v>N/A</v>
      </c>
      <c r="J104">
        <f t="shared" si="5"/>
        <v>-10950000</v>
      </c>
      <c r="K104" t="str">
        <f t="shared" si="6"/>
        <v>N/A</v>
      </c>
      <c r="L104" t="str">
        <f t="shared" si="7"/>
        <v>N/A</v>
      </c>
      <c r="M104" t="str">
        <f t="shared" si="8"/>
        <v>N/A</v>
      </c>
      <c r="N104" t="str">
        <f t="shared" si="9"/>
        <v>N/A</v>
      </c>
    </row>
    <row r="105" spans="1:14" x14ac:dyDescent="0.3">
      <c r="I105" t="str">
        <f t="shared" si="4"/>
        <v>N/A</v>
      </c>
      <c r="J105" t="str">
        <f t="shared" si="5"/>
        <v>N/A</v>
      </c>
      <c r="K105" t="str">
        <f t="shared" si="6"/>
        <v>N/A</v>
      </c>
      <c r="L105" t="str">
        <f t="shared" si="7"/>
        <v>N/A</v>
      </c>
      <c r="M105" t="str">
        <f t="shared" si="8"/>
        <v>N/A</v>
      </c>
      <c r="N105" t="str">
        <f t="shared" si="9"/>
        <v>N/A</v>
      </c>
    </row>
    <row r="106" spans="1:14" x14ac:dyDescent="0.3">
      <c r="A106" s="1">
        <v>0</v>
      </c>
      <c r="B106" t="s">
        <v>23</v>
      </c>
      <c r="C106" t="s">
        <v>2736</v>
      </c>
      <c r="I106" t="str">
        <f t="shared" si="4"/>
        <v>N/A</v>
      </c>
      <c r="J106">
        <f t="shared" si="5"/>
        <v>0.63</v>
      </c>
      <c r="K106" t="str">
        <f t="shared" si="6"/>
        <v>N/A</v>
      </c>
      <c r="L106" t="str">
        <f t="shared" si="7"/>
        <v>N/A</v>
      </c>
      <c r="M106" t="str">
        <f t="shared" si="8"/>
        <v>N/A</v>
      </c>
      <c r="N106" t="str">
        <f t="shared" si="9"/>
        <v>N/A</v>
      </c>
    </row>
    <row r="107" spans="1:14" x14ac:dyDescent="0.3">
      <c r="A107" s="1">
        <v>1</v>
      </c>
      <c r="B107" t="s">
        <v>175</v>
      </c>
      <c r="C107" t="s">
        <v>6489</v>
      </c>
      <c r="I107" t="str">
        <f t="shared" si="4"/>
        <v>N/A</v>
      </c>
      <c r="J107">
        <f t="shared" si="5"/>
        <v>-0.1084</v>
      </c>
      <c r="K107" t="str">
        <f t="shared" si="6"/>
        <v>N/A</v>
      </c>
      <c r="L107" t="str">
        <f t="shared" si="7"/>
        <v>N/A</v>
      </c>
      <c r="M107" t="str">
        <f t="shared" si="8"/>
        <v>N/A</v>
      </c>
      <c r="N107" t="str">
        <f t="shared" si="9"/>
        <v>N/A</v>
      </c>
    </row>
    <row r="108" spans="1:14" x14ac:dyDescent="0.3">
      <c r="A108" s="1">
        <v>2</v>
      </c>
      <c r="B108" t="s">
        <v>177</v>
      </c>
      <c r="C108" t="s">
        <v>178</v>
      </c>
      <c r="I108" t="str">
        <f t="shared" si="4"/>
        <v>N/A</v>
      </c>
      <c r="J108">
        <f t="shared" si="5"/>
        <v>0.14019999999999999</v>
      </c>
      <c r="K108" t="str">
        <f t="shared" si="6"/>
        <v>N/A</v>
      </c>
      <c r="L108" t="str">
        <f t="shared" si="7"/>
        <v>N/A</v>
      </c>
      <c r="M108" t="str">
        <f t="shared" si="8"/>
        <v>N/A</v>
      </c>
      <c r="N108" t="str">
        <f t="shared" si="9"/>
        <v>N/A</v>
      </c>
    </row>
    <row r="109" spans="1:14" x14ac:dyDescent="0.3">
      <c r="A109" s="1">
        <v>3</v>
      </c>
      <c r="B109" t="s">
        <v>179</v>
      </c>
      <c r="C109" t="s">
        <v>6490</v>
      </c>
      <c r="I109" t="str">
        <f t="shared" si="4"/>
        <v>N/A</v>
      </c>
      <c r="J109">
        <f t="shared" si="5"/>
        <v>35.549999999999997</v>
      </c>
      <c r="K109" t="str">
        <f t="shared" si="6"/>
        <v>N/A</v>
      </c>
      <c r="L109" t="str">
        <f t="shared" si="7"/>
        <v>N/A</v>
      </c>
      <c r="M109" t="str">
        <f t="shared" si="8"/>
        <v>N/A</v>
      </c>
      <c r="N109" t="str">
        <f t="shared" si="9"/>
        <v>N/A</v>
      </c>
    </row>
    <row r="110" spans="1:14" x14ac:dyDescent="0.3">
      <c r="A110" s="1">
        <v>4</v>
      </c>
      <c r="B110" t="s">
        <v>181</v>
      </c>
      <c r="C110" t="s">
        <v>6491</v>
      </c>
      <c r="I110" t="str">
        <f t="shared" si="4"/>
        <v>N/A</v>
      </c>
      <c r="J110">
        <f t="shared" si="5"/>
        <v>28.95</v>
      </c>
      <c r="K110" t="str">
        <f t="shared" si="6"/>
        <v>N/A</v>
      </c>
      <c r="L110" t="str">
        <f t="shared" si="7"/>
        <v>N/A</v>
      </c>
      <c r="M110" t="str">
        <f t="shared" si="8"/>
        <v>N/A</v>
      </c>
      <c r="N110" t="str">
        <f t="shared" si="9"/>
        <v>N/A</v>
      </c>
    </row>
    <row r="111" spans="1:14" x14ac:dyDescent="0.3">
      <c r="A111" s="1">
        <v>5</v>
      </c>
      <c r="B111" t="s">
        <v>183</v>
      </c>
      <c r="C111" t="s">
        <v>6492</v>
      </c>
      <c r="I111" t="str">
        <f t="shared" si="4"/>
        <v>N/A</v>
      </c>
      <c r="J111">
        <f t="shared" si="5"/>
        <v>29.74</v>
      </c>
      <c r="K111" t="str">
        <f t="shared" si="6"/>
        <v>N/A</v>
      </c>
      <c r="L111" t="str">
        <f t="shared" si="7"/>
        <v>N/A</v>
      </c>
      <c r="M111" t="str">
        <f t="shared" si="8"/>
        <v>N/A</v>
      </c>
      <c r="N111" t="str">
        <f t="shared" si="9"/>
        <v>N/A</v>
      </c>
    </row>
    <row r="112" spans="1:14" x14ac:dyDescent="0.3">
      <c r="A112" s="1">
        <v>6</v>
      </c>
      <c r="B112" t="s">
        <v>185</v>
      </c>
      <c r="C112" t="s">
        <v>6493</v>
      </c>
      <c r="I112" t="str">
        <f t="shared" si="4"/>
        <v>N/A</v>
      </c>
      <c r="J112">
        <f t="shared" si="5"/>
        <v>30.87</v>
      </c>
      <c r="K112" t="str">
        <f t="shared" si="6"/>
        <v>N/A</v>
      </c>
      <c r="L112" t="str">
        <f t="shared" si="7"/>
        <v>N/A</v>
      </c>
      <c r="M112" t="str">
        <f t="shared" si="8"/>
        <v>N/A</v>
      </c>
      <c r="N112" t="str">
        <f t="shared" si="9"/>
        <v>N/A</v>
      </c>
    </row>
    <row r="113" spans="1:14" x14ac:dyDescent="0.3">
      <c r="I113" t="str">
        <f t="shared" si="4"/>
        <v>N/A</v>
      </c>
      <c r="J113" t="str">
        <f t="shared" si="5"/>
        <v>N/A</v>
      </c>
      <c r="K113" t="str">
        <f t="shared" si="6"/>
        <v>N/A</v>
      </c>
      <c r="L113" t="str">
        <f t="shared" si="7"/>
        <v>N/A</v>
      </c>
      <c r="M113" t="str">
        <f t="shared" si="8"/>
        <v>N/A</v>
      </c>
      <c r="N113" t="str">
        <f t="shared" si="9"/>
        <v>N/A</v>
      </c>
    </row>
    <row r="114" spans="1:14" x14ac:dyDescent="0.3">
      <c r="A114" s="1">
        <v>0</v>
      </c>
      <c r="B114" t="s">
        <v>187</v>
      </c>
      <c r="C114" t="s">
        <v>6494</v>
      </c>
      <c r="I114" t="str">
        <f t="shared" si="4"/>
        <v>N/A</v>
      </c>
      <c r="J114">
        <f t="shared" si="5"/>
        <v>512159.99999999994</v>
      </c>
      <c r="K114" t="str">
        <f t="shared" si="6"/>
        <v>N/A</v>
      </c>
      <c r="L114" t="str">
        <f t="shared" si="7"/>
        <v>N/A</v>
      </c>
      <c r="M114" t="str">
        <f t="shared" si="8"/>
        <v>N/A</v>
      </c>
      <c r="N114" t="str">
        <f t="shared" si="9"/>
        <v>N/A</v>
      </c>
    </row>
    <row r="115" spans="1:14" x14ac:dyDescent="0.3">
      <c r="A115" s="1">
        <v>1</v>
      </c>
      <c r="B115" t="s">
        <v>189</v>
      </c>
      <c r="C115" t="s">
        <v>6495</v>
      </c>
      <c r="I115" t="str">
        <f t="shared" si="4"/>
        <v>N/A</v>
      </c>
      <c r="J115">
        <f t="shared" si="5"/>
        <v>329680</v>
      </c>
      <c r="K115" t="str">
        <f t="shared" si="6"/>
        <v>N/A</v>
      </c>
      <c r="L115" t="str">
        <f t="shared" si="7"/>
        <v>N/A</v>
      </c>
      <c r="M115" t="str">
        <f t="shared" si="8"/>
        <v>N/A</v>
      </c>
      <c r="N115" t="str">
        <f t="shared" si="9"/>
        <v>N/A</v>
      </c>
    </row>
    <row r="116" spans="1:14" x14ac:dyDescent="0.3">
      <c r="A116" s="1">
        <v>2</v>
      </c>
      <c r="B116" t="s">
        <v>191</v>
      </c>
      <c r="C116" t="s">
        <v>6496</v>
      </c>
      <c r="I116" t="str">
        <f t="shared" si="4"/>
        <v>N/A</v>
      </c>
      <c r="J116">
        <f t="shared" si="5"/>
        <v>170220000</v>
      </c>
      <c r="K116" t="str">
        <f t="shared" si="6"/>
        <v>N/A</v>
      </c>
      <c r="L116" t="str">
        <f t="shared" si="7"/>
        <v>N/A</v>
      </c>
      <c r="M116" t="str">
        <f t="shared" si="8"/>
        <v>N/A</v>
      </c>
      <c r="N116" t="str">
        <f t="shared" si="9"/>
        <v>N/A</v>
      </c>
    </row>
    <row r="117" spans="1:14" x14ac:dyDescent="0.3">
      <c r="A117" s="1">
        <v>3</v>
      </c>
      <c r="B117" t="s">
        <v>193</v>
      </c>
      <c r="C117" t="s">
        <v>6497</v>
      </c>
      <c r="I117" t="str">
        <f t="shared" si="4"/>
        <v>N/A</v>
      </c>
      <c r="J117">
        <f t="shared" si="5"/>
        <v>166350000</v>
      </c>
      <c r="K117" t="str">
        <f t="shared" si="6"/>
        <v>N/A</v>
      </c>
      <c r="L117" t="str">
        <f t="shared" si="7"/>
        <v>N/A</v>
      </c>
      <c r="M117" t="str">
        <f t="shared" si="8"/>
        <v>N/A</v>
      </c>
      <c r="N117" t="str">
        <f t="shared" si="9"/>
        <v>N/A</v>
      </c>
    </row>
    <row r="118" spans="1:14" x14ac:dyDescent="0.3">
      <c r="A118" s="1">
        <v>4</v>
      </c>
      <c r="B118" t="s">
        <v>195</v>
      </c>
      <c r="I118" t="str">
        <f t="shared" si="4"/>
        <v>N/A</v>
      </c>
      <c r="J118" t="str">
        <f t="shared" si="5"/>
        <v>N/A</v>
      </c>
      <c r="K118" t="str">
        <f t="shared" si="6"/>
        <v>N/A</v>
      </c>
      <c r="L118" t="str">
        <f t="shared" si="7"/>
        <v>N/A</v>
      </c>
      <c r="M118" t="str">
        <f t="shared" si="8"/>
        <v>N/A</v>
      </c>
      <c r="N118" t="str">
        <f t="shared" si="9"/>
        <v>N/A</v>
      </c>
    </row>
    <row r="119" spans="1:14" x14ac:dyDescent="0.3">
      <c r="A119" s="1">
        <v>5</v>
      </c>
      <c r="B119" t="s">
        <v>197</v>
      </c>
      <c r="I119" t="str">
        <f t="shared" si="4"/>
        <v>N/A</v>
      </c>
      <c r="J119" t="str">
        <f t="shared" si="5"/>
        <v>N/A</v>
      </c>
      <c r="K119" t="str">
        <f t="shared" si="6"/>
        <v>N/A</v>
      </c>
      <c r="L119" t="str">
        <f t="shared" si="7"/>
        <v>N/A</v>
      </c>
      <c r="M119" t="str">
        <f t="shared" si="8"/>
        <v>N/A</v>
      </c>
      <c r="N119" t="str">
        <f t="shared" si="9"/>
        <v>N/A</v>
      </c>
    </row>
    <row r="120" spans="1:14" x14ac:dyDescent="0.3">
      <c r="A120" s="1">
        <v>6</v>
      </c>
      <c r="B120" t="s">
        <v>199</v>
      </c>
      <c r="C120" t="s">
        <v>3936</v>
      </c>
      <c r="I120" t="str">
        <f t="shared" si="4"/>
        <v>N/A</v>
      </c>
      <c r="J120">
        <f t="shared" si="5"/>
        <v>3020000</v>
      </c>
      <c r="K120" t="str">
        <f t="shared" si="6"/>
        <v>N/A</v>
      </c>
      <c r="L120" t="str">
        <f t="shared" si="7"/>
        <v>N/A</v>
      </c>
      <c r="M120" t="str">
        <f t="shared" si="8"/>
        <v>N/A</v>
      </c>
      <c r="N120" t="str">
        <f t="shared" si="9"/>
        <v>N/A</v>
      </c>
    </row>
    <row r="121" spans="1:14" x14ac:dyDescent="0.3">
      <c r="A121" s="1">
        <v>7</v>
      </c>
      <c r="B121" t="s">
        <v>201</v>
      </c>
      <c r="C121" t="s">
        <v>6498</v>
      </c>
      <c r="I121" t="str">
        <f t="shared" si="4"/>
        <v>N/A</v>
      </c>
      <c r="J121">
        <f t="shared" si="5"/>
        <v>5.63</v>
      </c>
      <c r="K121" t="str">
        <f t="shared" si="6"/>
        <v>N/A</v>
      </c>
      <c r="L121" t="str">
        <f t="shared" si="7"/>
        <v>N/A</v>
      </c>
      <c r="M121" t="str">
        <f t="shared" si="8"/>
        <v>N/A</v>
      </c>
      <c r="N121" t="str">
        <f t="shared" si="9"/>
        <v>N/A</v>
      </c>
    </row>
    <row r="122" spans="1:14" x14ac:dyDescent="0.3">
      <c r="A122" s="1">
        <v>8</v>
      </c>
      <c r="B122" t="s">
        <v>203</v>
      </c>
      <c r="C122" t="s">
        <v>6302</v>
      </c>
      <c r="I122" t="str">
        <f t="shared" si="4"/>
        <v>N/A</v>
      </c>
      <c r="J122">
        <f t="shared" si="5"/>
        <v>0</v>
      </c>
      <c r="K122" t="str">
        <f t="shared" si="6"/>
        <v>N/A</v>
      </c>
      <c r="L122" t="str">
        <f t="shared" si="7"/>
        <v>N/A</v>
      </c>
      <c r="M122" t="str">
        <f t="shared" si="8"/>
        <v>N/A</v>
      </c>
      <c r="N122" t="str">
        <f t="shared" si="9"/>
        <v>N/A</v>
      </c>
    </row>
    <row r="123" spans="1:14" x14ac:dyDescent="0.3">
      <c r="A123" s="1">
        <v>9</v>
      </c>
      <c r="B123" t="s">
        <v>205</v>
      </c>
      <c r="C123" t="s">
        <v>6499</v>
      </c>
      <c r="I123" t="str">
        <f t="shared" si="4"/>
        <v>N/A</v>
      </c>
      <c r="J123">
        <f t="shared" si="5"/>
        <v>2750000</v>
      </c>
      <c r="K123" t="str">
        <f t="shared" si="6"/>
        <v>N/A</v>
      </c>
      <c r="L123" t="str">
        <f t="shared" si="7"/>
        <v>N/A</v>
      </c>
      <c r="M123" t="str">
        <f t="shared" si="8"/>
        <v>N/A</v>
      </c>
      <c r="N123" t="str">
        <f t="shared" si="9"/>
        <v>N/A</v>
      </c>
    </row>
    <row r="124" spans="1:14" x14ac:dyDescent="0.3">
      <c r="I124" t="str">
        <f t="shared" ref="I124:I187" si="15">IF(AND(K124&gt; J124, L124&gt; K124, M124&gt; L124, N124&gt; M124), "pos_trend", IF(AND(K124&lt; J124, L124&lt; K124, M124&lt; L124, N124&lt; M124), "neg_trend", "N/A"))</f>
        <v>N/A</v>
      </c>
      <c r="J124" t="str">
        <f t="shared" ref="J124:J187" si="16">IFERROR(IF(TRIM(C124)="-", "N/A", IF(RIGHT(C124,1)=")",IF(RIGHT(C124,2)="T)",-1000000000000*VALUE(MID(C124,2,LEN(C124)-3)),IF(RIGHT(C124,2)="M)",-1000000*VALUE(MID(C124,2,LEN(C124)-3)),IF(RIGHT(C124,2)="B)",-1000000000*VALUE(MID(C124,2,LEN(C124)-3)),IF(RIGHT(C124,2)="k)",-1000*VALUE(MID(C124,2,LEN(C124)-3)),VALUE(SUBSTITUTE(C124,",","")))))),IF(RIGHT(C124,1)="T",1000000000000*VALUE(LEFT(C124,LEN(C124)-1)),IF(RIGHT(C124,1)="M",1000000*VALUE(LEFT(C124,LEN(C124)-1)),IF(RIGHT(C124,1)="B",1000000000*VALUE(LEFT(C124,LEN(C124)-1)),IF(RIGHT(C124,1)="%",0.01*VALUE(LEFT(C124,LEN(C124)-1)),IF(RIGHT(C124,1)="k",1000*VALUE(LEFT(C124,LEN(C124)-1)),VALUE(SUBSTITUTE(C124,",",""))))))))),"N/A")</f>
        <v>N/A</v>
      </c>
      <c r="K124" t="str">
        <f t="shared" ref="K124:K187" si="17">IFERROR(IF(TRIM(D124)="-", "N/A", IF(RIGHT(D124,1)=")",IF(RIGHT(D124,2)="T)",-1000000000000*VALUE(MID(D124,2,LEN(D124)-3)),IF(RIGHT(D124,2)="M)",-1000000*VALUE(MID(D124,2,LEN(D124)-3)),IF(RIGHT(D124,2)="B)",-1000000000*VALUE(MID(D124,2,LEN(D124)-3)),IF(RIGHT(D124,2)="k)",-1000*VALUE(MID(D124,2,LEN(D124)-3)),VALUE(SUBSTITUTE(D124,",","")))))),IF(RIGHT(D124,1)="T",1000000000000*VALUE(LEFT(D124,LEN(D124)-1)),IF(RIGHT(D124,1)="M",1000000*VALUE(LEFT(D124,LEN(D124)-1)),IF(RIGHT(D124,1)="B",1000000000*VALUE(LEFT(D124,LEN(D124)-1)),IF(RIGHT(D124,1)="%",0.01*VALUE(LEFT(D124,LEN(D124)-1)),IF(RIGHT(D124,1)="k",1000*VALUE(LEFT(D124,LEN(D124)-1)),VALUE(SUBSTITUTE(D124,",",""))))))))),"N/A")</f>
        <v>N/A</v>
      </c>
      <c r="L124" t="str">
        <f t="shared" ref="L124:L187" si="18">IFERROR(IF(TRIM(E124)="-", "N/A", IF(RIGHT(E124,1)=")",IF(RIGHT(E124,2)="T)",-1000000000000*VALUE(MID(E124,2,LEN(E124)-3)),IF(RIGHT(E124,2)="M)",-1000000*VALUE(MID(E124,2,LEN(E124)-3)),IF(RIGHT(E124,2)="B)",-1000000000*VALUE(MID(E124,2,LEN(E124)-3)),IF(RIGHT(E124,2)="k)",-1000*VALUE(MID(E124,2,LEN(E124)-3)),VALUE(SUBSTITUTE(E124,",","")))))),IF(RIGHT(E124,1)="T",1000000000000*VALUE(LEFT(E124,LEN(E124)-1)),IF(RIGHT(E124,1)="M",1000000*VALUE(LEFT(E124,LEN(E124)-1)),IF(RIGHT(E124,1)="B",1000000000*VALUE(LEFT(E124,LEN(E124)-1)),IF(RIGHT(E124,1)="%",0.01*VALUE(LEFT(E124,LEN(E124)-1)),IF(RIGHT(E124,1)="k",1000*VALUE(LEFT(E124,LEN(E124)-1)),VALUE(SUBSTITUTE(E124,",",""))))))))),"N/A")</f>
        <v>N/A</v>
      </c>
      <c r="M124" t="str">
        <f t="shared" ref="M124:M187" si="19">IFERROR(IF(TRIM(F124)="-", "N/A", IF(RIGHT(F124,1)=")",IF(RIGHT(F124,2)="T)",-1000000000000*VALUE(MID(F124,2,LEN(F124)-3)),IF(RIGHT(F124,2)="M)",-1000000*VALUE(MID(F124,2,LEN(F124)-3)),IF(RIGHT(F124,2)="B)",-1000000000*VALUE(MID(F124,2,LEN(F124)-3)),IF(RIGHT(F124,2)="k)",-1000*VALUE(MID(F124,2,LEN(F124)-3)),VALUE(SUBSTITUTE(F124,",","")))))),IF(RIGHT(F124,1)="T",1000000000000*VALUE(LEFT(F124,LEN(F124)-1)),IF(RIGHT(F124,1)="M",1000000*VALUE(LEFT(F124,LEN(F124)-1)),IF(RIGHT(F124,1)="B",1000000000*VALUE(LEFT(F124,LEN(F124)-1)),IF(RIGHT(F124,1)="%",0.01*VALUE(LEFT(F124,LEN(F124)-1)),IF(RIGHT(F124,1)="k",1000*VALUE(LEFT(F124,LEN(F124)-1)),VALUE(SUBSTITUTE(F124,",",""))))))))),"N/A")</f>
        <v>N/A</v>
      </c>
      <c r="N124" t="str">
        <f t="shared" ref="N124:N187" si="20">IFERROR(IF(TRIM(G124)="-", "N/A", IF(RIGHT(G124,1)=")",IF(RIGHT(G124,2)="T)",-1000000000000*VALUE(MID(G124,2,LEN(G124)-3)),IF(RIGHT(G124,2)="M)",-1000000*VALUE(MID(G124,2,LEN(G124)-3)),IF(RIGHT(G124,2)="B)",-1000000000*VALUE(MID(G124,2,LEN(G124)-3)),IF(RIGHT(G124,2)="k)",-1000*VALUE(MID(G124,2,LEN(G124)-3)),VALUE(SUBSTITUTE(G124,",","")))))),IF(RIGHT(G124,1)="T",1000000000000*VALUE(LEFT(G124,LEN(G124)-1)),IF(RIGHT(G124,1)="M",1000000*VALUE(LEFT(G124,LEN(G124)-1)),IF(RIGHT(G124,1)="B",1000000000*VALUE(LEFT(G124,LEN(G124)-1)),IF(RIGHT(G124,1)="%",0.01*VALUE(LEFT(G124,LEN(G124)-1)),IF(RIGHT(G124,1)="k",1000*VALUE(LEFT(G124,LEN(G124)-1)),VALUE(SUBSTITUTE(G124,",",""))))))))),"N/A")</f>
        <v>N/A</v>
      </c>
    </row>
    <row r="125" spans="1:14" x14ac:dyDescent="0.3">
      <c r="A125" s="1">
        <v>0</v>
      </c>
      <c r="B125" t="s">
        <v>207</v>
      </c>
      <c r="C125" t="s">
        <v>5658</v>
      </c>
      <c r="I125" t="str">
        <f t="shared" si="15"/>
        <v>N/A</v>
      </c>
      <c r="J125">
        <f t="shared" si="16"/>
        <v>1.63</v>
      </c>
      <c r="K125" t="str">
        <f t="shared" si="17"/>
        <v>N/A</v>
      </c>
      <c r="L125" t="str">
        <f t="shared" si="18"/>
        <v>N/A</v>
      </c>
      <c r="M125" t="str">
        <f t="shared" si="19"/>
        <v>N/A</v>
      </c>
      <c r="N125" t="str">
        <f t="shared" si="20"/>
        <v>N/A</v>
      </c>
    </row>
    <row r="126" spans="1:14" x14ac:dyDescent="0.3">
      <c r="A126" s="1">
        <v>1</v>
      </c>
      <c r="B126" t="s">
        <v>208</v>
      </c>
      <c r="C126" t="s">
        <v>5646</v>
      </c>
      <c r="I126" t="str">
        <f t="shared" si="15"/>
        <v>N/A</v>
      </c>
      <c r="J126">
        <f t="shared" si="16"/>
        <v>7.0000000000000007E-2</v>
      </c>
      <c r="K126" t="str">
        <f t="shared" si="17"/>
        <v>N/A</v>
      </c>
      <c r="L126" t="str">
        <f t="shared" si="18"/>
        <v>N/A</v>
      </c>
      <c r="M126" t="str">
        <f t="shared" si="19"/>
        <v>N/A</v>
      </c>
      <c r="N126" t="str">
        <f t="shared" si="20"/>
        <v>N/A</v>
      </c>
    </row>
    <row r="127" spans="1:14" x14ac:dyDescent="0.3">
      <c r="A127" s="1">
        <v>2</v>
      </c>
      <c r="B127" t="s">
        <v>209</v>
      </c>
      <c r="C127" t="s">
        <v>6500</v>
      </c>
      <c r="I127" t="str">
        <f t="shared" si="15"/>
        <v>N/A</v>
      </c>
      <c r="J127">
        <f t="shared" si="16"/>
        <v>2.06</v>
      </c>
      <c r="K127" t="str">
        <f t="shared" si="17"/>
        <v>N/A</v>
      </c>
      <c r="L127" t="str">
        <f t="shared" si="18"/>
        <v>N/A</v>
      </c>
      <c r="M127" t="str">
        <f t="shared" si="19"/>
        <v>N/A</v>
      </c>
      <c r="N127" t="str">
        <f t="shared" si="20"/>
        <v>N/A</v>
      </c>
    </row>
    <row r="128" spans="1:14" x14ac:dyDescent="0.3">
      <c r="A128" s="1">
        <v>3</v>
      </c>
      <c r="B128" t="s">
        <v>210</v>
      </c>
      <c r="C128" t="s">
        <v>1226</v>
      </c>
      <c r="I128" t="str">
        <f t="shared" si="15"/>
        <v>N/A</v>
      </c>
      <c r="J128">
        <f t="shared" si="16"/>
        <v>7.0400000000000004E-2</v>
      </c>
      <c r="K128" t="str">
        <f t="shared" si="17"/>
        <v>N/A</v>
      </c>
      <c r="L128" t="str">
        <f t="shared" si="18"/>
        <v>N/A</v>
      </c>
      <c r="M128" t="str">
        <f t="shared" si="19"/>
        <v>N/A</v>
      </c>
      <c r="N128" t="str">
        <f t="shared" si="20"/>
        <v>N/A</v>
      </c>
    </row>
    <row r="129" spans="1:14" x14ac:dyDescent="0.3">
      <c r="A129" s="1">
        <v>4</v>
      </c>
      <c r="B129" t="s">
        <v>211</v>
      </c>
      <c r="I129" t="str">
        <f t="shared" si="15"/>
        <v>N/A</v>
      </c>
      <c r="J129" t="str">
        <f t="shared" si="16"/>
        <v>N/A</v>
      </c>
      <c r="K129" t="str">
        <f t="shared" si="17"/>
        <v>N/A</v>
      </c>
      <c r="L129" t="str">
        <f t="shared" si="18"/>
        <v>N/A</v>
      </c>
      <c r="M129" t="str">
        <f t="shared" si="19"/>
        <v>N/A</v>
      </c>
      <c r="N129" t="str">
        <f t="shared" si="20"/>
        <v>N/A</v>
      </c>
    </row>
    <row r="130" spans="1:14" x14ac:dyDescent="0.3">
      <c r="A130" s="1">
        <v>5</v>
      </c>
      <c r="B130" t="s">
        <v>212</v>
      </c>
      <c r="C130" t="s">
        <v>6501</v>
      </c>
      <c r="I130" t="str">
        <f t="shared" si="15"/>
        <v>N/A</v>
      </c>
      <c r="J130">
        <f t="shared" si="16"/>
        <v>2.3563000000000001</v>
      </c>
      <c r="K130" t="str">
        <f t="shared" si="17"/>
        <v>N/A</v>
      </c>
      <c r="L130" t="str">
        <f t="shared" si="18"/>
        <v>N/A</v>
      </c>
      <c r="M130" t="str">
        <f t="shared" si="19"/>
        <v>N/A</v>
      </c>
      <c r="N130" t="str">
        <f t="shared" si="20"/>
        <v>N/A</v>
      </c>
    </row>
    <row r="131" spans="1:14" x14ac:dyDescent="0.3">
      <c r="A131" s="1">
        <v>6</v>
      </c>
      <c r="B131" t="s">
        <v>213</v>
      </c>
      <c r="C131" t="s">
        <v>6502</v>
      </c>
      <c r="I131" t="str">
        <f t="shared" si="15"/>
        <v>N/A</v>
      </c>
      <c r="J131" t="str">
        <f t="shared" si="16"/>
        <v>N/A</v>
      </c>
      <c r="K131" t="str">
        <f t="shared" si="17"/>
        <v>N/A</v>
      </c>
      <c r="L131" t="str">
        <f t="shared" si="18"/>
        <v>N/A</v>
      </c>
      <c r="M131" t="str">
        <f t="shared" si="19"/>
        <v>N/A</v>
      </c>
      <c r="N131" t="str">
        <f t="shared" si="20"/>
        <v>N/A</v>
      </c>
    </row>
    <row r="132" spans="1:14" x14ac:dyDescent="0.3">
      <c r="A132" s="1">
        <v>7</v>
      </c>
      <c r="B132" t="s">
        <v>214</v>
      </c>
      <c r="C132" t="s">
        <v>6503</v>
      </c>
      <c r="I132" t="str">
        <f t="shared" si="15"/>
        <v>N/A</v>
      </c>
      <c r="J132" t="str">
        <f t="shared" si="16"/>
        <v>N/A</v>
      </c>
      <c r="K132" t="str">
        <f t="shared" si="17"/>
        <v>N/A</v>
      </c>
      <c r="L132" t="str">
        <f t="shared" si="18"/>
        <v>N/A</v>
      </c>
      <c r="M132" t="str">
        <f t="shared" si="19"/>
        <v>N/A</v>
      </c>
      <c r="N132" t="str">
        <f t="shared" si="20"/>
        <v>N/A</v>
      </c>
    </row>
    <row r="133" spans="1:14" x14ac:dyDescent="0.3">
      <c r="A133" s="1">
        <v>8</v>
      </c>
      <c r="B133" t="s">
        <v>215</v>
      </c>
      <c r="I133" t="str">
        <f t="shared" si="15"/>
        <v>N/A</v>
      </c>
      <c r="J133" t="str">
        <f t="shared" si="16"/>
        <v>N/A</v>
      </c>
      <c r="K133" t="str">
        <f t="shared" si="17"/>
        <v>N/A</v>
      </c>
      <c r="L133" t="str">
        <f t="shared" si="18"/>
        <v>N/A</v>
      </c>
      <c r="M133" t="str">
        <f t="shared" si="19"/>
        <v>N/A</v>
      </c>
      <c r="N133" t="str">
        <f t="shared" si="20"/>
        <v>N/A</v>
      </c>
    </row>
    <row r="134" spans="1:14" x14ac:dyDescent="0.3">
      <c r="A134" s="1">
        <v>9</v>
      </c>
      <c r="B134" t="s">
        <v>217</v>
      </c>
      <c r="I134" t="str">
        <f t="shared" si="15"/>
        <v>N/A</v>
      </c>
      <c r="J134" t="str">
        <f t="shared" si="16"/>
        <v>N/A</v>
      </c>
      <c r="K134" t="str">
        <f t="shared" si="17"/>
        <v>N/A</v>
      </c>
      <c r="L134" t="str">
        <f t="shared" si="18"/>
        <v>N/A</v>
      </c>
      <c r="M134" t="str">
        <f t="shared" si="19"/>
        <v>N/A</v>
      </c>
      <c r="N134" t="str">
        <f t="shared" si="20"/>
        <v>N/A</v>
      </c>
    </row>
    <row r="135" spans="1:14" x14ac:dyDescent="0.3">
      <c r="I135" t="str">
        <f t="shared" si="15"/>
        <v>N/A</v>
      </c>
      <c r="J135" t="str">
        <f t="shared" si="16"/>
        <v>N/A</v>
      </c>
      <c r="K135" t="str">
        <f t="shared" si="17"/>
        <v>N/A</v>
      </c>
      <c r="L135" t="str">
        <f t="shared" si="18"/>
        <v>N/A</v>
      </c>
      <c r="M135" t="str">
        <f t="shared" si="19"/>
        <v>N/A</v>
      </c>
      <c r="N135" t="str">
        <f t="shared" si="20"/>
        <v>N/A</v>
      </c>
    </row>
    <row r="136" spans="1:14" x14ac:dyDescent="0.3">
      <c r="I136" t="str">
        <f t="shared" si="15"/>
        <v>N/A</v>
      </c>
      <c r="J136" t="str">
        <f t="shared" si="16"/>
        <v>N/A</v>
      </c>
      <c r="K136" t="str">
        <f t="shared" si="17"/>
        <v>N/A</v>
      </c>
      <c r="L136" t="str">
        <f t="shared" si="18"/>
        <v>N/A</v>
      </c>
      <c r="M136" t="str">
        <f t="shared" si="19"/>
        <v>N/A</v>
      </c>
      <c r="N136" t="str">
        <f t="shared" si="20"/>
        <v>N/A</v>
      </c>
    </row>
    <row r="137" spans="1:14" x14ac:dyDescent="0.3">
      <c r="B137" s="1" t="s">
        <v>219</v>
      </c>
      <c r="C137" s="1" t="s">
        <v>220</v>
      </c>
      <c r="D137" s="1" t="s">
        <v>221</v>
      </c>
      <c r="E137" s="1" t="s">
        <v>222</v>
      </c>
      <c r="F137" s="1" t="s">
        <v>223</v>
      </c>
      <c r="I137" t="str">
        <f t="shared" si="15"/>
        <v>N/A</v>
      </c>
      <c r="J137" t="str">
        <f t="shared" si="16"/>
        <v>N/A</v>
      </c>
      <c r="K137" t="str">
        <f t="shared" si="17"/>
        <v>N/A</v>
      </c>
      <c r="L137" t="str">
        <f t="shared" si="18"/>
        <v>N/A</v>
      </c>
      <c r="M137" t="str">
        <f t="shared" si="19"/>
        <v>N/A</v>
      </c>
      <c r="N137" t="str">
        <f t="shared" si="20"/>
        <v>N/A</v>
      </c>
    </row>
    <row r="138" spans="1:14" x14ac:dyDescent="0.3">
      <c r="A138" s="1">
        <v>0</v>
      </c>
      <c r="B138" t="s">
        <v>6504</v>
      </c>
      <c r="C138" t="s">
        <v>6505</v>
      </c>
      <c r="D138" t="s">
        <v>6383</v>
      </c>
      <c r="F138">
        <v>54</v>
      </c>
      <c r="I138" t="str">
        <f t="shared" si="15"/>
        <v>N/A</v>
      </c>
      <c r="J138" t="str">
        <f t="shared" si="16"/>
        <v>N/A</v>
      </c>
      <c r="K138">
        <f t="shared" si="17"/>
        <v>1810000</v>
      </c>
      <c r="L138" t="str">
        <f t="shared" si="18"/>
        <v>N/A</v>
      </c>
      <c r="M138">
        <f t="shared" si="19"/>
        <v>54</v>
      </c>
      <c r="N138" t="str">
        <f t="shared" si="20"/>
        <v>N/A</v>
      </c>
    </row>
    <row r="139" spans="1:14" x14ac:dyDescent="0.3">
      <c r="A139" s="1">
        <v>1</v>
      </c>
      <c r="B139" t="s">
        <v>6506</v>
      </c>
      <c r="C139" t="s">
        <v>6507</v>
      </c>
      <c r="D139" t="s">
        <v>6508</v>
      </c>
      <c r="I139" t="str">
        <f t="shared" si="15"/>
        <v>N/A</v>
      </c>
      <c r="J139" t="str">
        <f t="shared" si="16"/>
        <v>N/A</v>
      </c>
      <c r="K139">
        <f t="shared" si="17"/>
        <v>783570</v>
      </c>
      <c r="L139" t="str">
        <f t="shared" si="18"/>
        <v>N/A</v>
      </c>
      <c r="M139" t="str">
        <f t="shared" si="19"/>
        <v>N/A</v>
      </c>
      <c r="N139" t="str">
        <f t="shared" si="20"/>
        <v>N/A</v>
      </c>
    </row>
    <row r="140" spans="1:14" x14ac:dyDescent="0.3">
      <c r="A140" s="1">
        <v>2</v>
      </c>
      <c r="B140" t="s">
        <v>6509</v>
      </c>
      <c r="C140" t="s">
        <v>6510</v>
      </c>
      <c r="D140" t="s">
        <v>6511</v>
      </c>
      <c r="I140" t="str">
        <f t="shared" si="15"/>
        <v>N/A</v>
      </c>
      <c r="J140" t="str">
        <f t="shared" si="16"/>
        <v>N/A</v>
      </c>
      <c r="K140">
        <f t="shared" si="17"/>
        <v>804400</v>
      </c>
      <c r="L140" t="str">
        <f t="shared" si="18"/>
        <v>N/A</v>
      </c>
      <c r="M140" t="str">
        <f t="shared" si="19"/>
        <v>N/A</v>
      </c>
      <c r="N140" t="str">
        <f t="shared" si="20"/>
        <v>N/A</v>
      </c>
    </row>
    <row r="141" spans="1:14" x14ac:dyDescent="0.3">
      <c r="A141" s="1">
        <v>3</v>
      </c>
      <c r="B141" t="s">
        <v>6512</v>
      </c>
      <c r="C141" t="s">
        <v>6513</v>
      </c>
      <c r="D141" t="s">
        <v>6514</v>
      </c>
      <c r="I141" t="str">
        <f t="shared" si="15"/>
        <v>N/A</v>
      </c>
      <c r="J141" t="str">
        <f t="shared" si="16"/>
        <v>N/A</v>
      </c>
      <c r="K141">
        <f t="shared" si="17"/>
        <v>714140</v>
      </c>
      <c r="L141" t="str">
        <f t="shared" si="18"/>
        <v>N/A</v>
      </c>
      <c r="M141" t="str">
        <f t="shared" si="19"/>
        <v>N/A</v>
      </c>
      <c r="N141" t="str">
        <f t="shared" si="20"/>
        <v>N/A</v>
      </c>
    </row>
    <row r="142" spans="1:14" x14ac:dyDescent="0.3">
      <c r="A142" s="1">
        <v>4</v>
      </c>
      <c r="B142" t="s">
        <v>6515</v>
      </c>
      <c r="C142" t="s">
        <v>6516</v>
      </c>
      <c r="D142" t="s">
        <v>6517</v>
      </c>
      <c r="F142">
        <v>57</v>
      </c>
      <c r="I142" t="str">
        <f t="shared" si="15"/>
        <v>N/A</v>
      </c>
      <c r="J142" t="str">
        <f t="shared" si="16"/>
        <v>N/A</v>
      </c>
      <c r="K142">
        <f t="shared" si="17"/>
        <v>898970</v>
      </c>
      <c r="L142" t="str">
        <f t="shared" si="18"/>
        <v>N/A</v>
      </c>
      <c r="M142">
        <f t="shared" si="19"/>
        <v>57</v>
      </c>
      <c r="N142" t="str">
        <f t="shared" si="20"/>
        <v>N/A</v>
      </c>
    </row>
    <row r="143" spans="1:14" x14ac:dyDescent="0.3">
      <c r="I143" t="str">
        <f t="shared" si="15"/>
        <v>N/A</v>
      </c>
      <c r="J143" t="str">
        <f t="shared" si="16"/>
        <v>N/A</v>
      </c>
      <c r="K143" t="str">
        <f t="shared" si="17"/>
        <v>N/A</v>
      </c>
      <c r="L143" t="str">
        <f t="shared" si="18"/>
        <v>N/A</v>
      </c>
      <c r="M143" t="str">
        <f t="shared" si="19"/>
        <v>N/A</v>
      </c>
      <c r="N143" t="str">
        <f t="shared" si="20"/>
        <v>N/A</v>
      </c>
    </row>
    <row r="144" spans="1:14" x14ac:dyDescent="0.3">
      <c r="B144" s="1">
        <v>0</v>
      </c>
      <c r="C144" s="1">
        <v>1</v>
      </c>
      <c r="I144" t="str">
        <f t="shared" si="15"/>
        <v>N/A</v>
      </c>
      <c r="J144">
        <f t="shared" si="16"/>
        <v>1</v>
      </c>
      <c r="K144" t="str">
        <f t="shared" si="17"/>
        <v>N/A</v>
      </c>
      <c r="L144" t="str">
        <f t="shared" si="18"/>
        <v>N/A</v>
      </c>
      <c r="M144" t="str">
        <f t="shared" si="19"/>
        <v>N/A</v>
      </c>
      <c r="N144" t="str">
        <f t="shared" si="20"/>
        <v>N/A</v>
      </c>
    </row>
    <row r="145" spans="1:14" x14ac:dyDescent="0.3">
      <c r="A145" s="1">
        <v>0</v>
      </c>
      <c r="B145" t="s">
        <v>121</v>
      </c>
      <c r="C145" t="s">
        <v>6518</v>
      </c>
      <c r="I145" t="str">
        <f t="shared" si="15"/>
        <v>N/A</v>
      </c>
      <c r="J145">
        <f t="shared" si="16"/>
        <v>561800000</v>
      </c>
      <c r="K145" t="str">
        <f t="shared" si="17"/>
        <v>N/A</v>
      </c>
      <c r="L145" t="str">
        <f t="shared" si="18"/>
        <v>N/A</v>
      </c>
      <c r="M145" t="str">
        <f t="shared" si="19"/>
        <v>N/A</v>
      </c>
      <c r="N145" t="str">
        <f t="shared" si="20"/>
        <v>N/A</v>
      </c>
    </row>
    <row r="146" spans="1:14" x14ac:dyDescent="0.3">
      <c r="A146" s="1">
        <v>1</v>
      </c>
      <c r="B146" t="s">
        <v>122</v>
      </c>
      <c r="I146" t="str">
        <f t="shared" si="15"/>
        <v>N/A</v>
      </c>
      <c r="J146" t="str">
        <f t="shared" si="16"/>
        <v>N/A</v>
      </c>
      <c r="K146" t="str">
        <f t="shared" si="17"/>
        <v>N/A</v>
      </c>
      <c r="L146" t="str">
        <f t="shared" si="18"/>
        <v>N/A</v>
      </c>
      <c r="M146" t="str">
        <f t="shared" si="19"/>
        <v>N/A</v>
      </c>
      <c r="N146" t="str">
        <f t="shared" si="20"/>
        <v>N/A</v>
      </c>
    </row>
    <row r="147" spans="1:14" x14ac:dyDescent="0.3">
      <c r="A147" s="1">
        <v>2</v>
      </c>
      <c r="B147" t="s">
        <v>123</v>
      </c>
      <c r="C147" t="s">
        <v>6519</v>
      </c>
      <c r="I147" t="str">
        <f t="shared" si="15"/>
        <v>N/A</v>
      </c>
      <c r="J147">
        <f t="shared" si="16"/>
        <v>-35.53</v>
      </c>
      <c r="K147" t="str">
        <f t="shared" si="17"/>
        <v>N/A</v>
      </c>
      <c r="L147" t="str">
        <f t="shared" si="18"/>
        <v>N/A</v>
      </c>
      <c r="M147" t="str">
        <f t="shared" si="19"/>
        <v>N/A</v>
      </c>
      <c r="N147" t="str">
        <f t="shared" si="20"/>
        <v>N/A</v>
      </c>
    </row>
    <row r="148" spans="1:14" x14ac:dyDescent="0.3">
      <c r="A148" s="1">
        <v>3</v>
      </c>
      <c r="B148" t="s">
        <v>124</v>
      </c>
      <c r="C148" t="s">
        <v>6520</v>
      </c>
      <c r="I148" t="str">
        <f t="shared" si="15"/>
        <v>N/A</v>
      </c>
      <c r="J148">
        <f t="shared" si="16"/>
        <v>29.63</v>
      </c>
      <c r="K148" t="str">
        <f t="shared" si="17"/>
        <v>N/A</v>
      </c>
      <c r="L148" t="str">
        <f t="shared" si="18"/>
        <v>N/A</v>
      </c>
      <c r="M148" t="str">
        <f t="shared" si="19"/>
        <v>N/A</v>
      </c>
      <c r="N148" t="str">
        <f t="shared" si="20"/>
        <v>N/A</v>
      </c>
    </row>
    <row r="149" spans="1:14" x14ac:dyDescent="0.3">
      <c r="A149" s="1">
        <v>4</v>
      </c>
      <c r="B149" t="s">
        <v>126</v>
      </c>
      <c r="C149" t="s">
        <v>6521</v>
      </c>
      <c r="I149" t="str">
        <f t="shared" si="15"/>
        <v>N/A</v>
      </c>
      <c r="J149">
        <f t="shared" si="16"/>
        <v>114.81</v>
      </c>
      <c r="K149" t="str">
        <f t="shared" si="17"/>
        <v>N/A</v>
      </c>
      <c r="L149" t="str">
        <f t="shared" si="18"/>
        <v>N/A</v>
      </c>
      <c r="M149" t="str">
        <f t="shared" si="19"/>
        <v>N/A</v>
      </c>
      <c r="N149" t="str">
        <f t="shared" si="20"/>
        <v>N/A</v>
      </c>
    </row>
    <row r="150" spans="1:14" x14ac:dyDescent="0.3">
      <c r="A150" s="1">
        <v>5</v>
      </c>
      <c r="B150" t="s">
        <v>128</v>
      </c>
      <c r="C150" t="s">
        <v>6522</v>
      </c>
      <c r="I150" t="str">
        <f t="shared" si="15"/>
        <v>N/A</v>
      </c>
      <c r="J150">
        <f t="shared" si="16"/>
        <v>2.42</v>
      </c>
      <c r="K150" t="str">
        <f t="shared" si="17"/>
        <v>N/A</v>
      </c>
      <c r="L150" t="str">
        <f t="shared" si="18"/>
        <v>N/A</v>
      </c>
      <c r="M150" t="str">
        <f t="shared" si="19"/>
        <v>N/A</v>
      </c>
      <c r="N150" t="str">
        <f t="shared" si="20"/>
        <v>N/A</v>
      </c>
    </row>
    <row r="151" spans="1:14" x14ac:dyDescent="0.3">
      <c r="A151" s="1">
        <v>6</v>
      </c>
      <c r="B151" t="s">
        <v>130</v>
      </c>
      <c r="C151" t="s">
        <v>6523</v>
      </c>
      <c r="I151" t="str">
        <f t="shared" si="15"/>
        <v>N/A</v>
      </c>
      <c r="J151">
        <f t="shared" si="16"/>
        <v>1.01</v>
      </c>
      <c r="K151" t="str">
        <f t="shared" si="17"/>
        <v>N/A</v>
      </c>
      <c r="L151" t="str">
        <f t="shared" si="18"/>
        <v>N/A</v>
      </c>
      <c r="M151" t="str">
        <f t="shared" si="19"/>
        <v>N/A</v>
      </c>
      <c r="N151" t="str">
        <f t="shared" si="20"/>
        <v>N/A</v>
      </c>
    </row>
    <row r="152" spans="1:14" x14ac:dyDescent="0.3">
      <c r="A152" s="1">
        <v>7</v>
      </c>
      <c r="B152" t="s">
        <v>132</v>
      </c>
      <c r="I152" t="str">
        <f t="shared" si="15"/>
        <v>N/A</v>
      </c>
      <c r="J152" t="str">
        <f t="shared" si="16"/>
        <v>N/A</v>
      </c>
      <c r="K152" t="str">
        <f t="shared" si="17"/>
        <v>N/A</v>
      </c>
      <c r="L152" t="str">
        <f t="shared" si="18"/>
        <v>N/A</v>
      </c>
      <c r="M152" t="str">
        <f t="shared" si="19"/>
        <v>N/A</v>
      </c>
      <c r="N152" t="str">
        <f t="shared" si="20"/>
        <v>N/A</v>
      </c>
    </row>
    <row r="153" spans="1:14" x14ac:dyDescent="0.3">
      <c r="A153" s="1">
        <v>8</v>
      </c>
      <c r="B153" t="s">
        <v>133</v>
      </c>
      <c r="I153" t="str">
        <f t="shared" si="15"/>
        <v>N/A</v>
      </c>
      <c r="J153" t="str">
        <f t="shared" si="16"/>
        <v>N/A</v>
      </c>
      <c r="K153" t="str">
        <f t="shared" si="17"/>
        <v>N/A</v>
      </c>
      <c r="L153" t="str">
        <f t="shared" si="18"/>
        <v>N/A</v>
      </c>
      <c r="M153" t="str">
        <f t="shared" si="19"/>
        <v>N/A</v>
      </c>
      <c r="N153" t="str">
        <f t="shared" si="20"/>
        <v>N/A</v>
      </c>
    </row>
    <row r="154" spans="1:14" x14ac:dyDescent="0.3">
      <c r="I154" t="str">
        <f t="shared" si="15"/>
        <v>N/A</v>
      </c>
      <c r="J154" t="str">
        <f t="shared" si="16"/>
        <v>N/A</v>
      </c>
      <c r="K154" t="str">
        <f t="shared" si="17"/>
        <v>N/A</v>
      </c>
      <c r="L154" t="str">
        <f t="shared" si="18"/>
        <v>N/A</v>
      </c>
      <c r="M154" t="str">
        <f t="shared" si="19"/>
        <v>N/A</v>
      </c>
      <c r="N154" t="str">
        <f t="shared" si="20"/>
        <v>N/A</v>
      </c>
    </row>
    <row r="155" spans="1:14" x14ac:dyDescent="0.3">
      <c r="B155" s="1">
        <v>0</v>
      </c>
      <c r="C155" s="1">
        <v>1</v>
      </c>
      <c r="I155" t="str">
        <f t="shared" si="15"/>
        <v>N/A</v>
      </c>
      <c r="J155">
        <f t="shared" si="16"/>
        <v>1</v>
      </c>
      <c r="K155" t="str">
        <f t="shared" si="17"/>
        <v>N/A</v>
      </c>
      <c r="L155" t="str">
        <f t="shared" si="18"/>
        <v>N/A</v>
      </c>
      <c r="M155" t="str">
        <f t="shared" si="19"/>
        <v>N/A</v>
      </c>
      <c r="N155" t="str">
        <f t="shared" si="20"/>
        <v>N/A</v>
      </c>
    </row>
    <row r="156" spans="1:14" x14ac:dyDescent="0.3">
      <c r="A156" s="1">
        <v>0</v>
      </c>
      <c r="B156" t="s">
        <v>121</v>
      </c>
      <c r="C156" t="s">
        <v>6524</v>
      </c>
      <c r="I156" t="str">
        <f t="shared" si="15"/>
        <v>N/A</v>
      </c>
      <c r="J156">
        <f t="shared" si="16"/>
        <v>81020000</v>
      </c>
      <c r="K156" t="str">
        <f t="shared" si="17"/>
        <v>N/A</v>
      </c>
      <c r="L156" t="str">
        <f t="shared" si="18"/>
        <v>N/A</v>
      </c>
      <c r="M156" t="str">
        <f t="shared" si="19"/>
        <v>N/A</v>
      </c>
      <c r="N156" t="str">
        <f t="shared" si="20"/>
        <v>N/A</v>
      </c>
    </row>
    <row r="157" spans="1:14" x14ac:dyDescent="0.3">
      <c r="A157" s="1">
        <v>1</v>
      </c>
      <c r="B157" t="s">
        <v>122</v>
      </c>
      <c r="I157" t="str">
        <f t="shared" si="15"/>
        <v>N/A</v>
      </c>
      <c r="J157" t="str">
        <f t="shared" si="16"/>
        <v>N/A</v>
      </c>
      <c r="K157" t="str">
        <f t="shared" si="17"/>
        <v>N/A</v>
      </c>
      <c r="L157" t="str">
        <f t="shared" si="18"/>
        <v>N/A</v>
      </c>
      <c r="M157" t="str">
        <f t="shared" si="19"/>
        <v>N/A</v>
      </c>
      <c r="N157" t="str">
        <f t="shared" si="20"/>
        <v>N/A</v>
      </c>
    </row>
    <row r="158" spans="1:14" x14ac:dyDescent="0.3">
      <c r="A158" s="1">
        <v>2</v>
      </c>
      <c r="B158" t="s">
        <v>123</v>
      </c>
      <c r="C158" t="s">
        <v>6525</v>
      </c>
      <c r="I158" t="str">
        <f t="shared" si="15"/>
        <v>N/A</v>
      </c>
      <c r="J158">
        <f t="shared" si="16"/>
        <v>-3.78</v>
      </c>
      <c r="K158" t="str">
        <f t="shared" si="17"/>
        <v>N/A</v>
      </c>
      <c r="L158" t="str">
        <f t="shared" si="18"/>
        <v>N/A</v>
      </c>
      <c r="M158" t="str">
        <f t="shared" si="19"/>
        <v>N/A</v>
      </c>
      <c r="N158" t="str">
        <f t="shared" si="20"/>
        <v>N/A</v>
      </c>
    </row>
    <row r="159" spans="1:14" x14ac:dyDescent="0.3">
      <c r="A159" s="1">
        <v>3</v>
      </c>
      <c r="B159" t="s">
        <v>124</v>
      </c>
      <c r="C159" t="s">
        <v>6526</v>
      </c>
      <c r="I159" t="str">
        <f t="shared" si="15"/>
        <v>N/A</v>
      </c>
      <c r="J159">
        <f t="shared" si="16"/>
        <v>19.29</v>
      </c>
      <c r="K159" t="str">
        <f t="shared" si="17"/>
        <v>N/A</v>
      </c>
      <c r="L159" t="str">
        <f t="shared" si="18"/>
        <v>N/A</v>
      </c>
      <c r="M159" t="str">
        <f t="shared" si="19"/>
        <v>N/A</v>
      </c>
      <c r="N159" t="str">
        <f t="shared" si="20"/>
        <v>N/A</v>
      </c>
    </row>
    <row r="160" spans="1:14" x14ac:dyDescent="0.3">
      <c r="A160" s="1">
        <v>4</v>
      </c>
      <c r="B160" t="s">
        <v>126</v>
      </c>
      <c r="C160" t="s">
        <v>6527</v>
      </c>
      <c r="I160" t="str">
        <f t="shared" si="15"/>
        <v>N/A</v>
      </c>
      <c r="J160">
        <f t="shared" si="16"/>
        <v>-0.38</v>
      </c>
      <c r="K160" t="str">
        <f t="shared" si="17"/>
        <v>N/A</v>
      </c>
      <c r="L160" t="str">
        <f t="shared" si="18"/>
        <v>N/A</v>
      </c>
      <c r="M160" t="str">
        <f t="shared" si="19"/>
        <v>N/A</v>
      </c>
      <c r="N160" t="str">
        <f t="shared" si="20"/>
        <v>N/A</v>
      </c>
    </row>
    <row r="161" spans="1:14" x14ac:dyDescent="0.3">
      <c r="A161" s="1">
        <v>5</v>
      </c>
      <c r="B161" t="s">
        <v>128</v>
      </c>
      <c r="C161" t="s">
        <v>6165</v>
      </c>
      <c r="I161" t="str">
        <f t="shared" si="15"/>
        <v>N/A</v>
      </c>
      <c r="J161">
        <f t="shared" si="16"/>
        <v>0.96</v>
      </c>
      <c r="K161" t="str">
        <f t="shared" si="17"/>
        <v>N/A</v>
      </c>
      <c r="L161" t="str">
        <f t="shared" si="18"/>
        <v>N/A</v>
      </c>
      <c r="M161" t="str">
        <f t="shared" si="19"/>
        <v>N/A</v>
      </c>
      <c r="N161" t="str">
        <f t="shared" si="20"/>
        <v>N/A</v>
      </c>
    </row>
    <row r="162" spans="1:14" x14ac:dyDescent="0.3">
      <c r="A162" s="1">
        <v>6</v>
      </c>
      <c r="B162" t="s">
        <v>130</v>
      </c>
      <c r="C162" t="s">
        <v>3781</v>
      </c>
      <c r="I162" t="str">
        <f t="shared" si="15"/>
        <v>N/A</v>
      </c>
      <c r="J162">
        <f t="shared" si="16"/>
        <v>0.55000000000000004</v>
      </c>
      <c r="K162" t="str">
        <f t="shared" si="17"/>
        <v>N/A</v>
      </c>
      <c r="L162" t="str">
        <f t="shared" si="18"/>
        <v>N/A</v>
      </c>
      <c r="M162" t="str">
        <f t="shared" si="19"/>
        <v>N/A</v>
      </c>
      <c r="N162" t="str">
        <f t="shared" si="20"/>
        <v>N/A</v>
      </c>
    </row>
    <row r="163" spans="1:14" x14ac:dyDescent="0.3">
      <c r="A163" s="1">
        <v>7</v>
      </c>
      <c r="B163" t="s">
        <v>132</v>
      </c>
      <c r="I163" t="str">
        <f t="shared" si="15"/>
        <v>N/A</v>
      </c>
      <c r="J163" t="str">
        <f t="shared" si="16"/>
        <v>N/A</v>
      </c>
      <c r="K163" t="str">
        <f t="shared" si="17"/>
        <v>N/A</v>
      </c>
      <c r="L163" t="str">
        <f t="shared" si="18"/>
        <v>N/A</v>
      </c>
      <c r="M163" t="str">
        <f t="shared" si="19"/>
        <v>N/A</v>
      </c>
      <c r="N163" t="str">
        <f t="shared" si="20"/>
        <v>N/A</v>
      </c>
    </row>
    <row r="164" spans="1:14" x14ac:dyDescent="0.3">
      <c r="A164" s="1">
        <v>8</v>
      </c>
      <c r="B164" t="s">
        <v>133</v>
      </c>
      <c r="I164" t="str">
        <f t="shared" si="15"/>
        <v>N/A</v>
      </c>
      <c r="J164" t="str">
        <f t="shared" si="16"/>
        <v>N/A</v>
      </c>
      <c r="K164" t="str">
        <f t="shared" si="17"/>
        <v>N/A</v>
      </c>
      <c r="L164" t="str">
        <f t="shared" si="18"/>
        <v>N/A</v>
      </c>
      <c r="M164" t="str">
        <f t="shared" si="19"/>
        <v>N/A</v>
      </c>
      <c r="N164" t="str">
        <f t="shared" si="20"/>
        <v>N/A</v>
      </c>
    </row>
    <row r="165" spans="1:14" x14ac:dyDescent="0.3">
      <c r="I165" t="str">
        <f t="shared" si="15"/>
        <v>N/A</v>
      </c>
      <c r="J165" t="str">
        <f t="shared" si="16"/>
        <v>N/A</v>
      </c>
      <c r="K165" t="str">
        <f t="shared" si="17"/>
        <v>N/A</v>
      </c>
      <c r="L165" t="str">
        <f t="shared" si="18"/>
        <v>N/A</v>
      </c>
      <c r="M165" t="str">
        <f t="shared" si="19"/>
        <v>N/A</v>
      </c>
      <c r="N165" t="str">
        <f t="shared" si="20"/>
        <v>N/A</v>
      </c>
    </row>
    <row r="166" spans="1:14" x14ac:dyDescent="0.3">
      <c r="I166" t="str">
        <f t="shared" si="15"/>
        <v>N/A</v>
      </c>
      <c r="J166" t="str">
        <f t="shared" si="16"/>
        <v>N/A</v>
      </c>
      <c r="K166" t="str">
        <f t="shared" si="17"/>
        <v>N/A</v>
      </c>
      <c r="L166" t="str">
        <f t="shared" si="18"/>
        <v>N/A</v>
      </c>
      <c r="M166" t="str">
        <f t="shared" si="19"/>
        <v>N/A</v>
      </c>
      <c r="N166" t="str">
        <f t="shared" si="20"/>
        <v>N/A</v>
      </c>
    </row>
    <row r="167" spans="1:14" x14ac:dyDescent="0.3">
      <c r="I167" t="str">
        <f t="shared" si="15"/>
        <v>N/A</v>
      </c>
      <c r="J167" t="str">
        <f t="shared" si="16"/>
        <v>N/A</v>
      </c>
      <c r="K167" t="str">
        <f t="shared" si="17"/>
        <v>N/A</v>
      </c>
      <c r="L167" t="str">
        <f t="shared" si="18"/>
        <v>N/A</v>
      </c>
      <c r="M167" t="str">
        <f t="shared" si="19"/>
        <v>N/A</v>
      </c>
      <c r="N167" t="str">
        <f t="shared" si="20"/>
        <v>N/A</v>
      </c>
    </row>
    <row r="168" spans="1:14" x14ac:dyDescent="0.3">
      <c r="I168" t="str">
        <f t="shared" si="15"/>
        <v>N/A</v>
      </c>
      <c r="J168" t="str">
        <f t="shared" si="16"/>
        <v>N/A</v>
      </c>
      <c r="K168" t="str">
        <f t="shared" si="17"/>
        <v>N/A</v>
      </c>
      <c r="L168" t="str">
        <f t="shared" si="18"/>
        <v>N/A</v>
      </c>
      <c r="M168" t="str">
        <f t="shared" si="19"/>
        <v>N/A</v>
      </c>
      <c r="N168" t="str">
        <f t="shared" si="20"/>
        <v>N/A</v>
      </c>
    </row>
    <row r="169" spans="1:14" x14ac:dyDescent="0.3">
      <c r="I169" t="str">
        <f t="shared" si="15"/>
        <v>N/A</v>
      </c>
      <c r="J169" t="str">
        <f t="shared" si="16"/>
        <v>N/A</v>
      </c>
      <c r="K169" t="str">
        <f t="shared" si="17"/>
        <v>N/A</v>
      </c>
      <c r="L169" t="str">
        <f t="shared" si="18"/>
        <v>N/A</v>
      </c>
      <c r="M169" t="str">
        <f t="shared" si="19"/>
        <v>N/A</v>
      </c>
      <c r="N169" t="str">
        <f t="shared" si="20"/>
        <v>N/A</v>
      </c>
    </row>
    <row r="170" spans="1:14" x14ac:dyDescent="0.3">
      <c r="I170" t="str">
        <f t="shared" si="15"/>
        <v>N/A</v>
      </c>
      <c r="J170" t="str">
        <f t="shared" si="16"/>
        <v>N/A</v>
      </c>
      <c r="K170" t="str">
        <f t="shared" si="17"/>
        <v>N/A</v>
      </c>
      <c r="L170" t="str">
        <f t="shared" si="18"/>
        <v>N/A</v>
      </c>
      <c r="M170" t="str">
        <f t="shared" si="19"/>
        <v>N/A</v>
      </c>
      <c r="N170" t="str">
        <f t="shared" si="20"/>
        <v>N/A</v>
      </c>
    </row>
    <row r="171" spans="1:14" x14ac:dyDescent="0.3">
      <c r="I171" t="str">
        <f t="shared" si="15"/>
        <v>N/A</v>
      </c>
      <c r="J171" t="str">
        <f t="shared" si="16"/>
        <v>N/A</v>
      </c>
      <c r="K171" t="str">
        <f t="shared" si="17"/>
        <v>N/A</v>
      </c>
      <c r="L171" t="str">
        <f t="shared" si="18"/>
        <v>N/A</v>
      </c>
      <c r="M171" t="str">
        <f t="shared" si="19"/>
        <v>N/A</v>
      </c>
      <c r="N171" t="str">
        <f t="shared" si="20"/>
        <v>N/A</v>
      </c>
    </row>
    <row r="172" spans="1:14" x14ac:dyDescent="0.3">
      <c r="I172" t="str">
        <f t="shared" si="15"/>
        <v>N/A</v>
      </c>
      <c r="J172" t="str">
        <f t="shared" si="16"/>
        <v>N/A</v>
      </c>
      <c r="K172" t="str">
        <f t="shared" si="17"/>
        <v>N/A</v>
      </c>
      <c r="L172" t="str">
        <f t="shared" si="18"/>
        <v>N/A</v>
      </c>
      <c r="M172" t="str">
        <f t="shared" si="19"/>
        <v>N/A</v>
      </c>
      <c r="N172" t="str">
        <f t="shared" si="20"/>
        <v>N/A</v>
      </c>
    </row>
    <row r="173" spans="1:14" x14ac:dyDescent="0.3">
      <c r="I173" t="str">
        <f t="shared" si="15"/>
        <v>N/A</v>
      </c>
      <c r="J173" t="str">
        <f t="shared" si="16"/>
        <v>N/A</v>
      </c>
      <c r="K173" t="str">
        <f t="shared" si="17"/>
        <v>N/A</v>
      </c>
      <c r="L173" t="str">
        <f t="shared" si="18"/>
        <v>N/A</v>
      </c>
      <c r="M173" t="str">
        <f t="shared" si="19"/>
        <v>N/A</v>
      </c>
      <c r="N173" t="str">
        <f t="shared" si="20"/>
        <v>N/A</v>
      </c>
    </row>
    <row r="174" spans="1:14" x14ac:dyDescent="0.3">
      <c r="I174" t="str">
        <f t="shared" si="15"/>
        <v>N/A</v>
      </c>
      <c r="J174" t="str">
        <f t="shared" si="16"/>
        <v>N/A</v>
      </c>
      <c r="K174" t="str">
        <f t="shared" si="17"/>
        <v>N/A</v>
      </c>
      <c r="L174" t="str">
        <f t="shared" si="18"/>
        <v>N/A</v>
      </c>
      <c r="M174" t="str">
        <f t="shared" si="19"/>
        <v>N/A</v>
      </c>
      <c r="N174" t="str">
        <f t="shared" si="20"/>
        <v>N/A</v>
      </c>
    </row>
    <row r="175" spans="1:14" x14ac:dyDescent="0.3">
      <c r="I175" t="str">
        <f t="shared" si="15"/>
        <v>N/A</v>
      </c>
      <c r="J175" t="str">
        <f t="shared" si="16"/>
        <v>N/A</v>
      </c>
      <c r="K175" t="str">
        <f t="shared" si="17"/>
        <v>N/A</v>
      </c>
      <c r="L175" t="str">
        <f t="shared" si="18"/>
        <v>N/A</v>
      </c>
      <c r="M175" t="str">
        <f t="shared" si="19"/>
        <v>N/A</v>
      </c>
      <c r="N175" t="str">
        <f t="shared" si="20"/>
        <v>N/A</v>
      </c>
    </row>
    <row r="176" spans="1:14" x14ac:dyDescent="0.3">
      <c r="I176" t="str">
        <f t="shared" si="15"/>
        <v>N/A</v>
      </c>
      <c r="J176" t="str">
        <f t="shared" si="16"/>
        <v>N/A</v>
      </c>
      <c r="K176" t="str">
        <f t="shared" si="17"/>
        <v>N/A</v>
      </c>
      <c r="L176" t="str">
        <f t="shared" si="18"/>
        <v>N/A</v>
      </c>
      <c r="M176" t="str">
        <f t="shared" si="19"/>
        <v>N/A</v>
      </c>
      <c r="N176" t="str">
        <f t="shared" si="20"/>
        <v>N/A</v>
      </c>
    </row>
    <row r="177" spans="9:14" x14ac:dyDescent="0.3">
      <c r="I177" t="str">
        <f t="shared" si="15"/>
        <v>N/A</v>
      </c>
      <c r="J177" t="str">
        <f t="shared" si="16"/>
        <v>N/A</v>
      </c>
      <c r="K177" t="str">
        <f t="shared" si="17"/>
        <v>N/A</v>
      </c>
      <c r="L177" t="str">
        <f t="shared" si="18"/>
        <v>N/A</v>
      </c>
      <c r="M177" t="str">
        <f t="shared" si="19"/>
        <v>N/A</v>
      </c>
      <c r="N177" t="str">
        <f t="shared" si="20"/>
        <v>N/A</v>
      </c>
    </row>
    <row r="178" spans="9:14" x14ac:dyDescent="0.3">
      <c r="I178" t="str">
        <f t="shared" si="15"/>
        <v>N/A</v>
      </c>
      <c r="J178" t="str">
        <f t="shared" si="16"/>
        <v>N/A</v>
      </c>
      <c r="K178" t="str">
        <f t="shared" si="17"/>
        <v>N/A</v>
      </c>
      <c r="L178" t="str">
        <f t="shared" si="18"/>
        <v>N/A</v>
      </c>
      <c r="M178" t="str">
        <f t="shared" si="19"/>
        <v>N/A</v>
      </c>
      <c r="N178" t="str">
        <f t="shared" si="20"/>
        <v>N/A</v>
      </c>
    </row>
    <row r="179" spans="9:14" x14ac:dyDescent="0.3">
      <c r="I179" t="str">
        <f t="shared" si="15"/>
        <v>N/A</v>
      </c>
      <c r="J179" t="str">
        <f t="shared" si="16"/>
        <v>N/A</v>
      </c>
      <c r="K179" t="str">
        <f t="shared" si="17"/>
        <v>N/A</v>
      </c>
      <c r="L179" t="str">
        <f t="shared" si="18"/>
        <v>N/A</v>
      </c>
      <c r="M179" t="str">
        <f t="shared" si="19"/>
        <v>N/A</v>
      </c>
      <c r="N179" t="str">
        <f t="shared" si="20"/>
        <v>N/A</v>
      </c>
    </row>
    <row r="180" spans="9:14" x14ac:dyDescent="0.3">
      <c r="I180" t="str">
        <f t="shared" si="15"/>
        <v>N/A</v>
      </c>
      <c r="J180" t="str">
        <f t="shared" si="16"/>
        <v>N/A</v>
      </c>
      <c r="K180" t="str">
        <f t="shared" si="17"/>
        <v>N/A</v>
      </c>
      <c r="L180" t="str">
        <f t="shared" si="18"/>
        <v>N/A</v>
      </c>
      <c r="M180" t="str">
        <f t="shared" si="19"/>
        <v>N/A</v>
      </c>
      <c r="N180" t="str">
        <f t="shared" si="20"/>
        <v>N/A</v>
      </c>
    </row>
    <row r="181" spans="9:14" x14ac:dyDescent="0.3">
      <c r="I181" t="str">
        <f t="shared" si="15"/>
        <v>N/A</v>
      </c>
      <c r="J181" t="str">
        <f t="shared" si="16"/>
        <v>N/A</v>
      </c>
      <c r="K181" t="str">
        <f t="shared" si="17"/>
        <v>N/A</v>
      </c>
      <c r="L181" t="str">
        <f t="shared" si="18"/>
        <v>N/A</v>
      </c>
      <c r="M181" t="str">
        <f t="shared" si="19"/>
        <v>N/A</v>
      </c>
      <c r="N181" t="str">
        <f t="shared" si="20"/>
        <v>N/A</v>
      </c>
    </row>
    <row r="182" spans="9:14" x14ac:dyDescent="0.3">
      <c r="I182" t="str">
        <f t="shared" si="15"/>
        <v>N/A</v>
      </c>
      <c r="J182" t="str">
        <f t="shared" si="16"/>
        <v>N/A</v>
      </c>
      <c r="K182" t="str">
        <f t="shared" si="17"/>
        <v>N/A</v>
      </c>
      <c r="L182" t="str">
        <f t="shared" si="18"/>
        <v>N/A</v>
      </c>
      <c r="M182" t="str">
        <f t="shared" si="19"/>
        <v>N/A</v>
      </c>
      <c r="N182" t="str">
        <f t="shared" si="20"/>
        <v>N/A</v>
      </c>
    </row>
    <row r="183" spans="9:14" x14ac:dyDescent="0.3">
      <c r="I183" t="str">
        <f t="shared" si="15"/>
        <v>N/A</v>
      </c>
      <c r="J183" t="str">
        <f t="shared" si="16"/>
        <v>N/A</v>
      </c>
      <c r="K183" t="str">
        <f t="shared" si="17"/>
        <v>N/A</v>
      </c>
      <c r="L183" t="str">
        <f t="shared" si="18"/>
        <v>N/A</v>
      </c>
      <c r="M183" t="str">
        <f t="shared" si="19"/>
        <v>N/A</v>
      </c>
      <c r="N183" t="str">
        <f t="shared" si="20"/>
        <v>N/A</v>
      </c>
    </row>
    <row r="184" spans="9:14" x14ac:dyDescent="0.3">
      <c r="I184" t="str">
        <f t="shared" si="15"/>
        <v>N/A</v>
      </c>
      <c r="J184" t="str">
        <f t="shared" si="16"/>
        <v>N/A</v>
      </c>
      <c r="K184" t="str">
        <f t="shared" si="17"/>
        <v>N/A</v>
      </c>
      <c r="L184" t="str">
        <f t="shared" si="18"/>
        <v>N/A</v>
      </c>
      <c r="M184" t="str">
        <f t="shared" si="19"/>
        <v>N/A</v>
      </c>
      <c r="N184" t="str">
        <f t="shared" si="20"/>
        <v>N/A</v>
      </c>
    </row>
    <row r="185" spans="9:14" x14ac:dyDescent="0.3">
      <c r="I185" t="str">
        <f t="shared" si="15"/>
        <v>N/A</v>
      </c>
      <c r="J185" t="str">
        <f t="shared" si="16"/>
        <v>N/A</v>
      </c>
      <c r="K185" t="str">
        <f t="shared" si="17"/>
        <v>N/A</v>
      </c>
      <c r="L185" t="str">
        <f t="shared" si="18"/>
        <v>N/A</v>
      </c>
      <c r="M185" t="str">
        <f t="shared" si="19"/>
        <v>N/A</v>
      </c>
      <c r="N185" t="str">
        <f t="shared" si="20"/>
        <v>N/A</v>
      </c>
    </row>
    <row r="186" spans="9:14" x14ac:dyDescent="0.3">
      <c r="I186" t="str">
        <f t="shared" si="15"/>
        <v>N/A</v>
      </c>
      <c r="J186" t="str">
        <f t="shared" si="16"/>
        <v>N/A</v>
      </c>
      <c r="K186" t="str">
        <f t="shared" si="17"/>
        <v>N/A</v>
      </c>
      <c r="L186" t="str">
        <f t="shared" si="18"/>
        <v>N/A</v>
      </c>
      <c r="M186" t="str">
        <f t="shared" si="19"/>
        <v>N/A</v>
      </c>
      <c r="N186" t="str">
        <f t="shared" si="20"/>
        <v>N/A</v>
      </c>
    </row>
    <row r="187" spans="9:14" x14ac:dyDescent="0.3">
      <c r="I187" t="str">
        <f t="shared" si="15"/>
        <v>N/A</v>
      </c>
      <c r="J187" t="str">
        <f t="shared" si="16"/>
        <v>N/A</v>
      </c>
      <c r="K187" t="str">
        <f t="shared" si="17"/>
        <v>N/A</v>
      </c>
      <c r="L187" t="str">
        <f t="shared" si="18"/>
        <v>N/A</v>
      </c>
      <c r="M187" t="str">
        <f t="shared" si="19"/>
        <v>N/A</v>
      </c>
      <c r="N187" t="str">
        <f t="shared" si="20"/>
        <v>N/A</v>
      </c>
    </row>
    <row r="188" spans="9:14" x14ac:dyDescent="0.3">
      <c r="I188" t="str">
        <f t="shared" ref="I188:I251" si="21">IF(AND(K188&gt; J188, L188&gt; K188, M188&gt; L188, N188&gt; M188), "pos_trend", IF(AND(K188&lt; J188, L188&lt; K188, M188&lt; L188, N188&lt; M188), "neg_trend", "N/A"))</f>
        <v>N/A</v>
      </c>
      <c r="J188" t="str">
        <f t="shared" ref="J188:J251" si="22">IFERROR(IF(TRIM(C188)="-", "N/A", IF(RIGHT(C188,1)=")",IF(RIGHT(C188,2)="T)",-1000000000000*VALUE(MID(C188,2,LEN(C188)-3)),IF(RIGHT(C188,2)="M)",-1000000*VALUE(MID(C188,2,LEN(C188)-3)),IF(RIGHT(C188,2)="B)",-1000000000*VALUE(MID(C188,2,LEN(C188)-3)),IF(RIGHT(C188,2)="k)",-1000*VALUE(MID(C188,2,LEN(C188)-3)),VALUE(SUBSTITUTE(C188,",","")))))),IF(RIGHT(C188,1)="T",1000000000000*VALUE(LEFT(C188,LEN(C188)-1)),IF(RIGHT(C188,1)="M",1000000*VALUE(LEFT(C188,LEN(C188)-1)),IF(RIGHT(C188,1)="B",1000000000*VALUE(LEFT(C188,LEN(C188)-1)),IF(RIGHT(C188,1)="%",0.01*VALUE(LEFT(C188,LEN(C188)-1)),IF(RIGHT(C188,1)="k",1000*VALUE(LEFT(C188,LEN(C188)-1)),VALUE(SUBSTITUTE(C188,",",""))))))))),"N/A")</f>
        <v>N/A</v>
      </c>
      <c r="K188" t="str">
        <f t="shared" ref="K188:K251" si="23">IFERROR(IF(TRIM(D188)="-", "N/A", IF(RIGHT(D188,1)=")",IF(RIGHT(D188,2)="T)",-1000000000000*VALUE(MID(D188,2,LEN(D188)-3)),IF(RIGHT(D188,2)="M)",-1000000*VALUE(MID(D188,2,LEN(D188)-3)),IF(RIGHT(D188,2)="B)",-1000000000*VALUE(MID(D188,2,LEN(D188)-3)),IF(RIGHT(D188,2)="k)",-1000*VALUE(MID(D188,2,LEN(D188)-3)),VALUE(SUBSTITUTE(D188,",","")))))),IF(RIGHT(D188,1)="T",1000000000000*VALUE(LEFT(D188,LEN(D188)-1)),IF(RIGHT(D188,1)="M",1000000*VALUE(LEFT(D188,LEN(D188)-1)),IF(RIGHT(D188,1)="B",1000000000*VALUE(LEFT(D188,LEN(D188)-1)),IF(RIGHT(D188,1)="%",0.01*VALUE(LEFT(D188,LEN(D188)-1)),IF(RIGHT(D188,1)="k",1000*VALUE(LEFT(D188,LEN(D188)-1)),VALUE(SUBSTITUTE(D188,",",""))))))))),"N/A")</f>
        <v>N/A</v>
      </c>
      <c r="L188" t="str">
        <f t="shared" ref="L188:L251" si="24">IFERROR(IF(TRIM(E188)="-", "N/A", IF(RIGHT(E188,1)=")",IF(RIGHT(E188,2)="T)",-1000000000000*VALUE(MID(E188,2,LEN(E188)-3)),IF(RIGHT(E188,2)="M)",-1000000*VALUE(MID(E188,2,LEN(E188)-3)),IF(RIGHT(E188,2)="B)",-1000000000*VALUE(MID(E188,2,LEN(E188)-3)),IF(RIGHT(E188,2)="k)",-1000*VALUE(MID(E188,2,LEN(E188)-3)),VALUE(SUBSTITUTE(E188,",","")))))),IF(RIGHT(E188,1)="T",1000000000000*VALUE(LEFT(E188,LEN(E188)-1)),IF(RIGHT(E188,1)="M",1000000*VALUE(LEFT(E188,LEN(E188)-1)),IF(RIGHT(E188,1)="B",1000000000*VALUE(LEFT(E188,LEN(E188)-1)),IF(RIGHT(E188,1)="%",0.01*VALUE(LEFT(E188,LEN(E188)-1)),IF(RIGHT(E188,1)="k",1000*VALUE(LEFT(E188,LEN(E188)-1)),VALUE(SUBSTITUTE(E188,",",""))))))))),"N/A")</f>
        <v>N/A</v>
      </c>
      <c r="M188" t="str">
        <f t="shared" ref="M188:M251" si="25">IFERROR(IF(TRIM(F188)="-", "N/A", IF(RIGHT(F188,1)=")",IF(RIGHT(F188,2)="T)",-1000000000000*VALUE(MID(F188,2,LEN(F188)-3)),IF(RIGHT(F188,2)="M)",-1000000*VALUE(MID(F188,2,LEN(F188)-3)),IF(RIGHT(F188,2)="B)",-1000000000*VALUE(MID(F188,2,LEN(F188)-3)),IF(RIGHT(F188,2)="k)",-1000*VALUE(MID(F188,2,LEN(F188)-3)),VALUE(SUBSTITUTE(F188,",","")))))),IF(RIGHT(F188,1)="T",1000000000000*VALUE(LEFT(F188,LEN(F188)-1)),IF(RIGHT(F188,1)="M",1000000*VALUE(LEFT(F188,LEN(F188)-1)),IF(RIGHT(F188,1)="B",1000000000*VALUE(LEFT(F188,LEN(F188)-1)),IF(RIGHT(F188,1)="%",0.01*VALUE(LEFT(F188,LEN(F188)-1)),IF(RIGHT(F188,1)="k",1000*VALUE(LEFT(F188,LEN(F188)-1)),VALUE(SUBSTITUTE(F188,",",""))))))))),"N/A")</f>
        <v>N/A</v>
      </c>
      <c r="N188" t="str">
        <f t="shared" ref="N188:N251" si="26">IFERROR(IF(TRIM(G188)="-", "N/A", IF(RIGHT(G188,1)=")",IF(RIGHT(G188,2)="T)",-1000000000000*VALUE(MID(G188,2,LEN(G188)-3)),IF(RIGHT(G188,2)="M)",-1000000*VALUE(MID(G188,2,LEN(G188)-3)),IF(RIGHT(G188,2)="B)",-1000000000*VALUE(MID(G188,2,LEN(G188)-3)),IF(RIGHT(G188,2)="k)",-1000*VALUE(MID(G188,2,LEN(G188)-3)),VALUE(SUBSTITUTE(G188,",","")))))),IF(RIGHT(G188,1)="T",1000000000000*VALUE(LEFT(G188,LEN(G188)-1)),IF(RIGHT(G188,1)="M",1000000*VALUE(LEFT(G188,LEN(G188)-1)),IF(RIGHT(G188,1)="B",1000000000*VALUE(LEFT(G188,LEN(G188)-1)),IF(RIGHT(G188,1)="%",0.01*VALUE(LEFT(G188,LEN(G188)-1)),IF(RIGHT(G188,1)="k",1000*VALUE(LEFT(G188,LEN(G188)-1)),VALUE(SUBSTITUTE(G188,",",""))))))))),"N/A")</f>
        <v>N/A</v>
      </c>
    </row>
    <row r="189" spans="9:14" x14ac:dyDescent="0.3">
      <c r="I189" t="str">
        <f t="shared" si="21"/>
        <v>N/A</v>
      </c>
      <c r="J189" t="str">
        <f t="shared" si="22"/>
        <v>N/A</v>
      </c>
      <c r="K189" t="str">
        <f t="shared" si="23"/>
        <v>N/A</v>
      </c>
      <c r="L189" t="str">
        <f t="shared" si="24"/>
        <v>N/A</v>
      </c>
      <c r="M189" t="str">
        <f t="shared" si="25"/>
        <v>N/A</v>
      </c>
      <c r="N189" t="str">
        <f t="shared" si="26"/>
        <v>N/A</v>
      </c>
    </row>
    <row r="190" spans="9:14" x14ac:dyDescent="0.3">
      <c r="I190" t="str">
        <f t="shared" si="21"/>
        <v>N/A</v>
      </c>
      <c r="J190" t="str">
        <f t="shared" si="22"/>
        <v>N/A</v>
      </c>
      <c r="K190" t="str">
        <f t="shared" si="23"/>
        <v>N/A</v>
      </c>
      <c r="L190" t="str">
        <f t="shared" si="24"/>
        <v>N/A</v>
      </c>
      <c r="M190" t="str">
        <f t="shared" si="25"/>
        <v>N/A</v>
      </c>
      <c r="N190" t="str">
        <f t="shared" si="26"/>
        <v>N/A</v>
      </c>
    </row>
    <row r="191" spans="9:14" x14ac:dyDescent="0.3">
      <c r="I191" t="str">
        <f t="shared" si="21"/>
        <v>N/A</v>
      </c>
      <c r="J191" t="str">
        <f t="shared" si="22"/>
        <v>N/A</v>
      </c>
      <c r="K191" t="str">
        <f t="shared" si="23"/>
        <v>N/A</v>
      </c>
      <c r="L191" t="str">
        <f t="shared" si="24"/>
        <v>N/A</v>
      </c>
      <c r="M191" t="str">
        <f t="shared" si="25"/>
        <v>N/A</v>
      </c>
      <c r="N191" t="str">
        <f t="shared" si="26"/>
        <v>N/A</v>
      </c>
    </row>
    <row r="192" spans="9:14" x14ac:dyDescent="0.3">
      <c r="I192" t="str">
        <f t="shared" si="21"/>
        <v>N/A</v>
      </c>
      <c r="J192" t="str">
        <f t="shared" si="22"/>
        <v>N/A</v>
      </c>
      <c r="K192" t="str">
        <f t="shared" si="23"/>
        <v>N/A</v>
      </c>
      <c r="L192" t="str">
        <f t="shared" si="24"/>
        <v>N/A</v>
      </c>
      <c r="M192" t="str">
        <f t="shared" si="25"/>
        <v>N/A</v>
      </c>
      <c r="N192" t="str">
        <f t="shared" si="26"/>
        <v>N/A</v>
      </c>
    </row>
    <row r="193" spans="9:14" x14ac:dyDescent="0.3">
      <c r="I193" t="str">
        <f t="shared" si="21"/>
        <v>N/A</v>
      </c>
      <c r="J193" t="str">
        <f t="shared" si="22"/>
        <v>N/A</v>
      </c>
      <c r="K193" t="str">
        <f t="shared" si="23"/>
        <v>N/A</v>
      </c>
      <c r="L193" t="str">
        <f t="shared" si="24"/>
        <v>N/A</v>
      </c>
      <c r="M193" t="str">
        <f t="shared" si="25"/>
        <v>N/A</v>
      </c>
      <c r="N193" t="str">
        <f t="shared" si="26"/>
        <v>N/A</v>
      </c>
    </row>
    <row r="194" spans="9:14" x14ac:dyDescent="0.3">
      <c r="I194" t="str">
        <f t="shared" si="21"/>
        <v>N/A</v>
      </c>
      <c r="J194" t="str">
        <f t="shared" si="22"/>
        <v>N/A</v>
      </c>
      <c r="K194" t="str">
        <f t="shared" si="23"/>
        <v>N/A</v>
      </c>
      <c r="L194" t="str">
        <f t="shared" si="24"/>
        <v>N/A</v>
      </c>
      <c r="M194" t="str">
        <f t="shared" si="25"/>
        <v>N/A</v>
      </c>
      <c r="N194" t="str">
        <f t="shared" si="26"/>
        <v>N/A</v>
      </c>
    </row>
    <row r="195" spans="9:14" x14ac:dyDescent="0.3">
      <c r="I195" t="str">
        <f t="shared" si="21"/>
        <v>N/A</v>
      </c>
      <c r="J195" t="str">
        <f t="shared" si="22"/>
        <v>N/A</v>
      </c>
      <c r="K195" t="str">
        <f t="shared" si="23"/>
        <v>N/A</v>
      </c>
      <c r="L195" t="str">
        <f t="shared" si="24"/>
        <v>N/A</v>
      </c>
      <c r="M195" t="str">
        <f t="shared" si="25"/>
        <v>N/A</v>
      </c>
      <c r="N195" t="str">
        <f t="shared" si="26"/>
        <v>N/A</v>
      </c>
    </row>
    <row r="196" spans="9:14" x14ac:dyDescent="0.3">
      <c r="I196" t="str">
        <f t="shared" si="21"/>
        <v>N/A</v>
      </c>
      <c r="J196" t="str">
        <f t="shared" si="22"/>
        <v>N/A</v>
      </c>
      <c r="K196" t="str">
        <f t="shared" si="23"/>
        <v>N/A</v>
      </c>
      <c r="L196" t="str">
        <f t="shared" si="24"/>
        <v>N/A</v>
      </c>
      <c r="M196" t="str">
        <f t="shared" si="25"/>
        <v>N/A</v>
      </c>
      <c r="N196" t="str">
        <f t="shared" si="26"/>
        <v>N/A</v>
      </c>
    </row>
    <row r="197" spans="9:14" x14ac:dyDescent="0.3">
      <c r="I197" t="str">
        <f t="shared" si="21"/>
        <v>N/A</v>
      </c>
      <c r="J197" t="str">
        <f t="shared" si="22"/>
        <v>N/A</v>
      </c>
      <c r="K197" t="str">
        <f t="shared" si="23"/>
        <v>N/A</v>
      </c>
      <c r="L197" t="str">
        <f t="shared" si="24"/>
        <v>N/A</v>
      </c>
      <c r="M197" t="str">
        <f t="shared" si="25"/>
        <v>N/A</v>
      </c>
      <c r="N197" t="str">
        <f t="shared" si="26"/>
        <v>N/A</v>
      </c>
    </row>
    <row r="198" spans="9:14" x14ac:dyDescent="0.3">
      <c r="I198" t="str">
        <f t="shared" si="21"/>
        <v>N/A</v>
      </c>
      <c r="J198" t="str">
        <f t="shared" si="22"/>
        <v>N/A</v>
      </c>
      <c r="K198" t="str">
        <f t="shared" si="23"/>
        <v>N/A</v>
      </c>
      <c r="L198" t="str">
        <f t="shared" si="24"/>
        <v>N/A</v>
      </c>
      <c r="M198" t="str">
        <f t="shared" si="25"/>
        <v>N/A</v>
      </c>
      <c r="N198" t="str">
        <f t="shared" si="26"/>
        <v>N/A</v>
      </c>
    </row>
    <row r="199" spans="9:14" x14ac:dyDescent="0.3">
      <c r="I199" t="str">
        <f t="shared" si="21"/>
        <v>N/A</v>
      </c>
      <c r="J199" t="str">
        <f t="shared" si="22"/>
        <v>N/A</v>
      </c>
      <c r="K199" t="str">
        <f t="shared" si="23"/>
        <v>N/A</v>
      </c>
      <c r="L199" t="str">
        <f t="shared" si="24"/>
        <v>N/A</v>
      </c>
      <c r="M199" t="str">
        <f t="shared" si="25"/>
        <v>N/A</v>
      </c>
      <c r="N199" t="str">
        <f t="shared" si="26"/>
        <v>N/A</v>
      </c>
    </row>
    <row r="200" spans="9:14" x14ac:dyDescent="0.3">
      <c r="I200" t="str">
        <f t="shared" si="21"/>
        <v>N/A</v>
      </c>
      <c r="J200" t="str">
        <f t="shared" si="22"/>
        <v>N/A</v>
      </c>
      <c r="K200" t="str">
        <f t="shared" si="23"/>
        <v>N/A</v>
      </c>
      <c r="L200" t="str">
        <f t="shared" si="24"/>
        <v>N/A</v>
      </c>
      <c r="M200" t="str">
        <f t="shared" si="25"/>
        <v>N/A</v>
      </c>
      <c r="N200" t="str">
        <f t="shared" si="26"/>
        <v>N/A</v>
      </c>
    </row>
    <row r="201" spans="9:14" x14ac:dyDescent="0.3">
      <c r="I201" t="str">
        <f t="shared" si="21"/>
        <v>N/A</v>
      </c>
      <c r="J201" t="str">
        <f t="shared" si="22"/>
        <v>N/A</v>
      </c>
      <c r="K201" t="str">
        <f t="shared" si="23"/>
        <v>N/A</v>
      </c>
      <c r="L201" t="str">
        <f t="shared" si="24"/>
        <v>N/A</v>
      </c>
      <c r="M201" t="str">
        <f t="shared" si="25"/>
        <v>N/A</v>
      </c>
      <c r="N201" t="str">
        <f t="shared" si="26"/>
        <v>N/A</v>
      </c>
    </row>
    <row r="202" spans="9:14" x14ac:dyDescent="0.3">
      <c r="I202" t="str">
        <f t="shared" si="21"/>
        <v>N/A</v>
      </c>
      <c r="J202" t="str">
        <f t="shared" si="22"/>
        <v>N/A</v>
      </c>
      <c r="K202" t="str">
        <f t="shared" si="23"/>
        <v>N/A</v>
      </c>
      <c r="L202" t="str">
        <f t="shared" si="24"/>
        <v>N/A</v>
      </c>
      <c r="M202" t="str">
        <f t="shared" si="25"/>
        <v>N/A</v>
      </c>
      <c r="N202" t="str">
        <f t="shared" si="26"/>
        <v>N/A</v>
      </c>
    </row>
    <row r="203" spans="9:14" x14ac:dyDescent="0.3">
      <c r="I203" t="str">
        <f t="shared" si="21"/>
        <v>N/A</v>
      </c>
      <c r="J203" t="str">
        <f t="shared" si="22"/>
        <v>N/A</v>
      </c>
      <c r="K203" t="str">
        <f t="shared" si="23"/>
        <v>N/A</v>
      </c>
      <c r="L203" t="str">
        <f t="shared" si="24"/>
        <v>N/A</v>
      </c>
      <c r="M203" t="str">
        <f t="shared" si="25"/>
        <v>N/A</v>
      </c>
      <c r="N203" t="str">
        <f t="shared" si="26"/>
        <v>N/A</v>
      </c>
    </row>
    <row r="204" spans="9:14" x14ac:dyDescent="0.3">
      <c r="I204" t="str">
        <f t="shared" si="21"/>
        <v>N/A</v>
      </c>
      <c r="J204" t="str">
        <f t="shared" si="22"/>
        <v>N/A</v>
      </c>
      <c r="K204" t="str">
        <f t="shared" si="23"/>
        <v>N/A</v>
      </c>
      <c r="L204" t="str">
        <f t="shared" si="24"/>
        <v>N/A</v>
      </c>
      <c r="M204" t="str">
        <f t="shared" si="25"/>
        <v>N/A</v>
      </c>
      <c r="N204" t="str">
        <f t="shared" si="26"/>
        <v>N/A</v>
      </c>
    </row>
    <row r="205" spans="9:14" x14ac:dyDescent="0.3">
      <c r="I205" t="str">
        <f t="shared" si="21"/>
        <v>N/A</v>
      </c>
      <c r="J205" t="str">
        <f t="shared" si="22"/>
        <v>N/A</v>
      </c>
      <c r="K205" t="str">
        <f t="shared" si="23"/>
        <v>N/A</v>
      </c>
      <c r="L205" t="str">
        <f t="shared" si="24"/>
        <v>N/A</v>
      </c>
      <c r="M205" t="str">
        <f t="shared" si="25"/>
        <v>N/A</v>
      </c>
      <c r="N205" t="str">
        <f t="shared" si="26"/>
        <v>N/A</v>
      </c>
    </row>
    <row r="206" spans="9:14" x14ac:dyDescent="0.3">
      <c r="I206" t="str">
        <f t="shared" si="21"/>
        <v>N/A</v>
      </c>
      <c r="J206" t="str">
        <f t="shared" si="22"/>
        <v>N/A</v>
      </c>
      <c r="K206" t="str">
        <f t="shared" si="23"/>
        <v>N/A</v>
      </c>
      <c r="L206" t="str">
        <f t="shared" si="24"/>
        <v>N/A</v>
      </c>
      <c r="M206" t="str">
        <f t="shared" si="25"/>
        <v>N/A</v>
      </c>
      <c r="N206" t="str">
        <f t="shared" si="26"/>
        <v>N/A</v>
      </c>
    </row>
    <row r="207" spans="9:14" x14ac:dyDescent="0.3">
      <c r="I207" t="str">
        <f t="shared" si="21"/>
        <v>N/A</v>
      </c>
      <c r="J207" t="str">
        <f t="shared" si="22"/>
        <v>N/A</v>
      </c>
      <c r="K207" t="str">
        <f t="shared" si="23"/>
        <v>N/A</v>
      </c>
      <c r="L207" t="str">
        <f t="shared" si="24"/>
        <v>N/A</v>
      </c>
      <c r="M207" t="str">
        <f t="shared" si="25"/>
        <v>N/A</v>
      </c>
      <c r="N207" t="str">
        <f t="shared" si="26"/>
        <v>N/A</v>
      </c>
    </row>
    <row r="208" spans="9:14" x14ac:dyDescent="0.3">
      <c r="I208" t="str">
        <f t="shared" si="21"/>
        <v>N/A</v>
      </c>
      <c r="J208" t="str">
        <f t="shared" si="22"/>
        <v>N/A</v>
      </c>
      <c r="K208" t="str">
        <f t="shared" si="23"/>
        <v>N/A</v>
      </c>
      <c r="L208" t="str">
        <f t="shared" si="24"/>
        <v>N/A</v>
      </c>
      <c r="M208" t="str">
        <f t="shared" si="25"/>
        <v>N/A</v>
      </c>
      <c r="N208" t="str">
        <f t="shared" si="26"/>
        <v>N/A</v>
      </c>
    </row>
    <row r="209" spans="9:14" x14ac:dyDescent="0.3">
      <c r="I209" t="str">
        <f t="shared" si="21"/>
        <v>N/A</v>
      </c>
      <c r="J209" t="str">
        <f t="shared" si="22"/>
        <v>N/A</v>
      </c>
      <c r="K209" t="str">
        <f t="shared" si="23"/>
        <v>N/A</v>
      </c>
      <c r="L209" t="str">
        <f t="shared" si="24"/>
        <v>N/A</v>
      </c>
      <c r="M209" t="str">
        <f t="shared" si="25"/>
        <v>N/A</v>
      </c>
      <c r="N209" t="str">
        <f t="shared" si="26"/>
        <v>N/A</v>
      </c>
    </row>
    <row r="210" spans="9:14" x14ac:dyDescent="0.3">
      <c r="I210" t="str">
        <f t="shared" si="21"/>
        <v>N/A</v>
      </c>
      <c r="J210" t="str">
        <f t="shared" si="22"/>
        <v>N/A</v>
      </c>
      <c r="K210" t="str">
        <f t="shared" si="23"/>
        <v>N/A</v>
      </c>
      <c r="L210" t="str">
        <f t="shared" si="24"/>
        <v>N/A</v>
      </c>
      <c r="M210" t="str">
        <f t="shared" si="25"/>
        <v>N/A</v>
      </c>
      <c r="N210" t="str">
        <f t="shared" si="26"/>
        <v>N/A</v>
      </c>
    </row>
    <row r="211" spans="9:14" x14ac:dyDescent="0.3">
      <c r="I211" t="str">
        <f t="shared" si="21"/>
        <v>N/A</v>
      </c>
      <c r="J211" t="str">
        <f t="shared" si="22"/>
        <v>N/A</v>
      </c>
      <c r="K211" t="str">
        <f t="shared" si="23"/>
        <v>N/A</v>
      </c>
      <c r="L211" t="str">
        <f t="shared" si="24"/>
        <v>N/A</v>
      </c>
      <c r="M211" t="str">
        <f t="shared" si="25"/>
        <v>N/A</v>
      </c>
      <c r="N211" t="str">
        <f t="shared" si="26"/>
        <v>N/A</v>
      </c>
    </row>
    <row r="212" spans="9:14" x14ac:dyDescent="0.3">
      <c r="I212" t="str">
        <f t="shared" si="21"/>
        <v>N/A</v>
      </c>
      <c r="J212" t="str">
        <f t="shared" si="22"/>
        <v>N/A</v>
      </c>
      <c r="K212" t="str">
        <f t="shared" si="23"/>
        <v>N/A</v>
      </c>
      <c r="L212" t="str">
        <f t="shared" si="24"/>
        <v>N/A</v>
      </c>
      <c r="M212" t="str">
        <f t="shared" si="25"/>
        <v>N/A</v>
      </c>
      <c r="N212" t="str">
        <f t="shared" si="26"/>
        <v>N/A</v>
      </c>
    </row>
    <row r="213" spans="9:14" x14ac:dyDescent="0.3">
      <c r="I213" t="str">
        <f t="shared" si="21"/>
        <v>N/A</v>
      </c>
      <c r="J213" t="str">
        <f t="shared" si="22"/>
        <v>N/A</v>
      </c>
      <c r="K213" t="str">
        <f t="shared" si="23"/>
        <v>N/A</v>
      </c>
      <c r="L213" t="str">
        <f t="shared" si="24"/>
        <v>N/A</v>
      </c>
      <c r="M213" t="str">
        <f t="shared" si="25"/>
        <v>N/A</v>
      </c>
      <c r="N213" t="str">
        <f t="shared" si="26"/>
        <v>N/A</v>
      </c>
    </row>
    <row r="214" spans="9:14" x14ac:dyDescent="0.3">
      <c r="I214" t="str">
        <f t="shared" si="21"/>
        <v>N/A</v>
      </c>
      <c r="J214" t="str">
        <f t="shared" si="22"/>
        <v>N/A</v>
      </c>
      <c r="K214" t="str">
        <f t="shared" si="23"/>
        <v>N/A</v>
      </c>
      <c r="L214" t="str">
        <f t="shared" si="24"/>
        <v>N/A</v>
      </c>
      <c r="M214" t="str">
        <f t="shared" si="25"/>
        <v>N/A</v>
      </c>
      <c r="N214" t="str">
        <f t="shared" si="26"/>
        <v>N/A</v>
      </c>
    </row>
    <row r="215" spans="9:14" x14ac:dyDescent="0.3">
      <c r="I215" t="str">
        <f t="shared" si="21"/>
        <v>N/A</v>
      </c>
      <c r="J215" t="str">
        <f t="shared" si="22"/>
        <v>N/A</v>
      </c>
      <c r="K215" t="str">
        <f t="shared" si="23"/>
        <v>N/A</v>
      </c>
      <c r="L215" t="str">
        <f t="shared" si="24"/>
        <v>N/A</v>
      </c>
      <c r="M215" t="str">
        <f t="shared" si="25"/>
        <v>N/A</v>
      </c>
      <c r="N215" t="str">
        <f t="shared" si="26"/>
        <v>N/A</v>
      </c>
    </row>
    <row r="216" spans="9:14" x14ac:dyDescent="0.3">
      <c r="I216" t="str">
        <f t="shared" si="21"/>
        <v>N/A</v>
      </c>
      <c r="J216" t="str">
        <f t="shared" si="22"/>
        <v>N/A</v>
      </c>
      <c r="K216" t="str">
        <f t="shared" si="23"/>
        <v>N/A</v>
      </c>
      <c r="L216" t="str">
        <f t="shared" si="24"/>
        <v>N/A</v>
      </c>
      <c r="M216" t="str">
        <f t="shared" si="25"/>
        <v>N/A</v>
      </c>
      <c r="N216" t="str">
        <f t="shared" si="26"/>
        <v>N/A</v>
      </c>
    </row>
    <row r="217" spans="9:14" x14ac:dyDescent="0.3">
      <c r="I217" t="str">
        <f t="shared" si="21"/>
        <v>N/A</v>
      </c>
      <c r="J217" t="str">
        <f t="shared" si="22"/>
        <v>N/A</v>
      </c>
      <c r="K217" t="str">
        <f t="shared" si="23"/>
        <v>N/A</v>
      </c>
      <c r="L217" t="str">
        <f t="shared" si="24"/>
        <v>N/A</v>
      </c>
      <c r="M217" t="str">
        <f t="shared" si="25"/>
        <v>N/A</v>
      </c>
      <c r="N217" t="str">
        <f t="shared" si="26"/>
        <v>N/A</v>
      </c>
    </row>
    <row r="218" spans="9:14" x14ac:dyDescent="0.3">
      <c r="I218" t="str">
        <f t="shared" si="21"/>
        <v>N/A</v>
      </c>
      <c r="J218" t="str">
        <f t="shared" si="22"/>
        <v>N/A</v>
      </c>
      <c r="K218" t="str">
        <f t="shared" si="23"/>
        <v>N/A</v>
      </c>
      <c r="L218" t="str">
        <f t="shared" si="24"/>
        <v>N/A</v>
      </c>
      <c r="M218" t="str">
        <f t="shared" si="25"/>
        <v>N/A</v>
      </c>
      <c r="N218" t="str">
        <f t="shared" si="26"/>
        <v>N/A</v>
      </c>
    </row>
    <row r="219" spans="9:14" x14ac:dyDescent="0.3">
      <c r="I219" t="str">
        <f t="shared" si="21"/>
        <v>N/A</v>
      </c>
      <c r="J219" t="str">
        <f t="shared" si="22"/>
        <v>N/A</v>
      </c>
      <c r="K219" t="str">
        <f t="shared" si="23"/>
        <v>N/A</v>
      </c>
      <c r="L219" t="str">
        <f t="shared" si="24"/>
        <v>N/A</v>
      </c>
      <c r="M219" t="str">
        <f t="shared" si="25"/>
        <v>N/A</v>
      </c>
      <c r="N219" t="str">
        <f t="shared" si="26"/>
        <v>N/A</v>
      </c>
    </row>
    <row r="220" spans="9:14" x14ac:dyDescent="0.3">
      <c r="I220" t="str">
        <f t="shared" si="21"/>
        <v>N/A</v>
      </c>
      <c r="J220" t="str">
        <f t="shared" si="22"/>
        <v>N/A</v>
      </c>
      <c r="K220" t="str">
        <f t="shared" si="23"/>
        <v>N/A</v>
      </c>
      <c r="L220" t="str">
        <f t="shared" si="24"/>
        <v>N/A</v>
      </c>
      <c r="M220" t="str">
        <f t="shared" si="25"/>
        <v>N/A</v>
      </c>
      <c r="N220" t="str">
        <f t="shared" si="26"/>
        <v>N/A</v>
      </c>
    </row>
    <row r="221" spans="9:14" x14ac:dyDescent="0.3">
      <c r="I221" t="str">
        <f t="shared" si="21"/>
        <v>N/A</v>
      </c>
      <c r="J221" t="str">
        <f t="shared" si="22"/>
        <v>N/A</v>
      </c>
      <c r="K221" t="str">
        <f t="shared" si="23"/>
        <v>N/A</v>
      </c>
      <c r="L221" t="str">
        <f t="shared" si="24"/>
        <v>N/A</v>
      </c>
      <c r="M221" t="str">
        <f t="shared" si="25"/>
        <v>N/A</v>
      </c>
      <c r="N221" t="str">
        <f t="shared" si="26"/>
        <v>N/A</v>
      </c>
    </row>
    <row r="222" spans="9:14" x14ac:dyDescent="0.3">
      <c r="I222" t="str">
        <f t="shared" si="21"/>
        <v>N/A</v>
      </c>
      <c r="J222" t="str">
        <f t="shared" si="22"/>
        <v>N/A</v>
      </c>
      <c r="K222" t="str">
        <f t="shared" si="23"/>
        <v>N/A</v>
      </c>
      <c r="L222" t="str">
        <f t="shared" si="24"/>
        <v>N/A</v>
      </c>
      <c r="M222" t="str">
        <f t="shared" si="25"/>
        <v>N/A</v>
      </c>
      <c r="N222" t="str">
        <f t="shared" si="26"/>
        <v>N/A</v>
      </c>
    </row>
    <row r="223" spans="9:14" x14ac:dyDescent="0.3">
      <c r="I223" t="str">
        <f t="shared" si="21"/>
        <v>N/A</v>
      </c>
      <c r="J223" t="str">
        <f t="shared" si="22"/>
        <v>N/A</v>
      </c>
      <c r="K223" t="str">
        <f t="shared" si="23"/>
        <v>N/A</v>
      </c>
      <c r="L223" t="str">
        <f t="shared" si="24"/>
        <v>N/A</v>
      </c>
      <c r="M223" t="str">
        <f t="shared" si="25"/>
        <v>N/A</v>
      </c>
      <c r="N223" t="str">
        <f t="shared" si="26"/>
        <v>N/A</v>
      </c>
    </row>
    <row r="224" spans="9:14" x14ac:dyDescent="0.3">
      <c r="I224" t="str">
        <f t="shared" si="21"/>
        <v>N/A</v>
      </c>
      <c r="J224" t="str">
        <f t="shared" si="22"/>
        <v>N/A</v>
      </c>
      <c r="K224" t="str">
        <f t="shared" si="23"/>
        <v>N/A</v>
      </c>
      <c r="L224" t="str">
        <f t="shared" si="24"/>
        <v>N/A</v>
      </c>
      <c r="M224" t="str">
        <f t="shared" si="25"/>
        <v>N/A</v>
      </c>
      <c r="N224" t="str">
        <f t="shared" si="26"/>
        <v>N/A</v>
      </c>
    </row>
    <row r="225" spans="9:14" x14ac:dyDescent="0.3">
      <c r="I225" t="str">
        <f t="shared" si="21"/>
        <v>N/A</v>
      </c>
      <c r="J225" t="str">
        <f t="shared" si="22"/>
        <v>N/A</v>
      </c>
      <c r="K225" t="str">
        <f t="shared" si="23"/>
        <v>N/A</v>
      </c>
      <c r="L225" t="str">
        <f t="shared" si="24"/>
        <v>N/A</v>
      </c>
      <c r="M225" t="str">
        <f t="shared" si="25"/>
        <v>N/A</v>
      </c>
      <c r="N225" t="str">
        <f t="shared" si="26"/>
        <v>N/A</v>
      </c>
    </row>
    <row r="226" spans="9:14" x14ac:dyDescent="0.3">
      <c r="I226" t="str">
        <f t="shared" si="21"/>
        <v>N/A</v>
      </c>
      <c r="J226" t="str">
        <f t="shared" si="22"/>
        <v>N/A</v>
      </c>
      <c r="K226" t="str">
        <f t="shared" si="23"/>
        <v>N/A</v>
      </c>
      <c r="L226" t="str">
        <f t="shared" si="24"/>
        <v>N/A</v>
      </c>
      <c r="M226" t="str">
        <f t="shared" si="25"/>
        <v>N/A</v>
      </c>
      <c r="N226" t="str">
        <f t="shared" si="26"/>
        <v>N/A</v>
      </c>
    </row>
    <row r="227" spans="9:14" x14ac:dyDescent="0.3">
      <c r="I227" t="str">
        <f t="shared" si="21"/>
        <v>N/A</v>
      </c>
      <c r="J227" t="str">
        <f t="shared" si="22"/>
        <v>N/A</v>
      </c>
      <c r="K227" t="str">
        <f t="shared" si="23"/>
        <v>N/A</v>
      </c>
      <c r="L227" t="str">
        <f t="shared" si="24"/>
        <v>N/A</v>
      </c>
      <c r="M227" t="str">
        <f t="shared" si="25"/>
        <v>N/A</v>
      </c>
      <c r="N227" t="str">
        <f t="shared" si="26"/>
        <v>N/A</v>
      </c>
    </row>
    <row r="228" spans="9:14" x14ac:dyDescent="0.3">
      <c r="I228" t="str">
        <f t="shared" si="21"/>
        <v>N/A</v>
      </c>
      <c r="J228" t="str">
        <f t="shared" si="22"/>
        <v>N/A</v>
      </c>
      <c r="K228" t="str">
        <f t="shared" si="23"/>
        <v>N/A</v>
      </c>
      <c r="L228" t="str">
        <f t="shared" si="24"/>
        <v>N/A</v>
      </c>
      <c r="M228" t="str">
        <f t="shared" si="25"/>
        <v>N/A</v>
      </c>
      <c r="N228" t="str">
        <f t="shared" si="26"/>
        <v>N/A</v>
      </c>
    </row>
    <row r="229" spans="9:14" x14ac:dyDescent="0.3">
      <c r="I229" t="str">
        <f t="shared" si="21"/>
        <v>N/A</v>
      </c>
      <c r="J229" t="str">
        <f t="shared" si="22"/>
        <v>N/A</v>
      </c>
      <c r="K229" t="str">
        <f t="shared" si="23"/>
        <v>N/A</v>
      </c>
      <c r="L229" t="str">
        <f t="shared" si="24"/>
        <v>N/A</v>
      </c>
      <c r="M229" t="str">
        <f t="shared" si="25"/>
        <v>N/A</v>
      </c>
      <c r="N229" t="str">
        <f t="shared" si="26"/>
        <v>N/A</v>
      </c>
    </row>
    <row r="230" spans="9:14" x14ac:dyDescent="0.3">
      <c r="I230" t="str">
        <f t="shared" si="21"/>
        <v>N/A</v>
      </c>
      <c r="J230" t="str">
        <f t="shared" si="22"/>
        <v>N/A</v>
      </c>
      <c r="K230" t="str">
        <f t="shared" si="23"/>
        <v>N/A</v>
      </c>
      <c r="L230" t="str">
        <f t="shared" si="24"/>
        <v>N/A</v>
      </c>
      <c r="M230" t="str">
        <f t="shared" si="25"/>
        <v>N/A</v>
      </c>
      <c r="N230" t="str">
        <f t="shared" si="26"/>
        <v>N/A</v>
      </c>
    </row>
    <row r="231" spans="9:14" x14ac:dyDescent="0.3">
      <c r="I231" t="str">
        <f t="shared" si="21"/>
        <v>N/A</v>
      </c>
      <c r="J231" t="str">
        <f t="shared" si="22"/>
        <v>N/A</v>
      </c>
      <c r="K231" t="str">
        <f t="shared" si="23"/>
        <v>N/A</v>
      </c>
      <c r="L231" t="str">
        <f t="shared" si="24"/>
        <v>N/A</v>
      </c>
      <c r="M231" t="str">
        <f t="shared" si="25"/>
        <v>N/A</v>
      </c>
      <c r="N231" t="str">
        <f t="shared" si="26"/>
        <v>N/A</v>
      </c>
    </row>
    <row r="232" spans="9:14" x14ac:dyDescent="0.3">
      <c r="I232" t="str">
        <f t="shared" si="21"/>
        <v>N/A</v>
      </c>
      <c r="J232" t="str">
        <f t="shared" si="22"/>
        <v>N/A</v>
      </c>
      <c r="K232" t="str">
        <f t="shared" si="23"/>
        <v>N/A</v>
      </c>
      <c r="L232" t="str">
        <f t="shared" si="24"/>
        <v>N/A</v>
      </c>
      <c r="M232" t="str">
        <f t="shared" si="25"/>
        <v>N/A</v>
      </c>
      <c r="N232" t="str">
        <f t="shared" si="26"/>
        <v>N/A</v>
      </c>
    </row>
    <row r="233" spans="9:14" x14ac:dyDescent="0.3">
      <c r="I233" t="str">
        <f t="shared" si="21"/>
        <v>N/A</v>
      </c>
      <c r="J233" t="str">
        <f t="shared" si="22"/>
        <v>N/A</v>
      </c>
      <c r="K233" t="str">
        <f t="shared" si="23"/>
        <v>N/A</v>
      </c>
      <c r="L233" t="str">
        <f t="shared" si="24"/>
        <v>N/A</v>
      </c>
      <c r="M233" t="str">
        <f t="shared" si="25"/>
        <v>N/A</v>
      </c>
      <c r="N233" t="str">
        <f t="shared" si="26"/>
        <v>N/A</v>
      </c>
    </row>
    <row r="234" spans="9:14" x14ac:dyDescent="0.3">
      <c r="I234" t="str">
        <f t="shared" si="21"/>
        <v>N/A</v>
      </c>
      <c r="J234" t="str">
        <f t="shared" si="22"/>
        <v>N/A</v>
      </c>
      <c r="K234" t="str">
        <f t="shared" si="23"/>
        <v>N/A</v>
      </c>
      <c r="L234" t="str">
        <f t="shared" si="24"/>
        <v>N/A</v>
      </c>
      <c r="M234" t="str">
        <f t="shared" si="25"/>
        <v>N/A</v>
      </c>
      <c r="N234" t="str">
        <f t="shared" si="26"/>
        <v>N/A</v>
      </c>
    </row>
    <row r="235" spans="9:14" x14ac:dyDescent="0.3">
      <c r="I235" t="str">
        <f t="shared" si="21"/>
        <v>N/A</v>
      </c>
      <c r="J235" t="str">
        <f t="shared" si="22"/>
        <v>N/A</v>
      </c>
      <c r="K235" t="str">
        <f t="shared" si="23"/>
        <v>N/A</v>
      </c>
      <c r="L235" t="str">
        <f t="shared" si="24"/>
        <v>N/A</v>
      </c>
      <c r="M235" t="str">
        <f t="shared" si="25"/>
        <v>N/A</v>
      </c>
      <c r="N235" t="str">
        <f t="shared" si="26"/>
        <v>N/A</v>
      </c>
    </row>
    <row r="236" spans="9:14" x14ac:dyDescent="0.3">
      <c r="I236" t="str">
        <f t="shared" si="21"/>
        <v>N/A</v>
      </c>
      <c r="J236" t="str">
        <f t="shared" si="22"/>
        <v>N/A</v>
      </c>
      <c r="K236" t="str">
        <f t="shared" si="23"/>
        <v>N/A</v>
      </c>
      <c r="L236" t="str">
        <f t="shared" si="24"/>
        <v>N/A</v>
      </c>
      <c r="M236" t="str">
        <f t="shared" si="25"/>
        <v>N/A</v>
      </c>
      <c r="N236" t="str">
        <f t="shared" si="26"/>
        <v>N/A</v>
      </c>
    </row>
    <row r="237" spans="9:14" x14ac:dyDescent="0.3">
      <c r="I237" t="str">
        <f t="shared" si="21"/>
        <v>N/A</v>
      </c>
      <c r="J237" t="str">
        <f t="shared" si="22"/>
        <v>N/A</v>
      </c>
      <c r="K237" t="str">
        <f t="shared" si="23"/>
        <v>N/A</v>
      </c>
      <c r="L237" t="str">
        <f t="shared" si="24"/>
        <v>N/A</v>
      </c>
      <c r="M237" t="str">
        <f t="shared" si="25"/>
        <v>N/A</v>
      </c>
      <c r="N237" t="str">
        <f t="shared" si="26"/>
        <v>N/A</v>
      </c>
    </row>
    <row r="238" spans="9:14" x14ac:dyDescent="0.3">
      <c r="I238" t="str">
        <f t="shared" si="21"/>
        <v>N/A</v>
      </c>
      <c r="J238" t="str">
        <f t="shared" si="22"/>
        <v>N/A</v>
      </c>
      <c r="K238" t="str">
        <f t="shared" si="23"/>
        <v>N/A</v>
      </c>
      <c r="L238" t="str">
        <f t="shared" si="24"/>
        <v>N/A</v>
      </c>
      <c r="M238" t="str">
        <f t="shared" si="25"/>
        <v>N/A</v>
      </c>
      <c r="N238" t="str">
        <f t="shared" si="26"/>
        <v>N/A</v>
      </c>
    </row>
    <row r="239" spans="9:14" x14ac:dyDescent="0.3">
      <c r="I239" t="str">
        <f t="shared" si="21"/>
        <v>N/A</v>
      </c>
      <c r="J239" t="str">
        <f t="shared" si="22"/>
        <v>N/A</v>
      </c>
      <c r="K239" t="str">
        <f t="shared" si="23"/>
        <v>N/A</v>
      </c>
      <c r="L239" t="str">
        <f t="shared" si="24"/>
        <v>N/A</v>
      </c>
      <c r="M239" t="str">
        <f t="shared" si="25"/>
        <v>N/A</v>
      </c>
      <c r="N239" t="str">
        <f t="shared" si="26"/>
        <v>N/A</v>
      </c>
    </row>
    <row r="240" spans="9:14" x14ac:dyDescent="0.3">
      <c r="I240" t="str">
        <f t="shared" si="21"/>
        <v>N/A</v>
      </c>
      <c r="J240" t="str">
        <f t="shared" si="22"/>
        <v>N/A</v>
      </c>
      <c r="K240" t="str">
        <f t="shared" si="23"/>
        <v>N/A</v>
      </c>
      <c r="L240" t="str">
        <f t="shared" si="24"/>
        <v>N/A</v>
      </c>
      <c r="M240" t="str">
        <f t="shared" si="25"/>
        <v>N/A</v>
      </c>
      <c r="N240" t="str">
        <f t="shared" si="26"/>
        <v>N/A</v>
      </c>
    </row>
    <row r="241" spans="9:14" x14ac:dyDescent="0.3">
      <c r="I241" t="str">
        <f t="shared" si="21"/>
        <v>N/A</v>
      </c>
      <c r="J241" t="str">
        <f t="shared" si="22"/>
        <v>N/A</v>
      </c>
      <c r="K241" t="str">
        <f t="shared" si="23"/>
        <v>N/A</v>
      </c>
      <c r="L241" t="str">
        <f t="shared" si="24"/>
        <v>N/A</v>
      </c>
      <c r="M241" t="str">
        <f t="shared" si="25"/>
        <v>N/A</v>
      </c>
      <c r="N241" t="str">
        <f t="shared" si="26"/>
        <v>N/A</v>
      </c>
    </row>
    <row r="242" spans="9:14" x14ac:dyDescent="0.3">
      <c r="I242" t="str">
        <f t="shared" si="21"/>
        <v>N/A</v>
      </c>
      <c r="J242" t="str">
        <f t="shared" si="22"/>
        <v>N/A</v>
      </c>
      <c r="K242" t="str">
        <f t="shared" si="23"/>
        <v>N/A</v>
      </c>
      <c r="L242" t="str">
        <f t="shared" si="24"/>
        <v>N/A</v>
      </c>
      <c r="M242" t="str">
        <f t="shared" si="25"/>
        <v>N/A</v>
      </c>
      <c r="N242" t="str">
        <f t="shared" si="26"/>
        <v>N/A</v>
      </c>
    </row>
    <row r="243" spans="9:14" x14ac:dyDescent="0.3">
      <c r="I243" t="str">
        <f t="shared" si="21"/>
        <v>N/A</v>
      </c>
      <c r="J243" t="str">
        <f t="shared" si="22"/>
        <v>N/A</v>
      </c>
      <c r="K243" t="str">
        <f t="shared" si="23"/>
        <v>N/A</v>
      </c>
      <c r="L243" t="str">
        <f t="shared" si="24"/>
        <v>N/A</v>
      </c>
      <c r="M243" t="str">
        <f t="shared" si="25"/>
        <v>N/A</v>
      </c>
      <c r="N243" t="str">
        <f t="shared" si="26"/>
        <v>N/A</v>
      </c>
    </row>
    <row r="244" spans="9:14" x14ac:dyDescent="0.3">
      <c r="I244" t="str">
        <f t="shared" si="21"/>
        <v>N/A</v>
      </c>
      <c r="J244" t="str">
        <f t="shared" si="22"/>
        <v>N/A</v>
      </c>
      <c r="K244" t="str">
        <f t="shared" si="23"/>
        <v>N/A</v>
      </c>
      <c r="L244" t="str">
        <f t="shared" si="24"/>
        <v>N/A</v>
      </c>
      <c r="M244" t="str">
        <f t="shared" si="25"/>
        <v>N/A</v>
      </c>
      <c r="N244" t="str">
        <f t="shared" si="26"/>
        <v>N/A</v>
      </c>
    </row>
    <row r="245" spans="9:14" x14ac:dyDescent="0.3">
      <c r="I245" t="str">
        <f t="shared" si="21"/>
        <v>N/A</v>
      </c>
      <c r="J245" t="str">
        <f t="shared" si="22"/>
        <v>N/A</v>
      </c>
      <c r="K245" t="str">
        <f t="shared" si="23"/>
        <v>N/A</v>
      </c>
      <c r="L245" t="str">
        <f t="shared" si="24"/>
        <v>N/A</v>
      </c>
      <c r="M245" t="str">
        <f t="shared" si="25"/>
        <v>N/A</v>
      </c>
      <c r="N245" t="str">
        <f t="shared" si="26"/>
        <v>N/A</v>
      </c>
    </row>
    <row r="246" spans="9:14" x14ac:dyDescent="0.3">
      <c r="I246" t="str">
        <f t="shared" si="21"/>
        <v>N/A</v>
      </c>
      <c r="J246" t="str">
        <f t="shared" si="22"/>
        <v>N/A</v>
      </c>
      <c r="K246" t="str">
        <f t="shared" si="23"/>
        <v>N/A</v>
      </c>
      <c r="L246" t="str">
        <f t="shared" si="24"/>
        <v>N/A</v>
      </c>
      <c r="M246" t="str">
        <f t="shared" si="25"/>
        <v>N/A</v>
      </c>
      <c r="N246" t="str">
        <f t="shared" si="26"/>
        <v>N/A</v>
      </c>
    </row>
    <row r="247" spans="9:14" x14ac:dyDescent="0.3">
      <c r="I247" t="str">
        <f t="shared" si="21"/>
        <v>N/A</v>
      </c>
      <c r="J247" t="str">
        <f t="shared" si="22"/>
        <v>N/A</v>
      </c>
      <c r="K247" t="str">
        <f t="shared" si="23"/>
        <v>N/A</v>
      </c>
      <c r="L247" t="str">
        <f t="shared" si="24"/>
        <v>N/A</v>
      </c>
      <c r="M247" t="str">
        <f t="shared" si="25"/>
        <v>N/A</v>
      </c>
      <c r="N247" t="str">
        <f t="shared" si="26"/>
        <v>N/A</v>
      </c>
    </row>
    <row r="248" spans="9:14" x14ac:dyDescent="0.3">
      <c r="I248" t="str">
        <f t="shared" si="21"/>
        <v>N/A</v>
      </c>
      <c r="J248" t="str">
        <f t="shared" si="22"/>
        <v>N/A</v>
      </c>
      <c r="K248" t="str">
        <f t="shared" si="23"/>
        <v>N/A</v>
      </c>
      <c r="L248" t="str">
        <f t="shared" si="24"/>
        <v>N/A</v>
      </c>
      <c r="M248" t="str">
        <f t="shared" si="25"/>
        <v>N/A</v>
      </c>
      <c r="N248" t="str">
        <f t="shared" si="26"/>
        <v>N/A</v>
      </c>
    </row>
    <row r="249" spans="9:14" x14ac:dyDescent="0.3">
      <c r="I249" t="str">
        <f t="shared" si="21"/>
        <v>N/A</v>
      </c>
      <c r="J249" t="str">
        <f t="shared" si="22"/>
        <v>N/A</v>
      </c>
      <c r="K249" t="str">
        <f t="shared" si="23"/>
        <v>N/A</v>
      </c>
      <c r="L249" t="str">
        <f t="shared" si="24"/>
        <v>N/A</v>
      </c>
      <c r="M249" t="str">
        <f t="shared" si="25"/>
        <v>N/A</v>
      </c>
      <c r="N249" t="str">
        <f t="shared" si="26"/>
        <v>N/A</v>
      </c>
    </row>
    <row r="250" spans="9:14" x14ac:dyDescent="0.3">
      <c r="I250" t="str">
        <f t="shared" si="21"/>
        <v>N/A</v>
      </c>
      <c r="J250" t="str">
        <f t="shared" si="22"/>
        <v>N/A</v>
      </c>
      <c r="K250" t="str">
        <f t="shared" si="23"/>
        <v>N/A</v>
      </c>
      <c r="L250" t="str">
        <f t="shared" si="24"/>
        <v>N/A</v>
      </c>
      <c r="M250" t="str">
        <f t="shared" si="25"/>
        <v>N/A</v>
      </c>
      <c r="N250" t="str">
        <f t="shared" si="26"/>
        <v>N/A</v>
      </c>
    </row>
    <row r="251" spans="9:14" x14ac:dyDescent="0.3">
      <c r="I251" t="str">
        <f t="shared" si="21"/>
        <v>N/A</v>
      </c>
      <c r="J251" t="str">
        <f t="shared" si="22"/>
        <v>N/A</v>
      </c>
      <c r="K251" t="str">
        <f t="shared" si="23"/>
        <v>N/A</v>
      </c>
      <c r="L251" t="str">
        <f t="shared" si="24"/>
        <v>N/A</v>
      </c>
      <c r="M251" t="str">
        <f t="shared" si="25"/>
        <v>N/A</v>
      </c>
      <c r="N251" t="str">
        <f t="shared" si="26"/>
        <v>N/A</v>
      </c>
    </row>
    <row r="252" spans="9:14" x14ac:dyDescent="0.3">
      <c r="I252" t="str">
        <f t="shared" ref="I252:I315" si="27">IF(AND(K252&gt; J252, L252&gt; K252, M252&gt; L252, N252&gt; M252), "pos_trend", IF(AND(K252&lt; J252, L252&lt; K252, M252&lt; L252, N252&lt; M252), "neg_trend", "N/A"))</f>
        <v>N/A</v>
      </c>
      <c r="J252" t="str">
        <f t="shared" ref="J252:J315" si="28">IFERROR(IF(TRIM(C252)="-", "N/A", IF(RIGHT(C252,1)=")",IF(RIGHT(C252,2)="T)",-1000000000000*VALUE(MID(C252,2,LEN(C252)-3)),IF(RIGHT(C252,2)="M)",-1000000*VALUE(MID(C252,2,LEN(C252)-3)),IF(RIGHT(C252,2)="B)",-1000000000*VALUE(MID(C252,2,LEN(C252)-3)),IF(RIGHT(C252,2)="k)",-1000*VALUE(MID(C252,2,LEN(C252)-3)),VALUE(SUBSTITUTE(C252,",","")))))),IF(RIGHT(C252,1)="T",1000000000000*VALUE(LEFT(C252,LEN(C252)-1)),IF(RIGHT(C252,1)="M",1000000*VALUE(LEFT(C252,LEN(C252)-1)),IF(RIGHT(C252,1)="B",1000000000*VALUE(LEFT(C252,LEN(C252)-1)),IF(RIGHT(C252,1)="%",0.01*VALUE(LEFT(C252,LEN(C252)-1)),IF(RIGHT(C252,1)="k",1000*VALUE(LEFT(C252,LEN(C252)-1)),VALUE(SUBSTITUTE(C252,",",""))))))))),"N/A")</f>
        <v>N/A</v>
      </c>
      <c r="K252" t="str">
        <f t="shared" ref="K252:K315" si="29">IFERROR(IF(TRIM(D252)="-", "N/A", IF(RIGHT(D252,1)=")",IF(RIGHT(D252,2)="T)",-1000000000000*VALUE(MID(D252,2,LEN(D252)-3)),IF(RIGHT(D252,2)="M)",-1000000*VALUE(MID(D252,2,LEN(D252)-3)),IF(RIGHT(D252,2)="B)",-1000000000*VALUE(MID(D252,2,LEN(D252)-3)),IF(RIGHT(D252,2)="k)",-1000*VALUE(MID(D252,2,LEN(D252)-3)),VALUE(SUBSTITUTE(D252,",","")))))),IF(RIGHT(D252,1)="T",1000000000000*VALUE(LEFT(D252,LEN(D252)-1)),IF(RIGHT(D252,1)="M",1000000*VALUE(LEFT(D252,LEN(D252)-1)),IF(RIGHT(D252,1)="B",1000000000*VALUE(LEFT(D252,LEN(D252)-1)),IF(RIGHT(D252,1)="%",0.01*VALUE(LEFT(D252,LEN(D252)-1)),IF(RIGHT(D252,1)="k",1000*VALUE(LEFT(D252,LEN(D252)-1)),VALUE(SUBSTITUTE(D252,",",""))))))))),"N/A")</f>
        <v>N/A</v>
      </c>
      <c r="L252" t="str">
        <f t="shared" ref="L252:L315" si="30">IFERROR(IF(TRIM(E252)="-", "N/A", IF(RIGHT(E252,1)=")",IF(RIGHT(E252,2)="T)",-1000000000000*VALUE(MID(E252,2,LEN(E252)-3)),IF(RIGHT(E252,2)="M)",-1000000*VALUE(MID(E252,2,LEN(E252)-3)),IF(RIGHT(E252,2)="B)",-1000000000*VALUE(MID(E252,2,LEN(E252)-3)),IF(RIGHT(E252,2)="k)",-1000*VALUE(MID(E252,2,LEN(E252)-3)),VALUE(SUBSTITUTE(E252,",","")))))),IF(RIGHT(E252,1)="T",1000000000000*VALUE(LEFT(E252,LEN(E252)-1)),IF(RIGHT(E252,1)="M",1000000*VALUE(LEFT(E252,LEN(E252)-1)),IF(RIGHT(E252,1)="B",1000000000*VALUE(LEFT(E252,LEN(E252)-1)),IF(RIGHT(E252,1)="%",0.01*VALUE(LEFT(E252,LEN(E252)-1)),IF(RIGHT(E252,1)="k",1000*VALUE(LEFT(E252,LEN(E252)-1)),VALUE(SUBSTITUTE(E252,",",""))))))))),"N/A")</f>
        <v>N/A</v>
      </c>
      <c r="M252" t="str">
        <f t="shared" ref="M252:M315" si="31">IFERROR(IF(TRIM(F252)="-", "N/A", IF(RIGHT(F252,1)=")",IF(RIGHT(F252,2)="T)",-1000000000000*VALUE(MID(F252,2,LEN(F252)-3)),IF(RIGHT(F252,2)="M)",-1000000*VALUE(MID(F252,2,LEN(F252)-3)),IF(RIGHT(F252,2)="B)",-1000000000*VALUE(MID(F252,2,LEN(F252)-3)),IF(RIGHT(F252,2)="k)",-1000*VALUE(MID(F252,2,LEN(F252)-3)),VALUE(SUBSTITUTE(F252,",","")))))),IF(RIGHT(F252,1)="T",1000000000000*VALUE(LEFT(F252,LEN(F252)-1)),IF(RIGHT(F252,1)="M",1000000*VALUE(LEFT(F252,LEN(F252)-1)),IF(RIGHT(F252,1)="B",1000000000*VALUE(LEFT(F252,LEN(F252)-1)),IF(RIGHT(F252,1)="%",0.01*VALUE(LEFT(F252,LEN(F252)-1)),IF(RIGHT(F252,1)="k",1000*VALUE(LEFT(F252,LEN(F252)-1)),VALUE(SUBSTITUTE(F252,",",""))))))))),"N/A")</f>
        <v>N/A</v>
      </c>
      <c r="N252" t="str">
        <f t="shared" ref="N252:N315" si="32">IFERROR(IF(TRIM(G252)="-", "N/A", IF(RIGHT(G252,1)=")",IF(RIGHT(G252,2)="T)",-1000000000000*VALUE(MID(G252,2,LEN(G252)-3)),IF(RIGHT(G252,2)="M)",-1000000*VALUE(MID(G252,2,LEN(G252)-3)),IF(RIGHT(G252,2)="B)",-1000000000*VALUE(MID(G252,2,LEN(G252)-3)),IF(RIGHT(G252,2)="k)",-1000*VALUE(MID(G252,2,LEN(G252)-3)),VALUE(SUBSTITUTE(G252,",","")))))),IF(RIGHT(G252,1)="T",1000000000000*VALUE(LEFT(G252,LEN(G252)-1)),IF(RIGHT(G252,1)="M",1000000*VALUE(LEFT(G252,LEN(G252)-1)),IF(RIGHT(G252,1)="B",1000000000*VALUE(LEFT(G252,LEN(G252)-1)),IF(RIGHT(G252,1)="%",0.01*VALUE(LEFT(G252,LEN(G252)-1)),IF(RIGHT(G252,1)="k",1000*VALUE(LEFT(G252,LEN(G252)-1)),VALUE(SUBSTITUTE(G252,",",""))))))))),"N/A")</f>
        <v>N/A</v>
      </c>
    </row>
    <row r="253" spans="9:14" x14ac:dyDescent="0.3">
      <c r="I253" t="str">
        <f t="shared" si="27"/>
        <v>N/A</v>
      </c>
      <c r="J253" t="str">
        <f t="shared" si="28"/>
        <v>N/A</v>
      </c>
      <c r="K253" t="str">
        <f t="shared" si="29"/>
        <v>N/A</v>
      </c>
      <c r="L253" t="str">
        <f t="shared" si="30"/>
        <v>N/A</v>
      </c>
      <c r="M253" t="str">
        <f t="shared" si="31"/>
        <v>N/A</v>
      </c>
      <c r="N253" t="str">
        <f t="shared" si="32"/>
        <v>N/A</v>
      </c>
    </row>
    <row r="254" spans="9:14" x14ac:dyDescent="0.3">
      <c r="I254" t="str">
        <f t="shared" si="27"/>
        <v>N/A</v>
      </c>
      <c r="J254" t="str">
        <f t="shared" si="28"/>
        <v>N/A</v>
      </c>
      <c r="K254" t="str">
        <f t="shared" si="29"/>
        <v>N/A</v>
      </c>
      <c r="L254" t="str">
        <f t="shared" si="30"/>
        <v>N/A</v>
      </c>
      <c r="M254" t="str">
        <f t="shared" si="31"/>
        <v>N/A</v>
      </c>
      <c r="N254" t="str">
        <f t="shared" si="32"/>
        <v>N/A</v>
      </c>
    </row>
    <row r="255" spans="9:14" x14ac:dyDescent="0.3">
      <c r="I255" t="str">
        <f t="shared" si="27"/>
        <v>N/A</v>
      </c>
      <c r="J255" t="str">
        <f t="shared" si="28"/>
        <v>N/A</v>
      </c>
      <c r="K255" t="str">
        <f t="shared" si="29"/>
        <v>N/A</v>
      </c>
      <c r="L255" t="str">
        <f t="shared" si="30"/>
        <v>N/A</v>
      </c>
      <c r="M255" t="str">
        <f t="shared" si="31"/>
        <v>N/A</v>
      </c>
      <c r="N255" t="str">
        <f t="shared" si="32"/>
        <v>N/A</v>
      </c>
    </row>
    <row r="256" spans="9:14" x14ac:dyDescent="0.3">
      <c r="I256" t="str">
        <f t="shared" si="27"/>
        <v>N/A</v>
      </c>
      <c r="J256" t="str">
        <f t="shared" si="28"/>
        <v>N/A</v>
      </c>
      <c r="K256" t="str">
        <f t="shared" si="29"/>
        <v>N/A</v>
      </c>
      <c r="L256" t="str">
        <f t="shared" si="30"/>
        <v>N/A</v>
      </c>
      <c r="M256" t="str">
        <f t="shared" si="31"/>
        <v>N/A</v>
      </c>
      <c r="N256" t="str">
        <f t="shared" si="32"/>
        <v>N/A</v>
      </c>
    </row>
    <row r="257" spans="9:14" x14ac:dyDescent="0.3">
      <c r="I257" t="str">
        <f t="shared" si="27"/>
        <v>N/A</v>
      </c>
      <c r="J257" t="str">
        <f t="shared" si="28"/>
        <v>N/A</v>
      </c>
      <c r="K257" t="str">
        <f t="shared" si="29"/>
        <v>N/A</v>
      </c>
      <c r="L257" t="str">
        <f t="shared" si="30"/>
        <v>N/A</v>
      </c>
      <c r="M257" t="str">
        <f t="shared" si="31"/>
        <v>N/A</v>
      </c>
      <c r="N257" t="str">
        <f t="shared" si="32"/>
        <v>N/A</v>
      </c>
    </row>
    <row r="258" spans="9:14" x14ac:dyDescent="0.3">
      <c r="I258" t="str">
        <f t="shared" si="27"/>
        <v>N/A</v>
      </c>
      <c r="J258" t="str">
        <f t="shared" si="28"/>
        <v>N/A</v>
      </c>
      <c r="K258" t="str">
        <f t="shared" si="29"/>
        <v>N/A</v>
      </c>
      <c r="L258" t="str">
        <f t="shared" si="30"/>
        <v>N/A</v>
      </c>
      <c r="M258" t="str">
        <f t="shared" si="31"/>
        <v>N/A</v>
      </c>
      <c r="N258" t="str">
        <f t="shared" si="32"/>
        <v>N/A</v>
      </c>
    </row>
    <row r="259" spans="9:14" x14ac:dyDescent="0.3">
      <c r="I259" t="str">
        <f t="shared" si="27"/>
        <v>N/A</v>
      </c>
      <c r="J259" t="str">
        <f t="shared" si="28"/>
        <v>N/A</v>
      </c>
      <c r="K259" t="str">
        <f t="shared" si="29"/>
        <v>N/A</v>
      </c>
      <c r="L259" t="str">
        <f t="shared" si="30"/>
        <v>N/A</v>
      </c>
      <c r="M259" t="str">
        <f t="shared" si="31"/>
        <v>N/A</v>
      </c>
      <c r="N259" t="str">
        <f t="shared" si="32"/>
        <v>N/A</v>
      </c>
    </row>
    <row r="260" spans="9:14" x14ac:dyDescent="0.3">
      <c r="I260" t="str">
        <f t="shared" si="27"/>
        <v>N/A</v>
      </c>
      <c r="J260" t="str">
        <f t="shared" si="28"/>
        <v>N/A</v>
      </c>
      <c r="K260" t="str">
        <f t="shared" si="29"/>
        <v>N/A</v>
      </c>
      <c r="L260" t="str">
        <f t="shared" si="30"/>
        <v>N/A</v>
      </c>
      <c r="M260" t="str">
        <f t="shared" si="31"/>
        <v>N/A</v>
      </c>
      <c r="N260" t="str">
        <f t="shared" si="32"/>
        <v>N/A</v>
      </c>
    </row>
    <row r="261" spans="9:14" x14ac:dyDescent="0.3">
      <c r="I261" t="str">
        <f t="shared" si="27"/>
        <v>N/A</v>
      </c>
      <c r="J261" t="str">
        <f t="shared" si="28"/>
        <v>N/A</v>
      </c>
      <c r="K261" t="str">
        <f t="shared" si="29"/>
        <v>N/A</v>
      </c>
      <c r="L261" t="str">
        <f t="shared" si="30"/>
        <v>N/A</v>
      </c>
      <c r="M261" t="str">
        <f t="shared" si="31"/>
        <v>N/A</v>
      </c>
      <c r="N261" t="str">
        <f t="shared" si="32"/>
        <v>N/A</v>
      </c>
    </row>
    <row r="262" spans="9:14" x14ac:dyDescent="0.3">
      <c r="I262" t="str">
        <f t="shared" si="27"/>
        <v>N/A</v>
      </c>
      <c r="J262" t="str">
        <f t="shared" si="28"/>
        <v>N/A</v>
      </c>
      <c r="K262" t="str">
        <f t="shared" si="29"/>
        <v>N/A</v>
      </c>
      <c r="L262" t="str">
        <f t="shared" si="30"/>
        <v>N/A</v>
      </c>
      <c r="M262" t="str">
        <f t="shared" si="31"/>
        <v>N/A</v>
      </c>
      <c r="N262" t="str">
        <f t="shared" si="32"/>
        <v>N/A</v>
      </c>
    </row>
    <row r="263" spans="9:14" x14ac:dyDescent="0.3">
      <c r="I263" t="str">
        <f t="shared" si="27"/>
        <v>N/A</v>
      </c>
      <c r="J263" t="str">
        <f t="shared" si="28"/>
        <v>N/A</v>
      </c>
      <c r="K263" t="str">
        <f t="shared" si="29"/>
        <v>N/A</v>
      </c>
      <c r="L263" t="str">
        <f t="shared" si="30"/>
        <v>N/A</v>
      </c>
      <c r="M263" t="str">
        <f t="shared" si="31"/>
        <v>N/A</v>
      </c>
      <c r="N263" t="str">
        <f t="shared" si="32"/>
        <v>N/A</v>
      </c>
    </row>
    <row r="264" spans="9:14" x14ac:dyDescent="0.3">
      <c r="I264" t="str">
        <f t="shared" si="27"/>
        <v>N/A</v>
      </c>
      <c r="J264" t="str">
        <f t="shared" si="28"/>
        <v>N/A</v>
      </c>
      <c r="K264" t="str">
        <f t="shared" si="29"/>
        <v>N/A</v>
      </c>
      <c r="L264" t="str">
        <f t="shared" si="30"/>
        <v>N/A</v>
      </c>
      <c r="M264" t="str">
        <f t="shared" si="31"/>
        <v>N/A</v>
      </c>
      <c r="N264" t="str">
        <f t="shared" si="32"/>
        <v>N/A</v>
      </c>
    </row>
    <row r="265" spans="9:14" x14ac:dyDescent="0.3">
      <c r="I265" t="str">
        <f t="shared" si="27"/>
        <v>N/A</v>
      </c>
      <c r="J265" t="str">
        <f t="shared" si="28"/>
        <v>N/A</v>
      </c>
      <c r="K265" t="str">
        <f t="shared" si="29"/>
        <v>N/A</v>
      </c>
      <c r="L265" t="str">
        <f t="shared" si="30"/>
        <v>N/A</v>
      </c>
      <c r="M265" t="str">
        <f t="shared" si="31"/>
        <v>N/A</v>
      </c>
      <c r="N265" t="str">
        <f t="shared" si="32"/>
        <v>N/A</v>
      </c>
    </row>
    <row r="266" spans="9:14" x14ac:dyDescent="0.3">
      <c r="I266" t="str">
        <f t="shared" si="27"/>
        <v>N/A</v>
      </c>
      <c r="J266" t="str">
        <f t="shared" si="28"/>
        <v>N/A</v>
      </c>
      <c r="K266" t="str">
        <f t="shared" si="29"/>
        <v>N/A</v>
      </c>
      <c r="L266" t="str">
        <f t="shared" si="30"/>
        <v>N/A</v>
      </c>
      <c r="M266" t="str">
        <f t="shared" si="31"/>
        <v>N/A</v>
      </c>
      <c r="N266" t="str">
        <f t="shared" si="32"/>
        <v>N/A</v>
      </c>
    </row>
    <row r="267" spans="9:14" x14ac:dyDescent="0.3">
      <c r="I267" t="str">
        <f t="shared" si="27"/>
        <v>N/A</v>
      </c>
      <c r="J267" t="str">
        <f t="shared" si="28"/>
        <v>N/A</v>
      </c>
      <c r="K267" t="str">
        <f t="shared" si="29"/>
        <v>N/A</v>
      </c>
      <c r="L267" t="str">
        <f t="shared" si="30"/>
        <v>N/A</v>
      </c>
      <c r="M267" t="str">
        <f t="shared" si="31"/>
        <v>N/A</v>
      </c>
      <c r="N267" t="str">
        <f t="shared" si="32"/>
        <v>N/A</v>
      </c>
    </row>
    <row r="268" spans="9:14" x14ac:dyDescent="0.3">
      <c r="I268" t="str">
        <f t="shared" si="27"/>
        <v>N/A</v>
      </c>
      <c r="J268" t="str">
        <f t="shared" si="28"/>
        <v>N/A</v>
      </c>
      <c r="K268" t="str">
        <f t="shared" si="29"/>
        <v>N/A</v>
      </c>
      <c r="L268" t="str">
        <f t="shared" si="30"/>
        <v>N/A</v>
      </c>
      <c r="M268" t="str">
        <f t="shared" si="31"/>
        <v>N/A</v>
      </c>
      <c r="N268" t="str">
        <f t="shared" si="32"/>
        <v>N/A</v>
      </c>
    </row>
    <row r="269" spans="9:14" x14ac:dyDescent="0.3">
      <c r="I269" t="str">
        <f t="shared" si="27"/>
        <v>N/A</v>
      </c>
      <c r="J269" t="str">
        <f t="shared" si="28"/>
        <v>N/A</v>
      </c>
      <c r="K269" t="str">
        <f t="shared" si="29"/>
        <v>N/A</v>
      </c>
      <c r="L269" t="str">
        <f t="shared" si="30"/>
        <v>N/A</v>
      </c>
      <c r="M269" t="str">
        <f t="shared" si="31"/>
        <v>N/A</v>
      </c>
      <c r="N269" t="str">
        <f t="shared" si="32"/>
        <v>N/A</v>
      </c>
    </row>
    <row r="270" spans="9:14" x14ac:dyDescent="0.3">
      <c r="I270" t="str">
        <f t="shared" si="27"/>
        <v>N/A</v>
      </c>
      <c r="J270" t="str">
        <f t="shared" si="28"/>
        <v>N/A</v>
      </c>
      <c r="K270" t="str">
        <f t="shared" si="29"/>
        <v>N/A</v>
      </c>
      <c r="L270" t="str">
        <f t="shared" si="30"/>
        <v>N/A</v>
      </c>
      <c r="M270" t="str">
        <f t="shared" si="31"/>
        <v>N/A</v>
      </c>
      <c r="N270" t="str">
        <f t="shared" si="32"/>
        <v>N/A</v>
      </c>
    </row>
    <row r="271" spans="9:14" x14ac:dyDescent="0.3">
      <c r="I271" t="str">
        <f t="shared" si="27"/>
        <v>N/A</v>
      </c>
      <c r="J271" t="str">
        <f t="shared" si="28"/>
        <v>N/A</v>
      </c>
      <c r="K271" t="str">
        <f t="shared" si="29"/>
        <v>N/A</v>
      </c>
      <c r="L271" t="str">
        <f t="shared" si="30"/>
        <v>N/A</v>
      </c>
      <c r="M271" t="str">
        <f t="shared" si="31"/>
        <v>N/A</v>
      </c>
      <c r="N271" t="str">
        <f t="shared" si="32"/>
        <v>N/A</v>
      </c>
    </row>
    <row r="272" spans="9:14" x14ac:dyDescent="0.3">
      <c r="I272" t="str">
        <f t="shared" si="27"/>
        <v>N/A</v>
      </c>
      <c r="J272" t="str">
        <f t="shared" si="28"/>
        <v>N/A</v>
      </c>
      <c r="K272" t="str">
        <f t="shared" si="29"/>
        <v>N/A</v>
      </c>
      <c r="L272" t="str">
        <f t="shared" si="30"/>
        <v>N/A</v>
      </c>
      <c r="M272" t="str">
        <f t="shared" si="31"/>
        <v>N/A</v>
      </c>
      <c r="N272" t="str">
        <f t="shared" si="32"/>
        <v>N/A</v>
      </c>
    </row>
    <row r="273" spans="9:14" x14ac:dyDescent="0.3">
      <c r="I273" t="str">
        <f t="shared" si="27"/>
        <v>N/A</v>
      </c>
      <c r="J273" t="str">
        <f t="shared" si="28"/>
        <v>N/A</v>
      </c>
      <c r="K273" t="str">
        <f t="shared" si="29"/>
        <v>N/A</v>
      </c>
      <c r="L273" t="str">
        <f t="shared" si="30"/>
        <v>N/A</v>
      </c>
      <c r="M273" t="str">
        <f t="shared" si="31"/>
        <v>N/A</v>
      </c>
      <c r="N273" t="str">
        <f t="shared" si="32"/>
        <v>N/A</v>
      </c>
    </row>
    <row r="274" spans="9:14" x14ac:dyDescent="0.3">
      <c r="I274" t="str">
        <f t="shared" si="27"/>
        <v>N/A</v>
      </c>
      <c r="J274" t="str">
        <f t="shared" si="28"/>
        <v>N/A</v>
      </c>
      <c r="K274" t="str">
        <f t="shared" si="29"/>
        <v>N/A</v>
      </c>
      <c r="L274" t="str">
        <f t="shared" si="30"/>
        <v>N/A</v>
      </c>
      <c r="M274" t="str">
        <f t="shared" si="31"/>
        <v>N/A</v>
      </c>
      <c r="N274" t="str">
        <f t="shared" si="32"/>
        <v>N/A</v>
      </c>
    </row>
    <row r="275" spans="9:14" x14ac:dyDescent="0.3">
      <c r="I275" t="str">
        <f t="shared" si="27"/>
        <v>N/A</v>
      </c>
      <c r="J275" t="str">
        <f t="shared" si="28"/>
        <v>N/A</v>
      </c>
      <c r="K275" t="str">
        <f t="shared" si="29"/>
        <v>N/A</v>
      </c>
      <c r="L275" t="str">
        <f t="shared" si="30"/>
        <v>N/A</v>
      </c>
      <c r="M275" t="str">
        <f t="shared" si="31"/>
        <v>N/A</v>
      </c>
      <c r="N275" t="str">
        <f t="shared" si="32"/>
        <v>N/A</v>
      </c>
    </row>
    <row r="276" spans="9:14" x14ac:dyDescent="0.3">
      <c r="I276" t="str">
        <f t="shared" si="27"/>
        <v>N/A</v>
      </c>
      <c r="J276" t="str">
        <f t="shared" si="28"/>
        <v>N/A</v>
      </c>
      <c r="K276" t="str">
        <f t="shared" si="29"/>
        <v>N/A</v>
      </c>
      <c r="L276" t="str">
        <f t="shared" si="30"/>
        <v>N/A</v>
      </c>
      <c r="M276" t="str">
        <f t="shared" si="31"/>
        <v>N/A</v>
      </c>
      <c r="N276" t="str">
        <f t="shared" si="32"/>
        <v>N/A</v>
      </c>
    </row>
    <row r="277" spans="9:14" x14ac:dyDescent="0.3">
      <c r="I277" t="str">
        <f t="shared" si="27"/>
        <v>N/A</v>
      </c>
      <c r="J277" t="str">
        <f t="shared" si="28"/>
        <v>N/A</v>
      </c>
      <c r="K277" t="str">
        <f t="shared" si="29"/>
        <v>N/A</v>
      </c>
      <c r="L277" t="str">
        <f t="shared" si="30"/>
        <v>N/A</v>
      </c>
      <c r="M277" t="str">
        <f t="shared" si="31"/>
        <v>N/A</v>
      </c>
      <c r="N277" t="str">
        <f t="shared" si="32"/>
        <v>N/A</v>
      </c>
    </row>
    <row r="278" spans="9:14" x14ac:dyDescent="0.3">
      <c r="I278" t="str">
        <f t="shared" si="27"/>
        <v>N/A</v>
      </c>
      <c r="J278" t="str">
        <f t="shared" si="28"/>
        <v>N/A</v>
      </c>
      <c r="K278" t="str">
        <f t="shared" si="29"/>
        <v>N/A</v>
      </c>
      <c r="L278" t="str">
        <f t="shared" si="30"/>
        <v>N/A</v>
      </c>
      <c r="M278" t="str">
        <f t="shared" si="31"/>
        <v>N/A</v>
      </c>
      <c r="N278" t="str">
        <f t="shared" si="32"/>
        <v>N/A</v>
      </c>
    </row>
    <row r="279" spans="9:14" x14ac:dyDescent="0.3">
      <c r="I279" t="str">
        <f t="shared" si="27"/>
        <v>N/A</v>
      </c>
      <c r="J279" t="str">
        <f t="shared" si="28"/>
        <v>N/A</v>
      </c>
      <c r="K279" t="str">
        <f t="shared" si="29"/>
        <v>N/A</v>
      </c>
      <c r="L279" t="str">
        <f t="shared" si="30"/>
        <v>N/A</v>
      </c>
      <c r="M279" t="str">
        <f t="shared" si="31"/>
        <v>N/A</v>
      </c>
      <c r="N279" t="str">
        <f t="shared" si="32"/>
        <v>N/A</v>
      </c>
    </row>
    <row r="280" spans="9:14" x14ac:dyDescent="0.3">
      <c r="I280" t="str">
        <f t="shared" si="27"/>
        <v>N/A</v>
      </c>
      <c r="J280" t="str">
        <f t="shared" si="28"/>
        <v>N/A</v>
      </c>
      <c r="K280" t="str">
        <f t="shared" si="29"/>
        <v>N/A</v>
      </c>
      <c r="L280" t="str">
        <f t="shared" si="30"/>
        <v>N/A</v>
      </c>
      <c r="M280" t="str">
        <f t="shared" si="31"/>
        <v>N/A</v>
      </c>
      <c r="N280" t="str">
        <f t="shared" si="32"/>
        <v>N/A</v>
      </c>
    </row>
    <row r="281" spans="9:14" x14ac:dyDescent="0.3">
      <c r="I281" t="str">
        <f t="shared" si="27"/>
        <v>N/A</v>
      </c>
      <c r="J281" t="str">
        <f t="shared" si="28"/>
        <v>N/A</v>
      </c>
      <c r="K281" t="str">
        <f t="shared" si="29"/>
        <v>N/A</v>
      </c>
      <c r="L281" t="str">
        <f t="shared" si="30"/>
        <v>N/A</v>
      </c>
      <c r="M281" t="str">
        <f t="shared" si="31"/>
        <v>N/A</v>
      </c>
      <c r="N281" t="str">
        <f t="shared" si="32"/>
        <v>N/A</v>
      </c>
    </row>
    <row r="282" spans="9:14" x14ac:dyDescent="0.3">
      <c r="I282" t="str">
        <f t="shared" si="27"/>
        <v>N/A</v>
      </c>
      <c r="J282" t="str">
        <f t="shared" si="28"/>
        <v>N/A</v>
      </c>
      <c r="K282" t="str">
        <f t="shared" si="29"/>
        <v>N/A</v>
      </c>
      <c r="L282" t="str">
        <f t="shared" si="30"/>
        <v>N/A</v>
      </c>
      <c r="M282" t="str">
        <f t="shared" si="31"/>
        <v>N/A</v>
      </c>
      <c r="N282" t="str">
        <f t="shared" si="32"/>
        <v>N/A</v>
      </c>
    </row>
    <row r="283" spans="9:14" x14ac:dyDescent="0.3">
      <c r="I283" t="str">
        <f t="shared" si="27"/>
        <v>N/A</v>
      </c>
      <c r="J283" t="str">
        <f t="shared" si="28"/>
        <v>N/A</v>
      </c>
      <c r="K283" t="str">
        <f t="shared" si="29"/>
        <v>N/A</v>
      </c>
      <c r="L283" t="str">
        <f t="shared" si="30"/>
        <v>N/A</v>
      </c>
      <c r="M283" t="str">
        <f t="shared" si="31"/>
        <v>N/A</v>
      </c>
      <c r="N283" t="str">
        <f t="shared" si="32"/>
        <v>N/A</v>
      </c>
    </row>
    <row r="284" spans="9:14" x14ac:dyDescent="0.3">
      <c r="I284" t="str">
        <f t="shared" si="27"/>
        <v>N/A</v>
      </c>
      <c r="J284" t="str">
        <f t="shared" si="28"/>
        <v>N/A</v>
      </c>
      <c r="K284" t="str">
        <f t="shared" si="29"/>
        <v>N/A</v>
      </c>
      <c r="L284" t="str">
        <f t="shared" si="30"/>
        <v>N/A</v>
      </c>
      <c r="M284" t="str">
        <f t="shared" si="31"/>
        <v>N/A</v>
      </c>
      <c r="N284" t="str">
        <f t="shared" si="32"/>
        <v>N/A</v>
      </c>
    </row>
    <row r="285" spans="9:14" x14ac:dyDescent="0.3">
      <c r="I285" t="str">
        <f t="shared" si="27"/>
        <v>N/A</v>
      </c>
      <c r="J285" t="str">
        <f t="shared" si="28"/>
        <v>N/A</v>
      </c>
      <c r="K285" t="str">
        <f t="shared" si="29"/>
        <v>N/A</v>
      </c>
      <c r="L285" t="str">
        <f t="shared" si="30"/>
        <v>N/A</v>
      </c>
      <c r="M285" t="str">
        <f t="shared" si="31"/>
        <v>N/A</v>
      </c>
      <c r="N285" t="str">
        <f t="shared" si="32"/>
        <v>N/A</v>
      </c>
    </row>
    <row r="286" spans="9:14" x14ac:dyDescent="0.3">
      <c r="I286" t="str">
        <f t="shared" si="27"/>
        <v>N/A</v>
      </c>
      <c r="J286" t="str">
        <f t="shared" si="28"/>
        <v>N/A</v>
      </c>
      <c r="K286" t="str">
        <f t="shared" si="29"/>
        <v>N/A</v>
      </c>
      <c r="L286" t="str">
        <f t="shared" si="30"/>
        <v>N/A</v>
      </c>
      <c r="M286" t="str">
        <f t="shared" si="31"/>
        <v>N/A</v>
      </c>
      <c r="N286" t="str">
        <f t="shared" si="32"/>
        <v>N/A</v>
      </c>
    </row>
    <row r="287" spans="9:14" x14ac:dyDescent="0.3">
      <c r="I287" t="str">
        <f t="shared" si="27"/>
        <v>N/A</v>
      </c>
      <c r="J287" t="str">
        <f t="shared" si="28"/>
        <v>N/A</v>
      </c>
      <c r="K287" t="str">
        <f t="shared" si="29"/>
        <v>N/A</v>
      </c>
      <c r="L287" t="str">
        <f t="shared" si="30"/>
        <v>N/A</v>
      </c>
      <c r="M287" t="str">
        <f t="shared" si="31"/>
        <v>N/A</v>
      </c>
      <c r="N287" t="str">
        <f t="shared" si="32"/>
        <v>N/A</v>
      </c>
    </row>
    <row r="288" spans="9:14" x14ac:dyDescent="0.3">
      <c r="I288" t="str">
        <f t="shared" si="27"/>
        <v>N/A</v>
      </c>
      <c r="J288" t="str">
        <f t="shared" si="28"/>
        <v>N/A</v>
      </c>
      <c r="K288" t="str">
        <f t="shared" si="29"/>
        <v>N/A</v>
      </c>
      <c r="L288" t="str">
        <f t="shared" si="30"/>
        <v>N/A</v>
      </c>
      <c r="M288" t="str">
        <f t="shared" si="31"/>
        <v>N/A</v>
      </c>
      <c r="N288" t="str">
        <f t="shared" si="32"/>
        <v>N/A</v>
      </c>
    </row>
    <row r="289" spans="9:14" x14ac:dyDescent="0.3">
      <c r="I289" t="str">
        <f t="shared" si="27"/>
        <v>N/A</v>
      </c>
      <c r="J289" t="str">
        <f t="shared" si="28"/>
        <v>N/A</v>
      </c>
      <c r="K289" t="str">
        <f t="shared" si="29"/>
        <v>N/A</v>
      </c>
      <c r="L289" t="str">
        <f t="shared" si="30"/>
        <v>N/A</v>
      </c>
      <c r="M289" t="str">
        <f t="shared" si="31"/>
        <v>N/A</v>
      </c>
      <c r="N289" t="str">
        <f t="shared" si="32"/>
        <v>N/A</v>
      </c>
    </row>
    <row r="290" spans="9:14" x14ac:dyDescent="0.3">
      <c r="I290" t="str">
        <f t="shared" si="27"/>
        <v>N/A</v>
      </c>
      <c r="J290" t="str">
        <f t="shared" si="28"/>
        <v>N/A</v>
      </c>
      <c r="K290" t="str">
        <f t="shared" si="29"/>
        <v>N/A</v>
      </c>
      <c r="L290" t="str">
        <f t="shared" si="30"/>
        <v>N/A</v>
      </c>
      <c r="M290" t="str">
        <f t="shared" si="31"/>
        <v>N/A</v>
      </c>
      <c r="N290" t="str">
        <f t="shared" si="32"/>
        <v>N/A</v>
      </c>
    </row>
    <row r="291" spans="9:14" x14ac:dyDescent="0.3">
      <c r="I291" t="str">
        <f t="shared" si="27"/>
        <v>N/A</v>
      </c>
      <c r="J291" t="str">
        <f t="shared" si="28"/>
        <v>N/A</v>
      </c>
      <c r="K291" t="str">
        <f t="shared" si="29"/>
        <v>N/A</v>
      </c>
      <c r="L291" t="str">
        <f t="shared" si="30"/>
        <v>N/A</v>
      </c>
      <c r="M291" t="str">
        <f t="shared" si="31"/>
        <v>N/A</v>
      </c>
      <c r="N291" t="str">
        <f t="shared" si="32"/>
        <v>N/A</v>
      </c>
    </row>
    <row r="292" spans="9:14" x14ac:dyDescent="0.3">
      <c r="I292" t="str">
        <f t="shared" si="27"/>
        <v>N/A</v>
      </c>
      <c r="J292" t="str">
        <f t="shared" si="28"/>
        <v>N/A</v>
      </c>
      <c r="K292" t="str">
        <f t="shared" si="29"/>
        <v>N/A</v>
      </c>
      <c r="L292" t="str">
        <f t="shared" si="30"/>
        <v>N/A</v>
      </c>
      <c r="M292" t="str">
        <f t="shared" si="31"/>
        <v>N/A</v>
      </c>
      <c r="N292" t="str">
        <f t="shared" si="32"/>
        <v>N/A</v>
      </c>
    </row>
    <row r="293" spans="9:14" x14ac:dyDescent="0.3">
      <c r="I293" t="str">
        <f t="shared" si="27"/>
        <v>N/A</v>
      </c>
      <c r="J293" t="str">
        <f t="shared" si="28"/>
        <v>N/A</v>
      </c>
      <c r="K293" t="str">
        <f t="shared" si="29"/>
        <v>N/A</v>
      </c>
      <c r="L293" t="str">
        <f t="shared" si="30"/>
        <v>N/A</v>
      </c>
      <c r="M293" t="str">
        <f t="shared" si="31"/>
        <v>N/A</v>
      </c>
      <c r="N293" t="str">
        <f t="shared" si="32"/>
        <v>N/A</v>
      </c>
    </row>
    <row r="294" spans="9:14" x14ac:dyDescent="0.3">
      <c r="I294" t="str">
        <f t="shared" si="27"/>
        <v>N/A</v>
      </c>
      <c r="J294" t="str">
        <f t="shared" si="28"/>
        <v>N/A</v>
      </c>
      <c r="K294" t="str">
        <f t="shared" si="29"/>
        <v>N/A</v>
      </c>
      <c r="L294" t="str">
        <f t="shared" si="30"/>
        <v>N/A</v>
      </c>
      <c r="M294" t="str">
        <f t="shared" si="31"/>
        <v>N/A</v>
      </c>
      <c r="N294" t="str">
        <f t="shared" si="32"/>
        <v>N/A</v>
      </c>
    </row>
    <row r="295" spans="9:14" x14ac:dyDescent="0.3">
      <c r="I295" t="str">
        <f t="shared" si="27"/>
        <v>N/A</v>
      </c>
      <c r="J295" t="str">
        <f t="shared" si="28"/>
        <v>N/A</v>
      </c>
      <c r="K295" t="str">
        <f t="shared" si="29"/>
        <v>N/A</v>
      </c>
      <c r="L295" t="str">
        <f t="shared" si="30"/>
        <v>N/A</v>
      </c>
      <c r="M295" t="str">
        <f t="shared" si="31"/>
        <v>N/A</v>
      </c>
      <c r="N295" t="str">
        <f t="shared" si="32"/>
        <v>N/A</v>
      </c>
    </row>
    <row r="296" spans="9:14" x14ac:dyDescent="0.3">
      <c r="I296" t="str">
        <f t="shared" si="27"/>
        <v>N/A</v>
      </c>
      <c r="J296" t="str">
        <f t="shared" si="28"/>
        <v>N/A</v>
      </c>
      <c r="K296" t="str">
        <f t="shared" si="29"/>
        <v>N/A</v>
      </c>
      <c r="L296" t="str">
        <f t="shared" si="30"/>
        <v>N/A</v>
      </c>
      <c r="M296" t="str">
        <f t="shared" si="31"/>
        <v>N/A</v>
      </c>
      <c r="N296" t="str">
        <f t="shared" si="32"/>
        <v>N/A</v>
      </c>
    </row>
    <row r="297" spans="9:14" x14ac:dyDescent="0.3">
      <c r="I297" t="str">
        <f t="shared" si="27"/>
        <v>N/A</v>
      </c>
      <c r="J297" t="str">
        <f t="shared" si="28"/>
        <v>N/A</v>
      </c>
      <c r="K297" t="str">
        <f t="shared" si="29"/>
        <v>N/A</v>
      </c>
      <c r="L297" t="str">
        <f t="shared" si="30"/>
        <v>N/A</v>
      </c>
      <c r="M297" t="str">
        <f t="shared" si="31"/>
        <v>N/A</v>
      </c>
      <c r="N297" t="str">
        <f t="shared" si="32"/>
        <v>N/A</v>
      </c>
    </row>
    <row r="298" spans="9:14" x14ac:dyDescent="0.3">
      <c r="I298" t="str">
        <f t="shared" si="27"/>
        <v>N/A</v>
      </c>
      <c r="J298" t="str">
        <f t="shared" si="28"/>
        <v>N/A</v>
      </c>
      <c r="K298" t="str">
        <f t="shared" si="29"/>
        <v>N/A</v>
      </c>
      <c r="L298" t="str">
        <f t="shared" si="30"/>
        <v>N/A</v>
      </c>
      <c r="M298" t="str">
        <f t="shared" si="31"/>
        <v>N/A</v>
      </c>
      <c r="N298" t="str">
        <f t="shared" si="32"/>
        <v>N/A</v>
      </c>
    </row>
    <row r="299" spans="9:14" x14ac:dyDescent="0.3">
      <c r="I299" t="str">
        <f t="shared" si="27"/>
        <v>N/A</v>
      </c>
      <c r="J299" t="str">
        <f t="shared" si="28"/>
        <v>N/A</v>
      </c>
      <c r="K299" t="str">
        <f t="shared" si="29"/>
        <v>N/A</v>
      </c>
      <c r="L299" t="str">
        <f t="shared" si="30"/>
        <v>N/A</v>
      </c>
      <c r="M299" t="str">
        <f t="shared" si="31"/>
        <v>N/A</v>
      </c>
      <c r="N299" t="str">
        <f t="shared" si="32"/>
        <v>N/A</v>
      </c>
    </row>
    <row r="300" spans="9:14" x14ac:dyDescent="0.3">
      <c r="I300" t="str">
        <f t="shared" si="27"/>
        <v>N/A</v>
      </c>
      <c r="J300" t="str">
        <f t="shared" si="28"/>
        <v>N/A</v>
      </c>
      <c r="K300" t="str">
        <f t="shared" si="29"/>
        <v>N/A</v>
      </c>
      <c r="L300" t="str">
        <f t="shared" si="30"/>
        <v>N/A</v>
      </c>
      <c r="M300" t="str">
        <f t="shared" si="31"/>
        <v>N/A</v>
      </c>
      <c r="N300" t="str">
        <f t="shared" si="32"/>
        <v>N/A</v>
      </c>
    </row>
    <row r="301" spans="9:14" x14ac:dyDescent="0.3">
      <c r="I301" t="str">
        <f t="shared" si="27"/>
        <v>N/A</v>
      </c>
      <c r="J301" t="str">
        <f t="shared" si="28"/>
        <v>N/A</v>
      </c>
      <c r="K301" t="str">
        <f t="shared" si="29"/>
        <v>N/A</v>
      </c>
      <c r="L301" t="str">
        <f t="shared" si="30"/>
        <v>N/A</v>
      </c>
      <c r="M301" t="str">
        <f t="shared" si="31"/>
        <v>N/A</v>
      </c>
      <c r="N301" t="str">
        <f t="shared" si="32"/>
        <v>N/A</v>
      </c>
    </row>
    <row r="302" spans="9:14" x14ac:dyDescent="0.3">
      <c r="I302" t="str">
        <f t="shared" si="27"/>
        <v>N/A</v>
      </c>
      <c r="J302" t="str">
        <f t="shared" si="28"/>
        <v>N/A</v>
      </c>
      <c r="K302" t="str">
        <f t="shared" si="29"/>
        <v>N/A</v>
      </c>
      <c r="L302" t="str">
        <f t="shared" si="30"/>
        <v>N/A</v>
      </c>
      <c r="M302" t="str">
        <f t="shared" si="31"/>
        <v>N/A</v>
      </c>
      <c r="N302" t="str">
        <f t="shared" si="32"/>
        <v>N/A</v>
      </c>
    </row>
    <row r="303" spans="9:14" x14ac:dyDescent="0.3">
      <c r="I303" t="str">
        <f t="shared" si="27"/>
        <v>N/A</v>
      </c>
      <c r="J303" t="str">
        <f t="shared" si="28"/>
        <v>N/A</v>
      </c>
      <c r="K303" t="str">
        <f t="shared" si="29"/>
        <v>N/A</v>
      </c>
      <c r="L303" t="str">
        <f t="shared" si="30"/>
        <v>N/A</v>
      </c>
      <c r="M303" t="str">
        <f t="shared" si="31"/>
        <v>N/A</v>
      </c>
      <c r="N303" t="str">
        <f t="shared" si="32"/>
        <v>N/A</v>
      </c>
    </row>
    <row r="304" spans="9:14" x14ac:dyDescent="0.3">
      <c r="I304" t="str">
        <f t="shared" si="27"/>
        <v>N/A</v>
      </c>
      <c r="J304" t="str">
        <f t="shared" si="28"/>
        <v>N/A</v>
      </c>
      <c r="K304" t="str">
        <f t="shared" si="29"/>
        <v>N/A</v>
      </c>
      <c r="L304" t="str">
        <f t="shared" si="30"/>
        <v>N/A</v>
      </c>
      <c r="M304" t="str">
        <f t="shared" si="31"/>
        <v>N/A</v>
      </c>
      <c r="N304" t="str">
        <f t="shared" si="32"/>
        <v>N/A</v>
      </c>
    </row>
    <row r="305" spans="9:14" x14ac:dyDescent="0.3">
      <c r="I305" t="str">
        <f t="shared" si="27"/>
        <v>N/A</v>
      </c>
      <c r="J305" t="str">
        <f t="shared" si="28"/>
        <v>N/A</v>
      </c>
      <c r="K305" t="str">
        <f t="shared" si="29"/>
        <v>N/A</v>
      </c>
      <c r="L305" t="str">
        <f t="shared" si="30"/>
        <v>N/A</v>
      </c>
      <c r="M305" t="str">
        <f t="shared" si="31"/>
        <v>N/A</v>
      </c>
      <c r="N305" t="str">
        <f t="shared" si="32"/>
        <v>N/A</v>
      </c>
    </row>
    <row r="306" spans="9:14" x14ac:dyDescent="0.3">
      <c r="I306" t="str">
        <f t="shared" si="27"/>
        <v>N/A</v>
      </c>
      <c r="J306" t="str">
        <f t="shared" si="28"/>
        <v>N/A</v>
      </c>
      <c r="K306" t="str">
        <f t="shared" si="29"/>
        <v>N/A</v>
      </c>
      <c r="L306" t="str">
        <f t="shared" si="30"/>
        <v>N/A</v>
      </c>
      <c r="M306" t="str">
        <f t="shared" si="31"/>
        <v>N/A</v>
      </c>
      <c r="N306" t="str">
        <f t="shared" si="32"/>
        <v>N/A</v>
      </c>
    </row>
    <row r="307" spans="9:14" x14ac:dyDescent="0.3">
      <c r="I307" t="str">
        <f t="shared" si="27"/>
        <v>N/A</v>
      </c>
      <c r="J307" t="str">
        <f t="shared" si="28"/>
        <v>N/A</v>
      </c>
      <c r="K307" t="str">
        <f t="shared" si="29"/>
        <v>N/A</v>
      </c>
      <c r="L307" t="str">
        <f t="shared" si="30"/>
        <v>N/A</v>
      </c>
      <c r="M307" t="str">
        <f t="shared" si="31"/>
        <v>N/A</v>
      </c>
      <c r="N307" t="str">
        <f t="shared" si="32"/>
        <v>N/A</v>
      </c>
    </row>
    <row r="308" spans="9:14" x14ac:dyDescent="0.3">
      <c r="I308" t="str">
        <f t="shared" si="27"/>
        <v>N/A</v>
      </c>
      <c r="J308" t="str">
        <f t="shared" si="28"/>
        <v>N/A</v>
      </c>
      <c r="K308" t="str">
        <f t="shared" si="29"/>
        <v>N/A</v>
      </c>
      <c r="L308" t="str">
        <f t="shared" si="30"/>
        <v>N/A</v>
      </c>
      <c r="M308" t="str">
        <f t="shared" si="31"/>
        <v>N/A</v>
      </c>
      <c r="N308" t="str">
        <f t="shared" si="32"/>
        <v>N/A</v>
      </c>
    </row>
    <row r="309" spans="9:14" x14ac:dyDescent="0.3">
      <c r="I309" t="str">
        <f t="shared" si="27"/>
        <v>N/A</v>
      </c>
      <c r="J309" t="str">
        <f t="shared" si="28"/>
        <v>N/A</v>
      </c>
      <c r="K309" t="str">
        <f t="shared" si="29"/>
        <v>N/A</v>
      </c>
      <c r="L309" t="str">
        <f t="shared" si="30"/>
        <v>N/A</v>
      </c>
      <c r="M309" t="str">
        <f t="shared" si="31"/>
        <v>N/A</v>
      </c>
      <c r="N309" t="str">
        <f t="shared" si="32"/>
        <v>N/A</v>
      </c>
    </row>
    <row r="310" spans="9:14" x14ac:dyDescent="0.3">
      <c r="I310" t="str">
        <f t="shared" si="27"/>
        <v>N/A</v>
      </c>
      <c r="J310" t="str">
        <f t="shared" si="28"/>
        <v>N/A</v>
      </c>
      <c r="K310" t="str">
        <f t="shared" si="29"/>
        <v>N/A</v>
      </c>
      <c r="L310" t="str">
        <f t="shared" si="30"/>
        <v>N/A</v>
      </c>
      <c r="M310" t="str">
        <f t="shared" si="31"/>
        <v>N/A</v>
      </c>
      <c r="N310" t="str">
        <f t="shared" si="32"/>
        <v>N/A</v>
      </c>
    </row>
    <row r="311" spans="9:14" x14ac:dyDescent="0.3">
      <c r="I311" t="str">
        <f t="shared" si="27"/>
        <v>N/A</v>
      </c>
      <c r="J311" t="str">
        <f t="shared" si="28"/>
        <v>N/A</v>
      </c>
      <c r="K311" t="str">
        <f t="shared" si="29"/>
        <v>N/A</v>
      </c>
      <c r="L311" t="str">
        <f t="shared" si="30"/>
        <v>N/A</v>
      </c>
      <c r="M311" t="str">
        <f t="shared" si="31"/>
        <v>N/A</v>
      </c>
      <c r="N311" t="str">
        <f t="shared" si="32"/>
        <v>N/A</v>
      </c>
    </row>
    <row r="312" spans="9:14" x14ac:dyDescent="0.3">
      <c r="I312" t="str">
        <f t="shared" si="27"/>
        <v>N/A</v>
      </c>
      <c r="J312" t="str">
        <f t="shared" si="28"/>
        <v>N/A</v>
      </c>
      <c r="K312" t="str">
        <f t="shared" si="29"/>
        <v>N/A</v>
      </c>
      <c r="L312" t="str">
        <f t="shared" si="30"/>
        <v>N/A</v>
      </c>
      <c r="M312" t="str">
        <f t="shared" si="31"/>
        <v>N/A</v>
      </c>
      <c r="N312" t="str">
        <f t="shared" si="32"/>
        <v>N/A</v>
      </c>
    </row>
    <row r="313" spans="9:14" x14ac:dyDescent="0.3">
      <c r="I313" t="str">
        <f t="shared" si="27"/>
        <v>N/A</v>
      </c>
      <c r="J313" t="str">
        <f t="shared" si="28"/>
        <v>N/A</v>
      </c>
      <c r="K313" t="str">
        <f t="shared" si="29"/>
        <v>N/A</v>
      </c>
      <c r="L313" t="str">
        <f t="shared" si="30"/>
        <v>N/A</v>
      </c>
      <c r="M313" t="str">
        <f t="shared" si="31"/>
        <v>N/A</v>
      </c>
      <c r="N313" t="str">
        <f t="shared" si="32"/>
        <v>N/A</v>
      </c>
    </row>
    <row r="314" spans="9:14" x14ac:dyDescent="0.3">
      <c r="I314" t="str">
        <f t="shared" si="27"/>
        <v>N/A</v>
      </c>
      <c r="J314" t="str">
        <f t="shared" si="28"/>
        <v>N/A</v>
      </c>
      <c r="K314" t="str">
        <f t="shared" si="29"/>
        <v>N/A</v>
      </c>
      <c r="L314" t="str">
        <f t="shared" si="30"/>
        <v>N/A</v>
      </c>
      <c r="M314" t="str">
        <f t="shared" si="31"/>
        <v>N/A</v>
      </c>
      <c r="N314" t="str">
        <f t="shared" si="32"/>
        <v>N/A</v>
      </c>
    </row>
    <row r="315" spans="9:14" x14ac:dyDescent="0.3">
      <c r="I315" t="str">
        <f t="shared" si="27"/>
        <v>N/A</v>
      </c>
      <c r="J315" t="str">
        <f t="shared" si="28"/>
        <v>N/A</v>
      </c>
      <c r="K315" t="str">
        <f t="shared" si="29"/>
        <v>N/A</v>
      </c>
      <c r="L315" t="str">
        <f t="shared" si="30"/>
        <v>N/A</v>
      </c>
      <c r="M315" t="str">
        <f t="shared" si="31"/>
        <v>N/A</v>
      </c>
      <c r="N315" t="str">
        <f t="shared" si="32"/>
        <v>N/A</v>
      </c>
    </row>
    <row r="316" spans="9:14" x14ac:dyDescent="0.3">
      <c r="I316" t="str">
        <f t="shared" ref="I316:I379" si="33">IF(AND(K316&gt; J316, L316&gt; K316, M316&gt; L316, N316&gt; M316), "pos_trend", IF(AND(K316&lt; J316, L316&lt; K316, M316&lt; L316, N316&lt; M316), "neg_trend", "N/A"))</f>
        <v>N/A</v>
      </c>
      <c r="J316" t="str">
        <f t="shared" ref="J316:J379" si="34">IFERROR(IF(TRIM(C316)="-", "N/A", IF(RIGHT(C316,1)=")",IF(RIGHT(C316,2)="T)",-1000000000000*VALUE(MID(C316,2,LEN(C316)-3)),IF(RIGHT(C316,2)="M)",-1000000*VALUE(MID(C316,2,LEN(C316)-3)),IF(RIGHT(C316,2)="B)",-1000000000*VALUE(MID(C316,2,LEN(C316)-3)),IF(RIGHT(C316,2)="k)",-1000*VALUE(MID(C316,2,LEN(C316)-3)),VALUE(SUBSTITUTE(C316,",","")))))),IF(RIGHT(C316,1)="T",1000000000000*VALUE(LEFT(C316,LEN(C316)-1)),IF(RIGHT(C316,1)="M",1000000*VALUE(LEFT(C316,LEN(C316)-1)),IF(RIGHT(C316,1)="B",1000000000*VALUE(LEFT(C316,LEN(C316)-1)),IF(RIGHT(C316,1)="%",0.01*VALUE(LEFT(C316,LEN(C316)-1)),IF(RIGHT(C316,1)="k",1000*VALUE(LEFT(C316,LEN(C316)-1)),VALUE(SUBSTITUTE(C316,",",""))))))))),"N/A")</f>
        <v>N/A</v>
      </c>
      <c r="K316" t="str">
        <f t="shared" ref="K316:K379" si="35">IFERROR(IF(TRIM(D316)="-", "N/A", IF(RIGHT(D316,1)=")",IF(RIGHT(D316,2)="T)",-1000000000000*VALUE(MID(D316,2,LEN(D316)-3)),IF(RIGHT(D316,2)="M)",-1000000*VALUE(MID(D316,2,LEN(D316)-3)),IF(RIGHT(D316,2)="B)",-1000000000*VALUE(MID(D316,2,LEN(D316)-3)),IF(RIGHT(D316,2)="k)",-1000*VALUE(MID(D316,2,LEN(D316)-3)),VALUE(SUBSTITUTE(D316,",","")))))),IF(RIGHT(D316,1)="T",1000000000000*VALUE(LEFT(D316,LEN(D316)-1)),IF(RIGHT(D316,1)="M",1000000*VALUE(LEFT(D316,LEN(D316)-1)),IF(RIGHT(D316,1)="B",1000000000*VALUE(LEFT(D316,LEN(D316)-1)),IF(RIGHT(D316,1)="%",0.01*VALUE(LEFT(D316,LEN(D316)-1)),IF(RIGHT(D316,1)="k",1000*VALUE(LEFT(D316,LEN(D316)-1)),VALUE(SUBSTITUTE(D316,",",""))))))))),"N/A")</f>
        <v>N/A</v>
      </c>
      <c r="L316" t="str">
        <f t="shared" ref="L316:L379" si="36">IFERROR(IF(TRIM(E316)="-", "N/A", IF(RIGHT(E316,1)=")",IF(RIGHT(E316,2)="T)",-1000000000000*VALUE(MID(E316,2,LEN(E316)-3)),IF(RIGHT(E316,2)="M)",-1000000*VALUE(MID(E316,2,LEN(E316)-3)),IF(RIGHT(E316,2)="B)",-1000000000*VALUE(MID(E316,2,LEN(E316)-3)),IF(RIGHT(E316,2)="k)",-1000*VALUE(MID(E316,2,LEN(E316)-3)),VALUE(SUBSTITUTE(E316,",","")))))),IF(RIGHT(E316,1)="T",1000000000000*VALUE(LEFT(E316,LEN(E316)-1)),IF(RIGHT(E316,1)="M",1000000*VALUE(LEFT(E316,LEN(E316)-1)),IF(RIGHT(E316,1)="B",1000000000*VALUE(LEFT(E316,LEN(E316)-1)),IF(RIGHT(E316,1)="%",0.01*VALUE(LEFT(E316,LEN(E316)-1)),IF(RIGHT(E316,1)="k",1000*VALUE(LEFT(E316,LEN(E316)-1)),VALUE(SUBSTITUTE(E316,",",""))))))))),"N/A")</f>
        <v>N/A</v>
      </c>
      <c r="M316" t="str">
        <f t="shared" ref="M316:M379" si="37">IFERROR(IF(TRIM(F316)="-", "N/A", IF(RIGHT(F316,1)=")",IF(RIGHT(F316,2)="T)",-1000000000000*VALUE(MID(F316,2,LEN(F316)-3)),IF(RIGHT(F316,2)="M)",-1000000*VALUE(MID(F316,2,LEN(F316)-3)),IF(RIGHT(F316,2)="B)",-1000000000*VALUE(MID(F316,2,LEN(F316)-3)),IF(RIGHT(F316,2)="k)",-1000*VALUE(MID(F316,2,LEN(F316)-3)),VALUE(SUBSTITUTE(F316,",","")))))),IF(RIGHT(F316,1)="T",1000000000000*VALUE(LEFT(F316,LEN(F316)-1)),IF(RIGHT(F316,1)="M",1000000*VALUE(LEFT(F316,LEN(F316)-1)),IF(RIGHT(F316,1)="B",1000000000*VALUE(LEFT(F316,LEN(F316)-1)),IF(RIGHT(F316,1)="%",0.01*VALUE(LEFT(F316,LEN(F316)-1)),IF(RIGHT(F316,1)="k",1000*VALUE(LEFT(F316,LEN(F316)-1)),VALUE(SUBSTITUTE(F316,",",""))))))))),"N/A")</f>
        <v>N/A</v>
      </c>
      <c r="N316" t="str">
        <f t="shared" ref="N316:N379" si="38">IFERROR(IF(TRIM(G316)="-", "N/A", IF(RIGHT(G316,1)=")",IF(RIGHT(G316,2)="T)",-1000000000000*VALUE(MID(G316,2,LEN(G316)-3)),IF(RIGHT(G316,2)="M)",-1000000*VALUE(MID(G316,2,LEN(G316)-3)),IF(RIGHT(G316,2)="B)",-1000000000*VALUE(MID(G316,2,LEN(G316)-3)),IF(RIGHT(G316,2)="k)",-1000*VALUE(MID(G316,2,LEN(G316)-3)),VALUE(SUBSTITUTE(G316,",","")))))),IF(RIGHT(G316,1)="T",1000000000000*VALUE(LEFT(G316,LEN(G316)-1)),IF(RIGHT(G316,1)="M",1000000*VALUE(LEFT(G316,LEN(G316)-1)),IF(RIGHT(G316,1)="B",1000000000*VALUE(LEFT(G316,LEN(G316)-1)),IF(RIGHT(G316,1)="%",0.01*VALUE(LEFT(G316,LEN(G316)-1)),IF(RIGHT(G316,1)="k",1000*VALUE(LEFT(G316,LEN(G316)-1)),VALUE(SUBSTITUTE(G316,",",""))))))))),"N/A")</f>
        <v>N/A</v>
      </c>
    </row>
    <row r="317" spans="9:14" x14ac:dyDescent="0.3">
      <c r="I317" t="str">
        <f t="shared" si="33"/>
        <v>N/A</v>
      </c>
      <c r="J317" t="str">
        <f t="shared" si="34"/>
        <v>N/A</v>
      </c>
      <c r="K317" t="str">
        <f t="shared" si="35"/>
        <v>N/A</v>
      </c>
      <c r="L317" t="str">
        <f t="shared" si="36"/>
        <v>N/A</v>
      </c>
      <c r="M317" t="str">
        <f t="shared" si="37"/>
        <v>N/A</v>
      </c>
      <c r="N317" t="str">
        <f t="shared" si="38"/>
        <v>N/A</v>
      </c>
    </row>
    <row r="318" spans="9:14" x14ac:dyDescent="0.3">
      <c r="I318" t="str">
        <f t="shared" si="33"/>
        <v>N/A</v>
      </c>
      <c r="J318" t="str">
        <f t="shared" si="34"/>
        <v>N/A</v>
      </c>
      <c r="K318" t="str">
        <f t="shared" si="35"/>
        <v>N/A</v>
      </c>
      <c r="L318" t="str">
        <f t="shared" si="36"/>
        <v>N/A</v>
      </c>
      <c r="M318" t="str">
        <f t="shared" si="37"/>
        <v>N/A</v>
      </c>
      <c r="N318" t="str">
        <f t="shared" si="38"/>
        <v>N/A</v>
      </c>
    </row>
    <row r="319" spans="9:14" x14ac:dyDescent="0.3">
      <c r="I319" t="str">
        <f t="shared" si="33"/>
        <v>N/A</v>
      </c>
      <c r="J319" t="str">
        <f t="shared" si="34"/>
        <v>N/A</v>
      </c>
      <c r="K319" t="str">
        <f t="shared" si="35"/>
        <v>N/A</v>
      </c>
      <c r="L319" t="str">
        <f t="shared" si="36"/>
        <v>N/A</v>
      </c>
      <c r="M319" t="str">
        <f t="shared" si="37"/>
        <v>N/A</v>
      </c>
      <c r="N319" t="str">
        <f t="shared" si="38"/>
        <v>N/A</v>
      </c>
    </row>
    <row r="320" spans="9:14" x14ac:dyDescent="0.3">
      <c r="I320" t="str">
        <f t="shared" si="33"/>
        <v>N/A</v>
      </c>
      <c r="J320" t="str">
        <f t="shared" si="34"/>
        <v>N/A</v>
      </c>
      <c r="K320" t="str">
        <f t="shared" si="35"/>
        <v>N/A</v>
      </c>
      <c r="L320" t="str">
        <f t="shared" si="36"/>
        <v>N/A</v>
      </c>
      <c r="M320" t="str">
        <f t="shared" si="37"/>
        <v>N/A</v>
      </c>
      <c r="N320" t="str">
        <f t="shared" si="38"/>
        <v>N/A</v>
      </c>
    </row>
    <row r="321" spans="9:14" x14ac:dyDescent="0.3">
      <c r="I321" t="str">
        <f t="shared" si="33"/>
        <v>N/A</v>
      </c>
      <c r="J321" t="str">
        <f t="shared" si="34"/>
        <v>N/A</v>
      </c>
      <c r="K321" t="str">
        <f t="shared" si="35"/>
        <v>N/A</v>
      </c>
      <c r="L321" t="str">
        <f t="shared" si="36"/>
        <v>N/A</v>
      </c>
      <c r="M321" t="str">
        <f t="shared" si="37"/>
        <v>N/A</v>
      </c>
      <c r="N321" t="str">
        <f t="shared" si="38"/>
        <v>N/A</v>
      </c>
    </row>
    <row r="322" spans="9:14" x14ac:dyDescent="0.3">
      <c r="I322" t="str">
        <f t="shared" si="33"/>
        <v>N/A</v>
      </c>
      <c r="J322" t="str">
        <f t="shared" si="34"/>
        <v>N/A</v>
      </c>
      <c r="K322" t="str">
        <f t="shared" si="35"/>
        <v>N/A</v>
      </c>
      <c r="L322" t="str">
        <f t="shared" si="36"/>
        <v>N/A</v>
      </c>
      <c r="M322" t="str">
        <f t="shared" si="37"/>
        <v>N/A</v>
      </c>
      <c r="N322" t="str">
        <f t="shared" si="38"/>
        <v>N/A</v>
      </c>
    </row>
    <row r="323" spans="9:14" x14ac:dyDescent="0.3">
      <c r="I323" t="str">
        <f t="shared" si="33"/>
        <v>N/A</v>
      </c>
      <c r="J323" t="str">
        <f t="shared" si="34"/>
        <v>N/A</v>
      </c>
      <c r="K323" t="str">
        <f t="shared" si="35"/>
        <v>N/A</v>
      </c>
      <c r="L323" t="str">
        <f t="shared" si="36"/>
        <v>N/A</v>
      </c>
      <c r="M323" t="str">
        <f t="shared" si="37"/>
        <v>N/A</v>
      </c>
      <c r="N323" t="str">
        <f t="shared" si="38"/>
        <v>N/A</v>
      </c>
    </row>
    <row r="324" spans="9:14" x14ac:dyDescent="0.3">
      <c r="I324" t="str">
        <f t="shared" si="33"/>
        <v>N/A</v>
      </c>
      <c r="J324" t="str">
        <f t="shared" si="34"/>
        <v>N/A</v>
      </c>
      <c r="K324" t="str">
        <f t="shared" si="35"/>
        <v>N/A</v>
      </c>
      <c r="L324" t="str">
        <f t="shared" si="36"/>
        <v>N/A</v>
      </c>
      <c r="M324" t="str">
        <f t="shared" si="37"/>
        <v>N/A</v>
      </c>
      <c r="N324" t="str">
        <f t="shared" si="38"/>
        <v>N/A</v>
      </c>
    </row>
    <row r="325" spans="9:14" x14ac:dyDescent="0.3">
      <c r="I325" t="str">
        <f t="shared" si="33"/>
        <v>N/A</v>
      </c>
      <c r="J325" t="str">
        <f t="shared" si="34"/>
        <v>N/A</v>
      </c>
      <c r="K325" t="str">
        <f t="shared" si="35"/>
        <v>N/A</v>
      </c>
      <c r="L325" t="str">
        <f t="shared" si="36"/>
        <v>N/A</v>
      </c>
      <c r="M325" t="str">
        <f t="shared" si="37"/>
        <v>N/A</v>
      </c>
      <c r="N325" t="str">
        <f t="shared" si="38"/>
        <v>N/A</v>
      </c>
    </row>
    <row r="326" spans="9:14" x14ac:dyDescent="0.3">
      <c r="I326" t="str">
        <f t="shared" si="33"/>
        <v>N/A</v>
      </c>
      <c r="J326" t="str">
        <f t="shared" si="34"/>
        <v>N/A</v>
      </c>
      <c r="K326" t="str">
        <f t="shared" si="35"/>
        <v>N/A</v>
      </c>
      <c r="L326" t="str">
        <f t="shared" si="36"/>
        <v>N/A</v>
      </c>
      <c r="M326" t="str">
        <f t="shared" si="37"/>
        <v>N/A</v>
      </c>
      <c r="N326" t="str">
        <f t="shared" si="38"/>
        <v>N/A</v>
      </c>
    </row>
    <row r="327" spans="9:14" x14ac:dyDescent="0.3">
      <c r="I327" t="str">
        <f t="shared" si="33"/>
        <v>N/A</v>
      </c>
      <c r="J327" t="str">
        <f t="shared" si="34"/>
        <v>N/A</v>
      </c>
      <c r="K327" t="str">
        <f t="shared" si="35"/>
        <v>N/A</v>
      </c>
      <c r="L327" t="str">
        <f t="shared" si="36"/>
        <v>N/A</v>
      </c>
      <c r="M327" t="str">
        <f t="shared" si="37"/>
        <v>N/A</v>
      </c>
      <c r="N327" t="str">
        <f t="shared" si="38"/>
        <v>N/A</v>
      </c>
    </row>
    <row r="328" spans="9:14" x14ac:dyDescent="0.3">
      <c r="I328" t="str">
        <f t="shared" si="33"/>
        <v>N/A</v>
      </c>
      <c r="J328" t="str">
        <f t="shared" si="34"/>
        <v>N/A</v>
      </c>
      <c r="K328" t="str">
        <f t="shared" si="35"/>
        <v>N/A</v>
      </c>
      <c r="L328" t="str">
        <f t="shared" si="36"/>
        <v>N/A</v>
      </c>
      <c r="M328" t="str">
        <f t="shared" si="37"/>
        <v>N/A</v>
      </c>
      <c r="N328" t="str">
        <f t="shared" si="38"/>
        <v>N/A</v>
      </c>
    </row>
    <row r="329" spans="9:14" x14ac:dyDescent="0.3">
      <c r="I329" t="str">
        <f t="shared" si="33"/>
        <v>N/A</v>
      </c>
      <c r="J329" t="str">
        <f t="shared" si="34"/>
        <v>N/A</v>
      </c>
      <c r="K329" t="str">
        <f t="shared" si="35"/>
        <v>N/A</v>
      </c>
      <c r="L329" t="str">
        <f t="shared" si="36"/>
        <v>N/A</v>
      </c>
      <c r="M329" t="str">
        <f t="shared" si="37"/>
        <v>N/A</v>
      </c>
      <c r="N329" t="str">
        <f t="shared" si="38"/>
        <v>N/A</v>
      </c>
    </row>
    <row r="330" spans="9:14" x14ac:dyDescent="0.3">
      <c r="I330" t="str">
        <f t="shared" si="33"/>
        <v>N/A</v>
      </c>
      <c r="J330" t="str">
        <f t="shared" si="34"/>
        <v>N/A</v>
      </c>
      <c r="K330" t="str">
        <f t="shared" si="35"/>
        <v>N/A</v>
      </c>
      <c r="L330" t="str">
        <f t="shared" si="36"/>
        <v>N/A</v>
      </c>
      <c r="M330" t="str">
        <f t="shared" si="37"/>
        <v>N/A</v>
      </c>
      <c r="N330" t="str">
        <f t="shared" si="38"/>
        <v>N/A</v>
      </c>
    </row>
    <row r="331" spans="9:14" x14ac:dyDescent="0.3">
      <c r="I331" t="str">
        <f t="shared" si="33"/>
        <v>N/A</v>
      </c>
      <c r="J331" t="str">
        <f t="shared" si="34"/>
        <v>N/A</v>
      </c>
      <c r="K331" t="str">
        <f t="shared" si="35"/>
        <v>N/A</v>
      </c>
      <c r="L331" t="str">
        <f t="shared" si="36"/>
        <v>N/A</v>
      </c>
      <c r="M331" t="str">
        <f t="shared" si="37"/>
        <v>N/A</v>
      </c>
      <c r="N331" t="str">
        <f t="shared" si="38"/>
        <v>N/A</v>
      </c>
    </row>
    <row r="332" spans="9:14" x14ac:dyDescent="0.3">
      <c r="I332" t="str">
        <f t="shared" si="33"/>
        <v>N/A</v>
      </c>
      <c r="J332" t="str">
        <f t="shared" si="34"/>
        <v>N/A</v>
      </c>
      <c r="K332" t="str">
        <f t="shared" si="35"/>
        <v>N/A</v>
      </c>
      <c r="L332" t="str">
        <f t="shared" si="36"/>
        <v>N/A</v>
      </c>
      <c r="M332" t="str">
        <f t="shared" si="37"/>
        <v>N/A</v>
      </c>
      <c r="N332" t="str">
        <f t="shared" si="38"/>
        <v>N/A</v>
      </c>
    </row>
    <row r="333" spans="9:14" x14ac:dyDescent="0.3">
      <c r="I333" t="str">
        <f t="shared" si="33"/>
        <v>N/A</v>
      </c>
      <c r="J333" t="str">
        <f t="shared" si="34"/>
        <v>N/A</v>
      </c>
      <c r="K333" t="str">
        <f t="shared" si="35"/>
        <v>N/A</v>
      </c>
      <c r="L333" t="str">
        <f t="shared" si="36"/>
        <v>N/A</v>
      </c>
      <c r="M333" t="str">
        <f t="shared" si="37"/>
        <v>N/A</v>
      </c>
      <c r="N333" t="str">
        <f t="shared" si="38"/>
        <v>N/A</v>
      </c>
    </row>
    <row r="334" spans="9:14" x14ac:dyDescent="0.3">
      <c r="I334" t="str">
        <f t="shared" si="33"/>
        <v>N/A</v>
      </c>
      <c r="J334" t="str">
        <f t="shared" si="34"/>
        <v>N/A</v>
      </c>
      <c r="K334" t="str">
        <f t="shared" si="35"/>
        <v>N/A</v>
      </c>
      <c r="L334" t="str">
        <f t="shared" si="36"/>
        <v>N/A</v>
      </c>
      <c r="M334" t="str">
        <f t="shared" si="37"/>
        <v>N/A</v>
      </c>
      <c r="N334" t="str">
        <f t="shared" si="38"/>
        <v>N/A</v>
      </c>
    </row>
    <row r="335" spans="9:14" x14ac:dyDescent="0.3">
      <c r="I335" t="str">
        <f t="shared" si="33"/>
        <v>N/A</v>
      </c>
      <c r="J335" t="str">
        <f t="shared" si="34"/>
        <v>N/A</v>
      </c>
      <c r="K335" t="str">
        <f t="shared" si="35"/>
        <v>N/A</v>
      </c>
      <c r="L335" t="str">
        <f t="shared" si="36"/>
        <v>N/A</v>
      </c>
      <c r="M335" t="str">
        <f t="shared" si="37"/>
        <v>N/A</v>
      </c>
      <c r="N335" t="str">
        <f t="shared" si="38"/>
        <v>N/A</v>
      </c>
    </row>
    <row r="336" spans="9:14" x14ac:dyDescent="0.3">
      <c r="I336" t="str">
        <f t="shared" si="33"/>
        <v>N/A</v>
      </c>
      <c r="J336" t="str">
        <f t="shared" si="34"/>
        <v>N/A</v>
      </c>
      <c r="K336" t="str">
        <f t="shared" si="35"/>
        <v>N/A</v>
      </c>
      <c r="L336" t="str">
        <f t="shared" si="36"/>
        <v>N/A</v>
      </c>
      <c r="M336" t="str">
        <f t="shared" si="37"/>
        <v>N/A</v>
      </c>
      <c r="N336" t="str">
        <f t="shared" si="38"/>
        <v>N/A</v>
      </c>
    </row>
    <row r="337" spans="9:14" x14ac:dyDescent="0.3">
      <c r="I337" t="str">
        <f t="shared" si="33"/>
        <v>N/A</v>
      </c>
      <c r="J337" t="str">
        <f t="shared" si="34"/>
        <v>N/A</v>
      </c>
      <c r="K337" t="str">
        <f t="shared" si="35"/>
        <v>N/A</v>
      </c>
      <c r="L337" t="str">
        <f t="shared" si="36"/>
        <v>N/A</v>
      </c>
      <c r="M337" t="str">
        <f t="shared" si="37"/>
        <v>N/A</v>
      </c>
      <c r="N337" t="str">
        <f t="shared" si="38"/>
        <v>N/A</v>
      </c>
    </row>
    <row r="338" spans="9:14" x14ac:dyDescent="0.3">
      <c r="I338" t="str">
        <f t="shared" si="33"/>
        <v>N/A</v>
      </c>
      <c r="J338" t="str">
        <f t="shared" si="34"/>
        <v>N/A</v>
      </c>
      <c r="K338" t="str">
        <f t="shared" si="35"/>
        <v>N/A</v>
      </c>
      <c r="L338" t="str">
        <f t="shared" si="36"/>
        <v>N/A</v>
      </c>
      <c r="M338" t="str">
        <f t="shared" si="37"/>
        <v>N/A</v>
      </c>
      <c r="N338" t="str">
        <f t="shared" si="38"/>
        <v>N/A</v>
      </c>
    </row>
    <row r="339" spans="9:14" x14ac:dyDescent="0.3">
      <c r="I339" t="str">
        <f t="shared" si="33"/>
        <v>N/A</v>
      </c>
      <c r="J339" t="str">
        <f t="shared" si="34"/>
        <v>N/A</v>
      </c>
      <c r="K339" t="str">
        <f t="shared" si="35"/>
        <v>N/A</v>
      </c>
      <c r="L339" t="str">
        <f t="shared" si="36"/>
        <v>N/A</v>
      </c>
      <c r="M339" t="str">
        <f t="shared" si="37"/>
        <v>N/A</v>
      </c>
      <c r="N339" t="str">
        <f t="shared" si="38"/>
        <v>N/A</v>
      </c>
    </row>
    <row r="340" spans="9:14" x14ac:dyDescent="0.3">
      <c r="I340" t="str">
        <f t="shared" si="33"/>
        <v>N/A</v>
      </c>
      <c r="J340" t="str">
        <f t="shared" si="34"/>
        <v>N/A</v>
      </c>
      <c r="K340" t="str">
        <f t="shared" si="35"/>
        <v>N/A</v>
      </c>
      <c r="L340" t="str">
        <f t="shared" si="36"/>
        <v>N/A</v>
      </c>
      <c r="M340" t="str">
        <f t="shared" si="37"/>
        <v>N/A</v>
      </c>
      <c r="N340" t="str">
        <f t="shared" si="38"/>
        <v>N/A</v>
      </c>
    </row>
    <row r="341" spans="9:14" x14ac:dyDescent="0.3">
      <c r="I341" t="str">
        <f t="shared" si="33"/>
        <v>N/A</v>
      </c>
      <c r="J341" t="str">
        <f t="shared" si="34"/>
        <v>N/A</v>
      </c>
      <c r="K341" t="str">
        <f t="shared" si="35"/>
        <v>N/A</v>
      </c>
      <c r="L341" t="str">
        <f t="shared" si="36"/>
        <v>N/A</v>
      </c>
      <c r="M341" t="str">
        <f t="shared" si="37"/>
        <v>N/A</v>
      </c>
      <c r="N341" t="str">
        <f t="shared" si="38"/>
        <v>N/A</v>
      </c>
    </row>
    <row r="342" spans="9:14" x14ac:dyDescent="0.3">
      <c r="I342" t="str">
        <f t="shared" si="33"/>
        <v>N/A</v>
      </c>
      <c r="J342" t="str">
        <f t="shared" si="34"/>
        <v>N/A</v>
      </c>
      <c r="K342" t="str">
        <f t="shared" si="35"/>
        <v>N/A</v>
      </c>
      <c r="L342" t="str">
        <f t="shared" si="36"/>
        <v>N/A</v>
      </c>
      <c r="M342" t="str">
        <f t="shared" si="37"/>
        <v>N/A</v>
      </c>
      <c r="N342" t="str">
        <f t="shared" si="38"/>
        <v>N/A</v>
      </c>
    </row>
    <row r="343" spans="9:14" x14ac:dyDescent="0.3">
      <c r="I343" t="str">
        <f t="shared" si="33"/>
        <v>N/A</v>
      </c>
      <c r="J343" t="str">
        <f t="shared" si="34"/>
        <v>N/A</v>
      </c>
      <c r="K343" t="str">
        <f t="shared" si="35"/>
        <v>N/A</v>
      </c>
      <c r="L343" t="str">
        <f t="shared" si="36"/>
        <v>N/A</v>
      </c>
      <c r="M343" t="str">
        <f t="shared" si="37"/>
        <v>N/A</v>
      </c>
      <c r="N343" t="str">
        <f t="shared" si="38"/>
        <v>N/A</v>
      </c>
    </row>
    <row r="344" spans="9:14" x14ac:dyDescent="0.3">
      <c r="I344" t="str">
        <f t="shared" si="33"/>
        <v>N/A</v>
      </c>
      <c r="J344" t="str">
        <f t="shared" si="34"/>
        <v>N/A</v>
      </c>
      <c r="K344" t="str">
        <f t="shared" si="35"/>
        <v>N/A</v>
      </c>
      <c r="L344" t="str">
        <f t="shared" si="36"/>
        <v>N/A</v>
      </c>
      <c r="M344" t="str">
        <f t="shared" si="37"/>
        <v>N/A</v>
      </c>
      <c r="N344" t="str">
        <f t="shared" si="38"/>
        <v>N/A</v>
      </c>
    </row>
    <row r="345" spans="9:14" x14ac:dyDescent="0.3">
      <c r="I345" t="str">
        <f t="shared" si="33"/>
        <v>N/A</v>
      </c>
      <c r="J345" t="str">
        <f t="shared" si="34"/>
        <v>N/A</v>
      </c>
      <c r="K345" t="str">
        <f t="shared" si="35"/>
        <v>N/A</v>
      </c>
      <c r="L345" t="str">
        <f t="shared" si="36"/>
        <v>N/A</v>
      </c>
      <c r="M345" t="str">
        <f t="shared" si="37"/>
        <v>N/A</v>
      </c>
      <c r="N345" t="str">
        <f t="shared" si="38"/>
        <v>N/A</v>
      </c>
    </row>
    <row r="346" spans="9:14" x14ac:dyDescent="0.3">
      <c r="I346" t="str">
        <f t="shared" si="33"/>
        <v>N/A</v>
      </c>
      <c r="J346" t="str">
        <f t="shared" si="34"/>
        <v>N/A</v>
      </c>
      <c r="K346" t="str">
        <f t="shared" si="35"/>
        <v>N/A</v>
      </c>
      <c r="L346" t="str">
        <f t="shared" si="36"/>
        <v>N/A</v>
      </c>
      <c r="M346" t="str">
        <f t="shared" si="37"/>
        <v>N/A</v>
      </c>
      <c r="N346" t="str">
        <f t="shared" si="38"/>
        <v>N/A</v>
      </c>
    </row>
    <row r="347" spans="9:14" x14ac:dyDescent="0.3">
      <c r="I347" t="str">
        <f t="shared" si="33"/>
        <v>N/A</v>
      </c>
      <c r="J347" t="str">
        <f t="shared" si="34"/>
        <v>N/A</v>
      </c>
      <c r="K347" t="str">
        <f t="shared" si="35"/>
        <v>N/A</v>
      </c>
      <c r="L347" t="str">
        <f t="shared" si="36"/>
        <v>N/A</v>
      </c>
      <c r="M347" t="str">
        <f t="shared" si="37"/>
        <v>N/A</v>
      </c>
      <c r="N347" t="str">
        <f t="shared" si="38"/>
        <v>N/A</v>
      </c>
    </row>
    <row r="348" spans="9:14" x14ac:dyDescent="0.3">
      <c r="I348" t="str">
        <f t="shared" si="33"/>
        <v>N/A</v>
      </c>
      <c r="J348" t="str">
        <f t="shared" si="34"/>
        <v>N/A</v>
      </c>
      <c r="K348" t="str">
        <f t="shared" si="35"/>
        <v>N/A</v>
      </c>
      <c r="L348" t="str">
        <f t="shared" si="36"/>
        <v>N/A</v>
      </c>
      <c r="M348" t="str">
        <f t="shared" si="37"/>
        <v>N/A</v>
      </c>
      <c r="N348" t="str">
        <f t="shared" si="38"/>
        <v>N/A</v>
      </c>
    </row>
    <row r="349" spans="9:14" x14ac:dyDescent="0.3">
      <c r="I349" t="str">
        <f t="shared" si="33"/>
        <v>N/A</v>
      </c>
      <c r="J349" t="str">
        <f t="shared" si="34"/>
        <v>N/A</v>
      </c>
      <c r="K349" t="str">
        <f t="shared" si="35"/>
        <v>N/A</v>
      </c>
      <c r="L349" t="str">
        <f t="shared" si="36"/>
        <v>N/A</v>
      </c>
      <c r="M349" t="str">
        <f t="shared" si="37"/>
        <v>N/A</v>
      </c>
      <c r="N349" t="str">
        <f t="shared" si="38"/>
        <v>N/A</v>
      </c>
    </row>
    <row r="350" spans="9:14" x14ac:dyDescent="0.3">
      <c r="I350" t="str">
        <f t="shared" si="33"/>
        <v>N/A</v>
      </c>
      <c r="J350" t="str">
        <f t="shared" si="34"/>
        <v>N/A</v>
      </c>
      <c r="K350" t="str">
        <f t="shared" si="35"/>
        <v>N/A</v>
      </c>
      <c r="L350" t="str">
        <f t="shared" si="36"/>
        <v>N/A</v>
      </c>
      <c r="M350" t="str">
        <f t="shared" si="37"/>
        <v>N/A</v>
      </c>
      <c r="N350" t="str">
        <f t="shared" si="38"/>
        <v>N/A</v>
      </c>
    </row>
    <row r="351" spans="9:14" x14ac:dyDescent="0.3">
      <c r="I351" t="str">
        <f t="shared" si="33"/>
        <v>N/A</v>
      </c>
      <c r="J351" t="str">
        <f t="shared" si="34"/>
        <v>N/A</v>
      </c>
      <c r="K351" t="str">
        <f t="shared" si="35"/>
        <v>N/A</v>
      </c>
      <c r="L351" t="str">
        <f t="shared" si="36"/>
        <v>N/A</v>
      </c>
      <c r="M351" t="str">
        <f t="shared" si="37"/>
        <v>N/A</v>
      </c>
      <c r="N351" t="str">
        <f t="shared" si="38"/>
        <v>N/A</v>
      </c>
    </row>
    <row r="352" spans="9:14" x14ac:dyDescent="0.3">
      <c r="I352" t="str">
        <f t="shared" si="33"/>
        <v>N/A</v>
      </c>
      <c r="J352" t="str">
        <f t="shared" si="34"/>
        <v>N/A</v>
      </c>
      <c r="K352" t="str">
        <f t="shared" si="35"/>
        <v>N/A</v>
      </c>
      <c r="L352" t="str">
        <f t="shared" si="36"/>
        <v>N/A</v>
      </c>
      <c r="M352" t="str">
        <f t="shared" si="37"/>
        <v>N/A</v>
      </c>
      <c r="N352" t="str">
        <f t="shared" si="38"/>
        <v>N/A</v>
      </c>
    </row>
    <row r="353" spans="9:14" x14ac:dyDescent="0.3">
      <c r="I353" t="str">
        <f t="shared" si="33"/>
        <v>N/A</v>
      </c>
      <c r="J353" t="str">
        <f t="shared" si="34"/>
        <v>N/A</v>
      </c>
      <c r="K353" t="str">
        <f t="shared" si="35"/>
        <v>N/A</v>
      </c>
      <c r="L353" t="str">
        <f t="shared" si="36"/>
        <v>N/A</v>
      </c>
      <c r="M353" t="str">
        <f t="shared" si="37"/>
        <v>N/A</v>
      </c>
      <c r="N353" t="str">
        <f t="shared" si="38"/>
        <v>N/A</v>
      </c>
    </row>
    <row r="354" spans="9:14" x14ac:dyDescent="0.3">
      <c r="I354" t="str">
        <f t="shared" si="33"/>
        <v>N/A</v>
      </c>
      <c r="J354" t="str">
        <f t="shared" si="34"/>
        <v>N/A</v>
      </c>
      <c r="K354" t="str">
        <f t="shared" si="35"/>
        <v>N/A</v>
      </c>
      <c r="L354" t="str">
        <f t="shared" si="36"/>
        <v>N/A</v>
      </c>
      <c r="M354" t="str">
        <f t="shared" si="37"/>
        <v>N/A</v>
      </c>
      <c r="N354" t="str">
        <f t="shared" si="38"/>
        <v>N/A</v>
      </c>
    </row>
    <row r="355" spans="9:14" x14ac:dyDescent="0.3">
      <c r="I355" t="str">
        <f t="shared" si="33"/>
        <v>N/A</v>
      </c>
      <c r="J355" t="str">
        <f t="shared" si="34"/>
        <v>N/A</v>
      </c>
      <c r="K355" t="str">
        <f t="shared" si="35"/>
        <v>N/A</v>
      </c>
      <c r="L355" t="str">
        <f t="shared" si="36"/>
        <v>N/A</v>
      </c>
      <c r="M355" t="str">
        <f t="shared" si="37"/>
        <v>N/A</v>
      </c>
      <c r="N355" t="str">
        <f t="shared" si="38"/>
        <v>N/A</v>
      </c>
    </row>
    <row r="356" spans="9:14" x14ac:dyDescent="0.3">
      <c r="I356" t="str">
        <f t="shared" si="33"/>
        <v>N/A</v>
      </c>
      <c r="J356" t="str">
        <f t="shared" si="34"/>
        <v>N/A</v>
      </c>
      <c r="K356" t="str">
        <f t="shared" si="35"/>
        <v>N/A</v>
      </c>
      <c r="L356" t="str">
        <f t="shared" si="36"/>
        <v>N/A</v>
      </c>
      <c r="M356" t="str">
        <f t="shared" si="37"/>
        <v>N/A</v>
      </c>
      <c r="N356" t="str">
        <f t="shared" si="38"/>
        <v>N/A</v>
      </c>
    </row>
    <row r="357" spans="9:14" x14ac:dyDescent="0.3">
      <c r="I357" t="str">
        <f t="shared" si="33"/>
        <v>N/A</v>
      </c>
      <c r="J357" t="str">
        <f t="shared" si="34"/>
        <v>N/A</v>
      </c>
      <c r="K357" t="str">
        <f t="shared" si="35"/>
        <v>N/A</v>
      </c>
      <c r="L357" t="str">
        <f t="shared" si="36"/>
        <v>N/A</v>
      </c>
      <c r="M357" t="str">
        <f t="shared" si="37"/>
        <v>N/A</v>
      </c>
      <c r="N357" t="str">
        <f t="shared" si="38"/>
        <v>N/A</v>
      </c>
    </row>
    <row r="358" spans="9:14" x14ac:dyDescent="0.3">
      <c r="I358" t="str">
        <f t="shared" si="33"/>
        <v>N/A</v>
      </c>
      <c r="J358" t="str">
        <f t="shared" si="34"/>
        <v>N/A</v>
      </c>
      <c r="K358" t="str">
        <f t="shared" si="35"/>
        <v>N/A</v>
      </c>
      <c r="L358" t="str">
        <f t="shared" si="36"/>
        <v>N/A</v>
      </c>
      <c r="M358" t="str">
        <f t="shared" si="37"/>
        <v>N/A</v>
      </c>
      <c r="N358" t="str">
        <f t="shared" si="38"/>
        <v>N/A</v>
      </c>
    </row>
    <row r="359" spans="9:14" x14ac:dyDescent="0.3">
      <c r="I359" t="str">
        <f t="shared" si="33"/>
        <v>N/A</v>
      </c>
      <c r="J359" t="str">
        <f t="shared" si="34"/>
        <v>N/A</v>
      </c>
      <c r="K359" t="str">
        <f t="shared" si="35"/>
        <v>N/A</v>
      </c>
      <c r="L359" t="str">
        <f t="shared" si="36"/>
        <v>N/A</v>
      </c>
      <c r="M359" t="str">
        <f t="shared" si="37"/>
        <v>N/A</v>
      </c>
      <c r="N359" t="str">
        <f t="shared" si="38"/>
        <v>N/A</v>
      </c>
    </row>
    <row r="360" spans="9:14" x14ac:dyDescent="0.3">
      <c r="I360" t="str">
        <f t="shared" si="33"/>
        <v>N/A</v>
      </c>
      <c r="J360" t="str">
        <f t="shared" si="34"/>
        <v>N/A</v>
      </c>
      <c r="K360" t="str">
        <f t="shared" si="35"/>
        <v>N/A</v>
      </c>
      <c r="L360" t="str">
        <f t="shared" si="36"/>
        <v>N/A</v>
      </c>
      <c r="M360" t="str">
        <f t="shared" si="37"/>
        <v>N/A</v>
      </c>
      <c r="N360" t="str">
        <f t="shared" si="38"/>
        <v>N/A</v>
      </c>
    </row>
    <row r="361" spans="9:14" x14ac:dyDescent="0.3">
      <c r="I361" t="str">
        <f t="shared" si="33"/>
        <v>N/A</v>
      </c>
      <c r="J361" t="str">
        <f t="shared" si="34"/>
        <v>N/A</v>
      </c>
      <c r="K361" t="str">
        <f t="shared" si="35"/>
        <v>N/A</v>
      </c>
      <c r="L361" t="str">
        <f t="shared" si="36"/>
        <v>N/A</v>
      </c>
      <c r="M361" t="str">
        <f t="shared" si="37"/>
        <v>N/A</v>
      </c>
      <c r="N361" t="str">
        <f t="shared" si="38"/>
        <v>N/A</v>
      </c>
    </row>
    <row r="362" spans="9:14" x14ac:dyDescent="0.3">
      <c r="I362" t="str">
        <f t="shared" si="33"/>
        <v>N/A</v>
      </c>
      <c r="J362" t="str">
        <f t="shared" si="34"/>
        <v>N/A</v>
      </c>
      <c r="K362" t="str">
        <f t="shared" si="35"/>
        <v>N/A</v>
      </c>
      <c r="L362" t="str">
        <f t="shared" si="36"/>
        <v>N/A</v>
      </c>
      <c r="M362" t="str">
        <f t="shared" si="37"/>
        <v>N/A</v>
      </c>
      <c r="N362" t="str">
        <f t="shared" si="38"/>
        <v>N/A</v>
      </c>
    </row>
    <row r="363" spans="9:14" x14ac:dyDescent="0.3">
      <c r="I363" t="str">
        <f t="shared" si="33"/>
        <v>N/A</v>
      </c>
      <c r="J363" t="str">
        <f t="shared" si="34"/>
        <v>N/A</v>
      </c>
      <c r="K363" t="str">
        <f t="shared" si="35"/>
        <v>N/A</v>
      </c>
      <c r="L363" t="str">
        <f t="shared" si="36"/>
        <v>N/A</v>
      </c>
      <c r="M363" t="str">
        <f t="shared" si="37"/>
        <v>N/A</v>
      </c>
      <c r="N363" t="str">
        <f t="shared" si="38"/>
        <v>N/A</v>
      </c>
    </row>
    <row r="364" spans="9:14" x14ac:dyDescent="0.3">
      <c r="I364" t="str">
        <f t="shared" si="33"/>
        <v>N/A</v>
      </c>
      <c r="J364" t="str">
        <f t="shared" si="34"/>
        <v>N/A</v>
      </c>
      <c r="K364" t="str">
        <f t="shared" si="35"/>
        <v>N/A</v>
      </c>
      <c r="L364" t="str">
        <f t="shared" si="36"/>
        <v>N/A</v>
      </c>
      <c r="M364" t="str">
        <f t="shared" si="37"/>
        <v>N/A</v>
      </c>
      <c r="N364" t="str">
        <f t="shared" si="38"/>
        <v>N/A</v>
      </c>
    </row>
    <row r="365" spans="9:14" x14ac:dyDescent="0.3">
      <c r="I365" t="str">
        <f t="shared" si="33"/>
        <v>N/A</v>
      </c>
      <c r="J365" t="str">
        <f t="shared" si="34"/>
        <v>N/A</v>
      </c>
      <c r="K365" t="str">
        <f t="shared" si="35"/>
        <v>N/A</v>
      </c>
      <c r="L365" t="str">
        <f t="shared" si="36"/>
        <v>N/A</v>
      </c>
      <c r="M365" t="str">
        <f t="shared" si="37"/>
        <v>N/A</v>
      </c>
      <c r="N365" t="str">
        <f t="shared" si="38"/>
        <v>N/A</v>
      </c>
    </row>
    <row r="366" spans="9:14" x14ac:dyDescent="0.3">
      <c r="I366" t="str">
        <f t="shared" si="33"/>
        <v>N/A</v>
      </c>
      <c r="J366" t="str">
        <f t="shared" si="34"/>
        <v>N/A</v>
      </c>
      <c r="K366" t="str">
        <f t="shared" si="35"/>
        <v>N/A</v>
      </c>
      <c r="L366" t="str">
        <f t="shared" si="36"/>
        <v>N/A</v>
      </c>
      <c r="M366" t="str">
        <f t="shared" si="37"/>
        <v>N/A</v>
      </c>
      <c r="N366" t="str">
        <f t="shared" si="38"/>
        <v>N/A</v>
      </c>
    </row>
    <row r="367" spans="9:14" x14ac:dyDescent="0.3">
      <c r="I367" t="str">
        <f t="shared" si="33"/>
        <v>N/A</v>
      </c>
      <c r="J367" t="str">
        <f t="shared" si="34"/>
        <v>N/A</v>
      </c>
      <c r="K367" t="str">
        <f t="shared" si="35"/>
        <v>N/A</v>
      </c>
      <c r="L367" t="str">
        <f t="shared" si="36"/>
        <v>N/A</v>
      </c>
      <c r="M367" t="str">
        <f t="shared" si="37"/>
        <v>N/A</v>
      </c>
      <c r="N367" t="str">
        <f t="shared" si="38"/>
        <v>N/A</v>
      </c>
    </row>
    <row r="368" spans="9:14" x14ac:dyDescent="0.3">
      <c r="I368" t="str">
        <f t="shared" si="33"/>
        <v>N/A</v>
      </c>
      <c r="J368" t="str">
        <f t="shared" si="34"/>
        <v>N/A</v>
      </c>
      <c r="K368" t="str">
        <f t="shared" si="35"/>
        <v>N/A</v>
      </c>
      <c r="L368" t="str">
        <f t="shared" si="36"/>
        <v>N/A</v>
      </c>
      <c r="M368" t="str">
        <f t="shared" si="37"/>
        <v>N/A</v>
      </c>
      <c r="N368" t="str">
        <f t="shared" si="38"/>
        <v>N/A</v>
      </c>
    </row>
    <row r="369" spans="9:14" x14ac:dyDescent="0.3">
      <c r="I369" t="str">
        <f t="shared" si="33"/>
        <v>N/A</v>
      </c>
      <c r="J369" t="str">
        <f t="shared" si="34"/>
        <v>N/A</v>
      </c>
      <c r="K369" t="str">
        <f t="shared" si="35"/>
        <v>N/A</v>
      </c>
      <c r="L369" t="str">
        <f t="shared" si="36"/>
        <v>N/A</v>
      </c>
      <c r="M369" t="str">
        <f t="shared" si="37"/>
        <v>N/A</v>
      </c>
      <c r="N369" t="str">
        <f t="shared" si="38"/>
        <v>N/A</v>
      </c>
    </row>
    <row r="370" spans="9:14" x14ac:dyDescent="0.3">
      <c r="I370" t="str">
        <f t="shared" si="33"/>
        <v>N/A</v>
      </c>
      <c r="J370" t="str">
        <f t="shared" si="34"/>
        <v>N/A</v>
      </c>
      <c r="K370" t="str">
        <f t="shared" si="35"/>
        <v>N/A</v>
      </c>
      <c r="L370" t="str">
        <f t="shared" si="36"/>
        <v>N/A</v>
      </c>
      <c r="M370" t="str">
        <f t="shared" si="37"/>
        <v>N/A</v>
      </c>
      <c r="N370" t="str">
        <f t="shared" si="38"/>
        <v>N/A</v>
      </c>
    </row>
    <row r="371" spans="9:14" x14ac:dyDescent="0.3">
      <c r="I371" t="str">
        <f t="shared" si="33"/>
        <v>N/A</v>
      </c>
      <c r="J371" t="str">
        <f t="shared" si="34"/>
        <v>N/A</v>
      </c>
      <c r="K371" t="str">
        <f t="shared" si="35"/>
        <v>N/A</v>
      </c>
      <c r="L371" t="str">
        <f t="shared" si="36"/>
        <v>N/A</v>
      </c>
      <c r="M371" t="str">
        <f t="shared" si="37"/>
        <v>N/A</v>
      </c>
      <c r="N371" t="str">
        <f t="shared" si="38"/>
        <v>N/A</v>
      </c>
    </row>
    <row r="372" spans="9:14" x14ac:dyDescent="0.3">
      <c r="I372" t="str">
        <f t="shared" si="33"/>
        <v>N/A</v>
      </c>
      <c r="J372" t="str">
        <f t="shared" si="34"/>
        <v>N/A</v>
      </c>
      <c r="K372" t="str">
        <f t="shared" si="35"/>
        <v>N/A</v>
      </c>
      <c r="L372" t="str">
        <f t="shared" si="36"/>
        <v>N/A</v>
      </c>
      <c r="M372" t="str">
        <f t="shared" si="37"/>
        <v>N/A</v>
      </c>
      <c r="N372" t="str">
        <f t="shared" si="38"/>
        <v>N/A</v>
      </c>
    </row>
    <row r="373" spans="9:14" x14ac:dyDescent="0.3">
      <c r="I373" t="str">
        <f t="shared" si="33"/>
        <v>N/A</v>
      </c>
      <c r="J373" t="str">
        <f t="shared" si="34"/>
        <v>N/A</v>
      </c>
      <c r="K373" t="str">
        <f t="shared" si="35"/>
        <v>N/A</v>
      </c>
      <c r="L373" t="str">
        <f t="shared" si="36"/>
        <v>N/A</v>
      </c>
      <c r="M373" t="str">
        <f t="shared" si="37"/>
        <v>N/A</v>
      </c>
      <c r="N373" t="str">
        <f t="shared" si="38"/>
        <v>N/A</v>
      </c>
    </row>
    <row r="374" spans="9:14" x14ac:dyDescent="0.3">
      <c r="I374" t="str">
        <f t="shared" si="33"/>
        <v>N/A</v>
      </c>
      <c r="J374" t="str">
        <f t="shared" si="34"/>
        <v>N/A</v>
      </c>
      <c r="K374" t="str">
        <f t="shared" si="35"/>
        <v>N/A</v>
      </c>
      <c r="L374" t="str">
        <f t="shared" si="36"/>
        <v>N/A</v>
      </c>
      <c r="M374" t="str">
        <f t="shared" si="37"/>
        <v>N/A</v>
      </c>
      <c r="N374" t="str">
        <f t="shared" si="38"/>
        <v>N/A</v>
      </c>
    </row>
    <row r="375" spans="9:14" x14ac:dyDescent="0.3">
      <c r="I375" t="str">
        <f t="shared" si="33"/>
        <v>N/A</v>
      </c>
      <c r="J375" t="str">
        <f t="shared" si="34"/>
        <v>N/A</v>
      </c>
      <c r="K375" t="str">
        <f t="shared" si="35"/>
        <v>N/A</v>
      </c>
      <c r="L375" t="str">
        <f t="shared" si="36"/>
        <v>N/A</v>
      </c>
      <c r="M375" t="str">
        <f t="shared" si="37"/>
        <v>N/A</v>
      </c>
      <c r="N375" t="str">
        <f t="shared" si="38"/>
        <v>N/A</v>
      </c>
    </row>
    <row r="376" spans="9:14" x14ac:dyDescent="0.3">
      <c r="I376" t="str">
        <f t="shared" si="33"/>
        <v>N/A</v>
      </c>
      <c r="J376" t="str">
        <f t="shared" si="34"/>
        <v>N/A</v>
      </c>
      <c r="K376" t="str">
        <f t="shared" si="35"/>
        <v>N/A</v>
      </c>
      <c r="L376" t="str">
        <f t="shared" si="36"/>
        <v>N/A</v>
      </c>
      <c r="M376" t="str">
        <f t="shared" si="37"/>
        <v>N/A</v>
      </c>
      <c r="N376" t="str">
        <f t="shared" si="38"/>
        <v>N/A</v>
      </c>
    </row>
    <row r="377" spans="9:14" x14ac:dyDescent="0.3">
      <c r="I377" t="str">
        <f t="shared" si="33"/>
        <v>N/A</v>
      </c>
      <c r="J377" t="str">
        <f t="shared" si="34"/>
        <v>N/A</v>
      </c>
      <c r="K377" t="str">
        <f t="shared" si="35"/>
        <v>N/A</v>
      </c>
      <c r="L377" t="str">
        <f t="shared" si="36"/>
        <v>N/A</v>
      </c>
      <c r="M377" t="str">
        <f t="shared" si="37"/>
        <v>N/A</v>
      </c>
      <c r="N377" t="str">
        <f t="shared" si="38"/>
        <v>N/A</v>
      </c>
    </row>
    <row r="378" spans="9:14" x14ac:dyDescent="0.3">
      <c r="I378" t="str">
        <f t="shared" si="33"/>
        <v>N/A</v>
      </c>
      <c r="J378" t="str">
        <f t="shared" si="34"/>
        <v>N/A</v>
      </c>
      <c r="K378" t="str">
        <f t="shared" si="35"/>
        <v>N/A</v>
      </c>
      <c r="L378" t="str">
        <f t="shared" si="36"/>
        <v>N/A</v>
      </c>
      <c r="M378" t="str">
        <f t="shared" si="37"/>
        <v>N/A</v>
      </c>
      <c r="N378" t="str">
        <f t="shared" si="38"/>
        <v>N/A</v>
      </c>
    </row>
    <row r="379" spans="9:14" x14ac:dyDescent="0.3">
      <c r="I379" t="str">
        <f t="shared" si="33"/>
        <v>N/A</v>
      </c>
      <c r="J379" t="str">
        <f t="shared" si="34"/>
        <v>N/A</v>
      </c>
      <c r="K379" t="str">
        <f t="shared" si="35"/>
        <v>N/A</v>
      </c>
      <c r="L379" t="str">
        <f t="shared" si="36"/>
        <v>N/A</v>
      </c>
      <c r="M379" t="str">
        <f t="shared" si="37"/>
        <v>N/A</v>
      </c>
      <c r="N379" t="str">
        <f t="shared" si="38"/>
        <v>N/A</v>
      </c>
    </row>
    <row r="380" spans="9:14" x14ac:dyDescent="0.3">
      <c r="I380" t="str">
        <f t="shared" ref="I380:I443" si="39">IF(AND(K380&gt; J380, L380&gt; K380, M380&gt; L380, N380&gt; M380), "pos_trend", IF(AND(K380&lt; J380, L380&lt; K380, M380&lt; L380, N380&lt; M380), "neg_trend", "N/A"))</f>
        <v>N/A</v>
      </c>
      <c r="J380" t="str">
        <f t="shared" ref="J380:J399" si="40">IFERROR(IF(TRIM(C380)="-", "N/A", IF(RIGHT(C380,1)=")",IF(RIGHT(C380,2)="T)",-1000000000000*VALUE(MID(C380,2,LEN(C380)-3)),IF(RIGHT(C380,2)="M)",-1000000*VALUE(MID(C380,2,LEN(C380)-3)),IF(RIGHT(C380,2)="B)",-1000000000*VALUE(MID(C380,2,LEN(C380)-3)),IF(RIGHT(C380,2)="k)",-1000*VALUE(MID(C380,2,LEN(C380)-3)),VALUE(SUBSTITUTE(C380,",","")))))),IF(RIGHT(C380,1)="T",1000000000000*VALUE(LEFT(C380,LEN(C380)-1)),IF(RIGHT(C380,1)="M",1000000*VALUE(LEFT(C380,LEN(C380)-1)),IF(RIGHT(C380,1)="B",1000000000*VALUE(LEFT(C380,LEN(C380)-1)),IF(RIGHT(C380,1)="%",0.01*VALUE(LEFT(C380,LEN(C380)-1)),IF(RIGHT(C380,1)="k",1000*VALUE(LEFT(C380,LEN(C380)-1)),VALUE(SUBSTITUTE(C380,",",""))))))))),"N/A")</f>
        <v>N/A</v>
      </c>
      <c r="K380" t="str">
        <f t="shared" ref="K380:K399" si="41">IFERROR(IF(TRIM(D380)="-", "N/A", IF(RIGHT(D380,1)=")",IF(RIGHT(D380,2)="T)",-1000000000000*VALUE(MID(D380,2,LEN(D380)-3)),IF(RIGHT(D380,2)="M)",-1000000*VALUE(MID(D380,2,LEN(D380)-3)),IF(RIGHT(D380,2)="B)",-1000000000*VALUE(MID(D380,2,LEN(D380)-3)),IF(RIGHT(D380,2)="k)",-1000*VALUE(MID(D380,2,LEN(D380)-3)),VALUE(SUBSTITUTE(D380,",","")))))),IF(RIGHT(D380,1)="T",1000000000000*VALUE(LEFT(D380,LEN(D380)-1)),IF(RIGHT(D380,1)="M",1000000*VALUE(LEFT(D380,LEN(D380)-1)),IF(RIGHT(D380,1)="B",1000000000*VALUE(LEFT(D380,LEN(D380)-1)),IF(RIGHT(D380,1)="%",0.01*VALUE(LEFT(D380,LEN(D380)-1)),IF(RIGHT(D380,1)="k",1000*VALUE(LEFT(D380,LEN(D380)-1)),VALUE(SUBSTITUTE(D380,",",""))))))))),"N/A")</f>
        <v>N/A</v>
      </c>
      <c r="L380" t="str">
        <f t="shared" ref="L380:L399" si="42">IFERROR(IF(TRIM(E380)="-", "N/A", IF(RIGHT(E380,1)=")",IF(RIGHT(E380,2)="T)",-1000000000000*VALUE(MID(E380,2,LEN(E380)-3)),IF(RIGHT(E380,2)="M)",-1000000*VALUE(MID(E380,2,LEN(E380)-3)),IF(RIGHT(E380,2)="B)",-1000000000*VALUE(MID(E380,2,LEN(E380)-3)),IF(RIGHT(E380,2)="k)",-1000*VALUE(MID(E380,2,LEN(E380)-3)),VALUE(SUBSTITUTE(E380,",","")))))),IF(RIGHT(E380,1)="T",1000000000000*VALUE(LEFT(E380,LEN(E380)-1)),IF(RIGHT(E380,1)="M",1000000*VALUE(LEFT(E380,LEN(E380)-1)),IF(RIGHT(E380,1)="B",1000000000*VALUE(LEFT(E380,LEN(E380)-1)),IF(RIGHT(E380,1)="%",0.01*VALUE(LEFT(E380,LEN(E380)-1)),IF(RIGHT(E380,1)="k",1000*VALUE(LEFT(E380,LEN(E380)-1)),VALUE(SUBSTITUTE(E380,",",""))))))))),"N/A")</f>
        <v>N/A</v>
      </c>
      <c r="M380" t="str">
        <f t="shared" ref="M380:M399" si="43">IFERROR(IF(TRIM(F380)="-", "N/A", IF(RIGHT(F380,1)=")",IF(RIGHT(F380,2)="T)",-1000000000000*VALUE(MID(F380,2,LEN(F380)-3)),IF(RIGHT(F380,2)="M)",-1000000*VALUE(MID(F380,2,LEN(F380)-3)),IF(RIGHT(F380,2)="B)",-1000000000*VALUE(MID(F380,2,LEN(F380)-3)),IF(RIGHT(F380,2)="k)",-1000*VALUE(MID(F380,2,LEN(F380)-3)),VALUE(SUBSTITUTE(F380,",","")))))),IF(RIGHT(F380,1)="T",1000000000000*VALUE(LEFT(F380,LEN(F380)-1)),IF(RIGHT(F380,1)="M",1000000*VALUE(LEFT(F380,LEN(F380)-1)),IF(RIGHT(F380,1)="B",1000000000*VALUE(LEFT(F380,LEN(F380)-1)),IF(RIGHT(F380,1)="%",0.01*VALUE(LEFT(F380,LEN(F380)-1)),IF(RIGHT(F380,1)="k",1000*VALUE(LEFT(F380,LEN(F380)-1)),VALUE(SUBSTITUTE(F380,",",""))))))))),"N/A")</f>
        <v>N/A</v>
      </c>
      <c r="N380" t="str">
        <f t="shared" ref="N380:N399" si="44">IFERROR(IF(TRIM(G380)="-", "N/A", IF(RIGHT(G380,1)=")",IF(RIGHT(G380,2)="T)",-1000000000000*VALUE(MID(G380,2,LEN(G380)-3)),IF(RIGHT(G380,2)="M)",-1000000*VALUE(MID(G380,2,LEN(G380)-3)),IF(RIGHT(G380,2)="B)",-1000000000*VALUE(MID(G380,2,LEN(G380)-3)),IF(RIGHT(G380,2)="k)",-1000*VALUE(MID(G380,2,LEN(G380)-3)),VALUE(SUBSTITUTE(G380,",","")))))),IF(RIGHT(G380,1)="T",1000000000000*VALUE(LEFT(G380,LEN(G380)-1)),IF(RIGHT(G380,1)="M",1000000*VALUE(LEFT(G380,LEN(G380)-1)),IF(RIGHT(G380,1)="B",1000000000*VALUE(LEFT(G380,LEN(G380)-1)),IF(RIGHT(G380,1)="%",0.01*VALUE(LEFT(G380,LEN(G380)-1)),IF(RIGHT(G380,1)="k",1000*VALUE(LEFT(G380,LEN(G380)-1)),VALUE(SUBSTITUTE(G380,",",""))))))))),"N/A")</f>
        <v>N/A</v>
      </c>
    </row>
    <row r="381" spans="9:14" x14ac:dyDescent="0.3">
      <c r="I381" t="str">
        <f t="shared" si="39"/>
        <v>N/A</v>
      </c>
      <c r="J381" t="str">
        <f t="shared" si="40"/>
        <v>N/A</v>
      </c>
      <c r="K381" t="str">
        <f t="shared" si="41"/>
        <v>N/A</v>
      </c>
      <c r="L381" t="str">
        <f t="shared" si="42"/>
        <v>N/A</v>
      </c>
      <c r="M381" t="str">
        <f t="shared" si="43"/>
        <v>N/A</v>
      </c>
      <c r="N381" t="str">
        <f t="shared" si="44"/>
        <v>N/A</v>
      </c>
    </row>
    <row r="382" spans="9:14" x14ac:dyDescent="0.3">
      <c r="I382" t="str">
        <f t="shared" si="39"/>
        <v>N/A</v>
      </c>
      <c r="J382" t="str">
        <f t="shared" si="40"/>
        <v>N/A</v>
      </c>
      <c r="K382" t="str">
        <f t="shared" si="41"/>
        <v>N/A</v>
      </c>
      <c r="L382" t="str">
        <f t="shared" si="42"/>
        <v>N/A</v>
      </c>
      <c r="M382" t="str">
        <f t="shared" si="43"/>
        <v>N/A</v>
      </c>
      <c r="N382" t="str">
        <f t="shared" si="44"/>
        <v>N/A</v>
      </c>
    </row>
    <row r="383" spans="9:14" x14ac:dyDescent="0.3">
      <c r="I383" t="str">
        <f t="shared" si="39"/>
        <v>N/A</v>
      </c>
      <c r="J383" t="str">
        <f t="shared" si="40"/>
        <v>N/A</v>
      </c>
      <c r="K383" t="str">
        <f t="shared" si="41"/>
        <v>N/A</v>
      </c>
      <c r="L383" t="str">
        <f t="shared" si="42"/>
        <v>N/A</v>
      </c>
      <c r="M383" t="str">
        <f t="shared" si="43"/>
        <v>N/A</v>
      </c>
      <c r="N383" t="str">
        <f t="shared" si="44"/>
        <v>N/A</v>
      </c>
    </row>
    <row r="384" spans="9:14" x14ac:dyDescent="0.3">
      <c r="I384" t="str">
        <f t="shared" si="39"/>
        <v>N/A</v>
      </c>
      <c r="J384" t="str">
        <f t="shared" si="40"/>
        <v>N/A</v>
      </c>
      <c r="K384" t="str">
        <f t="shared" si="41"/>
        <v>N/A</v>
      </c>
      <c r="L384" t="str">
        <f t="shared" si="42"/>
        <v>N/A</v>
      </c>
      <c r="M384" t="str">
        <f t="shared" si="43"/>
        <v>N/A</v>
      </c>
      <c r="N384" t="str">
        <f t="shared" si="44"/>
        <v>N/A</v>
      </c>
    </row>
    <row r="385" spans="9:14" x14ac:dyDescent="0.3">
      <c r="I385" t="str">
        <f t="shared" si="39"/>
        <v>N/A</v>
      </c>
      <c r="J385" t="str">
        <f t="shared" si="40"/>
        <v>N/A</v>
      </c>
      <c r="K385" t="str">
        <f t="shared" si="41"/>
        <v>N/A</v>
      </c>
      <c r="L385" t="str">
        <f t="shared" si="42"/>
        <v>N/A</v>
      </c>
      <c r="M385" t="str">
        <f t="shared" si="43"/>
        <v>N/A</v>
      </c>
      <c r="N385" t="str">
        <f t="shared" si="44"/>
        <v>N/A</v>
      </c>
    </row>
    <row r="386" spans="9:14" x14ac:dyDescent="0.3">
      <c r="I386" t="str">
        <f t="shared" si="39"/>
        <v>N/A</v>
      </c>
      <c r="J386" t="str">
        <f t="shared" si="40"/>
        <v>N/A</v>
      </c>
      <c r="K386" t="str">
        <f t="shared" si="41"/>
        <v>N/A</v>
      </c>
      <c r="L386" t="str">
        <f t="shared" si="42"/>
        <v>N/A</v>
      </c>
      <c r="M386" t="str">
        <f t="shared" si="43"/>
        <v>N/A</v>
      </c>
      <c r="N386" t="str">
        <f t="shared" si="44"/>
        <v>N/A</v>
      </c>
    </row>
    <row r="387" spans="9:14" x14ac:dyDescent="0.3">
      <c r="I387" t="str">
        <f t="shared" si="39"/>
        <v>N/A</v>
      </c>
      <c r="J387" t="str">
        <f t="shared" si="40"/>
        <v>N/A</v>
      </c>
      <c r="K387" t="str">
        <f t="shared" si="41"/>
        <v>N/A</v>
      </c>
      <c r="L387" t="str">
        <f t="shared" si="42"/>
        <v>N/A</v>
      </c>
      <c r="M387" t="str">
        <f t="shared" si="43"/>
        <v>N/A</v>
      </c>
      <c r="N387" t="str">
        <f t="shared" si="44"/>
        <v>N/A</v>
      </c>
    </row>
    <row r="388" spans="9:14" x14ac:dyDescent="0.3">
      <c r="I388" t="str">
        <f t="shared" si="39"/>
        <v>N/A</v>
      </c>
      <c r="J388" t="str">
        <f t="shared" si="40"/>
        <v>N/A</v>
      </c>
      <c r="K388" t="str">
        <f t="shared" si="41"/>
        <v>N/A</v>
      </c>
      <c r="L388" t="str">
        <f t="shared" si="42"/>
        <v>N/A</v>
      </c>
      <c r="M388" t="str">
        <f t="shared" si="43"/>
        <v>N/A</v>
      </c>
      <c r="N388" t="str">
        <f t="shared" si="44"/>
        <v>N/A</v>
      </c>
    </row>
    <row r="389" spans="9:14" x14ac:dyDescent="0.3">
      <c r="I389" t="str">
        <f t="shared" si="39"/>
        <v>N/A</v>
      </c>
      <c r="J389" t="str">
        <f t="shared" si="40"/>
        <v>N/A</v>
      </c>
      <c r="K389" t="str">
        <f t="shared" si="41"/>
        <v>N/A</v>
      </c>
      <c r="L389" t="str">
        <f t="shared" si="42"/>
        <v>N/A</v>
      </c>
      <c r="M389" t="str">
        <f t="shared" si="43"/>
        <v>N/A</v>
      </c>
      <c r="N389" t="str">
        <f t="shared" si="44"/>
        <v>N/A</v>
      </c>
    </row>
    <row r="390" spans="9:14" x14ac:dyDescent="0.3">
      <c r="I390" t="str">
        <f t="shared" si="39"/>
        <v>N/A</v>
      </c>
      <c r="J390" t="str">
        <f t="shared" si="40"/>
        <v>N/A</v>
      </c>
      <c r="K390" t="str">
        <f t="shared" si="41"/>
        <v>N/A</v>
      </c>
      <c r="L390" t="str">
        <f t="shared" si="42"/>
        <v>N/A</v>
      </c>
      <c r="M390" t="str">
        <f t="shared" si="43"/>
        <v>N/A</v>
      </c>
      <c r="N390" t="str">
        <f t="shared" si="44"/>
        <v>N/A</v>
      </c>
    </row>
    <row r="391" spans="9:14" x14ac:dyDescent="0.3">
      <c r="I391" t="str">
        <f t="shared" si="39"/>
        <v>N/A</v>
      </c>
      <c r="J391" t="str">
        <f t="shared" si="40"/>
        <v>N/A</v>
      </c>
      <c r="K391" t="str">
        <f t="shared" si="41"/>
        <v>N/A</v>
      </c>
      <c r="L391" t="str">
        <f t="shared" si="42"/>
        <v>N/A</v>
      </c>
      <c r="M391" t="str">
        <f t="shared" si="43"/>
        <v>N/A</v>
      </c>
      <c r="N391" t="str">
        <f t="shared" si="44"/>
        <v>N/A</v>
      </c>
    </row>
    <row r="392" spans="9:14" x14ac:dyDescent="0.3">
      <c r="I392" t="str">
        <f t="shared" si="39"/>
        <v>N/A</v>
      </c>
      <c r="J392" t="str">
        <f t="shared" si="40"/>
        <v>N/A</v>
      </c>
      <c r="K392" t="str">
        <f t="shared" si="41"/>
        <v>N/A</v>
      </c>
      <c r="L392" t="str">
        <f t="shared" si="42"/>
        <v>N/A</v>
      </c>
      <c r="M392" t="str">
        <f t="shared" si="43"/>
        <v>N/A</v>
      </c>
      <c r="N392" t="str">
        <f t="shared" si="44"/>
        <v>N/A</v>
      </c>
    </row>
    <row r="393" spans="9:14" x14ac:dyDescent="0.3">
      <c r="I393" t="str">
        <f t="shared" si="39"/>
        <v>N/A</v>
      </c>
      <c r="J393" t="str">
        <f t="shared" si="40"/>
        <v>N/A</v>
      </c>
      <c r="K393" t="str">
        <f t="shared" si="41"/>
        <v>N/A</v>
      </c>
      <c r="L393" t="str">
        <f t="shared" si="42"/>
        <v>N/A</v>
      </c>
      <c r="M393" t="str">
        <f t="shared" si="43"/>
        <v>N/A</v>
      </c>
      <c r="N393" t="str">
        <f t="shared" si="44"/>
        <v>N/A</v>
      </c>
    </row>
    <row r="394" spans="9:14" x14ac:dyDescent="0.3">
      <c r="I394" t="str">
        <f t="shared" si="39"/>
        <v>N/A</v>
      </c>
      <c r="J394" t="str">
        <f t="shared" si="40"/>
        <v>N/A</v>
      </c>
      <c r="K394" t="str">
        <f t="shared" si="41"/>
        <v>N/A</v>
      </c>
      <c r="L394" t="str">
        <f t="shared" si="42"/>
        <v>N/A</v>
      </c>
      <c r="M394" t="str">
        <f t="shared" si="43"/>
        <v>N/A</v>
      </c>
      <c r="N394" t="str">
        <f t="shared" si="44"/>
        <v>N/A</v>
      </c>
    </row>
    <row r="395" spans="9:14" x14ac:dyDescent="0.3">
      <c r="I395" t="str">
        <f t="shared" si="39"/>
        <v>N/A</v>
      </c>
      <c r="J395" t="str">
        <f t="shared" si="40"/>
        <v>N/A</v>
      </c>
      <c r="K395" t="str">
        <f t="shared" si="41"/>
        <v>N/A</v>
      </c>
      <c r="L395" t="str">
        <f t="shared" si="42"/>
        <v>N/A</v>
      </c>
      <c r="M395" t="str">
        <f t="shared" si="43"/>
        <v>N/A</v>
      </c>
      <c r="N395" t="str">
        <f t="shared" si="44"/>
        <v>N/A</v>
      </c>
    </row>
    <row r="396" spans="9:14" x14ac:dyDescent="0.3">
      <c r="I396" t="str">
        <f t="shared" si="39"/>
        <v>N/A</v>
      </c>
      <c r="J396" t="str">
        <f t="shared" si="40"/>
        <v>N/A</v>
      </c>
      <c r="K396" t="str">
        <f t="shared" si="41"/>
        <v>N/A</v>
      </c>
      <c r="L396" t="str">
        <f t="shared" si="42"/>
        <v>N/A</v>
      </c>
      <c r="M396" t="str">
        <f t="shared" si="43"/>
        <v>N/A</v>
      </c>
      <c r="N396" t="str">
        <f t="shared" si="44"/>
        <v>N/A</v>
      </c>
    </row>
    <row r="397" spans="9:14" x14ac:dyDescent="0.3">
      <c r="I397" t="str">
        <f t="shared" si="39"/>
        <v>N/A</v>
      </c>
      <c r="J397" t="str">
        <f t="shared" si="40"/>
        <v>N/A</v>
      </c>
      <c r="K397" t="str">
        <f t="shared" si="41"/>
        <v>N/A</v>
      </c>
      <c r="L397" t="str">
        <f t="shared" si="42"/>
        <v>N/A</v>
      </c>
      <c r="M397" t="str">
        <f t="shared" si="43"/>
        <v>N/A</v>
      </c>
      <c r="N397" t="str">
        <f t="shared" si="44"/>
        <v>N/A</v>
      </c>
    </row>
    <row r="398" spans="9:14" x14ac:dyDescent="0.3">
      <c r="I398" t="str">
        <f t="shared" si="39"/>
        <v>N/A</v>
      </c>
      <c r="J398" t="str">
        <f t="shared" si="40"/>
        <v>N/A</v>
      </c>
      <c r="K398" t="str">
        <f t="shared" si="41"/>
        <v>N/A</v>
      </c>
      <c r="L398" t="str">
        <f t="shared" si="42"/>
        <v>N/A</v>
      </c>
      <c r="M398" t="str">
        <f t="shared" si="43"/>
        <v>N/A</v>
      </c>
      <c r="N398" t="str">
        <f t="shared" si="44"/>
        <v>N/A</v>
      </c>
    </row>
    <row r="399" spans="9:14" x14ac:dyDescent="0.3">
      <c r="I399" t="str">
        <f t="shared" si="39"/>
        <v>N/A</v>
      </c>
      <c r="J399" t="str">
        <f t="shared" si="40"/>
        <v>N/A</v>
      </c>
      <c r="K399" t="str">
        <f t="shared" si="41"/>
        <v>N/A</v>
      </c>
      <c r="L399" t="str">
        <f t="shared" si="42"/>
        <v>N/A</v>
      </c>
      <c r="M399" t="str">
        <f t="shared" si="43"/>
        <v>N/A</v>
      </c>
      <c r="N399" t="str">
        <f t="shared" si="44"/>
        <v>N/A</v>
      </c>
    </row>
    <row r="450" spans="2:40" x14ac:dyDescent="0.3">
      <c r="B450" t="str">
        <f>"ROIC Super Tree"</f>
        <v>ROIC Super Tree</v>
      </c>
    </row>
    <row r="452" spans="2:40" x14ac:dyDescent="0.3">
      <c r="AK452" t="str">
        <f>"Change in Gross Margin / Sales"</f>
        <v>Change in Gross Margin / Sales</v>
      </c>
    </row>
    <row r="453" spans="2:40" x14ac:dyDescent="0.3">
      <c r="X453" t="str">
        <f>"Gross Margin"</f>
        <v>Gross Margin</v>
      </c>
      <c r="AK453" t="str">
        <f>K476</f>
        <v>1-0</v>
      </c>
      <c r="AL453" t="str">
        <f>L476</f>
        <v>0-0</v>
      </c>
      <c r="AM453" t="str">
        <f>M476</f>
        <v>0-0</v>
      </c>
      <c r="AN453" t="str">
        <f>N476</f>
        <v>0-0</v>
      </c>
    </row>
    <row r="454" spans="2:40" x14ac:dyDescent="0.3">
      <c r="X454">
        <f>D476</f>
        <v>1</v>
      </c>
      <c r="Y454">
        <f>E476</f>
        <v>0</v>
      </c>
      <c r="Z454">
        <f>F476</f>
        <v>0</v>
      </c>
      <c r="AA454">
        <f>G476</f>
        <v>0</v>
      </c>
      <c r="AB454">
        <f>H476</f>
        <v>0</v>
      </c>
      <c r="AK454" t="e">
        <f ca="1">Y455-X455</f>
        <v>#N/A</v>
      </c>
      <c r="AL454" t="e">
        <f ca="1">Z455-Y455</f>
        <v>#N/A</v>
      </c>
      <c r="AM454" t="e">
        <f ca="1">AA455-Z455</f>
        <v>#N/A</v>
      </c>
      <c r="AN454" t="e">
        <f ca="1">AB455-AA455</f>
        <v>#N/A</v>
      </c>
    </row>
    <row r="455" spans="2:40" x14ac:dyDescent="0.3">
      <c r="X455" t="e">
        <f ca="1">IFERROR((INDIRECT("J" &amp; MATCH("Gross Income",B145:B403,0) +144))/(INDIRECT("J" &amp; MATCH("Sales/Revenue",B145:B403,0) +144)), IFERROR((1 - (INDIRECT("J" &amp; MATCH("Cost of Goods Sold*",B145:B403,0) +144))/(INDIRECT("J" &amp; MATCH("Sales/Revenue",B145:B403,0) +144))),(INDIRECT("J" &amp; MATCH("Operating Income",B145:B403,0) +144))/(INDIRECT("J" &amp; MATCH("Sales/Revenue",B145:B403,0) +144))))</f>
        <v>#N/A</v>
      </c>
      <c r="Y455" t="e">
        <f ca="1">IFERROR((INDIRECT("K" &amp; MATCH("Gross Income",B145:B403,0) +144))/(INDIRECT("K" &amp; MATCH("Sales/Revenue",B145:B403,0) +144)), IFERROR((1 - (INDIRECT("K" &amp; MATCH("Cost of Goods Sold*",B145:B403,0) +144))/(INDIRECT("K" &amp; MATCH("Sales/Revenue",B145:B403,0) +144))),(INDIRECT("K" &amp; MATCH("Operating Income",B145:B403,0) +144))/(INDIRECT("K" &amp; MATCH("Sales/Revenue",B145:B403,0) +144))))</f>
        <v>#N/A</v>
      </c>
      <c r="Z455" t="e">
        <f ca="1">IFERROR((INDIRECT("L" &amp; MATCH("Gross Income",B145:B403,0) +144))/(INDIRECT("L" &amp; MATCH("Sales/Revenue",B145:B403,0) +144)), IFERROR((1 - (INDIRECT("L" &amp; MATCH("Cost of Goods Sold*",B145:B403,0) +144))/(INDIRECT("L" &amp; MATCH("Sales/Revenue",B145:B403,0) +144))),(INDIRECT("L" &amp; MATCH("Operating Income",B145:B403,0) +144))/(INDIRECT("L" &amp; MATCH("Sales/Revenue",B145:B403,0) +144))))</f>
        <v>#N/A</v>
      </c>
      <c r="AA455" t="e">
        <f ca="1">IFERROR((INDIRECT("M" &amp; MATCH("Gross Income",B145:B403,0) +144))/(INDIRECT("M" &amp; MATCH("Sales/Revenue",B145:B403,0) +144)), IFERROR((1 - (INDIRECT("M" &amp; MATCH("Cost of Goods Sold*",B145:B403,0) +144))/(INDIRECT("M" &amp; MATCH("Sales/Revenue",B145:B403,0) +144))),(INDIRECT("M" &amp; MATCH("Operating Income",B145:B403,0) +144))/(INDIRECT("M" &amp; MATCH("Sales/Revenue",B145:B403,0) +144))))</f>
        <v>#N/A</v>
      </c>
      <c r="AB455" t="e">
        <f ca="1">IFERROR((INDIRECT("N" &amp; MATCH("Gross Income",B145:B403,0) +144))/(INDIRECT("N" &amp; MATCH("Sales/Revenue",B145:B403,0) +144)), IFERROR((1 - (INDIRECT("N" &amp; MATCH("Cost of Goods Sold*",B145:B403,0) +144))/(INDIRECT("N" &amp; MATCH("Sales/Revenue",B145:B403,0) +144))),(INDIRECT("N" &amp; MATCH("Operating Income",B145:B403,0) +144))/(INDIRECT("N" &amp; MATCH("Sales/Revenue",B145:B403,0) +144))))</f>
        <v>#N/A</v>
      </c>
    </row>
    <row r="460" spans="2:40" x14ac:dyDescent="0.3">
      <c r="Q460" t="str">
        <f>"Operating Margin"</f>
        <v>Operating Margin</v>
      </c>
    </row>
    <row r="461" spans="2:40" x14ac:dyDescent="0.3">
      <c r="Q461">
        <f>D476</f>
        <v>1</v>
      </c>
      <c r="R461">
        <f>E476</f>
        <v>0</v>
      </c>
      <c r="S461">
        <f>F476</f>
        <v>0</v>
      </c>
      <c r="T461">
        <f>G476</f>
        <v>0</v>
      </c>
      <c r="U461">
        <f>H476</f>
        <v>0</v>
      </c>
      <c r="X461" t="str">
        <f>"SGA / Sales"</f>
        <v>SGA / Sales</v>
      </c>
      <c r="AE461" t="str">
        <f>"Change in Operating Margin"</f>
        <v>Change in Operating Margin</v>
      </c>
      <c r="AK461" t="str">
        <f>"Change in SGA / Sales"</f>
        <v>Change in SGA / Sales</v>
      </c>
    </row>
    <row r="462" spans="2:40" x14ac:dyDescent="0.3">
      <c r="Q462" t="e">
        <f ca="1">X455-X463-X471</f>
        <v>#N/A</v>
      </c>
      <c r="R462" t="e">
        <f ca="1">Y455-Y463-Y471</f>
        <v>#N/A</v>
      </c>
      <c r="S462" t="e">
        <f ca="1">Z455-Z463-Z471</f>
        <v>#N/A</v>
      </c>
      <c r="T462" t="e">
        <f ca="1">AA455-AA463-AA471</f>
        <v>#N/A</v>
      </c>
      <c r="U462" t="e">
        <f ca="1">AB455-AB463-AB471</f>
        <v>#N/A</v>
      </c>
      <c r="X462">
        <f>D476</f>
        <v>1</v>
      </c>
      <c r="Y462">
        <f>E476</f>
        <v>0</v>
      </c>
      <c r="Z462">
        <f>F476</f>
        <v>0</v>
      </c>
      <c r="AA462">
        <f>G476</f>
        <v>0</v>
      </c>
      <c r="AB462">
        <f>H476</f>
        <v>0</v>
      </c>
      <c r="AE462" t="str">
        <f>K476</f>
        <v>1-0</v>
      </c>
      <c r="AF462" t="str">
        <f>L476</f>
        <v>0-0</v>
      </c>
      <c r="AG462" t="str">
        <f>M476</f>
        <v>0-0</v>
      </c>
      <c r="AH462" t="str">
        <f>N476</f>
        <v>0-0</v>
      </c>
      <c r="AK462" t="str">
        <f>K476</f>
        <v>1-0</v>
      </c>
      <c r="AL462" t="str">
        <f>L476</f>
        <v>0-0</v>
      </c>
      <c r="AM462" t="str">
        <f>M476</f>
        <v>0-0</v>
      </c>
      <c r="AN462" t="str">
        <f>N476</f>
        <v>0-0</v>
      </c>
    </row>
    <row r="463" spans="2:40" x14ac:dyDescent="0.3">
      <c r="X463" t="e">
        <f ca="1">(INDIRECT("J" &amp; MATCH("SG&amp;A Expense",B145:B403,0) +144))/(INDIRECT("J" &amp; MATCH("Sales/Revenue",B145:B403,0) +144))</f>
        <v>#N/A</v>
      </c>
      <c r="Y463" t="e">
        <f ca="1">(INDIRECT("K" &amp; MATCH("SG&amp;A Expense",B145:B403,0) +144))/(INDIRECT("K" &amp; MATCH("Sales/Revenue",B145:B403,0) +144))</f>
        <v>#N/A</v>
      </c>
      <c r="Z463" t="e">
        <f ca="1">(INDIRECT("L" &amp; MATCH("SG&amp;A Expense",B145:B403,0) +144))/(INDIRECT("L" &amp; MATCH("Sales/Revenue",B145:B403,0) +144))</f>
        <v>#N/A</v>
      </c>
      <c r="AA463" t="e">
        <f ca="1">(INDIRECT("M" &amp; MATCH("SG&amp;A Expense",B145:B403,0) +144))/(INDIRECT("M" &amp; MATCH("Sales/Revenue",B145:B403,0) +144))</f>
        <v>#N/A</v>
      </c>
      <c r="AB463" t="e">
        <f ca="1">(INDIRECT("N" &amp; MATCH("SG&amp;A Expense",B145:B403,0) +144))/(INDIRECT("N" &amp; MATCH("Sales/Revenue",B145:B403,0) +144))</f>
        <v>#N/A</v>
      </c>
      <c r="AE463" t="e">
        <f ca="1">R462-Q462</f>
        <v>#N/A</v>
      </c>
      <c r="AF463" t="e">
        <f ca="1">S462-R462</f>
        <v>#N/A</v>
      </c>
      <c r="AG463" t="e">
        <f ca="1">T462-S462</f>
        <v>#N/A</v>
      </c>
      <c r="AH463" t="e">
        <f ca="1">U462-T462</f>
        <v>#N/A</v>
      </c>
      <c r="AK463" t="e">
        <f ca="1">Y463-X463</f>
        <v>#N/A</v>
      </c>
      <c r="AL463" t="e">
        <f ca="1">Z463-Y463</f>
        <v>#N/A</v>
      </c>
      <c r="AM463" t="e">
        <f ca="1">AA463-Z463</f>
        <v>#N/A</v>
      </c>
      <c r="AN463" t="e">
        <f ca="1">AB463-AA463</f>
        <v>#N/A</v>
      </c>
    </row>
    <row r="465" spans="4:40" x14ac:dyDescent="0.3">
      <c r="J465" t="str">
        <f>"EOY Pretax ROIC"</f>
        <v>EOY Pretax ROIC</v>
      </c>
    </row>
    <row r="466" spans="4:40" x14ac:dyDescent="0.3">
      <c r="J466">
        <f>D476</f>
        <v>1</v>
      </c>
      <c r="K466">
        <f>E476</f>
        <v>0</v>
      </c>
      <c r="L466">
        <f>F476</f>
        <v>0</v>
      </c>
      <c r="M466">
        <f>G476</f>
        <v>0</v>
      </c>
      <c r="N466">
        <f>H476</f>
        <v>0</v>
      </c>
    </row>
    <row r="467" spans="4:40" x14ac:dyDescent="0.3">
      <c r="J467" t="e">
        <f ca="1">Q462*(1/Q490)</f>
        <v>#N/A</v>
      </c>
      <c r="K467" t="e">
        <f ca="1">R462*(1/R490)</f>
        <v>#N/A</v>
      </c>
      <c r="L467" t="e">
        <f ca="1">S462*(1/S490)</f>
        <v>#N/A</v>
      </c>
      <c r="M467" t="e">
        <f ca="1">T462*(1/T490)</f>
        <v>#N/A</v>
      </c>
      <c r="N467" t="e">
        <f ca="1">U462*(1/U490)</f>
        <v>#N/A</v>
      </c>
    </row>
    <row r="469" spans="4:40" x14ac:dyDescent="0.3">
      <c r="X469" t="str">
        <f>"Depreciation / Sales"</f>
        <v>Depreciation / Sales</v>
      </c>
    </row>
    <row r="470" spans="4:40" x14ac:dyDescent="0.3">
      <c r="Q470" t="str">
        <f>"Change in EOY Pretax ROIC"</f>
        <v>Change in EOY Pretax ROIC</v>
      </c>
      <c r="X470">
        <f>D476</f>
        <v>1</v>
      </c>
      <c r="Y470">
        <f>E476</f>
        <v>0</v>
      </c>
      <c r="Z470">
        <f>F476</f>
        <v>0</v>
      </c>
      <c r="AA470">
        <f>G476</f>
        <v>0</v>
      </c>
      <c r="AB470">
        <f>H476</f>
        <v>0</v>
      </c>
    </row>
    <row r="471" spans="4:40" x14ac:dyDescent="0.3">
      <c r="Q471" t="str">
        <f>K476</f>
        <v>1-0</v>
      </c>
      <c r="R471" t="str">
        <f>L476</f>
        <v>0-0</v>
      </c>
      <c r="S471" t="str">
        <f>M476</f>
        <v>0-0</v>
      </c>
      <c r="T471" t="str">
        <f>N476</f>
        <v>0-0</v>
      </c>
      <c r="X471" t="e">
        <f ca="1">(INDIRECT("J" &amp; MATCH("Depreciation &amp; Amortization Expense",B145:B403,0) +144))/(INDIRECT("J" &amp; MATCH("Sales/Revenue",B145:B403,0) +144))</f>
        <v>#N/A</v>
      </c>
      <c r="Y471" t="e">
        <f ca="1">(INDIRECT("K" &amp; MATCH("Depreciation &amp; Amortization Expense",B145:B403,0) +144))/(INDIRECT("K" &amp; MATCH("Sales/Revenue",B145:B403,0) +144))</f>
        <v>#N/A</v>
      </c>
      <c r="Z471" t="e">
        <f ca="1">(INDIRECT("L" &amp; MATCH("Depreciation &amp; Amortization Expense",B145:B403,0) +144))/(INDIRECT("L" &amp; MATCH("Sales/Revenue",B145:B403,0) +144))</f>
        <v>#N/A</v>
      </c>
      <c r="AA471" t="e">
        <f ca="1">(INDIRECT("M" &amp; MATCH("Depreciation &amp; Amortization Expense",B145:B403,0) +144))/(INDIRECT("M" &amp; MATCH("Sales/Revenue",B145:B403,0) +144))</f>
        <v>#N/A</v>
      </c>
      <c r="AB471" t="e">
        <f ca="1">(INDIRECT("N" &amp; MATCH("Depreciation &amp; Amortization Expense",B145:B403,0) +144))/(INDIRECT("N" &amp; MATCH("Sales/Revenue",B145:B403,0) +144))</f>
        <v>#N/A</v>
      </c>
    </row>
    <row r="472" spans="4:40" x14ac:dyDescent="0.3">
      <c r="Q472" t="e">
        <f ca="1">K467-J467</f>
        <v>#N/A</v>
      </c>
      <c r="R472" t="e">
        <f ca="1">L467-K467</f>
        <v>#N/A</v>
      </c>
      <c r="S472" t="e">
        <f ca="1">M467-L467</f>
        <v>#N/A</v>
      </c>
      <c r="T472" t="e">
        <f ca="1">N467-M467</f>
        <v>#N/A</v>
      </c>
      <c r="AK472" t="str">
        <f>"Change in Depreciation / Sales"</f>
        <v>Change in Depreciation / Sales</v>
      </c>
    </row>
    <row r="473" spans="4:40" x14ac:dyDescent="0.3">
      <c r="AK473" t="str">
        <f>K476</f>
        <v>1-0</v>
      </c>
      <c r="AL473" t="str">
        <f>L476</f>
        <v>0-0</v>
      </c>
      <c r="AM473" t="str">
        <f>M476</f>
        <v>0-0</v>
      </c>
      <c r="AN473" t="str">
        <f>N476</f>
        <v>0-0</v>
      </c>
    </row>
    <row r="474" spans="4:40" x14ac:dyDescent="0.3">
      <c r="AK474" t="e">
        <f ca="1">Y471-X471</f>
        <v>#N/A</v>
      </c>
      <c r="AL474" t="e">
        <f ca="1">Z471-Y471</f>
        <v>#N/A</v>
      </c>
      <c r="AM474" t="e">
        <f ca="1">AA471-Z471</f>
        <v>#N/A</v>
      </c>
      <c r="AN474" t="e">
        <f ca="1">AB471-AA471</f>
        <v>#N/A</v>
      </c>
    </row>
    <row r="475" spans="4:40" x14ac:dyDescent="0.3">
      <c r="D475" t="str">
        <f>"EOY ROIC"</f>
        <v>EOY ROIC</v>
      </c>
      <c r="K475" t="str">
        <f>"Change in EOY ROIC"</f>
        <v>Change in EOY ROIC</v>
      </c>
    </row>
    <row r="476" spans="4:40" x14ac:dyDescent="0.3">
      <c r="D476">
        <f>C144</f>
        <v>1</v>
      </c>
      <c r="E476">
        <f>D144</f>
        <v>0</v>
      </c>
      <c r="F476">
        <f>E144</f>
        <v>0</v>
      </c>
      <c r="G476">
        <f>F144</f>
        <v>0</v>
      </c>
      <c r="H476">
        <f>G144</f>
        <v>0</v>
      </c>
      <c r="K476" t="str">
        <f>RIGHT(D476,2) &amp; "-" &amp; RIGHT(E476,2)</f>
        <v>1-0</v>
      </c>
      <c r="L476" t="str">
        <f>RIGHT(E476,2) &amp; "-" &amp; RIGHT(F476,2)</f>
        <v>0-0</v>
      </c>
      <c r="M476" t="str">
        <f>RIGHT(F476,2) &amp; "-" &amp; RIGHT(G476,2)</f>
        <v>0-0</v>
      </c>
      <c r="N476" t="str">
        <f>RIGHT(G476,2) &amp; "-" &amp; RIGHT(H476,2)</f>
        <v>0-0</v>
      </c>
    </row>
    <row r="477" spans="4:40" x14ac:dyDescent="0.3">
      <c r="D477" t="e">
        <f ca="1">J467*(1-J487)</f>
        <v>#N/A</v>
      </c>
      <c r="E477" t="e">
        <f ca="1">K467*(1-K487)</f>
        <v>#N/A</v>
      </c>
      <c r="F477" t="e">
        <f ca="1">L467*(1-L487)</f>
        <v>#N/A</v>
      </c>
      <c r="G477" t="e">
        <f ca="1">M467*(1-M487)</f>
        <v>#N/A</v>
      </c>
      <c r="H477" t="e">
        <f ca="1">N467*(1-N487)</f>
        <v>#N/A</v>
      </c>
      <c r="K477" t="e">
        <f ca="1">E477-D477</f>
        <v>#N/A</v>
      </c>
      <c r="L477" t="e">
        <f ca="1">F477-E477</f>
        <v>#N/A</v>
      </c>
      <c r="M477" t="e">
        <f ca="1">G477-F477</f>
        <v>#N/A</v>
      </c>
      <c r="N477" t="e">
        <f ca="1">H477-G477</f>
        <v>#N/A</v>
      </c>
    </row>
    <row r="479" spans="4:40" x14ac:dyDescent="0.3">
      <c r="Q479" t="str">
        <f>"Change in Cash Tax Rate"</f>
        <v>Change in Cash Tax Rate</v>
      </c>
    </row>
    <row r="480" spans="4:40" x14ac:dyDescent="0.3">
      <c r="Q480" t="str">
        <f>K476</f>
        <v>1-0</v>
      </c>
      <c r="R480" t="str">
        <f>L476</f>
        <v>0-0</v>
      </c>
      <c r="S480" t="str">
        <f>M476</f>
        <v>0-0</v>
      </c>
      <c r="T480" t="str">
        <f>N476</f>
        <v>0-0</v>
      </c>
    </row>
    <row r="481" spans="10:40" x14ac:dyDescent="0.3">
      <c r="Q481" t="e">
        <f ca="1">K487-J487</f>
        <v>#N/A</v>
      </c>
      <c r="R481" t="e">
        <f ca="1">L487-K487</f>
        <v>#N/A</v>
      </c>
      <c r="S481" t="e">
        <f ca="1">M487-L487</f>
        <v>#N/A</v>
      </c>
      <c r="T481" t="e">
        <f ca="1">N487-M487</f>
        <v>#N/A</v>
      </c>
      <c r="X481" t="str">
        <f>"Op WC / Sales"</f>
        <v>Op WC / Sales</v>
      </c>
    </row>
    <row r="482" spans="10:40" x14ac:dyDescent="0.3">
      <c r="X482">
        <f>D476</f>
        <v>1</v>
      </c>
      <c r="Y482">
        <f>E476</f>
        <v>0</v>
      </c>
      <c r="Z482">
        <f>F476</f>
        <v>0</v>
      </c>
      <c r="AA482">
        <f>G476</f>
        <v>0</v>
      </c>
      <c r="AB482">
        <f>H476</f>
        <v>0</v>
      </c>
      <c r="AK482" t="str">
        <f>"Change in Op WC / Sales"</f>
        <v>Change in Op WC / Sales</v>
      </c>
    </row>
    <row r="483" spans="10:40" x14ac:dyDescent="0.3">
      <c r="X483" t="e">
        <f ca="1">(INDIRECT("J" &amp; MATCH("Total Current Assets",B145:B403,0) +144) - INDIRECT("J" &amp; MATCH("Total Current Liabilities",B145:B403,0) +144))/(INDIRECT("J" &amp; MATCH("Sales/Revenue",B145:B403,0) +144))</f>
        <v>#N/A</v>
      </c>
      <c r="Y483" t="e">
        <f ca="1">(INDIRECT("K" &amp; MATCH("Total Current Assets",B145:B403,0) +144) - INDIRECT("K" &amp; MATCH("Total Current Liabilities",B145:B403,0) +144))/(INDIRECT("K" &amp; MATCH("Sales/Revenue",B145:B403,0) +144))</f>
        <v>#N/A</v>
      </c>
      <c r="Z483" t="e">
        <f ca="1">(INDIRECT("L" &amp; MATCH("Total Current Assets",B145:B403,0) +144) - INDIRECT("L" &amp; MATCH("Total Current Liabilities",B145:B403,0) +144))/(INDIRECT("L" &amp; MATCH("Sales/Revenue",B145:B403,0) +144))</f>
        <v>#N/A</v>
      </c>
      <c r="AA483" t="e">
        <f ca="1">(INDIRECT("M" &amp; MATCH("Total Current Assets",B145:B403,0) +144) - INDIRECT("M" &amp; MATCH("Total Current Liabilities",B145:B403,0) +144))/(INDIRECT("M" &amp; MATCH("Sales/Revenue",B145:B403,0) +144))</f>
        <v>#N/A</v>
      </c>
      <c r="AB483" t="e">
        <f ca="1">(INDIRECT("N" &amp; MATCH("Total Current Assets",B145:B403,0) +144) - INDIRECT("N" &amp; MATCH("Total Current Liabilities",B145:B403,0) +144))/(INDIRECT("N" &amp; MATCH("Sales/Revenue",B145:B403,0) +144))</f>
        <v>#N/A</v>
      </c>
      <c r="AK483" t="str">
        <f>K476</f>
        <v>1-0</v>
      </c>
      <c r="AL483" t="str">
        <f>L476</f>
        <v>0-0</v>
      </c>
      <c r="AM483" t="str">
        <f>M476</f>
        <v>0-0</v>
      </c>
      <c r="AN483" t="str">
        <f>N476</f>
        <v>0-0</v>
      </c>
    </row>
    <row r="484" spans="10:40" x14ac:dyDescent="0.3">
      <c r="AK484" t="e">
        <f ca="1">Y483-X483</f>
        <v>#N/A</v>
      </c>
      <c r="AL484" t="e">
        <f ca="1">Z483-Y483</f>
        <v>#N/A</v>
      </c>
      <c r="AM484" t="e">
        <f ca="1">AA483-Z483</f>
        <v>#N/A</v>
      </c>
      <c r="AN484" t="e">
        <f ca="1">AB483-AA483</f>
        <v>#N/A</v>
      </c>
    </row>
    <row r="485" spans="10:40" x14ac:dyDescent="0.3">
      <c r="J485" t="str">
        <f>"Cash Tax Rate"</f>
        <v>Cash Tax Rate</v>
      </c>
    </row>
    <row r="486" spans="10:40" x14ac:dyDescent="0.3">
      <c r="J486">
        <f>D476</f>
        <v>1</v>
      </c>
      <c r="K486">
        <f>E476</f>
        <v>0</v>
      </c>
      <c r="L486">
        <f>F476</f>
        <v>0</v>
      </c>
      <c r="M486">
        <f>G476</f>
        <v>0</v>
      </c>
      <c r="N486">
        <f>H476</f>
        <v>0</v>
      </c>
    </row>
    <row r="487" spans="10:40" x14ac:dyDescent="0.3">
      <c r="J487" t="e">
        <f ca="1">(INDIRECT("J" &amp; MATCH("Income Tax",B145:B403,0) +144))/(INDIRECT("J" &amp; MATCH("Pretax Income",B145:B403,0) +144))</f>
        <v>#N/A</v>
      </c>
      <c r="K487" t="e">
        <f ca="1">(INDIRECT("K" &amp; MATCH("Income Tax",B145:B403,0) +144))/(INDIRECT("K" &amp; MATCH("Pretax Income",B145:B403,0) +144))</f>
        <v>#N/A</v>
      </c>
      <c r="L487" t="e">
        <f ca="1">(INDIRECT("L" &amp; MATCH("Income Tax",B145:B403,0) +144))/(INDIRECT("L" &amp; MATCH("Pretax Income",B145:B403,0) +144))</f>
        <v>#N/A</v>
      </c>
      <c r="M487" t="e">
        <f ca="1">(INDIRECT("M" &amp; MATCH("Income Tax",B145:B403,0) +144))/(INDIRECT("M" &amp; MATCH("Pretax Income",B145:B403,0) +144))</f>
        <v>#N/A</v>
      </c>
      <c r="N487" t="e">
        <f ca="1">(INDIRECT("N" &amp; MATCH("Income Tax",B145:B403,0) +144))/(INDIRECT("N" &amp; MATCH("Pretax Income",B145:B403,0) +144))</f>
        <v>#N/A</v>
      </c>
    </row>
    <row r="488" spans="10:40" x14ac:dyDescent="0.3">
      <c r="Q488" t="str">
        <f>"Invested Capital / Sales"</f>
        <v>Invested Capital / Sales</v>
      </c>
    </row>
    <row r="489" spans="10:40" x14ac:dyDescent="0.3">
      <c r="Q489">
        <f>D476</f>
        <v>1</v>
      </c>
      <c r="R489">
        <f>E476</f>
        <v>0</v>
      </c>
      <c r="S489">
        <f>F476</f>
        <v>0</v>
      </c>
      <c r="T489">
        <f>G476</f>
        <v>0</v>
      </c>
      <c r="U489">
        <f>H476</f>
        <v>0</v>
      </c>
      <c r="X489" t="str">
        <f>"PPE / Sales"</f>
        <v>PPE / Sales</v>
      </c>
    </row>
    <row r="490" spans="10:40" x14ac:dyDescent="0.3">
      <c r="Q490" t="e">
        <f ca="1">SUM(X483,X491,X499)</f>
        <v>#N/A</v>
      </c>
      <c r="R490" t="e">
        <f ca="1">SUM(Y483,Y491,Y499)</f>
        <v>#N/A</v>
      </c>
      <c r="S490" t="e">
        <f ca="1">SUM(Z483,Z491,Z499)</f>
        <v>#N/A</v>
      </c>
      <c r="T490" t="e">
        <f ca="1">SUM(AA483,AA491,AA499)</f>
        <v>#N/A</v>
      </c>
      <c r="U490" t="e">
        <f ca="1">SUM(AB483,AB491,AB499)</f>
        <v>#N/A</v>
      </c>
      <c r="X490">
        <f>D476</f>
        <v>1</v>
      </c>
      <c r="Y490">
        <f>E476</f>
        <v>0</v>
      </c>
      <c r="Z490">
        <f>F476</f>
        <v>0</v>
      </c>
      <c r="AA490">
        <f>G476</f>
        <v>0</v>
      </c>
      <c r="AB490">
        <f>H476</f>
        <v>0</v>
      </c>
      <c r="AE490" t="str">
        <f>"Change in Invested Capital / Sales"</f>
        <v>Change in Invested Capital / Sales</v>
      </c>
      <c r="AK490" t="str">
        <f>"Change in PPE / Sales"</f>
        <v>Change in PPE / Sales</v>
      </c>
    </row>
    <row r="491" spans="10:40" x14ac:dyDescent="0.3">
      <c r="X491" t="e">
        <f ca="1">(INDIRECT("J" &amp; MATCH("Net Property, Plant &amp; Equipment",B145:B403,0) +144))/(INDIRECT("J" &amp; MATCH("Sales/Revenue",B145:B403,0) +144))</f>
        <v>#N/A</v>
      </c>
      <c r="Y491" t="e">
        <f ca="1">(INDIRECT("K" &amp; MATCH("Net Property, Plant &amp; Equipment",B145:B403,0) +144))/(INDIRECT("K" &amp; MATCH("Sales/Revenue",B145:B403,0) +144))</f>
        <v>#N/A</v>
      </c>
      <c r="Z491" t="e">
        <f ca="1">(INDIRECT("L" &amp; MATCH("Net Property, Plant &amp; Equipment",B145:B403,0) +144))/(INDIRECT("L" &amp; MATCH("Sales/Revenue",B145:B403,0) +144))</f>
        <v>#N/A</v>
      </c>
      <c r="AA491" t="e">
        <f ca="1">(INDIRECT("M" &amp; MATCH("Net Property, Plant &amp; Equipment",B145:B403,0) +144))/(INDIRECT("M" &amp; MATCH("Sales/Revenue",B145:B403,0) +144))</f>
        <v>#N/A</v>
      </c>
      <c r="AB491" t="e">
        <f ca="1">(INDIRECT("N" &amp; MATCH("Net Property, Plant &amp; Equipment",B145:B403,0) +144))/(INDIRECT("N" &amp; MATCH("Sales/Revenue",B145:B403,0) +144))</f>
        <v>#N/A</v>
      </c>
      <c r="AE491" t="str">
        <f>K476</f>
        <v>1-0</v>
      </c>
      <c r="AF491" t="str">
        <f>L476</f>
        <v>0-0</v>
      </c>
      <c r="AG491" t="str">
        <f>M476</f>
        <v>0-0</v>
      </c>
      <c r="AH491" t="str">
        <f>N476</f>
        <v>0-0</v>
      </c>
      <c r="AK491" t="str">
        <f>K476</f>
        <v>1-0</v>
      </c>
      <c r="AL491" t="str">
        <f>L476</f>
        <v>0-0</v>
      </c>
      <c r="AM491" t="str">
        <f>M476</f>
        <v>0-0</v>
      </c>
      <c r="AN491" t="str">
        <f>N476</f>
        <v>0-0</v>
      </c>
    </row>
    <row r="492" spans="10:40" x14ac:dyDescent="0.3">
      <c r="AE492" t="e">
        <f ca="1">R490-Q490</f>
        <v>#N/A</v>
      </c>
      <c r="AF492" t="e">
        <f ca="1">S490-R490</f>
        <v>#N/A</v>
      </c>
      <c r="AG492" t="e">
        <f ca="1">T490-S490</f>
        <v>#N/A</v>
      </c>
      <c r="AH492" t="e">
        <f ca="1">U490-T490</f>
        <v>#N/A</v>
      </c>
      <c r="AK492" t="e">
        <f ca="1">Y491-X491</f>
        <v>#N/A</v>
      </c>
      <c r="AL492" t="e">
        <f ca="1">Z491-Y491</f>
        <v>#N/A</v>
      </c>
      <c r="AM492" t="e">
        <f ca="1">AA491-Z491</f>
        <v>#N/A</v>
      </c>
      <c r="AN492" t="e">
        <f ca="1">AB491-AA491</f>
        <v>#N/A</v>
      </c>
    </row>
    <row r="497" spans="24:40" x14ac:dyDescent="0.3">
      <c r="X497" t="str">
        <f>"Intangibles / Sales"</f>
        <v>Intangibles / Sales</v>
      </c>
    </row>
    <row r="498" spans="24:40" x14ac:dyDescent="0.3">
      <c r="X498">
        <f>D476</f>
        <v>1</v>
      </c>
      <c r="Y498">
        <f>E476</f>
        <v>0</v>
      </c>
      <c r="Z498">
        <f>F476</f>
        <v>0</v>
      </c>
      <c r="AA498">
        <f>G476</f>
        <v>0</v>
      </c>
      <c r="AB498">
        <f>H476</f>
        <v>0</v>
      </c>
      <c r="AK498" t="str">
        <f>"Change in Intagibles / Sales"</f>
        <v>Change in Intagibles / Sales</v>
      </c>
    </row>
    <row r="499" spans="24:40" x14ac:dyDescent="0.3">
      <c r="X499" t="e">
        <f ca="1">(INDIRECT("J" &amp; MATCH("Intangible Assets",B145:B403,0) +144))/(INDIRECT("J" &amp; MATCH("Sales/Revenue",B145:B403,0) +144))</f>
        <v>#N/A</v>
      </c>
      <c r="Y499" t="e">
        <f ca="1">(INDIRECT("K" &amp; MATCH("Intangible Assets",B145:B403,0) +144))/(INDIRECT("K" &amp; MATCH("Sales/Revenue",B145:B403,0) +144))</f>
        <v>#N/A</v>
      </c>
      <c r="Z499" t="e">
        <f ca="1">(INDIRECT("L" &amp; MATCH("Intangible Assets",B145:B403,0) +144))/(INDIRECT("L" &amp; MATCH("Sales/Revenue",B145:B403,0) +144))</f>
        <v>#N/A</v>
      </c>
      <c r="AA499" t="e">
        <f ca="1">(INDIRECT("M" &amp; MATCH("Intangible Assets",B145:B403,0) +144))/(INDIRECT("M" &amp; MATCH("Sales/Revenue",B145:B403,0) +144))</f>
        <v>#N/A</v>
      </c>
      <c r="AB499" t="e">
        <f ca="1">(INDIRECT("N" &amp; MATCH("Intangible Assets",B145:B403,0) +144))/(INDIRECT("N" &amp; MATCH("Sales/Revenue",B145:B403,0) +144))</f>
        <v>#N/A</v>
      </c>
      <c r="AK499" t="str">
        <f>K476</f>
        <v>1-0</v>
      </c>
      <c r="AL499" t="str">
        <f>L476</f>
        <v>0-0</v>
      </c>
      <c r="AM499" t="str">
        <f>M476</f>
        <v>0-0</v>
      </c>
      <c r="AN499" t="str">
        <f>N476</f>
        <v>0-0</v>
      </c>
    </row>
    <row r="500" spans="24:40" x14ac:dyDescent="0.3">
      <c r="AK500" t="e">
        <f ca="1">Y499-X499</f>
        <v>#N/A</v>
      </c>
      <c r="AL500" t="e">
        <f ca="1">Z499-Y499</f>
        <v>#N/A</v>
      </c>
      <c r="AM500" t="e">
        <f ca="1">AA499-Z499</f>
        <v>#N/A</v>
      </c>
      <c r="AN500" t="e">
        <f ca="1">AB499-AA499</f>
        <v>#N/A</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00"/>
  <sheetViews>
    <sheetView topLeftCell="B1" workbookViewId="0"/>
  </sheetViews>
  <sheetFormatPr defaultRowHeight="14.4" x14ac:dyDescent="0.3"/>
  <cols>
    <col min="1" max="1" width="0" hidden="1" customWidth="1"/>
    <col min="2" max="7" width="20.6640625" customWidth="1"/>
  </cols>
  <sheetData>
    <row r="1" spans="1:16" x14ac:dyDescent="0.3">
      <c r="B1" t="s">
        <v>0</v>
      </c>
      <c r="C1" t="s">
        <v>6528</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Amer Sports</v>
      </c>
    </row>
    <row r="2" spans="1:16" x14ac:dyDescent="0.3">
      <c r="B2" t="s">
        <v>2</v>
      </c>
      <c r="C2" t="s">
        <v>6529</v>
      </c>
      <c r="K2" t="str">
        <f>LEFT(C1,FIND("(",C1) - 2)</f>
        <v>Amer Sports Corporation</v>
      </c>
    </row>
    <row r="3" spans="1:16" x14ac:dyDescent="0.3">
      <c r="J3">
        <f ca="1">RANDBETWEEN(1,6)</f>
        <v>4</v>
      </c>
      <c r="K3" t="str">
        <f>" is scheduled to report earnings "&amp;IFERROR("between "&amp;LEFT(C20,FIND("-",C20)-2)&amp;" and "&amp;RIGHT(C20,FIND("-",C20)-2),"on "&amp;C20)</f>
        <v xml:space="preserve"> is scheduled to report earnings on Jul 27, 2017</v>
      </c>
      <c r="L3" t="str">
        <f>" is slated to report earnings "&amp;IFERROR("between "&amp;LEFT(C20,FIND("-",C20)-2)&amp;" and "&amp;RIGHT(C20,FIND("-",C20)-2),"on "&amp;C20)</f>
        <v xml:space="preserve"> is slated to report earnings on Jul 27, 2017</v>
      </c>
      <c r="M3" t="str">
        <f>" will report earnings "&amp;IFERROR("between "&amp;LEFT(C20,FIND("-",C20)-2)&amp;" and "&amp;RIGHT(C20,FIND("-",C20)-2),"on "&amp;C20)</f>
        <v xml:space="preserve"> will report earnings on Jul 27, 2017</v>
      </c>
      <c r="N3" t="str">
        <f>" reports earnings "&amp;IFERROR("between "&amp;LEFT(C20,FIND("-",C20)-2)&amp;" and "&amp;RIGHT(C20,FIND("-",C20)-2),"on "&amp;C20)</f>
        <v xml:space="preserve"> reports earnings on Jul 27, 2017</v>
      </c>
      <c r="O3" t="str">
        <f>" plans to report earnings "&amp;IFERROR("between "&amp;LEFT(C20,FIND("-",C20)-2)&amp;" and "&amp;RIGHT(C20,FIND("-",C20)-2),"on "&amp;C20)</f>
        <v xml:space="preserve"> plans to report earnings on Jul 27, 2017</v>
      </c>
      <c r="P3" t="str">
        <f>" is going to report earnings "&amp;IFERROR("between "&amp;LEFT(C20,FIND("-",C20)-2)&amp;" and "&amp;RIGHT(C20,FIND("-",C20)-2),"on "&amp;C20)</f>
        <v xml:space="preserve"> is going to report earnings on Jul 27, 2017</v>
      </c>
    </row>
    <row r="4" spans="1:16" x14ac:dyDescent="0.3">
      <c r="B4" t="s">
        <v>4</v>
      </c>
      <c r="J4">
        <f ca="1">RANDBETWEEN(1,2)</f>
        <v>2</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$22.98, down .26% after opening up slightly over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$22.98, down .26% after opening up a fraction over yesterday's closing price</v>
      </c>
    </row>
    <row r="5" spans="1:16" x14ac:dyDescent="0.3">
      <c r="J5">
        <f ca="1">RANDBETWEEN(1,2)</f>
        <v>2</v>
      </c>
      <c r="K5" t="str">
        <f>"The one year target estimate for " &amp; D1 &amp; " is " &amp; TEXT(C23,"$####.00")</f>
        <v>The one year target estimate for Amer Sports is $25.69</v>
      </c>
      <c r="L5" t="str">
        <f>D1 &amp; " is expected to be trading at " &amp; TEXT(C23, "$####.00") &amp; ", based on target estimates"</f>
        <v>Amer Sports is expected to be trading at $25.69, based on target estimates</v>
      </c>
    </row>
    <row r="6" spans="1:16" x14ac:dyDescent="0.3">
      <c r="K6" t="str">
        <f>" which would be " &amp; IF(OR(LEFT(ABS((C23-C2)/C2*100),1)="8",LEFT(ABS((C23-C2)/C2*100),2)="18"), "an ", "a ")  &amp;TEXT(ABS((C23-C2)/C2),"####.00%")&amp;IF((C23-C2)&gt;0," increase over"," decrease from")&amp;" the current price"</f>
        <v xml:space="preserve"> which would be a 11.79% increase over the current price</v>
      </c>
    </row>
    <row r="7" spans="1:16" x14ac:dyDescent="0.3">
      <c r="A7" s="1">
        <v>0</v>
      </c>
      <c r="B7" t="s">
        <v>5</v>
      </c>
      <c r="C7" t="s">
        <v>6530</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increase by -578.57% over last quarter based on the average of 4 analyst estimates (Yahoo Finance)</v>
      </c>
    </row>
    <row r="8" spans="1:16" x14ac:dyDescent="0.3">
      <c r="A8" s="1">
        <v>1</v>
      </c>
      <c r="B8" t="s">
        <v>7</v>
      </c>
      <c r="C8" t="s">
        <v>6531</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near the middle of its 52 week range</v>
      </c>
    </row>
    <row r="9" spans="1:16" x14ac:dyDescent="0.3">
      <c r="A9" s="1">
        <v>2</v>
      </c>
      <c r="B9" t="s">
        <v>9</v>
      </c>
      <c r="C9" t="s">
        <v>6532</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has been a, positive earnings surprise 1 time, and a negative earnings surprise 3 times</v>
      </c>
    </row>
    <row r="10" spans="1:16" x14ac:dyDescent="0.3">
      <c r="A10" s="1">
        <v>3</v>
      </c>
      <c r="B10" t="s">
        <v>11</v>
      </c>
      <c r="C10" t="s">
        <v>6533</v>
      </c>
      <c r="K10" t="str">
        <f>IF(F48=F52,"",IF(F48&gt;F52, "EPS estimates have increased by " &amp; TEXT(F48-F52,"$0.00") &amp; " in the 2 months leading up to the earnings report", "EPS estimates have decreased by " &amp; TEXT(ABS(F48-F52),"$0.00") &amp; " in the 2 months leading up to the earnings report"))</f>
        <v>EPS estimates have decreased by $0.09 in the 2 months leading up to the earnings report</v>
      </c>
    </row>
    <row r="11" spans="1:16" x14ac:dyDescent="0.3">
      <c r="A11" s="1">
        <v>4</v>
      </c>
      <c r="B11" t="s">
        <v>13</v>
      </c>
      <c r="C11" t="s">
        <v>6534</v>
      </c>
      <c r="K11" t="str">
        <f>IF(B145="Interest Income",U42, K42)</f>
        <v>No positive trends</v>
      </c>
    </row>
    <row r="12" spans="1:16" x14ac:dyDescent="0.3">
      <c r="A12" s="1">
        <v>5</v>
      </c>
      <c r="B12" t="s">
        <v>15</v>
      </c>
      <c r="C12" t="s">
        <v>6535</v>
      </c>
      <c r="D12" t="str">
        <f>LEFT(C12,FIND("-",C12)-2)</f>
        <v>19.81</v>
      </c>
      <c r="E12" t="str">
        <f>TRIM(RIGHT(C12,FIND("-",C12)-1))</f>
        <v>28.75</v>
      </c>
      <c r="K12" t="str">
        <f ca="1">D78</f>
        <v>Inconclusive</v>
      </c>
    </row>
    <row r="13" spans="1:16" x14ac:dyDescent="0.3">
      <c r="A13" s="1">
        <v>6</v>
      </c>
      <c r="B13" t="s">
        <v>17</v>
      </c>
      <c r="C13" t="s">
        <v>6536</v>
      </c>
      <c r="K13" t="str">
        <f ca="1">D89</f>
        <v>Inconclusive</v>
      </c>
    </row>
    <row r="14" spans="1:16" x14ac:dyDescent="0.3">
      <c r="A14" s="1">
        <v>7</v>
      </c>
      <c r="B14" t="s">
        <v>19</v>
      </c>
      <c r="C14" t="s">
        <v>6537</v>
      </c>
    </row>
    <row r="16" spans="1:16" x14ac:dyDescent="0.3">
      <c r="A16" s="1">
        <v>0</v>
      </c>
      <c r="B16" t="s">
        <v>21</v>
      </c>
      <c r="C16" t="s">
        <v>4078</v>
      </c>
    </row>
    <row r="17" spans="1:23" x14ac:dyDescent="0.3">
      <c r="A17" s="1">
        <v>1</v>
      </c>
      <c r="B17" t="s">
        <v>23</v>
      </c>
      <c r="C17" t="s">
        <v>6538</v>
      </c>
      <c r="K17" t="str">
        <f ca="1">K2 &amp; IF(J3=1, K3,IF(J3=2,L3,IF(J3=3,M3,IF(J3=4,N3,IF(J3=5,O3,IF(J3=6,P3)))))) &amp; ". " &amp; IF(J4=1,K4,IF(J4=2,L4)) &amp; ". " &amp; IF(J5=1,K5,IF(J5=2,L5)) &amp; K6 &amp; ". " &amp; K7 &amp; ". " &amp; K8 &amp; ". " &amp; K9 &amp; "."</f>
        <v>Amer Sports Corporation reports earnings on Jul 27, 2017. The current stock price is $22.98, down .26% after opening up a fraction over yesterday's closing price. Amer Sports is expected to be trading at $25.69, based on target estimates which would be a 11.79% increase over the current price. Earnings are expected to increase by -578.57% over last quarter based on the average of 4 analyst estimates (Yahoo Finance). The stock is trading near the middle of its 52 week range. Over the last 4 quarters, there has been a, positive earnings surprise 1 time, and a negative earnings surprise 3 times.</v>
      </c>
    </row>
    <row r="18" spans="1:23" x14ac:dyDescent="0.3">
      <c r="A18" s="1">
        <v>2</v>
      </c>
      <c r="B18" t="s">
        <v>25</v>
      </c>
      <c r="C18" t="s">
        <v>6539</v>
      </c>
    </row>
    <row r="19" spans="1:23" x14ac:dyDescent="0.3">
      <c r="A19" s="1">
        <v>3</v>
      </c>
      <c r="B19" t="s">
        <v>27</v>
      </c>
      <c r="C19" t="s">
        <v>6540</v>
      </c>
    </row>
    <row r="20" spans="1:23" x14ac:dyDescent="0.3">
      <c r="A20" s="1">
        <v>4</v>
      </c>
      <c r="B20" t="s">
        <v>29</v>
      </c>
      <c r="C20" t="s">
        <v>30</v>
      </c>
    </row>
    <row r="21" spans="1:23" x14ac:dyDescent="0.3">
      <c r="A21" s="1">
        <v>5</v>
      </c>
      <c r="B21" t="s">
        <v>31</v>
      </c>
      <c r="C21" t="s">
        <v>6541</v>
      </c>
    </row>
    <row r="22" spans="1:23" x14ac:dyDescent="0.3">
      <c r="A22" s="1">
        <v>6</v>
      </c>
      <c r="B22" t="s">
        <v>33</v>
      </c>
      <c r="C22" t="s">
        <v>6542</v>
      </c>
      <c r="J22">
        <f>IF(K22 &lt;&gt; "",1, 0)</f>
        <v>0</v>
      </c>
      <c r="K22" t="str">
        <f>IF(I145="pos_trend","Revenue","")</f>
        <v/>
      </c>
      <c r="L22" t="str">
        <f t="shared" ref="L22:L38" si="0">IF(EXACT(K22,UPPER(K22)),K22,LOWER(K22))</f>
        <v/>
      </c>
      <c r="M22" t="str">
        <f>L22</f>
        <v/>
      </c>
      <c r="T22">
        <f>IF(U22 &lt;&gt; "",1, 0)</f>
        <v>0</v>
      </c>
      <c r="U22" t="str">
        <f>IF(AND(B145 = "Interest Income",I145="pos_trend"), "Interest Income","")</f>
        <v/>
      </c>
      <c r="V22" t="str">
        <f t="shared" ref="V22:V38" si="1">IF(EXACT(U22,UPPER(U22)),U22,LOWER(U22))</f>
        <v/>
      </c>
      <c r="W22" t="str">
        <f>V22</f>
        <v/>
      </c>
    </row>
    <row r="23" spans="1:23" x14ac:dyDescent="0.3">
      <c r="A23" s="1">
        <v>7</v>
      </c>
      <c r="B23" t="s">
        <v>34</v>
      </c>
      <c r="C23" t="s">
        <v>6543</v>
      </c>
      <c r="J23">
        <f>IF(K23 &lt;&gt; "",2, 0)</f>
        <v>0</v>
      </c>
      <c r="K23" t="str">
        <f>IF(I146="pos_trend",B146,"")</f>
        <v/>
      </c>
      <c r="L23" t="str">
        <f t="shared" si="0"/>
        <v/>
      </c>
      <c r="M23" t="str">
        <f t="shared" ref="M23:M39" si="2">IF(L23&lt;&gt;"", M22 &amp; ", " &amp; L23,M22)</f>
        <v/>
      </c>
      <c r="T23">
        <f>IF(U23 &lt;&gt; "",2, 0)</f>
        <v>0</v>
      </c>
      <c r="U23" t="str">
        <f>IF(I151="pos_trend",B151,"")</f>
        <v/>
      </c>
      <c r="V23" t="str">
        <f t="shared" si="1"/>
        <v/>
      </c>
      <c r="W23" t="str">
        <f t="shared" ref="W23:W39" si="3">IF(V23&lt;&gt;"", W22 &amp; ", " &amp; V23,W22)</f>
        <v/>
      </c>
    </row>
    <row r="24" spans="1:23" x14ac:dyDescent="0.3">
      <c r="J24">
        <f>IF(K24 &lt;&gt; "",3, 0)</f>
        <v>0</v>
      </c>
      <c r="K24" t="str">
        <f>IF(I153="pos_trend",B153,"")</f>
        <v/>
      </c>
      <c r="L24" t="str">
        <f t="shared" si="0"/>
        <v/>
      </c>
      <c r="M24" t="str">
        <f t="shared" si="2"/>
        <v/>
      </c>
      <c r="T24">
        <f>IF(U24 &lt;&gt; "",3, 0)</f>
        <v>0</v>
      </c>
      <c r="U24" t="str">
        <f>IF(I161="pos_trend",B161,"")</f>
        <v/>
      </c>
      <c r="V24" t="str">
        <f t="shared" si="1"/>
        <v/>
      </c>
      <c r="W24" t="str">
        <f t="shared" si="3"/>
        <v/>
      </c>
    </row>
    <row r="25" spans="1:23" x14ac:dyDescent="0.3">
      <c r="J25">
        <f>IF(K25 &lt;&gt; "",4, 0)</f>
        <v>0</v>
      </c>
      <c r="K25" t="str">
        <f>IF(I154="pos_trend",B154,"")</f>
        <v/>
      </c>
      <c r="L25" t="str">
        <f t="shared" si="0"/>
        <v/>
      </c>
      <c r="M25" t="str">
        <f t="shared" si="2"/>
        <v/>
      </c>
      <c r="T25">
        <f>IF(U25 &lt;&gt; "",4, 0)</f>
        <v>0</v>
      </c>
      <c r="U25" t="str">
        <f>IF(I162="pos_trend",B162,"")</f>
        <v/>
      </c>
      <c r="V25" t="str">
        <f t="shared" si="1"/>
        <v/>
      </c>
      <c r="W25" t="str">
        <f t="shared" si="3"/>
        <v/>
      </c>
    </row>
    <row r="26" spans="1:23" x14ac:dyDescent="0.3">
      <c r="B26" s="1" t="s">
        <v>36</v>
      </c>
      <c r="C26" s="1" t="s">
        <v>37</v>
      </c>
      <c r="D26" s="1" t="s">
        <v>38</v>
      </c>
      <c r="E26" s="1" t="s">
        <v>39</v>
      </c>
      <c r="F26" s="1" t="s">
        <v>40</v>
      </c>
      <c r="J26">
        <f>IF(K26 &lt;&gt; "",5, 0)</f>
        <v>0</v>
      </c>
      <c r="K26" t="str">
        <f>IF(I155="pos_trend",B155,"")</f>
        <v/>
      </c>
      <c r="L26" t="str">
        <f t="shared" si="0"/>
        <v/>
      </c>
      <c r="M26" t="str">
        <f t="shared" si="2"/>
        <v/>
      </c>
      <c r="T26">
        <f>IF(U26 &lt;&gt; "",5, 0)</f>
        <v>0</v>
      </c>
      <c r="U26" t="str">
        <f>IF(I167="pos_trend",B167,"")</f>
        <v/>
      </c>
      <c r="V26" t="str">
        <f t="shared" si="1"/>
        <v/>
      </c>
      <c r="W26" t="str">
        <f t="shared" si="3"/>
        <v/>
      </c>
    </row>
    <row r="27" spans="1:23" x14ac:dyDescent="0.3">
      <c r="A27" s="1">
        <v>0</v>
      </c>
      <c r="B27" t="s">
        <v>41</v>
      </c>
      <c r="C27">
        <v>4</v>
      </c>
      <c r="D27">
        <v>4</v>
      </c>
      <c r="E27">
        <v>10</v>
      </c>
      <c r="F27">
        <v>11</v>
      </c>
      <c r="J27">
        <f>IF(K27 &lt;&gt; "",6, 0)</f>
        <v>0</v>
      </c>
      <c r="K27" t="str">
        <f>IF(I172="pos_trend",B172,"")</f>
        <v/>
      </c>
      <c r="L27" t="str">
        <f t="shared" si="0"/>
        <v/>
      </c>
      <c r="M27" t="str">
        <f t="shared" si="2"/>
        <v/>
      </c>
      <c r="T27">
        <f>IF(U27 &lt;&gt; "",6, 0)</f>
        <v>0</v>
      </c>
      <c r="U27" t="str">
        <f>IF(I170="pos_trend",B170,"")</f>
        <v/>
      </c>
      <c r="V27" t="str">
        <f t="shared" si="1"/>
        <v/>
      </c>
      <c r="W27" t="str">
        <f t="shared" si="3"/>
        <v/>
      </c>
    </row>
    <row r="28" spans="1:23" x14ac:dyDescent="0.3">
      <c r="A28" s="1">
        <v>1</v>
      </c>
      <c r="B28" t="s">
        <v>42</v>
      </c>
      <c r="C28">
        <v>-0.14000000000000001</v>
      </c>
      <c r="D28">
        <v>0.67</v>
      </c>
      <c r="E28">
        <v>1.2</v>
      </c>
      <c r="F28">
        <v>1.45</v>
      </c>
      <c r="J28">
        <f>IF(K28 &lt;&gt; "",7, 0)</f>
        <v>0</v>
      </c>
      <c r="K28" t="str">
        <f>IF(I173="pos_trend",B173,"")</f>
        <v/>
      </c>
      <c r="L28" t="str">
        <f t="shared" si="0"/>
        <v/>
      </c>
      <c r="M28" t="str">
        <f t="shared" si="2"/>
        <v/>
      </c>
      <c r="T28">
        <f>IF(U28 &lt;&gt; "",7, 0)</f>
        <v>0</v>
      </c>
      <c r="U28" t="str">
        <f>IF(I171="pos_trend",B171,"")</f>
        <v/>
      </c>
      <c r="V28" t="str">
        <f t="shared" si="1"/>
        <v/>
      </c>
      <c r="W28" t="str">
        <f t="shared" si="3"/>
        <v/>
      </c>
    </row>
    <row r="29" spans="1:23" x14ac:dyDescent="0.3">
      <c r="A29" s="1">
        <v>2</v>
      </c>
      <c r="B29" t="s">
        <v>43</v>
      </c>
      <c r="C29">
        <v>-0.17</v>
      </c>
      <c r="D29">
        <v>0.64</v>
      </c>
      <c r="E29">
        <v>1.1100000000000001</v>
      </c>
      <c r="F29">
        <v>1.33</v>
      </c>
      <c r="J29">
        <f>IF(K29 &lt;&gt; "",8, 0)</f>
        <v>0</v>
      </c>
      <c r="K29" t="str">
        <f>IF(I174="pos_trend",B174,"")</f>
        <v/>
      </c>
      <c r="L29" t="str">
        <f t="shared" si="0"/>
        <v/>
      </c>
      <c r="M29" t="str">
        <f t="shared" si="2"/>
        <v/>
      </c>
      <c r="T29">
        <f>IF(U29 &lt;&gt; "",8, 0)</f>
        <v>0</v>
      </c>
      <c r="U29" t="str">
        <f>IF(I172="pos_trend",B172,"")</f>
        <v/>
      </c>
      <c r="V29" t="str">
        <f t="shared" si="1"/>
        <v/>
      </c>
      <c r="W29" t="str">
        <f t="shared" si="3"/>
        <v/>
      </c>
    </row>
    <row r="30" spans="1:23" x14ac:dyDescent="0.3">
      <c r="A30" s="1">
        <v>3</v>
      </c>
      <c r="B30" t="s">
        <v>44</v>
      </c>
      <c r="C30">
        <v>-0.1</v>
      </c>
      <c r="D30">
        <v>0.68</v>
      </c>
      <c r="E30">
        <v>1.26</v>
      </c>
      <c r="F30">
        <v>1.82</v>
      </c>
      <c r="J30">
        <f>IF(K30 &lt;&gt; "",9, 0)</f>
        <v>0</v>
      </c>
      <c r="K30" t="str">
        <f>IF(I185="pos_trend",B185,"")</f>
        <v/>
      </c>
      <c r="L30" t="str">
        <f t="shared" si="0"/>
        <v/>
      </c>
      <c r="M30" t="str">
        <f t="shared" si="2"/>
        <v/>
      </c>
      <c r="T30">
        <f>IF(U30 &lt;&gt; "",9, 0)</f>
        <v>0</v>
      </c>
      <c r="U30" t="str">
        <f>IF(I178="pos_trend",B178,"")</f>
        <v/>
      </c>
      <c r="V30" t="str">
        <f t="shared" si="1"/>
        <v/>
      </c>
      <c r="W30" t="str">
        <f t="shared" si="3"/>
        <v/>
      </c>
    </row>
    <row r="31" spans="1:23" x14ac:dyDescent="0.3">
      <c r="A31" s="1">
        <v>4</v>
      </c>
      <c r="B31" t="s">
        <v>45</v>
      </c>
      <c r="C31">
        <v>-0.13</v>
      </c>
      <c r="D31">
        <v>0.62</v>
      </c>
      <c r="E31">
        <v>1.18</v>
      </c>
      <c r="F31">
        <v>1.2</v>
      </c>
      <c r="J31">
        <f>IF(K31 &lt;&gt; "",10, 0)</f>
        <v>0</v>
      </c>
      <c r="K31" t="str">
        <f>IF(I186="pos_trend",B186,"")</f>
        <v/>
      </c>
      <c r="L31" t="str">
        <f t="shared" si="0"/>
        <v/>
      </c>
      <c r="M31" t="str">
        <f t="shared" si="2"/>
        <v/>
      </c>
      <c r="T31">
        <f>IF(U31 &lt;&gt; "",10, 0)</f>
        <v>0</v>
      </c>
      <c r="U31" t="str">
        <f>IF(I199="pos_trend",B199,"")</f>
        <v/>
      </c>
      <c r="V31" t="str">
        <f t="shared" si="1"/>
        <v/>
      </c>
      <c r="W31" t="str">
        <f t="shared" si="3"/>
        <v/>
      </c>
    </row>
    <row r="32" spans="1:23" x14ac:dyDescent="0.3">
      <c r="J32">
        <f>IF(K32 &lt;&gt; "",11, 0)</f>
        <v>0</v>
      </c>
      <c r="K32" t="str">
        <f>IF(I187="pos_trend",B187,"")</f>
        <v/>
      </c>
      <c r="L32" t="str">
        <f t="shared" si="0"/>
        <v/>
      </c>
      <c r="M32" t="str">
        <f t="shared" si="2"/>
        <v/>
      </c>
      <c r="T32">
        <f>IF(U32 &lt;&gt; "",11, 0)</f>
        <v>0</v>
      </c>
      <c r="U32" t="str">
        <f>IF(I209="pos_trend",B209,"")</f>
        <v/>
      </c>
      <c r="V32" t="str">
        <f t="shared" si="1"/>
        <v/>
      </c>
      <c r="W32" t="str">
        <f t="shared" si="3"/>
        <v/>
      </c>
    </row>
    <row r="33" spans="1:23" x14ac:dyDescent="0.3">
      <c r="B33" s="1" t="s">
        <v>46</v>
      </c>
      <c r="C33" s="1" t="s">
        <v>37</v>
      </c>
      <c r="D33" s="1" t="s">
        <v>38</v>
      </c>
      <c r="E33" s="1" t="s">
        <v>39</v>
      </c>
      <c r="F33" s="1" t="s">
        <v>40</v>
      </c>
      <c r="J33">
        <f>IF(K33 &lt;&gt; "",12, 0)</f>
        <v>0</v>
      </c>
      <c r="K33" t="str">
        <f>IF(I195="pos_trend",B195,"")</f>
        <v/>
      </c>
      <c r="L33" t="str">
        <f t="shared" si="0"/>
        <v/>
      </c>
      <c r="M33" t="str">
        <f t="shared" si="2"/>
        <v/>
      </c>
      <c r="T33">
        <f>IF(U33 &lt;&gt; "",12, 0)</f>
        <v>0</v>
      </c>
      <c r="U33" t="str">
        <f>IF(I231="pos_trend",B231,"")</f>
        <v/>
      </c>
      <c r="V33" t="str">
        <f t="shared" si="1"/>
        <v/>
      </c>
      <c r="W33" t="str">
        <f t="shared" si="3"/>
        <v/>
      </c>
    </row>
    <row r="34" spans="1:23" x14ac:dyDescent="0.3">
      <c r="A34" s="1">
        <v>0</v>
      </c>
      <c r="B34" t="s">
        <v>41</v>
      </c>
      <c r="C34" t="s">
        <v>4962</v>
      </c>
      <c r="D34" t="s">
        <v>48</v>
      </c>
      <c r="E34" t="s">
        <v>2512</v>
      </c>
      <c r="F34" t="s">
        <v>5003</v>
      </c>
      <c r="J34">
        <f>IF(K34 &lt;&gt; "",13, 0)</f>
        <v>0</v>
      </c>
      <c r="K34" t="str">
        <f>IF(I196="pos_trend",B196,"")</f>
        <v/>
      </c>
      <c r="L34" t="str">
        <f t="shared" si="0"/>
        <v/>
      </c>
      <c r="M34" t="str">
        <f t="shared" si="2"/>
        <v/>
      </c>
      <c r="T34">
        <f>IF(U34 &lt;&gt; "",13, 0)</f>
        <v>0</v>
      </c>
      <c r="U34" t="str">
        <f>IF(I251="pos_trend",B251,"")</f>
        <v/>
      </c>
      <c r="V34" t="str">
        <f t="shared" si="1"/>
        <v/>
      </c>
      <c r="W34" t="str">
        <f t="shared" si="3"/>
        <v/>
      </c>
    </row>
    <row r="35" spans="1:23" x14ac:dyDescent="0.3">
      <c r="A35" s="1">
        <v>1</v>
      </c>
      <c r="B35" t="s">
        <v>42</v>
      </c>
      <c r="C35" t="s">
        <v>6544</v>
      </c>
      <c r="D35" t="s">
        <v>6545</v>
      </c>
      <c r="E35" t="s">
        <v>1052</v>
      </c>
      <c r="F35" t="s">
        <v>6546</v>
      </c>
      <c r="J35">
        <f>IF(K35 &lt;&gt; "",14, 0)</f>
        <v>0</v>
      </c>
      <c r="K35" t="str">
        <f>IF(I201="pos_trend",B201,"")</f>
        <v/>
      </c>
      <c r="L35" t="str">
        <f t="shared" si="0"/>
        <v/>
      </c>
      <c r="M35" t="str">
        <f t="shared" si="2"/>
        <v/>
      </c>
      <c r="T35">
        <f>IF(U35 &lt;&gt; "",14, 0)</f>
        <v>0</v>
      </c>
      <c r="U35" t="str">
        <f>IF(I279="pos_trend",B279,"")</f>
        <v/>
      </c>
      <c r="V35" t="str">
        <f t="shared" si="1"/>
        <v/>
      </c>
      <c r="W35" t="str">
        <f t="shared" si="3"/>
        <v/>
      </c>
    </row>
    <row r="36" spans="1:23" x14ac:dyDescent="0.3">
      <c r="A36" s="1">
        <v>2</v>
      </c>
      <c r="B36" t="s">
        <v>43</v>
      </c>
      <c r="C36" t="s">
        <v>5732</v>
      </c>
      <c r="D36" t="s">
        <v>6547</v>
      </c>
      <c r="E36" t="s">
        <v>6548</v>
      </c>
      <c r="F36" t="s">
        <v>3774</v>
      </c>
      <c r="J36">
        <f>IF(K36 &lt;&gt; "",15, 0)</f>
        <v>0</v>
      </c>
      <c r="K36" t="str">
        <f>IF(I202="pos_trend",B202,"")</f>
        <v/>
      </c>
      <c r="L36" t="str">
        <f t="shared" si="0"/>
        <v/>
      </c>
      <c r="M36" t="str">
        <f t="shared" si="2"/>
        <v/>
      </c>
      <c r="T36">
        <f>IF(U36 &lt;&gt; "",15, 0)</f>
        <v>0</v>
      </c>
      <c r="U36" t="str">
        <f>IF(I336="pos_trend",B336,"")</f>
        <v/>
      </c>
      <c r="V36" t="str">
        <f t="shared" si="1"/>
        <v/>
      </c>
      <c r="W36" t="str">
        <f t="shared" si="3"/>
        <v/>
      </c>
    </row>
    <row r="37" spans="1:23" x14ac:dyDescent="0.3">
      <c r="A37" s="1">
        <v>3</v>
      </c>
      <c r="B37" t="s">
        <v>44</v>
      </c>
      <c r="C37" t="s">
        <v>6549</v>
      </c>
      <c r="D37" t="s">
        <v>6550</v>
      </c>
      <c r="E37" t="s">
        <v>6551</v>
      </c>
      <c r="F37" t="s">
        <v>3769</v>
      </c>
      <c r="J37">
        <f>IF(K37 &lt;&gt; "",16, 0)</f>
        <v>0</v>
      </c>
      <c r="K37" t="str">
        <f>IF(I203="pos_trend",B203,"")</f>
        <v/>
      </c>
      <c r="L37" t="str">
        <f t="shared" si="0"/>
        <v/>
      </c>
      <c r="M37" t="str">
        <f t="shared" si="2"/>
        <v/>
      </c>
      <c r="T37">
        <f>IF(U37 &lt;&gt; "",16, 0)</f>
        <v>0</v>
      </c>
      <c r="U37" t="str">
        <f>IF(I235="pos_trend",B235,"")</f>
        <v/>
      </c>
      <c r="V37" t="str">
        <f t="shared" si="1"/>
        <v/>
      </c>
      <c r="W37" t="str">
        <f t="shared" si="3"/>
        <v/>
      </c>
    </row>
    <row r="38" spans="1:23" x14ac:dyDescent="0.3">
      <c r="A38" s="1">
        <v>4</v>
      </c>
      <c r="B38" t="s">
        <v>60</v>
      </c>
      <c r="C38" t="s">
        <v>6552</v>
      </c>
      <c r="D38" t="s">
        <v>6553</v>
      </c>
      <c r="E38" t="s">
        <v>6554</v>
      </c>
      <c r="F38" t="s">
        <v>1052</v>
      </c>
      <c r="J38">
        <f>IF(K38 &lt;&gt; "",17, 0)</f>
        <v>0</v>
      </c>
      <c r="K38" t="str">
        <f>IF(I351="pos_trend",B351,"")</f>
        <v/>
      </c>
      <c r="L38" t="str">
        <f t="shared" si="0"/>
        <v/>
      </c>
      <c r="M38" t="str">
        <f t="shared" si="2"/>
        <v/>
      </c>
      <c r="T38">
        <f>IF(U38 &lt;&gt; "",17, 0)</f>
        <v>0</v>
      </c>
      <c r="U38" t="str">
        <f>IF(I236="pos_trend",B236,"")</f>
        <v/>
      </c>
      <c r="V38" t="str">
        <f t="shared" si="1"/>
        <v/>
      </c>
      <c r="W38" t="str">
        <f t="shared" si="3"/>
        <v/>
      </c>
    </row>
    <row r="39" spans="1:23" x14ac:dyDescent="0.3">
      <c r="A39" s="1">
        <v>5</v>
      </c>
      <c r="B39" t="s">
        <v>63</v>
      </c>
      <c r="C39" t="s">
        <v>1111</v>
      </c>
      <c r="D39" t="s">
        <v>5647</v>
      </c>
      <c r="E39" t="s">
        <v>6220</v>
      </c>
      <c r="F39" t="s">
        <v>6555</v>
      </c>
      <c r="K39" t="str">
        <f>IF(I352="pos_trend",B352,"")</f>
        <v/>
      </c>
      <c r="M39" t="str">
        <f t="shared" si="2"/>
        <v/>
      </c>
      <c r="W39" t="str">
        <f t="shared" si="3"/>
        <v/>
      </c>
    </row>
    <row r="40" spans="1:23" x14ac:dyDescent="0.3">
      <c r="J40">
        <f>MAX(J22:J39)</f>
        <v>0</v>
      </c>
      <c r="K40" t="str">
        <f>VLOOKUP(J40,J22:K39,2,FALSE)</f>
        <v/>
      </c>
      <c r="M40" t="str">
        <f>IF(IFERROR(FIND(",",M39),TRUE)=TRUE,M39,IF(NOT(EXACT(K40,UPPER(K40))),SUBSTITUTE(M39,LOWER(K40),"and "&amp;LOWER(K40)),SUBSTITUTE(M39,K40,"and "&amp;K40)))</f>
        <v/>
      </c>
      <c r="T40">
        <f>MAX(T22:T39)</f>
        <v>0</v>
      </c>
      <c r="U40" t="str">
        <f>VLOOKUP(T40,T22:U39,2,FALSE)</f>
        <v/>
      </c>
      <c r="W40" t="str">
        <f>IF(IFERROR(FIND(",",W39),TRUE)=TRUE,W39,IF(NOT(EXACT(U40,UPPER(U40))),SUBSTITUTE(W39,LOWER(U40),"and "&amp;LOWER(U40)),SUBSTITUTE(W39,U40,"and "&amp;U40)))</f>
        <v/>
      </c>
    </row>
    <row r="41" spans="1:23" x14ac:dyDescent="0.3">
      <c r="B41" s="1" t="s">
        <v>68</v>
      </c>
      <c r="C41" s="1" t="s">
        <v>6556</v>
      </c>
      <c r="D41" s="1" t="s">
        <v>6557</v>
      </c>
      <c r="E41" s="1" t="s">
        <v>4971</v>
      </c>
      <c r="F41" s="1" t="s">
        <v>4972</v>
      </c>
    </row>
    <row r="42" spans="1:23" x14ac:dyDescent="0.3">
      <c r="A42" s="1">
        <v>0</v>
      </c>
      <c r="B42" t="s">
        <v>73</v>
      </c>
      <c r="C42" t="s">
        <v>4387</v>
      </c>
      <c r="D42" t="s">
        <v>6558</v>
      </c>
      <c r="E42" t="s">
        <v>6559</v>
      </c>
      <c r="F42" t="s">
        <v>3186</v>
      </c>
      <c r="K42" t="str">
        <f>SUBSTITUTE(IF(M40&lt;&gt;"", D1 &amp; " has managed to increase " &amp; M40 &amp; " each year since " &amp; C144, "No positive trends")," , "," ")</f>
        <v>No positive trends</v>
      </c>
      <c r="U42" t="str">
        <f>SUBSTITUTE(IF(W40&lt;&gt;"", D1 &amp; " has managed to increase " &amp; W40 &amp; " each year since " &amp; C144, "No positive trends")," , "," ")</f>
        <v>No positive trends</v>
      </c>
    </row>
    <row r="43" spans="1:23" x14ac:dyDescent="0.3">
      <c r="A43" s="1">
        <v>1</v>
      </c>
      <c r="B43" t="s">
        <v>78</v>
      </c>
      <c r="C43" t="s">
        <v>4385</v>
      </c>
      <c r="D43" t="s">
        <v>6560</v>
      </c>
      <c r="E43" t="s">
        <v>6213</v>
      </c>
      <c r="F43" t="s">
        <v>6561</v>
      </c>
    </row>
    <row r="44" spans="1:23" x14ac:dyDescent="0.3">
      <c r="A44" s="1">
        <v>2</v>
      </c>
      <c r="B44" t="s">
        <v>82</v>
      </c>
      <c r="C44" t="s">
        <v>83</v>
      </c>
      <c r="D44" t="s">
        <v>3782</v>
      </c>
      <c r="E44" t="s">
        <v>1829</v>
      </c>
      <c r="F44" t="s">
        <v>6562</v>
      </c>
    </row>
    <row r="45" spans="1:23" x14ac:dyDescent="0.3">
      <c r="A45" s="1">
        <v>3</v>
      </c>
      <c r="B45" t="s">
        <v>87</v>
      </c>
      <c r="C45" t="s">
        <v>5804</v>
      </c>
      <c r="D45" t="s">
        <v>6563</v>
      </c>
      <c r="E45" t="s">
        <v>6564</v>
      </c>
      <c r="F45" t="s">
        <v>6565</v>
      </c>
    </row>
    <row r="47" spans="1:23" x14ac:dyDescent="0.3">
      <c r="B47" s="1" t="s">
        <v>92</v>
      </c>
      <c r="C47" s="1" t="s">
        <v>37</v>
      </c>
      <c r="D47" s="1" t="s">
        <v>38</v>
      </c>
      <c r="E47" s="1" t="s">
        <v>39</v>
      </c>
      <c r="F47" s="1" t="s">
        <v>40</v>
      </c>
    </row>
    <row r="48" spans="1:23" x14ac:dyDescent="0.3">
      <c r="A48" s="1">
        <v>0</v>
      </c>
      <c r="B48" t="s">
        <v>93</v>
      </c>
      <c r="C48">
        <v>-0.14000000000000001</v>
      </c>
      <c r="D48">
        <v>0.67</v>
      </c>
      <c r="E48">
        <v>1.2</v>
      </c>
      <c r="F48">
        <v>1.45</v>
      </c>
    </row>
    <row r="49" spans="1:14" x14ac:dyDescent="0.3">
      <c r="A49" s="1">
        <v>1</v>
      </c>
      <c r="B49" t="s">
        <v>94</v>
      </c>
      <c r="C49">
        <v>-0.14000000000000001</v>
      </c>
      <c r="D49">
        <v>0.67</v>
      </c>
      <c r="E49">
        <v>1.2</v>
      </c>
      <c r="F49">
        <v>1.45</v>
      </c>
    </row>
    <row r="50" spans="1:14" x14ac:dyDescent="0.3">
      <c r="A50" s="1">
        <v>2</v>
      </c>
      <c r="B50" t="s">
        <v>95</v>
      </c>
      <c r="C50">
        <v>-0.14000000000000001</v>
      </c>
      <c r="D50">
        <v>0.67</v>
      </c>
      <c r="E50">
        <v>1.2</v>
      </c>
      <c r="F50">
        <v>1.45</v>
      </c>
    </row>
    <row r="51" spans="1:14" x14ac:dyDescent="0.3">
      <c r="A51" s="1">
        <v>3</v>
      </c>
      <c r="B51" t="s">
        <v>96</v>
      </c>
      <c r="C51">
        <v>-0.14000000000000001</v>
      </c>
      <c r="D51">
        <v>0.67</v>
      </c>
      <c r="E51">
        <v>1.2</v>
      </c>
      <c r="F51">
        <v>1.46</v>
      </c>
    </row>
    <row r="52" spans="1:14" x14ac:dyDescent="0.3">
      <c r="A52" s="1">
        <v>4</v>
      </c>
      <c r="B52" t="s">
        <v>97</v>
      </c>
      <c r="C52">
        <v>-0.11</v>
      </c>
      <c r="D52">
        <v>0.69</v>
      </c>
      <c r="E52">
        <v>1.3</v>
      </c>
      <c r="F52">
        <v>1.54</v>
      </c>
    </row>
    <row r="54" spans="1:14" x14ac:dyDescent="0.3">
      <c r="B54" s="1" t="s">
        <v>98</v>
      </c>
      <c r="C54" s="1" t="s">
        <v>37</v>
      </c>
      <c r="D54" s="1" t="s">
        <v>38</v>
      </c>
      <c r="E54" s="1" t="s">
        <v>39</v>
      </c>
      <c r="F54" s="1" t="s">
        <v>40</v>
      </c>
    </row>
    <row r="55" spans="1:14" x14ac:dyDescent="0.3">
      <c r="A55" s="1">
        <v>0</v>
      </c>
      <c r="B55" t="s">
        <v>99</v>
      </c>
    </row>
    <row r="56" spans="1:14" x14ac:dyDescent="0.3">
      <c r="A56" s="1">
        <v>1</v>
      </c>
      <c r="B56" t="s">
        <v>100</v>
      </c>
    </row>
    <row r="57" spans="1:14" x14ac:dyDescent="0.3">
      <c r="A57" s="1">
        <v>2</v>
      </c>
      <c r="B57" t="s">
        <v>101</v>
      </c>
    </row>
    <row r="58" spans="1:14" x14ac:dyDescent="0.3">
      <c r="A58" s="1">
        <v>3</v>
      </c>
      <c r="B58" t="s">
        <v>102</v>
      </c>
    </row>
    <row r="60" spans="1:14" x14ac:dyDescent="0.3">
      <c r="B60" s="1" t="s">
        <v>103</v>
      </c>
      <c r="C60" s="1" t="s">
        <v>6566</v>
      </c>
      <c r="D60" s="1" t="s">
        <v>105</v>
      </c>
      <c r="E60" s="1" t="s">
        <v>106</v>
      </c>
      <c r="F60" s="1" t="s">
        <v>107</v>
      </c>
      <c r="I60" t="str">
        <f t="shared" ref="I60:I123" si="4">IF(AND(K60&gt; J60, L60&gt; K60, M60&gt; L60, N60&gt; M60), "pos_trend", IF(AND(K60&lt; J60, L60&lt; K60, M60&lt; L60, N60&lt; M60), "neg_trend", "N/A"))</f>
        <v>N/A</v>
      </c>
      <c r="J60" t="str">
        <f t="shared" ref="J60:J123" si="5">IFERROR(IF(TRIM(C60)="-", "N/A", IF(RIGHT(C60,1)=")",IF(RIGHT(C60,2)="T)",-1000000000000*VALUE(MID(C60,2,LEN(C60)-3)),IF(RIGHT(C60,2)="M)",-1000000*VALUE(MID(C60,2,LEN(C60)-3)),IF(RIGHT(C60,2)="B)",-1000000000*VALUE(MID(C60,2,LEN(C60)-3)),IF(RIGHT(C60,2)="k)",-1000*VALUE(MID(C60,2,LEN(C60)-3)),VALUE(SUBSTITUTE(C60,",","")))))),IF(RIGHT(C60,1)="T",1000000000000*VALUE(LEFT(C60,LEN(C60)-1)),IF(RIGHT(C60,1)="M",1000000*VALUE(LEFT(C60,LEN(C60)-1)),IF(RIGHT(C60,1)="B",1000000000*VALUE(LEFT(C60,LEN(C60)-1)),IF(RIGHT(C60,1)="%",0.01*VALUE(LEFT(C60,LEN(C60)-1)),IF(RIGHT(C60,1)="k",1000*VALUE(LEFT(C60,LEN(C60)-1)),VALUE(SUBSTITUTE(C60,",",""))))))))),"N/A")</f>
        <v>N/A</v>
      </c>
      <c r="K60" t="str">
        <f t="shared" ref="K60:K123" si="6">IFERROR(IF(TRIM(D60)="-", "N/A", IF(RIGHT(D60,1)=")",IF(RIGHT(D60,2)="T)",-1000000000000*VALUE(MID(D60,2,LEN(D60)-3)),IF(RIGHT(D60,2)="M)",-1000000*VALUE(MID(D60,2,LEN(D60)-3)),IF(RIGHT(D60,2)="B)",-1000000000*VALUE(MID(D60,2,LEN(D60)-3)),IF(RIGHT(D60,2)="k)",-1000*VALUE(MID(D60,2,LEN(D60)-3)),VALUE(SUBSTITUTE(D60,",","")))))),IF(RIGHT(D60,1)="T",1000000000000*VALUE(LEFT(D60,LEN(D60)-1)),IF(RIGHT(D60,1)="M",1000000*VALUE(LEFT(D60,LEN(D60)-1)),IF(RIGHT(D60,1)="B",1000000000*VALUE(LEFT(D60,LEN(D60)-1)),IF(RIGHT(D60,1)="%",0.01*VALUE(LEFT(D60,LEN(D60)-1)),IF(RIGHT(D60,1)="k",1000*VALUE(LEFT(D60,LEN(D60)-1)),VALUE(SUBSTITUTE(D60,",",""))))))))),"N/A")</f>
        <v>N/A</v>
      </c>
      <c r="L60" t="str">
        <f t="shared" ref="L60:L123" si="7">IFERROR(IF(TRIM(E60)="-", "N/A", IF(RIGHT(E60,1)=")",IF(RIGHT(E60,2)="T)",-1000000000000*VALUE(MID(E60,2,LEN(E60)-3)),IF(RIGHT(E60,2)="M)",-1000000*VALUE(MID(E60,2,LEN(E60)-3)),IF(RIGHT(E60,2)="B)",-1000000000*VALUE(MID(E60,2,LEN(E60)-3)),IF(RIGHT(E60,2)="k)",-1000*VALUE(MID(E60,2,LEN(E60)-3)),VALUE(SUBSTITUTE(E60,",","")))))),IF(RIGHT(E60,1)="T",1000000000000*VALUE(LEFT(E60,LEN(E60)-1)),IF(RIGHT(E60,1)="M",1000000*VALUE(LEFT(E60,LEN(E60)-1)),IF(RIGHT(E60,1)="B",1000000000*VALUE(LEFT(E60,LEN(E60)-1)),IF(RIGHT(E60,1)="%",0.01*VALUE(LEFT(E60,LEN(E60)-1)),IF(RIGHT(E60,1)="k",1000*VALUE(LEFT(E60,LEN(E60)-1)),VALUE(SUBSTITUTE(E60,",",""))))))))),"N/A")</f>
        <v>N/A</v>
      </c>
      <c r="M60" t="str">
        <f t="shared" ref="M60:M123" si="8">IFERROR(IF(TRIM(F60)="-", "N/A", IF(RIGHT(F60,1)=")",IF(RIGHT(F60,2)="T)",-1000000000000*VALUE(MID(F60,2,LEN(F60)-3)),IF(RIGHT(F60,2)="M)",-1000000*VALUE(MID(F60,2,LEN(F60)-3)),IF(RIGHT(F60,2)="B)",-1000000000*VALUE(MID(F60,2,LEN(F60)-3)),IF(RIGHT(F60,2)="k)",-1000*VALUE(MID(F60,2,LEN(F60)-3)),VALUE(SUBSTITUTE(F60,",","")))))),IF(RIGHT(F60,1)="T",1000000000000*VALUE(LEFT(F60,LEN(F60)-1)),IF(RIGHT(F60,1)="M",1000000*VALUE(LEFT(F60,LEN(F60)-1)),IF(RIGHT(F60,1)="B",1000000000*VALUE(LEFT(F60,LEN(F60)-1)),IF(RIGHT(F60,1)="%",0.01*VALUE(LEFT(F60,LEN(F60)-1)),IF(RIGHT(F60,1)="k",1000*VALUE(LEFT(F60,LEN(F60)-1)),VALUE(SUBSTITUTE(F60,",",""))))))))),"N/A")</f>
        <v>N/A</v>
      </c>
      <c r="N60" t="str">
        <f t="shared" ref="N60:N123" si="9">IFERROR(IF(TRIM(G60)="-", "N/A", IF(RIGHT(G60,1)=")",IF(RIGHT(G60,2)="T)",-1000000000000*VALUE(MID(G60,2,LEN(G60)-3)),IF(RIGHT(G60,2)="M)",-1000000*VALUE(MID(G60,2,LEN(G60)-3)),IF(RIGHT(G60,2)="B)",-1000000000*VALUE(MID(G60,2,LEN(G60)-3)),IF(RIGHT(G60,2)="k)",-1000*VALUE(MID(G60,2,LEN(G60)-3)),VALUE(SUBSTITUTE(G60,",","")))))),IF(RIGHT(G60,1)="T",1000000000000*VALUE(LEFT(G60,LEN(G60)-1)),IF(RIGHT(G60,1)="M",1000000*VALUE(LEFT(G60,LEN(G60)-1)),IF(RIGHT(G60,1)="B",1000000000*VALUE(LEFT(G60,LEN(G60)-1)),IF(RIGHT(G60,1)="%",0.01*VALUE(LEFT(G60,LEN(G60)-1)),IF(RIGHT(G60,1)="k",1000*VALUE(LEFT(G60,LEN(G60)-1)),VALUE(SUBSTITUTE(G60,",",""))))))))),"N/A")</f>
        <v>N/A</v>
      </c>
    </row>
    <row r="61" spans="1:14" x14ac:dyDescent="0.3">
      <c r="A61" s="1">
        <v>0</v>
      </c>
      <c r="B61" t="s">
        <v>108</v>
      </c>
      <c r="C61" t="s">
        <v>6567</v>
      </c>
      <c r="F61">
        <v>0.19</v>
      </c>
      <c r="I61" t="str">
        <f t="shared" si="4"/>
        <v>N/A</v>
      </c>
      <c r="J61">
        <f t="shared" si="5"/>
        <v>-7.6999999999999999E-2</v>
      </c>
      <c r="K61" t="str">
        <f t="shared" si="6"/>
        <v>N/A</v>
      </c>
      <c r="L61" t="str">
        <f t="shared" si="7"/>
        <v>N/A</v>
      </c>
      <c r="M61">
        <f t="shared" si="8"/>
        <v>0.19</v>
      </c>
      <c r="N61" t="str">
        <f t="shared" si="9"/>
        <v>N/A</v>
      </c>
    </row>
    <row r="62" spans="1:14" x14ac:dyDescent="0.3">
      <c r="A62" s="1">
        <v>1</v>
      </c>
      <c r="B62" t="s">
        <v>110</v>
      </c>
      <c r="C62" t="s">
        <v>6568</v>
      </c>
      <c r="F62">
        <v>0.22</v>
      </c>
      <c r="I62" t="str">
        <f t="shared" si="4"/>
        <v>N/A</v>
      </c>
      <c r="J62">
        <f t="shared" si="5"/>
        <v>8.1000000000000003E-2</v>
      </c>
      <c r="K62" t="str">
        <f t="shared" si="6"/>
        <v>N/A</v>
      </c>
      <c r="L62" t="str">
        <f t="shared" si="7"/>
        <v>N/A</v>
      </c>
      <c r="M62">
        <f t="shared" si="8"/>
        <v>0.22</v>
      </c>
      <c r="N62" t="str">
        <f t="shared" si="9"/>
        <v>N/A</v>
      </c>
    </row>
    <row r="63" spans="1:14" x14ac:dyDescent="0.3">
      <c r="A63" s="1">
        <v>2</v>
      </c>
      <c r="B63" t="s">
        <v>112</v>
      </c>
      <c r="C63" t="s">
        <v>6569</v>
      </c>
      <c r="F63">
        <v>0.08</v>
      </c>
      <c r="I63" t="str">
        <f t="shared" si="4"/>
        <v>N/A</v>
      </c>
      <c r="J63">
        <f t="shared" si="5"/>
        <v>1.7000000000000001E-2</v>
      </c>
      <c r="K63" t="str">
        <f t="shared" si="6"/>
        <v>N/A</v>
      </c>
      <c r="L63" t="str">
        <f t="shared" si="7"/>
        <v>N/A</v>
      </c>
      <c r="M63">
        <f t="shared" si="8"/>
        <v>0.08</v>
      </c>
      <c r="N63" t="str">
        <f t="shared" si="9"/>
        <v>N/A</v>
      </c>
    </row>
    <row r="64" spans="1:14" x14ac:dyDescent="0.3">
      <c r="A64" s="1">
        <v>3</v>
      </c>
      <c r="B64" t="s">
        <v>114</v>
      </c>
      <c r="C64" t="s">
        <v>6570</v>
      </c>
      <c r="F64">
        <v>0.12</v>
      </c>
      <c r="I64" t="str">
        <f t="shared" si="4"/>
        <v>N/A</v>
      </c>
      <c r="J64">
        <f t="shared" si="5"/>
        <v>0.20800000000000002</v>
      </c>
      <c r="K64" t="str">
        <f t="shared" si="6"/>
        <v>N/A</v>
      </c>
      <c r="L64" t="str">
        <f t="shared" si="7"/>
        <v>N/A</v>
      </c>
      <c r="M64">
        <f t="shared" si="8"/>
        <v>0.12</v>
      </c>
      <c r="N64" t="str">
        <f t="shared" si="9"/>
        <v>N/A</v>
      </c>
    </row>
    <row r="65" spans="1:14" x14ac:dyDescent="0.3">
      <c r="A65" s="1">
        <v>4</v>
      </c>
      <c r="B65" t="s">
        <v>116</v>
      </c>
      <c r="C65" t="s">
        <v>4815</v>
      </c>
      <c r="F65">
        <v>0.08</v>
      </c>
      <c r="I65" t="str">
        <f t="shared" si="4"/>
        <v>N/A</v>
      </c>
      <c r="J65">
        <f t="shared" si="5"/>
        <v>0.11650000000000001</v>
      </c>
      <c r="K65" t="str">
        <f t="shared" si="6"/>
        <v>N/A</v>
      </c>
      <c r="L65" t="str">
        <f t="shared" si="7"/>
        <v>N/A</v>
      </c>
      <c r="M65">
        <f t="shared" si="8"/>
        <v>0.08</v>
      </c>
      <c r="N65" t="str">
        <f t="shared" si="9"/>
        <v>N/A</v>
      </c>
    </row>
    <row r="66" spans="1:14" x14ac:dyDescent="0.3">
      <c r="A66" s="1">
        <v>5</v>
      </c>
      <c r="B66" t="s">
        <v>118</v>
      </c>
      <c r="C66" t="s">
        <v>6571</v>
      </c>
      <c r="I66" t="str">
        <f t="shared" si="4"/>
        <v>N/A</v>
      </c>
      <c r="J66">
        <f t="shared" si="5"/>
        <v>0.1414</v>
      </c>
      <c r="K66" t="str">
        <f t="shared" si="6"/>
        <v>N/A</v>
      </c>
      <c r="L66" t="str">
        <f t="shared" si="7"/>
        <v>N/A</v>
      </c>
      <c r="M66" t="str">
        <f t="shared" si="8"/>
        <v>N/A</v>
      </c>
      <c r="N66" t="str">
        <f t="shared" si="9"/>
        <v>N/A</v>
      </c>
    </row>
    <row r="67" spans="1:14" x14ac:dyDescent="0.3">
      <c r="D67" t="s">
        <v>120</v>
      </c>
      <c r="E67" t="str">
        <f>C1</f>
        <v>Amer Sports Corporation (AMEAS.HE)</v>
      </c>
      <c r="I67" t="str">
        <f t="shared" si="4"/>
        <v>N/A</v>
      </c>
      <c r="J67" t="str">
        <f t="shared" si="5"/>
        <v>N/A</v>
      </c>
      <c r="K67" t="str">
        <f t="shared" si="6"/>
        <v>N/A</v>
      </c>
      <c r="L67" t="str">
        <f t="shared" si="7"/>
        <v>N/A</v>
      </c>
      <c r="M67" t="str">
        <f t="shared" si="8"/>
        <v>N/A</v>
      </c>
      <c r="N67" t="str">
        <f t="shared" si="9"/>
        <v>N/A</v>
      </c>
    </row>
    <row r="68" spans="1:14" x14ac:dyDescent="0.3">
      <c r="A68" s="1">
        <v>0</v>
      </c>
      <c r="B68" t="s">
        <v>121</v>
      </c>
      <c r="C68" t="s">
        <v>4078</v>
      </c>
      <c r="D68" t="e">
        <f ca="1">AVERAGE(VALUE(INDIRECT("J"&amp;(MATCH(B68,B69:B500,0)+68))),VALUE(INDIRECT("J"&amp;(MATCH(B68,B69:B500,0)+79))),VALUE(INDIRECT("J"&amp;(MATCH(B68,B69:B500,0)+90))),VALUE(INDIRECT("J"&amp;(MATCH(B68,B69:B500,0)+101))))</f>
        <v>#N/A</v>
      </c>
      <c r="E68" t="e">
        <f t="shared" ref="E68:E76" ca="1" si="10">IF(AND(C68&lt;&gt;"",D68&lt;&gt;0),IF(VALUE(J68)&gt;VALUE(K68),"above average","below average"),"no data")</f>
        <v>#N/A</v>
      </c>
      <c r="I68" t="str">
        <f t="shared" ca="1" si="4"/>
        <v>N/A</v>
      </c>
      <c r="J68">
        <f t="shared" si="5"/>
        <v>2680000000</v>
      </c>
      <c r="K68" t="str">
        <f t="shared" ca="1" si="6"/>
        <v>N/A</v>
      </c>
      <c r="L68" t="str">
        <f t="shared" ca="1" si="7"/>
        <v>N/A</v>
      </c>
      <c r="M68" t="str">
        <f t="shared" si="8"/>
        <v>N/A</v>
      </c>
      <c r="N68" t="str">
        <f t="shared" si="9"/>
        <v>N/A</v>
      </c>
    </row>
    <row r="69" spans="1:14" x14ac:dyDescent="0.3">
      <c r="A69" s="1">
        <v>1</v>
      </c>
      <c r="B69" t="s">
        <v>122</v>
      </c>
      <c r="D69" t="e">
        <f ca="1">AVERAGE(VALUE(INDIRECT("J"&amp;(MATCH(B69,B70:B501,0)+69))),VALUE(INDIRECT("J"&amp;(MATCH(B69,B70:B501,0)+80))),VALUE(INDIRECT("J"&amp;(MATCH(B69,B70:B501,0)+91))),VALUE(INDIRECT("J"&amp;(MATCH(B69,B70:B501,0)+102))))</f>
        <v>#N/A</v>
      </c>
      <c r="E69" t="e">
        <f t="shared" ca="1" si="10"/>
        <v>#N/A</v>
      </c>
      <c r="I69" t="str">
        <f t="shared" ca="1" si="4"/>
        <v>N/A</v>
      </c>
      <c r="J69" t="str">
        <f t="shared" si="5"/>
        <v>N/A</v>
      </c>
      <c r="K69" t="str">
        <f t="shared" ca="1" si="6"/>
        <v>N/A</v>
      </c>
      <c r="L69" t="str">
        <f t="shared" ca="1" si="7"/>
        <v>N/A</v>
      </c>
      <c r="M69" t="str">
        <f t="shared" si="8"/>
        <v>N/A</v>
      </c>
      <c r="N69" t="str">
        <f t="shared" si="9"/>
        <v>N/A</v>
      </c>
    </row>
    <row r="70" spans="1:14" x14ac:dyDescent="0.3">
      <c r="A70" s="1">
        <v>2</v>
      </c>
      <c r="B70" t="s">
        <v>123</v>
      </c>
      <c r="C70" t="s">
        <v>6539</v>
      </c>
      <c r="D70" t="e">
        <f ca="1">AVERAGE(VALUE(INDIRECT("J"&amp;(MATCH(B70,B71:B502,0)+70))),VALUE(INDIRECT("J"&amp;(MATCH(B70,B71:B502,0)+81))),VALUE(INDIRECT("J"&amp;(MATCH(B70,B71:B502,0)+92))),VALUE(INDIRECT("J"&amp;(MATCH(B70,B71:B502,0)+103))))</f>
        <v>#N/A</v>
      </c>
      <c r="E70" t="e">
        <f t="shared" ca="1" si="10"/>
        <v>#N/A</v>
      </c>
      <c r="F70" t="e">
        <f t="shared" ref="F70:F76" ca="1" si="11">IF(E70="above average",LOWER(TRIM(IF(ISNUMBER(VALUE(RIGHT(B70,1))),REPLACE(B70,LEN(B70),1,""),B70))),"")</f>
        <v>#N/A</v>
      </c>
      <c r="G70" t="e">
        <f ca="1">IFERROR(LEFT(F70,FIND("(",F70) - 2),F70)</f>
        <v>#N/A</v>
      </c>
      <c r="I70" t="str">
        <f t="shared" ca="1" si="4"/>
        <v>N/A</v>
      </c>
      <c r="J70">
        <f t="shared" si="5"/>
        <v>22.1</v>
      </c>
      <c r="K70" t="str">
        <f t="shared" ca="1" si="6"/>
        <v>N/A</v>
      </c>
      <c r="L70" t="str">
        <f t="shared" ca="1" si="7"/>
        <v>N/A</v>
      </c>
      <c r="M70" t="str">
        <f t="shared" ca="1" si="8"/>
        <v>N/A</v>
      </c>
      <c r="N70" t="str">
        <f t="shared" ca="1" si="9"/>
        <v>N/A</v>
      </c>
    </row>
    <row r="71" spans="1:14" x14ac:dyDescent="0.3">
      <c r="A71" s="1">
        <v>3</v>
      </c>
      <c r="B71" t="s">
        <v>124</v>
      </c>
      <c r="C71" t="s">
        <v>6572</v>
      </c>
      <c r="D71" t="e">
        <f ca="1">AVERAGE(VALUE(INDIRECT("J"&amp;(MATCH(B71,B72:B503,0)+71))),VALUE(INDIRECT("J"&amp;(MATCH(B71,B72:B503,0)+82))),VALUE(INDIRECT("J"&amp;(MATCH(B71,B72:B503,0)+93))),VALUE(INDIRECT("J"&amp;(MATCH(B71,B72:B503,0)+104))))</f>
        <v>#N/A</v>
      </c>
      <c r="E71" t="e">
        <f t="shared" ca="1" si="10"/>
        <v>#N/A</v>
      </c>
      <c r="F71" t="e">
        <f t="shared" ca="1" si="11"/>
        <v>#N/A</v>
      </c>
      <c r="G71" t="e">
        <f t="shared" ref="G71:G76" ca="1" si="12">IF(F71&lt;&gt;"", G70 &amp; ", " &amp; IFERROR(LEFT(F71,FIND("(",F71) - 2),F71),G70)</f>
        <v>#N/A</v>
      </c>
      <c r="I71" t="str">
        <f t="shared" ca="1" si="4"/>
        <v>N/A</v>
      </c>
      <c r="J71">
        <f t="shared" si="5"/>
        <v>15.85</v>
      </c>
      <c r="K71" t="str">
        <f t="shared" ca="1" si="6"/>
        <v>N/A</v>
      </c>
      <c r="L71" t="str">
        <f t="shared" ca="1" si="7"/>
        <v>N/A</v>
      </c>
      <c r="M71" t="str">
        <f t="shared" ca="1" si="8"/>
        <v>N/A</v>
      </c>
      <c r="N71" t="str">
        <f t="shared" ca="1" si="9"/>
        <v>N/A</v>
      </c>
    </row>
    <row r="72" spans="1:14" x14ac:dyDescent="0.3">
      <c r="A72" s="1">
        <v>4</v>
      </c>
      <c r="B72" t="s">
        <v>126</v>
      </c>
      <c r="C72" t="s">
        <v>3964</v>
      </c>
      <c r="D72" t="e">
        <f ca="1">AVERAGE(VALUE(INDIRECT("J"&amp;(MATCH(B72,B73:B504,0)+72))),VALUE(INDIRECT("J"&amp;(MATCH(B72,B73:B504,0)+83))),VALUE(INDIRECT("J"&amp;(MATCH(B72,B73:B504,0)+94))),VALUE(INDIRECT("J"&amp;(MATCH(B72,B73:B504,0)+105))))</f>
        <v>#N/A</v>
      </c>
      <c r="E72" t="e">
        <f t="shared" ca="1" si="10"/>
        <v>#N/A</v>
      </c>
      <c r="F72" t="e">
        <f t="shared" ca="1" si="11"/>
        <v>#N/A</v>
      </c>
      <c r="G72" t="e">
        <f t="shared" ca="1" si="12"/>
        <v>#N/A</v>
      </c>
      <c r="I72" t="str">
        <f t="shared" ca="1" si="4"/>
        <v>N/A</v>
      </c>
      <c r="J72">
        <f t="shared" si="5"/>
        <v>1.65</v>
      </c>
      <c r="K72" t="str">
        <f t="shared" ca="1" si="6"/>
        <v>N/A</v>
      </c>
      <c r="L72" t="str">
        <f t="shared" ca="1" si="7"/>
        <v>N/A</v>
      </c>
      <c r="M72" t="str">
        <f t="shared" ca="1" si="8"/>
        <v>N/A</v>
      </c>
      <c r="N72" t="str">
        <f t="shared" ca="1" si="9"/>
        <v>N/A</v>
      </c>
    </row>
    <row r="73" spans="1:14" x14ac:dyDescent="0.3">
      <c r="A73" s="1">
        <v>5</v>
      </c>
      <c r="B73" t="s">
        <v>128</v>
      </c>
      <c r="C73" t="s">
        <v>6523</v>
      </c>
      <c r="D73" t="e">
        <f ca="1">AVERAGE(VALUE(INDIRECT("J"&amp;(MATCH(B73,B74:B505,0)+73))),VALUE(INDIRECT("J"&amp;(MATCH(B73,B74:B505,0)+84))),VALUE(INDIRECT("J"&amp;(MATCH(B73,B74:B505,0)+95))),VALUE(INDIRECT("J"&amp;(MATCH(B73,B74:B505,0)+106))))</f>
        <v>#N/A</v>
      </c>
      <c r="E73" t="e">
        <f t="shared" ca="1" si="10"/>
        <v>#N/A</v>
      </c>
      <c r="F73" t="e">
        <f t="shared" ca="1" si="11"/>
        <v>#N/A</v>
      </c>
      <c r="G73" t="e">
        <f t="shared" ca="1" si="12"/>
        <v>#N/A</v>
      </c>
      <c r="I73" t="str">
        <f t="shared" ca="1" si="4"/>
        <v>N/A</v>
      </c>
      <c r="J73">
        <f t="shared" si="5"/>
        <v>1.01</v>
      </c>
      <c r="K73" t="str">
        <f t="shared" ca="1" si="6"/>
        <v>N/A</v>
      </c>
      <c r="L73" t="str">
        <f t="shared" ca="1" si="7"/>
        <v>N/A</v>
      </c>
      <c r="M73" t="str">
        <f t="shared" ca="1" si="8"/>
        <v>N/A</v>
      </c>
      <c r="N73" t="str">
        <f t="shared" ca="1" si="9"/>
        <v>N/A</v>
      </c>
    </row>
    <row r="74" spans="1:14" x14ac:dyDescent="0.3">
      <c r="A74" s="1">
        <v>6</v>
      </c>
      <c r="B74" t="s">
        <v>130</v>
      </c>
      <c r="C74" t="s">
        <v>6573</v>
      </c>
      <c r="D74" t="e">
        <f ca="1">AVERAGE(VALUE(INDIRECT("J"&amp;(MATCH(B74,B75:B506,0)+74))),VALUE(INDIRECT("J"&amp;(MATCH(B74,B75:B506,0)+85))),VALUE(INDIRECT("J"&amp;(MATCH(B74,B75:B506,0)+96))),VALUE(INDIRECT("J"&amp;(MATCH(B74,B75:B506,0)+107))))</f>
        <v>#N/A</v>
      </c>
      <c r="E74" t="e">
        <f t="shared" ca="1" si="10"/>
        <v>#N/A</v>
      </c>
      <c r="F74" t="e">
        <f t="shared" ca="1" si="11"/>
        <v>#N/A</v>
      </c>
      <c r="G74" t="e">
        <f t="shared" ca="1" si="12"/>
        <v>#N/A</v>
      </c>
      <c r="I74" t="str">
        <f t="shared" ca="1" si="4"/>
        <v>N/A</v>
      </c>
      <c r="J74">
        <f t="shared" si="5"/>
        <v>2.9</v>
      </c>
      <c r="K74" t="str">
        <f t="shared" ca="1" si="6"/>
        <v>N/A</v>
      </c>
      <c r="L74" t="str">
        <f t="shared" ca="1" si="7"/>
        <v>N/A</v>
      </c>
      <c r="M74" t="str">
        <f t="shared" ca="1" si="8"/>
        <v>N/A</v>
      </c>
      <c r="N74" t="str">
        <f t="shared" ca="1" si="9"/>
        <v>N/A</v>
      </c>
    </row>
    <row r="75" spans="1:14" x14ac:dyDescent="0.3">
      <c r="A75" s="1">
        <v>7</v>
      </c>
      <c r="B75" t="s">
        <v>132</v>
      </c>
      <c r="D75" t="e">
        <f ca="1">AVERAGE(VALUE(INDIRECT("J"&amp;(MATCH(B75,B76:B507,0)+75))),VALUE(INDIRECT("J"&amp;(MATCH(B75,B76:B507,0)+86))),VALUE(INDIRECT("J"&amp;(MATCH(B75,B76:B507,0)+97))),VALUE(INDIRECT("J"&amp;(MATCH(B75,B76:B507,0)+108))))</f>
        <v>#N/A</v>
      </c>
      <c r="E75" t="e">
        <f t="shared" ca="1" si="10"/>
        <v>#N/A</v>
      </c>
      <c r="F75" t="e">
        <f t="shared" ca="1" si="11"/>
        <v>#N/A</v>
      </c>
      <c r="G75" t="e">
        <f t="shared" ca="1" si="12"/>
        <v>#N/A</v>
      </c>
      <c r="I75" t="str">
        <f t="shared" ca="1" si="4"/>
        <v>N/A</v>
      </c>
      <c r="J75" t="str">
        <f t="shared" si="5"/>
        <v>N/A</v>
      </c>
      <c r="K75" t="str">
        <f t="shared" ca="1" si="6"/>
        <v>N/A</v>
      </c>
      <c r="L75" t="str">
        <f t="shared" ca="1" si="7"/>
        <v>N/A</v>
      </c>
      <c r="M75" t="str">
        <f t="shared" ca="1" si="8"/>
        <v>N/A</v>
      </c>
      <c r="N75" t="str">
        <f t="shared" ca="1" si="9"/>
        <v>N/A</v>
      </c>
    </row>
    <row r="76" spans="1:14" x14ac:dyDescent="0.3">
      <c r="A76" s="1">
        <v>8</v>
      </c>
      <c r="B76" t="s">
        <v>133</v>
      </c>
      <c r="D76" t="e">
        <f ca="1">AVERAGE(VALUE(INDIRECT("J"&amp;(MATCH(B76,B77:B508,0)+76))),VALUE(INDIRECT("J"&amp;(MATCH(B76,B77:B508,0)+87))),VALUE(INDIRECT("J"&amp;(MATCH(B76,B77:B508,0)+98))),VALUE(INDIRECT("J"&amp;(MATCH(B76,B77:B508,0)+109))))</f>
        <v>#N/A</v>
      </c>
      <c r="E76" t="e">
        <f t="shared" ca="1" si="10"/>
        <v>#N/A</v>
      </c>
      <c r="F76" t="e">
        <f t="shared" ca="1" si="11"/>
        <v>#N/A</v>
      </c>
      <c r="G76" t="e">
        <f t="shared" ca="1" si="12"/>
        <v>#N/A</v>
      </c>
      <c r="I76" t="str">
        <f t="shared" ca="1" si="4"/>
        <v>N/A</v>
      </c>
      <c r="J76" t="str">
        <f t="shared" si="5"/>
        <v>N/A</v>
      </c>
      <c r="K76" t="str">
        <f t="shared" ca="1" si="6"/>
        <v>N/A</v>
      </c>
      <c r="L76" t="str">
        <f t="shared" ca="1" si="7"/>
        <v>N/A</v>
      </c>
      <c r="M76" t="str">
        <f t="shared" ca="1" si="8"/>
        <v>N/A</v>
      </c>
      <c r="N76" t="str">
        <f t="shared" ca="1" si="9"/>
        <v>N/A</v>
      </c>
    </row>
    <row r="77" spans="1:14" x14ac:dyDescent="0.3">
      <c r="F77" t="e">
        <f ca="1">IF(F76="",IF(F75="",IF(F74="",IF(F73="",IF(F72="",IF(F71="",IFERROR(LEFT(F70,FIND("(",F70) - 2),F70),IFERROR(LEFT(F71,FIND("(",F71) - 2),F71)),IFERROR(LEFT(F72,FIND("(",F72) - 2),F72)),IFERROR(LEFT(F73,FIND("(",F73) - 2),F73)),IFERROR(LEFT(F74,FIND("(",F74) - 2),F74)),IFERROR(LEFT(F75,FIND("(",F75) - 2),F75)),IFERROR(LEFT(F76,FIND("(",F76) - 2),F76))</f>
        <v>#N/A</v>
      </c>
      <c r="G77" t="e">
        <f ca="1">TRIM(IF(LEFT(G76,1)=",",REPLACE(G76,1,1,""),SUBSTITUTE(G76,F77, "and " &amp; F77)))</f>
        <v>#N/A</v>
      </c>
      <c r="I77" t="str">
        <f t="shared" ca="1" si="4"/>
        <v>N/A</v>
      </c>
      <c r="J77" t="str">
        <f t="shared" si="5"/>
        <v>N/A</v>
      </c>
      <c r="K77" t="str">
        <f t="shared" si="6"/>
        <v>N/A</v>
      </c>
      <c r="L77" t="str">
        <f t="shared" si="7"/>
        <v>N/A</v>
      </c>
      <c r="M77" t="str">
        <f t="shared" ca="1" si="8"/>
        <v>N/A</v>
      </c>
      <c r="N77" t="str">
        <f t="shared" ca="1" si="9"/>
        <v>N/A</v>
      </c>
    </row>
    <row r="78" spans="1:14" x14ac:dyDescent="0.3">
      <c r="A78" s="1">
        <v>0</v>
      </c>
      <c r="B78" t="s">
        <v>134</v>
      </c>
      <c r="C78" t="s">
        <v>135</v>
      </c>
      <c r="D78" t="str">
        <f ca="1">IF(COUNTIF(E70:E76,"=above average")&gt;0,"There are some indications that "&amp;D1&amp;" may be overvalued. The company has a higher " &amp; G77 &amp; " than the comparable average", "Inconclusive")</f>
        <v>Inconclusive</v>
      </c>
      <c r="I78" t="str">
        <f t="shared" ca="1" si="4"/>
        <v>N/A</v>
      </c>
      <c r="J78" t="str">
        <f t="shared" si="5"/>
        <v>N/A</v>
      </c>
      <c r="K78" t="str">
        <f t="shared" ca="1" si="6"/>
        <v>N/A</v>
      </c>
      <c r="L78" t="str">
        <f t="shared" si="7"/>
        <v>N/A</v>
      </c>
      <c r="M78" t="str">
        <f t="shared" si="8"/>
        <v>N/A</v>
      </c>
      <c r="N78" t="str">
        <f t="shared" si="9"/>
        <v>N/A</v>
      </c>
    </row>
    <row r="79" spans="1:14" x14ac:dyDescent="0.3">
      <c r="A79" s="1">
        <v>1</v>
      </c>
      <c r="B79" t="s">
        <v>136</v>
      </c>
      <c r="C79" t="s">
        <v>137</v>
      </c>
      <c r="I79" t="str">
        <f t="shared" si="4"/>
        <v>N/A</v>
      </c>
      <c r="J79" t="str">
        <f t="shared" si="5"/>
        <v>N/A</v>
      </c>
      <c r="K79" t="str">
        <f t="shared" si="6"/>
        <v>N/A</v>
      </c>
      <c r="L79" t="str">
        <f t="shared" si="7"/>
        <v>N/A</v>
      </c>
      <c r="M79" t="str">
        <f t="shared" si="8"/>
        <v>N/A</v>
      </c>
      <c r="N79" t="str">
        <f t="shared" si="9"/>
        <v>N/A</v>
      </c>
    </row>
    <row r="80" spans="1:14" x14ac:dyDescent="0.3">
      <c r="I80" t="str">
        <f t="shared" si="4"/>
        <v>N/A</v>
      </c>
      <c r="J80" t="str">
        <f t="shared" si="5"/>
        <v>N/A</v>
      </c>
      <c r="K80" t="str">
        <f t="shared" si="6"/>
        <v>N/A</v>
      </c>
      <c r="L80" t="str">
        <f t="shared" si="7"/>
        <v>N/A</v>
      </c>
      <c r="M80" t="str">
        <f t="shared" si="8"/>
        <v>N/A</v>
      </c>
      <c r="N80" t="str">
        <f t="shared" si="9"/>
        <v>N/A</v>
      </c>
    </row>
    <row r="81" spans="1:14" x14ac:dyDescent="0.3">
      <c r="A81" s="1">
        <v>0</v>
      </c>
      <c r="B81" t="s">
        <v>138</v>
      </c>
      <c r="C81" t="s">
        <v>6574</v>
      </c>
      <c r="F81" t="e">
        <f t="shared" ref="F81:F87" ca="1" si="13">IF(E70="below average",LOWER(TRIM(IF(ISNUMBER(VALUE(RIGHT(B70,1))),REPLACE(B70,LEN(B70),1,""),B70))),"")</f>
        <v>#N/A</v>
      </c>
      <c r="G81" t="e">
        <f ca="1">IFERROR(LEFT(F81,FIND("(",F81) - 2),F81)</f>
        <v>#N/A</v>
      </c>
      <c r="I81" t="str">
        <f t="shared" ca="1" si="4"/>
        <v>N/A</v>
      </c>
      <c r="J81">
        <f t="shared" si="5"/>
        <v>4.6500000000000007E-2</v>
      </c>
      <c r="K81" t="str">
        <f t="shared" si="6"/>
        <v>N/A</v>
      </c>
      <c r="L81" t="str">
        <f t="shared" si="7"/>
        <v>N/A</v>
      </c>
      <c r="M81" t="str">
        <f t="shared" ca="1" si="8"/>
        <v>N/A</v>
      </c>
      <c r="N81" t="str">
        <f t="shared" ca="1" si="9"/>
        <v>N/A</v>
      </c>
    </row>
    <row r="82" spans="1:14" x14ac:dyDescent="0.3">
      <c r="A82" s="1">
        <v>1</v>
      </c>
      <c r="B82" t="s">
        <v>140</v>
      </c>
      <c r="C82" t="s">
        <v>6575</v>
      </c>
      <c r="F82" t="e">
        <f t="shared" ca="1" si="13"/>
        <v>#N/A</v>
      </c>
      <c r="G82" t="e">
        <f t="shared" ref="G82:G87" ca="1" si="14">IF(F82&lt;&gt;"", G81 &amp; ", " &amp; IFERROR(LEFT(F82,FIND("(",F82) - 2),F82),G81)</f>
        <v>#N/A</v>
      </c>
      <c r="I82" t="str">
        <f t="shared" ca="1" si="4"/>
        <v>N/A</v>
      </c>
      <c r="J82">
        <f t="shared" si="5"/>
        <v>8.0700000000000008E-2</v>
      </c>
      <c r="K82" t="str">
        <f t="shared" si="6"/>
        <v>N/A</v>
      </c>
      <c r="L82" t="str">
        <f t="shared" si="7"/>
        <v>N/A</v>
      </c>
      <c r="M82" t="str">
        <f t="shared" ca="1" si="8"/>
        <v>N/A</v>
      </c>
      <c r="N82" t="str">
        <f t="shared" ca="1" si="9"/>
        <v>N/A</v>
      </c>
    </row>
    <row r="83" spans="1:14" x14ac:dyDescent="0.3">
      <c r="F83" t="e">
        <f t="shared" ca="1" si="13"/>
        <v>#N/A</v>
      </c>
      <c r="G83" t="e">
        <f t="shared" ca="1" si="14"/>
        <v>#N/A</v>
      </c>
      <c r="I83" t="str">
        <f t="shared" ca="1" si="4"/>
        <v>N/A</v>
      </c>
      <c r="J83" t="str">
        <f t="shared" si="5"/>
        <v>N/A</v>
      </c>
      <c r="K83" t="str">
        <f t="shared" si="6"/>
        <v>N/A</v>
      </c>
      <c r="L83" t="str">
        <f t="shared" si="7"/>
        <v>N/A</v>
      </c>
      <c r="M83" t="str">
        <f t="shared" ca="1" si="8"/>
        <v>N/A</v>
      </c>
      <c r="N83" t="str">
        <f t="shared" ca="1" si="9"/>
        <v>N/A</v>
      </c>
    </row>
    <row r="84" spans="1:14" x14ac:dyDescent="0.3">
      <c r="A84" s="1">
        <v>0</v>
      </c>
      <c r="B84" t="s">
        <v>142</v>
      </c>
      <c r="C84" t="s">
        <v>292</v>
      </c>
      <c r="F84" t="e">
        <f t="shared" ca="1" si="13"/>
        <v>#N/A</v>
      </c>
      <c r="G84" t="e">
        <f t="shared" ca="1" si="14"/>
        <v>#N/A</v>
      </c>
      <c r="I84" t="str">
        <f t="shared" ca="1" si="4"/>
        <v>N/A</v>
      </c>
      <c r="J84">
        <f t="shared" si="5"/>
        <v>5.4300000000000001E-2</v>
      </c>
      <c r="K84" t="str">
        <f t="shared" si="6"/>
        <v>N/A</v>
      </c>
      <c r="L84" t="str">
        <f t="shared" si="7"/>
        <v>N/A</v>
      </c>
      <c r="M84" t="str">
        <f t="shared" ca="1" si="8"/>
        <v>N/A</v>
      </c>
      <c r="N84" t="str">
        <f t="shared" ca="1" si="9"/>
        <v>N/A</v>
      </c>
    </row>
    <row r="85" spans="1:14" x14ac:dyDescent="0.3">
      <c r="A85" s="1">
        <v>1</v>
      </c>
      <c r="B85" t="s">
        <v>144</v>
      </c>
      <c r="C85" t="s">
        <v>6576</v>
      </c>
      <c r="F85" t="e">
        <f t="shared" ca="1" si="13"/>
        <v>#N/A</v>
      </c>
      <c r="G85" t="e">
        <f t="shared" ca="1" si="14"/>
        <v>#N/A</v>
      </c>
      <c r="I85" t="str">
        <f t="shared" ca="1" si="4"/>
        <v>N/A</v>
      </c>
      <c r="J85">
        <f t="shared" si="5"/>
        <v>0.1381</v>
      </c>
      <c r="K85" t="str">
        <f t="shared" si="6"/>
        <v>N/A</v>
      </c>
      <c r="L85" t="str">
        <f t="shared" si="7"/>
        <v>N/A</v>
      </c>
      <c r="M85" t="str">
        <f t="shared" ca="1" si="8"/>
        <v>N/A</v>
      </c>
      <c r="N85" t="str">
        <f t="shared" ca="1" si="9"/>
        <v>N/A</v>
      </c>
    </row>
    <row r="86" spans="1:14" x14ac:dyDescent="0.3">
      <c r="F86" t="e">
        <f t="shared" ca="1" si="13"/>
        <v>#N/A</v>
      </c>
      <c r="G86" t="e">
        <f t="shared" ca="1" si="14"/>
        <v>#N/A</v>
      </c>
      <c r="I86" t="str">
        <f t="shared" ca="1" si="4"/>
        <v>N/A</v>
      </c>
      <c r="J86" t="str">
        <f t="shared" si="5"/>
        <v>N/A</v>
      </c>
      <c r="K86" t="str">
        <f t="shared" si="6"/>
        <v>N/A</v>
      </c>
      <c r="L86" t="str">
        <f t="shared" si="7"/>
        <v>N/A</v>
      </c>
      <c r="M86" t="str">
        <f t="shared" ca="1" si="8"/>
        <v>N/A</v>
      </c>
      <c r="N86" t="str">
        <f t="shared" ca="1" si="9"/>
        <v>N/A</v>
      </c>
    </row>
    <row r="87" spans="1:14" x14ac:dyDescent="0.3">
      <c r="A87" s="1">
        <v>0</v>
      </c>
      <c r="B87" t="s">
        <v>146</v>
      </c>
      <c r="C87" t="s">
        <v>6577</v>
      </c>
      <c r="F87" t="e">
        <f t="shared" ca="1" si="13"/>
        <v>#N/A</v>
      </c>
      <c r="G87" t="e">
        <f t="shared" ca="1" si="14"/>
        <v>#N/A</v>
      </c>
      <c r="I87" t="str">
        <f t="shared" ca="1" si="4"/>
        <v>N/A</v>
      </c>
      <c r="J87">
        <f t="shared" si="5"/>
        <v>2650000000</v>
      </c>
      <c r="K87" t="str">
        <f t="shared" si="6"/>
        <v>N/A</v>
      </c>
      <c r="L87" t="str">
        <f t="shared" si="7"/>
        <v>N/A</v>
      </c>
      <c r="M87" t="str">
        <f t="shared" ca="1" si="8"/>
        <v>N/A</v>
      </c>
      <c r="N87" t="str">
        <f t="shared" ca="1" si="9"/>
        <v>N/A</v>
      </c>
    </row>
    <row r="88" spans="1:14" x14ac:dyDescent="0.3">
      <c r="A88" s="1">
        <v>1</v>
      </c>
      <c r="B88" t="s">
        <v>147</v>
      </c>
      <c r="C88" t="s">
        <v>6578</v>
      </c>
      <c r="F88" t="e">
        <f ca="1">IF(F87="",IF(F86="",IF(F85="",IF(F84="",IF(F83="",IF(F82="",IFERROR(LEFT(F81,FIND("(",F81) - 2),F81),IFERROR(LEFT(F82,FIND("(",F82) - 2),F82)),IFERROR(LEFT(F83,FIND("(",F83) - 2),F83)),IFERROR(LEFT(F84,FIND("(",F84) - 2),F84)),IFERROR(LEFT(F85,FIND("(",F85) - 2),F85)),IFERROR(LEFT(F86,FIND("(",F86) - 2),F86)),IFERROR(LEFT(F87,FIND("(",F87) - 2),F87))</f>
        <v>#N/A</v>
      </c>
      <c r="G88" t="e">
        <f ca="1">TRIM(IF(LEFT(G87,1)=",",REPLACE(G87,1,1,""),SUBSTITUTE(G87,F88, "and " &amp; F88)))</f>
        <v>#N/A</v>
      </c>
      <c r="I88" t="str">
        <f t="shared" ca="1" si="4"/>
        <v>N/A</v>
      </c>
      <c r="J88">
        <f t="shared" si="5"/>
        <v>22.53</v>
      </c>
      <c r="K88" t="str">
        <f t="shared" si="6"/>
        <v>N/A</v>
      </c>
      <c r="L88" t="str">
        <f t="shared" si="7"/>
        <v>N/A</v>
      </c>
      <c r="M88" t="str">
        <f t="shared" ca="1" si="8"/>
        <v>N/A</v>
      </c>
      <c r="N88" t="str">
        <f t="shared" ca="1" si="9"/>
        <v>N/A</v>
      </c>
    </row>
    <row r="89" spans="1:14" x14ac:dyDescent="0.3">
      <c r="A89" s="1">
        <v>2</v>
      </c>
      <c r="B89" t="s">
        <v>149</v>
      </c>
      <c r="C89" t="s">
        <v>6579</v>
      </c>
      <c r="D89" t="str">
        <f ca="1">IF(COUNTIF(E70:E76,"=below average")&gt;0,"There are some indications that "&amp;D1&amp;" may be undervalued. The company has a lower " &amp; G88 &amp; " than the comparable average", "Inconclusive")</f>
        <v>Inconclusive</v>
      </c>
      <c r="I89" t="str">
        <f t="shared" ca="1" si="4"/>
        <v>N/A</v>
      </c>
      <c r="J89">
        <f t="shared" si="5"/>
        <v>4.0999999999999995E-2</v>
      </c>
      <c r="K89" t="str">
        <f t="shared" ca="1" si="6"/>
        <v>N/A</v>
      </c>
      <c r="L89" t="str">
        <f t="shared" si="7"/>
        <v>N/A</v>
      </c>
      <c r="M89" t="str">
        <f t="shared" si="8"/>
        <v>N/A</v>
      </c>
      <c r="N89" t="str">
        <f t="shared" si="9"/>
        <v>N/A</v>
      </c>
    </row>
    <row r="90" spans="1:14" x14ac:dyDescent="0.3">
      <c r="A90" s="1">
        <v>3</v>
      </c>
      <c r="B90" t="s">
        <v>151</v>
      </c>
      <c r="C90" t="s">
        <v>5420</v>
      </c>
      <c r="I90" t="str">
        <f t="shared" si="4"/>
        <v>N/A</v>
      </c>
      <c r="J90">
        <f t="shared" si="5"/>
        <v>1210000000</v>
      </c>
      <c r="K90" t="str">
        <f t="shared" si="6"/>
        <v>N/A</v>
      </c>
      <c r="L90" t="str">
        <f t="shared" si="7"/>
        <v>N/A</v>
      </c>
      <c r="M90" t="str">
        <f t="shared" si="8"/>
        <v>N/A</v>
      </c>
      <c r="N90" t="str">
        <f t="shared" si="9"/>
        <v>N/A</v>
      </c>
    </row>
    <row r="91" spans="1:14" x14ac:dyDescent="0.3">
      <c r="A91" s="1">
        <v>4</v>
      </c>
      <c r="B91" t="s">
        <v>153</v>
      </c>
      <c r="C91" t="s">
        <v>6580</v>
      </c>
      <c r="I91" t="str">
        <f t="shared" si="4"/>
        <v>N/A</v>
      </c>
      <c r="J91">
        <f t="shared" si="5"/>
        <v>277600000</v>
      </c>
      <c r="K91" t="str">
        <f t="shared" si="6"/>
        <v>N/A</v>
      </c>
      <c r="L91" t="str">
        <f t="shared" si="7"/>
        <v>N/A</v>
      </c>
      <c r="M91" t="str">
        <f t="shared" si="8"/>
        <v>N/A</v>
      </c>
      <c r="N91" t="str">
        <f t="shared" si="9"/>
        <v>N/A</v>
      </c>
    </row>
    <row r="92" spans="1:14" x14ac:dyDescent="0.3">
      <c r="A92" s="1">
        <v>5</v>
      </c>
      <c r="B92" t="s">
        <v>155</v>
      </c>
      <c r="C92" t="s">
        <v>6581</v>
      </c>
      <c r="I92" t="str">
        <f t="shared" si="4"/>
        <v>N/A</v>
      </c>
      <c r="J92">
        <f t="shared" si="5"/>
        <v>123200000</v>
      </c>
      <c r="K92" t="str">
        <f t="shared" si="6"/>
        <v>N/A</v>
      </c>
      <c r="L92" t="str">
        <f t="shared" si="7"/>
        <v>N/A</v>
      </c>
      <c r="M92" t="str">
        <f t="shared" si="8"/>
        <v>N/A</v>
      </c>
      <c r="N92" t="str">
        <f t="shared" si="9"/>
        <v>N/A</v>
      </c>
    </row>
    <row r="93" spans="1:14" x14ac:dyDescent="0.3">
      <c r="A93" s="1">
        <v>6</v>
      </c>
      <c r="B93" t="s">
        <v>157</v>
      </c>
      <c r="C93" t="s">
        <v>6540</v>
      </c>
      <c r="I93" t="str">
        <f t="shared" si="4"/>
        <v>N/A</v>
      </c>
      <c r="J93">
        <f t="shared" si="5"/>
        <v>1.04</v>
      </c>
      <c r="K93" t="str">
        <f t="shared" si="6"/>
        <v>N/A</v>
      </c>
      <c r="L93" t="str">
        <f t="shared" si="7"/>
        <v>N/A</v>
      </c>
      <c r="M93" t="str">
        <f t="shared" si="8"/>
        <v>N/A</v>
      </c>
      <c r="N93" t="str">
        <f t="shared" si="9"/>
        <v>N/A</v>
      </c>
    </row>
    <row r="94" spans="1:14" x14ac:dyDescent="0.3">
      <c r="A94" s="1">
        <v>7</v>
      </c>
      <c r="B94" t="s">
        <v>158</v>
      </c>
      <c r="C94" t="s">
        <v>6582</v>
      </c>
      <c r="I94" t="str">
        <f t="shared" si="4"/>
        <v>N/A</v>
      </c>
      <c r="J94">
        <f t="shared" si="5"/>
        <v>-0.159</v>
      </c>
      <c r="K94" t="str">
        <f t="shared" si="6"/>
        <v>N/A</v>
      </c>
      <c r="L94" t="str">
        <f t="shared" si="7"/>
        <v>N/A</v>
      </c>
      <c r="M94" t="str">
        <f t="shared" si="8"/>
        <v>N/A</v>
      </c>
      <c r="N94" t="str">
        <f t="shared" si="9"/>
        <v>N/A</v>
      </c>
    </row>
    <row r="95" spans="1:14" x14ac:dyDescent="0.3">
      <c r="I95" t="str">
        <f t="shared" si="4"/>
        <v>N/A</v>
      </c>
      <c r="J95" t="str">
        <f t="shared" si="5"/>
        <v>N/A</v>
      </c>
      <c r="K95" t="str">
        <f t="shared" si="6"/>
        <v>N/A</v>
      </c>
      <c r="L95" t="str">
        <f t="shared" si="7"/>
        <v>N/A</v>
      </c>
      <c r="M95" t="str">
        <f t="shared" si="8"/>
        <v>N/A</v>
      </c>
      <c r="N95" t="str">
        <f t="shared" si="9"/>
        <v>N/A</v>
      </c>
    </row>
    <row r="96" spans="1:14" x14ac:dyDescent="0.3">
      <c r="A96" s="1">
        <v>0</v>
      </c>
      <c r="B96" t="s">
        <v>159</v>
      </c>
      <c r="C96" t="s">
        <v>6583</v>
      </c>
      <c r="I96" t="str">
        <f t="shared" si="4"/>
        <v>N/A</v>
      </c>
      <c r="J96">
        <f t="shared" si="5"/>
        <v>295300000</v>
      </c>
      <c r="K96" t="str">
        <f t="shared" si="6"/>
        <v>N/A</v>
      </c>
      <c r="L96" t="str">
        <f t="shared" si="7"/>
        <v>N/A</v>
      </c>
      <c r="M96" t="str">
        <f t="shared" si="8"/>
        <v>N/A</v>
      </c>
      <c r="N96" t="str">
        <f t="shared" si="9"/>
        <v>N/A</v>
      </c>
    </row>
    <row r="97" spans="1:14" x14ac:dyDescent="0.3">
      <c r="A97" s="1">
        <v>1</v>
      </c>
      <c r="B97" t="s">
        <v>161</v>
      </c>
      <c r="C97" t="s">
        <v>1055</v>
      </c>
      <c r="I97" t="str">
        <f t="shared" si="4"/>
        <v>N/A</v>
      </c>
      <c r="J97">
        <f t="shared" si="5"/>
        <v>2.52</v>
      </c>
      <c r="K97" t="str">
        <f t="shared" si="6"/>
        <v>N/A</v>
      </c>
      <c r="L97" t="str">
        <f t="shared" si="7"/>
        <v>N/A</v>
      </c>
      <c r="M97" t="str">
        <f t="shared" si="8"/>
        <v>N/A</v>
      </c>
      <c r="N97" t="str">
        <f t="shared" si="9"/>
        <v>N/A</v>
      </c>
    </row>
    <row r="98" spans="1:14" x14ac:dyDescent="0.3">
      <c r="A98" s="1">
        <v>2</v>
      </c>
      <c r="B98" t="s">
        <v>163</v>
      </c>
      <c r="C98" t="s">
        <v>6584</v>
      </c>
      <c r="I98" t="str">
        <f t="shared" si="4"/>
        <v>N/A</v>
      </c>
      <c r="J98">
        <f t="shared" si="5"/>
        <v>857600000</v>
      </c>
      <c r="K98" t="str">
        <f t="shared" si="6"/>
        <v>N/A</v>
      </c>
      <c r="L98" t="str">
        <f t="shared" si="7"/>
        <v>N/A</v>
      </c>
      <c r="M98" t="str">
        <f t="shared" si="8"/>
        <v>N/A</v>
      </c>
      <c r="N98" t="str">
        <f t="shared" si="9"/>
        <v>N/A</v>
      </c>
    </row>
    <row r="99" spans="1:14" x14ac:dyDescent="0.3">
      <c r="A99" s="1">
        <v>3</v>
      </c>
      <c r="B99" t="s">
        <v>165</v>
      </c>
      <c r="C99" t="s">
        <v>6585</v>
      </c>
      <c r="I99" t="str">
        <f t="shared" si="4"/>
        <v>N/A</v>
      </c>
      <c r="J99">
        <f t="shared" si="5"/>
        <v>92.54</v>
      </c>
      <c r="K99" t="str">
        <f t="shared" si="6"/>
        <v>N/A</v>
      </c>
      <c r="L99" t="str">
        <f t="shared" si="7"/>
        <v>N/A</v>
      </c>
      <c r="M99" t="str">
        <f t="shared" si="8"/>
        <v>N/A</v>
      </c>
      <c r="N99" t="str">
        <f t="shared" si="9"/>
        <v>N/A</v>
      </c>
    </row>
    <row r="100" spans="1:14" x14ac:dyDescent="0.3">
      <c r="A100" s="1">
        <v>4</v>
      </c>
      <c r="B100" t="s">
        <v>167</v>
      </c>
      <c r="C100" t="s">
        <v>6586</v>
      </c>
      <c r="I100" t="str">
        <f t="shared" si="4"/>
        <v>N/A</v>
      </c>
      <c r="J100">
        <f t="shared" si="5"/>
        <v>2.6</v>
      </c>
      <c r="K100" t="str">
        <f t="shared" si="6"/>
        <v>N/A</v>
      </c>
      <c r="L100" t="str">
        <f t="shared" si="7"/>
        <v>N/A</v>
      </c>
      <c r="M100" t="str">
        <f t="shared" si="8"/>
        <v>N/A</v>
      </c>
      <c r="N100" t="str">
        <f t="shared" si="9"/>
        <v>N/A</v>
      </c>
    </row>
    <row r="101" spans="1:14" x14ac:dyDescent="0.3">
      <c r="A101" s="1">
        <v>5</v>
      </c>
      <c r="B101" t="s">
        <v>169</v>
      </c>
      <c r="C101" t="s">
        <v>6587</v>
      </c>
      <c r="I101" t="str">
        <f t="shared" si="4"/>
        <v>N/A</v>
      </c>
      <c r="J101">
        <f t="shared" si="5"/>
        <v>7.92</v>
      </c>
      <c r="K101" t="str">
        <f t="shared" si="6"/>
        <v>N/A</v>
      </c>
      <c r="L101" t="str">
        <f t="shared" si="7"/>
        <v>N/A</v>
      </c>
      <c r="M101" t="str">
        <f t="shared" si="8"/>
        <v>N/A</v>
      </c>
      <c r="N101" t="str">
        <f t="shared" si="9"/>
        <v>N/A</v>
      </c>
    </row>
    <row r="102" spans="1:14" x14ac:dyDescent="0.3">
      <c r="I102" t="str">
        <f t="shared" si="4"/>
        <v>N/A</v>
      </c>
      <c r="J102" t="str">
        <f t="shared" si="5"/>
        <v>N/A</v>
      </c>
      <c r="K102" t="str">
        <f t="shared" si="6"/>
        <v>N/A</v>
      </c>
      <c r="L102" t="str">
        <f t="shared" si="7"/>
        <v>N/A</v>
      </c>
      <c r="M102" t="str">
        <f t="shared" si="8"/>
        <v>N/A</v>
      </c>
      <c r="N102" t="str">
        <f t="shared" si="9"/>
        <v>N/A</v>
      </c>
    </row>
    <row r="103" spans="1:14" x14ac:dyDescent="0.3">
      <c r="A103" s="1">
        <v>0</v>
      </c>
      <c r="B103" t="s">
        <v>171</v>
      </c>
      <c r="C103" t="s">
        <v>6588</v>
      </c>
      <c r="I103" t="str">
        <f t="shared" si="4"/>
        <v>N/A</v>
      </c>
      <c r="J103">
        <f t="shared" si="5"/>
        <v>176500000</v>
      </c>
      <c r="K103" t="str">
        <f t="shared" si="6"/>
        <v>N/A</v>
      </c>
      <c r="L103" t="str">
        <f t="shared" si="7"/>
        <v>N/A</v>
      </c>
      <c r="M103" t="str">
        <f t="shared" si="8"/>
        <v>N/A</v>
      </c>
      <c r="N103" t="str">
        <f t="shared" si="9"/>
        <v>N/A</v>
      </c>
    </row>
    <row r="104" spans="1:14" x14ac:dyDescent="0.3">
      <c r="A104" s="1">
        <v>1</v>
      </c>
      <c r="B104" t="s">
        <v>173</v>
      </c>
      <c r="C104" t="s">
        <v>746</v>
      </c>
      <c r="I104" t="str">
        <f t="shared" si="4"/>
        <v>N/A</v>
      </c>
      <c r="J104">
        <f t="shared" si="5"/>
        <v>49860000</v>
      </c>
      <c r="K104" t="str">
        <f t="shared" si="6"/>
        <v>N/A</v>
      </c>
      <c r="L104" t="str">
        <f t="shared" si="7"/>
        <v>N/A</v>
      </c>
      <c r="M104" t="str">
        <f t="shared" si="8"/>
        <v>N/A</v>
      </c>
      <c r="N104" t="str">
        <f t="shared" si="9"/>
        <v>N/A</v>
      </c>
    </row>
    <row r="105" spans="1:14" x14ac:dyDescent="0.3">
      <c r="I105" t="str">
        <f t="shared" si="4"/>
        <v>N/A</v>
      </c>
      <c r="J105" t="str">
        <f t="shared" si="5"/>
        <v>N/A</v>
      </c>
      <c r="K105" t="str">
        <f t="shared" si="6"/>
        <v>N/A</v>
      </c>
      <c r="L105" t="str">
        <f t="shared" si="7"/>
        <v>N/A</v>
      </c>
      <c r="M105" t="str">
        <f t="shared" si="8"/>
        <v>N/A</v>
      </c>
      <c r="N105" t="str">
        <f t="shared" si="9"/>
        <v>N/A</v>
      </c>
    </row>
    <row r="106" spans="1:14" x14ac:dyDescent="0.3">
      <c r="A106" s="1">
        <v>0</v>
      </c>
      <c r="B106" t="s">
        <v>23</v>
      </c>
      <c r="C106" t="s">
        <v>6538</v>
      </c>
      <c r="I106" t="str">
        <f t="shared" si="4"/>
        <v>N/A</v>
      </c>
      <c r="J106">
        <f t="shared" si="5"/>
        <v>-0.28999999999999998</v>
      </c>
      <c r="K106" t="str">
        <f t="shared" si="6"/>
        <v>N/A</v>
      </c>
      <c r="L106" t="str">
        <f t="shared" si="7"/>
        <v>N/A</v>
      </c>
      <c r="M106" t="str">
        <f t="shared" si="8"/>
        <v>N/A</v>
      </c>
      <c r="N106" t="str">
        <f t="shared" si="9"/>
        <v>N/A</v>
      </c>
    </row>
    <row r="107" spans="1:14" x14ac:dyDescent="0.3">
      <c r="A107" s="1">
        <v>1</v>
      </c>
      <c r="B107" t="s">
        <v>175</v>
      </c>
      <c r="C107" t="s">
        <v>6589</v>
      </c>
      <c r="I107" t="str">
        <f t="shared" si="4"/>
        <v>N/A</v>
      </c>
      <c r="J107">
        <f t="shared" si="5"/>
        <v>-7.3200000000000001E-2</v>
      </c>
      <c r="K107" t="str">
        <f t="shared" si="6"/>
        <v>N/A</v>
      </c>
      <c r="L107" t="str">
        <f t="shared" si="7"/>
        <v>N/A</v>
      </c>
      <c r="M107" t="str">
        <f t="shared" si="8"/>
        <v>N/A</v>
      </c>
      <c r="N107" t="str">
        <f t="shared" si="9"/>
        <v>N/A</v>
      </c>
    </row>
    <row r="108" spans="1:14" x14ac:dyDescent="0.3">
      <c r="A108" s="1">
        <v>2</v>
      </c>
      <c r="B108" t="s">
        <v>177</v>
      </c>
      <c r="C108" t="s">
        <v>178</v>
      </c>
      <c r="I108" t="str">
        <f t="shared" si="4"/>
        <v>N/A</v>
      </c>
      <c r="J108">
        <f t="shared" si="5"/>
        <v>0.14019999999999999</v>
      </c>
      <c r="K108" t="str">
        <f t="shared" si="6"/>
        <v>N/A</v>
      </c>
      <c r="L108" t="str">
        <f t="shared" si="7"/>
        <v>N/A</v>
      </c>
      <c r="M108" t="str">
        <f t="shared" si="8"/>
        <v>N/A</v>
      </c>
      <c r="N108" t="str">
        <f t="shared" si="9"/>
        <v>N/A</v>
      </c>
    </row>
    <row r="109" spans="1:14" x14ac:dyDescent="0.3">
      <c r="A109" s="1">
        <v>3</v>
      </c>
      <c r="B109" t="s">
        <v>179</v>
      </c>
      <c r="C109" t="s">
        <v>6590</v>
      </c>
      <c r="I109" t="str">
        <f t="shared" si="4"/>
        <v>N/A</v>
      </c>
      <c r="J109">
        <f t="shared" si="5"/>
        <v>28.75</v>
      </c>
      <c r="K109" t="str">
        <f t="shared" si="6"/>
        <v>N/A</v>
      </c>
      <c r="L109" t="str">
        <f t="shared" si="7"/>
        <v>N/A</v>
      </c>
      <c r="M109" t="str">
        <f t="shared" si="8"/>
        <v>N/A</v>
      </c>
      <c r="N109" t="str">
        <f t="shared" si="9"/>
        <v>N/A</v>
      </c>
    </row>
    <row r="110" spans="1:14" x14ac:dyDescent="0.3">
      <c r="A110" s="1">
        <v>4</v>
      </c>
      <c r="B110" t="s">
        <v>181</v>
      </c>
      <c r="C110" t="s">
        <v>6591</v>
      </c>
      <c r="I110" t="str">
        <f t="shared" si="4"/>
        <v>N/A</v>
      </c>
      <c r="J110">
        <f t="shared" si="5"/>
        <v>19.809999999999999</v>
      </c>
      <c r="K110" t="str">
        <f t="shared" si="6"/>
        <v>N/A</v>
      </c>
      <c r="L110" t="str">
        <f t="shared" si="7"/>
        <v>N/A</v>
      </c>
      <c r="M110" t="str">
        <f t="shared" si="8"/>
        <v>N/A</v>
      </c>
      <c r="N110" t="str">
        <f t="shared" si="9"/>
        <v>N/A</v>
      </c>
    </row>
    <row r="111" spans="1:14" x14ac:dyDescent="0.3">
      <c r="A111" s="1">
        <v>5</v>
      </c>
      <c r="B111" t="s">
        <v>183</v>
      </c>
      <c r="C111" t="s">
        <v>6592</v>
      </c>
      <c r="I111" t="str">
        <f t="shared" si="4"/>
        <v>N/A</v>
      </c>
      <c r="J111">
        <f t="shared" si="5"/>
        <v>22.42</v>
      </c>
      <c r="K111" t="str">
        <f t="shared" si="6"/>
        <v>N/A</v>
      </c>
      <c r="L111" t="str">
        <f t="shared" si="7"/>
        <v>N/A</v>
      </c>
      <c r="M111" t="str">
        <f t="shared" si="8"/>
        <v>N/A</v>
      </c>
      <c r="N111" t="str">
        <f t="shared" si="9"/>
        <v>N/A</v>
      </c>
    </row>
    <row r="112" spans="1:14" x14ac:dyDescent="0.3">
      <c r="A112" s="1">
        <v>6</v>
      </c>
      <c r="B112" t="s">
        <v>185</v>
      </c>
      <c r="C112" t="s">
        <v>4352</v>
      </c>
      <c r="I112" t="str">
        <f t="shared" si="4"/>
        <v>N/A</v>
      </c>
      <c r="J112">
        <f t="shared" si="5"/>
        <v>22.4</v>
      </c>
      <c r="K112" t="str">
        <f t="shared" si="6"/>
        <v>N/A</v>
      </c>
      <c r="L112" t="str">
        <f t="shared" si="7"/>
        <v>N/A</v>
      </c>
      <c r="M112" t="str">
        <f t="shared" si="8"/>
        <v>N/A</v>
      </c>
      <c r="N112" t="str">
        <f t="shared" si="9"/>
        <v>N/A</v>
      </c>
    </row>
    <row r="113" spans="1:14" x14ac:dyDescent="0.3">
      <c r="I113" t="str">
        <f t="shared" si="4"/>
        <v>N/A</v>
      </c>
      <c r="J113" t="str">
        <f t="shared" si="5"/>
        <v>N/A</v>
      </c>
      <c r="K113" t="str">
        <f t="shared" si="6"/>
        <v>N/A</v>
      </c>
      <c r="L113" t="str">
        <f t="shared" si="7"/>
        <v>N/A</v>
      </c>
      <c r="M113" t="str">
        <f t="shared" si="8"/>
        <v>N/A</v>
      </c>
      <c r="N113" t="str">
        <f t="shared" si="9"/>
        <v>N/A</v>
      </c>
    </row>
    <row r="114" spans="1:14" x14ac:dyDescent="0.3">
      <c r="A114" s="1">
        <v>0</v>
      </c>
      <c r="B114" t="s">
        <v>187</v>
      </c>
      <c r="C114" t="s">
        <v>6593</v>
      </c>
      <c r="I114" t="str">
        <f t="shared" si="4"/>
        <v>N/A</v>
      </c>
      <c r="J114">
        <f t="shared" si="5"/>
        <v>549500</v>
      </c>
      <c r="K114" t="str">
        <f t="shared" si="6"/>
        <v>N/A</v>
      </c>
      <c r="L114" t="str">
        <f t="shared" si="7"/>
        <v>N/A</v>
      </c>
      <c r="M114" t="str">
        <f t="shared" si="8"/>
        <v>N/A</v>
      </c>
      <c r="N114" t="str">
        <f t="shared" si="9"/>
        <v>N/A</v>
      </c>
    </row>
    <row r="115" spans="1:14" x14ac:dyDescent="0.3">
      <c r="A115" s="1">
        <v>1</v>
      </c>
      <c r="B115" t="s">
        <v>189</v>
      </c>
      <c r="C115" t="s">
        <v>6594</v>
      </c>
      <c r="I115" t="str">
        <f t="shared" si="4"/>
        <v>N/A</v>
      </c>
      <c r="J115">
        <f t="shared" si="5"/>
        <v>534800</v>
      </c>
      <c r="K115" t="str">
        <f t="shared" si="6"/>
        <v>N/A</v>
      </c>
      <c r="L115" t="str">
        <f t="shared" si="7"/>
        <v>N/A</v>
      </c>
      <c r="M115" t="str">
        <f t="shared" si="8"/>
        <v>N/A</v>
      </c>
      <c r="N115" t="str">
        <f t="shared" si="9"/>
        <v>N/A</v>
      </c>
    </row>
    <row r="116" spans="1:14" x14ac:dyDescent="0.3">
      <c r="A116" s="1">
        <v>2</v>
      </c>
      <c r="B116" t="s">
        <v>191</v>
      </c>
      <c r="C116" t="s">
        <v>6595</v>
      </c>
      <c r="I116" t="str">
        <f t="shared" si="4"/>
        <v>N/A</v>
      </c>
      <c r="J116">
        <f t="shared" si="5"/>
        <v>116630000</v>
      </c>
      <c r="K116" t="str">
        <f t="shared" si="6"/>
        <v>N/A</v>
      </c>
      <c r="L116" t="str">
        <f t="shared" si="7"/>
        <v>N/A</v>
      </c>
      <c r="M116" t="str">
        <f t="shared" si="8"/>
        <v>N/A</v>
      </c>
      <c r="N116" t="str">
        <f t="shared" si="9"/>
        <v>N/A</v>
      </c>
    </row>
    <row r="117" spans="1:14" x14ac:dyDescent="0.3">
      <c r="A117" s="1">
        <v>3</v>
      </c>
      <c r="B117" t="s">
        <v>193</v>
      </c>
      <c r="C117" t="s">
        <v>6596</v>
      </c>
      <c r="I117" t="str">
        <f t="shared" si="4"/>
        <v>N/A</v>
      </c>
      <c r="J117">
        <f t="shared" si="5"/>
        <v>92650000</v>
      </c>
      <c r="K117" t="str">
        <f t="shared" si="6"/>
        <v>N/A</v>
      </c>
      <c r="L117" t="str">
        <f t="shared" si="7"/>
        <v>N/A</v>
      </c>
      <c r="M117" t="str">
        <f t="shared" si="8"/>
        <v>N/A</v>
      </c>
      <c r="N117" t="str">
        <f t="shared" si="9"/>
        <v>N/A</v>
      </c>
    </row>
    <row r="118" spans="1:14" x14ac:dyDescent="0.3">
      <c r="A118" s="1">
        <v>4</v>
      </c>
      <c r="B118" t="s">
        <v>195</v>
      </c>
      <c r="I118" t="str">
        <f t="shared" si="4"/>
        <v>N/A</v>
      </c>
      <c r="J118" t="str">
        <f t="shared" si="5"/>
        <v>N/A</v>
      </c>
      <c r="K118" t="str">
        <f t="shared" si="6"/>
        <v>N/A</v>
      </c>
      <c r="L118" t="str">
        <f t="shared" si="7"/>
        <v>N/A</v>
      </c>
      <c r="M118" t="str">
        <f t="shared" si="8"/>
        <v>N/A</v>
      </c>
      <c r="N118" t="str">
        <f t="shared" si="9"/>
        <v>N/A</v>
      </c>
    </row>
    <row r="119" spans="1:14" x14ac:dyDescent="0.3">
      <c r="A119" s="1">
        <v>5</v>
      </c>
      <c r="B119" t="s">
        <v>197</v>
      </c>
      <c r="I119" t="str">
        <f t="shared" si="4"/>
        <v>N/A</v>
      </c>
      <c r="J119" t="str">
        <f t="shared" si="5"/>
        <v>N/A</v>
      </c>
      <c r="K119" t="str">
        <f t="shared" si="6"/>
        <v>N/A</v>
      </c>
      <c r="L119" t="str">
        <f t="shared" si="7"/>
        <v>N/A</v>
      </c>
      <c r="M119" t="str">
        <f t="shared" si="8"/>
        <v>N/A</v>
      </c>
      <c r="N119" t="str">
        <f t="shared" si="9"/>
        <v>N/A</v>
      </c>
    </row>
    <row r="120" spans="1:14" x14ac:dyDescent="0.3">
      <c r="A120" s="1">
        <v>6</v>
      </c>
      <c r="B120" t="s">
        <v>199</v>
      </c>
      <c r="I120" t="str">
        <f t="shared" si="4"/>
        <v>N/A</v>
      </c>
      <c r="J120" t="str">
        <f t="shared" si="5"/>
        <v>N/A</v>
      </c>
      <c r="K120" t="str">
        <f t="shared" si="6"/>
        <v>N/A</v>
      </c>
      <c r="L120" t="str">
        <f t="shared" si="7"/>
        <v>N/A</v>
      </c>
      <c r="M120" t="str">
        <f t="shared" si="8"/>
        <v>N/A</v>
      </c>
      <c r="N120" t="str">
        <f t="shared" si="9"/>
        <v>N/A</v>
      </c>
    </row>
    <row r="121" spans="1:14" x14ac:dyDescent="0.3">
      <c r="A121" s="1">
        <v>7</v>
      </c>
      <c r="B121" t="s">
        <v>201</v>
      </c>
      <c r="I121" t="str">
        <f t="shared" si="4"/>
        <v>N/A</v>
      </c>
      <c r="J121" t="str">
        <f t="shared" si="5"/>
        <v>N/A</v>
      </c>
      <c r="K121" t="str">
        <f t="shared" si="6"/>
        <v>N/A</v>
      </c>
      <c r="L121" t="str">
        <f t="shared" si="7"/>
        <v>N/A</v>
      </c>
      <c r="M121" t="str">
        <f t="shared" si="8"/>
        <v>N/A</v>
      </c>
      <c r="N121" t="str">
        <f t="shared" si="9"/>
        <v>N/A</v>
      </c>
    </row>
    <row r="122" spans="1:14" x14ac:dyDescent="0.3">
      <c r="A122" s="1">
        <v>8</v>
      </c>
      <c r="B122" t="s">
        <v>203</v>
      </c>
      <c r="I122" t="str">
        <f t="shared" si="4"/>
        <v>N/A</v>
      </c>
      <c r="J122" t="str">
        <f t="shared" si="5"/>
        <v>N/A</v>
      </c>
      <c r="K122" t="str">
        <f t="shared" si="6"/>
        <v>N/A</v>
      </c>
      <c r="L122" t="str">
        <f t="shared" si="7"/>
        <v>N/A</v>
      </c>
      <c r="M122" t="str">
        <f t="shared" si="8"/>
        <v>N/A</v>
      </c>
      <c r="N122" t="str">
        <f t="shared" si="9"/>
        <v>N/A</v>
      </c>
    </row>
    <row r="123" spans="1:14" x14ac:dyDescent="0.3">
      <c r="A123" s="1">
        <v>9</v>
      </c>
      <c r="B123" t="s">
        <v>205</v>
      </c>
      <c r="I123" t="str">
        <f t="shared" si="4"/>
        <v>N/A</v>
      </c>
      <c r="J123" t="str">
        <f t="shared" si="5"/>
        <v>N/A</v>
      </c>
      <c r="K123" t="str">
        <f t="shared" si="6"/>
        <v>N/A</v>
      </c>
      <c r="L123" t="str">
        <f t="shared" si="7"/>
        <v>N/A</v>
      </c>
      <c r="M123" t="str">
        <f t="shared" si="8"/>
        <v>N/A</v>
      </c>
      <c r="N123" t="str">
        <f t="shared" si="9"/>
        <v>N/A</v>
      </c>
    </row>
    <row r="124" spans="1:14" x14ac:dyDescent="0.3">
      <c r="I124" t="str">
        <f t="shared" ref="I124:I187" si="15">IF(AND(K124&gt; J124, L124&gt; K124, M124&gt; L124, N124&gt; M124), "pos_trend", IF(AND(K124&lt; J124, L124&lt; K124, M124&lt; L124, N124&lt; M124), "neg_trend", "N/A"))</f>
        <v>N/A</v>
      </c>
      <c r="J124" t="str">
        <f t="shared" ref="J124:J187" si="16">IFERROR(IF(TRIM(C124)="-", "N/A", IF(RIGHT(C124,1)=")",IF(RIGHT(C124,2)="T)",-1000000000000*VALUE(MID(C124,2,LEN(C124)-3)),IF(RIGHT(C124,2)="M)",-1000000*VALUE(MID(C124,2,LEN(C124)-3)),IF(RIGHT(C124,2)="B)",-1000000000*VALUE(MID(C124,2,LEN(C124)-3)),IF(RIGHT(C124,2)="k)",-1000*VALUE(MID(C124,2,LEN(C124)-3)),VALUE(SUBSTITUTE(C124,",","")))))),IF(RIGHT(C124,1)="T",1000000000000*VALUE(LEFT(C124,LEN(C124)-1)),IF(RIGHT(C124,1)="M",1000000*VALUE(LEFT(C124,LEN(C124)-1)),IF(RIGHT(C124,1)="B",1000000000*VALUE(LEFT(C124,LEN(C124)-1)),IF(RIGHT(C124,1)="%",0.01*VALUE(LEFT(C124,LEN(C124)-1)),IF(RIGHT(C124,1)="k",1000*VALUE(LEFT(C124,LEN(C124)-1)),VALUE(SUBSTITUTE(C124,",",""))))))))),"N/A")</f>
        <v>N/A</v>
      </c>
      <c r="K124" t="str">
        <f t="shared" ref="K124:K187" si="17">IFERROR(IF(TRIM(D124)="-", "N/A", IF(RIGHT(D124,1)=")",IF(RIGHT(D124,2)="T)",-1000000000000*VALUE(MID(D124,2,LEN(D124)-3)),IF(RIGHT(D124,2)="M)",-1000000*VALUE(MID(D124,2,LEN(D124)-3)),IF(RIGHT(D124,2)="B)",-1000000000*VALUE(MID(D124,2,LEN(D124)-3)),IF(RIGHT(D124,2)="k)",-1000*VALUE(MID(D124,2,LEN(D124)-3)),VALUE(SUBSTITUTE(D124,",","")))))),IF(RIGHT(D124,1)="T",1000000000000*VALUE(LEFT(D124,LEN(D124)-1)),IF(RIGHT(D124,1)="M",1000000*VALUE(LEFT(D124,LEN(D124)-1)),IF(RIGHT(D124,1)="B",1000000000*VALUE(LEFT(D124,LEN(D124)-1)),IF(RIGHT(D124,1)="%",0.01*VALUE(LEFT(D124,LEN(D124)-1)),IF(RIGHT(D124,1)="k",1000*VALUE(LEFT(D124,LEN(D124)-1)),VALUE(SUBSTITUTE(D124,",",""))))))))),"N/A")</f>
        <v>N/A</v>
      </c>
      <c r="L124" t="str">
        <f t="shared" ref="L124:L187" si="18">IFERROR(IF(TRIM(E124)="-", "N/A", IF(RIGHT(E124,1)=")",IF(RIGHT(E124,2)="T)",-1000000000000*VALUE(MID(E124,2,LEN(E124)-3)),IF(RIGHT(E124,2)="M)",-1000000*VALUE(MID(E124,2,LEN(E124)-3)),IF(RIGHT(E124,2)="B)",-1000000000*VALUE(MID(E124,2,LEN(E124)-3)),IF(RIGHT(E124,2)="k)",-1000*VALUE(MID(E124,2,LEN(E124)-3)),VALUE(SUBSTITUTE(E124,",","")))))),IF(RIGHT(E124,1)="T",1000000000000*VALUE(LEFT(E124,LEN(E124)-1)),IF(RIGHT(E124,1)="M",1000000*VALUE(LEFT(E124,LEN(E124)-1)),IF(RIGHT(E124,1)="B",1000000000*VALUE(LEFT(E124,LEN(E124)-1)),IF(RIGHT(E124,1)="%",0.01*VALUE(LEFT(E124,LEN(E124)-1)),IF(RIGHT(E124,1)="k",1000*VALUE(LEFT(E124,LEN(E124)-1)),VALUE(SUBSTITUTE(E124,",",""))))))))),"N/A")</f>
        <v>N/A</v>
      </c>
      <c r="M124" t="str">
        <f t="shared" ref="M124:M187" si="19">IFERROR(IF(TRIM(F124)="-", "N/A", IF(RIGHT(F124,1)=")",IF(RIGHT(F124,2)="T)",-1000000000000*VALUE(MID(F124,2,LEN(F124)-3)),IF(RIGHT(F124,2)="M)",-1000000*VALUE(MID(F124,2,LEN(F124)-3)),IF(RIGHT(F124,2)="B)",-1000000000*VALUE(MID(F124,2,LEN(F124)-3)),IF(RIGHT(F124,2)="k)",-1000*VALUE(MID(F124,2,LEN(F124)-3)),VALUE(SUBSTITUTE(F124,",","")))))),IF(RIGHT(F124,1)="T",1000000000000*VALUE(LEFT(F124,LEN(F124)-1)),IF(RIGHT(F124,1)="M",1000000*VALUE(LEFT(F124,LEN(F124)-1)),IF(RIGHT(F124,1)="B",1000000000*VALUE(LEFT(F124,LEN(F124)-1)),IF(RIGHT(F124,1)="%",0.01*VALUE(LEFT(F124,LEN(F124)-1)),IF(RIGHT(F124,1)="k",1000*VALUE(LEFT(F124,LEN(F124)-1)),VALUE(SUBSTITUTE(F124,",",""))))))))),"N/A")</f>
        <v>N/A</v>
      </c>
      <c r="N124" t="str">
        <f t="shared" ref="N124:N187" si="20">IFERROR(IF(TRIM(G124)="-", "N/A", IF(RIGHT(G124,1)=")",IF(RIGHT(G124,2)="T)",-1000000000000*VALUE(MID(G124,2,LEN(G124)-3)),IF(RIGHT(G124,2)="M)",-1000000*VALUE(MID(G124,2,LEN(G124)-3)),IF(RIGHT(G124,2)="B)",-1000000000*VALUE(MID(G124,2,LEN(G124)-3)),IF(RIGHT(G124,2)="k)",-1000*VALUE(MID(G124,2,LEN(G124)-3)),VALUE(SUBSTITUTE(G124,",","")))))),IF(RIGHT(G124,1)="T",1000000000000*VALUE(LEFT(G124,LEN(G124)-1)),IF(RIGHT(G124,1)="M",1000000*VALUE(LEFT(G124,LEN(G124)-1)),IF(RIGHT(G124,1)="B",1000000000*VALUE(LEFT(G124,LEN(G124)-1)),IF(RIGHT(G124,1)="%",0.01*VALUE(LEFT(G124,LEN(G124)-1)),IF(RIGHT(G124,1)="k",1000*VALUE(LEFT(G124,LEN(G124)-1)),VALUE(SUBSTITUTE(G124,",",""))))))))),"N/A")</f>
        <v>N/A</v>
      </c>
    </row>
    <row r="125" spans="1:14" x14ac:dyDescent="0.3">
      <c r="A125" s="1">
        <v>0</v>
      </c>
      <c r="B125" t="s">
        <v>207</v>
      </c>
      <c r="I125" t="str">
        <f t="shared" si="15"/>
        <v>N/A</v>
      </c>
      <c r="J125" t="str">
        <f t="shared" si="16"/>
        <v>N/A</v>
      </c>
      <c r="K125" t="str">
        <f t="shared" si="17"/>
        <v>N/A</v>
      </c>
      <c r="L125" t="str">
        <f t="shared" si="18"/>
        <v>N/A</v>
      </c>
      <c r="M125" t="str">
        <f t="shared" si="19"/>
        <v>N/A</v>
      </c>
      <c r="N125" t="str">
        <f t="shared" si="20"/>
        <v>N/A</v>
      </c>
    </row>
    <row r="126" spans="1:14" x14ac:dyDescent="0.3">
      <c r="A126" s="1">
        <v>1</v>
      </c>
      <c r="B126" t="s">
        <v>208</v>
      </c>
      <c r="C126" t="s">
        <v>6302</v>
      </c>
      <c r="I126" t="str">
        <f t="shared" si="15"/>
        <v>N/A</v>
      </c>
      <c r="J126">
        <f t="shared" si="16"/>
        <v>0</v>
      </c>
      <c r="K126" t="str">
        <f t="shared" si="17"/>
        <v>N/A</v>
      </c>
      <c r="L126" t="str">
        <f t="shared" si="18"/>
        <v>N/A</v>
      </c>
      <c r="M126" t="str">
        <f t="shared" si="19"/>
        <v>N/A</v>
      </c>
      <c r="N126" t="str">
        <f t="shared" si="20"/>
        <v>N/A</v>
      </c>
    </row>
    <row r="127" spans="1:14" x14ac:dyDescent="0.3">
      <c r="A127" s="1">
        <v>2</v>
      </c>
      <c r="B127" t="s">
        <v>209</v>
      </c>
      <c r="C127" t="s">
        <v>6560</v>
      </c>
      <c r="I127" t="str">
        <f t="shared" si="15"/>
        <v>N/A</v>
      </c>
      <c r="J127">
        <f t="shared" si="16"/>
        <v>0.62</v>
      </c>
      <c r="K127" t="str">
        <f t="shared" si="17"/>
        <v>N/A</v>
      </c>
      <c r="L127" t="str">
        <f t="shared" si="18"/>
        <v>N/A</v>
      </c>
      <c r="M127" t="str">
        <f t="shared" si="19"/>
        <v>N/A</v>
      </c>
      <c r="N127" t="str">
        <f t="shared" si="20"/>
        <v>N/A</v>
      </c>
    </row>
    <row r="128" spans="1:14" x14ac:dyDescent="0.3">
      <c r="A128" s="1">
        <v>3</v>
      </c>
      <c r="B128" t="s">
        <v>210</v>
      </c>
      <c r="C128" t="s">
        <v>6597</v>
      </c>
      <c r="I128" t="str">
        <f t="shared" si="15"/>
        <v>N/A</v>
      </c>
      <c r="J128">
        <f t="shared" si="16"/>
        <v>2.69E-2</v>
      </c>
      <c r="K128" t="str">
        <f t="shared" si="17"/>
        <v>N/A</v>
      </c>
      <c r="L128" t="str">
        <f t="shared" si="18"/>
        <v>N/A</v>
      </c>
      <c r="M128" t="str">
        <f t="shared" si="19"/>
        <v>N/A</v>
      </c>
      <c r="N128" t="str">
        <f t="shared" si="20"/>
        <v>N/A</v>
      </c>
    </row>
    <row r="129" spans="1:14" x14ac:dyDescent="0.3">
      <c r="A129" s="1">
        <v>4</v>
      </c>
      <c r="B129" t="s">
        <v>211</v>
      </c>
      <c r="I129" t="str">
        <f t="shared" si="15"/>
        <v>N/A</v>
      </c>
      <c r="J129" t="str">
        <f t="shared" si="16"/>
        <v>N/A</v>
      </c>
      <c r="K129" t="str">
        <f t="shared" si="17"/>
        <v>N/A</v>
      </c>
      <c r="L129" t="str">
        <f t="shared" si="18"/>
        <v>N/A</v>
      </c>
      <c r="M129" t="str">
        <f t="shared" si="19"/>
        <v>N/A</v>
      </c>
      <c r="N129" t="str">
        <f t="shared" si="20"/>
        <v>N/A</v>
      </c>
    </row>
    <row r="130" spans="1:14" x14ac:dyDescent="0.3">
      <c r="A130" s="1">
        <v>5</v>
      </c>
      <c r="B130" t="s">
        <v>212</v>
      </c>
      <c r="C130" t="s">
        <v>6302</v>
      </c>
      <c r="I130" t="str">
        <f t="shared" si="15"/>
        <v>N/A</v>
      </c>
      <c r="J130">
        <f t="shared" si="16"/>
        <v>0</v>
      </c>
      <c r="K130" t="str">
        <f t="shared" si="17"/>
        <v>N/A</v>
      </c>
      <c r="L130" t="str">
        <f t="shared" si="18"/>
        <v>N/A</v>
      </c>
      <c r="M130" t="str">
        <f t="shared" si="19"/>
        <v>N/A</v>
      </c>
      <c r="N130" t="str">
        <f t="shared" si="20"/>
        <v>N/A</v>
      </c>
    </row>
    <row r="131" spans="1:14" x14ac:dyDescent="0.3">
      <c r="A131" s="1">
        <v>6</v>
      </c>
      <c r="B131" t="s">
        <v>213</v>
      </c>
      <c r="I131" t="str">
        <f t="shared" si="15"/>
        <v>N/A</v>
      </c>
      <c r="J131" t="str">
        <f t="shared" si="16"/>
        <v>N/A</v>
      </c>
      <c r="K131" t="str">
        <f t="shared" si="17"/>
        <v>N/A</v>
      </c>
      <c r="L131" t="str">
        <f t="shared" si="18"/>
        <v>N/A</v>
      </c>
      <c r="M131" t="str">
        <f t="shared" si="19"/>
        <v>N/A</v>
      </c>
      <c r="N131" t="str">
        <f t="shared" si="20"/>
        <v>N/A</v>
      </c>
    </row>
    <row r="132" spans="1:14" x14ac:dyDescent="0.3">
      <c r="A132" s="1">
        <v>7</v>
      </c>
      <c r="B132" t="s">
        <v>214</v>
      </c>
      <c r="C132" t="s">
        <v>6598</v>
      </c>
      <c r="I132" t="str">
        <f t="shared" si="15"/>
        <v>N/A</v>
      </c>
      <c r="J132" t="str">
        <f t="shared" si="16"/>
        <v>N/A</v>
      </c>
      <c r="K132" t="str">
        <f t="shared" si="17"/>
        <v>N/A</v>
      </c>
      <c r="L132" t="str">
        <f t="shared" si="18"/>
        <v>N/A</v>
      </c>
      <c r="M132" t="str">
        <f t="shared" si="19"/>
        <v>N/A</v>
      </c>
      <c r="N132" t="str">
        <f t="shared" si="20"/>
        <v>N/A</v>
      </c>
    </row>
    <row r="133" spans="1:14" x14ac:dyDescent="0.3">
      <c r="A133" s="1">
        <v>8</v>
      </c>
      <c r="B133" t="s">
        <v>215</v>
      </c>
      <c r="C133" t="s">
        <v>216</v>
      </c>
      <c r="I133" t="str">
        <f t="shared" si="15"/>
        <v>N/A</v>
      </c>
      <c r="J133">
        <f t="shared" si="16"/>
        <v>42795</v>
      </c>
      <c r="K133" t="str">
        <f t="shared" si="17"/>
        <v>N/A</v>
      </c>
      <c r="L133" t="str">
        <f t="shared" si="18"/>
        <v>N/A</v>
      </c>
      <c r="M133" t="str">
        <f t="shared" si="19"/>
        <v>N/A</v>
      </c>
      <c r="N133" t="str">
        <f t="shared" si="20"/>
        <v>N/A</v>
      </c>
    </row>
    <row r="134" spans="1:14" x14ac:dyDescent="0.3">
      <c r="A134" s="1">
        <v>9</v>
      </c>
      <c r="B134" t="s">
        <v>217</v>
      </c>
      <c r="C134" t="s">
        <v>6599</v>
      </c>
      <c r="I134" t="str">
        <f t="shared" si="15"/>
        <v>N/A</v>
      </c>
      <c r="J134" t="str">
        <f t="shared" si="16"/>
        <v>N/A</v>
      </c>
      <c r="K134" t="str">
        <f t="shared" si="17"/>
        <v>N/A</v>
      </c>
      <c r="L134" t="str">
        <f t="shared" si="18"/>
        <v>N/A</v>
      </c>
      <c r="M134" t="str">
        <f t="shared" si="19"/>
        <v>N/A</v>
      </c>
      <c r="N134" t="str">
        <f t="shared" si="20"/>
        <v>N/A</v>
      </c>
    </row>
    <row r="135" spans="1:14" x14ac:dyDescent="0.3">
      <c r="I135" t="str">
        <f t="shared" si="15"/>
        <v>N/A</v>
      </c>
      <c r="J135" t="str">
        <f t="shared" si="16"/>
        <v>N/A</v>
      </c>
      <c r="K135" t="str">
        <f t="shared" si="17"/>
        <v>N/A</v>
      </c>
      <c r="L135" t="str">
        <f t="shared" si="18"/>
        <v>N/A</v>
      </c>
      <c r="M135" t="str">
        <f t="shared" si="19"/>
        <v>N/A</v>
      </c>
      <c r="N135" t="str">
        <f t="shared" si="20"/>
        <v>N/A</v>
      </c>
    </row>
    <row r="136" spans="1:14" x14ac:dyDescent="0.3">
      <c r="I136" t="str">
        <f t="shared" si="15"/>
        <v>N/A</v>
      </c>
      <c r="J136" t="str">
        <f t="shared" si="16"/>
        <v>N/A</v>
      </c>
      <c r="K136" t="str">
        <f t="shared" si="17"/>
        <v>N/A</v>
      </c>
      <c r="L136" t="str">
        <f t="shared" si="18"/>
        <v>N/A</v>
      </c>
      <c r="M136" t="str">
        <f t="shared" si="19"/>
        <v>N/A</v>
      </c>
      <c r="N136" t="str">
        <f t="shared" si="20"/>
        <v>N/A</v>
      </c>
    </row>
    <row r="137" spans="1:14" x14ac:dyDescent="0.3">
      <c r="B137" s="1" t="s">
        <v>219</v>
      </c>
      <c r="C137" s="1" t="s">
        <v>220</v>
      </c>
      <c r="D137" s="1" t="s">
        <v>221</v>
      </c>
      <c r="E137" s="1" t="s">
        <v>222</v>
      </c>
      <c r="F137" s="1" t="s">
        <v>223</v>
      </c>
      <c r="I137" t="str">
        <f t="shared" si="15"/>
        <v>N/A</v>
      </c>
      <c r="J137" t="str">
        <f t="shared" si="16"/>
        <v>N/A</v>
      </c>
      <c r="K137" t="str">
        <f t="shared" si="17"/>
        <v>N/A</v>
      </c>
      <c r="L137" t="str">
        <f t="shared" si="18"/>
        <v>N/A</v>
      </c>
      <c r="M137" t="str">
        <f t="shared" si="19"/>
        <v>N/A</v>
      </c>
      <c r="N137" t="str">
        <f t="shared" si="20"/>
        <v>N/A</v>
      </c>
    </row>
    <row r="138" spans="1:14" x14ac:dyDescent="0.3">
      <c r="A138" s="1">
        <v>0</v>
      </c>
      <c r="B138" t="s">
        <v>6600</v>
      </c>
      <c r="C138" t="s">
        <v>6601</v>
      </c>
      <c r="D138" t="s">
        <v>708</v>
      </c>
      <c r="F138">
        <v>51</v>
      </c>
      <c r="I138" t="str">
        <f t="shared" si="15"/>
        <v>N/A</v>
      </c>
      <c r="J138" t="str">
        <f t="shared" si="16"/>
        <v>N/A</v>
      </c>
      <c r="K138">
        <f t="shared" si="17"/>
        <v>1700000</v>
      </c>
      <c r="L138" t="str">
        <f t="shared" si="18"/>
        <v>N/A</v>
      </c>
      <c r="M138">
        <f t="shared" si="19"/>
        <v>51</v>
      </c>
      <c r="N138" t="str">
        <f t="shared" si="20"/>
        <v>N/A</v>
      </c>
    </row>
    <row r="139" spans="1:14" x14ac:dyDescent="0.3">
      <c r="A139" s="1">
        <v>1</v>
      </c>
      <c r="B139" t="s">
        <v>6602</v>
      </c>
      <c r="C139" t="s">
        <v>6603</v>
      </c>
      <c r="F139">
        <v>48</v>
      </c>
      <c r="I139" t="str">
        <f t="shared" si="15"/>
        <v>N/A</v>
      </c>
      <c r="J139" t="str">
        <f t="shared" si="16"/>
        <v>N/A</v>
      </c>
      <c r="K139" t="str">
        <f t="shared" si="17"/>
        <v>N/A</v>
      </c>
      <c r="L139" t="str">
        <f t="shared" si="18"/>
        <v>N/A</v>
      </c>
      <c r="M139">
        <f t="shared" si="19"/>
        <v>48</v>
      </c>
      <c r="N139" t="str">
        <f t="shared" si="20"/>
        <v>N/A</v>
      </c>
    </row>
    <row r="140" spans="1:14" x14ac:dyDescent="0.3">
      <c r="A140" s="1">
        <v>2</v>
      </c>
      <c r="B140" t="s">
        <v>6604</v>
      </c>
      <c r="C140" t="s">
        <v>6605</v>
      </c>
      <c r="F140">
        <v>59</v>
      </c>
      <c r="I140" t="str">
        <f t="shared" si="15"/>
        <v>N/A</v>
      </c>
      <c r="J140" t="str">
        <f t="shared" si="16"/>
        <v>N/A</v>
      </c>
      <c r="K140" t="str">
        <f t="shared" si="17"/>
        <v>N/A</v>
      </c>
      <c r="L140" t="str">
        <f t="shared" si="18"/>
        <v>N/A</v>
      </c>
      <c r="M140">
        <f t="shared" si="19"/>
        <v>59</v>
      </c>
      <c r="N140" t="str">
        <f t="shared" si="20"/>
        <v>N/A</v>
      </c>
    </row>
    <row r="141" spans="1:14" x14ac:dyDescent="0.3">
      <c r="A141" s="1">
        <v>3</v>
      </c>
      <c r="B141" t="s">
        <v>6606</v>
      </c>
      <c r="C141" t="s">
        <v>6607</v>
      </c>
      <c r="F141">
        <v>51</v>
      </c>
      <c r="I141" t="str">
        <f t="shared" si="15"/>
        <v>N/A</v>
      </c>
      <c r="J141" t="str">
        <f t="shared" si="16"/>
        <v>N/A</v>
      </c>
      <c r="K141" t="str">
        <f t="shared" si="17"/>
        <v>N/A</v>
      </c>
      <c r="L141" t="str">
        <f t="shared" si="18"/>
        <v>N/A</v>
      </c>
      <c r="M141">
        <f t="shared" si="19"/>
        <v>51</v>
      </c>
      <c r="N141" t="str">
        <f t="shared" si="20"/>
        <v>N/A</v>
      </c>
    </row>
    <row r="142" spans="1:14" x14ac:dyDescent="0.3">
      <c r="A142" s="1">
        <v>4</v>
      </c>
      <c r="B142" t="s">
        <v>6608</v>
      </c>
      <c r="C142" t="s">
        <v>6609</v>
      </c>
      <c r="F142">
        <v>58</v>
      </c>
      <c r="I142" t="str">
        <f t="shared" si="15"/>
        <v>N/A</v>
      </c>
      <c r="J142" t="str">
        <f t="shared" si="16"/>
        <v>N/A</v>
      </c>
      <c r="K142" t="str">
        <f t="shared" si="17"/>
        <v>N/A</v>
      </c>
      <c r="L142" t="str">
        <f t="shared" si="18"/>
        <v>N/A</v>
      </c>
      <c r="M142">
        <f t="shared" si="19"/>
        <v>58</v>
      </c>
      <c r="N142" t="str">
        <f t="shared" si="20"/>
        <v>N/A</v>
      </c>
    </row>
    <row r="143" spans="1:14" x14ac:dyDescent="0.3">
      <c r="I143" t="str">
        <f t="shared" si="15"/>
        <v>N/A</v>
      </c>
      <c r="J143" t="str">
        <f t="shared" si="16"/>
        <v>N/A</v>
      </c>
      <c r="K143" t="str">
        <f t="shared" si="17"/>
        <v>N/A</v>
      </c>
      <c r="L143" t="str">
        <f t="shared" si="18"/>
        <v>N/A</v>
      </c>
      <c r="M143" t="str">
        <f t="shared" si="19"/>
        <v>N/A</v>
      </c>
      <c r="N143" t="str">
        <f t="shared" si="20"/>
        <v>N/A</v>
      </c>
    </row>
    <row r="144" spans="1:14" x14ac:dyDescent="0.3">
      <c r="I144" t="str">
        <f t="shared" si="15"/>
        <v>N/A</v>
      </c>
      <c r="J144" t="str">
        <f t="shared" si="16"/>
        <v>N/A</v>
      </c>
      <c r="K144" t="str">
        <f t="shared" si="17"/>
        <v>N/A</v>
      </c>
      <c r="L144" t="str">
        <f t="shared" si="18"/>
        <v>N/A</v>
      </c>
      <c r="M144" t="str">
        <f t="shared" si="19"/>
        <v>N/A</v>
      </c>
      <c r="N144" t="str">
        <f t="shared" si="20"/>
        <v>N/A</v>
      </c>
    </row>
    <row r="145" spans="9:14" x14ac:dyDescent="0.3">
      <c r="I145" t="str">
        <f t="shared" si="15"/>
        <v>N/A</v>
      </c>
      <c r="J145" t="str">
        <f t="shared" si="16"/>
        <v>N/A</v>
      </c>
      <c r="K145" t="str">
        <f t="shared" si="17"/>
        <v>N/A</v>
      </c>
      <c r="L145" t="str">
        <f t="shared" si="18"/>
        <v>N/A</v>
      </c>
      <c r="M145" t="str">
        <f t="shared" si="19"/>
        <v>N/A</v>
      </c>
      <c r="N145" t="str">
        <f t="shared" si="20"/>
        <v>N/A</v>
      </c>
    </row>
    <row r="146" spans="9:14" x14ac:dyDescent="0.3">
      <c r="I146" t="str">
        <f t="shared" si="15"/>
        <v>N/A</v>
      </c>
      <c r="J146" t="str">
        <f t="shared" si="16"/>
        <v>N/A</v>
      </c>
      <c r="K146" t="str">
        <f t="shared" si="17"/>
        <v>N/A</v>
      </c>
      <c r="L146" t="str">
        <f t="shared" si="18"/>
        <v>N/A</v>
      </c>
      <c r="M146" t="str">
        <f t="shared" si="19"/>
        <v>N/A</v>
      </c>
      <c r="N146" t="str">
        <f t="shared" si="20"/>
        <v>N/A</v>
      </c>
    </row>
    <row r="147" spans="9:14" x14ac:dyDescent="0.3">
      <c r="I147" t="str">
        <f t="shared" si="15"/>
        <v>N/A</v>
      </c>
      <c r="J147" t="str">
        <f t="shared" si="16"/>
        <v>N/A</v>
      </c>
      <c r="K147" t="str">
        <f t="shared" si="17"/>
        <v>N/A</v>
      </c>
      <c r="L147" t="str">
        <f t="shared" si="18"/>
        <v>N/A</v>
      </c>
      <c r="M147" t="str">
        <f t="shared" si="19"/>
        <v>N/A</v>
      </c>
      <c r="N147" t="str">
        <f t="shared" si="20"/>
        <v>N/A</v>
      </c>
    </row>
    <row r="148" spans="9:14" x14ac:dyDescent="0.3">
      <c r="I148" t="str">
        <f t="shared" si="15"/>
        <v>N/A</v>
      </c>
      <c r="J148" t="str">
        <f t="shared" si="16"/>
        <v>N/A</v>
      </c>
      <c r="K148" t="str">
        <f t="shared" si="17"/>
        <v>N/A</v>
      </c>
      <c r="L148" t="str">
        <f t="shared" si="18"/>
        <v>N/A</v>
      </c>
      <c r="M148" t="str">
        <f t="shared" si="19"/>
        <v>N/A</v>
      </c>
      <c r="N148" t="str">
        <f t="shared" si="20"/>
        <v>N/A</v>
      </c>
    </row>
    <row r="149" spans="9:14" x14ac:dyDescent="0.3">
      <c r="I149" t="str">
        <f t="shared" si="15"/>
        <v>N/A</v>
      </c>
      <c r="J149" t="str">
        <f t="shared" si="16"/>
        <v>N/A</v>
      </c>
      <c r="K149" t="str">
        <f t="shared" si="17"/>
        <v>N/A</v>
      </c>
      <c r="L149" t="str">
        <f t="shared" si="18"/>
        <v>N/A</v>
      </c>
      <c r="M149" t="str">
        <f t="shared" si="19"/>
        <v>N/A</v>
      </c>
      <c r="N149" t="str">
        <f t="shared" si="20"/>
        <v>N/A</v>
      </c>
    </row>
    <row r="150" spans="9:14" x14ac:dyDescent="0.3">
      <c r="I150" t="str">
        <f t="shared" si="15"/>
        <v>N/A</v>
      </c>
      <c r="J150" t="str">
        <f t="shared" si="16"/>
        <v>N/A</v>
      </c>
      <c r="K150" t="str">
        <f t="shared" si="17"/>
        <v>N/A</v>
      </c>
      <c r="L150" t="str">
        <f t="shared" si="18"/>
        <v>N/A</v>
      </c>
      <c r="M150" t="str">
        <f t="shared" si="19"/>
        <v>N/A</v>
      </c>
      <c r="N150" t="str">
        <f t="shared" si="20"/>
        <v>N/A</v>
      </c>
    </row>
    <row r="151" spans="9:14" x14ac:dyDescent="0.3">
      <c r="I151" t="str">
        <f t="shared" si="15"/>
        <v>N/A</v>
      </c>
      <c r="J151" t="str">
        <f t="shared" si="16"/>
        <v>N/A</v>
      </c>
      <c r="K151" t="str">
        <f t="shared" si="17"/>
        <v>N/A</v>
      </c>
      <c r="L151" t="str">
        <f t="shared" si="18"/>
        <v>N/A</v>
      </c>
      <c r="M151" t="str">
        <f t="shared" si="19"/>
        <v>N/A</v>
      </c>
      <c r="N151" t="str">
        <f t="shared" si="20"/>
        <v>N/A</v>
      </c>
    </row>
    <row r="152" spans="9:14" x14ac:dyDescent="0.3">
      <c r="I152" t="str">
        <f t="shared" si="15"/>
        <v>N/A</v>
      </c>
      <c r="J152" t="str">
        <f t="shared" si="16"/>
        <v>N/A</v>
      </c>
      <c r="K152" t="str">
        <f t="shared" si="17"/>
        <v>N/A</v>
      </c>
      <c r="L152" t="str">
        <f t="shared" si="18"/>
        <v>N/A</v>
      </c>
      <c r="M152" t="str">
        <f t="shared" si="19"/>
        <v>N/A</v>
      </c>
      <c r="N152" t="str">
        <f t="shared" si="20"/>
        <v>N/A</v>
      </c>
    </row>
    <row r="153" spans="9:14" x14ac:dyDescent="0.3">
      <c r="I153" t="str">
        <f t="shared" si="15"/>
        <v>N/A</v>
      </c>
      <c r="J153" t="str">
        <f t="shared" si="16"/>
        <v>N/A</v>
      </c>
      <c r="K153" t="str">
        <f t="shared" si="17"/>
        <v>N/A</v>
      </c>
      <c r="L153" t="str">
        <f t="shared" si="18"/>
        <v>N/A</v>
      </c>
      <c r="M153" t="str">
        <f t="shared" si="19"/>
        <v>N/A</v>
      </c>
      <c r="N153" t="str">
        <f t="shared" si="20"/>
        <v>N/A</v>
      </c>
    </row>
    <row r="154" spans="9:14" x14ac:dyDescent="0.3">
      <c r="I154" t="str">
        <f t="shared" si="15"/>
        <v>N/A</v>
      </c>
      <c r="J154" t="str">
        <f t="shared" si="16"/>
        <v>N/A</v>
      </c>
      <c r="K154" t="str">
        <f t="shared" si="17"/>
        <v>N/A</v>
      </c>
      <c r="L154" t="str">
        <f t="shared" si="18"/>
        <v>N/A</v>
      </c>
      <c r="M154" t="str">
        <f t="shared" si="19"/>
        <v>N/A</v>
      </c>
      <c r="N154" t="str">
        <f t="shared" si="20"/>
        <v>N/A</v>
      </c>
    </row>
    <row r="155" spans="9:14" x14ac:dyDescent="0.3">
      <c r="I155" t="str">
        <f t="shared" si="15"/>
        <v>N/A</v>
      </c>
      <c r="J155" t="str">
        <f t="shared" si="16"/>
        <v>N/A</v>
      </c>
      <c r="K155" t="str">
        <f t="shared" si="17"/>
        <v>N/A</v>
      </c>
      <c r="L155" t="str">
        <f t="shared" si="18"/>
        <v>N/A</v>
      </c>
      <c r="M155" t="str">
        <f t="shared" si="19"/>
        <v>N/A</v>
      </c>
      <c r="N155" t="str">
        <f t="shared" si="20"/>
        <v>N/A</v>
      </c>
    </row>
    <row r="156" spans="9:14" x14ac:dyDescent="0.3">
      <c r="I156" t="str">
        <f t="shared" si="15"/>
        <v>N/A</v>
      </c>
      <c r="J156" t="str">
        <f t="shared" si="16"/>
        <v>N/A</v>
      </c>
      <c r="K156" t="str">
        <f t="shared" si="17"/>
        <v>N/A</v>
      </c>
      <c r="L156" t="str">
        <f t="shared" si="18"/>
        <v>N/A</v>
      </c>
      <c r="M156" t="str">
        <f t="shared" si="19"/>
        <v>N/A</v>
      </c>
      <c r="N156" t="str">
        <f t="shared" si="20"/>
        <v>N/A</v>
      </c>
    </row>
    <row r="157" spans="9:14" x14ac:dyDescent="0.3">
      <c r="I157" t="str">
        <f t="shared" si="15"/>
        <v>N/A</v>
      </c>
      <c r="J157" t="str">
        <f t="shared" si="16"/>
        <v>N/A</v>
      </c>
      <c r="K157" t="str">
        <f t="shared" si="17"/>
        <v>N/A</v>
      </c>
      <c r="L157" t="str">
        <f t="shared" si="18"/>
        <v>N/A</v>
      </c>
      <c r="M157" t="str">
        <f t="shared" si="19"/>
        <v>N/A</v>
      </c>
      <c r="N157" t="str">
        <f t="shared" si="20"/>
        <v>N/A</v>
      </c>
    </row>
    <row r="158" spans="9:14" x14ac:dyDescent="0.3">
      <c r="I158" t="str">
        <f t="shared" si="15"/>
        <v>N/A</v>
      </c>
      <c r="J158" t="str">
        <f t="shared" si="16"/>
        <v>N/A</v>
      </c>
      <c r="K158" t="str">
        <f t="shared" si="17"/>
        <v>N/A</v>
      </c>
      <c r="L158" t="str">
        <f t="shared" si="18"/>
        <v>N/A</v>
      </c>
      <c r="M158" t="str">
        <f t="shared" si="19"/>
        <v>N/A</v>
      </c>
      <c r="N158" t="str">
        <f t="shared" si="20"/>
        <v>N/A</v>
      </c>
    </row>
    <row r="159" spans="9:14" x14ac:dyDescent="0.3">
      <c r="I159" t="str">
        <f t="shared" si="15"/>
        <v>N/A</v>
      </c>
      <c r="J159" t="str">
        <f t="shared" si="16"/>
        <v>N/A</v>
      </c>
      <c r="K159" t="str">
        <f t="shared" si="17"/>
        <v>N/A</v>
      </c>
      <c r="L159" t="str">
        <f t="shared" si="18"/>
        <v>N/A</v>
      </c>
      <c r="M159" t="str">
        <f t="shared" si="19"/>
        <v>N/A</v>
      </c>
      <c r="N159" t="str">
        <f t="shared" si="20"/>
        <v>N/A</v>
      </c>
    </row>
    <row r="160" spans="9:14" x14ac:dyDescent="0.3">
      <c r="I160" t="str">
        <f t="shared" si="15"/>
        <v>N/A</v>
      </c>
      <c r="J160" t="str">
        <f t="shared" si="16"/>
        <v>N/A</v>
      </c>
      <c r="K160" t="str">
        <f t="shared" si="17"/>
        <v>N/A</v>
      </c>
      <c r="L160" t="str">
        <f t="shared" si="18"/>
        <v>N/A</v>
      </c>
      <c r="M160" t="str">
        <f t="shared" si="19"/>
        <v>N/A</v>
      </c>
      <c r="N160" t="str">
        <f t="shared" si="20"/>
        <v>N/A</v>
      </c>
    </row>
    <row r="161" spans="9:14" x14ac:dyDescent="0.3">
      <c r="I161" t="str">
        <f t="shared" si="15"/>
        <v>N/A</v>
      </c>
      <c r="J161" t="str">
        <f t="shared" si="16"/>
        <v>N/A</v>
      </c>
      <c r="K161" t="str">
        <f t="shared" si="17"/>
        <v>N/A</v>
      </c>
      <c r="L161" t="str">
        <f t="shared" si="18"/>
        <v>N/A</v>
      </c>
      <c r="M161" t="str">
        <f t="shared" si="19"/>
        <v>N/A</v>
      </c>
      <c r="N161" t="str">
        <f t="shared" si="20"/>
        <v>N/A</v>
      </c>
    </row>
    <row r="162" spans="9:14" x14ac:dyDescent="0.3">
      <c r="I162" t="str">
        <f t="shared" si="15"/>
        <v>N/A</v>
      </c>
      <c r="J162" t="str">
        <f t="shared" si="16"/>
        <v>N/A</v>
      </c>
      <c r="K162" t="str">
        <f t="shared" si="17"/>
        <v>N/A</v>
      </c>
      <c r="L162" t="str">
        <f t="shared" si="18"/>
        <v>N/A</v>
      </c>
      <c r="M162" t="str">
        <f t="shared" si="19"/>
        <v>N/A</v>
      </c>
      <c r="N162" t="str">
        <f t="shared" si="20"/>
        <v>N/A</v>
      </c>
    </row>
    <row r="163" spans="9:14" x14ac:dyDescent="0.3">
      <c r="I163" t="str">
        <f t="shared" si="15"/>
        <v>N/A</v>
      </c>
      <c r="J163" t="str">
        <f t="shared" si="16"/>
        <v>N/A</v>
      </c>
      <c r="K163" t="str">
        <f t="shared" si="17"/>
        <v>N/A</v>
      </c>
      <c r="L163" t="str">
        <f t="shared" si="18"/>
        <v>N/A</v>
      </c>
      <c r="M163" t="str">
        <f t="shared" si="19"/>
        <v>N/A</v>
      </c>
      <c r="N163" t="str">
        <f t="shared" si="20"/>
        <v>N/A</v>
      </c>
    </row>
    <row r="164" spans="9:14" x14ac:dyDescent="0.3">
      <c r="I164" t="str">
        <f t="shared" si="15"/>
        <v>N/A</v>
      </c>
      <c r="J164" t="str">
        <f t="shared" si="16"/>
        <v>N/A</v>
      </c>
      <c r="K164" t="str">
        <f t="shared" si="17"/>
        <v>N/A</v>
      </c>
      <c r="L164" t="str">
        <f t="shared" si="18"/>
        <v>N/A</v>
      </c>
      <c r="M164" t="str">
        <f t="shared" si="19"/>
        <v>N/A</v>
      </c>
      <c r="N164" t="str">
        <f t="shared" si="20"/>
        <v>N/A</v>
      </c>
    </row>
    <row r="165" spans="9:14" x14ac:dyDescent="0.3">
      <c r="I165" t="str">
        <f t="shared" si="15"/>
        <v>N/A</v>
      </c>
      <c r="J165" t="str">
        <f t="shared" si="16"/>
        <v>N/A</v>
      </c>
      <c r="K165" t="str">
        <f t="shared" si="17"/>
        <v>N/A</v>
      </c>
      <c r="L165" t="str">
        <f t="shared" si="18"/>
        <v>N/A</v>
      </c>
      <c r="M165" t="str">
        <f t="shared" si="19"/>
        <v>N/A</v>
      </c>
      <c r="N165" t="str">
        <f t="shared" si="20"/>
        <v>N/A</v>
      </c>
    </row>
    <row r="166" spans="9:14" x14ac:dyDescent="0.3">
      <c r="I166" t="str">
        <f t="shared" si="15"/>
        <v>N/A</v>
      </c>
      <c r="J166" t="str">
        <f t="shared" si="16"/>
        <v>N/A</v>
      </c>
      <c r="K166" t="str">
        <f t="shared" si="17"/>
        <v>N/A</v>
      </c>
      <c r="L166" t="str">
        <f t="shared" si="18"/>
        <v>N/A</v>
      </c>
      <c r="M166" t="str">
        <f t="shared" si="19"/>
        <v>N/A</v>
      </c>
      <c r="N166" t="str">
        <f t="shared" si="20"/>
        <v>N/A</v>
      </c>
    </row>
    <row r="167" spans="9:14" x14ac:dyDescent="0.3">
      <c r="I167" t="str">
        <f t="shared" si="15"/>
        <v>N/A</v>
      </c>
      <c r="J167" t="str">
        <f t="shared" si="16"/>
        <v>N/A</v>
      </c>
      <c r="K167" t="str">
        <f t="shared" si="17"/>
        <v>N/A</v>
      </c>
      <c r="L167" t="str">
        <f t="shared" si="18"/>
        <v>N/A</v>
      </c>
      <c r="M167" t="str">
        <f t="shared" si="19"/>
        <v>N/A</v>
      </c>
      <c r="N167" t="str">
        <f t="shared" si="20"/>
        <v>N/A</v>
      </c>
    </row>
    <row r="168" spans="9:14" x14ac:dyDescent="0.3">
      <c r="I168" t="str">
        <f t="shared" si="15"/>
        <v>N/A</v>
      </c>
      <c r="J168" t="str">
        <f t="shared" si="16"/>
        <v>N/A</v>
      </c>
      <c r="K168" t="str">
        <f t="shared" si="17"/>
        <v>N/A</v>
      </c>
      <c r="L168" t="str">
        <f t="shared" si="18"/>
        <v>N/A</v>
      </c>
      <c r="M168" t="str">
        <f t="shared" si="19"/>
        <v>N/A</v>
      </c>
      <c r="N168" t="str">
        <f t="shared" si="20"/>
        <v>N/A</v>
      </c>
    </row>
    <row r="169" spans="9:14" x14ac:dyDescent="0.3">
      <c r="I169" t="str">
        <f t="shared" si="15"/>
        <v>N/A</v>
      </c>
      <c r="J169" t="str">
        <f t="shared" si="16"/>
        <v>N/A</v>
      </c>
      <c r="K169" t="str">
        <f t="shared" si="17"/>
        <v>N/A</v>
      </c>
      <c r="L169" t="str">
        <f t="shared" si="18"/>
        <v>N/A</v>
      </c>
      <c r="M169" t="str">
        <f t="shared" si="19"/>
        <v>N/A</v>
      </c>
      <c r="N169" t="str">
        <f t="shared" si="20"/>
        <v>N/A</v>
      </c>
    </row>
    <row r="170" spans="9:14" x14ac:dyDescent="0.3">
      <c r="I170" t="str">
        <f t="shared" si="15"/>
        <v>N/A</v>
      </c>
      <c r="J170" t="str">
        <f t="shared" si="16"/>
        <v>N/A</v>
      </c>
      <c r="K170" t="str">
        <f t="shared" si="17"/>
        <v>N/A</v>
      </c>
      <c r="L170" t="str">
        <f t="shared" si="18"/>
        <v>N/A</v>
      </c>
      <c r="M170" t="str">
        <f t="shared" si="19"/>
        <v>N/A</v>
      </c>
      <c r="N170" t="str">
        <f t="shared" si="20"/>
        <v>N/A</v>
      </c>
    </row>
    <row r="171" spans="9:14" x14ac:dyDescent="0.3">
      <c r="I171" t="str">
        <f t="shared" si="15"/>
        <v>N/A</v>
      </c>
      <c r="J171" t="str">
        <f t="shared" si="16"/>
        <v>N/A</v>
      </c>
      <c r="K171" t="str">
        <f t="shared" si="17"/>
        <v>N/A</v>
      </c>
      <c r="L171" t="str">
        <f t="shared" si="18"/>
        <v>N/A</v>
      </c>
      <c r="M171" t="str">
        <f t="shared" si="19"/>
        <v>N/A</v>
      </c>
      <c r="N171" t="str">
        <f t="shared" si="20"/>
        <v>N/A</v>
      </c>
    </row>
    <row r="172" spans="9:14" x14ac:dyDescent="0.3">
      <c r="I172" t="str">
        <f t="shared" si="15"/>
        <v>N/A</v>
      </c>
      <c r="J172" t="str">
        <f t="shared" si="16"/>
        <v>N/A</v>
      </c>
      <c r="K172" t="str">
        <f t="shared" si="17"/>
        <v>N/A</v>
      </c>
      <c r="L172" t="str">
        <f t="shared" si="18"/>
        <v>N/A</v>
      </c>
      <c r="M172" t="str">
        <f t="shared" si="19"/>
        <v>N/A</v>
      </c>
      <c r="N172" t="str">
        <f t="shared" si="20"/>
        <v>N/A</v>
      </c>
    </row>
    <row r="173" spans="9:14" x14ac:dyDescent="0.3">
      <c r="I173" t="str">
        <f t="shared" si="15"/>
        <v>N/A</v>
      </c>
      <c r="J173" t="str">
        <f t="shared" si="16"/>
        <v>N/A</v>
      </c>
      <c r="K173" t="str">
        <f t="shared" si="17"/>
        <v>N/A</v>
      </c>
      <c r="L173" t="str">
        <f t="shared" si="18"/>
        <v>N/A</v>
      </c>
      <c r="M173" t="str">
        <f t="shared" si="19"/>
        <v>N/A</v>
      </c>
      <c r="N173" t="str">
        <f t="shared" si="20"/>
        <v>N/A</v>
      </c>
    </row>
    <row r="174" spans="9:14" x14ac:dyDescent="0.3">
      <c r="I174" t="str">
        <f t="shared" si="15"/>
        <v>N/A</v>
      </c>
      <c r="J174" t="str">
        <f t="shared" si="16"/>
        <v>N/A</v>
      </c>
      <c r="K174" t="str">
        <f t="shared" si="17"/>
        <v>N/A</v>
      </c>
      <c r="L174" t="str">
        <f t="shared" si="18"/>
        <v>N/A</v>
      </c>
      <c r="M174" t="str">
        <f t="shared" si="19"/>
        <v>N/A</v>
      </c>
      <c r="N174" t="str">
        <f t="shared" si="20"/>
        <v>N/A</v>
      </c>
    </row>
    <row r="175" spans="9:14" x14ac:dyDescent="0.3">
      <c r="I175" t="str">
        <f t="shared" si="15"/>
        <v>N/A</v>
      </c>
      <c r="J175" t="str">
        <f t="shared" si="16"/>
        <v>N/A</v>
      </c>
      <c r="K175" t="str">
        <f t="shared" si="17"/>
        <v>N/A</v>
      </c>
      <c r="L175" t="str">
        <f t="shared" si="18"/>
        <v>N/A</v>
      </c>
      <c r="M175" t="str">
        <f t="shared" si="19"/>
        <v>N/A</v>
      </c>
      <c r="N175" t="str">
        <f t="shared" si="20"/>
        <v>N/A</v>
      </c>
    </row>
    <row r="176" spans="9:14" x14ac:dyDescent="0.3">
      <c r="I176" t="str">
        <f t="shared" si="15"/>
        <v>N/A</v>
      </c>
      <c r="J176" t="str">
        <f t="shared" si="16"/>
        <v>N/A</v>
      </c>
      <c r="K176" t="str">
        <f t="shared" si="17"/>
        <v>N/A</v>
      </c>
      <c r="L176" t="str">
        <f t="shared" si="18"/>
        <v>N/A</v>
      </c>
      <c r="M176" t="str">
        <f t="shared" si="19"/>
        <v>N/A</v>
      </c>
      <c r="N176" t="str">
        <f t="shared" si="20"/>
        <v>N/A</v>
      </c>
    </row>
    <row r="177" spans="9:14" x14ac:dyDescent="0.3">
      <c r="I177" t="str">
        <f t="shared" si="15"/>
        <v>N/A</v>
      </c>
      <c r="J177" t="str">
        <f t="shared" si="16"/>
        <v>N/A</v>
      </c>
      <c r="K177" t="str">
        <f t="shared" si="17"/>
        <v>N/A</v>
      </c>
      <c r="L177" t="str">
        <f t="shared" si="18"/>
        <v>N/A</v>
      </c>
      <c r="M177" t="str">
        <f t="shared" si="19"/>
        <v>N/A</v>
      </c>
      <c r="N177" t="str">
        <f t="shared" si="20"/>
        <v>N/A</v>
      </c>
    </row>
    <row r="178" spans="9:14" x14ac:dyDescent="0.3">
      <c r="I178" t="str">
        <f t="shared" si="15"/>
        <v>N/A</v>
      </c>
      <c r="J178" t="str">
        <f t="shared" si="16"/>
        <v>N/A</v>
      </c>
      <c r="K178" t="str">
        <f t="shared" si="17"/>
        <v>N/A</v>
      </c>
      <c r="L178" t="str">
        <f t="shared" si="18"/>
        <v>N/A</v>
      </c>
      <c r="M178" t="str">
        <f t="shared" si="19"/>
        <v>N/A</v>
      </c>
      <c r="N178" t="str">
        <f t="shared" si="20"/>
        <v>N/A</v>
      </c>
    </row>
    <row r="179" spans="9:14" x14ac:dyDescent="0.3">
      <c r="I179" t="str">
        <f t="shared" si="15"/>
        <v>N/A</v>
      </c>
      <c r="J179" t="str">
        <f t="shared" si="16"/>
        <v>N/A</v>
      </c>
      <c r="K179" t="str">
        <f t="shared" si="17"/>
        <v>N/A</v>
      </c>
      <c r="L179" t="str">
        <f t="shared" si="18"/>
        <v>N/A</v>
      </c>
      <c r="M179" t="str">
        <f t="shared" si="19"/>
        <v>N/A</v>
      </c>
      <c r="N179" t="str">
        <f t="shared" si="20"/>
        <v>N/A</v>
      </c>
    </row>
    <row r="180" spans="9:14" x14ac:dyDescent="0.3">
      <c r="I180" t="str">
        <f t="shared" si="15"/>
        <v>N/A</v>
      </c>
      <c r="J180" t="str">
        <f t="shared" si="16"/>
        <v>N/A</v>
      </c>
      <c r="K180" t="str">
        <f t="shared" si="17"/>
        <v>N/A</v>
      </c>
      <c r="L180" t="str">
        <f t="shared" si="18"/>
        <v>N/A</v>
      </c>
      <c r="M180" t="str">
        <f t="shared" si="19"/>
        <v>N/A</v>
      </c>
      <c r="N180" t="str">
        <f t="shared" si="20"/>
        <v>N/A</v>
      </c>
    </row>
    <row r="181" spans="9:14" x14ac:dyDescent="0.3">
      <c r="I181" t="str">
        <f t="shared" si="15"/>
        <v>N/A</v>
      </c>
      <c r="J181" t="str">
        <f t="shared" si="16"/>
        <v>N/A</v>
      </c>
      <c r="K181" t="str">
        <f t="shared" si="17"/>
        <v>N/A</v>
      </c>
      <c r="L181" t="str">
        <f t="shared" si="18"/>
        <v>N/A</v>
      </c>
      <c r="M181" t="str">
        <f t="shared" si="19"/>
        <v>N/A</v>
      </c>
      <c r="N181" t="str">
        <f t="shared" si="20"/>
        <v>N/A</v>
      </c>
    </row>
    <row r="182" spans="9:14" x14ac:dyDescent="0.3">
      <c r="I182" t="str">
        <f t="shared" si="15"/>
        <v>N/A</v>
      </c>
      <c r="J182" t="str">
        <f t="shared" si="16"/>
        <v>N/A</v>
      </c>
      <c r="K182" t="str">
        <f t="shared" si="17"/>
        <v>N/A</v>
      </c>
      <c r="L182" t="str">
        <f t="shared" si="18"/>
        <v>N/A</v>
      </c>
      <c r="M182" t="str">
        <f t="shared" si="19"/>
        <v>N/A</v>
      </c>
      <c r="N182" t="str">
        <f t="shared" si="20"/>
        <v>N/A</v>
      </c>
    </row>
    <row r="183" spans="9:14" x14ac:dyDescent="0.3">
      <c r="I183" t="str">
        <f t="shared" si="15"/>
        <v>N/A</v>
      </c>
      <c r="J183" t="str">
        <f t="shared" si="16"/>
        <v>N/A</v>
      </c>
      <c r="K183" t="str">
        <f t="shared" si="17"/>
        <v>N/A</v>
      </c>
      <c r="L183" t="str">
        <f t="shared" si="18"/>
        <v>N/A</v>
      </c>
      <c r="M183" t="str">
        <f t="shared" si="19"/>
        <v>N/A</v>
      </c>
      <c r="N183" t="str">
        <f t="shared" si="20"/>
        <v>N/A</v>
      </c>
    </row>
    <row r="184" spans="9:14" x14ac:dyDescent="0.3">
      <c r="I184" t="str">
        <f t="shared" si="15"/>
        <v>N/A</v>
      </c>
      <c r="J184" t="str">
        <f t="shared" si="16"/>
        <v>N/A</v>
      </c>
      <c r="K184" t="str">
        <f t="shared" si="17"/>
        <v>N/A</v>
      </c>
      <c r="L184" t="str">
        <f t="shared" si="18"/>
        <v>N/A</v>
      </c>
      <c r="M184" t="str">
        <f t="shared" si="19"/>
        <v>N/A</v>
      </c>
      <c r="N184" t="str">
        <f t="shared" si="20"/>
        <v>N/A</v>
      </c>
    </row>
    <row r="185" spans="9:14" x14ac:dyDescent="0.3">
      <c r="I185" t="str">
        <f t="shared" si="15"/>
        <v>N/A</v>
      </c>
      <c r="J185" t="str">
        <f t="shared" si="16"/>
        <v>N/A</v>
      </c>
      <c r="K185" t="str">
        <f t="shared" si="17"/>
        <v>N/A</v>
      </c>
      <c r="L185" t="str">
        <f t="shared" si="18"/>
        <v>N/A</v>
      </c>
      <c r="M185" t="str">
        <f t="shared" si="19"/>
        <v>N/A</v>
      </c>
      <c r="N185" t="str">
        <f t="shared" si="20"/>
        <v>N/A</v>
      </c>
    </row>
    <row r="186" spans="9:14" x14ac:dyDescent="0.3">
      <c r="I186" t="str">
        <f t="shared" si="15"/>
        <v>N/A</v>
      </c>
      <c r="J186" t="str">
        <f t="shared" si="16"/>
        <v>N/A</v>
      </c>
      <c r="K186" t="str">
        <f t="shared" si="17"/>
        <v>N/A</v>
      </c>
      <c r="L186" t="str">
        <f t="shared" si="18"/>
        <v>N/A</v>
      </c>
      <c r="M186" t="str">
        <f t="shared" si="19"/>
        <v>N/A</v>
      </c>
      <c r="N186" t="str">
        <f t="shared" si="20"/>
        <v>N/A</v>
      </c>
    </row>
    <row r="187" spans="9:14" x14ac:dyDescent="0.3">
      <c r="I187" t="str">
        <f t="shared" si="15"/>
        <v>N/A</v>
      </c>
      <c r="J187" t="str">
        <f t="shared" si="16"/>
        <v>N/A</v>
      </c>
      <c r="K187" t="str">
        <f t="shared" si="17"/>
        <v>N/A</v>
      </c>
      <c r="L187" t="str">
        <f t="shared" si="18"/>
        <v>N/A</v>
      </c>
      <c r="M187" t="str">
        <f t="shared" si="19"/>
        <v>N/A</v>
      </c>
      <c r="N187" t="str">
        <f t="shared" si="20"/>
        <v>N/A</v>
      </c>
    </row>
    <row r="188" spans="9:14" x14ac:dyDescent="0.3">
      <c r="I188" t="str">
        <f t="shared" ref="I188:I251" si="21">IF(AND(K188&gt; J188, L188&gt; K188, M188&gt; L188, N188&gt; M188), "pos_trend", IF(AND(K188&lt; J188, L188&lt; K188, M188&lt; L188, N188&lt; M188), "neg_trend", "N/A"))</f>
        <v>N/A</v>
      </c>
      <c r="J188" t="str">
        <f t="shared" ref="J188:J251" si="22">IFERROR(IF(TRIM(C188)="-", "N/A", IF(RIGHT(C188,1)=")",IF(RIGHT(C188,2)="T)",-1000000000000*VALUE(MID(C188,2,LEN(C188)-3)),IF(RIGHT(C188,2)="M)",-1000000*VALUE(MID(C188,2,LEN(C188)-3)),IF(RIGHT(C188,2)="B)",-1000000000*VALUE(MID(C188,2,LEN(C188)-3)),IF(RIGHT(C188,2)="k)",-1000*VALUE(MID(C188,2,LEN(C188)-3)),VALUE(SUBSTITUTE(C188,",","")))))),IF(RIGHT(C188,1)="T",1000000000000*VALUE(LEFT(C188,LEN(C188)-1)),IF(RIGHT(C188,1)="M",1000000*VALUE(LEFT(C188,LEN(C188)-1)),IF(RIGHT(C188,1)="B",1000000000*VALUE(LEFT(C188,LEN(C188)-1)),IF(RIGHT(C188,1)="%",0.01*VALUE(LEFT(C188,LEN(C188)-1)),IF(RIGHT(C188,1)="k",1000*VALUE(LEFT(C188,LEN(C188)-1)),VALUE(SUBSTITUTE(C188,",",""))))))))),"N/A")</f>
        <v>N/A</v>
      </c>
      <c r="K188" t="str">
        <f t="shared" ref="K188:K251" si="23">IFERROR(IF(TRIM(D188)="-", "N/A", IF(RIGHT(D188,1)=")",IF(RIGHT(D188,2)="T)",-1000000000000*VALUE(MID(D188,2,LEN(D188)-3)),IF(RIGHT(D188,2)="M)",-1000000*VALUE(MID(D188,2,LEN(D188)-3)),IF(RIGHT(D188,2)="B)",-1000000000*VALUE(MID(D188,2,LEN(D188)-3)),IF(RIGHT(D188,2)="k)",-1000*VALUE(MID(D188,2,LEN(D188)-3)),VALUE(SUBSTITUTE(D188,",","")))))),IF(RIGHT(D188,1)="T",1000000000000*VALUE(LEFT(D188,LEN(D188)-1)),IF(RIGHT(D188,1)="M",1000000*VALUE(LEFT(D188,LEN(D188)-1)),IF(RIGHT(D188,1)="B",1000000000*VALUE(LEFT(D188,LEN(D188)-1)),IF(RIGHT(D188,1)="%",0.01*VALUE(LEFT(D188,LEN(D188)-1)),IF(RIGHT(D188,1)="k",1000*VALUE(LEFT(D188,LEN(D188)-1)),VALUE(SUBSTITUTE(D188,",",""))))))))),"N/A")</f>
        <v>N/A</v>
      </c>
      <c r="L188" t="str">
        <f t="shared" ref="L188:L251" si="24">IFERROR(IF(TRIM(E188)="-", "N/A", IF(RIGHT(E188,1)=")",IF(RIGHT(E188,2)="T)",-1000000000000*VALUE(MID(E188,2,LEN(E188)-3)),IF(RIGHT(E188,2)="M)",-1000000*VALUE(MID(E188,2,LEN(E188)-3)),IF(RIGHT(E188,2)="B)",-1000000000*VALUE(MID(E188,2,LEN(E188)-3)),IF(RIGHT(E188,2)="k)",-1000*VALUE(MID(E188,2,LEN(E188)-3)),VALUE(SUBSTITUTE(E188,",","")))))),IF(RIGHT(E188,1)="T",1000000000000*VALUE(LEFT(E188,LEN(E188)-1)),IF(RIGHT(E188,1)="M",1000000*VALUE(LEFT(E188,LEN(E188)-1)),IF(RIGHT(E188,1)="B",1000000000*VALUE(LEFT(E188,LEN(E188)-1)),IF(RIGHT(E188,1)="%",0.01*VALUE(LEFT(E188,LEN(E188)-1)),IF(RIGHT(E188,1)="k",1000*VALUE(LEFT(E188,LEN(E188)-1)),VALUE(SUBSTITUTE(E188,",",""))))))))),"N/A")</f>
        <v>N/A</v>
      </c>
      <c r="M188" t="str">
        <f t="shared" ref="M188:M251" si="25">IFERROR(IF(TRIM(F188)="-", "N/A", IF(RIGHT(F188,1)=")",IF(RIGHT(F188,2)="T)",-1000000000000*VALUE(MID(F188,2,LEN(F188)-3)),IF(RIGHT(F188,2)="M)",-1000000*VALUE(MID(F188,2,LEN(F188)-3)),IF(RIGHT(F188,2)="B)",-1000000000*VALUE(MID(F188,2,LEN(F188)-3)),IF(RIGHT(F188,2)="k)",-1000*VALUE(MID(F188,2,LEN(F188)-3)),VALUE(SUBSTITUTE(F188,",","")))))),IF(RIGHT(F188,1)="T",1000000000000*VALUE(LEFT(F188,LEN(F188)-1)),IF(RIGHT(F188,1)="M",1000000*VALUE(LEFT(F188,LEN(F188)-1)),IF(RIGHT(F188,1)="B",1000000000*VALUE(LEFT(F188,LEN(F188)-1)),IF(RIGHT(F188,1)="%",0.01*VALUE(LEFT(F188,LEN(F188)-1)),IF(RIGHT(F188,1)="k",1000*VALUE(LEFT(F188,LEN(F188)-1)),VALUE(SUBSTITUTE(F188,",",""))))))))),"N/A")</f>
        <v>N/A</v>
      </c>
      <c r="N188" t="str">
        <f t="shared" ref="N188:N251" si="26">IFERROR(IF(TRIM(G188)="-", "N/A", IF(RIGHT(G188,1)=")",IF(RIGHT(G188,2)="T)",-1000000000000*VALUE(MID(G188,2,LEN(G188)-3)),IF(RIGHT(G188,2)="M)",-1000000*VALUE(MID(G188,2,LEN(G188)-3)),IF(RIGHT(G188,2)="B)",-1000000000*VALUE(MID(G188,2,LEN(G188)-3)),IF(RIGHT(G188,2)="k)",-1000*VALUE(MID(G188,2,LEN(G188)-3)),VALUE(SUBSTITUTE(G188,",","")))))),IF(RIGHT(G188,1)="T",1000000000000*VALUE(LEFT(G188,LEN(G188)-1)),IF(RIGHT(G188,1)="M",1000000*VALUE(LEFT(G188,LEN(G188)-1)),IF(RIGHT(G188,1)="B",1000000000*VALUE(LEFT(G188,LEN(G188)-1)),IF(RIGHT(G188,1)="%",0.01*VALUE(LEFT(G188,LEN(G188)-1)),IF(RIGHT(G188,1)="k",1000*VALUE(LEFT(G188,LEN(G188)-1)),VALUE(SUBSTITUTE(G188,",",""))))))))),"N/A")</f>
        <v>N/A</v>
      </c>
    </row>
    <row r="189" spans="9:14" x14ac:dyDescent="0.3">
      <c r="I189" t="str">
        <f t="shared" si="21"/>
        <v>N/A</v>
      </c>
      <c r="J189" t="str">
        <f t="shared" si="22"/>
        <v>N/A</v>
      </c>
      <c r="K189" t="str">
        <f t="shared" si="23"/>
        <v>N/A</v>
      </c>
      <c r="L189" t="str">
        <f t="shared" si="24"/>
        <v>N/A</v>
      </c>
      <c r="M189" t="str">
        <f t="shared" si="25"/>
        <v>N/A</v>
      </c>
      <c r="N189" t="str">
        <f t="shared" si="26"/>
        <v>N/A</v>
      </c>
    </row>
    <row r="190" spans="9:14" x14ac:dyDescent="0.3">
      <c r="I190" t="str">
        <f t="shared" si="21"/>
        <v>N/A</v>
      </c>
      <c r="J190" t="str">
        <f t="shared" si="22"/>
        <v>N/A</v>
      </c>
      <c r="K190" t="str">
        <f t="shared" si="23"/>
        <v>N/A</v>
      </c>
      <c r="L190" t="str">
        <f t="shared" si="24"/>
        <v>N/A</v>
      </c>
      <c r="M190" t="str">
        <f t="shared" si="25"/>
        <v>N/A</v>
      </c>
      <c r="N190" t="str">
        <f t="shared" si="26"/>
        <v>N/A</v>
      </c>
    </row>
    <row r="191" spans="9:14" x14ac:dyDescent="0.3">
      <c r="I191" t="str">
        <f t="shared" si="21"/>
        <v>N/A</v>
      </c>
      <c r="J191" t="str">
        <f t="shared" si="22"/>
        <v>N/A</v>
      </c>
      <c r="K191" t="str">
        <f t="shared" si="23"/>
        <v>N/A</v>
      </c>
      <c r="L191" t="str">
        <f t="shared" si="24"/>
        <v>N/A</v>
      </c>
      <c r="M191" t="str">
        <f t="shared" si="25"/>
        <v>N/A</v>
      </c>
      <c r="N191" t="str">
        <f t="shared" si="26"/>
        <v>N/A</v>
      </c>
    </row>
    <row r="192" spans="9:14" x14ac:dyDescent="0.3">
      <c r="I192" t="str">
        <f t="shared" si="21"/>
        <v>N/A</v>
      </c>
      <c r="J192" t="str">
        <f t="shared" si="22"/>
        <v>N/A</v>
      </c>
      <c r="K192" t="str">
        <f t="shared" si="23"/>
        <v>N/A</v>
      </c>
      <c r="L192" t="str">
        <f t="shared" si="24"/>
        <v>N/A</v>
      </c>
      <c r="M192" t="str">
        <f t="shared" si="25"/>
        <v>N/A</v>
      </c>
      <c r="N192" t="str">
        <f t="shared" si="26"/>
        <v>N/A</v>
      </c>
    </row>
    <row r="193" spans="9:14" x14ac:dyDescent="0.3">
      <c r="I193" t="str">
        <f t="shared" si="21"/>
        <v>N/A</v>
      </c>
      <c r="J193" t="str">
        <f t="shared" si="22"/>
        <v>N/A</v>
      </c>
      <c r="K193" t="str">
        <f t="shared" si="23"/>
        <v>N/A</v>
      </c>
      <c r="L193" t="str">
        <f t="shared" si="24"/>
        <v>N/A</v>
      </c>
      <c r="M193" t="str">
        <f t="shared" si="25"/>
        <v>N/A</v>
      </c>
      <c r="N193" t="str">
        <f t="shared" si="26"/>
        <v>N/A</v>
      </c>
    </row>
    <row r="194" spans="9:14" x14ac:dyDescent="0.3">
      <c r="I194" t="str">
        <f t="shared" si="21"/>
        <v>N/A</v>
      </c>
      <c r="J194" t="str">
        <f t="shared" si="22"/>
        <v>N/A</v>
      </c>
      <c r="K194" t="str">
        <f t="shared" si="23"/>
        <v>N/A</v>
      </c>
      <c r="L194" t="str">
        <f t="shared" si="24"/>
        <v>N/A</v>
      </c>
      <c r="M194" t="str">
        <f t="shared" si="25"/>
        <v>N/A</v>
      </c>
      <c r="N194" t="str">
        <f t="shared" si="26"/>
        <v>N/A</v>
      </c>
    </row>
    <row r="195" spans="9:14" x14ac:dyDescent="0.3">
      <c r="I195" t="str">
        <f t="shared" si="21"/>
        <v>N/A</v>
      </c>
      <c r="J195" t="str">
        <f t="shared" si="22"/>
        <v>N/A</v>
      </c>
      <c r="K195" t="str">
        <f t="shared" si="23"/>
        <v>N/A</v>
      </c>
      <c r="L195" t="str">
        <f t="shared" si="24"/>
        <v>N/A</v>
      </c>
      <c r="M195" t="str">
        <f t="shared" si="25"/>
        <v>N/A</v>
      </c>
      <c r="N195" t="str">
        <f t="shared" si="26"/>
        <v>N/A</v>
      </c>
    </row>
    <row r="196" spans="9:14" x14ac:dyDescent="0.3">
      <c r="I196" t="str">
        <f t="shared" si="21"/>
        <v>N/A</v>
      </c>
      <c r="J196" t="str">
        <f t="shared" si="22"/>
        <v>N/A</v>
      </c>
      <c r="K196" t="str">
        <f t="shared" si="23"/>
        <v>N/A</v>
      </c>
      <c r="L196" t="str">
        <f t="shared" si="24"/>
        <v>N/A</v>
      </c>
      <c r="M196" t="str">
        <f t="shared" si="25"/>
        <v>N/A</v>
      </c>
      <c r="N196" t="str">
        <f t="shared" si="26"/>
        <v>N/A</v>
      </c>
    </row>
    <row r="197" spans="9:14" x14ac:dyDescent="0.3">
      <c r="I197" t="str">
        <f t="shared" si="21"/>
        <v>N/A</v>
      </c>
      <c r="J197" t="str">
        <f t="shared" si="22"/>
        <v>N/A</v>
      </c>
      <c r="K197" t="str">
        <f t="shared" si="23"/>
        <v>N/A</v>
      </c>
      <c r="L197" t="str">
        <f t="shared" si="24"/>
        <v>N/A</v>
      </c>
      <c r="M197" t="str">
        <f t="shared" si="25"/>
        <v>N/A</v>
      </c>
      <c r="N197" t="str">
        <f t="shared" si="26"/>
        <v>N/A</v>
      </c>
    </row>
    <row r="198" spans="9:14" x14ac:dyDescent="0.3">
      <c r="I198" t="str">
        <f t="shared" si="21"/>
        <v>N/A</v>
      </c>
      <c r="J198" t="str">
        <f t="shared" si="22"/>
        <v>N/A</v>
      </c>
      <c r="K198" t="str">
        <f t="shared" si="23"/>
        <v>N/A</v>
      </c>
      <c r="L198" t="str">
        <f t="shared" si="24"/>
        <v>N/A</v>
      </c>
      <c r="M198" t="str">
        <f t="shared" si="25"/>
        <v>N/A</v>
      </c>
      <c r="N198" t="str">
        <f t="shared" si="26"/>
        <v>N/A</v>
      </c>
    </row>
    <row r="199" spans="9:14" x14ac:dyDescent="0.3">
      <c r="I199" t="str">
        <f t="shared" si="21"/>
        <v>N/A</v>
      </c>
      <c r="J199" t="str">
        <f t="shared" si="22"/>
        <v>N/A</v>
      </c>
      <c r="K199" t="str">
        <f t="shared" si="23"/>
        <v>N/A</v>
      </c>
      <c r="L199" t="str">
        <f t="shared" si="24"/>
        <v>N/A</v>
      </c>
      <c r="M199" t="str">
        <f t="shared" si="25"/>
        <v>N/A</v>
      </c>
      <c r="N199" t="str">
        <f t="shared" si="26"/>
        <v>N/A</v>
      </c>
    </row>
    <row r="200" spans="9:14" x14ac:dyDescent="0.3">
      <c r="I200" t="str">
        <f t="shared" si="21"/>
        <v>N/A</v>
      </c>
      <c r="J200" t="str">
        <f t="shared" si="22"/>
        <v>N/A</v>
      </c>
      <c r="K200" t="str">
        <f t="shared" si="23"/>
        <v>N/A</v>
      </c>
      <c r="L200" t="str">
        <f t="shared" si="24"/>
        <v>N/A</v>
      </c>
      <c r="M200" t="str">
        <f t="shared" si="25"/>
        <v>N/A</v>
      </c>
      <c r="N200" t="str">
        <f t="shared" si="26"/>
        <v>N/A</v>
      </c>
    </row>
    <row r="201" spans="9:14" x14ac:dyDescent="0.3">
      <c r="I201" t="str">
        <f t="shared" si="21"/>
        <v>N/A</v>
      </c>
      <c r="J201" t="str">
        <f t="shared" si="22"/>
        <v>N/A</v>
      </c>
      <c r="K201" t="str">
        <f t="shared" si="23"/>
        <v>N/A</v>
      </c>
      <c r="L201" t="str">
        <f t="shared" si="24"/>
        <v>N/A</v>
      </c>
      <c r="M201" t="str">
        <f t="shared" si="25"/>
        <v>N/A</v>
      </c>
      <c r="N201" t="str">
        <f t="shared" si="26"/>
        <v>N/A</v>
      </c>
    </row>
    <row r="202" spans="9:14" x14ac:dyDescent="0.3">
      <c r="I202" t="str">
        <f t="shared" si="21"/>
        <v>N/A</v>
      </c>
      <c r="J202" t="str">
        <f t="shared" si="22"/>
        <v>N/A</v>
      </c>
      <c r="K202" t="str">
        <f t="shared" si="23"/>
        <v>N/A</v>
      </c>
      <c r="L202" t="str">
        <f t="shared" si="24"/>
        <v>N/A</v>
      </c>
      <c r="M202" t="str">
        <f t="shared" si="25"/>
        <v>N/A</v>
      </c>
      <c r="N202" t="str">
        <f t="shared" si="26"/>
        <v>N/A</v>
      </c>
    </row>
    <row r="203" spans="9:14" x14ac:dyDescent="0.3">
      <c r="I203" t="str">
        <f t="shared" si="21"/>
        <v>N/A</v>
      </c>
      <c r="J203" t="str">
        <f t="shared" si="22"/>
        <v>N/A</v>
      </c>
      <c r="K203" t="str">
        <f t="shared" si="23"/>
        <v>N/A</v>
      </c>
      <c r="L203" t="str">
        <f t="shared" si="24"/>
        <v>N/A</v>
      </c>
      <c r="M203" t="str">
        <f t="shared" si="25"/>
        <v>N/A</v>
      </c>
      <c r="N203" t="str">
        <f t="shared" si="26"/>
        <v>N/A</v>
      </c>
    </row>
    <row r="204" spans="9:14" x14ac:dyDescent="0.3">
      <c r="I204" t="str">
        <f t="shared" si="21"/>
        <v>N/A</v>
      </c>
      <c r="J204" t="str">
        <f t="shared" si="22"/>
        <v>N/A</v>
      </c>
      <c r="K204" t="str">
        <f t="shared" si="23"/>
        <v>N/A</v>
      </c>
      <c r="L204" t="str">
        <f t="shared" si="24"/>
        <v>N/A</v>
      </c>
      <c r="M204" t="str">
        <f t="shared" si="25"/>
        <v>N/A</v>
      </c>
      <c r="N204" t="str">
        <f t="shared" si="26"/>
        <v>N/A</v>
      </c>
    </row>
    <row r="205" spans="9:14" x14ac:dyDescent="0.3">
      <c r="I205" t="str">
        <f t="shared" si="21"/>
        <v>N/A</v>
      </c>
      <c r="J205" t="str">
        <f t="shared" si="22"/>
        <v>N/A</v>
      </c>
      <c r="K205" t="str">
        <f t="shared" si="23"/>
        <v>N/A</v>
      </c>
      <c r="L205" t="str">
        <f t="shared" si="24"/>
        <v>N/A</v>
      </c>
      <c r="M205" t="str">
        <f t="shared" si="25"/>
        <v>N/A</v>
      </c>
      <c r="N205" t="str">
        <f t="shared" si="26"/>
        <v>N/A</v>
      </c>
    </row>
    <row r="206" spans="9:14" x14ac:dyDescent="0.3">
      <c r="I206" t="str">
        <f t="shared" si="21"/>
        <v>N/A</v>
      </c>
      <c r="J206" t="str">
        <f t="shared" si="22"/>
        <v>N/A</v>
      </c>
      <c r="K206" t="str">
        <f t="shared" si="23"/>
        <v>N/A</v>
      </c>
      <c r="L206" t="str">
        <f t="shared" si="24"/>
        <v>N/A</v>
      </c>
      <c r="M206" t="str">
        <f t="shared" si="25"/>
        <v>N/A</v>
      </c>
      <c r="N206" t="str">
        <f t="shared" si="26"/>
        <v>N/A</v>
      </c>
    </row>
    <row r="207" spans="9:14" x14ac:dyDescent="0.3">
      <c r="I207" t="str">
        <f t="shared" si="21"/>
        <v>N/A</v>
      </c>
      <c r="J207" t="str">
        <f t="shared" si="22"/>
        <v>N/A</v>
      </c>
      <c r="K207" t="str">
        <f t="shared" si="23"/>
        <v>N/A</v>
      </c>
      <c r="L207" t="str">
        <f t="shared" si="24"/>
        <v>N/A</v>
      </c>
      <c r="M207" t="str">
        <f t="shared" si="25"/>
        <v>N/A</v>
      </c>
      <c r="N207" t="str">
        <f t="shared" si="26"/>
        <v>N/A</v>
      </c>
    </row>
    <row r="208" spans="9:14" x14ac:dyDescent="0.3">
      <c r="I208" t="str">
        <f t="shared" si="21"/>
        <v>N/A</v>
      </c>
      <c r="J208" t="str">
        <f t="shared" si="22"/>
        <v>N/A</v>
      </c>
      <c r="K208" t="str">
        <f t="shared" si="23"/>
        <v>N/A</v>
      </c>
      <c r="L208" t="str">
        <f t="shared" si="24"/>
        <v>N/A</v>
      </c>
      <c r="M208" t="str">
        <f t="shared" si="25"/>
        <v>N/A</v>
      </c>
      <c r="N208" t="str">
        <f t="shared" si="26"/>
        <v>N/A</v>
      </c>
    </row>
    <row r="209" spans="9:14" x14ac:dyDescent="0.3">
      <c r="I209" t="str">
        <f t="shared" si="21"/>
        <v>N/A</v>
      </c>
      <c r="J209" t="str">
        <f t="shared" si="22"/>
        <v>N/A</v>
      </c>
      <c r="K209" t="str">
        <f t="shared" si="23"/>
        <v>N/A</v>
      </c>
      <c r="L209" t="str">
        <f t="shared" si="24"/>
        <v>N/A</v>
      </c>
      <c r="M209" t="str">
        <f t="shared" si="25"/>
        <v>N/A</v>
      </c>
      <c r="N209" t="str">
        <f t="shared" si="26"/>
        <v>N/A</v>
      </c>
    </row>
    <row r="210" spans="9:14" x14ac:dyDescent="0.3">
      <c r="I210" t="str">
        <f t="shared" si="21"/>
        <v>N/A</v>
      </c>
      <c r="J210" t="str">
        <f t="shared" si="22"/>
        <v>N/A</v>
      </c>
      <c r="K210" t="str">
        <f t="shared" si="23"/>
        <v>N/A</v>
      </c>
      <c r="L210" t="str">
        <f t="shared" si="24"/>
        <v>N/A</v>
      </c>
      <c r="M210" t="str">
        <f t="shared" si="25"/>
        <v>N/A</v>
      </c>
      <c r="N210" t="str">
        <f t="shared" si="26"/>
        <v>N/A</v>
      </c>
    </row>
    <row r="211" spans="9:14" x14ac:dyDescent="0.3">
      <c r="I211" t="str">
        <f t="shared" si="21"/>
        <v>N/A</v>
      </c>
      <c r="J211" t="str">
        <f t="shared" si="22"/>
        <v>N/A</v>
      </c>
      <c r="K211" t="str">
        <f t="shared" si="23"/>
        <v>N/A</v>
      </c>
      <c r="L211" t="str">
        <f t="shared" si="24"/>
        <v>N/A</v>
      </c>
      <c r="M211" t="str">
        <f t="shared" si="25"/>
        <v>N/A</v>
      </c>
      <c r="N211" t="str">
        <f t="shared" si="26"/>
        <v>N/A</v>
      </c>
    </row>
    <row r="212" spans="9:14" x14ac:dyDescent="0.3">
      <c r="I212" t="str">
        <f t="shared" si="21"/>
        <v>N/A</v>
      </c>
      <c r="J212" t="str">
        <f t="shared" si="22"/>
        <v>N/A</v>
      </c>
      <c r="K212" t="str">
        <f t="shared" si="23"/>
        <v>N/A</v>
      </c>
      <c r="L212" t="str">
        <f t="shared" si="24"/>
        <v>N/A</v>
      </c>
      <c r="M212" t="str">
        <f t="shared" si="25"/>
        <v>N/A</v>
      </c>
      <c r="N212" t="str">
        <f t="shared" si="26"/>
        <v>N/A</v>
      </c>
    </row>
    <row r="213" spans="9:14" x14ac:dyDescent="0.3">
      <c r="I213" t="str">
        <f t="shared" si="21"/>
        <v>N/A</v>
      </c>
      <c r="J213" t="str">
        <f t="shared" si="22"/>
        <v>N/A</v>
      </c>
      <c r="K213" t="str">
        <f t="shared" si="23"/>
        <v>N/A</v>
      </c>
      <c r="L213" t="str">
        <f t="shared" si="24"/>
        <v>N/A</v>
      </c>
      <c r="M213" t="str">
        <f t="shared" si="25"/>
        <v>N/A</v>
      </c>
      <c r="N213" t="str">
        <f t="shared" si="26"/>
        <v>N/A</v>
      </c>
    </row>
    <row r="214" spans="9:14" x14ac:dyDescent="0.3">
      <c r="I214" t="str">
        <f t="shared" si="21"/>
        <v>N/A</v>
      </c>
      <c r="J214" t="str">
        <f t="shared" si="22"/>
        <v>N/A</v>
      </c>
      <c r="K214" t="str">
        <f t="shared" si="23"/>
        <v>N/A</v>
      </c>
      <c r="L214" t="str">
        <f t="shared" si="24"/>
        <v>N/A</v>
      </c>
      <c r="M214" t="str">
        <f t="shared" si="25"/>
        <v>N/A</v>
      </c>
      <c r="N214" t="str">
        <f t="shared" si="26"/>
        <v>N/A</v>
      </c>
    </row>
    <row r="215" spans="9:14" x14ac:dyDescent="0.3">
      <c r="I215" t="str">
        <f t="shared" si="21"/>
        <v>N/A</v>
      </c>
      <c r="J215" t="str">
        <f t="shared" si="22"/>
        <v>N/A</v>
      </c>
      <c r="K215" t="str">
        <f t="shared" si="23"/>
        <v>N/A</v>
      </c>
      <c r="L215" t="str">
        <f t="shared" si="24"/>
        <v>N/A</v>
      </c>
      <c r="M215" t="str">
        <f t="shared" si="25"/>
        <v>N/A</v>
      </c>
      <c r="N215" t="str">
        <f t="shared" si="26"/>
        <v>N/A</v>
      </c>
    </row>
    <row r="216" spans="9:14" x14ac:dyDescent="0.3">
      <c r="I216" t="str">
        <f t="shared" si="21"/>
        <v>N/A</v>
      </c>
      <c r="J216" t="str">
        <f t="shared" si="22"/>
        <v>N/A</v>
      </c>
      <c r="K216" t="str">
        <f t="shared" si="23"/>
        <v>N/A</v>
      </c>
      <c r="L216" t="str">
        <f t="shared" si="24"/>
        <v>N/A</v>
      </c>
      <c r="M216" t="str">
        <f t="shared" si="25"/>
        <v>N/A</v>
      </c>
      <c r="N216" t="str">
        <f t="shared" si="26"/>
        <v>N/A</v>
      </c>
    </row>
    <row r="217" spans="9:14" x14ac:dyDescent="0.3">
      <c r="I217" t="str">
        <f t="shared" si="21"/>
        <v>N/A</v>
      </c>
      <c r="J217" t="str">
        <f t="shared" si="22"/>
        <v>N/A</v>
      </c>
      <c r="K217" t="str">
        <f t="shared" si="23"/>
        <v>N/A</v>
      </c>
      <c r="L217" t="str">
        <f t="shared" si="24"/>
        <v>N/A</v>
      </c>
      <c r="M217" t="str">
        <f t="shared" si="25"/>
        <v>N/A</v>
      </c>
      <c r="N217" t="str">
        <f t="shared" si="26"/>
        <v>N/A</v>
      </c>
    </row>
    <row r="218" spans="9:14" x14ac:dyDescent="0.3">
      <c r="I218" t="str">
        <f t="shared" si="21"/>
        <v>N/A</v>
      </c>
      <c r="J218" t="str">
        <f t="shared" si="22"/>
        <v>N/A</v>
      </c>
      <c r="K218" t="str">
        <f t="shared" si="23"/>
        <v>N/A</v>
      </c>
      <c r="L218" t="str">
        <f t="shared" si="24"/>
        <v>N/A</v>
      </c>
      <c r="M218" t="str">
        <f t="shared" si="25"/>
        <v>N/A</v>
      </c>
      <c r="N218" t="str">
        <f t="shared" si="26"/>
        <v>N/A</v>
      </c>
    </row>
    <row r="219" spans="9:14" x14ac:dyDescent="0.3">
      <c r="I219" t="str">
        <f t="shared" si="21"/>
        <v>N/A</v>
      </c>
      <c r="J219" t="str">
        <f t="shared" si="22"/>
        <v>N/A</v>
      </c>
      <c r="K219" t="str">
        <f t="shared" si="23"/>
        <v>N/A</v>
      </c>
      <c r="L219" t="str">
        <f t="shared" si="24"/>
        <v>N/A</v>
      </c>
      <c r="M219" t="str">
        <f t="shared" si="25"/>
        <v>N/A</v>
      </c>
      <c r="N219" t="str">
        <f t="shared" si="26"/>
        <v>N/A</v>
      </c>
    </row>
    <row r="220" spans="9:14" x14ac:dyDescent="0.3">
      <c r="I220" t="str">
        <f t="shared" si="21"/>
        <v>N/A</v>
      </c>
      <c r="J220" t="str">
        <f t="shared" si="22"/>
        <v>N/A</v>
      </c>
      <c r="K220" t="str">
        <f t="shared" si="23"/>
        <v>N/A</v>
      </c>
      <c r="L220" t="str">
        <f t="shared" si="24"/>
        <v>N/A</v>
      </c>
      <c r="M220" t="str">
        <f t="shared" si="25"/>
        <v>N/A</v>
      </c>
      <c r="N220" t="str">
        <f t="shared" si="26"/>
        <v>N/A</v>
      </c>
    </row>
    <row r="221" spans="9:14" x14ac:dyDescent="0.3">
      <c r="I221" t="str">
        <f t="shared" si="21"/>
        <v>N/A</v>
      </c>
      <c r="J221" t="str">
        <f t="shared" si="22"/>
        <v>N/A</v>
      </c>
      <c r="K221" t="str">
        <f t="shared" si="23"/>
        <v>N/A</v>
      </c>
      <c r="L221" t="str">
        <f t="shared" si="24"/>
        <v>N/A</v>
      </c>
      <c r="M221" t="str">
        <f t="shared" si="25"/>
        <v>N/A</v>
      </c>
      <c r="N221" t="str">
        <f t="shared" si="26"/>
        <v>N/A</v>
      </c>
    </row>
    <row r="222" spans="9:14" x14ac:dyDescent="0.3">
      <c r="I222" t="str">
        <f t="shared" si="21"/>
        <v>N/A</v>
      </c>
      <c r="J222" t="str">
        <f t="shared" si="22"/>
        <v>N/A</v>
      </c>
      <c r="K222" t="str">
        <f t="shared" si="23"/>
        <v>N/A</v>
      </c>
      <c r="L222" t="str">
        <f t="shared" si="24"/>
        <v>N/A</v>
      </c>
      <c r="M222" t="str">
        <f t="shared" si="25"/>
        <v>N/A</v>
      </c>
      <c r="N222" t="str">
        <f t="shared" si="26"/>
        <v>N/A</v>
      </c>
    </row>
    <row r="223" spans="9:14" x14ac:dyDescent="0.3">
      <c r="I223" t="str">
        <f t="shared" si="21"/>
        <v>N/A</v>
      </c>
      <c r="J223" t="str">
        <f t="shared" si="22"/>
        <v>N/A</v>
      </c>
      <c r="K223" t="str">
        <f t="shared" si="23"/>
        <v>N/A</v>
      </c>
      <c r="L223" t="str">
        <f t="shared" si="24"/>
        <v>N/A</v>
      </c>
      <c r="M223" t="str">
        <f t="shared" si="25"/>
        <v>N/A</v>
      </c>
      <c r="N223" t="str">
        <f t="shared" si="26"/>
        <v>N/A</v>
      </c>
    </row>
    <row r="224" spans="9:14" x14ac:dyDescent="0.3">
      <c r="I224" t="str">
        <f t="shared" si="21"/>
        <v>N/A</v>
      </c>
      <c r="J224" t="str">
        <f t="shared" si="22"/>
        <v>N/A</v>
      </c>
      <c r="K224" t="str">
        <f t="shared" si="23"/>
        <v>N/A</v>
      </c>
      <c r="L224" t="str">
        <f t="shared" si="24"/>
        <v>N/A</v>
      </c>
      <c r="M224" t="str">
        <f t="shared" si="25"/>
        <v>N/A</v>
      </c>
      <c r="N224" t="str">
        <f t="shared" si="26"/>
        <v>N/A</v>
      </c>
    </row>
    <row r="225" spans="9:14" x14ac:dyDescent="0.3">
      <c r="I225" t="str">
        <f t="shared" si="21"/>
        <v>N/A</v>
      </c>
      <c r="J225" t="str">
        <f t="shared" si="22"/>
        <v>N/A</v>
      </c>
      <c r="K225" t="str">
        <f t="shared" si="23"/>
        <v>N/A</v>
      </c>
      <c r="L225" t="str">
        <f t="shared" si="24"/>
        <v>N/A</v>
      </c>
      <c r="M225" t="str">
        <f t="shared" si="25"/>
        <v>N/A</v>
      </c>
      <c r="N225" t="str">
        <f t="shared" si="26"/>
        <v>N/A</v>
      </c>
    </row>
    <row r="226" spans="9:14" x14ac:dyDescent="0.3">
      <c r="I226" t="str">
        <f t="shared" si="21"/>
        <v>N/A</v>
      </c>
      <c r="J226" t="str">
        <f t="shared" si="22"/>
        <v>N/A</v>
      </c>
      <c r="K226" t="str">
        <f t="shared" si="23"/>
        <v>N/A</v>
      </c>
      <c r="L226" t="str">
        <f t="shared" si="24"/>
        <v>N/A</v>
      </c>
      <c r="M226" t="str">
        <f t="shared" si="25"/>
        <v>N/A</v>
      </c>
      <c r="N226" t="str">
        <f t="shared" si="26"/>
        <v>N/A</v>
      </c>
    </row>
    <row r="227" spans="9:14" x14ac:dyDescent="0.3">
      <c r="I227" t="str">
        <f t="shared" si="21"/>
        <v>N/A</v>
      </c>
      <c r="J227" t="str">
        <f t="shared" si="22"/>
        <v>N/A</v>
      </c>
      <c r="K227" t="str">
        <f t="shared" si="23"/>
        <v>N/A</v>
      </c>
      <c r="L227" t="str">
        <f t="shared" si="24"/>
        <v>N/A</v>
      </c>
      <c r="M227" t="str">
        <f t="shared" si="25"/>
        <v>N/A</v>
      </c>
      <c r="N227" t="str">
        <f t="shared" si="26"/>
        <v>N/A</v>
      </c>
    </row>
    <row r="228" spans="9:14" x14ac:dyDescent="0.3">
      <c r="I228" t="str">
        <f t="shared" si="21"/>
        <v>N/A</v>
      </c>
      <c r="J228" t="str">
        <f t="shared" si="22"/>
        <v>N/A</v>
      </c>
      <c r="K228" t="str">
        <f t="shared" si="23"/>
        <v>N/A</v>
      </c>
      <c r="L228" t="str">
        <f t="shared" si="24"/>
        <v>N/A</v>
      </c>
      <c r="M228" t="str">
        <f t="shared" si="25"/>
        <v>N/A</v>
      </c>
      <c r="N228" t="str">
        <f t="shared" si="26"/>
        <v>N/A</v>
      </c>
    </row>
    <row r="229" spans="9:14" x14ac:dyDescent="0.3">
      <c r="I229" t="str">
        <f t="shared" si="21"/>
        <v>N/A</v>
      </c>
      <c r="J229" t="str">
        <f t="shared" si="22"/>
        <v>N/A</v>
      </c>
      <c r="K229" t="str">
        <f t="shared" si="23"/>
        <v>N/A</v>
      </c>
      <c r="L229" t="str">
        <f t="shared" si="24"/>
        <v>N/A</v>
      </c>
      <c r="M229" t="str">
        <f t="shared" si="25"/>
        <v>N/A</v>
      </c>
      <c r="N229" t="str">
        <f t="shared" si="26"/>
        <v>N/A</v>
      </c>
    </row>
    <row r="230" spans="9:14" x14ac:dyDescent="0.3">
      <c r="I230" t="str">
        <f t="shared" si="21"/>
        <v>N/A</v>
      </c>
      <c r="J230" t="str">
        <f t="shared" si="22"/>
        <v>N/A</v>
      </c>
      <c r="K230" t="str">
        <f t="shared" si="23"/>
        <v>N/A</v>
      </c>
      <c r="L230" t="str">
        <f t="shared" si="24"/>
        <v>N/A</v>
      </c>
      <c r="M230" t="str">
        <f t="shared" si="25"/>
        <v>N/A</v>
      </c>
      <c r="N230" t="str">
        <f t="shared" si="26"/>
        <v>N/A</v>
      </c>
    </row>
    <row r="231" spans="9:14" x14ac:dyDescent="0.3">
      <c r="I231" t="str">
        <f t="shared" si="21"/>
        <v>N/A</v>
      </c>
      <c r="J231" t="str">
        <f t="shared" si="22"/>
        <v>N/A</v>
      </c>
      <c r="K231" t="str">
        <f t="shared" si="23"/>
        <v>N/A</v>
      </c>
      <c r="L231" t="str">
        <f t="shared" si="24"/>
        <v>N/A</v>
      </c>
      <c r="M231" t="str">
        <f t="shared" si="25"/>
        <v>N/A</v>
      </c>
      <c r="N231" t="str">
        <f t="shared" si="26"/>
        <v>N/A</v>
      </c>
    </row>
    <row r="232" spans="9:14" x14ac:dyDescent="0.3">
      <c r="I232" t="str">
        <f t="shared" si="21"/>
        <v>N/A</v>
      </c>
      <c r="J232" t="str">
        <f t="shared" si="22"/>
        <v>N/A</v>
      </c>
      <c r="K232" t="str">
        <f t="shared" si="23"/>
        <v>N/A</v>
      </c>
      <c r="L232" t="str">
        <f t="shared" si="24"/>
        <v>N/A</v>
      </c>
      <c r="M232" t="str">
        <f t="shared" si="25"/>
        <v>N/A</v>
      </c>
      <c r="N232" t="str">
        <f t="shared" si="26"/>
        <v>N/A</v>
      </c>
    </row>
    <row r="233" spans="9:14" x14ac:dyDescent="0.3">
      <c r="I233" t="str">
        <f t="shared" si="21"/>
        <v>N/A</v>
      </c>
      <c r="J233" t="str">
        <f t="shared" si="22"/>
        <v>N/A</v>
      </c>
      <c r="K233" t="str">
        <f t="shared" si="23"/>
        <v>N/A</v>
      </c>
      <c r="L233" t="str">
        <f t="shared" si="24"/>
        <v>N/A</v>
      </c>
      <c r="M233" t="str">
        <f t="shared" si="25"/>
        <v>N/A</v>
      </c>
      <c r="N233" t="str">
        <f t="shared" si="26"/>
        <v>N/A</v>
      </c>
    </row>
    <row r="234" spans="9:14" x14ac:dyDescent="0.3">
      <c r="I234" t="str">
        <f t="shared" si="21"/>
        <v>N/A</v>
      </c>
      <c r="J234" t="str">
        <f t="shared" si="22"/>
        <v>N/A</v>
      </c>
      <c r="K234" t="str">
        <f t="shared" si="23"/>
        <v>N/A</v>
      </c>
      <c r="L234" t="str">
        <f t="shared" si="24"/>
        <v>N/A</v>
      </c>
      <c r="M234" t="str">
        <f t="shared" si="25"/>
        <v>N/A</v>
      </c>
      <c r="N234" t="str">
        <f t="shared" si="26"/>
        <v>N/A</v>
      </c>
    </row>
    <row r="235" spans="9:14" x14ac:dyDescent="0.3">
      <c r="I235" t="str">
        <f t="shared" si="21"/>
        <v>N/A</v>
      </c>
      <c r="J235" t="str">
        <f t="shared" si="22"/>
        <v>N/A</v>
      </c>
      <c r="K235" t="str">
        <f t="shared" si="23"/>
        <v>N/A</v>
      </c>
      <c r="L235" t="str">
        <f t="shared" si="24"/>
        <v>N/A</v>
      </c>
      <c r="M235" t="str">
        <f t="shared" si="25"/>
        <v>N/A</v>
      </c>
      <c r="N235" t="str">
        <f t="shared" si="26"/>
        <v>N/A</v>
      </c>
    </row>
    <row r="236" spans="9:14" x14ac:dyDescent="0.3">
      <c r="I236" t="str">
        <f t="shared" si="21"/>
        <v>N/A</v>
      </c>
      <c r="J236" t="str">
        <f t="shared" si="22"/>
        <v>N/A</v>
      </c>
      <c r="K236" t="str">
        <f t="shared" si="23"/>
        <v>N/A</v>
      </c>
      <c r="L236" t="str">
        <f t="shared" si="24"/>
        <v>N/A</v>
      </c>
      <c r="M236" t="str">
        <f t="shared" si="25"/>
        <v>N/A</v>
      </c>
      <c r="N236" t="str">
        <f t="shared" si="26"/>
        <v>N/A</v>
      </c>
    </row>
    <row r="237" spans="9:14" x14ac:dyDescent="0.3">
      <c r="I237" t="str">
        <f t="shared" si="21"/>
        <v>N/A</v>
      </c>
      <c r="J237" t="str">
        <f t="shared" si="22"/>
        <v>N/A</v>
      </c>
      <c r="K237" t="str">
        <f t="shared" si="23"/>
        <v>N/A</v>
      </c>
      <c r="L237" t="str">
        <f t="shared" si="24"/>
        <v>N/A</v>
      </c>
      <c r="M237" t="str">
        <f t="shared" si="25"/>
        <v>N/A</v>
      </c>
      <c r="N237" t="str">
        <f t="shared" si="26"/>
        <v>N/A</v>
      </c>
    </row>
    <row r="238" spans="9:14" x14ac:dyDescent="0.3">
      <c r="I238" t="str">
        <f t="shared" si="21"/>
        <v>N/A</v>
      </c>
      <c r="J238" t="str">
        <f t="shared" si="22"/>
        <v>N/A</v>
      </c>
      <c r="K238" t="str">
        <f t="shared" si="23"/>
        <v>N/A</v>
      </c>
      <c r="L238" t="str">
        <f t="shared" si="24"/>
        <v>N/A</v>
      </c>
      <c r="M238" t="str">
        <f t="shared" si="25"/>
        <v>N/A</v>
      </c>
      <c r="N238" t="str">
        <f t="shared" si="26"/>
        <v>N/A</v>
      </c>
    </row>
    <row r="239" spans="9:14" x14ac:dyDescent="0.3">
      <c r="I239" t="str">
        <f t="shared" si="21"/>
        <v>N/A</v>
      </c>
      <c r="J239" t="str">
        <f t="shared" si="22"/>
        <v>N/A</v>
      </c>
      <c r="K239" t="str">
        <f t="shared" si="23"/>
        <v>N/A</v>
      </c>
      <c r="L239" t="str">
        <f t="shared" si="24"/>
        <v>N/A</v>
      </c>
      <c r="M239" t="str">
        <f t="shared" si="25"/>
        <v>N/A</v>
      </c>
      <c r="N239" t="str">
        <f t="shared" si="26"/>
        <v>N/A</v>
      </c>
    </row>
    <row r="240" spans="9:14" x14ac:dyDescent="0.3">
      <c r="I240" t="str">
        <f t="shared" si="21"/>
        <v>N/A</v>
      </c>
      <c r="J240" t="str">
        <f t="shared" si="22"/>
        <v>N/A</v>
      </c>
      <c r="K240" t="str">
        <f t="shared" si="23"/>
        <v>N/A</v>
      </c>
      <c r="L240" t="str">
        <f t="shared" si="24"/>
        <v>N/A</v>
      </c>
      <c r="M240" t="str">
        <f t="shared" si="25"/>
        <v>N/A</v>
      </c>
      <c r="N240" t="str">
        <f t="shared" si="26"/>
        <v>N/A</v>
      </c>
    </row>
    <row r="241" spans="9:14" x14ac:dyDescent="0.3">
      <c r="I241" t="str">
        <f t="shared" si="21"/>
        <v>N/A</v>
      </c>
      <c r="J241" t="str">
        <f t="shared" si="22"/>
        <v>N/A</v>
      </c>
      <c r="K241" t="str">
        <f t="shared" si="23"/>
        <v>N/A</v>
      </c>
      <c r="L241" t="str">
        <f t="shared" si="24"/>
        <v>N/A</v>
      </c>
      <c r="M241" t="str">
        <f t="shared" si="25"/>
        <v>N/A</v>
      </c>
      <c r="N241" t="str">
        <f t="shared" si="26"/>
        <v>N/A</v>
      </c>
    </row>
    <row r="242" spans="9:14" x14ac:dyDescent="0.3">
      <c r="I242" t="str">
        <f t="shared" si="21"/>
        <v>N/A</v>
      </c>
      <c r="J242" t="str">
        <f t="shared" si="22"/>
        <v>N/A</v>
      </c>
      <c r="K242" t="str">
        <f t="shared" si="23"/>
        <v>N/A</v>
      </c>
      <c r="L242" t="str">
        <f t="shared" si="24"/>
        <v>N/A</v>
      </c>
      <c r="M242" t="str">
        <f t="shared" si="25"/>
        <v>N/A</v>
      </c>
      <c r="N242" t="str">
        <f t="shared" si="26"/>
        <v>N/A</v>
      </c>
    </row>
    <row r="243" spans="9:14" x14ac:dyDescent="0.3">
      <c r="I243" t="str">
        <f t="shared" si="21"/>
        <v>N/A</v>
      </c>
      <c r="J243" t="str">
        <f t="shared" si="22"/>
        <v>N/A</v>
      </c>
      <c r="K243" t="str">
        <f t="shared" si="23"/>
        <v>N/A</v>
      </c>
      <c r="L243" t="str">
        <f t="shared" si="24"/>
        <v>N/A</v>
      </c>
      <c r="M243" t="str">
        <f t="shared" si="25"/>
        <v>N/A</v>
      </c>
      <c r="N243" t="str">
        <f t="shared" si="26"/>
        <v>N/A</v>
      </c>
    </row>
    <row r="244" spans="9:14" x14ac:dyDescent="0.3">
      <c r="I244" t="str">
        <f t="shared" si="21"/>
        <v>N/A</v>
      </c>
      <c r="J244" t="str">
        <f t="shared" si="22"/>
        <v>N/A</v>
      </c>
      <c r="K244" t="str">
        <f t="shared" si="23"/>
        <v>N/A</v>
      </c>
      <c r="L244" t="str">
        <f t="shared" si="24"/>
        <v>N/A</v>
      </c>
      <c r="M244" t="str">
        <f t="shared" si="25"/>
        <v>N/A</v>
      </c>
      <c r="N244" t="str">
        <f t="shared" si="26"/>
        <v>N/A</v>
      </c>
    </row>
    <row r="245" spans="9:14" x14ac:dyDescent="0.3">
      <c r="I245" t="str">
        <f t="shared" si="21"/>
        <v>N/A</v>
      </c>
      <c r="J245" t="str">
        <f t="shared" si="22"/>
        <v>N/A</v>
      </c>
      <c r="K245" t="str">
        <f t="shared" si="23"/>
        <v>N/A</v>
      </c>
      <c r="L245" t="str">
        <f t="shared" si="24"/>
        <v>N/A</v>
      </c>
      <c r="M245" t="str">
        <f t="shared" si="25"/>
        <v>N/A</v>
      </c>
      <c r="N245" t="str">
        <f t="shared" si="26"/>
        <v>N/A</v>
      </c>
    </row>
    <row r="246" spans="9:14" x14ac:dyDescent="0.3">
      <c r="I246" t="str">
        <f t="shared" si="21"/>
        <v>N/A</v>
      </c>
      <c r="J246" t="str">
        <f t="shared" si="22"/>
        <v>N/A</v>
      </c>
      <c r="K246" t="str">
        <f t="shared" si="23"/>
        <v>N/A</v>
      </c>
      <c r="L246" t="str">
        <f t="shared" si="24"/>
        <v>N/A</v>
      </c>
      <c r="M246" t="str">
        <f t="shared" si="25"/>
        <v>N/A</v>
      </c>
      <c r="N246" t="str">
        <f t="shared" si="26"/>
        <v>N/A</v>
      </c>
    </row>
    <row r="247" spans="9:14" x14ac:dyDescent="0.3">
      <c r="I247" t="str">
        <f t="shared" si="21"/>
        <v>N/A</v>
      </c>
      <c r="J247" t="str">
        <f t="shared" si="22"/>
        <v>N/A</v>
      </c>
      <c r="K247" t="str">
        <f t="shared" si="23"/>
        <v>N/A</v>
      </c>
      <c r="L247" t="str">
        <f t="shared" si="24"/>
        <v>N/A</v>
      </c>
      <c r="M247" t="str">
        <f t="shared" si="25"/>
        <v>N/A</v>
      </c>
      <c r="N247" t="str">
        <f t="shared" si="26"/>
        <v>N/A</v>
      </c>
    </row>
    <row r="248" spans="9:14" x14ac:dyDescent="0.3">
      <c r="I248" t="str">
        <f t="shared" si="21"/>
        <v>N/A</v>
      </c>
      <c r="J248" t="str">
        <f t="shared" si="22"/>
        <v>N/A</v>
      </c>
      <c r="K248" t="str">
        <f t="shared" si="23"/>
        <v>N/A</v>
      </c>
      <c r="L248" t="str">
        <f t="shared" si="24"/>
        <v>N/A</v>
      </c>
      <c r="M248" t="str">
        <f t="shared" si="25"/>
        <v>N/A</v>
      </c>
      <c r="N248" t="str">
        <f t="shared" si="26"/>
        <v>N/A</v>
      </c>
    </row>
    <row r="249" spans="9:14" x14ac:dyDescent="0.3">
      <c r="I249" t="str">
        <f t="shared" si="21"/>
        <v>N/A</v>
      </c>
      <c r="J249" t="str">
        <f t="shared" si="22"/>
        <v>N/A</v>
      </c>
      <c r="K249" t="str">
        <f t="shared" si="23"/>
        <v>N/A</v>
      </c>
      <c r="L249" t="str">
        <f t="shared" si="24"/>
        <v>N/A</v>
      </c>
      <c r="M249" t="str">
        <f t="shared" si="25"/>
        <v>N/A</v>
      </c>
      <c r="N249" t="str">
        <f t="shared" si="26"/>
        <v>N/A</v>
      </c>
    </row>
    <row r="250" spans="9:14" x14ac:dyDescent="0.3">
      <c r="I250" t="str">
        <f t="shared" si="21"/>
        <v>N/A</v>
      </c>
      <c r="J250" t="str">
        <f t="shared" si="22"/>
        <v>N/A</v>
      </c>
      <c r="K250" t="str">
        <f t="shared" si="23"/>
        <v>N/A</v>
      </c>
      <c r="L250" t="str">
        <f t="shared" si="24"/>
        <v>N/A</v>
      </c>
      <c r="M250" t="str">
        <f t="shared" si="25"/>
        <v>N/A</v>
      </c>
      <c r="N250" t="str">
        <f t="shared" si="26"/>
        <v>N/A</v>
      </c>
    </row>
    <row r="251" spans="9:14" x14ac:dyDescent="0.3">
      <c r="I251" t="str">
        <f t="shared" si="21"/>
        <v>N/A</v>
      </c>
      <c r="J251" t="str">
        <f t="shared" si="22"/>
        <v>N/A</v>
      </c>
      <c r="K251" t="str">
        <f t="shared" si="23"/>
        <v>N/A</v>
      </c>
      <c r="L251" t="str">
        <f t="shared" si="24"/>
        <v>N/A</v>
      </c>
      <c r="M251" t="str">
        <f t="shared" si="25"/>
        <v>N/A</v>
      </c>
      <c r="N251" t="str">
        <f t="shared" si="26"/>
        <v>N/A</v>
      </c>
    </row>
    <row r="252" spans="9:14" x14ac:dyDescent="0.3">
      <c r="I252" t="str">
        <f t="shared" ref="I252:I315" si="27">IF(AND(K252&gt; J252, L252&gt; K252, M252&gt; L252, N252&gt; M252), "pos_trend", IF(AND(K252&lt; J252, L252&lt; K252, M252&lt; L252, N252&lt; M252), "neg_trend", "N/A"))</f>
        <v>N/A</v>
      </c>
      <c r="J252" t="str">
        <f t="shared" ref="J252:J315" si="28">IFERROR(IF(TRIM(C252)="-", "N/A", IF(RIGHT(C252,1)=")",IF(RIGHT(C252,2)="T)",-1000000000000*VALUE(MID(C252,2,LEN(C252)-3)),IF(RIGHT(C252,2)="M)",-1000000*VALUE(MID(C252,2,LEN(C252)-3)),IF(RIGHT(C252,2)="B)",-1000000000*VALUE(MID(C252,2,LEN(C252)-3)),IF(RIGHT(C252,2)="k)",-1000*VALUE(MID(C252,2,LEN(C252)-3)),VALUE(SUBSTITUTE(C252,",","")))))),IF(RIGHT(C252,1)="T",1000000000000*VALUE(LEFT(C252,LEN(C252)-1)),IF(RIGHT(C252,1)="M",1000000*VALUE(LEFT(C252,LEN(C252)-1)),IF(RIGHT(C252,1)="B",1000000000*VALUE(LEFT(C252,LEN(C252)-1)),IF(RIGHT(C252,1)="%",0.01*VALUE(LEFT(C252,LEN(C252)-1)),IF(RIGHT(C252,1)="k",1000*VALUE(LEFT(C252,LEN(C252)-1)),VALUE(SUBSTITUTE(C252,",",""))))))))),"N/A")</f>
        <v>N/A</v>
      </c>
      <c r="K252" t="str">
        <f t="shared" ref="K252:K315" si="29">IFERROR(IF(TRIM(D252)="-", "N/A", IF(RIGHT(D252,1)=")",IF(RIGHT(D252,2)="T)",-1000000000000*VALUE(MID(D252,2,LEN(D252)-3)),IF(RIGHT(D252,2)="M)",-1000000*VALUE(MID(D252,2,LEN(D252)-3)),IF(RIGHT(D252,2)="B)",-1000000000*VALUE(MID(D252,2,LEN(D252)-3)),IF(RIGHT(D252,2)="k)",-1000*VALUE(MID(D252,2,LEN(D252)-3)),VALUE(SUBSTITUTE(D252,",","")))))),IF(RIGHT(D252,1)="T",1000000000000*VALUE(LEFT(D252,LEN(D252)-1)),IF(RIGHT(D252,1)="M",1000000*VALUE(LEFT(D252,LEN(D252)-1)),IF(RIGHT(D252,1)="B",1000000000*VALUE(LEFT(D252,LEN(D252)-1)),IF(RIGHT(D252,1)="%",0.01*VALUE(LEFT(D252,LEN(D252)-1)),IF(RIGHT(D252,1)="k",1000*VALUE(LEFT(D252,LEN(D252)-1)),VALUE(SUBSTITUTE(D252,",",""))))))))),"N/A")</f>
        <v>N/A</v>
      </c>
      <c r="L252" t="str">
        <f t="shared" ref="L252:L315" si="30">IFERROR(IF(TRIM(E252)="-", "N/A", IF(RIGHT(E252,1)=")",IF(RIGHT(E252,2)="T)",-1000000000000*VALUE(MID(E252,2,LEN(E252)-3)),IF(RIGHT(E252,2)="M)",-1000000*VALUE(MID(E252,2,LEN(E252)-3)),IF(RIGHT(E252,2)="B)",-1000000000*VALUE(MID(E252,2,LEN(E252)-3)),IF(RIGHT(E252,2)="k)",-1000*VALUE(MID(E252,2,LEN(E252)-3)),VALUE(SUBSTITUTE(E252,",","")))))),IF(RIGHT(E252,1)="T",1000000000000*VALUE(LEFT(E252,LEN(E252)-1)),IF(RIGHT(E252,1)="M",1000000*VALUE(LEFT(E252,LEN(E252)-1)),IF(RIGHT(E252,1)="B",1000000000*VALUE(LEFT(E252,LEN(E252)-1)),IF(RIGHT(E252,1)="%",0.01*VALUE(LEFT(E252,LEN(E252)-1)),IF(RIGHT(E252,1)="k",1000*VALUE(LEFT(E252,LEN(E252)-1)),VALUE(SUBSTITUTE(E252,",",""))))))))),"N/A")</f>
        <v>N/A</v>
      </c>
      <c r="M252" t="str">
        <f t="shared" ref="M252:M315" si="31">IFERROR(IF(TRIM(F252)="-", "N/A", IF(RIGHT(F252,1)=")",IF(RIGHT(F252,2)="T)",-1000000000000*VALUE(MID(F252,2,LEN(F252)-3)),IF(RIGHT(F252,2)="M)",-1000000*VALUE(MID(F252,2,LEN(F252)-3)),IF(RIGHT(F252,2)="B)",-1000000000*VALUE(MID(F252,2,LEN(F252)-3)),IF(RIGHT(F252,2)="k)",-1000*VALUE(MID(F252,2,LEN(F252)-3)),VALUE(SUBSTITUTE(F252,",","")))))),IF(RIGHT(F252,1)="T",1000000000000*VALUE(LEFT(F252,LEN(F252)-1)),IF(RIGHT(F252,1)="M",1000000*VALUE(LEFT(F252,LEN(F252)-1)),IF(RIGHT(F252,1)="B",1000000000*VALUE(LEFT(F252,LEN(F252)-1)),IF(RIGHT(F252,1)="%",0.01*VALUE(LEFT(F252,LEN(F252)-1)),IF(RIGHT(F252,1)="k",1000*VALUE(LEFT(F252,LEN(F252)-1)),VALUE(SUBSTITUTE(F252,",",""))))))))),"N/A")</f>
        <v>N/A</v>
      </c>
      <c r="N252" t="str">
        <f t="shared" ref="N252:N315" si="32">IFERROR(IF(TRIM(G252)="-", "N/A", IF(RIGHT(G252,1)=")",IF(RIGHT(G252,2)="T)",-1000000000000*VALUE(MID(G252,2,LEN(G252)-3)),IF(RIGHT(G252,2)="M)",-1000000*VALUE(MID(G252,2,LEN(G252)-3)),IF(RIGHT(G252,2)="B)",-1000000000*VALUE(MID(G252,2,LEN(G252)-3)),IF(RIGHT(G252,2)="k)",-1000*VALUE(MID(G252,2,LEN(G252)-3)),VALUE(SUBSTITUTE(G252,",","")))))),IF(RIGHT(G252,1)="T",1000000000000*VALUE(LEFT(G252,LEN(G252)-1)),IF(RIGHT(G252,1)="M",1000000*VALUE(LEFT(G252,LEN(G252)-1)),IF(RIGHT(G252,1)="B",1000000000*VALUE(LEFT(G252,LEN(G252)-1)),IF(RIGHT(G252,1)="%",0.01*VALUE(LEFT(G252,LEN(G252)-1)),IF(RIGHT(G252,1)="k",1000*VALUE(LEFT(G252,LEN(G252)-1)),VALUE(SUBSTITUTE(G252,",",""))))))))),"N/A")</f>
        <v>N/A</v>
      </c>
    </row>
    <row r="253" spans="9:14" x14ac:dyDescent="0.3">
      <c r="I253" t="str">
        <f t="shared" si="27"/>
        <v>N/A</v>
      </c>
      <c r="J253" t="str">
        <f t="shared" si="28"/>
        <v>N/A</v>
      </c>
      <c r="K253" t="str">
        <f t="shared" si="29"/>
        <v>N/A</v>
      </c>
      <c r="L253" t="str">
        <f t="shared" si="30"/>
        <v>N/A</v>
      </c>
      <c r="M253" t="str">
        <f t="shared" si="31"/>
        <v>N/A</v>
      </c>
      <c r="N253" t="str">
        <f t="shared" si="32"/>
        <v>N/A</v>
      </c>
    </row>
    <row r="254" spans="9:14" x14ac:dyDescent="0.3">
      <c r="I254" t="str">
        <f t="shared" si="27"/>
        <v>N/A</v>
      </c>
      <c r="J254" t="str">
        <f t="shared" si="28"/>
        <v>N/A</v>
      </c>
      <c r="K254" t="str">
        <f t="shared" si="29"/>
        <v>N/A</v>
      </c>
      <c r="L254" t="str">
        <f t="shared" si="30"/>
        <v>N/A</v>
      </c>
      <c r="M254" t="str">
        <f t="shared" si="31"/>
        <v>N/A</v>
      </c>
      <c r="N254" t="str">
        <f t="shared" si="32"/>
        <v>N/A</v>
      </c>
    </row>
    <row r="255" spans="9:14" x14ac:dyDescent="0.3">
      <c r="I255" t="str">
        <f t="shared" si="27"/>
        <v>N/A</v>
      </c>
      <c r="J255" t="str">
        <f t="shared" si="28"/>
        <v>N/A</v>
      </c>
      <c r="K255" t="str">
        <f t="shared" si="29"/>
        <v>N/A</v>
      </c>
      <c r="L255" t="str">
        <f t="shared" si="30"/>
        <v>N/A</v>
      </c>
      <c r="M255" t="str">
        <f t="shared" si="31"/>
        <v>N/A</v>
      </c>
      <c r="N255" t="str">
        <f t="shared" si="32"/>
        <v>N/A</v>
      </c>
    </row>
    <row r="256" spans="9:14" x14ac:dyDescent="0.3">
      <c r="I256" t="str">
        <f t="shared" si="27"/>
        <v>N/A</v>
      </c>
      <c r="J256" t="str">
        <f t="shared" si="28"/>
        <v>N/A</v>
      </c>
      <c r="K256" t="str">
        <f t="shared" si="29"/>
        <v>N/A</v>
      </c>
      <c r="L256" t="str">
        <f t="shared" si="30"/>
        <v>N/A</v>
      </c>
      <c r="M256" t="str">
        <f t="shared" si="31"/>
        <v>N/A</v>
      </c>
      <c r="N256" t="str">
        <f t="shared" si="32"/>
        <v>N/A</v>
      </c>
    </row>
    <row r="257" spans="9:14" x14ac:dyDescent="0.3">
      <c r="I257" t="str">
        <f t="shared" si="27"/>
        <v>N/A</v>
      </c>
      <c r="J257" t="str">
        <f t="shared" si="28"/>
        <v>N/A</v>
      </c>
      <c r="K257" t="str">
        <f t="shared" si="29"/>
        <v>N/A</v>
      </c>
      <c r="L257" t="str">
        <f t="shared" si="30"/>
        <v>N/A</v>
      </c>
      <c r="M257" t="str">
        <f t="shared" si="31"/>
        <v>N/A</v>
      </c>
      <c r="N257" t="str">
        <f t="shared" si="32"/>
        <v>N/A</v>
      </c>
    </row>
    <row r="258" spans="9:14" x14ac:dyDescent="0.3">
      <c r="I258" t="str">
        <f t="shared" si="27"/>
        <v>N/A</v>
      </c>
      <c r="J258" t="str">
        <f t="shared" si="28"/>
        <v>N/A</v>
      </c>
      <c r="K258" t="str">
        <f t="shared" si="29"/>
        <v>N/A</v>
      </c>
      <c r="L258" t="str">
        <f t="shared" si="30"/>
        <v>N/A</v>
      </c>
      <c r="M258" t="str">
        <f t="shared" si="31"/>
        <v>N/A</v>
      </c>
      <c r="N258" t="str">
        <f t="shared" si="32"/>
        <v>N/A</v>
      </c>
    </row>
    <row r="259" spans="9:14" x14ac:dyDescent="0.3">
      <c r="I259" t="str">
        <f t="shared" si="27"/>
        <v>N/A</v>
      </c>
      <c r="J259" t="str">
        <f t="shared" si="28"/>
        <v>N/A</v>
      </c>
      <c r="K259" t="str">
        <f t="shared" si="29"/>
        <v>N/A</v>
      </c>
      <c r="L259" t="str">
        <f t="shared" si="30"/>
        <v>N/A</v>
      </c>
      <c r="M259" t="str">
        <f t="shared" si="31"/>
        <v>N/A</v>
      </c>
      <c r="N259" t="str">
        <f t="shared" si="32"/>
        <v>N/A</v>
      </c>
    </row>
    <row r="260" spans="9:14" x14ac:dyDescent="0.3">
      <c r="I260" t="str">
        <f t="shared" si="27"/>
        <v>N/A</v>
      </c>
      <c r="J260" t="str">
        <f t="shared" si="28"/>
        <v>N/A</v>
      </c>
      <c r="K260" t="str">
        <f t="shared" si="29"/>
        <v>N/A</v>
      </c>
      <c r="L260" t="str">
        <f t="shared" si="30"/>
        <v>N/A</v>
      </c>
      <c r="M260" t="str">
        <f t="shared" si="31"/>
        <v>N/A</v>
      </c>
      <c r="N260" t="str">
        <f t="shared" si="32"/>
        <v>N/A</v>
      </c>
    </row>
    <row r="261" spans="9:14" x14ac:dyDescent="0.3">
      <c r="I261" t="str">
        <f t="shared" si="27"/>
        <v>N/A</v>
      </c>
      <c r="J261" t="str">
        <f t="shared" si="28"/>
        <v>N/A</v>
      </c>
      <c r="K261" t="str">
        <f t="shared" si="29"/>
        <v>N/A</v>
      </c>
      <c r="L261" t="str">
        <f t="shared" si="30"/>
        <v>N/A</v>
      </c>
      <c r="M261" t="str">
        <f t="shared" si="31"/>
        <v>N/A</v>
      </c>
      <c r="N261" t="str">
        <f t="shared" si="32"/>
        <v>N/A</v>
      </c>
    </row>
    <row r="262" spans="9:14" x14ac:dyDescent="0.3">
      <c r="I262" t="str">
        <f t="shared" si="27"/>
        <v>N/A</v>
      </c>
      <c r="J262" t="str">
        <f t="shared" si="28"/>
        <v>N/A</v>
      </c>
      <c r="K262" t="str">
        <f t="shared" si="29"/>
        <v>N/A</v>
      </c>
      <c r="L262" t="str">
        <f t="shared" si="30"/>
        <v>N/A</v>
      </c>
      <c r="M262" t="str">
        <f t="shared" si="31"/>
        <v>N/A</v>
      </c>
      <c r="N262" t="str">
        <f t="shared" si="32"/>
        <v>N/A</v>
      </c>
    </row>
    <row r="263" spans="9:14" x14ac:dyDescent="0.3">
      <c r="I263" t="str">
        <f t="shared" si="27"/>
        <v>N/A</v>
      </c>
      <c r="J263" t="str">
        <f t="shared" si="28"/>
        <v>N/A</v>
      </c>
      <c r="K263" t="str">
        <f t="shared" si="29"/>
        <v>N/A</v>
      </c>
      <c r="L263" t="str">
        <f t="shared" si="30"/>
        <v>N/A</v>
      </c>
      <c r="M263" t="str">
        <f t="shared" si="31"/>
        <v>N/A</v>
      </c>
      <c r="N263" t="str">
        <f t="shared" si="32"/>
        <v>N/A</v>
      </c>
    </row>
    <row r="264" spans="9:14" x14ac:dyDescent="0.3">
      <c r="I264" t="str">
        <f t="shared" si="27"/>
        <v>N/A</v>
      </c>
      <c r="J264" t="str">
        <f t="shared" si="28"/>
        <v>N/A</v>
      </c>
      <c r="K264" t="str">
        <f t="shared" si="29"/>
        <v>N/A</v>
      </c>
      <c r="L264" t="str">
        <f t="shared" si="30"/>
        <v>N/A</v>
      </c>
      <c r="M264" t="str">
        <f t="shared" si="31"/>
        <v>N/A</v>
      </c>
      <c r="N264" t="str">
        <f t="shared" si="32"/>
        <v>N/A</v>
      </c>
    </row>
    <row r="265" spans="9:14" x14ac:dyDescent="0.3">
      <c r="I265" t="str">
        <f t="shared" si="27"/>
        <v>N/A</v>
      </c>
      <c r="J265" t="str">
        <f t="shared" si="28"/>
        <v>N/A</v>
      </c>
      <c r="K265" t="str">
        <f t="shared" si="29"/>
        <v>N/A</v>
      </c>
      <c r="L265" t="str">
        <f t="shared" si="30"/>
        <v>N/A</v>
      </c>
      <c r="M265" t="str">
        <f t="shared" si="31"/>
        <v>N/A</v>
      </c>
      <c r="N265" t="str">
        <f t="shared" si="32"/>
        <v>N/A</v>
      </c>
    </row>
    <row r="266" spans="9:14" x14ac:dyDescent="0.3">
      <c r="I266" t="str">
        <f t="shared" si="27"/>
        <v>N/A</v>
      </c>
      <c r="J266" t="str">
        <f t="shared" si="28"/>
        <v>N/A</v>
      </c>
      <c r="K266" t="str">
        <f t="shared" si="29"/>
        <v>N/A</v>
      </c>
      <c r="L266" t="str">
        <f t="shared" si="30"/>
        <v>N/A</v>
      </c>
      <c r="M266" t="str">
        <f t="shared" si="31"/>
        <v>N/A</v>
      </c>
      <c r="N266" t="str">
        <f t="shared" si="32"/>
        <v>N/A</v>
      </c>
    </row>
    <row r="267" spans="9:14" x14ac:dyDescent="0.3">
      <c r="I267" t="str">
        <f t="shared" si="27"/>
        <v>N/A</v>
      </c>
      <c r="J267" t="str">
        <f t="shared" si="28"/>
        <v>N/A</v>
      </c>
      <c r="K267" t="str">
        <f t="shared" si="29"/>
        <v>N/A</v>
      </c>
      <c r="L267" t="str">
        <f t="shared" si="30"/>
        <v>N/A</v>
      </c>
      <c r="M267" t="str">
        <f t="shared" si="31"/>
        <v>N/A</v>
      </c>
      <c r="N267" t="str">
        <f t="shared" si="32"/>
        <v>N/A</v>
      </c>
    </row>
    <row r="268" spans="9:14" x14ac:dyDescent="0.3">
      <c r="I268" t="str">
        <f t="shared" si="27"/>
        <v>N/A</v>
      </c>
      <c r="J268" t="str">
        <f t="shared" si="28"/>
        <v>N/A</v>
      </c>
      <c r="K268" t="str">
        <f t="shared" si="29"/>
        <v>N/A</v>
      </c>
      <c r="L268" t="str">
        <f t="shared" si="30"/>
        <v>N/A</v>
      </c>
      <c r="M268" t="str">
        <f t="shared" si="31"/>
        <v>N/A</v>
      </c>
      <c r="N268" t="str">
        <f t="shared" si="32"/>
        <v>N/A</v>
      </c>
    </row>
    <row r="269" spans="9:14" x14ac:dyDescent="0.3">
      <c r="I269" t="str">
        <f t="shared" si="27"/>
        <v>N/A</v>
      </c>
      <c r="J269" t="str">
        <f t="shared" si="28"/>
        <v>N/A</v>
      </c>
      <c r="K269" t="str">
        <f t="shared" si="29"/>
        <v>N/A</v>
      </c>
      <c r="L269" t="str">
        <f t="shared" si="30"/>
        <v>N/A</v>
      </c>
      <c r="M269" t="str">
        <f t="shared" si="31"/>
        <v>N/A</v>
      </c>
      <c r="N269" t="str">
        <f t="shared" si="32"/>
        <v>N/A</v>
      </c>
    </row>
    <row r="270" spans="9:14" x14ac:dyDescent="0.3">
      <c r="I270" t="str">
        <f t="shared" si="27"/>
        <v>N/A</v>
      </c>
      <c r="J270" t="str">
        <f t="shared" si="28"/>
        <v>N/A</v>
      </c>
      <c r="K270" t="str">
        <f t="shared" si="29"/>
        <v>N/A</v>
      </c>
      <c r="L270" t="str">
        <f t="shared" si="30"/>
        <v>N/A</v>
      </c>
      <c r="M270" t="str">
        <f t="shared" si="31"/>
        <v>N/A</v>
      </c>
      <c r="N270" t="str">
        <f t="shared" si="32"/>
        <v>N/A</v>
      </c>
    </row>
    <row r="271" spans="9:14" x14ac:dyDescent="0.3">
      <c r="I271" t="str">
        <f t="shared" si="27"/>
        <v>N/A</v>
      </c>
      <c r="J271" t="str">
        <f t="shared" si="28"/>
        <v>N/A</v>
      </c>
      <c r="K271" t="str">
        <f t="shared" si="29"/>
        <v>N/A</v>
      </c>
      <c r="L271" t="str">
        <f t="shared" si="30"/>
        <v>N/A</v>
      </c>
      <c r="M271" t="str">
        <f t="shared" si="31"/>
        <v>N/A</v>
      </c>
      <c r="N271" t="str">
        <f t="shared" si="32"/>
        <v>N/A</v>
      </c>
    </row>
    <row r="272" spans="9:14" x14ac:dyDescent="0.3">
      <c r="I272" t="str">
        <f t="shared" si="27"/>
        <v>N/A</v>
      </c>
      <c r="J272" t="str">
        <f t="shared" si="28"/>
        <v>N/A</v>
      </c>
      <c r="K272" t="str">
        <f t="shared" si="29"/>
        <v>N/A</v>
      </c>
      <c r="L272" t="str">
        <f t="shared" si="30"/>
        <v>N/A</v>
      </c>
      <c r="M272" t="str">
        <f t="shared" si="31"/>
        <v>N/A</v>
      </c>
      <c r="N272" t="str">
        <f t="shared" si="32"/>
        <v>N/A</v>
      </c>
    </row>
    <row r="273" spans="9:14" x14ac:dyDescent="0.3">
      <c r="I273" t="str">
        <f t="shared" si="27"/>
        <v>N/A</v>
      </c>
      <c r="J273" t="str">
        <f t="shared" si="28"/>
        <v>N/A</v>
      </c>
      <c r="K273" t="str">
        <f t="shared" si="29"/>
        <v>N/A</v>
      </c>
      <c r="L273" t="str">
        <f t="shared" si="30"/>
        <v>N/A</v>
      </c>
      <c r="M273" t="str">
        <f t="shared" si="31"/>
        <v>N/A</v>
      </c>
      <c r="N273" t="str">
        <f t="shared" si="32"/>
        <v>N/A</v>
      </c>
    </row>
    <row r="274" spans="9:14" x14ac:dyDescent="0.3">
      <c r="I274" t="str">
        <f t="shared" si="27"/>
        <v>N/A</v>
      </c>
      <c r="J274" t="str">
        <f t="shared" si="28"/>
        <v>N/A</v>
      </c>
      <c r="K274" t="str">
        <f t="shared" si="29"/>
        <v>N/A</v>
      </c>
      <c r="L274" t="str">
        <f t="shared" si="30"/>
        <v>N/A</v>
      </c>
      <c r="M274" t="str">
        <f t="shared" si="31"/>
        <v>N/A</v>
      </c>
      <c r="N274" t="str">
        <f t="shared" si="32"/>
        <v>N/A</v>
      </c>
    </row>
    <row r="275" spans="9:14" x14ac:dyDescent="0.3">
      <c r="I275" t="str">
        <f t="shared" si="27"/>
        <v>N/A</v>
      </c>
      <c r="J275" t="str">
        <f t="shared" si="28"/>
        <v>N/A</v>
      </c>
      <c r="K275" t="str">
        <f t="shared" si="29"/>
        <v>N/A</v>
      </c>
      <c r="L275" t="str">
        <f t="shared" si="30"/>
        <v>N/A</v>
      </c>
      <c r="M275" t="str">
        <f t="shared" si="31"/>
        <v>N/A</v>
      </c>
      <c r="N275" t="str">
        <f t="shared" si="32"/>
        <v>N/A</v>
      </c>
    </row>
    <row r="276" spans="9:14" x14ac:dyDescent="0.3">
      <c r="I276" t="str">
        <f t="shared" si="27"/>
        <v>N/A</v>
      </c>
      <c r="J276" t="str">
        <f t="shared" si="28"/>
        <v>N/A</v>
      </c>
      <c r="K276" t="str">
        <f t="shared" si="29"/>
        <v>N/A</v>
      </c>
      <c r="L276" t="str">
        <f t="shared" si="30"/>
        <v>N/A</v>
      </c>
      <c r="M276" t="str">
        <f t="shared" si="31"/>
        <v>N/A</v>
      </c>
      <c r="N276" t="str">
        <f t="shared" si="32"/>
        <v>N/A</v>
      </c>
    </row>
    <row r="277" spans="9:14" x14ac:dyDescent="0.3">
      <c r="I277" t="str">
        <f t="shared" si="27"/>
        <v>N/A</v>
      </c>
      <c r="J277" t="str">
        <f t="shared" si="28"/>
        <v>N/A</v>
      </c>
      <c r="K277" t="str">
        <f t="shared" si="29"/>
        <v>N/A</v>
      </c>
      <c r="L277" t="str">
        <f t="shared" si="30"/>
        <v>N/A</v>
      </c>
      <c r="M277" t="str">
        <f t="shared" si="31"/>
        <v>N/A</v>
      </c>
      <c r="N277" t="str">
        <f t="shared" si="32"/>
        <v>N/A</v>
      </c>
    </row>
    <row r="278" spans="9:14" x14ac:dyDescent="0.3">
      <c r="I278" t="str">
        <f t="shared" si="27"/>
        <v>N/A</v>
      </c>
      <c r="J278" t="str">
        <f t="shared" si="28"/>
        <v>N/A</v>
      </c>
      <c r="K278" t="str">
        <f t="shared" si="29"/>
        <v>N/A</v>
      </c>
      <c r="L278" t="str">
        <f t="shared" si="30"/>
        <v>N/A</v>
      </c>
      <c r="M278" t="str">
        <f t="shared" si="31"/>
        <v>N/A</v>
      </c>
      <c r="N278" t="str">
        <f t="shared" si="32"/>
        <v>N/A</v>
      </c>
    </row>
    <row r="279" spans="9:14" x14ac:dyDescent="0.3">
      <c r="I279" t="str">
        <f t="shared" si="27"/>
        <v>N/A</v>
      </c>
      <c r="J279" t="str">
        <f t="shared" si="28"/>
        <v>N/A</v>
      </c>
      <c r="K279" t="str">
        <f t="shared" si="29"/>
        <v>N/A</v>
      </c>
      <c r="L279" t="str">
        <f t="shared" si="30"/>
        <v>N/A</v>
      </c>
      <c r="M279" t="str">
        <f t="shared" si="31"/>
        <v>N/A</v>
      </c>
      <c r="N279" t="str">
        <f t="shared" si="32"/>
        <v>N/A</v>
      </c>
    </row>
    <row r="280" spans="9:14" x14ac:dyDescent="0.3">
      <c r="I280" t="str">
        <f t="shared" si="27"/>
        <v>N/A</v>
      </c>
      <c r="J280" t="str">
        <f t="shared" si="28"/>
        <v>N/A</v>
      </c>
      <c r="K280" t="str">
        <f t="shared" si="29"/>
        <v>N/A</v>
      </c>
      <c r="L280" t="str">
        <f t="shared" si="30"/>
        <v>N/A</v>
      </c>
      <c r="M280" t="str">
        <f t="shared" si="31"/>
        <v>N/A</v>
      </c>
      <c r="N280" t="str">
        <f t="shared" si="32"/>
        <v>N/A</v>
      </c>
    </row>
    <row r="281" spans="9:14" x14ac:dyDescent="0.3">
      <c r="I281" t="str">
        <f t="shared" si="27"/>
        <v>N/A</v>
      </c>
      <c r="J281" t="str">
        <f t="shared" si="28"/>
        <v>N/A</v>
      </c>
      <c r="K281" t="str">
        <f t="shared" si="29"/>
        <v>N/A</v>
      </c>
      <c r="L281" t="str">
        <f t="shared" si="30"/>
        <v>N/A</v>
      </c>
      <c r="M281" t="str">
        <f t="shared" si="31"/>
        <v>N/A</v>
      </c>
      <c r="N281" t="str">
        <f t="shared" si="32"/>
        <v>N/A</v>
      </c>
    </row>
    <row r="282" spans="9:14" x14ac:dyDescent="0.3">
      <c r="I282" t="str">
        <f t="shared" si="27"/>
        <v>N/A</v>
      </c>
      <c r="J282" t="str">
        <f t="shared" si="28"/>
        <v>N/A</v>
      </c>
      <c r="K282" t="str">
        <f t="shared" si="29"/>
        <v>N/A</v>
      </c>
      <c r="L282" t="str">
        <f t="shared" si="30"/>
        <v>N/A</v>
      </c>
      <c r="M282" t="str">
        <f t="shared" si="31"/>
        <v>N/A</v>
      </c>
      <c r="N282" t="str">
        <f t="shared" si="32"/>
        <v>N/A</v>
      </c>
    </row>
    <row r="283" spans="9:14" x14ac:dyDescent="0.3">
      <c r="I283" t="str">
        <f t="shared" si="27"/>
        <v>N/A</v>
      </c>
      <c r="J283" t="str">
        <f t="shared" si="28"/>
        <v>N/A</v>
      </c>
      <c r="K283" t="str">
        <f t="shared" si="29"/>
        <v>N/A</v>
      </c>
      <c r="L283" t="str">
        <f t="shared" si="30"/>
        <v>N/A</v>
      </c>
      <c r="M283" t="str">
        <f t="shared" si="31"/>
        <v>N/A</v>
      </c>
      <c r="N283" t="str">
        <f t="shared" si="32"/>
        <v>N/A</v>
      </c>
    </row>
    <row r="284" spans="9:14" x14ac:dyDescent="0.3">
      <c r="I284" t="str">
        <f t="shared" si="27"/>
        <v>N/A</v>
      </c>
      <c r="J284" t="str">
        <f t="shared" si="28"/>
        <v>N/A</v>
      </c>
      <c r="K284" t="str">
        <f t="shared" si="29"/>
        <v>N/A</v>
      </c>
      <c r="L284" t="str">
        <f t="shared" si="30"/>
        <v>N/A</v>
      </c>
      <c r="M284" t="str">
        <f t="shared" si="31"/>
        <v>N/A</v>
      </c>
      <c r="N284" t="str">
        <f t="shared" si="32"/>
        <v>N/A</v>
      </c>
    </row>
    <row r="285" spans="9:14" x14ac:dyDescent="0.3">
      <c r="I285" t="str">
        <f t="shared" si="27"/>
        <v>N/A</v>
      </c>
      <c r="J285" t="str">
        <f t="shared" si="28"/>
        <v>N/A</v>
      </c>
      <c r="K285" t="str">
        <f t="shared" si="29"/>
        <v>N/A</v>
      </c>
      <c r="L285" t="str">
        <f t="shared" si="30"/>
        <v>N/A</v>
      </c>
      <c r="M285" t="str">
        <f t="shared" si="31"/>
        <v>N/A</v>
      </c>
      <c r="N285" t="str">
        <f t="shared" si="32"/>
        <v>N/A</v>
      </c>
    </row>
    <row r="286" spans="9:14" x14ac:dyDescent="0.3">
      <c r="I286" t="str">
        <f t="shared" si="27"/>
        <v>N/A</v>
      </c>
      <c r="J286" t="str">
        <f t="shared" si="28"/>
        <v>N/A</v>
      </c>
      <c r="K286" t="str">
        <f t="shared" si="29"/>
        <v>N/A</v>
      </c>
      <c r="L286" t="str">
        <f t="shared" si="30"/>
        <v>N/A</v>
      </c>
      <c r="M286" t="str">
        <f t="shared" si="31"/>
        <v>N/A</v>
      </c>
      <c r="N286" t="str">
        <f t="shared" si="32"/>
        <v>N/A</v>
      </c>
    </row>
    <row r="287" spans="9:14" x14ac:dyDescent="0.3">
      <c r="I287" t="str">
        <f t="shared" si="27"/>
        <v>N/A</v>
      </c>
      <c r="J287" t="str">
        <f t="shared" si="28"/>
        <v>N/A</v>
      </c>
      <c r="K287" t="str">
        <f t="shared" si="29"/>
        <v>N/A</v>
      </c>
      <c r="L287" t="str">
        <f t="shared" si="30"/>
        <v>N/A</v>
      </c>
      <c r="M287" t="str">
        <f t="shared" si="31"/>
        <v>N/A</v>
      </c>
      <c r="N287" t="str">
        <f t="shared" si="32"/>
        <v>N/A</v>
      </c>
    </row>
    <row r="288" spans="9:14" x14ac:dyDescent="0.3">
      <c r="I288" t="str">
        <f t="shared" si="27"/>
        <v>N/A</v>
      </c>
      <c r="J288" t="str">
        <f t="shared" si="28"/>
        <v>N/A</v>
      </c>
      <c r="K288" t="str">
        <f t="shared" si="29"/>
        <v>N/A</v>
      </c>
      <c r="L288" t="str">
        <f t="shared" si="30"/>
        <v>N/A</v>
      </c>
      <c r="M288" t="str">
        <f t="shared" si="31"/>
        <v>N/A</v>
      </c>
      <c r="N288" t="str">
        <f t="shared" si="32"/>
        <v>N/A</v>
      </c>
    </row>
    <row r="289" spans="9:14" x14ac:dyDescent="0.3">
      <c r="I289" t="str">
        <f t="shared" si="27"/>
        <v>N/A</v>
      </c>
      <c r="J289" t="str">
        <f t="shared" si="28"/>
        <v>N/A</v>
      </c>
      <c r="K289" t="str">
        <f t="shared" si="29"/>
        <v>N/A</v>
      </c>
      <c r="L289" t="str">
        <f t="shared" si="30"/>
        <v>N/A</v>
      </c>
      <c r="M289" t="str">
        <f t="shared" si="31"/>
        <v>N/A</v>
      </c>
      <c r="N289" t="str">
        <f t="shared" si="32"/>
        <v>N/A</v>
      </c>
    </row>
    <row r="290" spans="9:14" x14ac:dyDescent="0.3">
      <c r="I290" t="str">
        <f t="shared" si="27"/>
        <v>N/A</v>
      </c>
      <c r="J290" t="str">
        <f t="shared" si="28"/>
        <v>N/A</v>
      </c>
      <c r="K290" t="str">
        <f t="shared" si="29"/>
        <v>N/A</v>
      </c>
      <c r="L290" t="str">
        <f t="shared" si="30"/>
        <v>N/A</v>
      </c>
      <c r="M290" t="str">
        <f t="shared" si="31"/>
        <v>N/A</v>
      </c>
      <c r="N290" t="str">
        <f t="shared" si="32"/>
        <v>N/A</v>
      </c>
    </row>
    <row r="291" spans="9:14" x14ac:dyDescent="0.3">
      <c r="I291" t="str">
        <f t="shared" si="27"/>
        <v>N/A</v>
      </c>
      <c r="J291" t="str">
        <f t="shared" si="28"/>
        <v>N/A</v>
      </c>
      <c r="K291" t="str">
        <f t="shared" si="29"/>
        <v>N/A</v>
      </c>
      <c r="L291" t="str">
        <f t="shared" si="30"/>
        <v>N/A</v>
      </c>
      <c r="M291" t="str">
        <f t="shared" si="31"/>
        <v>N/A</v>
      </c>
      <c r="N291" t="str">
        <f t="shared" si="32"/>
        <v>N/A</v>
      </c>
    </row>
    <row r="292" spans="9:14" x14ac:dyDescent="0.3">
      <c r="I292" t="str">
        <f t="shared" si="27"/>
        <v>N/A</v>
      </c>
      <c r="J292" t="str">
        <f t="shared" si="28"/>
        <v>N/A</v>
      </c>
      <c r="K292" t="str">
        <f t="shared" si="29"/>
        <v>N/A</v>
      </c>
      <c r="L292" t="str">
        <f t="shared" si="30"/>
        <v>N/A</v>
      </c>
      <c r="M292" t="str">
        <f t="shared" si="31"/>
        <v>N/A</v>
      </c>
      <c r="N292" t="str">
        <f t="shared" si="32"/>
        <v>N/A</v>
      </c>
    </row>
    <row r="293" spans="9:14" x14ac:dyDescent="0.3">
      <c r="I293" t="str">
        <f t="shared" si="27"/>
        <v>N/A</v>
      </c>
      <c r="J293" t="str">
        <f t="shared" si="28"/>
        <v>N/A</v>
      </c>
      <c r="K293" t="str">
        <f t="shared" si="29"/>
        <v>N/A</v>
      </c>
      <c r="L293" t="str">
        <f t="shared" si="30"/>
        <v>N/A</v>
      </c>
      <c r="M293" t="str">
        <f t="shared" si="31"/>
        <v>N/A</v>
      </c>
      <c r="N293" t="str">
        <f t="shared" si="32"/>
        <v>N/A</v>
      </c>
    </row>
    <row r="294" spans="9:14" x14ac:dyDescent="0.3">
      <c r="I294" t="str">
        <f t="shared" si="27"/>
        <v>N/A</v>
      </c>
      <c r="J294" t="str">
        <f t="shared" si="28"/>
        <v>N/A</v>
      </c>
      <c r="K294" t="str">
        <f t="shared" si="29"/>
        <v>N/A</v>
      </c>
      <c r="L294" t="str">
        <f t="shared" si="30"/>
        <v>N/A</v>
      </c>
      <c r="M294" t="str">
        <f t="shared" si="31"/>
        <v>N/A</v>
      </c>
      <c r="N294" t="str">
        <f t="shared" si="32"/>
        <v>N/A</v>
      </c>
    </row>
    <row r="295" spans="9:14" x14ac:dyDescent="0.3">
      <c r="I295" t="str">
        <f t="shared" si="27"/>
        <v>N/A</v>
      </c>
      <c r="J295" t="str">
        <f t="shared" si="28"/>
        <v>N/A</v>
      </c>
      <c r="K295" t="str">
        <f t="shared" si="29"/>
        <v>N/A</v>
      </c>
      <c r="L295" t="str">
        <f t="shared" si="30"/>
        <v>N/A</v>
      </c>
      <c r="M295" t="str">
        <f t="shared" si="31"/>
        <v>N/A</v>
      </c>
      <c r="N295" t="str">
        <f t="shared" si="32"/>
        <v>N/A</v>
      </c>
    </row>
    <row r="296" spans="9:14" x14ac:dyDescent="0.3">
      <c r="I296" t="str">
        <f t="shared" si="27"/>
        <v>N/A</v>
      </c>
      <c r="J296" t="str">
        <f t="shared" si="28"/>
        <v>N/A</v>
      </c>
      <c r="K296" t="str">
        <f t="shared" si="29"/>
        <v>N/A</v>
      </c>
      <c r="L296" t="str">
        <f t="shared" si="30"/>
        <v>N/A</v>
      </c>
      <c r="M296" t="str">
        <f t="shared" si="31"/>
        <v>N/A</v>
      </c>
      <c r="N296" t="str">
        <f t="shared" si="32"/>
        <v>N/A</v>
      </c>
    </row>
    <row r="297" spans="9:14" x14ac:dyDescent="0.3">
      <c r="I297" t="str">
        <f t="shared" si="27"/>
        <v>N/A</v>
      </c>
      <c r="J297" t="str">
        <f t="shared" si="28"/>
        <v>N/A</v>
      </c>
      <c r="K297" t="str">
        <f t="shared" si="29"/>
        <v>N/A</v>
      </c>
      <c r="L297" t="str">
        <f t="shared" si="30"/>
        <v>N/A</v>
      </c>
      <c r="M297" t="str">
        <f t="shared" si="31"/>
        <v>N/A</v>
      </c>
      <c r="N297" t="str">
        <f t="shared" si="32"/>
        <v>N/A</v>
      </c>
    </row>
    <row r="298" spans="9:14" x14ac:dyDescent="0.3">
      <c r="I298" t="str">
        <f t="shared" si="27"/>
        <v>N/A</v>
      </c>
      <c r="J298" t="str">
        <f t="shared" si="28"/>
        <v>N/A</v>
      </c>
      <c r="K298" t="str">
        <f t="shared" si="29"/>
        <v>N/A</v>
      </c>
      <c r="L298" t="str">
        <f t="shared" si="30"/>
        <v>N/A</v>
      </c>
      <c r="M298" t="str">
        <f t="shared" si="31"/>
        <v>N/A</v>
      </c>
      <c r="N298" t="str">
        <f t="shared" si="32"/>
        <v>N/A</v>
      </c>
    </row>
    <row r="299" spans="9:14" x14ac:dyDescent="0.3">
      <c r="I299" t="str">
        <f t="shared" si="27"/>
        <v>N/A</v>
      </c>
      <c r="J299" t="str">
        <f t="shared" si="28"/>
        <v>N/A</v>
      </c>
      <c r="K299" t="str">
        <f t="shared" si="29"/>
        <v>N/A</v>
      </c>
      <c r="L299" t="str">
        <f t="shared" si="30"/>
        <v>N/A</v>
      </c>
      <c r="M299" t="str">
        <f t="shared" si="31"/>
        <v>N/A</v>
      </c>
      <c r="N299" t="str">
        <f t="shared" si="32"/>
        <v>N/A</v>
      </c>
    </row>
    <row r="300" spans="9:14" x14ac:dyDescent="0.3">
      <c r="I300" t="str">
        <f t="shared" si="27"/>
        <v>N/A</v>
      </c>
      <c r="J300" t="str">
        <f t="shared" si="28"/>
        <v>N/A</v>
      </c>
      <c r="K300" t="str">
        <f t="shared" si="29"/>
        <v>N/A</v>
      </c>
      <c r="L300" t="str">
        <f t="shared" si="30"/>
        <v>N/A</v>
      </c>
      <c r="M300" t="str">
        <f t="shared" si="31"/>
        <v>N/A</v>
      </c>
      <c r="N300" t="str">
        <f t="shared" si="32"/>
        <v>N/A</v>
      </c>
    </row>
    <row r="301" spans="9:14" x14ac:dyDescent="0.3">
      <c r="I301" t="str">
        <f t="shared" si="27"/>
        <v>N/A</v>
      </c>
      <c r="J301" t="str">
        <f t="shared" si="28"/>
        <v>N/A</v>
      </c>
      <c r="K301" t="str">
        <f t="shared" si="29"/>
        <v>N/A</v>
      </c>
      <c r="L301" t="str">
        <f t="shared" si="30"/>
        <v>N/A</v>
      </c>
      <c r="M301" t="str">
        <f t="shared" si="31"/>
        <v>N/A</v>
      </c>
      <c r="N301" t="str">
        <f t="shared" si="32"/>
        <v>N/A</v>
      </c>
    </row>
    <row r="302" spans="9:14" x14ac:dyDescent="0.3">
      <c r="I302" t="str">
        <f t="shared" si="27"/>
        <v>N/A</v>
      </c>
      <c r="J302" t="str">
        <f t="shared" si="28"/>
        <v>N/A</v>
      </c>
      <c r="K302" t="str">
        <f t="shared" si="29"/>
        <v>N/A</v>
      </c>
      <c r="L302" t="str">
        <f t="shared" si="30"/>
        <v>N/A</v>
      </c>
      <c r="M302" t="str">
        <f t="shared" si="31"/>
        <v>N/A</v>
      </c>
      <c r="N302" t="str">
        <f t="shared" si="32"/>
        <v>N/A</v>
      </c>
    </row>
    <row r="303" spans="9:14" x14ac:dyDescent="0.3">
      <c r="I303" t="str">
        <f t="shared" si="27"/>
        <v>N/A</v>
      </c>
      <c r="J303" t="str">
        <f t="shared" si="28"/>
        <v>N/A</v>
      </c>
      <c r="K303" t="str">
        <f t="shared" si="29"/>
        <v>N/A</v>
      </c>
      <c r="L303" t="str">
        <f t="shared" si="30"/>
        <v>N/A</v>
      </c>
      <c r="M303" t="str">
        <f t="shared" si="31"/>
        <v>N/A</v>
      </c>
      <c r="N303" t="str">
        <f t="shared" si="32"/>
        <v>N/A</v>
      </c>
    </row>
    <row r="304" spans="9:14" x14ac:dyDescent="0.3">
      <c r="I304" t="str">
        <f t="shared" si="27"/>
        <v>N/A</v>
      </c>
      <c r="J304" t="str">
        <f t="shared" si="28"/>
        <v>N/A</v>
      </c>
      <c r="K304" t="str">
        <f t="shared" si="29"/>
        <v>N/A</v>
      </c>
      <c r="L304" t="str">
        <f t="shared" si="30"/>
        <v>N/A</v>
      </c>
      <c r="M304" t="str">
        <f t="shared" si="31"/>
        <v>N/A</v>
      </c>
      <c r="N304" t="str">
        <f t="shared" si="32"/>
        <v>N/A</v>
      </c>
    </row>
    <row r="305" spans="9:14" x14ac:dyDescent="0.3">
      <c r="I305" t="str">
        <f t="shared" si="27"/>
        <v>N/A</v>
      </c>
      <c r="J305" t="str">
        <f t="shared" si="28"/>
        <v>N/A</v>
      </c>
      <c r="K305" t="str">
        <f t="shared" si="29"/>
        <v>N/A</v>
      </c>
      <c r="L305" t="str">
        <f t="shared" si="30"/>
        <v>N/A</v>
      </c>
      <c r="M305" t="str">
        <f t="shared" si="31"/>
        <v>N/A</v>
      </c>
      <c r="N305" t="str">
        <f t="shared" si="32"/>
        <v>N/A</v>
      </c>
    </row>
    <row r="306" spans="9:14" x14ac:dyDescent="0.3">
      <c r="I306" t="str">
        <f t="shared" si="27"/>
        <v>N/A</v>
      </c>
      <c r="J306" t="str">
        <f t="shared" si="28"/>
        <v>N/A</v>
      </c>
      <c r="K306" t="str">
        <f t="shared" si="29"/>
        <v>N/A</v>
      </c>
      <c r="L306" t="str">
        <f t="shared" si="30"/>
        <v>N/A</v>
      </c>
      <c r="M306" t="str">
        <f t="shared" si="31"/>
        <v>N/A</v>
      </c>
      <c r="N306" t="str">
        <f t="shared" si="32"/>
        <v>N/A</v>
      </c>
    </row>
    <row r="307" spans="9:14" x14ac:dyDescent="0.3">
      <c r="I307" t="str">
        <f t="shared" si="27"/>
        <v>N/A</v>
      </c>
      <c r="J307" t="str">
        <f t="shared" si="28"/>
        <v>N/A</v>
      </c>
      <c r="K307" t="str">
        <f t="shared" si="29"/>
        <v>N/A</v>
      </c>
      <c r="L307" t="str">
        <f t="shared" si="30"/>
        <v>N/A</v>
      </c>
      <c r="M307" t="str">
        <f t="shared" si="31"/>
        <v>N/A</v>
      </c>
      <c r="N307" t="str">
        <f t="shared" si="32"/>
        <v>N/A</v>
      </c>
    </row>
    <row r="308" spans="9:14" x14ac:dyDescent="0.3">
      <c r="I308" t="str">
        <f t="shared" si="27"/>
        <v>N/A</v>
      </c>
      <c r="J308" t="str">
        <f t="shared" si="28"/>
        <v>N/A</v>
      </c>
      <c r="K308" t="str">
        <f t="shared" si="29"/>
        <v>N/A</v>
      </c>
      <c r="L308" t="str">
        <f t="shared" si="30"/>
        <v>N/A</v>
      </c>
      <c r="M308" t="str">
        <f t="shared" si="31"/>
        <v>N/A</v>
      </c>
      <c r="N308" t="str">
        <f t="shared" si="32"/>
        <v>N/A</v>
      </c>
    </row>
    <row r="309" spans="9:14" x14ac:dyDescent="0.3">
      <c r="I309" t="str">
        <f t="shared" si="27"/>
        <v>N/A</v>
      </c>
      <c r="J309" t="str">
        <f t="shared" si="28"/>
        <v>N/A</v>
      </c>
      <c r="K309" t="str">
        <f t="shared" si="29"/>
        <v>N/A</v>
      </c>
      <c r="L309" t="str">
        <f t="shared" si="30"/>
        <v>N/A</v>
      </c>
      <c r="M309" t="str">
        <f t="shared" si="31"/>
        <v>N/A</v>
      </c>
      <c r="N309" t="str">
        <f t="shared" si="32"/>
        <v>N/A</v>
      </c>
    </row>
    <row r="310" spans="9:14" x14ac:dyDescent="0.3">
      <c r="I310" t="str">
        <f t="shared" si="27"/>
        <v>N/A</v>
      </c>
      <c r="J310" t="str">
        <f t="shared" si="28"/>
        <v>N/A</v>
      </c>
      <c r="K310" t="str">
        <f t="shared" si="29"/>
        <v>N/A</v>
      </c>
      <c r="L310" t="str">
        <f t="shared" si="30"/>
        <v>N/A</v>
      </c>
      <c r="M310" t="str">
        <f t="shared" si="31"/>
        <v>N/A</v>
      </c>
      <c r="N310" t="str">
        <f t="shared" si="32"/>
        <v>N/A</v>
      </c>
    </row>
    <row r="311" spans="9:14" x14ac:dyDescent="0.3">
      <c r="I311" t="str">
        <f t="shared" si="27"/>
        <v>N/A</v>
      </c>
      <c r="J311" t="str">
        <f t="shared" si="28"/>
        <v>N/A</v>
      </c>
      <c r="K311" t="str">
        <f t="shared" si="29"/>
        <v>N/A</v>
      </c>
      <c r="L311" t="str">
        <f t="shared" si="30"/>
        <v>N/A</v>
      </c>
      <c r="M311" t="str">
        <f t="shared" si="31"/>
        <v>N/A</v>
      </c>
      <c r="N311" t="str">
        <f t="shared" si="32"/>
        <v>N/A</v>
      </c>
    </row>
    <row r="312" spans="9:14" x14ac:dyDescent="0.3">
      <c r="I312" t="str">
        <f t="shared" si="27"/>
        <v>N/A</v>
      </c>
      <c r="J312" t="str">
        <f t="shared" si="28"/>
        <v>N/A</v>
      </c>
      <c r="K312" t="str">
        <f t="shared" si="29"/>
        <v>N/A</v>
      </c>
      <c r="L312" t="str">
        <f t="shared" si="30"/>
        <v>N/A</v>
      </c>
      <c r="M312" t="str">
        <f t="shared" si="31"/>
        <v>N/A</v>
      </c>
      <c r="N312" t="str">
        <f t="shared" si="32"/>
        <v>N/A</v>
      </c>
    </row>
    <row r="313" spans="9:14" x14ac:dyDescent="0.3">
      <c r="I313" t="str">
        <f t="shared" si="27"/>
        <v>N/A</v>
      </c>
      <c r="J313" t="str">
        <f t="shared" si="28"/>
        <v>N/A</v>
      </c>
      <c r="K313" t="str">
        <f t="shared" si="29"/>
        <v>N/A</v>
      </c>
      <c r="L313" t="str">
        <f t="shared" si="30"/>
        <v>N/A</v>
      </c>
      <c r="M313" t="str">
        <f t="shared" si="31"/>
        <v>N/A</v>
      </c>
      <c r="N313" t="str">
        <f t="shared" si="32"/>
        <v>N/A</v>
      </c>
    </row>
    <row r="314" spans="9:14" x14ac:dyDescent="0.3">
      <c r="I314" t="str">
        <f t="shared" si="27"/>
        <v>N/A</v>
      </c>
      <c r="J314" t="str">
        <f t="shared" si="28"/>
        <v>N/A</v>
      </c>
      <c r="K314" t="str">
        <f t="shared" si="29"/>
        <v>N/A</v>
      </c>
      <c r="L314" t="str">
        <f t="shared" si="30"/>
        <v>N/A</v>
      </c>
      <c r="M314" t="str">
        <f t="shared" si="31"/>
        <v>N/A</v>
      </c>
      <c r="N314" t="str">
        <f t="shared" si="32"/>
        <v>N/A</v>
      </c>
    </row>
    <row r="315" spans="9:14" x14ac:dyDescent="0.3">
      <c r="I315" t="str">
        <f t="shared" si="27"/>
        <v>N/A</v>
      </c>
      <c r="J315" t="str">
        <f t="shared" si="28"/>
        <v>N/A</v>
      </c>
      <c r="K315" t="str">
        <f t="shared" si="29"/>
        <v>N/A</v>
      </c>
      <c r="L315" t="str">
        <f t="shared" si="30"/>
        <v>N/A</v>
      </c>
      <c r="M315" t="str">
        <f t="shared" si="31"/>
        <v>N/A</v>
      </c>
      <c r="N315" t="str">
        <f t="shared" si="32"/>
        <v>N/A</v>
      </c>
    </row>
    <row r="316" spans="9:14" x14ac:dyDescent="0.3">
      <c r="I316" t="str">
        <f t="shared" ref="I316:I379" si="33">IF(AND(K316&gt; J316, L316&gt; K316, M316&gt; L316, N316&gt; M316), "pos_trend", IF(AND(K316&lt; J316, L316&lt; K316, M316&lt; L316, N316&lt; M316), "neg_trend", "N/A"))</f>
        <v>N/A</v>
      </c>
      <c r="J316" t="str">
        <f t="shared" ref="J316:J379" si="34">IFERROR(IF(TRIM(C316)="-", "N/A", IF(RIGHT(C316,1)=")",IF(RIGHT(C316,2)="T)",-1000000000000*VALUE(MID(C316,2,LEN(C316)-3)),IF(RIGHT(C316,2)="M)",-1000000*VALUE(MID(C316,2,LEN(C316)-3)),IF(RIGHT(C316,2)="B)",-1000000000*VALUE(MID(C316,2,LEN(C316)-3)),IF(RIGHT(C316,2)="k)",-1000*VALUE(MID(C316,2,LEN(C316)-3)),VALUE(SUBSTITUTE(C316,",","")))))),IF(RIGHT(C316,1)="T",1000000000000*VALUE(LEFT(C316,LEN(C316)-1)),IF(RIGHT(C316,1)="M",1000000*VALUE(LEFT(C316,LEN(C316)-1)),IF(RIGHT(C316,1)="B",1000000000*VALUE(LEFT(C316,LEN(C316)-1)),IF(RIGHT(C316,1)="%",0.01*VALUE(LEFT(C316,LEN(C316)-1)),IF(RIGHT(C316,1)="k",1000*VALUE(LEFT(C316,LEN(C316)-1)),VALUE(SUBSTITUTE(C316,",",""))))))))),"N/A")</f>
        <v>N/A</v>
      </c>
      <c r="K316" t="str">
        <f t="shared" ref="K316:K379" si="35">IFERROR(IF(TRIM(D316)="-", "N/A", IF(RIGHT(D316,1)=")",IF(RIGHT(D316,2)="T)",-1000000000000*VALUE(MID(D316,2,LEN(D316)-3)),IF(RIGHT(D316,2)="M)",-1000000*VALUE(MID(D316,2,LEN(D316)-3)),IF(RIGHT(D316,2)="B)",-1000000000*VALUE(MID(D316,2,LEN(D316)-3)),IF(RIGHT(D316,2)="k)",-1000*VALUE(MID(D316,2,LEN(D316)-3)),VALUE(SUBSTITUTE(D316,",","")))))),IF(RIGHT(D316,1)="T",1000000000000*VALUE(LEFT(D316,LEN(D316)-1)),IF(RIGHT(D316,1)="M",1000000*VALUE(LEFT(D316,LEN(D316)-1)),IF(RIGHT(D316,1)="B",1000000000*VALUE(LEFT(D316,LEN(D316)-1)),IF(RIGHT(D316,1)="%",0.01*VALUE(LEFT(D316,LEN(D316)-1)),IF(RIGHT(D316,1)="k",1000*VALUE(LEFT(D316,LEN(D316)-1)),VALUE(SUBSTITUTE(D316,",",""))))))))),"N/A")</f>
        <v>N/A</v>
      </c>
      <c r="L316" t="str">
        <f t="shared" ref="L316:L379" si="36">IFERROR(IF(TRIM(E316)="-", "N/A", IF(RIGHT(E316,1)=")",IF(RIGHT(E316,2)="T)",-1000000000000*VALUE(MID(E316,2,LEN(E316)-3)),IF(RIGHT(E316,2)="M)",-1000000*VALUE(MID(E316,2,LEN(E316)-3)),IF(RIGHT(E316,2)="B)",-1000000000*VALUE(MID(E316,2,LEN(E316)-3)),IF(RIGHT(E316,2)="k)",-1000*VALUE(MID(E316,2,LEN(E316)-3)),VALUE(SUBSTITUTE(E316,",","")))))),IF(RIGHT(E316,1)="T",1000000000000*VALUE(LEFT(E316,LEN(E316)-1)),IF(RIGHT(E316,1)="M",1000000*VALUE(LEFT(E316,LEN(E316)-1)),IF(RIGHT(E316,1)="B",1000000000*VALUE(LEFT(E316,LEN(E316)-1)),IF(RIGHT(E316,1)="%",0.01*VALUE(LEFT(E316,LEN(E316)-1)),IF(RIGHT(E316,1)="k",1000*VALUE(LEFT(E316,LEN(E316)-1)),VALUE(SUBSTITUTE(E316,",",""))))))))),"N/A")</f>
        <v>N/A</v>
      </c>
      <c r="M316" t="str">
        <f t="shared" ref="M316:M379" si="37">IFERROR(IF(TRIM(F316)="-", "N/A", IF(RIGHT(F316,1)=")",IF(RIGHT(F316,2)="T)",-1000000000000*VALUE(MID(F316,2,LEN(F316)-3)),IF(RIGHT(F316,2)="M)",-1000000*VALUE(MID(F316,2,LEN(F316)-3)),IF(RIGHT(F316,2)="B)",-1000000000*VALUE(MID(F316,2,LEN(F316)-3)),IF(RIGHT(F316,2)="k)",-1000*VALUE(MID(F316,2,LEN(F316)-3)),VALUE(SUBSTITUTE(F316,",","")))))),IF(RIGHT(F316,1)="T",1000000000000*VALUE(LEFT(F316,LEN(F316)-1)),IF(RIGHT(F316,1)="M",1000000*VALUE(LEFT(F316,LEN(F316)-1)),IF(RIGHT(F316,1)="B",1000000000*VALUE(LEFT(F316,LEN(F316)-1)),IF(RIGHT(F316,1)="%",0.01*VALUE(LEFT(F316,LEN(F316)-1)),IF(RIGHT(F316,1)="k",1000*VALUE(LEFT(F316,LEN(F316)-1)),VALUE(SUBSTITUTE(F316,",",""))))))))),"N/A")</f>
        <v>N/A</v>
      </c>
      <c r="N316" t="str">
        <f t="shared" ref="N316:N379" si="38">IFERROR(IF(TRIM(G316)="-", "N/A", IF(RIGHT(G316,1)=")",IF(RIGHT(G316,2)="T)",-1000000000000*VALUE(MID(G316,2,LEN(G316)-3)),IF(RIGHT(G316,2)="M)",-1000000*VALUE(MID(G316,2,LEN(G316)-3)),IF(RIGHT(G316,2)="B)",-1000000000*VALUE(MID(G316,2,LEN(G316)-3)),IF(RIGHT(G316,2)="k)",-1000*VALUE(MID(G316,2,LEN(G316)-3)),VALUE(SUBSTITUTE(G316,",","")))))),IF(RIGHT(G316,1)="T",1000000000000*VALUE(LEFT(G316,LEN(G316)-1)),IF(RIGHT(G316,1)="M",1000000*VALUE(LEFT(G316,LEN(G316)-1)),IF(RIGHT(G316,1)="B",1000000000*VALUE(LEFT(G316,LEN(G316)-1)),IF(RIGHT(G316,1)="%",0.01*VALUE(LEFT(G316,LEN(G316)-1)),IF(RIGHT(G316,1)="k",1000*VALUE(LEFT(G316,LEN(G316)-1)),VALUE(SUBSTITUTE(G316,",",""))))))))),"N/A")</f>
        <v>N/A</v>
      </c>
    </row>
    <row r="317" spans="9:14" x14ac:dyDescent="0.3">
      <c r="I317" t="str">
        <f t="shared" si="33"/>
        <v>N/A</v>
      </c>
      <c r="J317" t="str">
        <f t="shared" si="34"/>
        <v>N/A</v>
      </c>
      <c r="K317" t="str">
        <f t="shared" si="35"/>
        <v>N/A</v>
      </c>
      <c r="L317" t="str">
        <f t="shared" si="36"/>
        <v>N/A</v>
      </c>
      <c r="M317" t="str">
        <f t="shared" si="37"/>
        <v>N/A</v>
      </c>
      <c r="N317" t="str">
        <f t="shared" si="38"/>
        <v>N/A</v>
      </c>
    </row>
    <row r="318" spans="9:14" x14ac:dyDescent="0.3">
      <c r="I318" t="str">
        <f t="shared" si="33"/>
        <v>N/A</v>
      </c>
      <c r="J318" t="str">
        <f t="shared" si="34"/>
        <v>N/A</v>
      </c>
      <c r="K318" t="str">
        <f t="shared" si="35"/>
        <v>N/A</v>
      </c>
      <c r="L318" t="str">
        <f t="shared" si="36"/>
        <v>N/A</v>
      </c>
      <c r="M318" t="str">
        <f t="shared" si="37"/>
        <v>N/A</v>
      </c>
      <c r="N318" t="str">
        <f t="shared" si="38"/>
        <v>N/A</v>
      </c>
    </row>
    <row r="319" spans="9:14" x14ac:dyDescent="0.3">
      <c r="I319" t="str">
        <f t="shared" si="33"/>
        <v>N/A</v>
      </c>
      <c r="J319" t="str">
        <f t="shared" si="34"/>
        <v>N/A</v>
      </c>
      <c r="K319" t="str">
        <f t="shared" si="35"/>
        <v>N/A</v>
      </c>
      <c r="L319" t="str">
        <f t="shared" si="36"/>
        <v>N/A</v>
      </c>
      <c r="M319" t="str">
        <f t="shared" si="37"/>
        <v>N/A</v>
      </c>
      <c r="N319" t="str">
        <f t="shared" si="38"/>
        <v>N/A</v>
      </c>
    </row>
    <row r="320" spans="9:14" x14ac:dyDescent="0.3">
      <c r="I320" t="str">
        <f t="shared" si="33"/>
        <v>N/A</v>
      </c>
      <c r="J320" t="str">
        <f t="shared" si="34"/>
        <v>N/A</v>
      </c>
      <c r="K320" t="str">
        <f t="shared" si="35"/>
        <v>N/A</v>
      </c>
      <c r="L320" t="str">
        <f t="shared" si="36"/>
        <v>N/A</v>
      </c>
      <c r="M320" t="str">
        <f t="shared" si="37"/>
        <v>N/A</v>
      </c>
      <c r="N320" t="str">
        <f t="shared" si="38"/>
        <v>N/A</v>
      </c>
    </row>
    <row r="321" spans="9:14" x14ac:dyDescent="0.3">
      <c r="I321" t="str">
        <f t="shared" si="33"/>
        <v>N/A</v>
      </c>
      <c r="J321" t="str">
        <f t="shared" si="34"/>
        <v>N/A</v>
      </c>
      <c r="K321" t="str">
        <f t="shared" si="35"/>
        <v>N/A</v>
      </c>
      <c r="L321" t="str">
        <f t="shared" si="36"/>
        <v>N/A</v>
      </c>
      <c r="M321" t="str">
        <f t="shared" si="37"/>
        <v>N/A</v>
      </c>
      <c r="N321" t="str">
        <f t="shared" si="38"/>
        <v>N/A</v>
      </c>
    </row>
    <row r="322" spans="9:14" x14ac:dyDescent="0.3">
      <c r="I322" t="str">
        <f t="shared" si="33"/>
        <v>N/A</v>
      </c>
      <c r="J322" t="str">
        <f t="shared" si="34"/>
        <v>N/A</v>
      </c>
      <c r="K322" t="str">
        <f t="shared" si="35"/>
        <v>N/A</v>
      </c>
      <c r="L322" t="str">
        <f t="shared" si="36"/>
        <v>N/A</v>
      </c>
      <c r="M322" t="str">
        <f t="shared" si="37"/>
        <v>N/A</v>
      </c>
      <c r="N322" t="str">
        <f t="shared" si="38"/>
        <v>N/A</v>
      </c>
    </row>
    <row r="323" spans="9:14" x14ac:dyDescent="0.3">
      <c r="I323" t="str">
        <f t="shared" si="33"/>
        <v>N/A</v>
      </c>
      <c r="J323" t="str">
        <f t="shared" si="34"/>
        <v>N/A</v>
      </c>
      <c r="K323" t="str">
        <f t="shared" si="35"/>
        <v>N/A</v>
      </c>
      <c r="L323" t="str">
        <f t="shared" si="36"/>
        <v>N/A</v>
      </c>
      <c r="M323" t="str">
        <f t="shared" si="37"/>
        <v>N/A</v>
      </c>
      <c r="N323" t="str">
        <f t="shared" si="38"/>
        <v>N/A</v>
      </c>
    </row>
    <row r="324" spans="9:14" x14ac:dyDescent="0.3">
      <c r="I324" t="str">
        <f t="shared" si="33"/>
        <v>N/A</v>
      </c>
      <c r="J324" t="str">
        <f t="shared" si="34"/>
        <v>N/A</v>
      </c>
      <c r="K324" t="str">
        <f t="shared" si="35"/>
        <v>N/A</v>
      </c>
      <c r="L324" t="str">
        <f t="shared" si="36"/>
        <v>N/A</v>
      </c>
      <c r="M324" t="str">
        <f t="shared" si="37"/>
        <v>N/A</v>
      </c>
      <c r="N324" t="str">
        <f t="shared" si="38"/>
        <v>N/A</v>
      </c>
    </row>
    <row r="325" spans="9:14" x14ac:dyDescent="0.3">
      <c r="I325" t="str">
        <f t="shared" si="33"/>
        <v>N/A</v>
      </c>
      <c r="J325" t="str">
        <f t="shared" si="34"/>
        <v>N/A</v>
      </c>
      <c r="K325" t="str">
        <f t="shared" si="35"/>
        <v>N/A</v>
      </c>
      <c r="L325" t="str">
        <f t="shared" si="36"/>
        <v>N/A</v>
      </c>
      <c r="M325" t="str">
        <f t="shared" si="37"/>
        <v>N/A</v>
      </c>
      <c r="N325" t="str">
        <f t="shared" si="38"/>
        <v>N/A</v>
      </c>
    </row>
    <row r="326" spans="9:14" x14ac:dyDescent="0.3">
      <c r="I326" t="str">
        <f t="shared" si="33"/>
        <v>N/A</v>
      </c>
      <c r="J326" t="str">
        <f t="shared" si="34"/>
        <v>N/A</v>
      </c>
      <c r="K326" t="str">
        <f t="shared" si="35"/>
        <v>N/A</v>
      </c>
      <c r="L326" t="str">
        <f t="shared" si="36"/>
        <v>N/A</v>
      </c>
      <c r="M326" t="str">
        <f t="shared" si="37"/>
        <v>N/A</v>
      </c>
      <c r="N326" t="str">
        <f t="shared" si="38"/>
        <v>N/A</v>
      </c>
    </row>
    <row r="327" spans="9:14" x14ac:dyDescent="0.3">
      <c r="I327" t="str">
        <f t="shared" si="33"/>
        <v>N/A</v>
      </c>
      <c r="J327" t="str">
        <f t="shared" si="34"/>
        <v>N/A</v>
      </c>
      <c r="K327" t="str">
        <f t="shared" si="35"/>
        <v>N/A</v>
      </c>
      <c r="L327" t="str">
        <f t="shared" si="36"/>
        <v>N/A</v>
      </c>
      <c r="M327" t="str">
        <f t="shared" si="37"/>
        <v>N/A</v>
      </c>
      <c r="N327" t="str">
        <f t="shared" si="38"/>
        <v>N/A</v>
      </c>
    </row>
    <row r="328" spans="9:14" x14ac:dyDescent="0.3">
      <c r="I328" t="str">
        <f t="shared" si="33"/>
        <v>N/A</v>
      </c>
      <c r="J328" t="str">
        <f t="shared" si="34"/>
        <v>N/A</v>
      </c>
      <c r="K328" t="str">
        <f t="shared" si="35"/>
        <v>N/A</v>
      </c>
      <c r="L328" t="str">
        <f t="shared" si="36"/>
        <v>N/A</v>
      </c>
      <c r="M328" t="str">
        <f t="shared" si="37"/>
        <v>N/A</v>
      </c>
      <c r="N328" t="str">
        <f t="shared" si="38"/>
        <v>N/A</v>
      </c>
    </row>
    <row r="329" spans="9:14" x14ac:dyDescent="0.3">
      <c r="I329" t="str">
        <f t="shared" si="33"/>
        <v>N/A</v>
      </c>
      <c r="J329" t="str">
        <f t="shared" si="34"/>
        <v>N/A</v>
      </c>
      <c r="K329" t="str">
        <f t="shared" si="35"/>
        <v>N/A</v>
      </c>
      <c r="L329" t="str">
        <f t="shared" si="36"/>
        <v>N/A</v>
      </c>
      <c r="M329" t="str">
        <f t="shared" si="37"/>
        <v>N/A</v>
      </c>
      <c r="N329" t="str">
        <f t="shared" si="38"/>
        <v>N/A</v>
      </c>
    </row>
    <row r="330" spans="9:14" x14ac:dyDescent="0.3">
      <c r="I330" t="str">
        <f t="shared" si="33"/>
        <v>N/A</v>
      </c>
      <c r="J330" t="str">
        <f t="shared" si="34"/>
        <v>N/A</v>
      </c>
      <c r="K330" t="str">
        <f t="shared" si="35"/>
        <v>N/A</v>
      </c>
      <c r="L330" t="str">
        <f t="shared" si="36"/>
        <v>N/A</v>
      </c>
      <c r="M330" t="str">
        <f t="shared" si="37"/>
        <v>N/A</v>
      </c>
      <c r="N330" t="str">
        <f t="shared" si="38"/>
        <v>N/A</v>
      </c>
    </row>
    <row r="331" spans="9:14" x14ac:dyDescent="0.3">
      <c r="I331" t="str">
        <f t="shared" si="33"/>
        <v>N/A</v>
      </c>
      <c r="J331" t="str">
        <f t="shared" si="34"/>
        <v>N/A</v>
      </c>
      <c r="K331" t="str">
        <f t="shared" si="35"/>
        <v>N/A</v>
      </c>
      <c r="L331" t="str">
        <f t="shared" si="36"/>
        <v>N/A</v>
      </c>
      <c r="M331" t="str">
        <f t="shared" si="37"/>
        <v>N/A</v>
      </c>
      <c r="N331" t="str">
        <f t="shared" si="38"/>
        <v>N/A</v>
      </c>
    </row>
    <row r="332" spans="9:14" x14ac:dyDescent="0.3">
      <c r="I332" t="str">
        <f t="shared" si="33"/>
        <v>N/A</v>
      </c>
      <c r="J332" t="str">
        <f t="shared" si="34"/>
        <v>N/A</v>
      </c>
      <c r="K332" t="str">
        <f t="shared" si="35"/>
        <v>N/A</v>
      </c>
      <c r="L332" t="str">
        <f t="shared" si="36"/>
        <v>N/A</v>
      </c>
      <c r="M332" t="str">
        <f t="shared" si="37"/>
        <v>N/A</v>
      </c>
      <c r="N332" t="str">
        <f t="shared" si="38"/>
        <v>N/A</v>
      </c>
    </row>
    <row r="333" spans="9:14" x14ac:dyDescent="0.3">
      <c r="I333" t="str">
        <f t="shared" si="33"/>
        <v>N/A</v>
      </c>
      <c r="J333" t="str">
        <f t="shared" si="34"/>
        <v>N/A</v>
      </c>
      <c r="K333" t="str">
        <f t="shared" si="35"/>
        <v>N/A</v>
      </c>
      <c r="L333" t="str">
        <f t="shared" si="36"/>
        <v>N/A</v>
      </c>
      <c r="M333" t="str">
        <f t="shared" si="37"/>
        <v>N/A</v>
      </c>
      <c r="N333" t="str">
        <f t="shared" si="38"/>
        <v>N/A</v>
      </c>
    </row>
    <row r="334" spans="9:14" x14ac:dyDescent="0.3">
      <c r="I334" t="str">
        <f t="shared" si="33"/>
        <v>N/A</v>
      </c>
      <c r="J334" t="str">
        <f t="shared" si="34"/>
        <v>N/A</v>
      </c>
      <c r="K334" t="str">
        <f t="shared" si="35"/>
        <v>N/A</v>
      </c>
      <c r="L334" t="str">
        <f t="shared" si="36"/>
        <v>N/A</v>
      </c>
      <c r="M334" t="str">
        <f t="shared" si="37"/>
        <v>N/A</v>
      </c>
      <c r="N334" t="str">
        <f t="shared" si="38"/>
        <v>N/A</v>
      </c>
    </row>
    <row r="335" spans="9:14" x14ac:dyDescent="0.3">
      <c r="I335" t="str">
        <f t="shared" si="33"/>
        <v>N/A</v>
      </c>
      <c r="J335" t="str">
        <f t="shared" si="34"/>
        <v>N/A</v>
      </c>
      <c r="K335" t="str">
        <f t="shared" si="35"/>
        <v>N/A</v>
      </c>
      <c r="L335" t="str">
        <f t="shared" si="36"/>
        <v>N/A</v>
      </c>
      <c r="M335" t="str">
        <f t="shared" si="37"/>
        <v>N/A</v>
      </c>
      <c r="N335" t="str">
        <f t="shared" si="38"/>
        <v>N/A</v>
      </c>
    </row>
    <row r="336" spans="9:14" x14ac:dyDescent="0.3">
      <c r="I336" t="str">
        <f t="shared" si="33"/>
        <v>N/A</v>
      </c>
      <c r="J336" t="str">
        <f t="shared" si="34"/>
        <v>N/A</v>
      </c>
      <c r="K336" t="str">
        <f t="shared" si="35"/>
        <v>N/A</v>
      </c>
      <c r="L336" t="str">
        <f t="shared" si="36"/>
        <v>N/A</v>
      </c>
      <c r="M336" t="str">
        <f t="shared" si="37"/>
        <v>N/A</v>
      </c>
      <c r="N336" t="str">
        <f t="shared" si="38"/>
        <v>N/A</v>
      </c>
    </row>
    <row r="337" spans="9:14" x14ac:dyDescent="0.3">
      <c r="I337" t="str">
        <f t="shared" si="33"/>
        <v>N/A</v>
      </c>
      <c r="J337" t="str">
        <f t="shared" si="34"/>
        <v>N/A</v>
      </c>
      <c r="K337" t="str">
        <f t="shared" si="35"/>
        <v>N/A</v>
      </c>
      <c r="L337" t="str">
        <f t="shared" si="36"/>
        <v>N/A</v>
      </c>
      <c r="M337" t="str">
        <f t="shared" si="37"/>
        <v>N/A</v>
      </c>
      <c r="N337" t="str">
        <f t="shared" si="38"/>
        <v>N/A</v>
      </c>
    </row>
    <row r="338" spans="9:14" x14ac:dyDescent="0.3">
      <c r="I338" t="str">
        <f t="shared" si="33"/>
        <v>N/A</v>
      </c>
      <c r="J338" t="str">
        <f t="shared" si="34"/>
        <v>N/A</v>
      </c>
      <c r="K338" t="str">
        <f t="shared" si="35"/>
        <v>N/A</v>
      </c>
      <c r="L338" t="str">
        <f t="shared" si="36"/>
        <v>N/A</v>
      </c>
      <c r="M338" t="str">
        <f t="shared" si="37"/>
        <v>N/A</v>
      </c>
      <c r="N338" t="str">
        <f t="shared" si="38"/>
        <v>N/A</v>
      </c>
    </row>
    <row r="339" spans="9:14" x14ac:dyDescent="0.3">
      <c r="I339" t="str">
        <f t="shared" si="33"/>
        <v>N/A</v>
      </c>
      <c r="J339" t="str">
        <f t="shared" si="34"/>
        <v>N/A</v>
      </c>
      <c r="K339" t="str">
        <f t="shared" si="35"/>
        <v>N/A</v>
      </c>
      <c r="L339" t="str">
        <f t="shared" si="36"/>
        <v>N/A</v>
      </c>
      <c r="M339" t="str">
        <f t="shared" si="37"/>
        <v>N/A</v>
      </c>
      <c r="N339" t="str">
        <f t="shared" si="38"/>
        <v>N/A</v>
      </c>
    </row>
    <row r="340" spans="9:14" x14ac:dyDescent="0.3">
      <c r="I340" t="str">
        <f t="shared" si="33"/>
        <v>N/A</v>
      </c>
      <c r="J340" t="str">
        <f t="shared" si="34"/>
        <v>N/A</v>
      </c>
      <c r="K340" t="str">
        <f t="shared" si="35"/>
        <v>N/A</v>
      </c>
      <c r="L340" t="str">
        <f t="shared" si="36"/>
        <v>N/A</v>
      </c>
      <c r="M340" t="str">
        <f t="shared" si="37"/>
        <v>N/A</v>
      </c>
      <c r="N340" t="str">
        <f t="shared" si="38"/>
        <v>N/A</v>
      </c>
    </row>
    <row r="341" spans="9:14" x14ac:dyDescent="0.3">
      <c r="I341" t="str">
        <f t="shared" si="33"/>
        <v>N/A</v>
      </c>
      <c r="J341" t="str">
        <f t="shared" si="34"/>
        <v>N/A</v>
      </c>
      <c r="K341" t="str">
        <f t="shared" si="35"/>
        <v>N/A</v>
      </c>
      <c r="L341" t="str">
        <f t="shared" si="36"/>
        <v>N/A</v>
      </c>
      <c r="M341" t="str">
        <f t="shared" si="37"/>
        <v>N/A</v>
      </c>
      <c r="N341" t="str">
        <f t="shared" si="38"/>
        <v>N/A</v>
      </c>
    </row>
    <row r="342" spans="9:14" x14ac:dyDescent="0.3">
      <c r="I342" t="str">
        <f t="shared" si="33"/>
        <v>N/A</v>
      </c>
      <c r="J342" t="str">
        <f t="shared" si="34"/>
        <v>N/A</v>
      </c>
      <c r="K342" t="str">
        <f t="shared" si="35"/>
        <v>N/A</v>
      </c>
      <c r="L342" t="str">
        <f t="shared" si="36"/>
        <v>N/A</v>
      </c>
      <c r="M342" t="str">
        <f t="shared" si="37"/>
        <v>N/A</v>
      </c>
      <c r="N342" t="str">
        <f t="shared" si="38"/>
        <v>N/A</v>
      </c>
    </row>
    <row r="343" spans="9:14" x14ac:dyDescent="0.3">
      <c r="I343" t="str">
        <f t="shared" si="33"/>
        <v>N/A</v>
      </c>
      <c r="J343" t="str">
        <f t="shared" si="34"/>
        <v>N/A</v>
      </c>
      <c r="K343" t="str">
        <f t="shared" si="35"/>
        <v>N/A</v>
      </c>
      <c r="L343" t="str">
        <f t="shared" si="36"/>
        <v>N/A</v>
      </c>
      <c r="M343" t="str">
        <f t="shared" si="37"/>
        <v>N/A</v>
      </c>
      <c r="N343" t="str">
        <f t="shared" si="38"/>
        <v>N/A</v>
      </c>
    </row>
    <row r="344" spans="9:14" x14ac:dyDescent="0.3">
      <c r="I344" t="str">
        <f t="shared" si="33"/>
        <v>N/A</v>
      </c>
      <c r="J344" t="str">
        <f t="shared" si="34"/>
        <v>N/A</v>
      </c>
      <c r="K344" t="str">
        <f t="shared" si="35"/>
        <v>N/A</v>
      </c>
      <c r="L344" t="str">
        <f t="shared" si="36"/>
        <v>N/A</v>
      </c>
      <c r="M344" t="str">
        <f t="shared" si="37"/>
        <v>N/A</v>
      </c>
      <c r="N344" t="str">
        <f t="shared" si="38"/>
        <v>N/A</v>
      </c>
    </row>
    <row r="345" spans="9:14" x14ac:dyDescent="0.3">
      <c r="I345" t="str">
        <f t="shared" si="33"/>
        <v>N/A</v>
      </c>
      <c r="J345" t="str">
        <f t="shared" si="34"/>
        <v>N/A</v>
      </c>
      <c r="K345" t="str">
        <f t="shared" si="35"/>
        <v>N/A</v>
      </c>
      <c r="L345" t="str">
        <f t="shared" si="36"/>
        <v>N/A</v>
      </c>
      <c r="M345" t="str">
        <f t="shared" si="37"/>
        <v>N/A</v>
      </c>
      <c r="N345" t="str">
        <f t="shared" si="38"/>
        <v>N/A</v>
      </c>
    </row>
    <row r="346" spans="9:14" x14ac:dyDescent="0.3">
      <c r="I346" t="str">
        <f t="shared" si="33"/>
        <v>N/A</v>
      </c>
      <c r="J346" t="str">
        <f t="shared" si="34"/>
        <v>N/A</v>
      </c>
      <c r="K346" t="str">
        <f t="shared" si="35"/>
        <v>N/A</v>
      </c>
      <c r="L346" t="str">
        <f t="shared" si="36"/>
        <v>N/A</v>
      </c>
      <c r="M346" t="str">
        <f t="shared" si="37"/>
        <v>N/A</v>
      </c>
      <c r="N346" t="str">
        <f t="shared" si="38"/>
        <v>N/A</v>
      </c>
    </row>
    <row r="347" spans="9:14" x14ac:dyDescent="0.3">
      <c r="I347" t="str">
        <f t="shared" si="33"/>
        <v>N/A</v>
      </c>
      <c r="J347" t="str">
        <f t="shared" si="34"/>
        <v>N/A</v>
      </c>
      <c r="K347" t="str">
        <f t="shared" si="35"/>
        <v>N/A</v>
      </c>
      <c r="L347" t="str">
        <f t="shared" si="36"/>
        <v>N/A</v>
      </c>
      <c r="M347" t="str">
        <f t="shared" si="37"/>
        <v>N/A</v>
      </c>
      <c r="N347" t="str">
        <f t="shared" si="38"/>
        <v>N/A</v>
      </c>
    </row>
    <row r="348" spans="9:14" x14ac:dyDescent="0.3">
      <c r="I348" t="str">
        <f t="shared" si="33"/>
        <v>N/A</v>
      </c>
      <c r="J348" t="str">
        <f t="shared" si="34"/>
        <v>N/A</v>
      </c>
      <c r="K348" t="str">
        <f t="shared" si="35"/>
        <v>N/A</v>
      </c>
      <c r="L348" t="str">
        <f t="shared" si="36"/>
        <v>N/A</v>
      </c>
      <c r="M348" t="str">
        <f t="shared" si="37"/>
        <v>N/A</v>
      </c>
      <c r="N348" t="str">
        <f t="shared" si="38"/>
        <v>N/A</v>
      </c>
    </row>
    <row r="349" spans="9:14" x14ac:dyDescent="0.3">
      <c r="I349" t="str">
        <f t="shared" si="33"/>
        <v>N/A</v>
      </c>
      <c r="J349" t="str">
        <f t="shared" si="34"/>
        <v>N/A</v>
      </c>
      <c r="K349" t="str">
        <f t="shared" si="35"/>
        <v>N/A</v>
      </c>
      <c r="L349" t="str">
        <f t="shared" si="36"/>
        <v>N/A</v>
      </c>
      <c r="M349" t="str">
        <f t="shared" si="37"/>
        <v>N/A</v>
      </c>
      <c r="N349" t="str">
        <f t="shared" si="38"/>
        <v>N/A</v>
      </c>
    </row>
    <row r="350" spans="9:14" x14ac:dyDescent="0.3">
      <c r="I350" t="str">
        <f t="shared" si="33"/>
        <v>N/A</v>
      </c>
      <c r="J350" t="str">
        <f t="shared" si="34"/>
        <v>N/A</v>
      </c>
      <c r="K350" t="str">
        <f t="shared" si="35"/>
        <v>N/A</v>
      </c>
      <c r="L350" t="str">
        <f t="shared" si="36"/>
        <v>N/A</v>
      </c>
      <c r="M350" t="str">
        <f t="shared" si="37"/>
        <v>N/A</v>
      </c>
      <c r="N350" t="str">
        <f t="shared" si="38"/>
        <v>N/A</v>
      </c>
    </row>
    <row r="351" spans="9:14" x14ac:dyDescent="0.3">
      <c r="I351" t="str">
        <f t="shared" si="33"/>
        <v>N/A</v>
      </c>
      <c r="J351" t="str">
        <f t="shared" si="34"/>
        <v>N/A</v>
      </c>
      <c r="K351" t="str">
        <f t="shared" si="35"/>
        <v>N/A</v>
      </c>
      <c r="L351" t="str">
        <f t="shared" si="36"/>
        <v>N/A</v>
      </c>
      <c r="M351" t="str">
        <f t="shared" si="37"/>
        <v>N/A</v>
      </c>
      <c r="N351" t="str">
        <f t="shared" si="38"/>
        <v>N/A</v>
      </c>
    </row>
    <row r="352" spans="9:14" x14ac:dyDescent="0.3">
      <c r="I352" t="str">
        <f t="shared" si="33"/>
        <v>N/A</v>
      </c>
      <c r="J352" t="str">
        <f t="shared" si="34"/>
        <v>N/A</v>
      </c>
      <c r="K352" t="str">
        <f t="shared" si="35"/>
        <v>N/A</v>
      </c>
      <c r="L352" t="str">
        <f t="shared" si="36"/>
        <v>N/A</v>
      </c>
      <c r="M352" t="str">
        <f t="shared" si="37"/>
        <v>N/A</v>
      </c>
      <c r="N352" t="str">
        <f t="shared" si="38"/>
        <v>N/A</v>
      </c>
    </row>
    <row r="353" spans="9:14" x14ac:dyDescent="0.3">
      <c r="I353" t="str">
        <f t="shared" si="33"/>
        <v>N/A</v>
      </c>
      <c r="J353" t="str">
        <f t="shared" si="34"/>
        <v>N/A</v>
      </c>
      <c r="K353" t="str">
        <f t="shared" si="35"/>
        <v>N/A</v>
      </c>
      <c r="L353" t="str">
        <f t="shared" si="36"/>
        <v>N/A</v>
      </c>
      <c r="M353" t="str">
        <f t="shared" si="37"/>
        <v>N/A</v>
      </c>
      <c r="N353" t="str">
        <f t="shared" si="38"/>
        <v>N/A</v>
      </c>
    </row>
    <row r="354" spans="9:14" x14ac:dyDescent="0.3">
      <c r="I354" t="str">
        <f t="shared" si="33"/>
        <v>N/A</v>
      </c>
      <c r="J354" t="str">
        <f t="shared" si="34"/>
        <v>N/A</v>
      </c>
      <c r="K354" t="str">
        <f t="shared" si="35"/>
        <v>N/A</v>
      </c>
      <c r="L354" t="str">
        <f t="shared" si="36"/>
        <v>N/A</v>
      </c>
      <c r="M354" t="str">
        <f t="shared" si="37"/>
        <v>N/A</v>
      </c>
      <c r="N354" t="str">
        <f t="shared" si="38"/>
        <v>N/A</v>
      </c>
    </row>
    <row r="355" spans="9:14" x14ac:dyDescent="0.3">
      <c r="I355" t="str">
        <f t="shared" si="33"/>
        <v>N/A</v>
      </c>
      <c r="J355" t="str">
        <f t="shared" si="34"/>
        <v>N/A</v>
      </c>
      <c r="K355" t="str">
        <f t="shared" si="35"/>
        <v>N/A</v>
      </c>
      <c r="L355" t="str">
        <f t="shared" si="36"/>
        <v>N/A</v>
      </c>
      <c r="M355" t="str">
        <f t="shared" si="37"/>
        <v>N/A</v>
      </c>
      <c r="N355" t="str">
        <f t="shared" si="38"/>
        <v>N/A</v>
      </c>
    </row>
    <row r="356" spans="9:14" x14ac:dyDescent="0.3">
      <c r="I356" t="str">
        <f t="shared" si="33"/>
        <v>N/A</v>
      </c>
      <c r="J356" t="str">
        <f t="shared" si="34"/>
        <v>N/A</v>
      </c>
      <c r="K356" t="str">
        <f t="shared" si="35"/>
        <v>N/A</v>
      </c>
      <c r="L356" t="str">
        <f t="shared" si="36"/>
        <v>N/A</v>
      </c>
      <c r="M356" t="str">
        <f t="shared" si="37"/>
        <v>N/A</v>
      </c>
      <c r="N356" t="str">
        <f t="shared" si="38"/>
        <v>N/A</v>
      </c>
    </row>
    <row r="357" spans="9:14" x14ac:dyDescent="0.3">
      <c r="I357" t="str">
        <f t="shared" si="33"/>
        <v>N/A</v>
      </c>
      <c r="J357" t="str">
        <f t="shared" si="34"/>
        <v>N/A</v>
      </c>
      <c r="K357" t="str">
        <f t="shared" si="35"/>
        <v>N/A</v>
      </c>
      <c r="L357" t="str">
        <f t="shared" si="36"/>
        <v>N/A</v>
      </c>
      <c r="M357" t="str">
        <f t="shared" si="37"/>
        <v>N/A</v>
      </c>
      <c r="N357" t="str">
        <f t="shared" si="38"/>
        <v>N/A</v>
      </c>
    </row>
    <row r="358" spans="9:14" x14ac:dyDescent="0.3">
      <c r="I358" t="str">
        <f t="shared" si="33"/>
        <v>N/A</v>
      </c>
      <c r="J358" t="str">
        <f t="shared" si="34"/>
        <v>N/A</v>
      </c>
      <c r="K358" t="str">
        <f t="shared" si="35"/>
        <v>N/A</v>
      </c>
      <c r="L358" t="str">
        <f t="shared" si="36"/>
        <v>N/A</v>
      </c>
      <c r="M358" t="str">
        <f t="shared" si="37"/>
        <v>N/A</v>
      </c>
      <c r="N358" t="str">
        <f t="shared" si="38"/>
        <v>N/A</v>
      </c>
    </row>
    <row r="359" spans="9:14" x14ac:dyDescent="0.3">
      <c r="I359" t="str">
        <f t="shared" si="33"/>
        <v>N/A</v>
      </c>
      <c r="J359" t="str">
        <f t="shared" si="34"/>
        <v>N/A</v>
      </c>
      <c r="K359" t="str">
        <f t="shared" si="35"/>
        <v>N/A</v>
      </c>
      <c r="L359" t="str">
        <f t="shared" si="36"/>
        <v>N/A</v>
      </c>
      <c r="M359" t="str">
        <f t="shared" si="37"/>
        <v>N/A</v>
      </c>
      <c r="N359" t="str">
        <f t="shared" si="38"/>
        <v>N/A</v>
      </c>
    </row>
    <row r="360" spans="9:14" x14ac:dyDescent="0.3">
      <c r="I360" t="str">
        <f t="shared" si="33"/>
        <v>N/A</v>
      </c>
      <c r="J360" t="str">
        <f t="shared" si="34"/>
        <v>N/A</v>
      </c>
      <c r="K360" t="str">
        <f t="shared" si="35"/>
        <v>N/A</v>
      </c>
      <c r="L360" t="str">
        <f t="shared" si="36"/>
        <v>N/A</v>
      </c>
      <c r="M360" t="str">
        <f t="shared" si="37"/>
        <v>N/A</v>
      </c>
      <c r="N360" t="str">
        <f t="shared" si="38"/>
        <v>N/A</v>
      </c>
    </row>
    <row r="361" spans="9:14" x14ac:dyDescent="0.3">
      <c r="I361" t="str">
        <f t="shared" si="33"/>
        <v>N/A</v>
      </c>
      <c r="J361" t="str">
        <f t="shared" si="34"/>
        <v>N/A</v>
      </c>
      <c r="K361" t="str">
        <f t="shared" si="35"/>
        <v>N/A</v>
      </c>
      <c r="L361" t="str">
        <f t="shared" si="36"/>
        <v>N/A</v>
      </c>
      <c r="M361" t="str">
        <f t="shared" si="37"/>
        <v>N/A</v>
      </c>
      <c r="N361" t="str">
        <f t="shared" si="38"/>
        <v>N/A</v>
      </c>
    </row>
    <row r="362" spans="9:14" x14ac:dyDescent="0.3">
      <c r="I362" t="str">
        <f t="shared" si="33"/>
        <v>N/A</v>
      </c>
      <c r="J362" t="str">
        <f t="shared" si="34"/>
        <v>N/A</v>
      </c>
      <c r="K362" t="str">
        <f t="shared" si="35"/>
        <v>N/A</v>
      </c>
      <c r="L362" t="str">
        <f t="shared" si="36"/>
        <v>N/A</v>
      </c>
      <c r="M362" t="str">
        <f t="shared" si="37"/>
        <v>N/A</v>
      </c>
      <c r="N362" t="str">
        <f t="shared" si="38"/>
        <v>N/A</v>
      </c>
    </row>
    <row r="363" spans="9:14" x14ac:dyDescent="0.3">
      <c r="I363" t="str">
        <f t="shared" si="33"/>
        <v>N/A</v>
      </c>
      <c r="J363" t="str">
        <f t="shared" si="34"/>
        <v>N/A</v>
      </c>
      <c r="K363" t="str">
        <f t="shared" si="35"/>
        <v>N/A</v>
      </c>
      <c r="L363" t="str">
        <f t="shared" si="36"/>
        <v>N/A</v>
      </c>
      <c r="M363" t="str">
        <f t="shared" si="37"/>
        <v>N/A</v>
      </c>
      <c r="N363" t="str">
        <f t="shared" si="38"/>
        <v>N/A</v>
      </c>
    </row>
    <row r="364" spans="9:14" x14ac:dyDescent="0.3">
      <c r="I364" t="str">
        <f t="shared" si="33"/>
        <v>N/A</v>
      </c>
      <c r="J364" t="str">
        <f t="shared" si="34"/>
        <v>N/A</v>
      </c>
      <c r="K364" t="str">
        <f t="shared" si="35"/>
        <v>N/A</v>
      </c>
      <c r="L364" t="str">
        <f t="shared" si="36"/>
        <v>N/A</v>
      </c>
      <c r="M364" t="str">
        <f t="shared" si="37"/>
        <v>N/A</v>
      </c>
      <c r="N364" t="str">
        <f t="shared" si="38"/>
        <v>N/A</v>
      </c>
    </row>
    <row r="365" spans="9:14" x14ac:dyDescent="0.3">
      <c r="I365" t="str">
        <f t="shared" si="33"/>
        <v>N/A</v>
      </c>
      <c r="J365" t="str">
        <f t="shared" si="34"/>
        <v>N/A</v>
      </c>
      <c r="K365" t="str">
        <f t="shared" si="35"/>
        <v>N/A</v>
      </c>
      <c r="L365" t="str">
        <f t="shared" si="36"/>
        <v>N/A</v>
      </c>
      <c r="M365" t="str">
        <f t="shared" si="37"/>
        <v>N/A</v>
      </c>
      <c r="N365" t="str">
        <f t="shared" si="38"/>
        <v>N/A</v>
      </c>
    </row>
    <row r="366" spans="9:14" x14ac:dyDescent="0.3">
      <c r="I366" t="str">
        <f t="shared" si="33"/>
        <v>N/A</v>
      </c>
      <c r="J366" t="str">
        <f t="shared" si="34"/>
        <v>N/A</v>
      </c>
      <c r="K366" t="str">
        <f t="shared" si="35"/>
        <v>N/A</v>
      </c>
      <c r="L366" t="str">
        <f t="shared" si="36"/>
        <v>N/A</v>
      </c>
      <c r="M366" t="str">
        <f t="shared" si="37"/>
        <v>N/A</v>
      </c>
      <c r="N366" t="str">
        <f t="shared" si="38"/>
        <v>N/A</v>
      </c>
    </row>
    <row r="367" spans="9:14" x14ac:dyDescent="0.3">
      <c r="I367" t="str">
        <f t="shared" si="33"/>
        <v>N/A</v>
      </c>
      <c r="J367" t="str">
        <f t="shared" si="34"/>
        <v>N/A</v>
      </c>
      <c r="K367" t="str">
        <f t="shared" si="35"/>
        <v>N/A</v>
      </c>
      <c r="L367" t="str">
        <f t="shared" si="36"/>
        <v>N/A</v>
      </c>
      <c r="M367" t="str">
        <f t="shared" si="37"/>
        <v>N/A</v>
      </c>
      <c r="N367" t="str">
        <f t="shared" si="38"/>
        <v>N/A</v>
      </c>
    </row>
    <row r="368" spans="9:14" x14ac:dyDescent="0.3">
      <c r="I368" t="str">
        <f t="shared" si="33"/>
        <v>N/A</v>
      </c>
      <c r="J368" t="str">
        <f t="shared" si="34"/>
        <v>N/A</v>
      </c>
      <c r="K368" t="str">
        <f t="shared" si="35"/>
        <v>N/A</v>
      </c>
      <c r="L368" t="str">
        <f t="shared" si="36"/>
        <v>N/A</v>
      </c>
      <c r="M368" t="str">
        <f t="shared" si="37"/>
        <v>N/A</v>
      </c>
      <c r="N368" t="str">
        <f t="shared" si="38"/>
        <v>N/A</v>
      </c>
    </row>
    <row r="369" spans="9:14" x14ac:dyDescent="0.3">
      <c r="I369" t="str">
        <f t="shared" si="33"/>
        <v>N/A</v>
      </c>
      <c r="J369" t="str">
        <f t="shared" si="34"/>
        <v>N/A</v>
      </c>
      <c r="K369" t="str">
        <f t="shared" si="35"/>
        <v>N/A</v>
      </c>
      <c r="L369" t="str">
        <f t="shared" si="36"/>
        <v>N/A</v>
      </c>
      <c r="M369" t="str">
        <f t="shared" si="37"/>
        <v>N/A</v>
      </c>
      <c r="N369" t="str">
        <f t="shared" si="38"/>
        <v>N/A</v>
      </c>
    </row>
    <row r="370" spans="9:14" x14ac:dyDescent="0.3">
      <c r="I370" t="str">
        <f t="shared" si="33"/>
        <v>N/A</v>
      </c>
      <c r="J370" t="str">
        <f t="shared" si="34"/>
        <v>N/A</v>
      </c>
      <c r="K370" t="str">
        <f t="shared" si="35"/>
        <v>N/A</v>
      </c>
      <c r="L370" t="str">
        <f t="shared" si="36"/>
        <v>N/A</v>
      </c>
      <c r="M370" t="str">
        <f t="shared" si="37"/>
        <v>N/A</v>
      </c>
      <c r="N370" t="str">
        <f t="shared" si="38"/>
        <v>N/A</v>
      </c>
    </row>
    <row r="371" spans="9:14" x14ac:dyDescent="0.3">
      <c r="I371" t="str">
        <f t="shared" si="33"/>
        <v>N/A</v>
      </c>
      <c r="J371" t="str">
        <f t="shared" si="34"/>
        <v>N/A</v>
      </c>
      <c r="K371" t="str">
        <f t="shared" si="35"/>
        <v>N/A</v>
      </c>
      <c r="L371" t="str">
        <f t="shared" si="36"/>
        <v>N/A</v>
      </c>
      <c r="M371" t="str">
        <f t="shared" si="37"/>
        <v>N/A</v>
      </c>
      <c r="N371" t="str">
        <f t="shared" si="38"/>
        <v>N/A</v>
      </c>
    </row>
    <row r="372" spans="9:14" x14ac:dyDescent="0.3">
      <c r="I372" t="str">
        <f t="shared" si="33"/>
        <v>N/A</v>
      </c>
      <c r="J372" t="str">
        <f t="shared" si="34"/>
        <v>N/A</v>
      </c>
      <c r="K372" t="str">
        <f t="shared" si="35"/>
        <v>N/A</v>
      </c>
      <c r="L372" t="str">
        <f t="shared" si="36"/>
        <v>N/A</v>
      </c>
      <c r="M372" t="str">
        <f t="shared" si="37"/>
        <v>N/A</v>
      </c>
      <c r="N372" t="str">
        <f t="shared" si="38"/>
        <v>N/A</v>
      </c>
    </row>
    <row r="373" spans="9:14" x14ac:dyDescent="0.3">
      <c r="I373" t="str">
        <f t="shared" si="33"/>
        <v>N/A</v>
      </c>
      <c r="J373" t="str">
        <f t="shared" si="34"/>
        <v>N/A</v>
      </c>
      <c r="K373" t="str">
        <f t="shared" si="35"/>
        <v>N/A</v>
      </c>
      <c r="L373" t="str">
        <f t="shared" si="36"/>
        <v>N/A</v>
      </c>
      <c r="M373" t="str">
        <f t="shared" si="37"/>
        <v>N/A</v>
      </c>
      <c r="N373" t="str">
        <f t="shared" si="38"/>
        <v>N/A</v>
      </c>
    </row>
    <row r="374" spans="9:14" x14ac:dyDescent="0.3">
      <c r="I374" t="str">
        <f t="shared" si="33"/>
        <v>N/A</v>
      </c>
      <c r="J374" t="str">
        <f t="shared" si="34"/>
        <v>N/A</v>
      </c>
      <c r="K374" t="str">
        <f t="shared" si="35"/>
        <v>N/A</v>
      </c>
      <c r="L374" t="str">
        <f t="shared" si="36"/>
        <v>N/A</v>
      </c>
      <c r="M374" t="str">
        <f t="shared" si="37"/>
        <v>N/A</v>
      </c>
      <c r="N374" t="str">
        <f t="shared" si="38"/>
        <v>N/A</v>
      </c>
    </row>
    <row r="375" spans="9:14" x14ac:dyDescent="0.3">
      <c r="I375" t="str">
        <f t="shared" si="33"/>
        <v>N/A</v>
      </c>
      <c r="J375" t="str">
        <f t="shared" si="34"/>
        <v>N/A</v>
      </c>
      <c r="K375" t="str">
        <f t="shared" si="35"/>
        <v>N/A</v>
      </c>
      <c r="L375" t="str">
        <f t="shared" si="36"/>
        <v>N/A</v>
      </c>
      <c r="M375" t="str">
        <f t="shared" si="37"/>
        <v>N/A</v>
      </c>
      <c r="N375" t="str">
        <f t="shared" si="38"/>
        <v>N/A</v>
      </c>
    </row>
    <row r="376" spans="9:14" x14ac:dyDescent="0.3">
      <c r="I376" t="str">
        <f t="shared" si="33"/>
        <v>N/A</v>
      </c>
      <c r="J376" t="str">
        <f t="shared" si="34"/>
        <v>N/A</v>
      </c>
      <c r="K376" t="str">
        <f t="shared" si="35"/>
        <v>N/A</v>
      </c>
      <c r="L376" t="str">
        <f t="shared" si="36"/>
        <v>N/A</v>
      </c>
      <c r="M376" t="str">
        <f t="shared" si="37"/>
        <v>N/A</v>
      </c>
      <c r="N376" t="str">
        <f t="shared" si="38"/>
        <v>N/A</v>
      </c>
    </row>
    <row r="377" spans="9:14" x14ac:dyDescent="0.3">
      <c r="I377" t="str">
        <f t="shared" si="33"/>
        <v>N/A</v>
      </c>
      <c r="J377" t="str">
        <f t="shared" si="34"/>
        <v>N/A</v>
      </c>
      <c r="K377" t="str">
        <f t="shared" si="35"/>
        <v>N/A</v>
      </c>
      <c r="L377" t="str">
        <f t="shared" si="36"/>
        <v>N/A</v>
      </c>
      <c r="M377" t="str">
        <f t="shared" si="37"/>
        <v>N/A</v>
      </c>
      <c r="N377" t="str">
        <f t="shared" si="38"/>
        <v>N/A</v>
      </c>
    </row>
    <row r="378" spans="9:14" x14ac:dyDescent="0.3">
      <c r="I378" t="str">
        <f t="shared" si="33"/>
        <v>N/A</v>
      </c>
      <c r="J378" t="str">
        <f t="shared" si="34"/>
        <v>N/A</v>
      </c>
      <c r="K378" t="str">
        <f t="shared" si="35"/>
        <v>N/A</v>
      </c>
      <c r="L378" t="str">
        <f t="shared" si="36"/>
        <v>N/A</v>
      </c>
      <c r="M378" t="str">
        <f t="shared" si="37"/>
        <v>N/A</v>
      </c>
      <c r="N378" t="str">
        <f t="shared" si="38"/>
        <v>N/A</v>
      </c>
    </row>
    <row r="379" spans="9:14" x14ac:dyDescent="0.3">
      <c r="I379" t="str">
        <f t="shared" si="33"/>
        <v>N/A</v>
      </c>
      <c r="J379" t="str">
        <f t="shared" si="34"/>
        <v>N/A</v>
      </c>
      <c r="K379" t="str">
        <f t="shared" si="35"/>
        <v>N/A</v>
      </c>
      <c r="L379" t="str">
        <f t="shared" si="36"/>
        <v>N/A</v>
      </c>
      <c r="M379" t="str">
        <f t="shared" si="37"/>
        <v>N/A</v>
      </c>
      <c r="N379" t="str">
        <f t="shared" si="38"/>
        <v>N/A</v>
      </c>
    </row>
    <row r="380" spans="9:14" x14ac:dyDescent="0.3">
      <c r="I380" t="str">
        <f t="shared" ref="I380:I443" si="39">IF(AND(K380&gt; J380, L380&gt; K380, M380&gt; L380, N380&gt; M380), "pos_trend", IF(AND(K380&lt; J380, L380&lt; K380, M380&lt; L380, N380&lt; M380), "neg_trend", "N/A"))</f>
        <v>N/A</v>
      </c>
      <c r="J380" t="str">
        <f t="shared" ref="J380:J399" si="40">IFERROR(IF(TRIM(C380)="-", "N/A", IF(RIGHT(C380,1)=")",IF(RIGHT(C380,2)="T)",-1000000000000*VALUE(MID(C380,2,LEN(C380)-3)),IF(RIGHT(C380,2)="M)",-1000000*VALUE(MID(C380,2,LEN(C380)-3)),IF(RIGHT(C380,2)="B)",-1000000000*VALUE(MID(C380,2,LEN(C380)-3)),IF(RIGHT(C380,2)="k)",-1000*VALUE(MID(C380,2,LEN(C380)-3)),VALUE(SUBSTITUTE(C380,",","")))))),IF(RIGHT(C380,1)="T",1000000000000*VALUE(LEFT(C380,LEN(C380)-1)),IF(RIGHT(C380,1)="M",1000000*VALUE(LEFT(C380,LEN(C380)-1)),IF(RIGHT(C380,1)="B",1000000000*VALUE(LEFT(C380,LEN(C380)-1)),IF(RIGHT(C380,1)="%",0.01*VALUE(LEFT(C380,LEN(C380)-1)),IF(RIGHT(C380,1)="k",1000*VALUE(LEFT(C380,LEN(C380)-1)),VALUE(SUBSTITUTE(C380,",",""))))))))),"N/A")</f>
        <v>N/A</v>
      </c>
      <c r="K380" t="str">
        <f t="shared" ref="K380:K399" si="41">IFERROR(IF(TRIM(D380)="-", "N/A", IF(RIGHT(D380,1)=")",IF(RIGHT(D380,2)="T)",-1000000000000*VALUE(MID(D380,2,LEN(D380)-3)),IF(RIGHT(D380,2)="M)",-1000000*VALUE(MID(D380,2,LEN(D380)-3)),IF(RIGHT(D380,2)="B)",-1000000000*VALUE(MID(D380,2,LEN(D380)-3)),IF(RIGHT(D380,2)="k)",-1000*VALUE(MID(D380,2,LEN(D380)-3)),VALUE(SUBSTITUTE(D380,",","")))))),IF(RIGHT(D380,1)="T",1000000000000*VALUE(LEFT(D380,LEN(D380)-1)),IF(RIGHT(D380,1)="M",1000000*VALUE(LEFT(D380,LEN(D380)-1)),IF(RIGHT(D380,1)="B",1000000000*VALUE(LEFT(D380,LEN(D380)-1)),IF(RIGHT(D380,1)="%",0.01*VALUE(LEFT(D380,LEN(D380)-1)),IF(RIGHT(D380,1)="k",1000*VALUE(LEFT(D380,LEN(D380)-1)),VALUE(SUBSTITUTE(D380,",",""))))))))),"N/A")</f>
        <v>N/A</v>
      </c>
      <c r="L380" t="str">
        <f t="shared" ref="L380:L399" si="42">IFERROR(IF(TRIM(E380)="-", "N/A", IF(RIGHT(E380,1)=")",IF(RIGHT(E380,2)="T)",-1000000000000*VALUE(MID(E380,2,LEN(E380)-3)),IF(RIGHT(E380,2)="M)",-1000000*VALUE(MID(E380,2,LEN(E380)-3)),IF(RIGHT(E380,2)="B)",-1000000000*VALUE(MID(E380,2,LEN(E380)-3)),IF(RIGHT(E380,2)="k)",-1000*VALUE(MID(E380,2,LEN(E380)-3)),VALUE(SUBSTITUTE(E380,",","")))))),IF(RIGHT(E380,1)="T",1000000000000*VALUE(LEFT(E380,LEN(E380)-1)),IF(RIGHT(E380,1)="M",1000000*VALUE(LEFT(E380,LEN(E380)-1)),IF(RIGHT(E380,1)="B",1000000000*VALUE(LEFT(E380,LEN(E380)-1)),IF(RIGHT(E380,1)="%",0.01*VALUE(LEFT(E380,LEN(E380)-1)),IF(RIGHT(E380,1)="k",1000*VALUE(LEFT(E380,LEN(E380)-1)),VALUE(SUBSTITUTE(E380,",",""))))))))),"N/A")</f>
        <v>N/A</v>
      </c>
      <c r="M380" t="str">
        <f t="shared" ref="M380:M399" si="43">IFERROR(IF(TRIM(F380)="-", "N/A", IF(RIGHT(F380,1)=")",IF(RIGHT(F380,2)="T)",-1000000000000*VALUE(MID(F380,2,LEN(F380)-3)),IF(RIGHT(F380,2)="M)",-1000000*VALUE(MID(F380,2,LEN(F380)-3)),IF(RIGHT(F380,2)="B)",-1000000000*VALUE(MID(F380,2,LEN(F380)-3)),IF(RIGHT(F380,2)="k)",-1000*VALUE(MID(F380,2,LEN(F380)-3)),VALUE(SUBSTITUTE(F380,",","")))))),IF(RIGHT(F380,1)="T",1000000000000*VALUE(LEFT(F380,LEN(F380)-1)),IF(RIGHT(F380,1)="M",1000000*VALUE(LEFT(F380,LEN(F380)-1)),IF(RIGHT(F380,1)="B",1000000000*VALUE(LEFT(F380,LEN(F380)-1)),IF(RIGHT(F380,1)="%",0.01*VALUE(LEFT(F380,LEN(F380)-1)),IF(RIGHT(F380,1)="k",1000*VALUE(LEFT(F380,LEN(F380)-1)),VALUE(SUBSTITUTE(F380,",",""))))))))),"N/A")</f>
        <v>N/A</v>
      </c>
      <c r="N380" t="str">
        <f t="shared" ref="N380:N399" si="44">IFERROR(IF(TRIM(G380)="-", "N/A", IF(RIGHT(G380,1)=")",IF(RIGHT(G380,2)="T)",-1000000000000*VALUE(MID(G380,2,LEN(G380)-3)),IF(RIGHT(G380,2)="M)",-1000000*VALUE(MID(G380,2,LEN(G380)-3)),IF(RIGHT(G380,2)="B)",-1000000000*VALUE(MID(G380,2,LEN(G380)-3)),IF(RIGHT(G380,2)="k)",-1000*VALUE(MID(G380,2,LEN(G380)-3)),VALUE(SUBSTITUTE(G380,",","")))))),IF(RIGHT(G380,1)="T",1000000000000*VALUE(LEFT(G380,LEN(G380)-1)),IF(RIGHT(G380,1)="M",1000000*VALUE(LEFT(G380,LEN(G380)-1)),IF(RIGHT(G380,1)="B",1000000000*VALUE(LEFT(G380,LEN(G380)-1)),IF(RIGHT(G380,1)="%",0.01*VALUE(LEFT(G380,LEN(G380)-1)),IF(RIGHT(G380,1)="k",1000*VALUE(LEFT(G380,LEN(G380)-1)),VALUE(SUBSTITUTE(G380,",",""))))))))),"N/A")</f>
        <v>N/A</v>
      </c>
    </row>
    <row r="381" spans="9:14" x14ac:dyDescent="0.3">
      <c r="I381" t="str">
        <f t="shared" si="39"/>
        <v>N/A</v>
      </c>
      <c r="J381" t="str">
        <f t="shared" si="40"/>
        <v>N/A</v>
      </c>
      <c r="K381" t="str">
        <f t="shared" si="41"/>
        <v>N/A</v>
      </c>
      <c r="L381" t="str">
        <f t="shared" si="42"/>
        <v>N/A</v>
      </c>
      <c r="M381" t="str">
        <f t="shared" si="43"/>
        <v>N/A</v>
      </c>
      <c r="N381" t="str">
        <f t="shared" si="44"/>
        <v>N/A</v>
      </c>
    </row>
    <row r="382" spans="9:14" x14ac:dyDescent="0.3">
      <c r="I382" t="str">
        <f t="shared" si="39"/>
        <v>N/A</v>
      </c>
      <c r="J382" t="str">
        <f t="shared" si="40"/>
        <v>N/A</v>
      </c>
      <c r="K382" t="str">
        <f t="shared" si="41"/>
        <v>N/A</v>
      </c>
      <c r="L382" t="str">
        <f t="shared" si="42"/>
        <v>N/A</v>
      </c>
      <c r="M382" t="str">
        <f t="shared" si="43"/>
        <v>N/A</v>
      </c>
      <c r="N382" t="str">
        <f t="shared" si="44"/>
        <v>N/A</v>
      </c>
    </row>
    <row r="383" spans="9:14" x14ac:dyDescent="0.3">
      <c r="I383" t="str">
        <f t="shared" si="39"/>
        <v>N/A</v>
      </c>
      <c r="J383" t="str">
        <f t="shared" si="40"/>
        <v>N/A</v>
      </c>
      <c r="K383" t="str">
        <f t="shared" si="41"/>
        <v>N/A</v>
      </c>
      <c r="L383" t="str">
        <f t="shared" si="42"/>
        <v>N/A</v>
      </c>
      <c r="M383" t="str">
        <f t="shared" si="43"/>
        <v>N/A</v>
      </c>
      <c r="N383" t="str">
        <f t="shared" si="44"/>
        <v>N/A</v>
      </c>
    </row>
    <row r="384" spans="9:14" x14ac:dyDescent="0.3">
      <c r="I384" t="str">
        <f t="shared" si="39"/>
        <v>N/A</v>
      </c>
      <c r="J384" t="str">
        <f t="shared" si="40"/>
        <v>N/A</v>
      </c>
      <c r="K384" t="str">
        <f t="shared" si="41"/>
        <v>N/A</v>
      </c>
      <c r="L384" t="str">
        <f t="shared" si="42"/>
        <v>N/A</v>
      </c>
      <c r="M384" t="str">
        <f t="shared" si="43"/>
        <v>N/A</v>
      </c>
      <c r="N384" t="str">
        <f t="shared" si="44"/>
        <v>N/A</v>
      </c>
    </row>
    <row r="385" spans="9:14" x14ac:dyDescent="0.3">
      <c r="I385" t="str">
        <f t="shared" si="39"/>
        <v>N/A</v>
      </c>
      <c r="J385" t="str">
        <f t="shared" si="40"/>
        <v>N/A</v>
      </c>
      <c r="K385" t="str">
        <f t="shared" si="41"/>
        <v>N/A</v>
      </c>
      <c r="L385" t="str">
        <f t="shared" si="42"/>
        <v>N/A</v>
      </c>
      <c r="M385" t="str">
        <f t="shared" si="43"/>
        <v>N/A</v>
      </c>
      <c r="N385" t="str">
        <f t="shared" si="44"/>
        <v>N/A</v>
      </c>
    </row>
    <row r="386" spans="9:14" x14ac:dyDescent="0.3">
      <c r="I386" t="str">
        <f t="shared" si="39"/>
        <v>N/A</v>
      </c>
      <c r="J386" t="str">
        <f t="shared" si="40"/>
        <v>N/A</v>
      </c>
      <c r="K386" t="str">
        <f t="shared" si="41"/>
        <v>N/A</v>
      </c>
      <c r="L386" t="str">
        <f t="shared" si="42"/>
        <v>N/A</v>
      </c>
      <c r="M386" t="str">
        <f t="shared" si="43"/>
        <v>N/A</v>
      </c>
      <c r="N386" t="str">
        <f t="shared" si="44"/>
        <v>N/A</v>
      </c>
    </row>
    <row r="387" spans="9:14" x14ac:dyDescent="0.3">
      <c r="I387" t="str">
        <f t="shared" si="39"/>
        <v>N/A</v>
      </c>
      <c r="J387" t="str">
        <f t="shared" si="40"/>
        <v>N/A</v>
      </c>
      <c r="K387" t="str">
        <f t="shared" si="41"/>
        <v>N/A</v>
      </c>
      <c r="L387" t="str">
        <f t="shared" si="42"/>
        <v>N/A</v>
      </c>
      <c r="M387" t="str">
        <f t="shared" si="43"/>
        <v>N/A</v>
      </c>
      <c r="N387" t="str">
        <f t="shared" si="44"/>
        <v>N/A</v>
      </c>
    </row>
    <row r="388" spans="9:14" x14ac:dyDescent="0.3">
      <c r="I388" t="str">
        <f t="shared" si="39"/>
        <v>N/A</v>
      </c>
      <c r="J388" t="str">
        <f t="shared" si="40"/>
        <v>N/A</v>
      </c>
      <c r="K388" t="str">
        <f t="shared" si="41"/>
        <v>N/A</v>
      </c>
      <c r="L388" t="str">
        <f t="shared" si="42"/>
        <v>N/A</v>
      </c>
      <c r="M388" t="str">
        <f t="shared" si="43"/>
        <v>N/A</v>
      </c>
      <c r="N388" t="str">
        <f t="shared" si="44"/>
        <v>N/A</v>
      </c>
    </row>
    <row r="389" spans="9:14" x14ac:dyDescent="0.3">
      <c r="I389" t="str">
        <f t="shared" si="39"/>
        <v>N/A</v>
      </c>
      <c r="J389" t="str">
        <f t="shared" si="40"/>
        <v>N/A</v>
      </c>
      <c r="K389" t="str">
        <f t="shared" si="41"/>
        <v>N/A</v>
      </c>
      <c r="L389" t="str">
        <f t="shared" si="42"/>
        <v>N/A</v>
      </c>
      <c r="M389" t="str">
        <f t="shared" si="43"/>
        <v>N/A</v>
      </c>
      <c r="N389" t="str">
        <f t="shared" si="44"/>
        <v>N/A</v>
      </c>
    </row>
    <row r="390" spans="9:14" x14ac:dyDescent="0.3">
      <c r="I390" t="str">
        <f t="shared" si="39"/>
        <v>N/A</v>
      </c>
      <c r="J390" t="str">
        <f t="shared" si="40"/>
        <v>N/A</v>
      </c>
      <c r="K390" t="str">
        <f t="shared" si="41"/>
        <v>N/A</v>
      </c>
      <c r="L390" t="str">
        <f t="shared" si="42"/>
        <v>N/A</v>
      </c>
      <c r="M390" t="str">
        <f t="shared" si="43"/>
        <v>N/A</v>
      </c>
      <c r="N390" t="str">
        <f t="shared" si="44"/>
        <v>N/A</v>
      </c>
    </row>
    <row r="391" spans="9:14" x14ac:dyDescent="0.3">
      <c r="I391" t="str">
        <f t="shared" si="39"/>
        <v>N/A</v>
      </c>
      <c r="J391" t="str">
        <f t="shared" si="40"/>
        <v>N/A</v>
      </c>
      <c r="K391" t="str">
        <f t="shared" si="41"/>
        <v>N/A</v>
      </c>
      <c r="L391" t="str">
        <f t="shared" si="42"/>
        <v>N/A</v>
      </c>
      <c r="M391" t="str">
        <f t="shared" si="43"/>
        <v>N/A</v>
      </c>
      <c r="N391" t="str">
        <f t="shared" si="44"/>
        <v>N/A</v>
      </c>
    </row>
    <row r="392" spans="9:14" x14ac:dyDescent="0.3">
      <c r="I392" t="str">
        <f t="shared" si="39"/>
        <v>N/A</v>
      </c>
      <c r="J392" t="str">
        <f t="shared" si="40"/>
        <v>N/A</v>
      </c>
      <c r="K392" t="str">
        <f t="shared" si="41"/>
        <v>N/A</v>
      </c>
      <c r="L392" t="str">
        <f t="shared" si="42"/>
        <v>N/A</v>
      </c>
      <c r="M392" t="str">
        <f t="shared" si="43"/>
        <v>N/A</v>
      </c>
      <c r="N392" t="str">
        <f t="shared" si="44"/>
        <v>N/A</v>
      </c>
    </row>
    <row r="393" spans="9:14" x14ac:dyDescent="0.3">
      <c r="I393" t="str">
        <f t="shared" si="39"/>
        <v>N/A</v>
      </c>
      <c r="J393" t="str">
        <f t="shared" si="40"/>
        <v>N/A</v>
      </c>
      <c r="K393" t="str">
        <f t="shared" si="41"/>
        <v>N/A</v>
      </c>
      <c r="L393" t="str">
        <f t="shared" si="42"/>
        <v>N/A</v>
      </c>
      <c r="M393" t="str">
        <f t="shared" si="43"/>
        <v>N/A</v>
      </c>
      <c r="N393" t="str">
        <f t="shared" si="44"/>
        <v>N/A</v>
      </c>
    </row>
    <row r="394" spans="9:14" x14ac:dyDescent="0.3">
      <c r="I394" t="str">
        <f t="shared" si="39"/>
        <v>N/A</v>
      </c>
      <c r="J394" t="str">
        <f t="shared" si="40"/>
        <v>N/A</v>
      </c>
      <c r="K394" t="str">
        <f t="shared" si="41"/>
        <v>N/A</v>
      </c>
      <c r="L394" t="str">
        <f t="shared" si="42"/>
        <v>N/A</v>
      </c>
      <c r="M394" t="str">
        <f t="shared" si="43"/>
        <v>N/A</v>
      </c>
      <c r="N394" t="str">
        <f t="shared" si="44"/>
        <v>N/A</v>
      </c>
    </row>
    <row r="395" spans="9:14" x14ac:dyDescent="0.3">
      <c r="I395" t="str">
        <f t="shared" si="39"/>
        <v>N/A</v>
      </c>
      <c r="J395" t="str">
        <f t="shared" si="40"/>
        <v>N/A</v>
      </c>
      <c r="K395" t="str">
        <f t="shared" si="41"/>
        <v>N/A</v>
      </c>
      <c r="L395" t="str">
        <f t="shared" si="42"/>
        <v>N/A</v>
      </c>
      <c r="M395" t="str">
        <f t="shared" si="43"/>
        <v>N/A</v>
      </c>
      <c r="N395" t="str">
        <f t="shared" si="44"/>
        <v>N/A</v>
      </c>
    </row>
    <row r="396" spans="9:14" x14ac:dyDescent="0.3">
      <c r="I396" t="str">
        <f t="shared" si="39"/>
        <v>N/A</v>
      </c>
      <c r="J396" t="str">
        <f t="shared" si="40"/>
        <v>N/A</v>
      </c>
      <c r="K396" t="str">
        <f t="shared" si="41"/>
        <v>N/A</v>
      </c>
      <c r="L396" t="str">
        <f t="shared" si="42"/>
        <v>N/A</v>
      </c>
      <c r="M396" t="str">
        <f t="shared" si="43"/>
        <v>N/A</v>
      </c>
      <c r="N396" t="str">
        <f t="shared" si="44"/>
        <v>N/A</v>
      </c>
    </row>
    <row r="397" spans="9:14" x14ac:dyDescent="0.3">
      <c r="I397" t="str">
        <f t="shared" si="39"/>
        <v>N/A</v>
      </c>
      <c r="J397" t="str">
        <f t="shared" si="40"/>
        <v>N/A</v>
      </c>
      <c r="K397" t="str">
        <f t="shared" si="41"/>
        <v>N/A</v>
      </c>
      <c r="L397" t="str">
        <f t="shared" si="42"/>
        <v>N/A</v>
      </c>
      <c r="M397" t="str">
        <f t="shared" si="43"/>
        <v>N/A</v>
      </c>
      <c r="N397" t="str">
        <f t="shared" si="44"/>
        <v>N/A</v>
      </c>
    </row>
    <row r="398" spans="9:14" x14ac:dyDescent="0.3">
      <c r="I398" t="str">
        <f t="shared" si="39"/>
        <v>N/A</v>
      </c>
      <c r="J398" t="str">
        <f t="shared" si="40"/>
        <v>N/A</v>
      </c>
      <c r="K398" t="str">
        <f t="shared" si="41"/>
        <v>N/A</v>
      </c>
      <c r="L398" t="str">
        <f t="shared" si="42"/>
        <v>N/A</v>
      </c>
      <c r="M398" t="str">
        <f t="shared" si="43"/>
        <v>N/A</v>
      </c>
      <c r="N398" t="str">
        <f t="shared" si="44"/>
        <v>N/A</v>
      </c>
    </row>
    <row r="399" spans="9:14" x14ac:dyDescent="0.3">
      <c r="I399" t="str">
        <f t="shared" si="39"/>
        <v>N/A</v>
      </c>
      <c r="J399" t="str">
        <f t="shared" si="40"/>
        <v>N/A</v>
      </c>
      <c r="K399" t="str">
        <f t="shared" si="41"/>
        <v>N/A</v>
      </c>
      <c r="L399" t="str">
        <f t="shared" si="42"/>
        <v>N/A</v>
      </c>
      <c r="M399" t="str">
        <f t="shared" si="43"/>
        <v>N/A</v>
      </c>
      <c r="N399" t="str">
        <f t="shared" si="44"/>
        <v>N/A</v>
      </c>
    </row>
    <row r="450" spans="2:40" x14ac:dyDescent="0.3">
      <c r="B450" t="str">
        <f>"ROIC Super Tree"</f>
        <v>ROIC Super Tree</v>
      </c>
    </row>
    <row r="452" spans="2:40" x14ac:dyDescent="0.3">
      <c r="AK452" t="str">
        <f>"Change in Gross Margin / Sales"</f>
        <v>Change in Gross Margin / Sales</v>
      </c>
    </row>
    <row r="453" spans="2:40" x14ac:dyDescent="0.3">
      <c r="X453" t="str">
        <f>"Gross Margin"</f>
        <v>Gross Margin</v>
      </c>
      <c r="AK453" t="str">
        <f>K476</f>
        <v>0-0</v>
      </c>
      <c r="AL453" t="str">
        <f>L476</f>
        <v>0-0</v>
      </c>
      <c r="AM453" t="str">
        <f>M476</f>
        <v>0-0</v>
      </c>
      <c r="AN453" t="str">
        <f>N476</f>
        <v>0-0</v>
      </c>
    </row>
    <row r="454" spans="2:40" x14ac:dyDescent="0.3">
      <c r="X454">
        <f>D476</f>
        <v>0</v>
      </c>
      <c r="Y454">
        <f>E476</f>
        <v>0</v>
      </c>
      <c r="Z454">
        <f>F476</f>
        <v>0</v>
      </c>
      <c r="AA454">
        <f>G476</f>
        <v>0</v>
      </c>
      <c r="AB454">
        <f>H476</f>
        <v>0</v>
      </c>
      <c r="AK454" t="e">
        <f ca="1">Y455-X455</f>
        <v>#N/A</v>
      </c>
      <c r="AL454" t="e">
        <f ca="1">Z455-Y455</f>
        <v>#N/A</v>
      </c>
      <c r="AM454" t="e">
        <f ca="1">AA455-Z455</f>
        <v>#N/A</v>
      </c>
      <c r="AN454" t="e">
        <f ca="1">AB455-AA455</f>
        <v>#N/A</v>
      </c>
    </row>
    <row r="455" spans="2:40" x14ac:dyDescent="0.3">
      <c r="X455" t="e">
        <f ca="1">IFERROR((INDIRECT("J" &amp; MATCH("Gross Income",B145:B403,0) +144))/(INDIRECT("J" &amp; MATCH("Sales/Revenue",B145:B403,0) +144)), IFERROR((1 - (INDIRECT("J" &amp; MATCH("Cost of Goods Sold*",B145:B403,0) +144))/(INDIRECT("J" &amp; MATCH("Sales/Revenue",B145:B403,0) +144))),(INDIRECT("J" &amp; MATCH("Operating Income",B145:B403,0) +144))/(INDIRECT("J" &amp; MATCH("Sales/Revenue",B145:B403,0) +144))))</f>
        <v>#N/A</v>
      </c>
      <c r="Y455" t="e">
        <f ca="1">IFERROR((INDIRECT("K" &amp; MATCH("Gross Income",B145:B403,0) +144))/(INDIRECT("K" &amp; MATCH("Sales/Revenue",B145:B403,0) +144)), IFERROR((1 - (INDIRECT("K" &amp; MATCH("Cost of Goods Sold*",B145:B403,0) +144))/(INDIRECT("K" &amp; MATCH("Sales/Revenue",B145:B403,0) +144))),(INDIRECT("K" &amp; MATCH("Operating Income",B145:B403,0) +144))/(INDIRECT("K" &amp; MATCH("Sales/Revenue",B145:B403,0) +144))))</f>
        <v>#N/A</v>
      </c>
      <c r="Z455" t="e">
        <f ca="1">IFERROR((INDIRECT("L" &amp; MATCH("Gross Income",B145:B403,0) +144))/(INDIRECT("L" &amp; MATCH("Sales/Revenue",B145:B403,0) +144)), IFERROR((1 - (INDIRECT("L" &amp; MATCH("Cost of Goods Sold*",B145:B403,0) +144))/(INDIRECT("L" &amp; MATCH("Sales/Revenue",B145:B403,0) +144))),(INDIRECT("L" &amp; MATCH("Operating Income",B145:B403,0) +144))/(INDIRECT("L" &amp; MATCH("Sales/Revenue",B145:B403,0) +144))))</f>
        <v>#N/A</v>
      </c>
      <c r="AA455" t="e">
        <f ca="1">IFERROR((INDIRECT("M" &amp; MATCH("Gross Income",B145:B403,0) +144))/(INDIRECT("M" &amp; MATCH("Sales/Revenue",B145:B403,0) +144)), IFERROR((1 - (INDIRECT("M" &amp; MATCH("Cost of Goods Sold*",B145:B403,0) +144))/(INDIRECT("M" &amp; MATCH("Sales/Revenue",B145:B403,0) +144))),(INDIRECT("M" &amp; MATCH("Operating Income",B145:B403,0) +144))/(INDIRECT("M" &amp; MATCH("Sales/Revenue",B145:B403,0) +144))))</f>
        <v>#N/A</v>
      </c>
      <c r="AB455" t="e">
        <f ca="1">IFERROR((INDIRECT("N" &amp; MATCH("Gross Income",B145:B403,0) +144))/(INDIRECT("N" &amp; MATCH("Sales/Revenue",B145:B403,0) +144)), IFERROR((1 - (INDIRECT("N" &amp; MATCH("Cost of Goods Sold*",B145:B403,0) +144))/(INDIRECT("N" &amp; MATCH("Sales/Revenue",B145:B403,0) +144))),(INDIRECT("N" &amp; MATCH("Operating Income",B145:B403,0) +144))/(INDIRECT("N" &amp; MATCH("Sales/Revenue",B145:B403,0) +144))))</f>
        <v>#N/A</v>
      </c>
    </row>
    <row r="460" spans="2:40" x14ac:dyDescent="0.3">
      <c r="Q460" t="str">
        <f>"Operating Margin"</f>
        <v>Operating Margin</v>
      </c>
    </row>
    <row r="461" spans="2:40" x14ac:dyDescent="0.3">
      <c r="Q461">
        <f>D476</f>
        <v>0</v>
      </c>
      <c r="R461">
        <f>E476</f>
        <v>0</v>
      </c>
      <c r="S461">
        <f>F476</f>
        <v>0</v>
      </c>
      <c r="T461">
        <f>G476</f>
        <v>0</v>
      </c>
      <c r="U461">
        <f>H476</f>
        <v>0</v>
      </c>
      <c r="X461" t="str">
        <f>"SGA / Sales"</f>
        <v>SGA / Sales</v>
      </c>
      <c r="AE461" t="str">
        <f>"Change in Operating Margin"</f>
        <v>Change in Operating Margin</v>
      </c>
      <c r="AK461" t="str">
        <f>"Change in SGA / Sales"</f>
        <v>Change in SGA / Sales</v>
      </c>
    </row>
    <row r="462" spans="2:40" x14ac:dyDescent="0.3">
      <c r="Q462" t="e">
        <f ca="1">X455-X463-X471</f>
        <v>#N/A</v>
      </c>
      <c r="R462" t="e">
        <f ca="1">Y455-Y463-Y471</f>
        <v>#N/A</v>
      </c>
      <c r="S462" t="e">
        <f ca="1">Z455-Z463-Z471</f>
        <v>#N/A</v>
      </c>
      <c r="T462" t="e">
        <f ca="1">AA455-AA463-AA471</f>
        <v>#N/A</v>
      </c>
      <c r="U462" t="e">
        <f ca="1">AB455-AB463-AB471</f>
        <v>#N/A</v>
      </c>
      <c r="X462">
        <f>D476</f>
        <v>0</v>
      </c>
      <c r="Y462">
        <f>E476</f>
        <v>0</v>
      </c>
      <c r="Z462">
        <f>F476</f>
        <v>0</v>
      </c>
      <c r="AA462">
        <f>G476</f>
        <v>0</v>
      </c>
      <c r="AB462">
        <f>H476</f>
        <v>0</v>
      </c>
      <c r="AE462" t="str">
        <f>K476</f>
        <v>0-0</v>
      </c>
      <c r="AF462" t="str">
        <f>L476</f>
        <v>0-0</v>
      </c>
      <c r="AG462" t="str">
        <f>M476</f>
        <v>0-0</v>
      </c>
      <c r="AH462" t="str">
        <f>N476</f>
        <v>0-0</v>
      </c>
      <c r="AK462" t="str">
        <f>K476</f>
        <v>0-0</v>
      </c>
      <c r="AL462" t="str">
        <f>L476</f>
        <v>0-0</v>
      </c>
      <c r="AM462" t="str">
        <f>M476</f>
        <v>0-0</v>
      </c>
      <c r="AN462" t="str">
        <f>N476</f>
        <v>0-0</v>
      </c>
    </row>
    <row r="463" spans="2:40" x14ac:dyDescent="0.3">
      <c r="X463" t="e">
        <f ca="1">(INDIRECT("J" &amp; MATCH("SG&amp;A Expense",B145:B403,0) +144))/(INDIRECT("J" &amp; MATCH("Sales/Revenue",B145:B403,0) +144))</f>
        <v>#N/A</v>
      </c>
      <c r="Y463" t="e">
        <f ca="1">(INDIRECT("K" &amp; MATCH("SG&amp;A Expense",B145:B403,0) +144))/(INDIRECT("K" &amp; MATCH("Sales/Revenue",B145:B403,0) +144))</f>
        <v>#N/A</v>
      </c>
      <c r="Z463" t="e">
        <f ca="1">(INDIRECT("L" &amp; MATCH("SG&amp;A Expense",B145:B403,0) +144))/(INDIRECT("L" &amp; MATCH("Sales/Revenue",B145:B403,0) +144))</f>
        <v>#N/A</v>
      </c>
      <c r="AA463" t="e">
        <f ca="1">(INDIRECT("M" &amp; MATCH("SG&amp;A Expense",B145:B403,0) +144))/(INDIRECT("M" &amp; MATCH("Sales/Revenue",B145:B403,0) +144))</f>
        <v>#N/A</v>
      </c>
      <c r="AB463" t="e">
        <f ca="1">(INDIRECT("N" &amp; MATCH("SG&amp;A Expense",B145:B403,0) +144))/(INDIRECT("N" &amp; MATCH("Sales/Revenue",B145:B403,0) +144))</f>
        <v>#N/A</v>
      </c>
      <c r="AE463" t="e">
        <f ca="1">R462-Q462</f>
        <v>#N/A</v>
      </c>
      <c r="AF463" t="e">
        <f ca="1">S462-R462</f>
        <v>#N/A</v>
      </c>
      <c r="AG463" t="e">
        <f ca="1">T462-S462</f>
        <v>#N/A</v>
      </c>
      <c r="AH463" t="e">
        <f ca="1">U462-T462</f>
        <v>#N/A</v>
      </c>
      <c r="AK463" t="e">
        <f ca="1">Y463-X463</f>
        <v>#N/A</v>
      </c>
      <c r="AL463" t="e">
        <f ca="1">Z463-Y463</f>
        <v>#N/A</v>
      </c>
      <c r="AM463" t="e">
        <f ca="1">AA463-Z463</f>
        <v>#N/A</v>
      </c>
      <c r="AN463" t="e">
        <f ca="1">AB463-AA463</f>
        <v>#N/A</v>
      </c>
    </row>
    <row r="465" spans="4:40" x14ac:dyDescent="0.3">
      <c r="J465" t="str">
        <f>"EOY Pretax ROIC"</f>
        <v>EOY Pretax ROIC</v>
      </c>
    </row>
    <row r="466" spans="4:40" x14ac:dyDescent="0.3">
      <c r="J466">
        <f>D476</f>
        <v>0</v>
      </c>
      <c r="K466">
        <f>E476</f>
        <v>0</v>
      </c>
      <c r="L466">
        <f>F476</f>
        <v>0</v>
      </c>
      <c r="M466">
        <f>G476</f>
        <v>0</v>
      </c>
      <c r="N466">
        <f>H476</f>
        <v>0</v>
      </c>
    </row>
    <row r="467" spans="4:40" x14ac:dyDescent="0.3">
      <c r="J467" t="e">
        <f ca="1">Q462*(1/Q490)</f>
        <v>#N/A</v>
      </c>
      <c r="K467" t="e">
        <f ca="1">R462*(1/R490)</f>
        <v>#N/A</v>
      </c>
      <c r="L467" t="e">
        <f ca="1">S462*(1/S490)</f>
        <v>#N/A</v>
      </c>
      <c r="M467" t="e">
        <f ca="1">T462*(1/T490)</f>
        <v>#N/A</v>
      </c>
      <c r="N467" t="e">
        <f ca="1">U462*(1/U490)</f>
        <v>#N/A</v>
      </c>
    </row>
    <row r="469" spans="4:40" x14ac:dyDescent="0.3">
      <c r="X469" t="str">
        <f>"Depreciation / Sales"</f>
        <v>Depreciation / Sales</v>
      </c>
    </row>
    <row r="470" spans="4:40" x14ac:dyDescent="0.3">
      <c r="Q470" t="str">
        <f>"Change in EOY Pretax ROIC"</f>
        <v>Change in EOY Pretax ROIC</v>
      </c>
      <c r="X470">
        <f>D476</f>
        <v>0</v>
      </c>
      <c r="Y470">
        <f>E476</f>
        <v>0</v>
      </c>
      <c r="Z470">
        <f>F476</f>
        <v>0</v>
      </c>
      <c r="AA470">
        <f>G476</f>
        <v>0</v>
      </c>
      <c r="AB470">
        <f>H476</f>
        <v>0</v>
      </c>
    </row>
    <row r="471" spans="4:40" x14ac:dyDescent="0.3">
      <c r="Q471" t="str">
        <f>K476</f>
        <v>0-0</v>
      </c>
      <c r="R471" t="str">
        <f>L476</f>
        <v>0-0</v>
      </c>
      <c r="S471" t="str">
        <f>M476</f>
        <v>0-0</v>
      </c>
      <c r="T471" t="str">
        <f>N476</f>
        <v>0-0</v>
      </c>
      <c r="X471" t="e">
        <f ca="1">(INDIRECT("J" &amp; MATCH("Depreciation &amp; Amortization Expense",B145:B403,0) +144))/(INDIRECT("J" &amp; MATCH("Sales/Revenue",B145:B403,0) +144))</f>
        <v>#N/A</v>
      </c>
      <c r="Y471" t="e">
        <f ca="1">(INDIRECT("K" &amp; MATCH("Depreciation &amp; Amortization Expense",B145:B403,0) +144))/(INDIRECT("K" &amp; MATCH("Sales/Revenue",B145:B403,0) +144))</f>
        <v>#N/A</v>
      </c>
      <c r="Z471" t="e">
        <f ca="1">(INDIRECT("L" &amp; MATCH("Depreciation &amp; Amortization Expense",B145:B403,0) +144))/(INDIRECT("L" &amp; MATCH("Sales/Revenue",B145:B403,0) +144))</f>
        <v>#N/A</v>
      </c>
      <c r="AA471" t="e">
        <f ca="1">(INDIRECT("M" &amp; MATCH("Depreciation &amp; Amortization Expense",B145:B403,0) +144))/(INDIRECT("M" &amp; MATCH("Sales/Revenue",B145:B403,0) +144))</f>
        <v>#N/A</v>
      </c>
      <c r="AB471" t="e">
        <f ca="1">(INDIRECT("N" &amp; MATCH("Depreciation &amp; Amortization Expense",B145:B403,0) +144))/(INDIRECT("N" &amp; MATCH("Sales/Revenue",B145:B403,0) +144))</f>
        <v>#N/A</v>
      </c>
    </row>
    <row r="472" spans="4:40" x14ac:dyDescent="0.3">
      <c r="Q472" t="e">
        <f ca="1">K467-J467</f>
        <v>#N/A</v>
      </c>
      <c r="R472" t="e">
        <f ca="1">L467-K467</f>
        <v>#N/A</v>
      </c>
      <c r="S472" t="e">
        <f ca="1">M467-L467</f>
        <v>#N/A</v>
      </c>
      <c r="T472" t="e">
        <f ca="1">N467-M467</f>
        <v>#N/A</v>
      </c>
      <c r="AK472" t="str">
        <f>"Change in Depreciation / Sales"</f>
        <v>Change in Depreciation / Sales</v>
      </c>
    </row>
    <row r="473" spans="4:40" x14ac:dyDescent="0.3">
      <c r="AK473" t="str">
        <f>K476</f>
        <v>0-0</v>
      </c>
      <c r="AL473" t="str">
        <f>L476</f>
        <v>0-0</v>
      </c>
      <c r="AM473" t="str">
        <f>M476</f>
        <v>0-0</v>
      </c>
      <c r="AN473" t="str">
        <f>N476</f>
        <v>0-0</v>
      </c>
    </row>
    <row r="474" spans="4:40" x14ac:dyDescent="0.3">
      <c r="AK474" t="e">
        <f ca="1">Y471-X471</f>
        <v>#N/A</v>
      </c>
      <c r="AL474" t="e">
        <f ca="1">Z471-Y471</f>
        <v>#N/A</v>
      </c>
      <c r="AM474" t="e">
        <f ca="1">AA471-Z471</f>
        <v>#N/A</v>
      </c>
      <c r="AN474" t="e">
        <f ca="1">AB471-AA471</f>
        <v>#N/A</v>
      </c>
    </row>
    <row r="475" spans="4:40" x14ac:dyDescent="0.3">
      <c r="D475" t="str">
        <f>"EOY ROIC"</f>
        <v>EOY ROIC</v>
      </c>
      <c r="K475" t="str">
        <f>"Change in EOY ROIC"</f>
        <v>Change in EOY ROIC</v>
      </c>
    </row>
    <row r="476" spans="4:40" x14ac:dyDescent="0.3">
      <c r="D476">
        <f>C144</f>
        <v>0</v>
      </c>
      <c r="E476">
        <f>D144</f>
        <v>0</v>
      </c>
      <c r="F476">
        <f>E144</f>
        <v>0</v>
      </c>
      <c r="G476">
        <f>F144</f>
        <v>0</v>
      </c>
      <c r="H476">
        <f>G144</f>
        <v>0</v>
      </c>
      <c r="K476" t="str">
        <f>RIGHT(D476,2) &amp; "-" &amp; RIGHT(E476,2)</f>
        <v>0-0</v>
      </c>
      <c r="L476" t="str">
        <f>RIGHT(E476,2) &amp; "-" &amp; RIGHT(F476,2)</f>
        <v>0-0</v>
      </c>
      <c r="M476" t="str">
        <f>RIGHT(F476,2) &amp; "-" &amp; RIGHT(G476,2)</f>
        <v>0-0</v>
      </c>
      <c r="N476" t="str">
        <f>RIGHT(G476,2) &amp; "-" &amp; RIGHT(H476,2)</f>
        <v>0-0</v>
      </c>
    </row>
    <row r="477" spans="4:40" x14ac:dyDescent="0.3">
      <c r="D477" t="e">
        <f ca="1">J467*(1-J487)</f>
        <v>#N/A</v>
      </c>
      <c r="E477" t="e">
        <f ca="1">K467*(1-K487)</f>
        <v>#N/A</v>
      </c>
      <c r="F477" t="e">
        <f ca="1">L467*(1-L487)</f>
        <v>#N/A</v>
      </c>
      <c r="G477" t="e">
        <f ca="1">M467*(1-M487)</f>
        <v>#N/A</v>
      </c>
      <c r="H477" t="e">
        <f ca="1">N467*(1-N487)</f>
        <v>#N/A</v>
      </c>
      <c r="K477" t="e">
        <f ca="1">E477-D477</f>
        <v>#N/A</v>
      </c>
      <c r="L477" t="e">
        <f ca="1">F477-E477</f>
        <v>#N/A</v>
      </c>
      <c r="M477" t="e">
        <f ca="1">G477-F477</f>
        <v>#N/A</v>
      </c>
      <c r="N477" t="e">
        <f ca="1">H477-G477</f>
        <v>#N/A</v>
      </c>
    </row>
    <row r="479" spans="4:40" x14ac:dyDescent="0.3">
      <c r="Q479" t="str">
        <f>"Change in Cash Tax Rate"</f>
        <v>Change in Cash Tax Rate</v>
      </c>
    </row>
    <row r="480" spans="4:40" x14ac:dyDescent="0.3">
      <c r="Q480" t="str">
        <f>K476</f>
        <v>0-0</v>
      </c>
      <c r="R480" t="str">
        <f>L476</f>
        <v>0-0</v>
      </c>
      <c r="S480" t="str">
        <f>M476</f>
        <v>0-0</v>
      </c>
      <c r="T480" t="str">
        <f>N476</f>
        <v>0-0</v>
      </c>
    </row>
    <row r="481" spans="10:40" x14ac:dyDescent="0.3">
      <c r="Q481" t="e">
        <f ca="1">K487-J487</f>
        <v>#N/A</v>
      </c>
      <c r="R481" t="e">
        <f ca="1">L487-K487</f>
        <v>#N/A</v>
      </c>
      <c r="S481" t="e">
        <f ca="1">M487-L487</f>
        <v>#N/A</v>
      </c>
      <c r="T481" t="e">
        <f ca="1">N487-M487</f>
        <v>#N/A</v>
      </c>
      <c r="X481" t="str">
        <f>"Op WC / Sales"</f>
        <v>Op WC / Sales</v>
      </c>
    </row>
    <row r="482" spans="10:40" x14ac:dyDescent="0.3">
      <c r="X482">
        <f>D476</f>
        <v>0</v>
      </c>
      <c r="Y482">
        <f>E476</f>
        <v>0</v>
      </c>
      <c r="Z482">
        <f>F476</f>
        <v>0</v>
      </c>
      <c r="AA482">
        <f>G476</f>
        <v>0</v>
      </c>
      <c r="AB482">
        <f>H476</f>
        <v>0</v>
      </c>
      <c r="AK482" t="str">
        <f>"Change in Op WC / Sales"</f>
        <v>Change in Op WC / Sales</v>
      </c>
    </row>
    <row r="483" spans="10:40" x14ac:dyDescent="0.3">
      <c r="X483" t="e">
        <f ca="1">(INDIRECT("J" &amp; MATCH("Total Current Assets",B145:B403,0) +144) - INDIRECT("J" &amp; MATCH("Total Current Liabilities",B145:B403,0) +144))/(INDIRECT("J" &amp; MATCH("Sales/Revenue",B145:B403,0) +144))</f>
        <v>#N/A</v>
      </c>
      <c r="Y483" t="e">
        <f ca="1">(INDIRECT("K" &amp; MATCH("Total Current Assets",B145:B403,0) +144) - INDIRECT("K" &amp; MATCH("Total Current Liabilities",B145:B403,0) +144))/(INDIRECT("K" &amp; MATCH("Sales/Revenue",B145:B403,0) +144))</f>
        <v>#N/A</v>
      </c>
      <c r="Z483" t="e">
        <f ca="1">(INDIRECT("L" &amp; MATCH("Total Current Assets",B145:B403,0) +144) - INDIRECT("L" &amp; MATCH("Total Current Liabilities",B145:B403,0) +144))/(INDIRECT("L" &amp; MATCH("Sales/Revenue",B145:B403,0) +144))</f>
        <v>#N/A</v>
      </c>
      <c r="AA483" t="e">
        <f ca="1">(INDIRECT("M" &amp; MATCH("Total Current Assets",B145:B403,0) +144) - INDIRECT("M" &amp; MATCH("Total Current Liabilities",B145:B403,0) +144))/(INDIRECT("M" &amp; MATCH("Sales/Revenue",B145:B403,0) +144))</f>
        <v>#N/A</v>
      </c>
      <c r="AB483" t="e">
        <f ca="1">(INDIRECT("N" &amp; MATCH("Total Current Assets",B145:B403,0) +144) - INDIRECT("N" &amp; MATCH("Total Current Liabilities",B145:B403,0) +144))/(INDIRECT("N" &amp; MATCH("Sales/Revenue",B145:B403,0) +144))</f>
        <v>#N/A</v>
      </c>
      <c r="AK483" t="str">
        <f>K476</f>
        <v>0-0</v>
      </c>
      <c r="AL483" t="str">
        <f>L476</f>
        <v>0-0</v>
      </c>
      <c r="AM483" t="str">
        <f>M476</f>
        <v>0-0</v>
      </c>
      <c r="AN483" t="str">
        <f>N476</f>
        <v>0-0</v>
      </c>
    </row>
    <row r="484" spans="10:40" x14ac:dyDescent="0.3">
      <c r="AK484" t="e">
        <f ca="1">Y483-X483</f>
        <v>#N/A</v>
      </c>
      <c r="AL484" t="e">
        <f ca="1">Z483-Y483</f>
        <v>#N/A</v>
      </c>
      <c r="AM484" t="e">
        <f ca="1">AA483-Z483</f>
        <v>#N/A</v>
      </c>
      <c r="AN484" t="e">
        <f ca="1">AB483-AA483</f>
        <v>#N/A</v>
      </c>
    </row>
    <row r="485" spans="10:40" x14ac:dyDescent="0.3">
      <c r="J485" t="str">
        <f>"Cash Tax Rate"</f>
        <v>Cash Tax Rate</v>
      </c>
    </row>
    <row r="486" spans="10:40" x14ac:dyDescent="0.3">
      <c r="J486">
        <f>D476</f>
        <v>0</v>
      </c>
      <c r="K486">
        <f>E476</f>
        <v>0</v>
      </c>
      <c r="L486">
        <f>F476</f>
        <v>0</v>
      </c>
      <c r="M486">
        <f>G476</f>
        <v>0</v>
      </c>
      <c r="N486">
        <f>H476</f>
        <v>0</v>
      </c>
    </row>
    <row r="487" spans="10:40" x14ac:dyDescent="0.3">
      <c r="J487" t="e">
        <f ca="1">(INDIRECT("J" &amp; MATCH("Income Tax",B145:B403,0) +144))/(INDIRECT("J" &amp; MATCH("Pretax Income",B145:B403,0) +144))</f>
        <v>#N/A</v>
      </c>
      <c r="K487" t="e">
        <f ca="1">(INDIRECT("K" &amp; MATCH("Income Tax",B145:B403,0) +144))/(INDIRECT("K" &amp; MATCH("Pretax Income",B145:B403,0) +144))</f>
        <v>#N/A</v>
      </c>
      <c r="L487" t="e">
        <f ca="1">(INDIRECT("L" &amp; MATCH("Income Tax",B145:B403,0) +144))/(INDIRECT("L" &amp; MATCH("Pretax Income",B145:B403,0) +144))</f>
        <v>#N/A</v>
      </c>
      <c r="M487" t="e">
        <f ca="1">(INDIRECT("M" &amp; MATCH("Income Tax",B145:B403,0) +144))/(INDIRECT("M" &amp; MATCH("Pretax Income",B145:B403,0) +144))</f>
        <v>#N/A</v>
      </c>
      <c r="N487" t="e">
        <f ca="1">(INDIRECT("N" &amp; MATCH("Income Tax",B145:B403,0) +144))/(INDIRECT("N" &amp; MATCH("Pretax Income",B145:B403,0) +144))</f>
        <v>#N/A</v>
      </c>
    </row>
    <row r="488" spans="10:40" x14ac:dyDescent="0.3">
      <c r="Q488" t="str">
        <f>"Invested Capital / Sales"</f>
        <v>Invested Capital / Sales</v>
      </c>
    </row>
    <row r="489" spans="10:40" x14ac:dyDescent="0.3">
      <c r="Q489">
        <f>D476</f>
        <v>0</v>
      </c>
      <c r="R489">
        <f>E476</f>
        <v>0</v>
      </c>
      <c r="S489">
        <f>F476</f>
        <v>0</v>
      </c>
      <c r="T489">
        <f>G476</f>
        <v>0</v>
      </c>
      <c r="U489">
        <f>H476</f>
        <v>0</v>
      </c>
      <c r="X489" t="str">
        <f>"PPE / Sales"</f>
        <v>PPE / Sales</v>
      </c>
    </row>
    <row r="490" spans="10:40" x14ac:dyDescent="0.3">
      <c r="Q490" t="e">
        <f ca="1">SUM(X483,X491,X499)</f>
        <v>#N/A</v>
      </c>
      <c r="R490" t="e">
        <f ca="1">SUM(Y483,Y491,Y499)</f>
        <v>#N/A</v>
      </c>
      <c r="S490" t="e">
        <f ca="1">SUM(Z483,Z491,Z499)</f>
        <v>#N/A</v>
      </c>
      <c r="T490" t="e">
        <f ca="1">SUM(AA483,AA491,AA499)</f>
        <v>#N/A</v>
      </c>
      <c r="U490" t="e">
        <f ca="1">SUM(AB483,AB491,AB499)</f>
        <v>#N/A</v>
      </c>
      <c r="X490">
        <f>D476</f>
        <v>0</v>
      </c>
      <c r="Y490">
        <f>E476</f>
        <v>0</v>
      </c>
      <c r="Z490">
        <f>F476</f>
        <v>0</v>
      </c>
      <c r="AA490">
        <f>G476</f>
        <v>0</v>
      </c>
      <c r="AB490">
        <f>H476</f>
        <v>0</v>
      </c>
      <c r="AE490" t="str">
        <f>"Change in Invested Capital / Sales"</f>
        <v>Change in Invested Capital / Sales</v>
      </c>
      <c r="AK490" t="str">
        <f>"Change in PPE / Sales"</f>
        <v>Change in PPE / Sales</v>
      </c>
    </row>
    <row r="491" spans="10:40" x14ac:dyDescent="0.3">
      <c r="X491" t="e">
        <f ca="1">(INDIRECT("J" &amp; MATCH("Net Property, Plant &amp; Equipment",B145:B403,0) +144))/(INDIRECT("J" &amp; MATCH("Sales/Revenue",B145:B403,0) +144))</f>
        <v>#N/A</v>
      </c>
      <c r="Y491" t="e">
        <f ca="1">(INDIRECT("K" &amp; MATCH("Net Property, Plant &amp; Equipment",B145:B403,0) +144))/(INDIRECT("K" &amp; MATCH("Sales/Revenue",B145:B403,0) +144))</f>
        <v>#N/A</v>
      </c>
      <c r="Z491" t="e">
        <f ca="1">(INDIRECT("L" &amp; MATCH("Net Property, Plant &amp; Equipment",B145:B403,0) +144))/(INDIRECT("L" &amp; MATCH("Sales/Revenue",B145:B403,0) +144))</f>
        <v>#N/A</v>
      </c>
      <c r="AA491" t="e">
        <f ca="1">(INDIRECT("M" &amp; MATCH("Net Property, Plant &amp; Equipment",B145:B403,0) +144))/(INDIRECT("M" &amp; MATCH("Sales/Revenue",B145:B403,0) +144))</f>
        <v>#N/A</v>
      </c>
      <c r="AB491" t="e">
        <f ca="1">(INDIRECT("N" &amp; MATCH("Net Property, Plant &amp; Equipment",B145:B403,0) +144))/(INDIRECT("N" &amp; MATCH("Sales/Revenue",B145:B403,0) +144))</f>
        <v>#N/A</v>
      </c>
      <c r="AE491" t="str">
        <f>K476</f>
        <v>0-0</v>
      </c>
      <c r="AF491" t="str">
        <f>L476</f>
        <v>0-0</v>
      </c>
      <c r="AG491" t="str">
        <f>M476</f>
        <v>0-0</v>
      </c>
      <c r="AH491" t="str">
        <f>N476</f>
        <v>0-0</v>
      </c>
      <c r="AK491" t="str">
        <f>K476</f>
        <v>0-0</v>
      </c>
      <c r="AL491" t="str">
        <f>L476</f>
        <v>0-0</v>
      </c>
      <c r="AM491" t="str">
        <f>M476</f>
        <v>0-0</v>
      </c>
      <c r="AN491" t="str">
        <f>N476</f>
        <v>0-0</v>
      </c>
    </row>
    <row r="492" spans="10:40" x14ac:dyDescent="0.3">
      <c r="AE492" t="e">
        <f ca="1">R490-Q490</f>
        <v>#N/A</v>
      </c>
      <c r="AF492" t="e">
        <f ca="1">S490-R490</f>
        <v>#N/A</v>
      </c>
      <c r="AG492" t="e">
        <f ca="1">T490-S490</f>
        <v>#N/A</v>
      </c>
      <c r="AH492" t="e">
        <f ca="1">U490-T490</f>
        <v>#N/A</v>
      </c>
      <c r="AK492" t="e">
        <f ca="1">Y491-X491</f>
        <v>#N/A</v>
      </c>
      <c r="AL492" t="e">
        <f ca="1">Z491-Y491</f>
        <v>#N/A</v>
      </c>
      <c r="AM492" t="e">
        <f ca="1">AA491-Z491</f>
        <v>#N/A</v>
      </c>
      <c r="AN492" t="e">
        <f ca="1">AB491-AA491</f>
        <v>#N/A</v>
      </c>
    </row>
    <row r="497" spans="24:40" x14ac:dyDescent="0.3">
      <c r="X497" t="str">
        <f>"Intangibles / Sales"</f>
        <v>Intangibles / Sales</v>
      </c>
    </row>
    <row r="498" spans="24:40" x14ac:dyDescent="0.3">
      <c r="X498">
        <f>D476</f>
        <v>0</v>
      </c>
      <c r="Y498">
        <f>E476</f>
        <v>0</v>
      </c>
      <c r="Z498">
        <f>F476</f>
        <v>0</v>
      </c>
      <c r="AA498">
        <f>G476</f>
        <v>0</v>
      </c>
      <c r="AB498">
        <f>H476</f>
        <v>0</v>
      </c>
      <c r="AK498" t="str">
        <f>"Change in Intagibles / Sales"</f>
        <v>Change in Intagibles / Sales</v>
      </c>
    </row>
    <row r="499" spans="24:40" x14ac:dyDescent="0.3">
      <c r="X499" t="e">
        <f ca="1">(INDIRECT("J" &amp; MATCH("Intangible Assets",B145:B403,0) +144))/(INDIRECT("J" &amp; MATCH("Sales/Revenue",B145:B403,0) +144))</f>
        <v>#N/A</v>
      </c>
      <c r="Y499" t="e">
        <f ca="1">(INDIRECT("K" &amp; MATCH("Intangible Assets",B145:B403,0) +144))/(INDIRECT("K" &amp; MATCH("Sales/Revenue",B145:B403,0) +144))</f>
        <v>#N/A</v>
      </c>
      <c r="Z499" t="e">
        <f ca="1">(INDIRECT("L" &amp; MATCH("Intangible Assets",B145:B403,0) +144))/(INDIRECT("L" &amp; MATCH("Sales/Revenue",B145:B403,0) +144))</f>
        <v>#N/A</v>
      </c>
      <c r="AA499" t="e">
        <f ca="1">(INDIRECT("M" &amp; MATCH("Intangible Assets",B145:B403,0) +144))/(INDIRECT("M" &amp; MATCH("Sales/Revenue",B145:B403,0) +144))</f>
        <v>#N/A</v>
      </c>
      <c r="AB499" t="e">
        <f ca="1">(INDIRECT("N" &amp; MATCH("Intangible Assets",B145:B403,0) +144))/(INDIRECT("N" &amp; MATCH("Sales/Revenue",B145:B403,0) +144))</f>
        <v>#N/A</v>
      </c>
      <c r="AK499" t="str">
        <f>K476</f>
        <v>0-0</v>
      </c>
      <c r="AL499" t="str">
        <f>L476</f>
        <v>0-0</v>
      </c>
      <c r="AM499" t="str">
        <f>M476</f>
        <v>0-0</v>
      </c>
      <c r="AN499" t="str">
        <f>N476</f>
        <v>0-0</v>
      </c>
    </row>
    <row r="500" spans="24:40" x14ac:dyDescent="0.3">
      <c r="AK500" t="e">
        <f ca="1">Y499-X499</f>
        <v>#N/A</v>
      </c>
      <c r="AL500" t="e">
        <f ca="1">Z499-Y499</f>
        <v>#N/A</v>
      </c>
      <c r="AM500" t="e">
        <f ca="1">AA499-Z499</f>
        <v>#N/A</v>
      </c>
      <c r="AN500" t="e">
        <f ca="1">AB499-AA499</f>
        <v>#N/A</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09"/>
  <sheetViews>
    <sheetView topLeftCell="B1" workbookViewId="0"/>
  </sheetViews>
  <sheetFormatPr defaultRowHeight="14.4" x14ac:dyDescent="0.3"/>
  <cols>
    <col min="1" max="1" width="0" hidden="1" customWidth="1"/>
    <col min="2" max="7" width="20.6640625" customWidth="1"/>
  </cols>
  <sheetData>
    <row r="1" spans="1:16" x14ac:dyDescent="0.3">
      <c r="B1" t="s">
        <v>0</v>
      </c>
      <c r="C1" t="s">
        <v>6610</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Amerisafe</v>
      </c>
    </row>
    <row r="2" spans="1:16" x14ac:dyDescent="0.3">
      <c r="B2" t="s">
        <v>2</v>
      </c>
      <c r="C2" t="s">
        <v>3197</v>
      </c>
      <c r="K2" t="str">
        <f>LEFT(C1,FIND("(",C1) - 2)</f>
        <v>Amerisafe, Inc.</v>
      </c>
    </row>
    <row r="3" spans="1:16" x14ac:dyDescent="0.3">
      <c r="J3">
        <f ca="1">RANDBETWEEN(1,6)</f>
        <v>3</v>
      </c>
      <c r="K3" t="str">
        <f>" is scheduled to report earnings "&amp;IFERROR("between "&amp;LEFT(C20,FIND("-",C20)-2)&amp;" and "&amp;RIGHT(C20,FIND("-",C20)-2),"on "&amp;C20)</f>
        <v xml:space="preserve"> is scheduled to report earnings on Jul 27, 2017</v>
      </c>
      <c r="L3" t="str">
        <f>" is slated to report earnings "&amp;IFERROR("between "&amp;LEFT(C20,FIND("-",C20)-2)&amp;" and "&amp;RIGHT(C20,FIND("-",C20)-2),"on "&amp;C20)</f>
        <v xml:space="preserve"> is slated to report earnings on Jul 27, 2017</v>
      </c>
      <c r="M3" t="str">
        <f>" will report earnings "&amp;IFERROR("between "&amp;LEFT(C20,FIND("-",C20)-2)&amp;" and "&amp;RIGHT(C20,FIND("-",C20)-2),"on "&amp;C20)</f>
        <v xml:space="preserve"> will report earnings on Jul 27, 2017</v>
      </c>
      <c r="N3" t="str">
        <f>" reports earnings "&amp;IFERROR("between "&amp;LEFT(C20,FIND("-",C20)-2)&amp;" and "&amp;RIGHT(C20,FIND("-",C20)-2),"on "&amp;C20)</f>
        <v xml:space="preserve"> reports earnings on Jul 27, 2017</v>
      </c>
      <c r="O3" t="str">
        <f>" plans to report earnings "&amp;IFERROR("between "&amp;LEFT(C20,FIND("-",C20)-2)&amp;" and "&amp;RIGHT(C20,FIND("-",C20)-2),"on "&amp;C20)</f>
        <v xml:space="preserve"> plans to report earnings on Jul 27, 2017</v>
      </c>
      <c r="P3" t="str">
        <f>" is going to report earnings "&amp;IFERROR("between "&amp;LEFT(C20,FIND("-",C20)-2)&amp;" and "&amp;RIGHT(C20,FIND("-",C20)-2),"on "&amp;C20)</f>
        <v xml:space="preserve"> is going to report earnings on Jul 27, 2017</v>
      </c>
    </row>
    <row r="4" spans="1:16" x14ac:dyDescent="0.3">
      <c r="B4" t="s">
        <v>4</v>
      </c>
      <c r="J4">
        <f ca="1">RANDBETWEEN(1,2)</f>
        <v>2</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$56.65, down .35% after opening slightly below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$56.65, down .35% after opening a bit below yesterday's closing price</v>
      </c>
    </row>
    <row r="5" spans="1:16" x14ac:dyDescent="0.3">
      <c r="J5">
        <f ca="1">RANDBETWEEN(1,2)</f>
        <v>1</v>
      </c>
      <c r="K5" t="str">
        <f>"The one year target estimate for " &amp; D1 &amp; " is " &amp; TEXT(C23,"$####.00")</f>
        <v>The one year target estimate for Amerisafe is $64.67</v>
      </c>
      <c r="L5" t="str">
        <f>D1 &amp; " is expected to be trading at " &amp; TEXT(C23, "$####.00") &amp; ", based on target estimates"</f>
        <v>Amerisafe is expected to be trading at $64.67, based on target estimates</v>
      </c>
    </row>
    <row r="6" spans="1:16" x14ac:dyDescent="0.3">
      <c r="K6" t="str">
        <f>" which would be " &amp; IF(OR(LEFT(ABS((C23-C2)/C2*100),1)="8",LEFT(ABS((C23-C2)/C2*100),2)="18"), "an ", "a ")  &amp;TEXT(ABS((C23-C2)/C2),"####.00%")&amp;IF((C23-C2)&gt;0," increase over"," decrease from")&amp;" the current price"</f>
        <v xml:space="preserve"> which would be a 14.16% increase over the current price</v>
      </c>
    </row>
    <row r="7" spans="1:16" x14ac:dyDescent="0.3">
      <c r="A7" s="1">
        <v>0</v>
      </c>
      <c r="B7" t="s">
        <v>5</v>
      </c>
      <c r="C7" t="s">
        <v>6611</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increase by 2.6% over last quarter based on the average of 4 analyst estimates (Yahoo Finance)</v>
      </c>
    </row>
    <row r="8" spans="1:16" x14ac:dyDescent="0.3">
      <c r="A8" s="1">
        <v>1</v>
      </c>
      <c r="B8" t="s">
        <v>7</v>
      </c>
      <c r="C8" t="s">
        <v>6612</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in the low end of its 52-week range</v>
      </c>
    </row>
    <row r="9" spans="1:16" x14ac:dyDescent="0.3">
      <c r="A9" s="1">
        <v>2</v>
      </c>
      <c r="B9" t="s">
        <v>9</v>
      </c>
      <c r="C9" t="s">
        <v>6613</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2 times, and a negative earnings surprise 2 times</v>
      </c>
    </row>
    <row r="10" spans="1:16" x14ac:dyDescent="0.3">
      <c r="A10" s="1">
        <v>3</v>
      </c>
      <c r="B10" t="s">
        <v>11</v>
      </c>
      <c r="C10" t="s">
        <v>6614</v>
      </c>
      <c r="K10" t="str">
        <f>IF(F48=F52,"",IF(F48&gt;F52, "EPS estimates have increased by " &amp; TEXT(F48-F52,"$0.00") &amp; " in the 2 months leading up to the earnings report", "EPS estimates have decreased by " &amp; TEXT(ABS(F48-F52),"$0.00") &amp; " in the 2 months leading up to the earnings report"))</f>
        <v>EPS estimates have decreased by $0.52 in the 2 months leading up to the earnings report</v>
      </c>
    </row>
    <row r="11" spans="1:16" x14ac:dyDescent="0.3">
      <c r="A11" s="1">
        <v>4</v>
      </c>
      <c r="B11" t="s">
        <v>13</v>
      </c>
      <c r="C11" t="s">
        <v>6615</v>
      </c>
      <c r="K11" t="str">
        <f>IF(B145="Interest Income",U42, K42)</f>
        <v>Amerisafe has managed to increase pretax income, net income, eps (basic), and fiscal year is january-december. all values usd millions. each year since 2012</v>
      </c>
    </row>
    <row r="12" spans="1:16" x14ac:dyDescent="0.3">
      <c r="A12" s="1">
        <v>5</v>
      </c>
      <c r="B12" t="s">
        <v>15</v>
      </c>
      <c r="C12" t="s">
        <v>6616</v>
      </c>
      <c r="D12" t="str">
        <f>LEFT(C12,FIND("-",C12)-2)</f>
        <v>51.20</v>
      </c>
      <c r="E12" t="str">
        <f>TRIM(RIGHT(C12,FIND("-",C12)-1))</f>
        <v>69.40</v>
      </c>
      <c r="K12" t="e">
        <f ca="1">D78</f>
        <v>#VALUE!</v>
      </c>
    </row>
    <row r="13" spans="1:16" x14ac:dyDescent="0.3">
      <c r="A13" s="1">
        <v>6</v>
      </c>
      <c r="B13" t="s">
        <v>17</v>
      </c>
      <c r="C13" t="s">
        <v>6617</v>
      </c>
      <c r="K13" t="e">
        <f ca="1">D89</f>
        <v>#VALUE!</v>
      </c>
    </row>
    <row r="14" spans="1:16" x14ac:dyDescent="0.3">
      <c r="A14" s="1">
        <v>7</v>
      </c>
      <c r="B14" t="s">
        <v>19</v>
      </c>
      <c r="C14" t="s">
        <v>6618</v>
      </c>
    </row>
    <row r="16" spans="1:16" x14ac:dyDescent="0.3">
      <c r="A16" s="1">
        <v>0</v>
      </c>
      <c r="B16" t="s">
        <v>21</v>
      </c>
      <c r="C16" t="s">
        <v>1249</v>
      </c>
    </row>
    <row r="17" spans="1:23" x14ac:dyDescent="0.3">
      <c r="A17" s="1">
        <v>1</v>
      </c>
      <c r="B17" t="s">
        <v>23</v>
      </c>
      <c r="C17" t="s">
        <v>440</v>
      </c>
      <c r="K17" t="str">
        <f ca="1">K2 &amp; IF(J3=1, K3,IF(J3=2,L3,IF(J3=3,M3,IF(J3=4,N3,IF(J3=5,O3,IF(J3=6,P3)))))) &amp; ". " &amp; IF(J4=1,K4,IF(J4=2,L4)) &amp; ". " &amp; IF(J5=1,K5,IF(J5=2,L5)) &amp; K6 &amp; ". " &amp; K7 &amp; ". " &amp; K8 &amp; ". " &amp; K9 &amp; "."</f>
        <v>Amerisafe, Inc. will report earnings on Jul 27, 2017. The current stock price is $56.65, down .35% after opening a bit below yesterday's closing price. The one year target estimate for Amerisafe is $64.67 which would be a 14.16% increase over the current price. Earnings are expected to increase by 2.6% over last quarter based on the average of 4 analyst estimates (Yahoo Finance). The stock is trading in the low end of its 52-week range. Over the last 4 quarters, there have been positive earnings surprises 2 times, and a negative earnings surprise 2 times.</v>
      </c>
    </row>
    <row r="18" spans="1:23" x14ac:dyDescent="0.3">
      <c r="A18" s="1">
        <v>2</v>
      </c>
      <c r="B18" t="s">
        <v>25</v>
      </c>
      <c r="C18" t="s">
        <v>6619</v>
      </c>
    </row>
    <row r="19" spans="1:23" x14ac:dyDescent="0.3">
      <c r="A19" s="1">
        <v>3</v>
      </c>
      <c r="B19" t="s">
        <v>27</v>
      </c>
      <c r="C19" t="s">
        <v>6620</v>
      </c>
    </row>
    <row r="20" spans="1:23" x14ac:dyDescent="0.3">
      <c r="A20" s="1">
        <v>4</v>
      </c>
      <c r="B20" t="s">
        <v>29</v>
      </c>
      <c r="C20" t="s">
        <v>30</v>
      </c>
    </row>
    <row r="21" spans="1:23" x14ac:dyDescent="0.3">
      <c r="A21" s="1">
        <v>5</v>
      </c>
      <c r="B21" t="s">
        <v>31</v>
      </c>
      <c r="C21" t="s">
        <v>6621</v>
      </c>
    </row>
    <row r="22" spans="1:23" x14ac:dyDescent="0.3">
      <c r="A22" s="1">
        <v>6</v>
      </c>
      <c r="B22" t="s">
        <v>33</v>
      </c>
      <c r="C22" t="s">
        <v>6622</v>
      </c>
      <c r="J22">
        <f>IF(K22 &lt;&gt; "",1, 0)</f>
        <v>0</v>
      </c>
      <c r="K22" t="str">
        <f>IF(I145="pos_trend","Revenue","")</f>
        <v/>
      </c>
      <c r="L22" t="str">
        <f t="shared" ref="L22:L38" si="0">IF(EXACT(K22,UPPER(K22)),K22,LOWER(K22))</f>
        <v/>
      </c>
      <c r="M22" t="str">
        <f>L22</f>
        <v/>
      </c>
      <c r="T22">
        <f>IF(U22 &lt;&gt; "",1, 0)</f>
        <v>0</v>
      </c>
      <c r="U22" t="str">
        <f>IF(AND(B145 = "Interest Income",I145="pos_trend"), "Interest Income","")</f>
        <v/>
      </c>
      <c r="V22" t="str">
        <f t="shared" ref="V22:V38" si="1">IF(EXACT(U22,UPPER(U22)),U22,LOWER(U22))</f>
        <v/>
      </c>
      <c r="W22" t="str">
        <f>V22</f>
        <v/>
      </c>
    </row>
    <row r="23" spans="1:23" x14ac:dyDescent="0.3">
      <c r="A23" s="1">
        <v>7</v>
      </c>
      <c r="B23" t="s">
        <v>34</v>
      </c>
      <c r="C23" t="s">
        <v>6623</v>
      </c>
      <c r="J23">
        <f>IF(K23 &lt;&gt; "",2, 0)</f>
        <v>0</v>
      </c>
      <c r="K23" t="str">
        <f>IF(I146="pos_trend",B146,"")</f>
        <v/>
      </c>
      <c r="L23" t="str">
        <f t="shared" si="0"/>
        <v/>
      </c>
      <c r="M23" t="str">
        <f t="shared" ref="M23:M39" si="2">IF(L23&lt;&gt;"", M22 &amp; ", " &amp; L23,M22)</f>
        <v/>
      </c>
      <c r="T23">
        <f>IF(U23 &lt;&gt; "",2, 0)</f>
        <v>0</v>
      </c>
      <c r="U23" t="str">
        <f>IF(I151="pos_trend",B151,"")</f>
        <v/>
      </c>
      <c r="V23" t="str">
        <f t="shared" si="1"/>
        <v/>
      </c>
      <c r="W23" t="str">
        <f t="shared" ref="W23:W39" si="3">IF(V23&lt;&gt;"", W22 &amp; ", " &amp; V23,W22)</f>
        <v/>
      </c>
    </row>
    <row r="24" spans="1:23" x14ac:dyDescent="0.3">
      <c r="J24">
        <f>IF(K24 &lt;&gt; "",3, 0)</f>
        <v>0</v>
      </c>
      <c r="K24" t="str">
        <f>IF(I153="pos_trend",B153,"")</f>
        <v/>
      </c>
      <c r="L24" t="str">
        <f t="shared" si="0"/>
        <v/>
      </c>
      <c r="M24" t="str">
        <f t="shared" si="2"/>
        <v/>
      </c>
      <c r="T24">
        <f>IF(U24 &lt;&gt; "",3, 0)</f>
        <v>0</v>
      </c>
      <c r="U24" t="str">
        <f>IF(I161="pos_trend",B161,"")</f>
        <v/>
      </c>
      <c r="V24" t="str">
        <f t="shared" si="1"/>
        <v/>
      </c>
      <c r="W24" t="str">
        <f t="shared" si="3"/>
        <v/>
      </c>
    </row>
    <row r="25" spans="1:23" x14ac:dyDescent="0.3">
      <c r="J25">
        <f>IF(K25 &lt;&gt; "",4, 0)</f>
        <v>0</v>
      </c>
      <c r="K25" t="str">
        <f>IF(I154="pos_trend",B154,"")</f>
        <v/>
      </c>
      <c r="L25" t="str">
        <f t="shared" si="0"/>
        <v/>
      </c>
      <c r="M25" t="str">
        <f t="shared" si="2"/>
        <v/>
      </c>
      <c r="T25">
        <f>IF(U25 &lt;&gt; "",4, 0)</f>
        <v>0</v>
      </c>
      <c r="U25" t="str">
        <f>IF(I162="pos_trend",B162,"")</f>
        <v/>
      </c>
      <c r="V25" t="str">
        <f t="shared" si="1"/>
        <v/>
      </c>
      <c r="W25" t="str">
        <f t="shared" si="3"/>
        <v/>
      </c>
    </row>
    <row r="26" spans="1:23" x14ac:dyDescent="0.3">
      <c r="B26" s="1" t="s">
        <v>36</v>
      </c>
      <c r="C26" s="1" t="s">
        <v>37</v>
      </c>
      <c r="D26" s="1" t="s">
        <v>38</v>
      </c>
      <c r="E26" s="1" t="s">
        <v>39</v>
      </c>
      <c r="F26" s="1" t="s">
        <v>40</v>
      </c>
      <c r="J26">
        <f>IF(K26 &lt;&gt; "",5, 0)</f>
        <v>0</v>
      </c>
      <c r="K26" t="str">
        <f>IF(I155="pos_trend",B155,"")</f>
        <v/>
      </c>
      <c r="L26" t="str">
        <f t="shared" si="0"/>
        <v/>
      </c>
      <c r="M26" t="str">
        <f t="shared" si="2"/>
        <v/>
      </c>
      <c r="T26">
        <f>IF(U26 &lt;&gt; "",5, 0)</f>
        <v>5</v>
      </c>
      <c r="U26" t="str">
        <f>IF(I167="pos_trend",B167,"")</f>
        <v>Operating Income After Interest Expense</v>
      </c>
      <c r="V26" t="str">
        <f t="shared" si="1"/>
        <v>operating income after interest expense</v>
      </c>
      <c r="W26" t="str">
        <f t="shared" si="3"/>
        <v>, operating income after interest expense</v>
      </c>
    </row>
    <row r="27" spans="1:23" x14ac:dyDescent="0.3">
      <c r="A27" s="1">
        <v>0</v>
      </c>
      <c r="B27" t="s">
        <v>41</v>
      </c>
      <c r="C27">
        <v>4</v>
      </c>
      <c r="D27">
        <v>4</v>
      </c>
      <c r="E27">
        <v>4</v>
      </c>
      <c r="F27">
        <v>4</v>
      </c>
      <c r="J27">
        <f>IF(K27 &lt;&gt; "",6, 0)</f>
        <v>0</v>
      </c>
      <c r="K27" t="str">
        <f>IF(I172="pos_trend",B172,"")</f>
        <v/>
      </c>
      <c r="L27" t="str">
        <f t="shared" si="0"/>
        <v/>
      </c>
      <c r="M27" t="str">
        <f t="shared" si="2"/>
        <v/>
      </c>
      <c r="T27">
        <f>IF(U27 &lt;&gt; "",6, 0)</f>
        <v>0</v>
      </c>
      <c r="U27" t="str">
        <f>IF(I170="pos_trend",B170,"")</f>
        <v/>
      </c>
      <c r="V27" t="str">
        <f t="shared" si="1"/>
        <v/>
      </c>
      <c r="W27" t="str">
        <f t="shared" si="3"/>
        <v>, operating income after interest expense</v>
      </c>
    </row>
    <row r="28" spans="1:23" x14ac:dyDescent="0.3">
      <c r="A28" s="1">
        <v>1</v>
      </c>
      <c r="B28" t="s">
        <v>42</v>
      </c>
      <c r="C28">
        <v>0.77</v>
      </c>
      <c r="D28">
        <v>0.79</v>
      </c>
      <c r="E28">
        <v>3.15</v>
      </c>
      <c r="F28">
        <v>3.14</v>
      </c>
      <c r="J28">
        <f>IF(K28 &lt;&gt; "",7, 0)</f>
        <v>7</v>
      </c>
      <c r="K28" t="str">
        <f>IF(I173="pos_trend",B173,"")</f>
        <v>Pretax Income</v>
      </c>
      <c r="L28" t="str">
        <f t="shared" si="0"/>
        <v>pretax income</v>
      </c>
      <c r="M28" t="str">
        <f t="shared" si="2"/>
        <v>, pretax income</v>
      </c>
      <c r="T28">
        <f>IF(U28 &lt;&gt; "",7, 0)</f>
        <v>0</v>
      </c>
      <c r="U28" t="str">
        <f>IF(I171="pos_trend",B171,"")</f>
        <v/>
      </c>
      <c r="V28" t="str">
        <f t="shared" si="1"/>
        <v/>
      </c>
      <c r="W28" t="str">
        <f t="shared" si="3"/>
        <v>, operating income after interest expense</v>
      </c>
    </row>
    <row r="29" spans="1:23" x14ac:dyDescent="0.3">
      <c r="A29" s="1">
        <v>2</v>
      </c>
      <c r="B29" t="s">
        <v>43</v>
      </c>
      <c r="C29">
        <v>0.68</v>
      </c>
      <c r="D29">
        <v>0.69</v>
      </c>
      <c r="E29">
        <v>2.8</v>
      </c>
      <c r="F29">
        <v>2.9</v>
      </c>
      <c r="J29">
        <f>IF(K29 &lt;&gt; "",8, 0)</f>
        <v>0</v>
      </c>
      <c r="K29" t="str">
        <f>IF(I174="pos_trend",B174,"")</f>
        <v/>
      </c>
      <c r="L29" t="str">
        <f t="shared" si="0"/>
        <v/>
      </c>
      <c r="M29" t="str">
        <f t="shared" si="2"/>
        <v>, pretax income</v>
      </c>
      <c r="T29">
        <f>IF(U29 &lt;&gt; "",8, 0)</f>
        <v>0</v>
      </c>
      <c r="U29" t="str">
        <f>IF(I172="pos_trend",B172,"")</f>
        <v/>
      </c>
      <c r="V29" t="str">
        <f t="shared" si="1"/>
        <v/>
      </c>
      <c r="W29" t="str">
        <f t="shared" si="3"/>
        <v>, operating income after interest expense</v>
      </c>
    </row>
    <row r="30" spans="1:23" x14ac:dyDescent="0.3">
      <c r="A30" s="1">
        <v>3</v>
      </c>
      <c r="B30" t="s">
        <v>44</v>
      </c>
      <c r="C30">
        <v>0.83</v>
      </c>
      <c r="D30">
        <v>0.84</v>
      </c>
      <c r="E30">
        <v>3.3</v>
      </c>
      <c r="F30">
        <v>3.4</v>
      </c>
      <c r="J30">
        <f>IF(K30 &lt;&gt; "",9, 0)</f>
        <v>9</v>
      </c>
      <c r="K30" t="str">
        <f>IF(I185="pos_trend",B185,"")</f>
        <v>Net Income</v>
      </c>
      <c r="L30" t="str">
        <f t="shared" si="0"/>
        <v>net income</v>
      </c>
      <c r="M30" t="str">
        <f t="shared" si="2"/>
        <v>, pretax income, net income</v>
      </c>
      <c r="T30">
        <f>IF(U30 &lt;&gt; "",9, 0)</f>
        <v>0</v>
      </c>
      <c r="U30" t="str">
        <f>IF(I178="pos_trend",B178,"")</f>
        <v/>
      </c>
      <c r="V30" t="str">
        <f t="shared" si="1"/>
        <v/>
      </c>
      <c r="W30" t="str">
        <f t="shared" si="3"/>
        <v>, operating income after interest expense</v>
      </c>
    </row>
    <row r="31" spans="1:23" x14ac:dyDescent="0.3">
      <c r="A31" s="1">
        <v>4</v>
      </c>
      <c r="B31" t="s">
        <v>45</v>
      </c>
      <c r="C31">
        <v>0.85</v>
      </c>
      <c r="D31">
        <v>0.93</v>
      </c>
      <c r="E31">
        <v>4.07</v>
      </c>
      <c r="F31">
        <v>3.15</v>
      </c>
      <c r="J31">
        <f>IF(K31 &lt;&gt; "",10, 0)</f>
        <v>0</v>
      </c>
      <c r="K31" t="str">
        <f>IF(I186="pos_trend",B186,"")</f>
        <v/>
      </c>
      <c r="L31" t="str">
        <f t="shared" si="0"/>
        <v/>
      </c>
      <c r="M31" t="str">
        <f t="shared" si="2"/>
        <v>, pretax income, net income</v>
      </c>
      <c r="T31">
        <f>IF(U31 &lt;&gt; "",10, 0)</f>
        <v>0</v>
      </c>
      <c r="U31" t="str">
        <f>IF(I199="pos_trend",B199,"")</f>
        <v/>
      </c>
      <c r="V31" t="str">
        <f t="shared" si="1"/>
        <v/>
      </c>
      <c r="W31" t="str">
        <f t="shared" si="3"/>
        <v>, operating income after interest expense</v>
      </c>
    </row>
    <row r="32" spans="1:23" x14ac:dyDescent="0.3">
      <c r="J32">
        <f>IF(K32 &lt;&gt; "",11, 0)</f>
        <v>0</v>
      </c>
      <c r="K32" t="str">
        <f>IF(I187="pos_trend",B187,"")</f>
        <v/>
      </c>
      <c r="L32" t="str">
        <f t="shared" si="0"/>
        <v/>
      </c>
      <c r="M32" t="str">
        <f t="shared" si="2"/>
        <v>, pretax income, net income</v>
      </c>
      <c r="T32">
        <f>IF(U32 &lt;&gt; "",11, 0)</f>
        <v>0</v>
      </c>
      <c r="U32" t="str">
        <f>IF(I209="pos_trend",B209,"")</f>
        <v/>
      </c>
      <c r="V32" t="str">
        <f t="shared" si="1"/>
        <v/>
      </c>
      <c r="W32" t="str">
        <f t="shared" si="3"/>
        <v>, operating income after interest expense</v>
      </c>
    </row>
    <row r="33" spans="1:23" x14ac:dyDescent="0.3">
      <c r="B33" s="1" t="s">
        <v>46</v>
      </c>
      <c r="C33" s="1" t="s">
        <v>37</v>
      </c>
      <c r="D33" s="1" t="s">
        <v>38</v>
      </c>
      <c r="E33" s="1" t="s">
        <v>39</v>
      </c>
      <c r="F33" s="1" t="s">
        <v>40</v>
      </c>
      <c r="J33">
        <f>IF(K33 &lt;&gt; "",12, 0)</f>
        <v>12</v>
      </c>
      <c r="K33" t="str">
        <f>IF(I195="pos_trend",B195,"")</f>
        <v>EPS (Basic)</v>
      </c>
      <c r="L33" t="str">
        <f t="shared" si="0"/>
        <v>eps (basic)</v>
      </c>
      <c r="M33" t="str">
        <f t="shared" si="2"/>
        <v>, pretax income, net income, eps (basic)</v>
      </c>
      <c r="T33">
        <f>IF(U33 &lt;&gt; "",12, 0)</f>
        <v>12</v>
      </c>
      <c r="U33" t="str">
        <f>IF(I231="pos_trend",B231,"")</f>
        <v>Insurance Policy Liabilities (Insurance)</v>
      </c>
      <c r="V33" t="str">
        <f t="shared" si="1"/>
        <v>insurance policy liabilities (insurance)</v>
      </c>
      <c r="W33" t="str">
        <f t="shared" si="3"/>
        <v>, operating income after interest expense, insurance policy liabilities (insurance)</v>
      </c>
    </row>
    <row r="34" spans="1:23" x14ac:dyDescent="0.3">
      <c r="A34" s="1">
        <v>0</v>
      </c>
      <c r="B34" t="s">
        <v>41</v>
      </c>
      <c r="C34" t="s">
        <v>6624</v>
      </c>
      <c r="D34" t="s">
        <v>6624</v>
      </c>
      <c r="E34" t="s">
        <v>6624</v>
      </c>
      <c r="F34" t="s">
        <v>6624</v>
      </c>
      <c r="J34">
        <f>IF(K34 &lt;&gt; "",13, 0)</f>
        <v>0</v>
      </c>
      <c r="K34" t="str">
        <f>IF(I196="pos_trend",B196,"")</f>
        <v/>
      </c>
      <c r="L34" t="str">
        <f t="shared" si="0"/>
        <v/>
      </c>
      <c r="M34" t="str">
        <f t="shared" si="2"/>
        <v>, pretax income, net income, eps (basic)</v>
      </c>
      <c r="T34">
        <f>IF(U34 &lt;&gt; "",13, 0)</f>
        <v>13</v>
      </c>
      <c r="U34" t="str">
        <f>IF(I251="pos_trend",B251,"")</f>
        <v>Total Liabilities</v>
      </c>
      <c r="V34" t="str">
        <f t="shared" si="1"/>
        <v>total liabilities</v>
      </c>
      <c r="W34" t="str">
        <f t="shared" si="3"/>
        <v>, operating income after interest expense, insurance policy liabilities (insurance), total liabilities</v>
      </c>
    </row>
    <row r="35" spans="1:23" x14ac:dyDescent="0.3">
      <c r="A35" s="1">
        <v>1</v>
      </c>
      <c r="B35" t="s">
        <v>42</v>
      </c>
      <c r="C35" t="s">
        <v>6625</v>
      </c>
      <c r="D35" t="s">
        <v>6626</v>
      </c>
      <c r="E35" t="s">
        <v>6627</v>
      </c>
      <c r="F35" t="s">
        <v>6044</v>
      </c>
      <c r="J35">
        <f>IF(K35 &lt;&gt; "",14, 0)</f>
        <v>0</v>
      </c>
      <c r="K35" t="str">
        <f>IF(I201="pos_trend",B201,"")</f>
        <v/>
      </c>
      <c r="L35" t="str">
        <f t="shared" si="0"/>
        <v/>
      </c>
      <c r="M35" t="str">
        <f t="shared" si="2"/>
        <v>, pretax income, net income, eps (basic)</v>
      </c>
      <c r="T35">
        <f>IF(U35 &lt;&gt; "",14, 0)</f>
        <v>0</v>
      </c>
      <c r="U35" t="str">
        <f>IF(I279="pos_trend",B279,"")</f>
        <v/>
      </c>
      <c r="V35" t="str">
        <f t="shared" si="1"/>
        <v/>
      </c>
      <c r="W35" t="str">
        <f t="shared" si="3"/>
        <v>, operating income after interest expense, insurance policy liabilities (insurance), total liabilities</v>
      </c>
    </row>
    <row r="36" spans="1:23" x14ac:dyDescent="0.3">
      <c r="A36" s="1">
        <v>2</v>
      </c>
      <c r="B36" t="s">
        <v>43</v>
      </c>
      <c r="C36" t="s">
        <v>6625</v>
      </c>
      <c r="D36" t="s">
        <v>6626</v>
      </c>
      <c r="E36" t="s">
        <v>6627</v>
      </c>
      <c r="F36" t="s">
        <v>6044</v>
      </c>
      <c r="J36">
        <f>IF(K36 &lt;&gt; "",15, 0)</f>
        <v>15</v>
      </c>
      <c r="K36" t="str">
        <f>IF(I202="pos_trend",B202,"")</f>
        <v>Fiscal year is January-December. All values USD millions.</v>
      </c>
      <c r="L36" t="str">
        <f t="shared" si="0"/>
        <v>fiscal year is january-december. all values usd millions.</v>
      </c>
      <c r="M36" t="str">
        <f t="shared" si="2"/>
        <v>, pretax income, net income, eps (basic), fiscal year is january-december. all values usd millions.</v>
      </c>
      <c r="T36">
        <f>IF(U36 &lt;&gt; "",15, 0)</f>
        <v>0</v>
      </c>
      <c r="U36" t="str">
        <f>IF(I336="pos_trend",B336,"")</f>
        <v/>
      </c>
      <c r="V36" t="str">
        <f t="shared" si="1"/>
        <v/>
      </c>
      <c r="W36" t="str">
        <f t="shared" si="3"/>
        <v>, operating income after interest expense, insurance policy liabilities (insurance), total liabilities</v>
      </c>
    </row>
    <row r="37" spans="1:23" x14ac:dyDescent="0.3">
      <c r="A37" s="1">
        <v>3</v>
      </c>
      <c r="B37" t="s">
        <v>44</v>
      </c>
      <c r="C37" t="s">
        <v>6625</v>
      </c>
      <c r="D37" t="s">
        <v>6626</v>
      </c>
      <c r="E37" t="s">
        <v>6627</v>
      </c>
      <c r="F37" t="s">
        <v>6044</v>
      </c>
      <c r="J37">
        <f>IF(K37 &lt;&gt; "",16, 0)</f>
        <v>0</v>
      </c>
      <c r="K37" t="str">
        <f>IF(I203="pos_trend",B203,"")</f>
        <v/>
      </c>
      <c r="L37" t="str">
        <f t="shared" si="0"/>
        <v/>
      </c>
      <c r="M37" t="str">
        <f t="shared" si="2"/>
        <v>, pretax income, net income, eps (basic), fiscal year is january-december. all values usd millions.</v>
      </c>
      <c r="T37">
        <f>IF(U37 &lt;&gt; "",16, 0)</f>
        <v>0</v>
      </c>
      <c r="U37" t="str">
        <f>IF(I235="pos_trend",B235,"")</f>
        <v/>
      </c>
      <c r="V37" t="str">
        <f t="shared" si="1"/>
        <v/>
      </c>
      <c r="W37" t="str">
        <f t="shared" si="3"/>
        <v>, operating income after interest expense, insurance policy liabilities (insurance), total liabilities</v>
      </c>
    </row>
    <row r="38" spans="1:23" x14ac:dyDescent="0.3">
      <c r="A38" s="1">
        <v>4</v>
      </c>
      <c r="B38" t="s">
        <v>60</v>
      </c>
      <c r="C38" t="s">
        <v>6628</v>
      </c>
      <c r="D38" t="s">
        <v>6629</v>
      </c>
      <c r="E38" t="s">
        <v>6630</v>
      </c>
      <c r="F38" t="s">
        <v>6627</v>
      </c>
      <c r="J38">
        <f>IF(K38 &lt;&gt; "",17, 0)</f>
        <v>0</v>
      </c>
      <c r="K38" t="str">
        <f>IF(I351="pos_trend",B351,"")</f>
        <v/>
      </c>
      <c r="L38" t="str">
        <f t="shared" si="0"/>
        <v/>
      </c>
      <c r="M38" t="str">
        <f t="shared" si="2"/>
        <v>, pretax income, net income, eps (basic), fiscal year is january-december. all values usd millions.</v>
      </c>
      <c r="T38">
        <f>IF(U38 &lt;&gt; "",17, 0)</f>
        <v>0</v>
      </c>
      <c r="U38" t="str">
        <f>IF(I236="pos_trend",B236,"")</f>
        <v/>
      </c>
      <c r="V38" t="str">
        <f t="shared" si="1"/>
        <v/>
      </c>
      <c r="W38" t="str">
        <f t="shared" si="3"/>
        <v>, operating income after interest expense, insurance policy liabilities (insurance), total liabilities</v>
      </c>
    </row>
    <row r="39" spans="1:23" x14ac:dyDescent="0.3">
      <c r="A39" s="1">
        <v>5</v>
      </c>
      <c r="B39" t="s">
        <v>63</v>
      </c>
      <c r="C39" t="s">
        <v>6631</v>
      </c>
      <c r="D39" t="s">
        <v>1656</v>
      </c>
      <c r="E39" t="s">
        <v>6632</v>
      </c>
      <c r="F39" t="s">
        <v>6210</v>
      </c>
      <c r="K39" t="str">
        <f>IF(I352="pos_trend",B352,"")</f>
        <v/>
      </c>
      <c r="M39" t="str">
        <f t="shared" si="2"/>
        <v>, pretax income, net income, eps (basic), fiscal year is january-december. all values usd millions.</v>
      </c>
      <c r="W39" t="str">
        <f t="shared" si="3"/>
        <v>, operating income after interest expense, insurance policy liabilities (insurance), total liabilities</v>
      </c>
    </row>
    <row r="40" spans="1:23" x14ac:dyDescent="0.3">
      <c r="J40">
        <f>MAX(J22:J39)</f>
        <v>15</v>
      </c>
      <c r="K40" t="str">
        <f>VLOOKUP(J40,J22:K39,2,FALSE)</f>
        <v>Fiscal year is January-December. All values USD millions.</v>
      </c>
      <c r="M40" t="str">
        <f>IF(IFERROR(FIND(",",M39),TRUE)=TRUE,M39,IF(NOT(EXACT(K40,UPPER(K40))),SUBSTITUTE(M39,LOWER(K40),"and "&amp;LOWER(K40)),SUBSTITUTE(M39,K40,"and "&amp;K40)))</f>
        <v>, pretax income, net income, eps (basic), and fiscal year is january-december. all values usd millions.</v>
      </c>
      <c r="T40">
        <f>MAX(T22:T39)</f>
        <v>13</v>
      </c>
      <c r="U40" t="str">
        <f>VLOOKUP(T40,T22:U39,2,FALSE)</f>
        <v>Total Liabilities</v>
      </c>
      <c r="W40" t="str">
        <f>IF(IFERROR(FIND(",",W39),TRUE)=TRUE,W39,IF(NOT(EXACT(U40,UPPER(U40))),SUBSTITUTE(W39,LOWER(U40),"and "&amp;LOWER(U40)),SUBSTITUTE(W39,U40,"and "&amp;U40)))</f>
        <v>, operating income after interest expense, insurance policy liabilities (insurance), and total liabilities</v>
      </c>
    </row>
    <row r="41" spans="1:23" x14ac:dyDescent="0.3">
      <c r="B41" s="1" t="s">
        <v>68</v>
      </c>
      <c r="C41" s="1" t="s">
        <v>69</v>
      </c>
      <c r="D41" s="1" t="s">
        <v>70</v>
      </c>
      <c r="E41" s="1" t="s">
        <v>71</v>
      </c>
      <c r="F41" s="1" t="s">
        <v>72</v>
      </c>
    </row>
    <row r="42" spans="1:23" x14ac:dyDescent="0.3">
      <c r="A42" s="1">
        <v>0</v>
      </c>
      <c r="B42" t="s">
        <v>73</v>
      </c>
      <c r="C42" t="s">
        <v>6163</v>
      </c>
      <c r="D42" t="s">
        <v>5648</v>
      </c>
      <c r="E42" t="s">
        <v>2058</v>
      </c>
      <c r="F42" t="s">
        <v>6633</v>
      </c>
      <c r="K42" t="str">
        <f>SUBSTITUTE(IF(M40&lt;&gt;"", D1 &amp; " has managed to increase " &amp; M40 &amp; " each year since " &amp; C144, "No positive trends")," , "," ")</f>
        <v>Amerisafe has managed to increase pretax income, net income, eps (basic), and fiscal year is january-december. all values usd millions. each year since 2012</v>
      </c>
      <c r="U42" t="str">
        <f>SUBSTITUTE(IF(W40&lt;&gt;"", D1 &amp; " has managed to increase " &amp; W40 &amp; " each year since " &amp; C144, "No positive trends")," , "," ")</f>
        <v>Amerisafe has managed to increase operating income after interest expense, insurance policy liabilities (insurance), and total liabilities each year since 2012</v>
      </c>
    </row>
    <row r="43" spans="1:23" x14ac:dyDescent="0.3">
      <c r="A43" s="1">
        <v>1</v>
      </c>
      <c r="B43" t="s">
        <v>78</v>
      </c>
      <c r="C43" t="s">
        <v>162</v>
      </c>
      <c r="D43" t="s">
        <v>5650</v>
      </c>
      <c r="E43" t="s">
        <v>6540</v>
      </c>
      <c r="F43" t="s">
        <v>1115</v>
      </c>
    </row>
    <row r="44" spans="1:23" x14ac:dyDescent="0.3">
      <c r="A44" s="1">
        <v>2</v>
      </c>
      <c r="B44" t="s">
        <v>82</v>
      </c>
      <c r="C44" t="s">
        <v>74</v>
      </c>
      <c r="D44" t="s">
        <v>6634</v>
      </c>
      <c r="E44" t="s">
        <v>3187</v>
      </c>
      <c r="F44" t="s">
        <v>6635</v>
      </c>
    </row>
    <row r="45" spans="1:23" x14ac:dyDescent="0.3">
      <c r="A45" s="1">
        <v>3</v>
      </c>
      <c r="B45" t="s">
        <v>87</v>
      </c>
      <c r="C45" t="s">
        <v>6636</v>
      </c>
      <c r="D45" t="s">
        <v>1875</v>
      </c>
      <c r="E45" t="s">
        <v>498</v>
      </c>
      <c r="F45" t="s">
        <v>6637</v>
      </c>
    </row>
    <row r="47" spans="1:23" x14ac:dyDescent="0.3">
      <c r="B47" s="1" t="s">
        <v>92</v>
      </c>
      <c r="C47" s="1" t="s">
        <v>37</v>
      </c>
      <c r="D47" s="1" t="s">
        <v>38</v>
      </c>
      <c r="E47" s="1" t="s">
        <v>39</v>
      </c>
      <c r="F47" s="1" t="s">
        <v>40</v>
      </c>
    </row>
    <row r="48" spans="1:23" x14ac:dyDescent="0.3">
      <c r="A48" s="1">
        <v>0</v>
      </c>
      <c r="B48" t="s">
        <v>93</v>
      </c>
      <c r="C48">
        <v>0.77</v>
      </c>
      <c r="D48">
        <v>0.79</v>
      </c>
      <c r="E48">
        <v>3.15</v>
      </c>
      <c r="F48">
        <v>3.14</v>
      </c>
    </row>
    <row r="49" spans="1:14" x14ac:dyDescent="0.3">
      <c r="A49" s="1">
        <v>1</v>
      </c>
      <c r="B49" t="s">
        <v>94</v>
      </c>
      <c r="C49">
        <v>0.77</v>
      </c>
      <c r="D49">
        <v>0.79</v>
      </c>
      <c r="E49">
        <v>3.15</v>
      </c>
      <c r="F49">
        <v>3.14</v>
      </c>
    </row>
    <row r="50" spans="1:14" x14ac:dyDescent="0.3">
      <c r="A50" s="1">
        <v>2</v>
      </c>
      <c r="B50" t="s">
        <v>95</v>
      </c>
      <c r="C50">
        <v>0.77</v>
      </c>
      <c r="D50">
        <v>0.79</v>
      </c>
      <c r="E50">
        <v>3.15</v>
      </c>
      <c r="F50">
        <v>3.14</v>
      </c>
    </row>
    <row r="51" spans="1:14" x14ac:dyDescent="0.3">
      <c r="A51" s="1">
        <v>3</v>
      </c>
      <c r="B51" t="s">
        <v>96</v>
      </c>
      <c r="C51">
        <v>0.78</v>
      </c>
      <c r="D51">
        <v>0.79</v>
      </c>
      <c r="E51">
        <v>3.15</v>
      </c>
      <c r="F51">
        <v>3.16</v>
      </c>
    </row>
    <row r="52" spans="1:14" x14ac:dyDescent="0.3">
      <c r="A52" s="1">
        <v>4</v>
      </c>
      <c r="B52" t="s">
        <v>97</v>
      </c>
      <c r="C52">
        <v>0.89</v>
      </c>
      <c r="D52">
        <v>0.9</v>
      </c>
      <c r="E52">
        <v>3.69</v>
      </c>
      <c r="F52">
        <v>3.66</v>
      </c>
    </row>
    <row r="54" spans="1:14" x14ac:dyDescent="0.3">
      <c r="B54" s="1" t="s">
        <v>98</v>
      </c>
      <c r="C54" s="1" t="s">
        <v>37</v>
      </c>
      <c r="D54" s="1" t="s">
        <v>38</v>
      </c>
      <c r="E54" s="1" t="s">
        <v>39</v>
      </c>
      <c r="F54" s="1" t="s">
        <v>40</v>
      </c>
    </row>
    <row r="55" spans="1:14" x14ac:dyDescent="0.3">
      <c r="A55" s="1">
        <v>0</v>
      </c>
      <c r="B55" t="s">
        <v>99</v>
      </c>
    </row>
    <row r="56" spans="1:14" x14ac:dyDescent="0.3">
      <c r="A56" s="1">
        <v>1</v>
      </c>
      <c r="B56" t="s">
        <v>100</v>
      </c>
    </row>
    <row r="57" spans="1:14" x14ac:dyDescent="0.3">
      <c r="A57" s="1">
        <v>2</v>
      </c>
      <c r="B57" t="s">
        <v>101</v>
      </c>
    </row>
    <row r="58" spans="1:14" x14ac:dyDescent="0.3">
      <c r="A58" s="1">
        <v>3</v>
      </c>
      <c r="B58" t="s">
        <v>102</v>
      </c>
    </row>
    <row r="60" spans="1:14" x14ac:dyDescent="0.3">
      <c r="B60" s="1" t="s">
        <v>103</v>
      </c>
      <c r="C60" s="1" t="s">
        <v>6638</v>
      </c>
      <c r="D60" s="1" t="s">
        <v>105</v>
      </c>
      <c r="E60" s="1" t="s">
        <v>106</v>
      </c>
      <c r="F60" s="1" t="s">
        <v>107</v>
      </c>
      <c r="I60" t="str">
        <f t="shared" ref="I60:I123" si="4">IF(AND(K60&gt; J60, L60&gt; K60, M60&gt; L60, N60&gt; M60), "pos_trend", IF(AND(K60&lt; J60, L60&lt; K60, M60&lt; L60, N60&lt; M60), "neg_trend", "N/A"))</f>
        <v>N/A</v>
      </c>
      <c r="J60" t="str">
        <f t="shared" ref="J60:J123" si="5">IFERROR(IF(TRIM(C60)="-", "N/A", IF(RIGHT(C60,1)=")",IF(RIGHT(C60,2)="T)",-1000000000000*VALUE(MID(C60,2,LEN(C60)-3)),IF(RIGHT(C60,2)="M)",-1000000*VALUE(MID(C60,2,LEN(C60)-3)),IF(RIGHT(C60,2)="B)",-1000000000*VALUE(MID(C60,2,LEN(C60)-3)),IF(RIGHT(C60,2)="k)",-1000*VALUE(MID(C60,2,LEN(C60)-3)),VALUE(SUBSTITUTE(C60,",","")))))),IF(RIGHT(C60,1)="T",1000000000000*VALUE(LEFT(C60,LEN(C60)-1)),IF(RIGHT(C60,1)="M",1000000*VALUE(LEFT(C60,LEN(C60)-1)),IF(RIGHT(C60,1)="B",1000000000*VALUE(LEFT(C60,LEN(C60)-1)),IF(RIGHT(C60,1)="%",0.01*VALUE(LEFT(C60,LEN(C60)-1)),IF(RIGHT(C60,1)="k",1000*VALUE(LEFT(C60,LEN(C60)-1)),VALUE(SUBSTITUTE(C60,",",""))))))))),"N/A")</f>
        <v>N/A</v>
      </c>
      <c r="K60" t="str">
        <f t="shared" ref="K60:K123" si="6">IFERROR(IF(TRIM(D60)="-", "N/A", IF(RIGHT(D60,1)=")",IF(RIGHT(D60,2)="T)",-1000000000000*VALUE(MID(D60,2,LEN(D60)-3)),IF(RIGHT(D60,2)="M)",-1000000*VALUE(MID(D60,2,LEN(D60)-3)),IF(RIGHT(D60,2)="B)",-1000000000*VALUE(MID(D60,2,LEN(D60)-3)),IF(RIGHT(D60,2)="k)",-1000*VALUE(MID(D60,2,LEN(D60)-3)),VALUE(SUBSTITUTE(D60,",","")))))),IF(RIGHT(D60,1)="T",1000000000000*VALUE(LEFT(D60,LEN(D60)-1)),IF(RIGHT(D60,1)="M",1000000*VALUE(LEFT(D60,LEN(D60)-1)),IF(RIGHT(D60,1)="B",1000000000*VALUE(LEFT(D60,LEN(D60)-1)),IF(RIGHT(D60,1)="%",0.01*VALUE(LEFT(D60,LEN(D60)-1)),IF(RIGHT(D60,1)="k",1000*VALUE(LEFT(D60,LEN(D60)-1)),VALUE(SUBSTITUTE(D60,",",""))))))))),"N/A")</f>
        <v>N/A</v>
      </c>
      <c r="L60" t="str">
        <f t="shared" ref="L60:L123" si="7">IFERROR(IF(TRIM(E60)="-", "N/A", IF(RIGHT(E60,1)=")",IF(RIGHT(E60,2)="T)",-1000000000000*VALUE(MID(E60,2,LEN(E60)-3)),IF(RIGHT(E60,2)="M)",-1000000*VALUE(MID(E60,2,LEN(E60)-3)),IF(RIGHT(E60,2)="B)",-1000000000*VALUE(MID(E60,2,LEN(E60)-3)),IF(RIGHT(E60,2)="k)",-1000*VALUE(MID(E60,2,LEN(E60)-3)),VALUE(SUBSTITUTE(E60,",","")))))),IF(RIGHT(E60,1)="T",1000000000000*VALUE(LEFT(E60,LEN(E60)-1)),IF(RIGHT(E60,1)="M",1000000*VALUE(LEFT(E60,LEN(E60)-1)),IF(RIGHT(E60,1)="B",1000000000*VALUE(LEFT(E60,LEN(E60)-1)),IF(RIGHT(E60,1)="%",0.01*VALUE(LEFT(E60,LEN(E60)-1)),IF(RIGHT(E60,1)="k",1000*VALUE(LEFT(E60,LEN(E60)-1)),VALUE(SUBSTITUTE(E60,",",""))))))))),"N/A")</f>
        <v>N/A</v>
      </c>
      <c r="M60" t="str">
        <f t="shared" ref="M60:M123" si="8">IFERROR(IF(TRIM(F60)="-", "N/A", IF(RIGHT(F60,1)=")",IF(RIGHT(F60,2)="T)",-1000000000000*VALUE(MID(F60,2,LEN(F60)-3)),IF(RIGHT(F60,2)="M)",-1000000*VALUE(MID(F60,2,LEN(F60)-3)),IF(RIGHT(F60,2)="B)",-1000000000*VALUE(MID(F60,2,LEN(F60)-3)),IF(RIGHT(F60,2)="k)",-1000*VALUE(MID(F60,2,LEN(F60)-3)),VALUE(SUBSTITUTE(F60,",","")))))),IF(RIGHT(F60,1)="T",1000000000000*VALUE(LEFT(F60,LEN(F60)-1)),IF(RIGHT(F60,1)="M",1000000*VALUE(LEFT(F60,LEN(F60)-1)),IF(RIGHT(F60,1)="B",1000000000*VALUE(LEFT(F60,LEN(F60)-1)),IF(RIGHT(F60,1)="%",0.01*VALUE(LEFT(F60,LEN(F60)-1)),IF(RIGHT(F60,1)="k",1000*VALUE(LEFT(F60,LEN(F60)-1)),VALUE(SUBSTITUTE(F60,",",""))))))))),"N/A")</f>
        <v>N/A</v>
      </c>
      <c r="N60" t="str">
        <f t="shared" ref="N60:N123" si="9">IFERROR(IF(TRIM(G60)="-", "N/A", IF(RIGHT(G60,1)=")",IF(RIGHT(G60,2)="T)",-1000000000000*VALUE(MID(G60,2,LEN(G60)-3)),IF(RIGHT(G60,2)="M)",-1000000*VALUE(MID(G60,2,LEN(G60)-3)),IF(RIGHT(G60,2)="B)",-1000000000*VALUE(MID(G60,2,LEN(G60)-3)),IF(RIGHT(G60,2)="k)",-1000*VALUE(MID(G60,2,LEN(G60)-3)),VALUE(SUBSTITUTE(G60,",","")))))),IF(RIGHT(G60,1)="T",1000000000000*VALUE(LEFT(G60,LEN(G60)-1)),IF(RIGHT(G60,1)="M",1000000*VALUE(LEFT(G60,LEN(G60)-1)),IF(RIGHT(G60,1)="B",1000000000*VALUE(LEFT(G60,LEN(G60)-1)),IF(RIGHT(G60,1)="%",0.01*VALUE(LEFT(G60,LEN(G60)-1)),IF(RIGHT(G60,1)="k",1000*VALUE(LEFT(G60,LEN(G60)-1)),VALUE(SUBSTITUTE(G60,",",""))))))))),"N/A")</f>
        <v>N/A</v>
      </c>
    </row>
    <row r="61" spans="1:14" x14ac:dyDescent="0.3">
      <c r="A61" s="1">
        <v>0</v>
      </c>
      <c r="B61" t="s">
        <v>108</v>
      </c>
      <c r="C61" t="s">
        <v>6462</v>
      </c>
      <c r="F61">
        <v>0.19</v>
      </c>
      <c r="I61" t="str">
        <f t="shared" si="4"/>
        <v>N/A</v>
      </c>
      <c r="J61">
        <f t="shared" si="5"/>
        <v>-9.4E-2</v>
      </c>
      <c r="K61" t="str">
        <f t="shared" si="6"/>
        <v>N/A</v>
      </c>
      <c r="L61" t="str">
        <f t="shared" si="7"/>
        <v>N/A</v>
      </c>
      <c r="M61">
        <f t="shared" si="8"/>
        <v>0.19</v>
      </c>
      <c r="N61" t="str">
        <f t="shared" si="9"/>
        <v>N/A</v>
      </c>
    </row>
    <row r="62" spans="1:14" x14ac:dyDescent="0.3">
      <c r="A62" s="1">
        <v>1</v>
      </c>
      <c r="B62" t="s">
        <v>110</v>
      </c>
      <c r="C62" t="s">
        <v>6639</v>
      </c>
      <c r="F62">
        <v>0.22</v>
      </c>
      <c r="I62" t="str">
        <f t="shared" si="4"/>
        <v>N/A</v>
      </c>
      <c r="J62">
        <f t="shared" si="5"/>
        <v>-0.151</v>
      </c>
      <c r="K62" t="str">
        <f t="shared" si="6"/>
        <v>N/A</v>
      </c>
      <c r="L62" t="str">
        <f t="shared" si="7"/>
        <v>N/A</v>
      </c>
      <c r="M62">
        <f t="shared" si="8"/>
        <v>0.22</v>
      </c>
      <c r="N62" t="str">
        <f t="shared" si="9"/>
        <v>N/A</v>
      </c>
    </row>
    <row r="63" spans="1:14" x14ac:dyDescent="0.3">
      <c r="A63" s="1">
        <v>2</v>
      </c>
      <c r="B63" t="s">
        <v>112</v>
      </c>
      <c r="C63" t="s">
        <v>6640</v>
      </c>
      <c r="F63">
        <v>0.08</v>
      </c>
      <c r="I63" t="str">
        <f t="shared" si="4"/>
        <v>N/A</v>
      </c>
      <c r="J63">
        <f t="shared" si="5"/>
        <v>-0.22600000000000001</v>
      </c>
      <c r="K63" t="str">
        <f t="shared" si="6"/>
        <v>N/A</v>
      </c>
      <c r="L63" t="str">
        <f t="shared" si="7"/>
        <v>N/A</v>
      </c>
      <c r="M63">
        <f t="shared" si="8"/>
        <v>0.08</v>
      </c>
      <c r="N63" t="str">
        <f t="shared" si="9"/>
        <v>N/A</v>
      </c>
    </row>
    <row r="64" spans="1:14" x14ac:dyDescent="0.3">
      <c r="A64" s="1">
        <v>3</v>
      </c>
      <c r="B64" t="s">
        <v>114</v>
      </c>
      <c r="C64" t="s">
        <v>6641</v>
      </c>
      <c r="F64">
        <v>0.12</v>
      </c>
      <c r="I64" t="str">
        <f t="shared" si="4"/>
        <v>N/A</v>
      </c>
      <c r="J64">
        <f t="shared" si="5"/>
        <v>-3.0000000000000001E-3</v>
      </c>
      <c r="K64" t="str">
        <f t="shared" si="6"/>
        <v>N/A</v>
      </c>
      <c r="L64" t="str">
        <f t="shared" si="7"/>
        <v>N/A</v>
      </c>
      <c r="M64">
        <f t="shared" si="8"/>
        <v>0.12</v>
      </c>
      <c r="N64" t="str">
        <f t="shared" si="9"/>
        <v>N/A</v>
      </c>
    </row>
    <row r="65" spans="1:14" x14ac:dyDescent="0.3">
      <c r="A65" s="1">
        <v>4</v>
      </c>
      <c r="B65" t="s">
        <v>116</v>
      </c>
      <c r="C65" t="s">
        <v>330</v>
      </c>
      <c r="F65">
        <v>0.08</v>
      </c>
      <c r="I65" t="str">
        <f t="shared" si="4"/>
        <v>N/A</v>
      </c>
      <c r="J65">
        <f t="shared" si="5"/>
        <v>0.1</v>
      </c>
      <c r="K65" t="str">
        <f t="shared" si="6"/>
        <v>N/A</v>
      </c>
      <c r="L65" t="str">
        <f t="shared" si="7"/>
        <v>N/A</v>
      </c>
      <c r="M65">
        <f t="shared" si="8"/>
        <v>0.08</v>
      </c>
      <c r="N65" t="str">
        <f t="shared" si="9"/>
        <v>N/A</v>
      </c>
    </row>
    <row r="66" spans="1:14" x14ac:dyDescent="0.3">
      <c r="A66" s="1">
        <v>5</v>
      </c>
      <c r="B66" t="s">
        <v>118</v>
      </c>
      <c r="C66" t="s">
        <v>6642</v>
      </c>
      <c r="I66" t="str">
        <f t="shared" si="4"/>
        <v>N/A</v>
      </c>
      <c r="J66">
        <f t="shared" si="5"/>
        <v>0.26860000000000001</v>
      </c>
      <c r="K66" t="str">
        <f t="shared" si="6"/>
        <v>N/A</v>
      </c>
      <c r="L66" t="str">
        <f t="shared" si="7"/>
        <v>N/A</v>
      </c>
      <c r="M66" t="str">
        <f t="shared" si="8"/>
        <v>N/A</v>
      </c>
      <c r="N66" t="str">
        <f t="shared" si="9"/>
        <v>N/A</v>
      </c>
    </row>
    <row r="67" spans="1:14" x14ac:dyDescent="0.3">
      <c r="D67" t="s">
        <v>120</v>
      </c>
      <c r="E67" t="str">
        <f>C1</f>
        <v>Amerisafe, Inc. (AMSF)</v>
      </c>
      <c r="I67" t="str">
        <f t="shared" si="4"/>
        <v>N/A</v>
      </c>
      <c r="J67" t="str">
        <f t="shared" si="5"/>
        <v>N/A</v>
      </c>
      <c r="K67" t="str">
        <f t="shared" si="6"/>
        <v>N/A</v>
      </c>
      <c r="L67" t="str">
        <f t="shared" si="7"/>
        <v>N/A</v>
      </c>
      <c r="M67" t="str">
        <f t="shared" si="8"/>
        <v>N/A</v>
      </c>
      <c r="N67" t="str">
        <f t="shared" si="9"/>
        <v>N/A</v>
      </c>
    </row>
    <row r="68" spans="1:14" x14ac:dyDescent="0.3">
      <c r="A68" s="1">
        <v>0</v>
      </c>
      <c r="B68" t="s">
        <v>121</v>
      </c>
      <c r="C68" t="s">
        <v>1249</v>
      </c>
      <c r="D68">
        <f ca="1">AVERAGE(VALUE(INDIRECT("J"&amp;(MATCH(B68,B69:B500,0)+68))),VALUE(INDIRECT("J"&amp;(MATCH(B68,B69:B500,0)+79))),VALUE(INDIRECT("J"&amp;(MATCH(B68,B69:B500,0)+90))),VALUE(INDIRECT("J"&amp;(MATCH(B68,B69:B500,0)+101))))</f>
        <v>4180000000</v>
      </c>
      <c r="E68" t="str">
        <f t="shared" ref="E68:E76" ca="1" si="10">IF(AND(C68&lt;&gt;"",D68&lt;&gt;0),IF(VALUE(J68)&gt;VALUE(K68),"above average","below average"),"no data")</f>
        <v>below average</v>
      </c>
      <c r="I68" t="str">
        <f t="shared" ca="1" si="4"/>
        <v>N/A</v>
      </c>
      <c r="J68">
        <f t="shared" si="5"/>
        <v>1090000000</v>
      </c>
      <c r="K68">
        <f t="shared" ca="1" si="6"/>
        <v>4180000000</v>
      </c>
      <c r="L68" t="str">
        <f t="shared" ca="1" si="7"/>
        <v>N/A</v>
      </c>
      <c r="M68" t="str">
        <f t="shared" si="8"/>
        <v>N/A</v>
      </c>
      <c r="N68" t="str">
        <f t="shared" si="9"/>
        <v>N/A</v>
      </c>
    </row>
    <row r="69" spans="1:14" x14ac:dyDescent="0.3">
      <c r="A69" s="1">
        <v>1</v>
      </c>
      <c r="B69" t="s">
        <v>122</v>
      </c>
      <c r="D69" t="e">
        <f ca="1">AVERAGE(VALUE(INDIRECT("J"&amp;(MATCH(B69,B70:B501,0)+69))),VALUE(INDIRECT("J"&amp;(MATCH(B69,B70:B501,0)+80))),VALUE(INDIRECT("J"&amp;(MATCH(B69,B70:B501,0)+91))),VALUE(INDIRECT("J"&amp;(MATCH(B69,B70:B501,0)+102))))</f>
        <v>#VALUE!</v>
      </c>
      <c r="E69" t="e">
        <f t="shared" ca="1" si="10"/>
        <v>#VALUE!</v>
      </c>
      <c r="I69" t="str">
        <f t="shared" ca="1" si="4"/>
        <v>N/A</v>
      </c>
      <c r="J69" t="str">
        <f t="shared" si="5"/>
        <v>N/A</v>
      </c>
      <c r="K69" t="str">
        <f t="shared" ca="1" si="6"/>
        <v>N/A</v>
      </c>
      <c r="L69" t="str">
        <f t="shared" ca="1" si="7"/>
        <v>N/A</v>
      </c>
      <c r="M69" t="str">
        <f t="shared" si="8"/>
        <v>N/A</v>
      </c>
      <c r="N69" t="str">
        <f t="shared" si="9"/>
        <v>N/A</v>
      </c>
    </row>
    <row r="70" spans="1:14" x14ac:dyDescent="0.3">
      <c r="A70" s="1">
        <v>2</v>
      </c>
      <c r="B70" t="s">
        <v>123</v>
      </c>
      <c r="C70" t="s">
        <v>6619</v>
      </c>
      <c r="D70">
        <f ca="1">AVERAGE(VALUE(INDIRECT("J"&amp;(MATCH(B70,B71:B502,0)+70))),VALUE(INDIRECT("J"&amp;(MATCH(B70,B71:B502,0)+81))),VALUE(INDIRECT("J"&amp;(MATCH(B70,B71:B502,0)+92))),VALUE(INDIRECT("J"&amp;(MATCH(B70,B71:B502,0)+103))))</f>
        <v>16.567499999999999</v>
      </c>
      <c r="E70" t="str">
        <f t="shared" ca="1" si="10"/>
        <v>below average</v>
      </c>
      <c r="F70" t="str">
        <f t="shared" ref="F70:F76" ca="1" si="11">IF(E70="above average",LOWER(TRIM(IF(ISNUMBER(VALUE(RIGHT(B70,1))),REPLACE(B70,LEN(B70),1,""),B70))),"")</f>
        <v/>
      </c>
      <c r="G70" t="str">
        <f ca="1">IFERROR(LEFT(F70,FIND("(",F70) - 2),F70)</f>
        <v/>
      </c>
      <c r="I70" t="str">
        <f t="shared" ca="1" si="4"/>
        <v>N/A</v>
      </c>
      <c r="J70">
        <f t="shared" si="5"/>
        <v>16.27</v>
      </c>
      <c r="K70">
        <f t="shared" ca="1" si="6"/>
        <v>16.567499999999999</v>
      </c>
      <c r="L70" t="str">
        <f t="shared" ca="1" si="7"/>
        <v>N/A</v>
      </c>
      <c r="M70" t="str">
        <f t="shared" ca="1" si="8"/>
        <v>N/A</v>
      </c>
      <c r="N70" t="str">
        <f t="shared" ca="1" si="9"/>
        <v>N/A</v>
      </c>
    </row>
    <row r="71" spans="1:14" x14ac:dyDescent="0.3">
      <c r="A71" s="1">
        <v>3</v>
      </c>
      <c r="B71" t="s">
        <v>124</v>
      </c>
      <c r="C71" t="s">
        <v>6643</v>
      </c>
      <c r="D71">
        <f ca="1">AVERAGE(VALUE(INDIRECT("J"&amp;(MATCH(B71,B72:B503,0)+71))),VALUE(INDIRECT("J"&amp;(MATCH(B71,B72:B503,0)+82))),VALUE(INDIRECT("J"&amp;(MATCH(B71,B72:B503,0)+93))),VALUE(INDIRECT("J"&amp;(MATCH(B71,B72:B503,0)+104))))</f>
        <v>15.012499999999999</v>
      </c>
      <c r="E71" t="str">
        <f t="shared" ca="1" si="10"/>
        <v>above average</v>
      </c>
      <c r="F71" t="str">
        <f t="shared" ca="1" si="11"/>
        <v>forward p/e</v>
      </c>
      <c r="G71" t="str">
        <f t="shared" ref="G71:G76" ca="1" si="12">IF(F71&lt;&gt;"", G70 &amp; ", " &amp; IFERROR(LEFT(F71,FIND("(",F71) - 2),F71),G70)</f>
        <v>, forward p/e</v>
      </c>
      <c r="I71" t="str">
        <f t="shared" ca="1" si="4"/>
        <v>N/A</v>
      </c>
      <c r="J71">
        <f t="shared" si="5"/>
        <v>18.04</v>
      </c>
      <c r="K71">
        <f t="shared" ca="1" si="6"/>
        <v>15.012499999999999</v>
      </c>
      <c r="L71" t="str">
        <f t="shared" ca="1" si="7"/>
        <v>N/A</v>
      </c>
      <c r="M71" t="str">
        <f t="shared" ca="1" si="8"/>
        <v>N/A</v>
      </c>
      <c r="N71" t="str">
        <f t="shared" ca="1" si="9"/>
        <v>N/A</v>
      </c>
    </row>
    <row r="72" spans="1:14" x14ac:dyDescent="0.3">
      <c r="A72" s="1">
        <v>4</v>
      </c>
      <c r="B72" t="s">
        <v>126</v>
      </c>
      <c r="C72" t="s">
        <v>3745</v>
      </c>
      <c r="D72">
        <f ca="1">AVERAGE(VALUE(INDIRECT("J"&amp;(MATCH(B72,B73:B504,0)+72))),VALUE(INDIRECT("J"&amp;(MATCH(B72,B73:B504,0)+83))),VALUE(INDIRECT("J"&amp;(MATCH(B72,B73:B504,0)+94))),VALUE(INDIRECT("J"&amp;(MATCH(B72,B73:B504,0)+105))))</f>
        <v>2.0874999999999999</v>
      </c>
      <c r="E72" t="str">
        <f t="shared" ca="1" si="10"/>
        <v>below average</v>
      </c>
      <c r="F72" t="str">
        <f t="shared" ca="1" si="11"/>
        <v/>
      </c>
      <c r="G72" t="str">
        <f t="shared" ca="1" si="12"/>
        <v>, forward p/e</v>
      </c>
      <c r="I72" t="str">
        <f t="shared" ca="1" si="4"/>
        <v>N/A</v>
      </c>
      <c r="J72">
        <f t="shared" si="5"/>
        <v>1.81</v>
      </c>
      <c r="K72">
        <f t="shared" ca="1" si="6"/>
        <v>2.0874999999999999</v>
      </c>
      <c r="L72" t="str">
        <f t="shared" ca="1" si="7"/>
        <v>N/A</v>
      </c>
      <c r="M72" t="str">
        <f t="shared" ca="1" si="8"/>
        <v>N/A</v>
      </c>
      <c r="N72" t="str">
        <f t="shared" ca="1" si="9"/>
        <v>N/A</v>
      </c>
    </row>
    <row r="73" spans="1:14" x14ac:dyDescent="0.3">
      <c r="A73" s="1">
        <v>5</v>
      </c>
      <c r="B73" t="s">
        <v>128</v>
      </c>
      <c r="C73" t="s">
        <v>1065</v>
      </c>
      <c r="D73">
        <f ca="1">AVERAGE(VALUE(INDIRECT("J"&amp;(MATCH(B73,B74:B505,0)+73))),VALUE(INDIRECT("J"&amp;(MATCH(B73,B74:B505,0)+84))),VALUE(INDIRECT("J"&amp;(MATCH(B73,B74:B505,0)+95))),VALUE(INDIRECT("J"&amp;(MATCH(B73,B74:B505,0)+106))))</f>
        <v>1.61</v>
      </c>
      <c r="E73" t="str">
        <f t="shared" ca="1" si="10"/>
        <v>above average</v>
      </c>
      <c r="F73" t="str">
        <f t="shared" ca="1" si="11"/>
        <v>price/sales (ttm)</v>
      </c>
      <c r="G73" t="str">
        <f t="shared" ca="1" si="12"/>
        <v>, forward p/e, price/sales</v>
      </c>
      <c r="I73" t="str">
        <f t="shared" ca="1" si="4"/>
        <v>N/A</v>
      </c>
      <c r="J73">
        <f t="shared" si="5"/>
        <v>2.78</v>
      </c>
      <c r="K73">
        <f t="shared" ca="1" si="6"/>
        <v>1.61</v>
      </c>
      <c r="L73" t="str">
        <f t="shared" ca="1" si="7"/>
        <v>N/A</v>
      </c>
      <c r="M73" t="str">
        <f t="shared" ca="1" si="8"/>
        <v>N/A</v>
      </c>
      <c r="N73" t="str">
        <f t="shared" ca="1" si="9"/>
        <v>N/A</v>
      </c>
    </row>
    <row r="74" spans="1:14" x14ac:dyDescent="0.3">
      <c r="A74" s="1">
        <v>6</v>
      </c>
      <c r="B74" t="s">
        <v>130</v>
      </c>
      <c r="C74" t="s">
        <v>6179</v>
      </c>
      <c r="D74">
        <f ca="1">AVERAGE(VALUE(INDIRECT("J"&amp;(MATCH(B74,B75:B506,0)+74))),VALUE(INDIRECT("J"&amp;(MATCH(B74,B75:B506,0)+85))),VALUE(INDIRECT("J"&amp;(MATCH(B74,B75:B506,0)+96))),VALUE(INDIRECT("J"&amp;(MATCH(B74,B75:B506,0)+107))))</f>
        <v>1.6</v>
      </c>
      <c r="E74" t="str">
        <f t="shared" ca="1" si="10"/>
        <v>above average</v>
      </c>
      <c r="F74" t="str">
        <f t="shared" ca="1" si="11"/>
        <v>price/book (mrq)</v>
      </c>
      <c r="G74" t="str">
        <f t="shared" ca="1" si="12"/>
        <v>, forward p/e, price/sales, price/book</v>
      </c>
      <c r="I74" t="str">
        <f t="shared" ca="1" si="4"/>
        <v>N/A</v>
      </c>
      <c r="J74">
        <f t="shared" si="5"/>
        <v>2.3199999999999998</v>
      </c>
      <c r="K74">
        <f t="shared" ca="1" si="6"/>
        <v>1.6</v>
      </c>
      <c r="L74" t="str">
        <f t="shared" ca="1" si="7"/>
        <v>N/A</v>
      </c>
      <c r="M74" t="str">
        <f t="shared" ca="1" si="8"/>
        <v>N/A</v>
      </c>
      <c r="N74" t="str">
        <f t="shared" ca="1" si="9"/>
        <v>N/A</v>
      </c>
    </row>
    <row r="75" spans="1:14" x14ac:dyDescent="0.3">
      <c r="A75" s="1">
        <v>7</v>
      </c>
      <c r="B75" t="s">
        <v>132</v>
      </c>
      <c r="D75" t="e">
        <f ca="1">AVERAGE(VALUE(INDIRECT("J"&amp;(MATCH(B75,B76:B507,0)+75))),VALUE(INDIRECT("J"&amp;(MATCH(B75,B76:B507,0)+86))),VALUE(INDIRECT("J"&amp;(MATCH(B75,B76:B507,0)+97))),VALUE(INDIRECT("J"&amp;(MATCH(B75,B76:B507,0)+108))))</f>
        <v>#VALUE!</v>
      </c>
      <c r="E75" t="e">
        <f t="shared" ca="1" si="10"/>
        <v>#VALUE!</v>
      </c>
      <c r="F75" t="e">
        <f t="shared" ca="1" si="11"/>
        <v>#VALUE!</v>
      </c>
      <c r="G75" t="e">
        <f t="shared" ca="1" si="12"/>
        <v>#VALUE!</v>
      </c>
      <c r="I75" t="str">
        <f t="shared" ca="1" si="4"/>
        <v>N/A</v>
      </c>
      <c r="J75" t="str">
        <f t="shared" si="5"/>
        <v>N/A</v>
      </c>
      <c r="K75" t="str">
        <f t="shared" ca="1" si="6"/>
        <v>N/A</v>
      </c>
      <c r="L75" t="str">
        <f t="shared" ca="1" si="7"/>
        <v>N/A</v>
      </c>
      <c r="M75" t="str">
        <f t="shared" ca="1" si="8"/>
        <v>N/A</v>
      </c>
      <c r="N75" t="str">
        <f t="shared" ca="1" si="9"/>
        <v>N/A</v>
      </c>
    </row>
    <row r="76" spans="1:14" x14ac:dyDescent="0.3">
      <c r="A76" s="1">
        <v>8</v>
      </c>
      <c r="B76" t="s">
        <v>133</v>
      </c>
      <c r="D76" t="e">
        <f ca="1">AVERAGE(VALUE(INDIRECT("J"&amp;(MATCH(B76,B77:B508,0)+76))),VALUE(INDIRECT("J"&amp;(MATCH(B76,B77:B508,0)+87))),VALUE(INDIRECT("J"&amp;(MATCH(B76,B77:B508,0)+98))),VALUE(INDIRECT("J"&amp;(MATCH(B76,B77:B508,0)+109))))</f>
        <v>#VALUE!</v>
      </c>
      <c r="E76" t="e">
        <f t="shared" ca="1" si="10"/>
        <v>#VALUE!</v>
      </c>
      <c r="F76" t="e">
        <f t="shared" ca="1" si="11"/>
        <v>#VALUE!</v>
      </c>
      <c r="G76" t="e">
        <f t="shared" ca="1" si="12"/>
        <v>#VALUE!</v>
      </c>
      <c r="I76" t="str">
        <f t="shared" ca="1" si="4"/>
        <v>N/A</v>
      </c>
      <c r="J76" t="str">
        <f t="shared" si="5"/>
        <v>N/A</v>
      </c>
      <c r="K76" t="str">
        <f t="shared" ca="1" si="6"/>
        <v>N/A</v>
      </c>
      <c r="L76" t="str">
        <f t="shared" ca="1" si="7"/>
        <v>N/A</v>
      </c>
      <c r="M76" t="str">
        <f t="shared" ca="1" si="8"/>
        <v>N/A</v>
      </c>
      <c r="N76" t="str">
        <f t="shared" ca="1" si="9"/>
        <v>N/A</v>
      </c>
    </row>
    <row r="77" spans="1:14" x14ac:dyDescent="0.3">
      <c r="F77" t="e">
        <f ca="1">IF(F76="",IF(F75="",IF(F74="",IF(F73="",IF(F72="",IF(F71="",IFERROR(LEFT(F70,FIND("(",F70) - 2),F70),IFERROR(LEFT(F71,FIND("(",F71) - 2),F71)),IFERROR(LEFT(F72,FIND("(",F72) - 2),F72)),IFERROR(LEFT(F73,FIND("(",F73) - 2),F73)),IFERROR(LEFT(F74,FIND("(",F74) - 2),F74)),IFERROR(LEFT(F75,FIND("(",F75) - 2),F75)),IFERROR(LEFT(F76,FIND("(",F76) - 2),F76))</f>
        <v>#VALUE!</v>
      </c>
      <c r="G77" t="e">
        <f ca="1">TRIM(IF(LEFT(G76,1)=",",REPLACE(G76,1,1,""),SUBSTITUTE(G76,F77, "and " &amp; F77)))</f>
        <v>#VALUE!</v>
      </c>
      <c r="I77" t="str">
        <f t="shared" ca="1" si="4"/>
        <v>N/A</v>
      </c>
      <c r="J77" t="str">
        <f t="shared" si="5"/>
        <v>N/A</v>
      </c>
      <c r="K77" t="str">
        <f t="shared" si="6"/>
        <v>N/A</v>
      </c>
      <c r="L77" t="str">
        <f t="shared" si="7"/>
        <v>N/A</v>
      </c>
      <c r="M77" t="str">
        <f t="shared" ca="1" si="8"/>
        <v>N/A</v>
      </c>
      <c r="N77" t="str">
        <f t="shared" ca="1" si="9"/>
        <v>N/A</v>
      </c>
    </row>
    <row r="78" spans="1:14" x14ac:dyDescent="0.3">
      <c r="A78" s="1">
        <v>0</v>
      </c>
      <c r="B78" t="s">
        <v>134</v>
      </c>
      <c r="C78" t="s">
        <v>135</v>
      </c>
      <c r="D78" t="e">
        <f ca="1">IF(COUNTIF(E70:E76,"=above average")&gt;0,"There are some indications that "&amp;D1&amp;" may be overvalued. The company has a higher " &amp; G77 &amp; " than the comparable average", "Inconclusive")</f>
        <v>#VALUE!</v>
      </c>
      <c r="I78" t="str">
        <f t="shared" ca="1" si="4"/>
        <v>N/A</v>
      </c>
      <c r="J78" t="str">
        <f t="shared" si="5"/>
        <v>N/A</v>
      </c>
      <c r="K78" t="str">
        <f t="shared" ca="1" si="6"/>
        <v>N/A</v>
      </c>
      <c r="L78" t="str">
        <f t="shared" si="7"/>
        <v>N/A</v>
      </c>
      <c r="M78" t="str">
        <f t="shared" si="8"/>
        <v>N/A</v>
      </c>
      <c r="N78" t="str">
        <f t="shared" si="9"/>
        <v>N/A</v>
      </c>
    </row>
    <row r="79" spans="1:14" x14ac:dyDescent="0.3">
      <c r="A79" s="1">
        <v>1</v>
      </c>
      <c r="B79" t="s">
        <v>136</v>
      </c>
      <c r="C79" t="s">
        <v>137</v>
      </c>
      <c r="I79" t="str">
        <f t="shared" si="4"/>
        <v>N/A</v>
      </c>
      <c r="J79" t="str">
        <f t="shared" si="5"/>
        <v>N/A</v>
      </c>
      <c r="K79" t="str">
        <f t="shared" si="6"/>
        <v>N/A</v>
      </c>
      <c r="L79" t="str">
        <f t="shared" si="7"/>
        <v>N/A</v>
      </c>
      <c r="M79" t="str">
        <f t="shared" si="8"/>
        <v>N/A</v>
      </c>
      <c r="N79" t="str">
        <f t="shared" si="9"/>
        <v>N/A</v>
      </c>
    </row>
    <row r="80" spans="1:14" x14ac:dyDescent="0.3">
      <c r="I80" t="str">
        <f t="shared" si="4"/>
        <v>N/A</v>
      </c>
      <c r="J80" t="str">
        <f t="shared" si="5"/>
        <v>N/A</v>
      </c>
      <c r="K80" t="str">
        <f t="shared" si="6"/>
        <v>N/A</v>
      </c>
      <c r="L80" t="str">
        <f t="shared" si="7"/>
        <v>N/A</v>
      </c>
      <c r="M80" t="str">
        <f t="shared" si="8"/>
        <v>N/A</v>
      </c>
      <c r="N80" t="str">
        <f t="shared" si="9"/>
        <v>N/A</v>
      </c>
    </row>
    <row r="81" spans="1:14" x14ac:dyDescent="0.3">
      <c r="A81" s="1">
        <v>0</v>
      </c>
      <c r="B81" t="s">
        <v>138</v>
      </c>
      <c r="C81" t="s">
        <v>6644</v>
      </c>
      <c r="F81" t="str">
        <f t="shared" ref="F81:F87" ca="1" si="13">IF(E70="below average",LOWER(TRIM(IF(ISNUMBER(VALUE(RIGHT(B70,1))),REPLACE(B70,LEN(B70),1,""),B70))),"")</f>
        <v>trailing p/e</v>
      </c>
      <c r="G81" t="str">
        <f ca="1">IFERROR(LEFT(F81,FIND("(",F81) - 2),F81)</f>
        <v>trailing p/e</v>
      </c>
      <c r="I81" t="str">
        <f t="shared" ca="1" si="4"/>
        <v>N/A</v>
      </c>
      <c r="J81">
        <f t="shared" si="5"/>
        <v>0.17129999999999998</v>
      </c>
      <c r="K81" t="str">
        <f t="shared" si="6"/>
        <v>N/A</v>
      </c>
      <c r="L81" t="str">
        <f t="shared" si="7"/>
        <v>N/A</v>
      </c>
      <c r="M81" t="str">
        <f t="shared" ca="1" si="8"/>
        <v>N/A</v>
      </c>
      <c r="N81" t="str">
        <f t="shared" ca="1" si="9"/>
        <v>N/A</v>
      </c>
    </row>
    <row r="82" spans="1:14" x14ac:dyDescent="0.3">
      <c r="A82" s="1">
        <v>1</v>
      </c>
      <c r="B82" t="s">
        <v>140</v>
      </c>
      <c r="C82" t="s">
        <v>6645</v>
      </c>
      <c r="F82" t="str">
        <f t="shared" ca="1" si="13"/>
        <v/>
      </c>
      <c r="G82" t="str">
        <f t="shared" ref="G82:G87" ca="1" si="14">IF(F82&lt;&gt;"", G81 &amp; ", " &amp; IFERROR(LEFT(F82,FIND("(",F82) - 2),F82),G81)</f>
        <v>trailing p/e</v>
      </c>
      <c r="I82" t="str">
        <f t="shared" ca="1" si="4"/>
        <v>N/A</v>
      </c>
      <c r="J82">
        <f t="shared" si="5"/>
        <v>0.24790000000000001</v>
      </c>
      <c r="K82" t="str">
        <f t="shared" si="6"/>
        <v>N/A</v>
      </c>
      <c r="L82" t="str">
        <f t="shared" si="7"/>
        <v>N/A</v>
      </c>
      <c r="M82" t="str">
        <f t="shared" ca="1" si="8"/>
        <v>N/A</v>
      </c>
      <c r="N82" t="str">
        <f t="shared" ca="1" si="9"/>
        <v>N/A</v>
      </c>
    </row>
    <row r="83" spans="1:14" x14ac:dyDescent="0.3">
      <c r="F83" t="str">
        <f t="shared" ca="1" si="13"/>
        <v>peg ratio (5 yr expected)</v>
      </c>
      <c r="G83" t="str">
        <f t="shared" ca="1" si="14"/>
        <v>trailing p/e, peg ratio</v>
      </c>
      <c r="I83" t="str">
        <f t="shared" ca="1" si="4"/>
        <v>N/A</v>
      </c>
      <c r="J83" t="str">
        <f t="shared" si="5"/>
        <v>N/A</v>
      </c>
      <c r="K83" t="str">
        <f t="shared" si="6"/>
        <v>N/A</v>
      </c>
      <c r="L83" t="str">
        <f t="shared" si="7"/>
        <v>N/A</v>
      </c>
      <c r="M83" t="str">
        <f t="shared" ca="1" si="8"/>
        <v>N/A</v>
      </c>
      <c r="N83" t="str">
        <f t="shared" ca="1" si="9"/>
        <v>N/A</v>
      </c>
    </row>
    <row r="84" spans="1:14" x14ac:dyDescent="0.3">
      <c r="A84" s="1">
        <v>0</v>
      </c>
      <c r="B84" t="s">
        <v>142</v>
      </c>
      <c r="C84" t="s">
        <v>6646</v>
      </c>
      <c r="F84" t="str">
        <f t="shared" ca="1" si="13"/>
        <v/>
      </c>
      <c r="G84" t="str">
        <f t="shared" ca="1" si="14"/>
        <v>trailing p/e, peg ratio</v>
      </c>
      <c r="I84" t="str">
        <f t="shared" ca="1" si="4"/>
        <v>N/A</v>
      </c>
      <c r="J84">
        <f t="shared" si="5"/>
        <v>3.9300000000000002E-2</v>
      </c>
      <c r="K84" t="str">
        <f t="shared" si="6"/>
        <v>N/A</v>
      </c>
      <c r="L84" t="str">
        <f t="shared" si="7"/>
        <v>N/A</v>
      </c>
      <c r="M84" t="str">
        <f t="shared" ca="1" si="8"/>
        <v>N/A</v>
      </c>
      <c r="N84" t="str">
        <f t="shared" ca="1" si="9"/>
        <v>N/A</v>
      </c>
    </row>
    <row r="85" spans="1:14" x14ac:dyDescent="0.3">
      <c r="A85" s="1">
        <v>1</v>
      </c>
      <c r="B85" t="s">
        <v>144</v>
      </c>
      <c r="C85" t="s">
        <v>6647</v>
      </c>
      <c r="F85" t="str">
        <f t="shared" ca="1" si="13"/>
        <v/>
      </c>
      <c r="G85" t="str">
        <f t="shared" ca="1" si="14"/>
        <v>trailing p/e, peg ratio</v>
      </c>
      <c r="I85" t="str">
        <f t="shared" ca="1" si="4"/>
        <v>N/A</v>
      </c>
      <c r="J85">
        <f t="shared" si="5"/>
        <v>0.1419</v>
      </c>
      <c r="K85" t="str">
        <f t="shared" si="6"/>
        <v>N/A</v>
      </c>
      <c r="L85" t="str">
        <f t="shared" si="7"/>
        <v>N/A</v>
      </c>
      <c r="M85" t="str">
        <f t="shared" ca="1" si="8"/>
        <v>N/A</v>
      </c>
      <c r="N85" t="str">
        <f t="shared" ca="1" si="9"/>
        <v>N/A</v>
      </c>
    </row>
    <row r="86" spans="1:14" x14ac:dyDescent="0.3">
      <c r="F86" t="e">
        <f t="shared" ca="1" si="13"/>
        <v>#VALUE!</v>
      </c>
      <c r="G86" t="e">
        <f t="shared" ca="1" si="14"/>
        <v>#VALUE!</v>
      </c>
      <c r="I86" t="str">
        <f t="shared" ca="1" si="4"/>
        <v>N/A</v>
      </c>
      <c r="J86" t="str">
        <f t="shared" si="5"/>
        <v>N/A</v>
      </c>
      <c r="K86" t="str">
        <f t="shared" si="6"/>
        <v>N/A</v>
      </c>
      <c r="L86" t="str">
        <f t="shared" si="7"/>
        <v>N/A</v>
      </c>
      <c r="M86" t="str">
        <f t="shared" ca="1" si="8"/>
        <v>N/A</v>
      </c>
      <c r="N86" t="str">
        <f t="shared" ca="1" si="9"/>
        <v>N/A</v>
      </c>
    </row>
    <row r="87" spans="1:14" x14ac:dyDescent="0.3">
      <c r="A87" s="1">
        <v>0</v>
      </c>
      <c r="B87" t="s">
        <v>146</v>
      </c>
      <c r="C87" t="s">
        <v>6648</v>
      </c>
      <c r="F87" t="e">
        <f t="shared" ca="1" si="13"/>
        <v>#VALUE!</v>
      </c>
      <c r="G87" t="e">
        <f t="shared" ca="1" si="14"/>
        <v>#VALUE!</v>
      </c>
      <c r="I87" t="str">
        <f t="shared" ca="1" si="4"/>
        <v>N/A</v>
      </c>
      <c r="J87">
        <f t="shared" si="5"/>
        <v>391870000</v>
      </c>
      <c r="K87" t="str">
        <f t="shared" si="6"/>
        <v>N/A</v>
      </c>
      <c r="L87" t="str">
        <f t="shared" si="7"/>
        <v>N/A</v>
      </c>
      <c r="M87" t="str">
        <f t="shared" ca="1" si="8"/>
        <v>N/A</v>
      </c>
      <c r="N87" t="str">
        <f t="shared" ca="1" si="9"/>
        <v>N/A</v>
      </c>
    </row>
    <row r="88" spans="1:14" x14ac:dyDescent="0.3">
      <c r="A88" s="1">
        <v>1</v>
      </c>
      <c r="B88" t="s">
        <v>147</v>
      </c>
      <c r="C88" t="s">
        <v>6649</v>
      </c>
      <c r="F88" t="e">
        <f ca="1">IF(F87="",IF(F86="",IF(F85="",IF(F84="",IF(F83="",IF(F82="",IFERROR(LEFT(F81,FIND("(",F81) - 2),F81),IFERROR(LEFT(F82,FIND("(",F82) - 2),F82)),IFERROR(LEFT(F83,FIND("(",F83) - 2),F83)),IFERROR(LEFT(F84,FIND("(",F84) - 2),F84)),IFERROR(LEFT(F85,FIND("(",F85) - 2),F85)),IFERROR(LEFT(F86,FIND("(",F86) - 2),F86)),IFERROR(LEFT(F87,FIND("(",F87) - 2),F87))</f>
        <v>#VALUE!</v>
      </c>
      <c r="G88" t="e">
        <f ca="1">TRIM(IF(LEFT(G87,1)=",",REPLACE(G87,1,1,""),SUBSTITUTE(G87,F88, "and " &amp; F88)))</f>
        <v>#VALUE!</v>
      </c>
      <c r="I88" t="str">
        <f t="shared" ca="1" si="4"/>
        <v>N/A</v>
      </c>
      <c r="J88">
        <f t="shared" si="5"/>
        <v>20.49</v>
      </c>
      <c r="K88" t="str">
        <f t="shared" si="6"/>
        <v>N/A</v>
      </c>
      <c r="L88" t="str">
        <f t="shared" si="7"/>
        <v>N/A</v>
      </c>
      <c r="M88" t="str">
        <f t="shared" ca="1" si="8"/>
        <v>N/A</v>
      </c>
      <c r="N88" t="str">
        <f t="shared" ca="1" si="9"/>
        <v>N/A</v>
      </c>
    </row>
    <row r="89" spans="1:14" x14ac:dyDescent="0.3">
      <c r="A89" s="1">
        <v>2</v>
      </c>
      <c r="B89" t="s">
        <v>149</v>
      </c>
      <c r="C89" t="s">
        <v>6650</v>
      </c>
      <c r="D89" t="e">
        <f ca="1">IF(COUNTIF(E70:E76,"=below average")&gt;0,"There are some indications that "&amp;D1&amp;" may be undervalued. The company has a lower " &amp; G88 &amp; " than the comparable average", "Inconclusive")</f>
        <v>#VALUE!</v>
      </c>
      <c r="I89" t="str">
        <f t="shared" ca="1" si="4"/>
        <v>N/A</v>
      </c>
      <c r="J89">
        <f t="shared" si="5"/>
        <v>-4.7E-2</v>
      </c>
      <c r="K89" t="str">
        <f t="shared" ca="1" si="6"/>
        <v>N/A</v>
      </c>
      <c r="L89" t="str">
        <f t="shared" si="7"/>
        <v>N/A</v>
      </c>
      <c r="M89" t="str">
        <f t="shared" si="8"/>
        <v>N/A</v>
      </c>
      <c r="N89" t="str">
        <f t="shared" si="9"/>
        <v>N/A</v>
      </c>
    </row>
    <row r="90" spans="1:14" x14ac:dyDescent="0.3">
      <c r="A90" s="1">
        <v>3</v>
      </c>
      <c r="B90" t="s">
        <v>151</v>
      </c>
      <c r="C90" t="s">
        <v>6651</v>
      </c>
      <c r="I90" t="str">
        <f t="shared" si="4"/>
        <v>N/A</v>
      </c>
      <c r="J90">
        <f t="shared" si="5"/>
        <v>141920000</v>
      </c>
      <c r="K90" t="str">
        <f t="shared" si="6"/>
        <v>N/A</v>
      </c>
      <c r="L90" t="str">
        <f t="shared" si="7"/>
        <v>N/A</v>
      </c>
      <c r="M90" t="str">
        <f t="shared" si="8"/>
        <v>N/A</v>
      </c>
      <c r="N90" t="str">
        <f t="shared" si="9"/>
        <v>N/A</v>
      </c>
    </row>
    <row r="91" spans="1:14" x14ac:dyDescent="0.3">
      <c r="A91" s="1">
        <v>4</v>
      </c>
      <c r="B91" t="s">
        <v>153</v>
      </c>
      <c r="C91" t="s">
        <v>6652</v>
      </c>
      <c r="I91" t="str">
        <f t="shared" si="4"/>
        <v>N/A</v>
      </c>
      <c r="J91">
        <f t="shared" si="5"/>
        <v>98320000</v>
      </c>
      <c r="K91" t="str">
        <f t="shared" si="6"/>
        <v>N/A</v>
      </c>
      <c r="L91" t="str">
        <f t="shared" si="7"/>
        <v>N/A</v>
      </c>
      <c r="M91" t="str">
        <f t="shared" si="8"/>
        <v>N/A</v>
      </c>
      <c r="N91" t="str">
        <f t="shared" si="9"/>
        <v>N/A</v>
      </c>
    </row>
    <row r="92" spans="1:14" x14ac:dyDescent="0.3">
      <c r="A92" s="1">
        <v>5</v>
      </c>
      <c r="B92" t="s">
        <v>155</v>
      </c>
      <c r="C92" t="s">
        <v>6653</v>
      </c>
      <c r="I92" t="str">
        <f t="shared" si="4"/>
        <v>N/A</v>
      </c>
      <c r="J92">
        <f t="shared" si="5"/>
        <v>67130000</v>
      </c>
      <c r="K92" t="str">
        <f t="shared" si="6"/>
        <v>N/A</v>
      </c>
      <c r="L92" t="str">
        <f t="shared" si="7"/>
        <v>N/A</v>
      </c>
      <c r="M92" t="str">
        <f t="shared" si="8"/>
        <v>N/A</v>
      </c>
      <c r="N92" t="str">
        <f t="shared" si="9"/>
        <v>N/A</v>
      </c>
    </row>
    <row r="93" spans="1:14" x14ac:dyDescent="0.3">
      <c r="A93" s="1">
        <v>6</v>
      </c>
      <c r="B93" t="s">
        <v>157</v>
      </c>
      <c r="C93" t="s">
        <v>6620</v>
      </c>
      <c r="I93" t="str">
        <f t="shared" si="4"/>
        <v>N/A</v>
      </c>
      <c r="J93">
        <f t="shared" si="5"/>
        <v>3.48</v>
      </c>
      <c r="K93" t="str">
        <f t="shared" si="6"/>
        <v>N/A</v>
      </c>
      <c r="L93" t="str">
        <f t="shared" si="7"/>
        <v>N/A</v>
      </c>
      <c r="M93" t="str">
        <f t="shared" si="8"/>
        <v>N/A</v>
      </c>
      <c r="N93" t="str">
        <f t="shared" si="9"/>
        <v>N/A</v>
      </c>
    </row>
    <row r="94" spans="1:14" x14ac:dyDescent="0.3">
      <c r="A94" s="1">
        <v>7</v>
      </c>
      <c r="B94" t="s">
        <v>158</v>
      </c>
      <c r="C94" t="s">
        <v>6654</v>
      </c>
      <c r="I94" t="str">
        <f t="shared" si="4"/>
        <v>N/A</v>
      </c>
      <c r="J94">
        <f t="shared" si="5"/>
        <v>-0.44200000000000006</v>
      </c>
      <c r="K94" t="str">
        <f t="shared" si="6"/>
        <v>N/A</v>
      </c>
      <c r="L94" t="str">
        <f t="shared" si="7"/>
        <v>N/A</v>
      </c>
      <c r="M94" t="str">
        <f t="shared" si="8"/>
        <v>N/A</v>
      </c>
      <c r="N94" t="str">
        <f t="shared" si="9"/>
        <v>N/A</v>
      </c>
    </row>
    <row r="95" spans="1:14" x14ac:dyDescent="0.3">
      <c r="I95" t="str">
        <f t="shared" si="4"/>
        <v>N/A</v>
      </c>
      <c r="J95" t="str">
        <f t="shared" si="5"/>
        <v>N/A</v>
      </c>
      <c r="K95" t="str">
        <f t="shared" si="6"/>
        <v>N/A</v>
      </c>
      <c r="L95" t="str">
        <f t="shared" si="7"/>
        <v>N/A</v>
      </c>
      <c r="M95" t="str">
        <f t="shared" si="8"/>
        <v>N/A</v>
      </c>
      <c r="N95" t="str">
        <f t="shared" si="9"/>
        <v>N/A</v>
      </c>
    </row>
    <row r="96" spans="1:14" x14ac:dyDescent="0.3">
      <c r="A96" s="1">
        <v>0</v>
      </c>
      <c r="B96" t="s">
        <v>159</v>
      </c>
      <c r="C96" t="s">
        <v>590</v>
      </c>
      <c r="I96" t="str">
        <f t="shared" si="4"/>
        <v>N/A</v>
      </c>
      <c r="J96">
        <f t="shared" si="5"/>
        <v>72160000</v>
      </c>
      <c r="K96" t="str">
        <f t="shared" si="6"/>
        <v>N/A</v>
      </c>
      <c r="L96" t="str">
        <f t="shared" si="7"/>
        <v>N/A</v>
      </c>
      <c r="M96" t="str">
        <f t="shared" si="8"/>
        <v>N/A</v>
      </c>
      <c r="N96" t="str">
        <f t="shared" si="9"/>
        <v>N/A</v>
      </c>
    </row>
    <row r="97" spans="1:14" x14ac:dyDescent="0.3">
      <c r="A97" s="1">
        <v>1</v>
      </c>
      <c r="B97" t="s">
        <v>161</v>
      </c>
      <c r="C97" t="s">
        <v>6655</v>
      </c>
      <c r="I97" t="str">
        <f t="shared" si="4"/>
        <v>N/A</v>
      </c>
      <c r="J97">
        <f t="shared" si="5"/>
        <v>3.77</v>
      </c>
      <c r="K97" t="str">
        <f t="shared" si="6"/>
        <v>N/A</v>
      </c>
      <c r="L97" t="str">
        <f t="shared" si="7"/>
        <v>N/A</v>
      </c>
      <c r="M97" t="str">
        <f t="shared" si="8"/>
        <v>N/A</v>
      </c>
      <c r="N97" t="str">
        <f t="shared" si="9"/>
        <v>N/A</v>
      </c>
    </row>
    <row r="98" spans="1:14" x14ac:dyDescent="0.3">
      <c r="A98" s="1">
        <v>2</v>
      </c>
      <c r="B98" t="s">
        <v>163</v>
      </c>
      <c r="I98" t="str">
        <f t="shared" si="4"/>
        <v>N/A</v>
      </c>
      <c r="J98" t="str">
        <f t="shared" si="5"/>
        <v>N/A</v>
      </c>
      <c r="K98" t="str">
        <f t="shared" si="6"/>
        <v>N/A</v>
      </c>
      <c r="L98" t="str">
        <f t="shared" si="7"/>
        <v>N/A</v>
      </c>
      <c r="M98" t="str">
        <f t="shared" si="8"/>
        <v>N/A</v>
      </c>
      <c r="N98" t="str">
        <f t="shared" si="9"/>
        <v>N/A</v>
      </c>
    </row>
    <row r="99" spans="1:14" x14ac:dyDescent="0.3">
      <c r="A99" s="1">
        <v>3</v>
      </c>
      <c r="B99" t="s">
        <v>165</v>
      </c>
      <c r="I99" t="str">
        <f t="shared" si="4"/>
        <v>N/A</v>
      </c>
      <c r="J99" t="str">
        <f t="shared" si="5"/>
        <v>N/A</v>
      </c>
      <c r="K99" t="str">
        <f t="shared" si="6"/>
        <v>N/A</v>
      </c>
      <c r="L99" t="str">
        <f t="shared" si="7"/>
        <v>N/A</v>
      </c>
      <c r="M99" t="str">
        <f t="shared" si="8"/>
        <v>N/A</v>
      </c>
      <c r="N99" t="str">
        <f t="shared" si="9"/>
        <v>N/A</v>
      </c>
    </row>
    <row r="100" spans="1:14" x14ac:dyDescent="0.3">
      <c r="A100" s="1">
        <v>4</v>
      </c>
      <c r="B100" t="s">
        <v>167</v>
      </c>
      <c r="C100" t="s">
        <v>6656</v>
      </c>
      <c r="I100" t="str">
        <f t="shared" si="4"/>
        <v>N/A</v>
      </c>
      <c r="J100">
        <f t="shared" si="5"/>
        <v>1.75</v>
      </c>
      <c r="K100" t="str">
        <f t="shared" si="6"/>
        <v>N/A</v>
      </c>
      <c r="L100" t="str">
        <f t="shared" si="7"/>
        <v>N/A</v>
      </c>
      <c r="M100" t="str">
        <f t="shared" si="8"/>
        <v>N/A</v>
      </c>
      <c r="N100" t="str">
        <f t="shared" si="9"/>
        <v>N/A</v>
      </c>
    </row>
    <row r="101" spans="1:14" x14ac:dyDescent="0.3">
      <c r="A101" s="1">
        <v>5</v>
      </c>
      <c r="B101" t="s">
        <v>169</v>
      </c>
      <c r="C101" t="s">
        <v>6657</v>
      </c>
      <c r="I101" t="str">
        <f t="shared" si="4"/>
        <v>N/A</v>
      </c>
      <c r="J101">
        <f t="shared" si="5"/>
        <v>24.39</v>
      </c>
      <c r="K101" t="str">
        <f t="shared" si="6"/>
        <v>N/A</v>
      </c>
      <c r="L101" t="str">
        <f t="shared" si="7"/>
        <v>N/A</v>
      </c>
      <c r="M101" t="str">
        <f t="shared" si="8"/>
        <v>N/A</v>
      </c>
      <c r="N101" t="str">
        <f t="shared" si="9"/>
        <v>N/A</v>
      </c>
    </row>
    <row r="102" spans="1:14" x14ac:dyDescent="0.3">
      <c r="I102" t="str">
        <f t="shared" si="4"/>
        <v>N/A</v>
      </c>
      <c r="J102" t="str">
        <f t="shared" si="5"/>
        <v>N/A</v>
      </c>
      <c r="K102" t="str">
        <f t="shared" si="6"/>
        <v>N/A</v>
      </c>
      <c r="L102" t="str">
        <f t="shared" si="7"/>
        <v>N/A</v>
      </c>
      <c r="M102" t="str">
        <f t="shared" si="8"/>
        <v>N/A</v>
      </c>
      <c r="N102" t="str">
        <f t="shared" si="9"/>
        <v>N/A</v>
      </c>
    </row>
    <row r="103" spans="1:14" x14ac:dyDescent="0.3">
      <c r="A103" s="1">
        <v>0</v>
      </c>
      <c r="B103" t="s">
        <v>171</v>
      </c>
      <c r="C103" t="s">
        <v>6658</v>
      </c>
      <c r="I103" t="str">
        <f t="shared" si="4"/>
        <v>N/A</v>
      </c>
      <c r="J103">
        <f t="shared" si="5"/>
        <v>107670000</v>
      </c>
      <c r="K103" t="str">
        <f t="shared" si="6"/>
        <v>N/A</v>
      </c>
      <c r="L103" t="str">
        <f t="shared" si="7"/>
        <v>N/A</v>
      </c>
      <c r="M103" t="str">
        <f t="shared" si="8"/>
        <v>N/A</v>
      </c>
      <c r="N103" t="str">
        <f t="shared" si="9"/>
        <v>N/A</v>
      </c>
    </row>
    <row r="104" spans="1:14" x14ac:dyDescent="0.3">
      <c r="A104" s="1">
        <v>1</v>
      </c>
      <c r="B104" t="s">
        <v>173</v>
      </c>
      <c r="C104" t="s">
        <v>6659</v>
      </c>
      <c r="I104" t="str">
        <f t="shared" si="4"/>
        <v>N/A</v>
      </c>
      <c r="J104">
        <f t="shared" si="5"/>
        <v>38680000</v>
      </c>
      <c r="K104" t="str">
        <f t="shared" si="6"/>
        <v>N/A</v>
      </c>
      <c r="L104" t="str">
        <f t="shared" si="7"/>
        <v>N/A</v>
      </c>
      <c r="M104" t="str">
        <f t="shared" si="8"/>
        <v>N/A</v>
      </c>
      <c r="N104" t="str">
        <f t="shared" si="9"/>
        <v>N/A</v>
      </c>
    </row>
    <row r="105" spans="1:14" x14ac:dyDescent="0.3">
      <c r="I105" t="str">
        <f t="shared" si="4"/>
        <v>N/A</v>
      </c>
      <c r="J105" t="str">
        <f t="shared" si="5"/>
        <v>N/A</v>
      </c>
      <c r="K105" t="str">
        <f t="shared" si="6"/>
        <v>N/A</v>
      </c>
      <c r="L105" t="str">
        <f t="shared" si="7"/>
        <v>N/A</v>
      </c>
      <c r="M105" t="str">
        <f t="shared" si="8"/>
        <v>N/A</v>
      </c>
      <c r="N105" t="str">
        <f t="shared" si="9"/>
        <v>N/A</v>
      </c>
    </row>
    <row r="106" spans="1:14" x14ac:dyDescent="0.3">
      <c r="A106" s="1">
        <v>0</v>
      </c>
      <c r="B106" t="s">
        <v>23</v>
      </c>
      <c r="C106" t="s">
        <v>440</v>
      </c>
      <c r="I106" t="str">
        <f t="shared" si="4"/>
        <v>N/A</v>
      </c>
      <c r="J106">
        <f t="shared" si="5"/>
        <v>0.54</v>
      </c>
      <c r="K106" t="str">
        <f t="shared" si="6"/>
        <v>N/A</v>
      </c>
      <c r="L106" t="str">
        <f t="shared" si="7"/>
        <v>N/A</v>
      </c>
      <c r="M106" t="str">
        <f t="shared" si="8"/>
        <v>N/A</v>
      </c>
      <c r="N106" t="str">
        <f t="shared" si="9"/>
        <v>N/A</v>
      </c>
    </row>
    <row r="107" spans="1:14" x14ac:dyDescent="0.3">
      <c r="A107" s="1">
        <v>1</v>
      </c>
      <c r="B107" t="s">
        <v>175</v>
      </c>
      <c r="C107" t="s">
        <v>6660</v>
      </c>
      <c r="I107" t="str">
        <f t="shared" si="4"/>
        <v>N/A</v>
      </c>
      <c r="J107">
        <f t="shared" si="5"/>
        <v>-7.5200000000000003E-2</v>
      </c>
      <c r="K107" t="str">
        <f t="shared" si="6"/>
        <v>N/A</v>
      </c>
      <c r="L107" t="str">
        <f t="shared" si="7"/>
        <v>N/A</v>
      </c>
      <c r="M107" t="str">
        <f t="shared" si="8"/>
        <v>N/A</v>
      </c>
      <c r="N107" t="str">
        <f t="shared" si="9"/>
        <v>N/A</v>
      </c>
    </row>
    <row r="108" spans="1:14" x14ac:dyDescent="0.3">
      <c r="A108" s="1">
        <v>2</v>
      </c>
      <c r="B108" t="s">
        <v>177</v>
      </c>
      <c r="C108" t="s">
        <v>178</v>
      </c>
      <c r="I108" t="str">
        <f t="shared" si="4"/>
        <v>N/A</v>
      </c>
      <c r="J108">
        <f t="shared" si="5"/>
        <v>0.14019999999999999</v>
      </c>
      <c r="K108" t="str">
        <f t="shared" si="6"/>
        <v>N/A</v>
      </c>
      <c r="L108" t="str">
        <f t="shared" si="7"/>
        <v>N/A</v>
      </c>
      <c r="M108" t="str">
        <f t="shared" si="8"/>
        <v>N/A</v>
      </c>
      <c r="N108" t="str">
        <f t="shared" si="9"/>
        <v>N/A</v>
      </c>
    </row>
    <row r="109" spans="1:14" x14ac:dyDescent="0.3">
      <c r="A109" s="1">
        <v>3</v>
      </c>
      <c r="B109" t="s">
        <v>179</v>
      </c>
      <c r="C109" t="s">
        <v>6661</v>
      </c>
      <c r="I109" t="str">
        <f t="shared" si="4"/>
        <v>N/A</v>
      </c>
      <c r="J109">
        <f t="shared" si="5"/>
        <v>69.400000000000006</v>
      </c>
      <c r="K109" t="str">
        <f t="shared" si="6"/>
        <v>N/A</v>
      </c>
      <c r="L109" t="str">
        <f t="shared" si="7"/>
        <v>N/A</v>
      </c>
      <c r="M109" t="str">
        <f t="shared" si="8"/>
        <v>N/A</v>
      </c>
      <c r="N109" t="str">
        <f t="shared" si="9"/>
        <v>N/A</v>
      </c>
    </row>
    <row r="110" spans="1:14" x14ac:dyDescent="0.3">
      <c r="A110" s="1">
        <v>4</v>
      </c>
      <c r="B110" t="s">
        <v>181</v>
      </c>
      <c r="C110" t="s">
        <v>6662</v>
      </c>
      <c r="I110" t="str">
        <f t="shared" si="4"/>
        <v>N/A</v>
      </c>
      <c r="J110">
        <f t="shared" si="5"/>
        <v>51.2</v>
      </c>
      <c r="K110" t="str">
        <f t="shared" si="6"/>
        <v>N/A</v>
      </c>
      <c r="L110" t="str">
        <f t="shared" si="7"/>
        <v>N/A</v>
      </c>
      <c r="M110" t="str">
        <f t="shared" si="8"/>
        <v>N/A</v>
      </c>
      <c r="N110" t="str">
        <f t="shared" si="9"/>
        <v>N/A</v>
      </c>
    </row>
    <row r="111" spans="1:14" x14ac:dyDescent="0.3">
      <c r="A111" s="1">
        <v>5</v>
      </c>
      <c r="B111" t="s">
        <v>183</v>
      </c>
      <c r="C111" t="s">
        <v>6663</v>
      </c>
      <c r="I111" t="str">
        <f t="shared" si="4"/>
        <v>N/A</v>
      </c>
      <c r="J111">
        <f t="shared" si="5"/>
        <v>55.71</v>
      </c>
      <c r="K111" t="str">
        <f t="shared" si="6"/>
        <v>N/A</v>
      </c>
      <c r="L111" t="str">
        <f t="shared" si="7"/>
        <v>N/A</v>
      </c>
      <c r="M111" t="str">
        <f t="shared" si="8"/>
        <v>N/A</v>
      </c>
      <c r="N111" t="str">
        <f t="shared" si="9"/>
        <v>N/A</v>
      </c>
    </row>
    <row r="112" spans="1:14" x14ac:dyDescent="0.3">
      <c r="A112" s="1">
        <v>6</v>
      </c>
      <c r="B112" t="s">
        <v>185</v>
      </c>
      <c r="C112" t="s">
        <v>6664</v>
      </c>
      <c r="I112" t="str">
        <f t="shared" si="4"/>
        <v>N/A</v>
      </c>
      <c r="J112">
        <f t="shared" si="5"/>
        <v>60.15</v>
      </c>
      <c r="K112" t="str">
        <f t="shared" si="6"/>
        <v>N/A</v>
      </c>
      <c r="L112" t="str">
        <f t="shared" si="7"/>
        <v>N/A</v>
      </c>
      <c r="M112" t="str">
        <f t="shared" si="8"/>
        <v>N/A</v>
      </c>
      <c r="N112" t="str">
        <f t="shared" si="9"/>
        <v>N/A</v>
      </c>
    </row>
    <row r="113" spans="1:14" x14ac:dyDescent="0.3">
      <c r="I113" t="str">
        <f t="shared" si="4"/>
        <v>N/A</v>
      </c>
      <c r="J113" t="str">
        <f t="shared" si="5"/>
        <v>N/A</v>
      </c>
      <c r="K113" t="str">
        <f t="shared" si="6"/>
        <v>N/A</v>
      </c>
      <c r="L113" t="str">
        <f t="shared" si="7"/>
        <v>N/A</v>
      </c>
      <c r="M113" t="str">
        <f t="shared" si="8"/>
        <v>N/A</v>
      </c>
      <c r="N113" t="str">
        <f t="shared" si="9"/>
        <v>N/A</v>
      </c>
    </row>
    <row r="114" spans="1:14" x14ac:dyDescent="0.3">
      <c r="A114" s="1">
        <v>0</v>
      </c>
      <c r="B114" t="s">
        <v>187</v>
      </c>
      <c r="C114" t="s">
        <v>6665</v>
      </c>
      <c r="I114" t="str">
        <f t="shared" si="4"/>
        <v>N/A</v>
      </c>
      <c r="J114">
        <f t="shared" si="5"/>
        <v>122680</v>
      </c>
      <c r="K114" t="str">
        <f t="shared" si="6"/>
        <v>N/A</v>
      </c>
      <c r="L114" t="str">
        <f t="shared" si="7"/>
        <v>N/A</v>
      </c>
      <c r="M114" t="str">
        <f t="shared" si="8"/>
        <v>N/A</v>
      </c>
      <c r="N114" t="str">
        <f t="shared" si="9"/>
        <v>N/A</v>
      </c>
    </row>
    <row r="115" spans="1:14" x14ac:dyDescent="0.3">
      <c r="A115" s="1">
        <v>1</v>
      </c>
      <c r="B115" t="s">
        <v>189</v>
      </c>
      <c r="C115" t="s">
        <v>6666</v>
      </c>
      <c r="I115" t="str">
        <f t="shared" si="4"/>
        <v>N/A</v>
      </c>
      <c r="J115">
        <f t="shared" si="5"/>
        <v>102380</v>
      </c>
      <c r="K115" t="str">
        <f t="shared" si="6"/>
        <v>N/A</v>
      </c>
      <c r="L115" t="str">
        <f t="shared" si="7"/>
        <v>N/A</v>
      </c>
      <c r="M115" t="str">
        <f t="shared" si="8"/>
        <v>N/A</v>
      </c>
      <c r="N115" t="str">
        <f t="shared" si="9"/>
        <v>N/A</v>
      </c>
    </row>
    <row r="116" spans="1:14" x14ac:dyDescent="0.3">
      <c r="A116" s="1">
        <v>2</v>
      </c>
      <c r="B116" t="s">
        <v>191</v>
      </c>
      <c r="C116" t="s">
        <v>6667</v>
      </c>
      <c r="I116" t="str">
        <f t="shared" si="4"/>
        <v>N/A</v>
      </c>
      <c r="J116">
        <f t="shared" si="5"/>
        <v>19230000</v>
      </c>
      <c r="K116" t="str">
        <f t="shared" si="6"/>
        <v>N/A</v>
      </c>
      <c r="L116" t="str">
        <f t="shared" si="7"/>
        <v>N/A</v>
      </c>
      <c r="M116" t="str">
        <f t="shared" si="8"/>
        <v>N/A</v>
      </c>
      <c r="N116" t="str">
        <f t="shared" si="9"/>
        <v>N/A</v>
      </c>
    </row>
    <row r="117" spans="1:14" x14ac:dyDescent="0.3">
      <c r="A117" s="1">
        <v>3</v>
      </c>
      <c r="B117" t="s">
        <v>193</v>
      </c>
      <c r="C117" t="s">
        <v>6668</v>
      </c>
      <c r="I117" t="str">
        <f t="shared" si="4"/>
        <v>N/A</v>
      </c>
      <c r="J117">
        <f t="shared" si="5"/>
        <v>18710000</v>
      </c>
      <c r="K117" t="str">
        <f t="shared" si="6"/>
        <v>N/A</v>
      </c>
      <c r="L117" t="str">
        <f t="shared" si="7"/>
        <v>N/A</v>
      </c>
      <c r="M117" t="str">
        <f t="shared" si="8"/>
        <v>N/A</v>
      </c>
      <c r="N117" t="str">
        <f t="shared" si="9"/>
        <v>N/A</v>
      </c>
    </row>
    <row r="118" spans="1:14" x14ac:dyDescent="0.3">
      <c r="A118" s="1">
        <v>4</v>
      </c>
      <c r="B118" t="s">
        <v>195</v>
      </c>
      <c r="C118" t="s">
        <v>1126</v>
      </c>
      <c r="I118" t="str">
        <f t="shared" si="4"/>
        <v>N/A</v>
      </c>
      <c r="J118">
        <f t="shared" si="5"/>
        <v>2.8999999999999998E-2</v>
      </c>
      <c r="K118" t="str">
        <f t="shared" si="6"/>
        <v>N/A</v>
      </c>
      <c r="L118" t="str">
        <f t="shared" si="7"/>
        <v>N/A</v>
      </c>
      <c r="M118" t="str">
        <f t="shared" si="8"/>
        <v>N/A</v>
      </c>
      <c r="N118" t="str">
        <f t="shared" si="9"/>
        <v>N/A</v>
      </c>
    </row>
    <row r="119" spans="1:14" x14ac:dyDescent="0.3">
      <c r="A119" s="1">
        <v>5</v>
      </c>
      <c r="B119" t="s">
        <v>197</v>
      </c>
      <c r="C119" t="s">
        <v>6358</v>
      </c>
      <c r="I119" t="str">
        <f t="shared" si="4"/>
        <v>N/A</v>
      </c>
      <c r="J119">
        <f t="shared" si="5"/>
        <v>0.995</v>
      </c>
      <c r="K119" t="str">
        <f t="shared" si="6"/>
        <v>N/A</v>
      </c>
      <c r="L119" t="str">
        <f t="shared" si="7"/>
        <v>N/A</v>
      </c>
      <c r="M119" t="str">
        <f t="shared" si="8"/>
        <v>N/A</v>
      </c>
      <c r="N119" t="str">
        <f t="shared" si="9"/>
        <v>N/A</v>
      </c>
    </row>
    <row r="120" spans="1:14" x14ac:dyDescent="0.3">
      <c r="A120" s="1">
        <v>6</v>
      </c>
      <c r="B120" t="s">
        <v>199</v>
      </c>
      <c r="C120" t="s">
        <v>6669</v>
      </c>
      <c r="I120" t="str">
        <f t="shared" si="4"/>
        <v>N/A</v>
      </c>
      <c r="J120">
        <f t="shared" si="5"/>
        <v>705780</v>
      </c>
      <c r="K120" t="str">
        <f t="shared" si="6"/>
        <v>N/A</v>
      </c>
      <c r="L120" t="str">
        <f t="shared" si="7"/>
        <v>N/A</v>
      </c>
      <c r="M120" t="str">
        <f t="shared" si="8"/>
        <v>N/A</v>
      </c>
      <c r="N120" t="str">
        <f t="shared" si="9"/>
        <v>N/A</v>
      </c>
    </row>
    <row r="121" spans="1:14" x14ac:dyDescent="0.3">
      <c r="A121" s="1">
        <v>7</v>
      </c>
      <c r="B121" t="s">
        <v>201</v>
      </c>
      <c r="C121" t="s">
        <v>6421</v>
      </c>
      <c r="I121" t="str">
        <f t="shared" si="4"/>
        <v>N/A</v>
      </c>
      <c r="J121">
        <f t="shared" si="5"/>
        <v>6.58</v>
      </c>
      <c r="K121" t="str">
        <f t="shared" si="6"/>
        <v>N/A</v>
      </c>
      <c r="L121" t="str">
        <f t="shared" si="7"/>
        <v>N/A</v>
      </c>
      <c r="M121" t="str">
        <f t="shared" si="8"/>
        <v>N/A</v>
      </c>
      <c r="N121" t="str">
        <f t="shared" si="9"/>
        <v>N/A</v>
      </c>
    </row>
    <row r="122" spans="1:14" x14ac:dyDescent="0.3">
      <c r="A122" s="1">
        <v>8</v>
      </c>
      <c r="B122" t="s">
        <v>203</v>
      </c>
      <c r="C122" t="s">
        <v>6670</v>
      </c>
      <c r="I122" t="str">
        <f t="shared" si="4"/>
        <v>N/A</v>
      </c>
      <c r="J122">
        <f t="shared" si="5"/>
        <v>4.24E-2</v>
      </c>
      <c r="K122" t="str">
        <f t="shared" si="6"/>
        <v>N/A</v>
      </c>
      <c r="L122" t="str">
        <f t="shared" si="7"/>
        <v>N/A</v>
      </c>
      <c r="M122" t="str">
        <f t="shared" si="8"/>
        <v>N/A</v>
      </c>
      <c r="N122" t="str">
        <f t="shared" si="9"/>
        <v>N/A</v>
      </c>
    </row>
    <row r="123" spans="1:14" x14ac:dyDescent="0.3">
      <c r="A123" s="1">
        <v>9</v>
      </c>
      <c r="B123" t="s">
        <v>205</v>
      </c>
      <c r="C123" t="s">
        <v>6671</v>
      </c>
      <c r="I123" t="str">
        <f t="shared" si="4"/>
        <v>N/A</v>
      </c>
      <c r="J123">
        <f t="shared" si="5"/>
        <v>802730</v>
      </c>
      <c r="K123" t="str">
        <f t="shared" si="6"/>
        <v>N/A</v>
      </c>
      <c r="L123" t="str">
        <f t="shared" si="7"/>
        <v>N/A</v>
      </c>
      <c r="M123" t="str">
        <f t="shared" si="8"/>
        <v>N/A</v>
      </c>
      <c r="N123" t="str">
        <f t="shared" si="9"/>
        <v>N/A</v>
      </c>
    </row>
    <row r="124" spans="1:14" x14ac:dyDescent="0.3">
      <c r="I124" t="str">
        <f t="shared" ref="I124:I187" si="15">IF(AND(K124&gt; J124, L124&gt; K124, M124&gt; L124, N124&gt; M124), "pos_trend", IF(AND(K124&lt; J124, L124&lt; K124, M124&lt; L124, N124&lt; M124), "neg_trend", "N/A"))</f>
        <v>N/A</v>
      </c>
      <c r="J124" t="str">
        <f t="shared" ref="J124:J187" si="16">IFERROR(IF(TRIM(C124)="-", "N/A", IF(RIGHT(C124,1)=")",IF(RIGHT(C124,2)="T)",-1000000000000*VALUE(MID(C124,2,LEN(C124)-3)),IF(RIGHT(C124,2)="M)",-1000000*VALUE(MID(C124,2,LEN(C124)-3)),IF(RIGHT(C124,2)="B)",-1000000000*VALUE(MID(C124,2,LEN(C124)-3)),IF(RIGHT(C124,2)="k)",-1000*VALUE(MID(C124,2,LEN(C124)-3)),VALUE(SUBSTITUTE(C124,",","")))))),IF(RIGHT(C124,1)="T",1000000000000*VALUE(LEFT(C124,LEN(C124)-1)),IF(RIGHT(C124,1)="M",1000000*VALUE(LEFT(C124,LEN(C124)-1)),IF(RIGHT(C124,1)="B",1000000000*VALUE(LEFT(C124,LEN(C124)-1)),IF(RIGHT(C124,1)="%",0.01*VALUE(LEFT(C124,LEN(C124)-1)),IF(RIGHT(C124,1)="k",1000*VALUE(LEFT(C124,LEN(C124)-1)),VALUE(SUBSTITUTE(C124,",",""))))))))),"N/A")</f>
        <v>N/A</v>
      </c>
      <c r="K124" t="str">
        <f t="shared" ref="K124:K187" si="17">IFERROR(IF(TRIM(D124)="-", "N/A", IF(RIGHT(D124,1)=")",IF(RIGHT(D124,2)="T)",-1000000000000*VALUE(MID(D124,2,LEN(D124)-3)),IF(RIGHT(D124,2)="M)",-1000000*VALUE(MID(D124,2,LEN(D124)-3)),IF(RIGHT(D124,2)="B)",-1000000000*VALUE(MID(D124,2,LEN(D124)-3)),IF(RIGHT(D124,2)="k)",-1000*VALUE(MID(D124,2,LEN(D124)-3)),VALUE(SUBSTITUTE(D124,",","")))))),IF(RIGHT(D124,1)="T",1000000000000*VALUE(LEFT(D124,LEN(D124)-1)),IF(RIGHT(D124,1)="M",1000000*VALUE(LEFT(D124,LEN(D124)-1)),IF(RIGHT(D124,1)="B",1000000000*VALUE(LEFT(D124,LEN(D124)-1)),IF(RIGHT(D124,1)="%",0.01*VALUE(LEFT(D124,LEN(D124)-1)),IF(RIGHT(D124,1)="k",1000*VALUE(LEFT(D124,LEN(D124)-1)),VALUE(SUBSTITUTE(D124,",",""))))))))),"N/A")</f>
        <v>N/A</v>
      </c>
      <c r="L124" t="str">
        <f t="shared" ref="L124:L187" si="18">IFERROR(IF(TRIM(E124)="-", "N/A", IF(RIGHT(E124,1)=")",IF(RIGHT(E124,2)="T)",-1000000000000*VALUE(MID(E124,2,LEN(E124)-3)),IF(RIGHT(E124,2)="M)",-1000000*VALUE(MID(E124,2,LEN(E124)-3)),IF(RIGHT(E124,2)="B)",-1000000000*VALUE(MID(E124,2,LEN(E124)-3)),IF(RIGHT(E124,2)="k)",-1000*VALUE(MID(E124,2,LEN(E124)-3)),VALUE(SUBSTITUTE(E124,",","")))))),IF(RIGHT(E124,1)="T",1000000000000*VALUE(LEFT(E124,LEN(E124)-1)),IF(RIGHT(E124,1)="M",1000000*VALUE(LEFT(E124,LEN(E124)-1)),IF(RIGHT(E124,1)="B",1000000000*VALUE(LEFT(E124,LEN(E124)-1)),IF(RIGHT(E124,1)="%",0.01*VALUE(LEFT(E124,LEN(E124)-1)),IF(RIGHT(E124,1)="k",1000*VALUE(LEFT(E124,LEN(E124)-1)),VALUE(SUBSTITUTE(E124,",",""))))))))),"N/A")</f>
        <v>N/A</v>
      </c>
      <c r="M124" t="str">
        <f t="shared" ref="M124:M187" si="19">IFERROR(IF(TRIM(F124)="-", "N/A", IF(RIGHT(F124,1)=")",IF(RIGHT(F124,2)="T)",-1000000000000*VALUE(MID(F124,2,LEN(F124)-3)),IF(RIGHT(F124,2)="M)",-1000000*VALUE(MID(F124,2,LEN(F124)-3)),IF(RIGHT(F124,2)="B)",-1000000000*VALUE(MID(F124,2,LEN(F124)-3)),IF(RIGHT(F124,2)="k)",-1000*VALUE(MID(F124,2,LEN(F124)-3)),VALUE(SUBSTITUTE(F124,",","")))))),IF(RIGHT(F124,1)="T",1000000000000*VALUE(LEFT(F124,LEN(F124)-1)),IF(RIGHT(F124,1)="M",1000000*VALUE(LEFT(F124,LEN(F124)-1)),IF(RIGHT(F124,1)="B",1000000000*VALUE(LEFT(F124,LEN(F124)-1)),IF(RIGHT(F124,1)="%",0.01*VALUE(LEFT(F124,LEN(F124)-1)),IF(RIGHT(F124,1)="k",1000*VALUE(LEFT(F124,LEN(F124)-1)),VALUE(SUBSTITUTE(F124,",",""))))))))),"N/A")</f>
        <v>N/A</v>
      </c>
      <c r="N124" t="str">
        <f t="shared" ref="N124:N187" si="20">IFERROR(IF(TRIM(G124)="-", "N/A", IF(RIGHT(G124,1)=")",IF(RIGHT(G124,2)="T)",-1000000000000*VALUE(MID(G124,2,LEN(G124)-3)),IF(RIGHT(G124,2)="M)",-1000000*VALUE(MID(G124,2,LEN(G124)-3)),IF(RIGHT(G124,2)="B)",-1000000000*VALUE(MID(G124,2,LEN(G124)-3)),IF(RIGHT(G124,2)="k)",-1000*VALUE(MID(G124,2,LEN(G124)-3)),VALUE(SUBSTITUTE(G124,",","")))))),IF(RIGHT(G124,1)="T",1000000000000*VALUE(LEFT(G124,LEN(G124)-1)),IF(RIGHT(G124,1)="M",1000000*VALUE(LEFT(G124,LEN(G124)-1)),IF(RIGHT(G124,1)="B",1000000000*VALUE(LEFT(G124,LEN(G124)-1)),IF(RIGHT(G124,1)="%",0.01*VALUE(LEFT(G124,LEN(G124)-1)),IF(RIGHT(G124,1)="k",1000*VALUE(LEFT(G124,LEN(G124)-1)),VALUE(SUBSTITUTE(G124,",",""))))))))),"N/A")</f>
        <v>N/A</v>
      </c>
    </row>
    <row r="125" spans="1:14" x14ac:dyDescent="0.3">
      <c r="A125" s="1">
        <v>0</v>
      </c>
      <c r="B125" t="s">
        <v>207</v>
      </c>
      <c r="C125" t="s">
        <v>6672</v>
      </c>
      <c r="I125" t="str">
        <f t="shared" si="15"/>
        <v>N/A</v>
      </c>
      <c r="J125">
        <f t="shared" si="16"/>
        <v>0.8</v>
      </c>
      <c r="K125" t="str">
        <f t="shared" si="17"/>
        <v>N/A</v>
      </c>
      <c r="L125" t="str">
        <f t="shared" si="18"/>
        <v>N/A</v>
      </c>
      <c r="M125" t="str">
        <f t="shared" si="19"/>
        <v>N/A</v>
      </c>
      <c r="N125" t="str">
        <f t="shared" si="20"/>
        <v>N/A</v>
      </c>
    </row>
    <row r="126" spans="1:14" x14ac:dyDescent="0.3">
      <c r="A126" s="1">
        <v>1</v>
      </c>
      <c r="B126" t="s">
        <v>208</v>
      </c>
      <c r="C126" t="s">
        <v>6673</v>
      </c>
      <c r="I126" t="str">
        <f t="shared" si="15"/>
        <v>N/A</v>
      </c>
      <c r="J126">
        <f t="shared" si="16"/>
        <v>1.41E-2</v>
      </c>
      <c r="K126" t="str">
        <f t="shared" si="17"/>
        <v>N/A</v>
      </c>
      <c r="L126" t="str">
        <f t="shared" si="18"/>
        <v>N/A</v>
      </c>
      <c r="M126" t="str">
        <f t="shared" si="19"/>
        <v>N/A</v>
      </c>
      <c r="N126" t="str">
        <f t="shared" si="20"/>
        <v>N/A</v>
      </c>
    </row>
    <row r="127" spans="1:14" x14ac:dyDescent="0.3">
      <c r="A127" s="1">
        <v>2</v>
      </c>
      <c r="B127" t="s">
        <v>209</v>
      </c>
      <c r="C127" t="s">
        <v>6674</v>
      </c>
      <c r="I127" t="str">
        <f t="shared" si="15"/>
        <v>N/A</v>
      </c>
      <c r="J127">
        <f t="shared" si="16"/>
        <v>0.74</v>
      </c>
      <c r="K127" t="str">
        <f t="shared" si="17"/>
        <v>N/A</v>
      </c>
      <c r="L127" t="str">
        <f t="shared" si="18"/>
        <v>N/A</v>
      </c>
      <c r="M127" t="str">
        <f t="shared" si="19"/>
        <v>N/A</v>
      </c>
      <c r="N127" t="str">
        <f t="shared" si="20"/>
        <v>N/A</v>
      </c>
    </row>
    <row r="128" spans="1:14" x14ac:dyDescent="0.3">
      <c r="A128" s="1">
        <v>3</v>
      </c>
      <c r="B128" t="s">
        <v>210</v>
      </c>
      <c r="C128" t="s">
        <v>6675</v>
      </c>
      <c r="I128" t="str">
        <f t="shared" si="15"/>
        <v>N/A</v>
      </c>
      <c r="J128">
        <f t="shared" si="16"/>
        <v>1.3000000000000001E-2</v>
      </c>
      <c r="K128" t="str">
        <f t="shared" si="17"/>
        <v>N/A</v>
      </c>
      <c r="L128" t="str">
        <f t="shared" si="18"/>
        <v>N/A</v>
      </c>
      <c r="M128" t="str">
        <f t="shared" si="19"/>
        <v>N/A</v>
      </c>
      <c r="N128" t="str">
        <f t="shared" si="20"/>
        <v>N/A</v>
      </c>
    </row>
    <row r="129" spans="1:14" x14ac:dyDescent="0.3">
      <c r="A129" s="1">
        <v>4</v>
      </c>
      <c r="B129" t="s">
        <v>211</v>
      </c>
      <c r="I129" t="str">
        <f t="shared" si="15"/>
        <v>N/A</v>
      </c>
      <c r="J129" t="str">
        <f t="shared" si="16"/>
        <v>N/A</v>
      </c>
      <c r="K129" t="str">
        <f t="shared" si="17"/>
        <v>N/A</v>
      </c>
      <c r="L129" t="str">
        <f t="shared" si="18"/>
        <v>N/A</v>
      </c>
      <c r="M129" t="str">
        <f t="shared" si="19"/>
        <v>N/A</v>
      </c>
      <c r="N129" t="str">
        <f t="shared" si="20"/>
        <v>N/A</v>
      </c>
    </row>
    <row r="130" spans="1:14" x14ac:dyDescent="0.3">
      <c r="A130" s="1">
        <v>5</v>
      </c>
      <c r="B130" t="s">
        <v>212</v>
      </c>
      <c r="C130" t="s">
        <v>6676</v>
      </c>
      <c r="I130" t="str">
        <f t="shared" si="15"/>
        <v>N/A</v>
      </c>
      <c r="J130">
        <f t="shared" si="16"/>
        <v>0.21260000000000001</v>
      </c>
      <c r="K130" t="str">
        <f t="shared" si="17"/>
        <v>N/A</v>
      </c>
      <c r="L130" t="str">
        <f t="shared" si="18"/>
        <v>N/A</v>
      </c>
      <c r="M130" t="str">
        <f t="shared" si="19"/>
        <v>N/A</v>
      </c>
      <c r="N130" t="str">
        <f t="shared" si="20"/>
        <v>N/A</v>
      </c>
    </row>
    <row r="131" spans="1:14" x14ac:dyDescent="0.3">
      <c r="A131" s="1">
        <v>6</v>
      </c>
      <c r="B131" t="s">
        <v>213</v>
      </c>
      <c r="C131" t="s">
        <v>6677</v>
      </c>
      <c r="I131" t="str">
        <f t="shared" si="15"/>
        <v>N/A</v>
      </c>
      <c r="J131" t="str">
        <f t="shared" si="16"/>
        <v>N/A</v>
      </c>
      <c r="K131" t="str">
        <f t="shared" si="17"/>
        <v>N/A</v>
      </c>
      <c r="L131" t="str">
        <f t="shared" si="18"/>
        <v>N/A</v>
      </c>
      <c r="M131" t="str">
        <f t="shared" si="19"/>
        <v>N/A</v>
      </c>
      <c r="N131" t="str">
        <f t="shared" si="20"/>
        <v>N/A</v>
      </c>
    </row>
    <row r="132" spans="1:14" x14ac:dyDescent="0.3">
      <c r="A132" s="1">
        <v>7</v>
      </c>
      <c r="B132" t="s">
        <v>214</v>
      </c>
      <c r="C132" t="s">
        <v>6678</v>
      </c>
      <c r="I132" t="str">
        <f t="shared" si="15"/>
        <v>N/A</v>
      </c>
      <c r="J132" t="str">
        <f t="shared" si="16"/>
        <v>N/A</v>
      </c>
      <c r="K132" t="str">
        <f t="shared" si="17"/>
        <v>N/A</v>
      </c>
      <c r="L132" t="str">
        <f t="shared" si="18"/>
        <v>N/A</v>
      </c>
      <c r="M132" t="str">
        <f t="shared" si="19"/>
        <v>N/A</v>
      </c>
      <c r="N132" t="str">
        <f t="shared" si="20"/>
        <v>N/A</v>
      </c>
    </row>
    <row r="133" spans="1:14" x14ac:dyDescent="0.3">
      <c r="A133" s="1">
        <v>8</v>
      </c>
      <c r="B133" t="s">
        <v>215</v>
      </c>
      <c r="I133" t="str">
        <f t="shared" si="15"/>
        <v>N/A</v>
      </c>
      <c r="J133" t="str">
        <f t="shared" si="16"/>
        <v>N/A</v>
      </c>
      <c r="K133" t="str">
        <f t="shared" si="17"/>
        <v>N/A</v>
      </c>
      <c r="L133" t="str">
        <f t="shared" si="18"/>
        <v>N/A</v>
      </c>
      <c r="M133" t="str">
        <f t="shared" si="19"/>
        <v>N/A</v>
      </c>
      <c r="N133" t="str">
        <f t="shared" si="20"/>
        <v>N/A</v>
      </c>
    </row>
    <row r="134" spans="1:14" x14ac:dyDescent="0.3">
      <c r="A134" s="1">
        <v>9</v>
      </c>
      <c r="B134" t="s">
        <v>217</v>
      </c>
      <c r="I134" t="str">
        <f t="shared" si="15"/>
        <v>N/A</v>
      </c>
      <c r="J134" t="str">
        <f t="shared" si="16"/>
        <v>N/A</v>
      </c>
      <c r="K134" t="str">
        <f t="shared" si="17"/>
        <v>N/A</v>
      </c>
      <c r="L134" t="str">
        <f t="shared" si="18"/>
        <v>N/A</v>
      </c>
      <c r="M134" t="str">
        <f t="shared" si="19"/>
        <v>N/A</v>
      </c>
      <c r="N134" t="str">
        <f t="shared" si="20"/>
        <v>N/A</v>
      </c>
    </row>
    <row r="135" spans="1:14" x14ac:dyDescent="0.3">
      <c r="I135" t="str">
        <f t="shared" si="15"/>
        <v>N/A</v>
      </c>
      <c r="J135" t="str">
        <f t="shared" si="16"/>
        <v>N/A</v>
      </c>
      <c r="K135" t="str">
        <f t="shared" si="17"/>
        <v>N/A</v>
      </c>
      <c r="L135" t="str">
        <f t="shared" si="18"/>
        <v>N/A</v>
      </c>
      <c r="M135" t="str">
        <f t="shared" si="19"/>
        <v>N/A</v>
      </c>
      <c r="N135" t="str">
        <f t="shared" si="20"/>
        <v>N/A</v>
      </c>
    </row>
    <row r="136" spans="1:14" x14ac:dyDescent="0.3">
      <c r="I136" t="str">
        <f t="shared" si="15"/>
        <v>N/A</v>
      </c>
      <c r="J136" t="str">
        <f t="shared" si="16"/>
        <v>N/A</v>
      </c>
      <c r="K136" t="str">
        <f t="shared" si="17"/>
        <v>N/A</v>
      </c>
      <c r="L136" t="str">
        <f t="shared" si="18"/>
        <v>N/A</v>
      </c>
      <c r="M136" t="str">
        <f t="shared" si="19"/>
        <v>N/A</v>
      </c>
      <c r="N136" t="str">
        <f t="shared" si="20"/>
        <v>N/A</v>
      </c>
    </row>
    <row r="137" spans="1:14" x14ac:dyDescent="0.3">
      <c r="B137" s="1" t="s">
        <v>219</v>
      </c>
      <c r="C137" s="1" t="s">
        <v>220</v>
      </c>
      <c r="D137" s="1" t="s">
        <v>221</v>
      </c>
      <c r="E137" s="1" t="s">
        <v>222</v>
      </c>
      <c r="F137" s="1" t="s">
        <v>223</v>
      </c>
      <c r="I137" t="str">
        <f t="shared" si="15"/>
        <v>N/A</v>
      </c>
      <c r="J137" t="str">
        <f t="shared" si="16"/>
        <v>N/A</v>
      </c>
      <c r="K137" t="str">
        <f t="shared" si="17"/>
        <v>N/A</v>
      </c>
      <c r="L137" t="str">
        <f t="shared" si="18"/>
        <v>N/A</v>
      </c>
      <c r="M137" t="str">
        <f t="shared" si="19"/>
        <v>N/A</v>
      </c>
      <c r="N137" t="str">
        <f t="shared" si="20"/>
        <v>N/A</v>
      </c>
    </row>
    <row r="138" spans="1:14" x14ac:dyDescent="0.3">
      <c r="A138" s="1">
        <v>0</v>
      </c>
      <c r="B138" t="s">
        <v>6679</v>
      </c>
      <c r="C138" t="s">
        <v>6680</v>
      </c>
      <c r="D138" t="s">
        <v>3819</v>
      </c>
      <c r="E138" t="s">
        <v>4719</v>
      </c>
      <c r="F138">
        <v>47</v>
      </c>
      <c r="I138" t="str">
        <f t="shared" si="15"/>
        <v>N/A</v>
      </c>
      <c r="J138" t="str">
        <f t="shared" si="16"/>
        <v>N/A</v>
      </c>
      <c r="K138">
        <f t="shared" si="17"/>
        <v>1080000</v>
      </c>
      <c r="L138">
        <f t="shared" si="18"/>
        <v>1440000</v>
      </c>
      <c r="M138">
        <f t="shared" si="19"/>
        <v>47</v>
      </c>
      <c r="N138" t="str">
        <f t="shared" si="20"/>
        <v>N/A</v>
      </c>
    </row>
    <row r="139" spans="1:14" x14ac:dyDescent="0.3">
      <c r="A139" s="1">
        <v>1</v>
      </c>
      <c r="B139" t="s">
        <v>6681</v>
      </c>
      <c r="C139" t="s">
        <v>6682</v>
      </c>
      <c r="D139" t="s">
        <v>6683</v>
      </c>
      <c r="F139">
        <v>55</v>
      </c>
      <c r="I139" t="str">
        <f t="shared" si="15"/>
        <v>N/A</v>
      </c>
      <c r="J139" t="str">
        <f t="shared" si="16"/>
        <v>N/A</v>
      </c>
      <c r="K139">
        <f t="shared" si="17"/>
        <v>583510</v>
      </c>
      <c r="L139" t="str">
        <f t="shared" si="18"/>
        <v>N/A</v>
      </c>
      <c r="M139">
        <f t="shared" si="19"/>
        <v>55</v>
      </c>
      <c r="N139" t="str">
        <f t="shared" si="20"/>
        <v>N/A</v>
      </c>
    </row>
    <row r="140" spans="1:14" x14ac:dyDescent="0.3">
      <c r="A140" s="1">
        <v>2</v>
      </c>
      <c r="B140" t="s">
        <v>6684</v>
      </c>
      <c r="C140" t="s">
        <v>3840</v>
      </c>
      <c r="D140" t="s">
        <v>6685</v>
      </c>
      <c r="F140">
        <v>51</v>
      </c>
      <c r="I140" t="str">
        <f t="shared" si="15"/>
        <v>N/A</v>
      </c>
      <c r="J140" t="str">
        <f t="shared" si="16"/>
        <v>N/A</v>
      </c>
      <c r="K140">
        <f t="shared" si="17"/>
        <v>384040</v>
      </c>
      <c r="L140" t="str">
        <f t="shared" si="18"/>
        <v>N/A</v>
      </c>
      <c r="M140">
        <f t="shared" si="19"/>
        <v>51</v>
      </c>
      <c r="N140" t="str">
        <f t="shared" si="20"/>
        <v>N/A</v>
      </c>
    </row>
    <row r="141" spans="1:14" x14ac:dyDescent="0.3">
      <c r="A141" s="1">
        <v>3</v>
      </c>
      <c r="B141" t="s">
        <v>6686</v>
      </c>
      <c r="C141" t="s">
        <v>6687</v>
      </c>
      <c r="D141" t="s">
        <v>6688</v>
      </c>
      <c r="E141" t="s">
        <v>6689</v>
      </c>
      <c r="F141">
        <v>44</v>
      </c>
      <c r="I141" t="str">
        <f t="shared" si="15"/>
        <v>N/A</v>
      </c>
      <c r="J141" t="str">
        <f t="shared" si="16"/>
        <v>N/A</v>
      </c>
      <c r="K141">
        <f t="shared" si="17"/>
        <v>423390</v>
      </c>
      <c r="L141">
        <f t="shared" si="18"/>
        <v>256149.99999999997</v>
      </c>
      <c r="M141">
        <f t="shared" si="19"/>
        <v>44</v>
      </c>
      <c r="N141" t="str">
        <f t="shared" si="20"/>
        <v>N/A</v>
      </c>
    </row>
    <row r="142" spans="1:14" x14ac:dyDescent="0.3">
      <c r="A142" s="1">
        <v>4</v>
      </c>
      <c r="B142" t="s">
        <v>6690</v>
      </c>
      <c r="C142" t="s">
        <v>6691</v>
      </c>
      <c r="F142">
        <v>46</v>
      </c>
      <c r="I142" t="str">
        <f t="shared" si="15"/>
        <v>N/A</v>
      </c>
      <c r="J142" t="str">
        <f t="shared" si="16"/>
        <v>N/A</v>
      </c>
      <c r="K142" t="str">
        <f t="shared" si="17"/>
        <v>N/A</v>
      </c>
      <c r="L142" t="str">
        <f t="shared" si="18"/>
        <v>N/A</v>
      </c>
      <c r="M142">
        <f t="shared" si="19"/>
        <v>46</v>
      </c>
      <c r="N142" t="str">
        <f t="shared" si="20"/>
        <v>N/A</v>
      </c>
    </row>
    <row r="143" spans="1:14" x14ac:dyDescent="0.3">
      <c r="I143" t="str">
        <f t="shared" si="15"/>
        <v>N/A</v>
      </c>
      <c r="J143" t="str">
        <f t="shared" si="16"/>
        <v>N/A</v>
      </c>
      <c r="K143" t="str">
        <f t="shared" si="17"/>
        <v>N/A</v>
      </c>
      <c r="L143" t="str">
        <f t="shared" si="18"/>
        <v>N/A</v>
      </c>
      <c r="M143" t="str">
        <f t="shared" si="19"/>
        <v>N/A</v>
      </c>
      <c r="N143" t="str">
        <f t="shared" si="20"/>
        <v>N/A</v>
      </c>
    </row>
    <row r="144" spans="1:14" x14ac:dyDescent="0.3">
      <c r="B144" s="1" t="s">
        <v>241</v>
      </c>
      <c r="C144" s="1" t="s">
        <v>242</v>
      </c>
      <c r="D144" s="1" t="s">
        <v>243</v>
      </c>
      <c r="E144" s="1" t="s">
        <v>244</v>
      </c>
      <c r="F144" s="1" t="s">
        <v>245</v>
      </c>
      <c r="G144" s="1" t="s">
        <v>246</v>
      </c>
      <c r="H144" s="1" t="s">
        <v>247</v>
      </c>
      <c r="I144" t="str">
        <f t="shared" si="15"/>
        <v>pos_trend</v>
      </c>
      <c r="J144">
        <f t="shared" si="16"/>
        <v>2012</v>
      </c>
      <c r="K144">
        <f t="shared" si="17"/>
        <v>2013</v>
      </c>
      <c r="L144">
        <f t="shared" si="18"/>
        <v>2014</v>
      </c>
      <c r="M144">
        <f t="shared" si="19"/>
        <v>2015</v>
      </c>
      <c r="N144">
        <f t="shared" si="20"/>
        <v>2016</v>
      </c>
    </row>
    <row r="145" spans="1:14" x14ac:dyDescent="0.3">
      <c r="A145" s="1">
        <v>0</v>
      </c>
      <c r="B145" t="s">
        <v>248</v>
      </c>
      <c r="C145" t="s">
        <v>6692</v>
      </c>
      <c r="D145" t="s">
        <v>6693</v>
      </c>
      <c r="E145" t="s">
        <v>6694</v>
      </c>
      <c r="F145" t="s">
        <v>6695</v>
      </c>
      <c r="G145" t="s">
        <v>6696</v>
      </c>
      <c r="I145" t="str">
        <f t="shared" si="15"/>
        <v>N/A</v>
      </c>
      <c r="J145">
        <f t="shared" si="16"/>
        <v>321250000</v>
      </c>
      <c r="K145">
        <f t="shared" si="17"/>
        <v>357760000</v>
      </c>
      <c r="L145">
        <f t="shared" si="18"/>
        <v>402630000</v>
      </c>
      <c r="M145">
        <f t="shared" si="19"/>
        <v>403510000</v>
      </c>
      <c r="N145">
        <f t="shared" si="20"/>
        <v>395100000</v>
      </c>
    </row>
    <row r="146" spans="1:14" x14ac:dyDescent="0.3">
      <c r="A146" s="1">
        <v>1</v>
      </c>
      <c r="B146" t="s">
        <v>6697</v>
      </c>
      <c r="C146" t="s">
        <v>6698</v>
      </c>
      <c r="D146" t="s">
        <v>6699</v>
      </c>
      <c r="E146" t="s">
        <v>6700</v>
      </c>
      <c r="F146" t="s">
        <v>6701</v>
      </c>
      <c r="G146" t="s">
        <v>6702</v>
      </c>
      <c r="I146" t="str">
        <f t="shared" si="15"/>
        <v>N/A</v>
      </c>
      <c r="J146">
        <f t="shared" si="16"/>
        <v>290690000</v>
      </c>
      <c r="K146">
        <f t="shared" si="17"/>
        <v>329980000</v>
      </c>
      <c r="L146">
        <f t="shared" si="18"/>
        <v>375750000</v>
      </c>
      <c r="M146">
        <f t="shared" si="19"/>
        <v>375890000</v>
      </c>
      <c r="N146">
        <f t="shared" si="20"/>
        <v>368700000</v>
      </c>
    </row>
    <row r="147" spans="1:14" x14ac:dyDescent="0.3">
      <c r="A147" s="1">
        <v>2</v>
      </c>
      <c r="B147" t="s">
        <v>6262</v>
      </c>
      <c r="C147" t="s">
        <v>6703</v>
      </c>
      <c r="D147" t="s">
        <v>6704</v>
      </c>
      <c r="E147" t="s">
        <v>6705</v>
      </c>
      <c r="F147" t="s">
        <v>6706</v>
      </c>
      <c r="G147" t="s">
        <v>4618</v>
      </c>
      <c r="I147" t="str">
        <f t="shared" si="15"/>
        <v>N/A</v>
      </c>
      <c r="J147">
        <f t="shared" si="16"/>
        <v>27260000</v>
      </c>
      <c r="K147">
        <f t="shared" si="17"/>
        <v>26230000</v>
      </c>
      <c r="L147">
        <f t="shared" si="18"/>
        <v>27050000</v>
      </c>
      <c r="M147">
        <f t="shared" si="19"/>
        <v>27280000</v>
      </c>
      <c r="N147">
        <f t="shared" si="20"/>
        <v>26880000</v>
      </c>
    </row>
    <row r="148" spans="1:14" x14ac:dyDescent="0.3">
      <c r="A148" s="1">
        <v>3</v>
      </c>
      <c r="B148" t="s">
        <v>6707</v>
      </c>
      <c r="C148" t="s">
        <v>6708</v>
      </c>
      <c r="D148" t="s">
        <v>2400</v>
      </c>
      <c r="E148" t="s">
        <v>6709</v>
      </c>
      <c r="F148" t="s">
        <v>6710</v>
      </c>
      <c r="G148" t="s">
        <v>6711</v>
      </c>
      <c r="I148" t="str">
        <f t="shared" si="15"/>
        <v>neg_trend</v>
      </c>
      <c r="J148">
        <f t="shared" si="16"/>
        <v>2740000</v>
      </c>
      <c r="K148">
        <f t="shared" si="17"/>
        <v>1130000</v>
      </c>
      <c r="L148">
        <f t="shared" si="18"/>
        <v>299000</v>
      </c>
      <c r="M148">
        <f t="shared" si="19"/>
        <v>15000</v>
      </c>
      <c r="N148">
        <f t="shared" si="20"/>
        <v>-837000</v>
      </c>
    </row>
    <row r="149" spans="1:14" x14ac:dyDescent="0.3">
      <c r="A149" s="1">
        <v>4</v>
      </c>
      <c r="B149" t="s">
        <v>6712</v>
      </c>
      <c r="C149" t="s">
        <v>6713</v>
      </c>
      <c r="D149" t="s">
        <v>6714</v>
      </c>
      <c r="E149" t="s">
        <v>6715</v>
      </c>
      <c r="F149" t="s">
        <v>6716</v>
      </c>
      <c r="G149" t="s">
        <v>6717</v>
      </c>
      <c r="I149" t="str">
        <f t="shared" si="15"/>
        <v>N/A</v>
      </c>
      <c r="J149">
        <f t="shared" si="16"/>
        <v>562000</v>
      </c>
      <c r="K149">
        <f t="shared" si="17"/>
        <v>427000</v>
      </c>
      <c r="L149">
        <f t="shared" si="18"/>
        <v>-464000</v>
      </c>
      <c r="M149">
        <f t="shared" si="19"/>
        <v>316000</v>
      </c>
      <c r="N149">
        <f t="shared" si="20"/>
        <v>347000</v>
      </c>
    </row>
    <row r="150" spans="1:14" x14ac:dyDescent="0.3">
      <c r="A150" s="1">
        <v>5</v>
      </c>
      <c r="B150" t="s">
        <v>253</v>
      </c>
      <c r="C150" t="s">
        <v>254</v>
      </c>
      <c r="D150" t="s">
        <v>6718</v>
      </c>
      <c r="E150" t="s">
        <v>6719</v>
      </c>
      <c r="F150" t="s">
        <v>3955</v>
      </c>
      <c r="G150" t="s">
        <v>6720</v>
      </c>
      <c r="I150" t="str">
        <f t="shared" si="15"/>
        <v>N/A</v>
      </c>
      <c r="J150" t="str">
        <f t="shared" si="16"/>
        <v>N/A</v>
      </c>
      <c r="K150">
        <f t="shared" si="17"/>
        <v>0.1137</v>
      </c>
      <c r="L150">
        <f t="shared" si="18"/>
        <v>0.12539999999999998</v>
      </c>
      <c r="M150">
        <f t="shared" si="19"/>
        <v>2.2000000000000001E-3</v>
      </c>
      <c r="N150">
        <f t="shared" si="20"/>
        <v>-2.0800000000000003E-2</v>
      </c>
    </row>
    <row r="151" spans="1:14" x14ac:dyDescent="0.3">
      <c r="A151" s="1">
        <v>6</v>
      </c>
      <c r="B151" t="s">
        <v>6721</v>
      </c>
      <c r="C151" t="s">
        <v>6722</v>
      </c>
      <c r="D151" t="s">
        <v>6723</v>
      </c>
      <c r="E151" t="s">
        <v>6724</v>
      </c>
      <c r="F151" t="s">
        <v>6725</v>
      </c>
      <c r="G151" t="s">
        <v>6726</v>
      </c>
      <c r="I151" t="str">
        <f t="shared" si="15"/>
        <v>N/A</v>
      </c>
      <c r="J151">
        <f t="shared" si="16"/>
        <v>222110000</v>
      </c>
      <c r="K151">
        <f t="shared" si="17"/>
        <v>230020000</v>
      </c>
      <c r="L151">
        <f t="shared" si="18"/>
        <v>245310000</v>
      </c>
      <c r="M151">
        <f t="shared" si="19"/>
        <v>215870000</v>
      </c>
      <c r="N151">
        <f t="shared" si="20"/>
        <v>203250000</v>
      </c>
    </row>
    <row r="152" spans="1:14" x14ac:dyDescent="0.3">
      <c r="A152" s="1">
        <v>7</v>
      </c>
      <c r="B152" t="s">
        <v>6727</v>
      </c>
      <c r="C152" t="s">
        <v>6728</v>
      </c>
      <c r="D152" t="s">
        <v>6729</v>
      </c>
      <c r="E152" t="s">
        <v>6730</v>
      </c>
      <c r="F152" t="s">
        <v>6731</v>
      </c>
      <c r="G152" t="s">
        <v>6732</v>
      </c>
      <c r="I152" t="str">
        <f t="shared" si="15"/>
        <v>N/A</v>
      </c>
      <c r="J152">
        <f t="shared" si="16"/>
        <v>219900000</v>
      </c>
      <c r="K152">
        <f t="shared" si="17"/>
        <v>228970000</v>
      </c>
      <c r="L152">
        <f t="shared" si="18"/>
        <v>244920000</v>
      </c>
      <c r="M152">
        <f t="shared" si="19"/>
        <v>214570000</v>
      </c>
      <c r="N152">
        <f t="shared" si="20"/>
        <v>199030000</v>
      </c>
    </row>
    <row r="153" spans="1:14" x14ac:dyDescent="0.3">
      <c r="A153" s="1">
        <v>8</v>
      </c>
      <c r="B153" t="s">
        <v>6733</v>
      </c>
      <c r="C153" t="s">
        <v>254</v>
      </c>
      <c r="D153" t="s">
        <v>4897</v>
      </c>
      <c r="E153" t="s">
        <v>6734</v>
      </c>
      <c r="F153" t="s">
        <v>6735</v>
      </c>
      <c r="G153" t="s">
        <v>5499</v>
      </c>
      <c r="I153" t="str">
        <f t="shared" si="15"/>
        <v>N/A</v>
      </c>
      <c r="J153" t="str">
        <f t="shared" si="16"/>
        <v>N/A</v>
      </c>
      <c r="K153">
        <f t="shared" si="17"/>
        <v>3.56E-2</v>
      </c>
      <c r="L153">
        <f t="shared" si="18"/>
        <v>6.6500000000000004E-2</v>
      </c>
      <c r="M153">
        <f t="shared" si="19"/>
        <v>-0.12</v>
      </c>
      <c r="N153">
        <f t="shared" si="20"/>
        <v>-5.8499999999999996E-2</v>
      </c>
    </row>
    <row r="154" spans="1:14" x14ac:dyDescent="0.3">
      <c r="A154" s="1">
        <v>9</v>
      </c>
      <c r="B154" t="s">
        <v>6736</v>
      </c>
      <c r="C154" t="s">
        <v>254</v>
      </c>
      <c r="D154" t="s">
        <v>254</v>
      </c>
      <c r="E154" t="s">
        <v>254</v>
      </c>
      <c r="F154" t="s">
        <v>254</v>
      </c>
      <c r="G154" t="s">
        <v>6737</v>
      </c>
      <c r="I154" t="str">
        <f t="shared" si="15"/>
        <v>N/A</v>
      </c>
      <c r="J154" t="str">
        <f t="shared" si="16"/>
        <v>N/A</v>
      </c>
      <c r="K154" t="str">
        <f t="shared" si="17"/>
        <v>N/A</v>
      </c>
      <c r="L154" t="str">
        <f t="shared" si="18"/>
        <v>N/A</v>
      </c>
      <c r="M154" t="str">
        <f t="shared" si="19"/>
        <v>N/A</v>
      </c>
      <c r="N154">
        <f t="shared" si="20"/>
        <v>0.53979999999999995</v>
      </c>
    </row>
    <row r="155" spans="1:14" x14ac:dyDescent="0.3">
      <c r="I155" t="str">
        <f t="shared" si="15"/>
        <v>N/A</v>
      </c>
      <c r="J155" t="str">
        <f t="shared" si="16"/>
        <v>N/A</v>
      </c>
      <c r="K155" t="str">
        <f t="shared" si="17"/>
        <v>N/A</v>
      </c>
      <c r="L155" t="str">
        <f t="shared" si="18"/>
        <v>N/A</v>
      </c>
      <c r="M155" t="str">
        <f t="shared" si="19"/>
        <v>N/A</v>
      </c>
      <c r="N155" t="str">
        <f t="shared" si="20"/>
        <v>N/A</v>
      </c>
    </row>
    <row r="156" spans="1:14" x14ac:dyDescent="0.3">
      <c r="B156" s="1" t="s">
        <v>307</v>
      </c>
      <c r="C156" s="1" t="s">
        <v>242</v>
      </c>
      <c r="D156" s="1" t="s">
        <v>243</v>
      </c>
      <c r="E156" s="1" t="s">
        <v>244</v>
      </c>
      <c r="F156" s="1" t="s">
        <v>245</v>
      </c>
      <c r="G156" s="1" t="s">
        <v>246</v>
      </c>
      <c r="H156" s="1" t="s">
        <v>247</v>
      </c>
      <c r="I156" t="str">
        <f t="shared" si="15"/>
        <v>pos_trend</v>
      </c>
      <c r="J156">
        <f t="shared" si="16"/>
        <v>2012</v>
      </c>
      <c r="K156">
        <f t="shared" si="17"/>
        <v>2013</v>
      </c>
      <c r="L156">
        <f t="shared" si="18"/>
        <v>2014</v>
      </c>
      <c r="M156">
        <f t="shared" si="19"/>
        <v>2015</v>
      </c>
      <c r="N156">
        <f t="shared" si="20"/>
        <v>2016</v>
      </c>
    </row>
    <row r="157" spans="1:14" x14ac:dyDescent="0.3">
      <c r="A157" s="1">
        <v>0</v>
      </c>
      <c r="B157" t="s">
        <v>6738</v>
      </c>
      <c r="C157" t="s">
        <v>6739</v>
      </c>
      <c r="D157" t="s">
        <v>6740</v>
      </c>
      <c r="E157" t="s">
        <v>6741</v>
      </c>
      <c r="F157" t="s">
        <v>6742</v>
      </c>
      <c r="G157" t="s">
        <v>6743</v>
      </c>
      <c r="I157" t="str">
        <f t="shared" si="15"/>
        <v>N/A</v>
      </c>
      <c r="J157">
        <f t="shared" si="16"/>
        <v>61430000</v>
      </c>
      <c r="K157">
        <f t="shared" si="17"/>
        <v>67120000</v>
      </c>
      <c r="L157">
        <f t="shared" si="18"/>
        <v>84960000</v>
      </c>
      <c r="M157">
        <f t="shared" si="19"/>
        <v>84110000</v>
      </c>
      <c r="N157">
        <f t="shared" si="20"/>
        <v>80590000</v>
      </c>
    </row>
    <row r="158" spans="1:14" x14ac:dyDescent="0.3">
      <c r="A158" s="1">
        <v>1</v>
      </c>
      <c r="B158" t="s">
        <v>6744</v>
      </c>
      <c r="C158" t="s">
        <v>6739</v>
      </c>
      <c r="D158" t="s">
        <v>6740</v>
      </c>
      <c r="E158" t="s">
        <v>6741</v>
      </c>
      <c r="F158" t="s">
        <v>6742</v>
      </c>
      <c r="G158" t="s">
        <v>6743</v>
      </c>
      <c r="I158" t="str">
        <f t="shared" si="15"/>
        <v>N/A</v>
      </c>
      <c r="J158">
        <f t="shared" si="16"/>
        <v>61430000</v>
      </c>
      <c r="K158">
        <f t="shared" si="17"/>
        <v>67120000</v>
      </c>
      <c r="L158">
        <f t="shared" si="18"/>
        <v>84960000</v>
      </c>
      <c r="M158">
        <f t="shared" si="19"/>
        <v>84110000</v>
      </c>
      <c r="N158">
        <f t="shared" si="20"/>
        <v>80590000</v>
      </c>
    </row>
    <row r="159" spans="1:14" x14ac:dyDescent="0.3">
      <c r="A159" s="1">
        <v>2</v>
      </c>
      <c r="B159" t="s">
        <v>6745</v>
      </c>
      <c r="C159" t="s">
        <v>6746</v>
      </c>
      <c r="D159" t="s">
        <v>6747</v>
      </c>
      <c r="E159" t="s">
        <v>6748</v>
      </c>
      <c r="F159" t="s">
        <v>6749</v>
      </c>
      <c r="G159" t="s">
        <v>6750</v>
      </c>
      <c r="I159" t="str">
        <f t="shared" si="15"/>
        <v>N/A</v>
      </c>
      <c r="J159">
        <f t="shared" si="16"/>
        <v>20840000</v>
      </c>
      <c r="K159">
        <f t="shared" si="17"/>
        <v>22860000</v>
      </c>
      <c r="L159">
        <f t="shared" si="18"/>
        <v>24520000</v>
      </c>
      <c r="M159">
        <f t="shared" si="19"/>
        <v>24440000</v>
      </c>
      <c r="N159">
        <f t="shared" si="20"/>
        <v>24880000</v>
      </c>
    </row>
    <row r="160" spans="1:14" x14ac:dyDescent="0.3">
      <c r="A160" s="1">
        <v>3</v>
      </c>
      <c r="B160" t="s">
        <v>6751</v>
      </c>
      <c r="C160" t="s">
        <v>6752</v>
      </c>
      <c r="D160" t="s">
        <v>6753</v>
      </c>
      <c r="E160" t="s">
        <v>6754</v>
      </c>
      <c r="F160" t="s">
        <v>4738</v>
      </c>
      <c r="G160" t="s">
        <v>6755</v>
      </c>
      <c r="I160" t="str">
        <f t="shared" si="15"/>
        <v>N/A</v>
      </c>
      <c r="J160">
        <f t="shared" si="16"/>
        <v>40590000</v>
      </c>
      <c r="K160">
        <f t="shared" si="17"/>
        <v>44250000</v>
      </c>
      <c r="L160">
        <f t="shared" si="18"/>
        <v>60450000</v>
      </c>
      <c r="M160">
        <f t="shared" si="19"/>
        <v>59670000</v>
      </c>
      <c r="N160">
        <f t="shared" si="20"/>
        <v>55710000</v>
      </c>
    </row>
    <row r="161" spans="1:14" x14ac:dyDescent="0.3">
      <c r="A161" s="1">
        <v>4</v>
      </c>
      <c r="B161" t="s">
        <v>331</v>
      </c>
      <c r="C161" t="s">
        <v>254</v>
      </c>
      <c r="D161" t="s">
        <v>254</v>
      </c>
      <c r="E161" t="s">
        <v>254</v>
      </c>
      <c r="F161" t="s">
        <v>254</v>
      </c>
      <c r="G161" t="s">
        <v>254</v>
      </c>
      <c r="I161" t="str">
        <f t="shared" si="15"/>
        <v>N/A</v>
      </c>
      <c r="J161" t="str">
        <f t="shared" si="16"/>
        <v>N/A</v>
      </c>
      <c r="K161" t="str">
        <f t="shared" si="17"/>
        <v>N/A</v>
      </c>
      <c r="L161" t="str">
        <f t="shared" si="18"/>
        <v>N/A</v>
      </c>
      <c r="M161" t="str">
        <f t="shared" si="19"/>
        <v>N/A</v>
      </c>
      <c r="N161" t="str">
        <f t="shared" si="20"/>
        <v>N/A</v>
      </c>
    </row>
    <row r="162" spans="1:14" x14ac:dyDescent="0.3">
      <c r="A162" s="1">
        <v>5</v>
      </c>
      <c r="B162" t="s">
        <v>326</v>
      </c>
      <c r="C162" t="s">
        <v>254</v>
      </c>
      <c r="D162" t="s">
        <v>141</v>
      </c>
      <c r="E162" t="s">
        <v>6756</v>
      </c>
      <c r="F162" t="s">
        <v>6757</v>
      </c>
      <c r="G162" t="s">
        <v>6758</v>
      </c>
      <c r="I162" t="str">
        <f t="shared" si="15"/>
        <v>N/A</v>
      </c>
      <c r="J162" t="str">
        <f t="shared" si="16"/>
        <v>N/A</v>
      </c>
      <c r="K162">
        <f t="shared" si="17"/>
        <v>9.2499999999999999E-2</v>
      </c>
      <c r="L162">
        <f t="shared" si="18"/>
        <v>0.26590000000000003</v>
      </c>
      <c r="M162">
        <f t="shared" si="19"/>
        <v>-0.01</v>
      </c>
      <c r="N162">
        <f t="shared" si="20"/>
        <v>-4.1799999999999997E-2</v>
      </c>
    </row>
    <row r="163" spans="1:14" x14ac:dyDescent="0.3">
      <c r="A163" s="1">
        <v>6</v>
      </c>
      <c r="B163" t="s">
        <v>6759</v>
      </c>
      <c r="C163" t="s">
        <v>6760</v>
      </c>
      <c r="D163" t="s">
        <v>571</v>
      </c>
      <c r="E163" t="s">
        <v>6761</v>
      </c>
      <c r="F163" t="s">
        <v>6762</v>
      </c>
      <c r="G163" t="s">
        <v>6763</v>
      </c>
      <c r="I163" t="str">
        <f t="shared" si="15"/>
        <v>pos_trend</v>
      </c>
      <c r="J163">
        <f t="shared" si="16"/>
        <v>37710000</v>
      </c>
      <c r="K163">
        <f t="shared" si="17"/>
        <v>60630000</v>
      </c>
      <c r="L163">
        <f t="shared" si="18"/>
        <v>72360000</v>
      </c>
      <c r="M163">
        <f t="shared" si="19"/>
        <v>103520000</v>
      </c>
      <c r="N163">
        <f t="shared" si="20"/>
        <v>111250000</v>
      </c>
    </row>
    <row r="164" spans="1:14" x14ac:dyDescent="0.3">
      <c r="A164" s="1">
        <v>7</v>
      </c>
      <c r="B164" t="s">
        <v>6764</v>
      </c>
      <c r="C164" t="s">
        <v>6765</v>
      </c>
      <c r="D164" t="s">
        <v>254</v>
      </c>
      <c r="E164" t="s">
        <v>254</v>
      </c>
      <c r="F164" t="s">
        <v>254</v>
      </c>
      <c r="G164" t="s">
        <v>254</v>
      </c>
      <c r="I164" t="str">
        <f t="shared" si="15"/>
        <v>N/A</v>
      </c>
      <c r="J164">
        <f t="shared" si="16"/>
        <v>566000</v>
      </c>
      <c r="K164" t="str">
        <f t="shared" si="17"/>
        <v>N/A</v>
      </c>
      <c r="L164" t="str">
        <f t="shared" si="18"/>
        <v>N/A</v>
      </c>
      <c r="M164" t="str">
        <f t="shared" si="19"/>
        <v>N/A</v>
      </c>
      <c r="N164" t="str">
        <f t="shared" si="20"/>
        <v>N/A</v>
      </c>
    </row>
    <row r="165" spans="1:14" x14ac:dyDescent="0.3">
      <c r="A165" s="1">
        <v>8</v>
      </c>
      <c r="B165" t="s">
        <v>6766</v>
      </c>
      <c r="C165" t="s">
        <v>6765</v>
      </c>
      <c r="D165" t="s">
        <v>254</v>
      </c>
      <c r="E165" t="s">
        <v>254</v>
      </c>
      <c r="F165" t="s">
        <v>254</v>
      </c>
      <c r="G165" t="s">
        <v>254</v>
      </c>
      <c r="I165" t="str">
        <f t="shared" si="15"/>
        <v>N/A</v>
      </c>
      <c r="J165">
        <f t="shared" si="16"/>
        <v>566000</v>
      </c>
      <c r="K165" t="str">
        <f t="shared" si="17"/>
        <v>N/A</v>
      </c>
      <c r="L165" t="str">
        <f t="shared" si="18"/>
        <v>N/A</v>
      </c>
      <c r="M165" t="str">
        <f t="shared" si="19"/>
        <v>N/A</v>
      </c>
      <c r="N165" t="str">
        <f t="shared" si="20"/>
        <v>N/A</v>
      </c>
    </row>
    <row r="166" spans="1:14" x14ac:dyDescent="0.3">
      <c r="A166" s="1">
        <v>9</v>
      </c>
      <c r="B166" t="s">
        <v>369</v>
      </c>
      <c r="C166" t="s">
        <v>254</v>
      </c>
      <c r="D166" t="s">
        <v>254</v>
      </c>
      <c r="E166" t="s">
        <v>254</v>
      </c>
      <c r="F166" t="s">
        <v>254</v>
      </c>
      <c r="G166" t="s">
        <v>254</v>
      </c>
      <c r="I166" t="str">
        <f t="shared" si="15"/>
        <v>N/A</v>
      </c>
      <c r="J166" t="str">
        <f t="shared" si="16"/>
        <v>N/A</v>
      </c>
      <c r="K166" t="str">
        <f t="shared" si="17"/>
        <v>N/A</v>
      </c>
      <c r="L166" t="str">
        <f t="shared" si="18"/>
        <v>N/A</v>
      </c>
      <c r="M166" t="str">
        <f t="shared" si="19"/>
        <v>N/A</v>
      </c>
      <c r="N166" t="str">
        <f t="shared" si="20"/>
        <v>N/A</v>
      </c>
    </row>
    <row r="167" spans="1:14" x14ac:dyDescent="0.3">
      <c r="A167" s="1">
        <v>10</v>
      </c>
      <c r="B167" t="s">
        <v>6767</v>
      </c>
      <c r="C167" t="s">
        <v>6768</v>
      </c>
      <c r="D167" t="s">
        <v>571</v>
      </c>
      <c r="E167" t="s">
        <v>6761</v>
      </c>
      <c r="F167" t="s">
        <v>6762</v>
      </c>
      <c r="G167" t="s">
        <v>6763</v>
      </c>
      <c r="I167" t="str">
        <f t="shared" si="15"/>
        <v>pos_trend</v>
      </c>
      <c r="J167">
        <f t="shared" si="16"/>
        <v>37140000</v>
      </c>
      <c r="K167">
        <f t="shared" si="17"/>
        <v>60630000</v>
      </c>
      <c r="L167">
        <f t="shared" si="18"/>
        <v>72360000</v>
      </c>
      <c r="M167">
        <f t="shared" si="19"/>
        <v>103520000</v>
      </c>
      <c r="N167">
        <f t="shared" si="20"/>
        <v>111250000</v>
      </c>
    </row>
    <row r="168" spans="1:14" x14ac:dyDescent="0.3">
      <c r="A168" s="1">
        <v>11</v>
      </c>
      <c r="B168" t="s">
        <v>6270</v>
      </c>
      <c r="C168" t="s">
        <v>254</v>
      </c>
      <c r="D168" t="s">
        <v>6769</v>
      </c>
      <c r="E168" t="s">
        <v>6770</v>
      </c>
      <c r="F168" t="s">
        <v>6771</v>
      </c>
      <c r="G168" t="s">
        <v>6772</v>
      </c>
      <c r="I168" t="str">
        <f t="shared" si="15"/>
        <v>N/A</v>
      </c>
      <c r="J168" t="str">
        <f t="shared" si="16"/>
        <v>N/A</v>
      </c>
      <c r="K168">
        <f t="shared" si="17"/>
        <v>0.60780000000000001</v>
      </c>
      <c r="L168">
        <f t="shared" si="18"/>
        <v>0.19350000000000001</v>
      </c>
      <c r="M168">
        <f t="shared" si="19"/>
        <v>0.43060000000000004</v>
      </c>
      <c r="N168">
        <f t="shared" si="20"/>
        <v>7.4700000000000003E-2</v>
      </c>
    </row>
    <row r="169" spans="1:14" x14ac:dyDescent="0.3">
      <c r="A169" s="1">
        <v>12</v>
      </c>
      <c r="B169" t="s">
        <v>6271</v>
      </c>
      <c r="C169" t="s">
        <v>254</v>
      </c>
      <c r="D169" t="s">
        <v>6773</v>
      </c>
      <c r="E169" t="s">
        <v>3305</v>
      </c>
      <c r="F169" t="s">
        <v>6774</v>
      </c>
      <c r="G169" t="s">
        <v>1965</v>
      </c>
      <c r="I169" t="str">
        <f t="shared" si="15"/>
        <v>N/A</v>
      </c>
      <c r="J169" t="str">
        <f t="shared" si="16"/>
        <v>N/A</v>
      </c>
      <c r="K169">
        <f t="shared" si="17"/>
        <v>803000</v>
      </c>
      <c r="L169">
        <f t="shared" si="18"/>
        <v>1610000</v>
      </c>
      <c r="M169">
        <f t="shared" si="19"/>
        <v>99000</v>
      </c>
      <c r="N169">
        <f t="shared" si="20"/>
        <v>1570000</v>
      </c>
    </row>
    <row r="170" spans="1:14" x14ac:dyDescent="0.3">
      <c r="A170" s="1">
        <v>13</v>
      </c>
      <c r="B170" t="s">
        <v>6277</v>
      </c>
      <c r="C170" t="s">
        <v>254</v>
      </c>
      <c r="D170" t="s">
        <v>254</v>
      </c>
      <c r="E170" t="s">
        <v>254</v>
      </c>
      <c r="F170" t="s">
        <v>6775</v>
      </c>
      <c r="G170" t="s">
        <v>6776</v>
      </c>
      <c r="I170" t="str">
        <f t="shared" si="15"/>
        <v>N/A</v>
      </c>
      <c r="J170" t="str">
        <f t="shared" si="16"/>
        <v>N/A</v>
      </c>
      <c r="K170" t="str">
        <f t="shared" si="17"/>
        <v>N/A</v>
      </c>
      <c r="L170" t="str">
        <f t="shared" si="18"/>
        <v>N/A</v>
      </c>
      <c r="M170">
        <f t="shared" si="19"/>
        <v>-664000</v>
      </c>
      <c r="N170">
        <f t="shared" si="20"/>
        <v>-1000</v>
      </c>
    </row>
    <row r="171" spans="1:14" x14ac:dyDescent="0.3">
      <c r="A171" s="1">
        <v>14</v>
      </c>
      <c r="B171" t="s">
        <v>356</v>
      </c>
      <c r="C171" t="s">
        <v>254</v>
      </c>
      <c r="D171" t="s">
        <v>6773</v>
      </c>
      <c r="E171" t="s">
        <v>3305</v>
      </c>
      <c r="F171" t="s">
        <v>6777</v>
      </c>
      <c r="G171" t="s">
        <v>1965</v>
      </c>
      <c r="I171" t="str">
        <f t="shared" si="15"/>
        <v>N/A</v>
      </c>
      <c r="J171" t="str">
        <f t="shared" si="16"/>
        <v>N/A</v>
      </c>
      <c r="K171">
        <f t="shared" si="17"/>
        <v>803000</v>
      </c>
      <c r="L171">
        <f t="shared" si="18"/>
        <v>1610000</v>
      </c>
      <c r="M171">
        <f t="shared" si="19"/>
        <v>763000</v>
      </c>
      <c r="N171">
        <f t="shared" si="20"/>
        <v>1570000</v>
      </c>
    </row>
    <row r="172" spans="1:14" x14ac:dyDescent="0.3">
      <c r="A172" s="1">
        <v>15</v>
      </c>
      <c r="B172" t="s">
        <v>332</v>
      </c>
      <c r="C172" t="s">
        <v>254</v>
      </c>
      <c r="D172" t="s">
        <v>6778</v>
      </c>
      <c r="E172" t="s">
        <v>6779</v>
      </c>
      <c r="F172" t="s">
        <v>6780</v>
      </c>
      <c r="G172" t="s">
        <v>254</v>
      </c>
      <c r="I172" t="str">
        <f t="shared" si="15"/>
        <v>N/A</v>
      </c>
      <c r="J172" t="str">
        <f t="shared" si="16"/>
        <v>N/A</v>
      </c>
      <c r="K172">
        <f t="shared" si="17"/>
        <v>2230000</v>
      </c>
      <c r="L172">
        <f t="shared" si="18"/>
        <v>222000</v>
      </c>
      <c r="M172">
        <f t="shared" si="19"/>
        <v>2650000</v>
      </c>
      <c r="N172" t="str">
        <f t="shared" si="20"/>
        <v>N/A</v>
      </c>
    </row>
    <row r="173" spans="1:14" x14ac:dyDescent="0.3">
      <c r="A173" s="1">
        <v>16</v>
      </c>
      <c r="B173" t="s">
        <v>370</v>
      </c>
      <c r="C173" t="s">
        <v>6768</v>
      </c>
      <c r="D173" t="s">
        <v>6781</v>
      </c>
      <c r="E173" t="s">
        <v>6782</v>
      </c>
      <c r="F173" t="s">
        <v>6783</v>
      </c>
      <c r="G173" t="s">
        <v>6784</v>
      </c>
      <c r="I173" t="str">
        <f t="shared" si="15"/>
        <v>pos_trend</v>
      </c>
      <c r="J173">
        <f t="shared" si="16"/>
        <v>37140000</v>
      </c>
      <c r="K173">
        <f t="shared" si="17"/>
        <v>59200000</v>
      </c>
      <c r="L173">
        <f t="shared" si="18"/>
        <v>73750000</v>
      </c>
      <c r="M173">
        <f t="shared" si="19"/>
        <v>100970000</v>
      </c>
      <c r="N173">
        <f t="shared" si="20"/>
        <v>112820000</v>
      </c>
    </row>
    <row r="174" spans="1:14" x14ac:dyDescent="0.3">
      <c r="A174" s="1">
        <v>17</v>
      </c>
      <c r="B174" t="s">
        <v>376</v>
      </c>
      <c r="C174" t="s">
        <v>254</v>
      </c>
      <c r="D174" t="s">
        <v>6785</v>
      </c>
      <c r="E174" t="s">
        <v>6786</v>
      </c>
      <c r="F174" t="s">
        <v>6787</v>
      </c>
      <c r="G174" t="s">
        <v>6380</v>
      </c>
      <c r="I174" t="str">
        <f t="shared" si="15"/>
        <v>N/A</v>
      </c>
      <c r="J174" t="str">
        <f t="shared" si="16"/>
        <v>N/A</v>
      </c>
      <c r="K174">
        <f t="shared" si="17"/>
        <v>0.59389999999999998</v>
      </c>
      <c r="L174">
        <f t="shared" si="18"/>
        <v>0.2457</v>
      </c>
      <c r="M174">
        <f t="shared" si="19"/>
        <v>0.36909999999999998</v>
      </c>
      <c r="N174">
        <f t="shared" si="20"/>
        <v>0.1174</v>
      </c>
    </row>
    <row r="175" spans="1:14" x14ac:dyDescent="0.3">
      <c r="A175" s="1">
        <v>18</v>
      </c>
      <c r="B175" t="s">
        <v>6281</v>
      </c>
      <c r="C175" t="s">
        <v>6788</v>
      </c>
      <c r="D175" t="s">
        <v>6789</v>
      </c>
      <c r="E175" t="s">
        <v>6790</v>
      </c>
      <c r="F175" t="s">
        <v>6791</v>
      </c>
      <c r="G175" t="s">
        <v>6792</v>
      </c>
      <c r="I175" t="str">
        <f t="shared" si="15"/>
        <v>pos_trend</v>
      </c>
      <c r="J175">
        <f t="shared" si="16"/>
        <v>7790000</v>
      </c>
      <c r="K175">
        <f t="shared" si="17"/>
        <v>15570000</v>
      </c>
      <c r="L175">
        <f t="shared" si="18"/>
        <v>20080000</v>
      </c>
      <c r="M175">
        <f t="shared" si="19"/>
        <v>30510000</v>
      </c>
      <c r="N175">
        <f t="shared" si="20"/>
        <v>34960000</v>
      </c>
    </row>
    <row r="176" spans="1:14" x14ac:dyDescent="0.3">
      <c r="A176" s="1">
        <v>19</v>
      </c>
      <c r="B176" t="s">
        <v>6285</v>
      </c>
      <c r="C176" t="s">
        <v>6793</v>
      </c>
      <c r="D176" t="s">
        <v>3481</v>
      </c>
      <c r="E176" t="s">
        <v>6794</v>
      </c>
      <c r="F176" t="s">
        <v>6795</v>
      </c>
      <c r="G176" t="s">
        <v>6796</v>
      </c>
      <c r="I176" t="str">
        <f t="shared" si="15"/>
        <v>pos_trend</v>
      </c>
      <c r="J176">
        <f t="shared" si="16"/>
        <v>7670000</v>
      </c>
      <c r="K176">
        <f t="shared" si="17"/>
        <v>15770000</v>
      </c>
      <c r="L176">
        <f t="shared" si="18"/>
        <v>21500000</v>
      </c>
      <c r="M176">
        <f t="shared" si="19"/>
        <v>29060000</v>
      </c>
      <c r="N176">
        <f t="shared" si="20"/>
        <v>37210000</v>
      </c>
    </row>
    <row r="177" spans="1:14" x14ac:dyDescent="0.3">
      <c r="A177" s="1">
        <v>20</v>
      </c>
      <c r="B177" t="s">
        <v>6286</v>
      </c>
      <c r="C177" t="s">
        <v>254</v>
      </c>
      <c r="D177" t="s">
        <v>254</v>
      </c>
      <c r="E177" t="s">
        <v>254</v>
      </c>
      <c r="F177" t="s">
        <v>254</v>
      </c>
      <c r="G177" t="s">
        <v>254</v>
      </c>
      <c r="I177" t="str">
        <f t="shared" si="15"/>
        <v>N/A</v>
      </c>
      <c r="J177" t="str">
        <f t="shared" si="16"/>
        <v>N/A</v>
      </c>
      <c r="K177" t="str">
        <f t="shared" si="17"/>
        <v>N/A</v>
      </c>
      <c r="L177" t="str">
        <f t="shared" si="18"/>
        <v>N/A</v>
      </c>
      <c r="M177" t="str">
        <f t="shared" si="19"/>
        <v>N/A</v>
      </c>
      <c r="N177" t="str">
        <f t="shared" si="20"/>
        <v>N/A</v>
      </c>
    </row>
    <row r="178" spans="1:14" x14ac:dyDescent="0.3">
      <c r="A178" s="1">
        <v>21</v>
      </c>
      <c r="B178" t="s">
        <v>6287</v>
      </c>
      <c r="C178" t="s">
        <v>3000</v>
      </c>
      <c r="D178" t="s">
        <v>6797</v>
      </c>
      <c r="E178" t="s">
        <v>6798</v>
      </c>
      <c r="F178" t="s">
        <v>1194</v>
      </c>
      <c r="G178" t="s">
        <v>6799</v>
      </c>
      <c r="I178" t="str">
        <f t="shared" si="15"/>
        <v>N/A</v>
      </c>
      <c r="J178">
        <f t="shared" si="16"/>
        <v>116000</v>
      </c>
      <c r="K178">
        <f t="shared" si="17"/>
        <v>-207000</v>
      </c>
      <c r="L178">
        <f t="shared" si="18"/>
        <v>-1410000</v>
      </c>
      <c r="M178">
        <f t="shared" si="19"/>
        <v>1450000</v>
      </c>
      <c r="N178">
        <f t="shared" si="20"/>
        <v>-2250000</v>
      </c>
    </row>
    <row r="179" spans="1:14" x14ac:dyDescent="0.3">
      <c r="A179" s="1">
        <v>22</v>
      </c>
      <c r="B179" t="s">
        <v>6288</v>
      </c>
      <c r="C179" t="s">
        <v>254</v>
      </c>
      <c r="D179" t="s">
        <v>254</v>
      </c>
      <c r="E179" t="s">
        <v>254</v>
      </c>
      <c r="F179" t="s">
        <v>254</v>
      </c>
      <c r="G179" t="s">
        <v>254</v>
      </c>
      <c r="I179" t="str">
        <f t="shared" si="15"/>
        <v>N/A</v>
      </c>
      <c r="J179" t="str">
        <f t="shared" si="16"/>
        <v>N/A</v>
      </c>
      <c r="K179" t="str">
        <f t="shared" si="17"/>
        <v>N/A</v>
      </c>
      <c r="L179" t="str">
        <f t="shared" si="18"/>
        <v>N/A</v>
      </c>
      <c r="M179" t="str">
        <f t="shared" si="19"/>
        <v>N/A</v>
      </c>
      <c r="N179" t="str">
        <f t="shared" si="20"/>
        <v>N/A</v>
      </c>
    </row>
    <row r="180" spans="1:14" x14ac:dyDescent="0.3">
      <c r="A180" s="1">
        <v>23</v>
      </c>
      <c r="B180" t="s">
        <v>413</v>
      </c>
      <c r="C180" t="s">
        <v>254</v>
      </c>
      <c r="D180" t="s">
        <v>254</v>
      </c>
      <c r="E180" t="s">
        <v>254</v>
      </c>
      <c r="F180" t="s">
        <v>254</v>
      </c>
      <c r="G180" t="s">
        <v>254</v>
      </c>
      <c r="I180" t="str">
        <f t="shared" si="15"/>
        <v>N/A</v>
      </c>
      <c r="J180" t="str">
        <f t="shared" si="16"/>
        <v>N/A</v>
      </c>
      <c r="K180" t="str">
        <f t="shared" si="17"/>
        <v>N/A</v>
      </c>
      <c r="L180" t="str">
        <f t="shared" si="18"/>
        <v>N/A</v>
      </c>
      <c r="M180" t="str">
        <f t="shared" si="19"/>
        <v>N/A</v>
      </c>
      <c r="N180" t="str">
        <f t="shared" si="20"/>
        <v>N/A</v>
      </c>
    </row>
    <row r="181" spans="1:14" x14ac:dyDescent="0.3">
      <c r="A181" s="1">
        <v>24</v>
      </c>
      <c r="B181" t="s">
        <v>414</v>
      </c>
      <c r="C181" t="s">
        <v>254</v>
      </c>
      <c r="D181" t="s">
        <v>254</v>
      </c>
      <c r="E181" t="s">
        <v>254</v>
      </c>
      <c r="F181" t="s">
        <v>254</v>
      </c>
      <c r="G181" t="s">
        <v>254</v>
      </c>
      <c r="I181" t="str">
        <f t="shared" si="15"/>
        <v>N/A</v>
      </c>
      <c r="J181" t="str">
        <f t="shared" si="16"/>
        <v>N/A</v>
      </c>
      <c r="K181" t="str">
        <f t="shared" si="17"/>
        <v>N/A</v>
      </c>
      <c r="L181" t="str">
        <f t="shared" si="18"/>
        <v>N/A</v>
      </c>
      <c r="M181" t="str">
        <f t="shared" si="19"/>
        <v>N/A</v>
      </c>
      <c r="N181" t="str">
        <f t="shared" si="20"/>
        <v>N/A</v>
      </c>
    </row>
    <row r="182" spans="1:14" x14ac:dyDescent="0.3">
      <c r="A182" s="1">
        <v>25</v>
      </c>
      <c r="B182" t="s">
        <v>415</v>
      </c>
      <c r="C182" t="s">
        <v>254</v>
      </c>
      <c r="D182" t="s">
        <v>5192</v>
      </c>
      <c r="E182" t="s">
        <v>254</v>
      </c>
      <c r="F182" t="s">
        <v>254</v>
      </c>
      <c r="G182" t="s">
        <v>254</v>
      </c>
      <c r="I182" t="str">
        <f t="shared" si="15"/>
        <v>N/A</v>
      </c>
      <c r="J182" t="str">
        <f t="shared" si="16"/>
        <v>N/A</v>
      </c>
      <c r="K182">
        <f t="shared" si="17"/>
        <v>-142000</v>
      </c>
      <c r="L182" t="str">
        <f t="shared" si="18"/>
        <v>N/A</v>
      </c>
      <c r="M182" t="str">
        <f t="shared" si="19"/>
        <v>N/A</v>
      </c>
      <c r="N182" t="str">
        <f t="shared" si="20"/>
        <v>N/A</v>
      </c>
    </row>
    <row r="183" spans="1:14" x14ac:dyDescent="0.3">
      <c r="A183" s="1">
        <v>26</v>
      </c>
      <c r="B183" t="s">
        <v>416</v>
      </c>
      <c r="C183" t="s">
        <v>4021</v>
      </c>
      <c r="D183" t="s">
        <v>6028</v>
      </c>
      <c r="E183" t="s">
        <v>6800</v>
      </c>
      <c r="F183" t="s">
        <v>6801</v>
      </c>
      <c r="G183" t="s">
        <v>6802</v>
      </c>
      <c r="I183" t="str">
        <f t="shared" si="15"/>
        <v>pos_trend</v>
      </c>
      <c r="J183">
        <f t="shared" si="16"/>
        <v>29350000</v>
      </c>
      <c r="K183">
        <f t="shared" si="17"/>
        <v>43500000</v>
      </c>
      <c r="L183">
        <f t="shared" si="18"/>
        <v>53670000</v>
      </c>
      <c r="M183">
        <f t="shared" si="19"/>
        <v>70460000</v>
      </c>
      <c r="N183">
        <f t="shared" si="20"/>
        <v>77870000</v>
      </c>
    </row>
    <row r="184" spans="1:14" x14ac:dyDescent="0.3">
      <c r="A184" s="1">
        <v>27</v>
      </c>
      <c r="B184" t="s">
        <v>422</v>
      </c>
      <c r="C184" t="s">
        <v>254</v>
      </c>
      <c r="D184" t="s">
        <v>254</v>
      </c>
      <c r="E184" t="s">
        <v>254</v>
      </c>
      <c r="F184" t="s">
        <v>254</v>
      </c>
      <c r="G184" t="s">
        <v>254</v>
      </c>
      <c r="I184" t="str">
        <f t="shared" si="15"/>
        <v>N/A</v>
      </c>
      <c r="J184" t="str">
        <f t="shared" si="16"/>
        <v>N/A</v>
      </c>
      <c r="K184" t="str">
        <f t="shared" si="17"/>
        <v>N/A</v>
      </c>
      <c r="L184" t="str">
        <f t="shared" si="18"/>
        <v>N/A</v>
      </c>
      <c r="M184" t="str">
        <f t="shared" si="19"/>
        <v>N/A</v>
      </c>
      <c r="N184" t="str">
        <f t="shared" si="20"/>
        <v>N/A</v>
      </c>
    </row>
    <row r="185" spans="1:14" x14ac:dyDescent="0.3">
      <c r="A185" s="1">
        <v>28</v>
      </c>
      <c r="B185" t="s">
        <v>423</v>
      </c>
      <c r="C185" t="s">
        <v>4021</v>
      </c>
      <c r="D185" t="s">
        <v>6028</v>
      </c>
      <c r="E185" t="s">
        <v>6800</v>
      </c>
      <c r="F185" t="s">
        <v>6801</v>
      </c>
      <c r="G185" t="s">
        <v>6802</v>
      </c>
      <c r="I185" t="str">
        <f t="shared" si="15"/>
        <v>pos_trend</v>
      </c>
      <c r="J185">
        <f t="shared" si="16"/>
        <v>29350000</v>
      </c>
      <c r="K185">
        <f t="shared" si="17"/>
        <v>43500000</v>
      </c>
      <c r="L185">
        <f t="shared" si="18"/>
        <v>53670000</v>
      </c>
      <c r="M185">
        <f t="shared" si="19"/>
        <v>70460000</v>
      </c>
      <c r="N185">
        <f t="shared" si="20"/>
        <v>77870000</v>
      </c>
    </row>
    <row r="186" spans="1:14" x14ac:dyDescent="0.3">
      <c r="A186" s="1">
        <v>29</v>
      </c>
      <c r="B186" t="s">
        <v>424</v>
      </c>
      <c r="C186" t="s">
        <v>254</v>
      </c>
      <c r="D186" t="s">
        <v>6803</v>
      </c>
      <c r="E186" t="s">
        <v>6804</v>
      </c>
      <c r="F186" t="s">
        <v>6805</v>
      </c>
      <c r="G186" t="s">
        <v>6806</v>
      </c>
      <c r="I186" t="str">
        <f t="shared" si="15"/>
        <v>N/A</v>
      </c>
      <c r="J186" t="str">
        <f t="shared" si="16"/>
        <v>N/A</v>
      </c>
      <c r="K186">
        <f t="shared" si="17"/>
        <v>0.48180000000000001</v>
      </c>
      <c r="L186">
        <f t="shared" si="18"/>
        <v>0.23380000000000001</v>
      </c>
      <c r="M186">
        <f t="shared" si="19"/>
        <v>0.313</v>
      </c>
      <c r="N186">
        <f t="shared" si="20"/>
        <v>0.1051</v>
      </c>
    </row>
    <row r="187" spans="1:14" x14ac:dyDescent="0.3">
      <c r="A187" s="1">
        <v>30</v>
      </c>
      <c r="B187" t="s">
        <v>6296</v>
      </c>
      <c r="C187" t="s">
        <v>254</v>
      </c>
      <c r="D187" t="s">
        <v>254</v>
      </c>
      <c r="E187" t="s">
        <v>254</v>
      </c>
      <c r="F187" t="s">
        <v>254</v>
      </c>
      <c r="G187" t="s">
        <v>6807</v>
      </c>
      <c r="I187" t="str">
        <f t="shared" si="15"/>
        <v>N/A</v>
      </c>
      <c r="J187" t="str">
        <f t="shared" si="16"/>
        <v>N/A</v>
      </c>
      <c r="K187" t="str">
        <f t="shared" si="17"/>
        <v>N/A</v>
      </c>
      <c r="L187" t="str">
        <f t="shared" si="18"/>
        <v>N/A</v>
      </c>
      <c r="M187" t="str">
        <f t="shared" si="19"/>
        <v>N/A</v>
      </c>
      <c r="N187">
        <f t="shared" si="20"/>
        <v>0.19710000000000003</v>
      </c>
    </row>
    <row r="188" spans="1:14" x14ac:dyDescent="0.3">
      <c r="A188" s="1">
        <v>31</v>
      </c>
      <c r="B188" t="s">
        <v>431</v>
      </c>
      <c r="C188" t="s">
        <v>254</v>
      </c>
      <c r="D188" t="s">
        <v>254</v>
      </c>
      <c r="E188" t="s">
        <v>254</v>
      </c>
      <c r="F188" t="s">
        <v>254</v>
      </c>
      <c r="G188" t="s">
        <v>254</v>
      </c>
      <c r="I188" t="str">
        <f t="shared" ref="I188:I251" si="21">IF(AND(K188&gt; J188, L188&gt; K188, M188&gt; L188, N188&gt; M188), "pos_trend", IF(AND(K188&lt; J188, L188&lt; K188, M188&lt; L188, N188&lt; M188), "neg_trend", "N/A"))</f>
        <v>N/A</v>
      </c>
      <c r="J188" t="str">
        <f t="shared" ref="J188:J251" si="22">IFERROR(IF(TRIM(C188)="-", "N/A", IF(RIGHT(C188,1)=")",IF(RIGHT(C188,2)="T)",-1000000000000*VALUE(MID(C188,2,LEN(C188)-3)),IF(RIGHT(C188,2)="M)",-1000000*VALUE(MID(C188,2,LEN(C188)-3)),IF(RIGHT(C188,2)="B)",-1000000000*VALUE(MID(C188,2,LEN(C188)-3)),IF(RIGHT(C188,2)="k)",-1000*VALUE(MID(C188,2,LEN(C188)-3)),VALUE(SUBSTITUTE(C188,",","")))))),IF(RIGHT(C188,1)="T",1000000000000*VALUE(LEFT(C188,LEN(C188)-1)),IF(RIGHT(C188,1)="M",1000000*VALUE(LEFT(C188,LEN(C188)-1)),IF(RIGHT(C188,1)="B",1000000000*VALUE(LEFT(C188,LEN(C188)-1)),IF(RIGHT(C188,1)="%",0.01*VALUE(LEFT(C188,LEN(C188)-1)),IF(RIGHT(C188,1)="k",1000*VALUE(LEFT(C188,LEN(C188)-1)),VALUE(SUBSTITUTE(C188,",",""))))))))),"N/A")</f>
        <v>N/A</v>
      </c>
      <c r="K188" t="str">
        <f t="shared" ref="K188:K251" si="23">IFERROR(IF(TRIM(D188)="-", "N/A", IF(RIGHT(D188,1)=")",IF(RIGHT(D188,2)="T)",-1000000000000*VALUE(MID(D188,2,LEN(D188)-3)),IF(RIGHT(D188,2)="M)",-1000000*VALUE(MID(D188,2,LEN(D188)-3)),IF(RIGHT(D188,2)="B)",-1000000000*VALUE(MID(D188,2,LEN(D188)-3)),IF(RIGHT(D188,2)="k)",-1000*VALUE(MID(D188,2,LEN(D188)-3)),VALUE(SUBSTITUTE(D188,",","")))))),IF(RIGHT(D188,1)="T",1000000000000*VALUE(LEFT(D188,LEN(D188)-1)),IF(RIGHT(D188,1)="M",1000000*VALUE(LEFT(D188,LEN(D188)-1)),IF(RIGHT(D188,1)="B",1000000000*VALUE(LEFT(D188,LEN(D188)-1)),IF(RIGHT(D188,1)="%",0.01*VALUE(LEFT(D188,LEN(D188)-1)),IF(RIGHT(D188,1)="k",1000*VALUE(LEFT(D188,LEN(D188)-1)),VALUE(SUBSTITUTE(D188,",",""))))))))),"N/A")</f>
        <v>N/A</v>
      </c>
      <c r="L188" t="str">
        <f t="shared" ref="L188:L251" si="24">IFERROR(IF(TRIM(E188)="-", "N/A", IF(RIGHT(E188,1)=")",IF(RIGHT(E188,2)="T)",-1000000000000*VALUE(MID(E188,2,LEN(E188)-3)),IF(RIGHT(E188,2)="M)",-1000000*VALUE(MID(E188,2,LEN(E188)-3)),IF(RIGHT(E188,2)="B)",-1000000000*VALUE(MID(E188,2,LEN(E188)-3)),IF(RIGHT(E188,2)="k)",-1000*VALUE(MID(E188,2,LEN(E188)-3)),VALUE(SUBSTITUTE(E188,",","")))))),IF(RIGHT(E188,1)="T",1000000000000*VALUE(LEFT(E188,LEN(E188)-1)),IF(RIGHT(E188,1)="M",1000000*VALUE(LEFT(E188,LEN(E188)-1)),IF(RIGHT(E188,1)="B",1000000000*VALUE(LEFT(E188,LEN(E188)-1)),IF(RIGHT(E188,1)="%",0.01*VALUE(LEFT(E188,LEN(E188)-1)),IF(RIGHT(E188,1)="k",1000*VALUE(LEFT(E188,LEN(E188)-1)),VALUE(SUBSTITUTE(E188,",",""))))))))),"N/A")</f>
        <v>N/A</v>
      </c>
      <c r="M188" t="str">
        <f t="shared" ref="M188:M251" si="25">IFERROR(IF(TRIM(F188)="-", "N/A", IF(RIGHT(F188,1)=")",IF(RIGHT(F188,2)="T)",-1000000000000*VALUE(MID(F188,2,LEN(F188)-3)),IF(RIGHT(F188,2)="M)",-1000000*VALUE(MID(F188,2,LEN(F188)-3)),IF(RIGHT(F188,2)="B)",-1000000000*VALUE(MID(F188,2,LEN(F188)-3)),IF(RIGHT(F188,2)="k)",-1000*VALUE(MID(F188,2,LEN(F188)-3)),VALUE(SUBSTITUTE(F188,",","")))))),IF(RIGHT(F188,1)="T",1000000000000*VALUE(LEFT(F188,LEN(F188)-1)),IF(RIGHT(F188,1)="M",1000000*VALUE(LEFT(F188,LEN(F188)-1)),IF(RIGHT(F188,1)="B",1000000000*VALUE(LEFT(F188,LEN(F188)-1)),IF(RIGHT(F188,1)="%",0.01*VALUE(LEFT(F188,LEN(F188)-1)),IF(RIGHT(F188,1)="k",1000*VALUE(LEFT(F188,LEN(F188)-1)),VALUE(SUBSTITUTE(F188,",",""))))))))),"N/A")</f>
        <v>N/A</v>
      </c>
      <c r="N188" t="str">
        <f t="shared" ref="N188:N251" si="26">IFERROR(IF(TRIM(G188)="-", "N/A", IF(RIGHT(G188,1)=")",IF(RIGHT(G188,2)="T)",-1000000000000*VALUE(MID(G188,2,LEN(G188)-3)),IF(RIGHT(G188,2)="M)",-1000000*VALUE(MID(G188,2,LEN(G188)-3)),IF(RIGHT(G188,2)="B)",-1000000000*VALUE(MID(G188,2,LEN(G188)-3)),IF(RIGHT(G188,2)="k)",-1000*VALUE(MID(G188,2,LEN(G188)-3)),VALUE(SUBSTITUTE(G188,",","")))))),IF(RIGHT(G188,1)="T",1000000000000*VALUE(LEFT(G188,LEN(G188)-1)),IF(RIGHT(G188,1)="M",1000000*VALUE(LEFT(G188,LEN(G188)-1)),IF(RIGHT(G188,1)="B",1000000000*VALUE(LEFT(G188,LEN(G188)-1)),IF(RIGHT(G188,1)="%",0.01*VALUE(LEFT(G188,LEN(G188)-1)),IF(RIGHT(G188,1)="k",1000*VALUE(LEFT(G188,LEN(G188)-1)),VALUE(SUBSTITUTE(G188,",",""))))))))),"N/A")</f>
        <v>N/A</v>
      </c>
    </row>
    <row r="189" spans="1:14" x14ac:dyDescent="0.3">
      <c r="A189" s="1">
        <v>32</v>
      </c>
      <c r="B189" t="s">
        <v>432</v>
      </c>
      <c r="C189" t="s">
        <v>254</v>
      </c>
      <c r="D189" t="s">
        <v>254</v>
      </c>
      <c r="E189" t="s">
        <v>254</v>
      </c>
      <c r="F189" t="s">
        <v>254</v>
      </c>
      <c r="G189" t="s">
        <v>254</v>
      </c>
      <c r="I189" t="str">
        <f t="shared" si="21"/>
        <v>N/A</v>
      </c>
      <c r="J189" t="str">
        <f t="shared" si="22"/>
        <v>N/A</v>
      </c>
      <c r="K189" t="str">
        <f t="shared" si="23"/>
        <v>N/A</v>
      </c>
      <c r="L189" t="str">
        <f t="shared" si="24"/>
        <v>N/A</v>
      </c>
      <c r="M189" t="str">
        <f t="shared" si="25"/>
        <v>N/A</v>
      </c>
      <c r="N189" t="str">
        <f t="shared" si="26"/>
        <v>N/A</v>
      </c>
    </row>
    <row r="190" spans="1:14" x14ac:dyDescent="0.3">
      <c r="A190" s="1">
        <v>33</v>
      </c>
      <c r="B190" t="s">
        <v>433</v>
      </c>
      <c r="C190" t="s">
        <v>254</v>
      </c>
      <c r="D190" t="s">
        <v>254</v>
      </c>
      <c r="E190" t="s">
        <v>254</v>
      </c>
      <c r="F190" t="s">
        <v>254</v>
      </c>
      <c r="G190" t="s">
        <v>254</v>
      </c>
      <c r="I190" t="str">
        <f t="shared" si="21"/>
        <v>N/A</v>
      </c>
      <c r="J190" t="str">
        <f t="shared" si="22"/>
        <v>N/A</v>
      </c>
      <c r="K190" t="str">
        <f t="shared" si="23"/>
        <v>N/A</v>
      </c>
      <c r="L190" t="str">
        <f t="shared" si="24"/>
        <v>N/A</v>
      </c>
      <c r="M190" t="str">
        <f t="shared" si="25"/>
        <v>N/A</v>
      </c>
      <c r="N190" t="str">
        <f t="shared" si="26"/>
        <v>N/A</v>
      </c>
    </row>
    <row r="191" spans="1:14" x14ac:dyDescent="0.3">
      <c r="A191" s="1">
        <v>34</v>
      </c>
      <c r="B191" t="s">
        <v>434</v>
      </c>
      <c r="C191" t="s">
        <v>254</v>
      </c>
      <c r="D191" t="s">
        <v>254</v>
      </c>
      <c r="E191" t="s">
        <v>254</v>
      </c>
      <c r="F191" t="s">
        <v>254</v>
      </c>
      <c r="G191" t="s">
        <v>254</v>
      </c>
      <c r="I191" t="str">
        <f t="shared" si="21"/>
        <v>N/A</v>
      </c>
      <c r="J191" t="str">
        <f t="shared" si="22"/>
        <v>N/A</v>
      </c>
      <c r="K191" t="str">
        <f t="shared" si="23"/>
        <v>N/A</v>
      </c>
      <c r="L191" t="str">
        <f t="shared" si="24"/>
        <v>N/A</v>
      </c>
      <c r="M191" t="str">
        <f t="shared" si="25"/>
        <v>N/A</v>
      </c>
      <c r="N191" t="str">
        <f t="shared" si="26"/>
        <v>N/A</v>
      </c>
    </row>
    <row r="192" spans="1:14" x14ac:dyDescent="0.3">
      <c r="A192" s="1">
        <v>35</v>
      </c>
      <c r="B192" t="s">
        <v>435</v>
      </c>
      <c r="C192" t="s">
        <v>4021</v>
      </c>
      <c r="D192" t="s">
        <v>6028</v>
      </c>
      <c r="E192" t="s">
        <v>6800</v>
      </c>
      <c r="F192" t="s">
        <v>6801</v>
      </c>
      <c r="G192" t="s">
        <v>6802</v>
      </c>
      <c r="I192" t="str">
        <f t="shared" si="21"/>
        <v>pos_trend</v>
      </c>
      <c r="J192">
        <f t="shared" si="22"/>
        <v>29350000</v>
      </c>
      <c r="K192">
        <f t="shared" si="23"/>
        <v>43500000</v>
      </c>
      <c r="L192">
        <f t="shared" si="24"/>
        <v>53670000</v>
      </c>
      <c r="M192">
        <f t="shared" si="25"/>
        <v>70460000</v>
      </c>
      <c r="N192">
        <f t="shared" si="26"/>
        <v>77870000</v>
      </c>
    </row>
    <row r="193" spans="1:14" x14ac:dyDescent="0.3">
      <c r="A193" s="1">
        <v>36</v>
      </c>
      <c r="B193" t="s">
        <v>436</v>
      </c>
      <c r="C193" t="s">
        <v>254</v>
      </c>
      <c r="D193" t="s">
        <v>254</v>
      </c>
      <c r="E193" t="s">
        <v>254</v>
      </c>
      <c r="F193" t="s">
        <v>254</v>
      </c>
      <c r="G193" t="s">
        <v>254</v>
      </c>
      <c r="I193" t="str">
        <f t="shared" si="21"/>
        <v>N/A</v>
      </c>
      <c r="J193" t="str">
        <f t="shared" si="22"/>
        <v>N/A</v>
      </c>
      <c r="K193" t="str">
        <f t="shared" si="23"/>
        <v>N/A</v>
      </c>
      <c r="L193" t="str">
        <f t="shared" si="24"/>
        <v>N/A</v>
      </c>
      <c r="M193" t="str">
        <f t="shared" si="25"/>
        <v>N/A</v>
      </c>
      <c r="N193" t="str">
        <f t="shared" si="26"/>
        <v>N/A</v>
      </c>
    </row>
    <row r="194" spans="1:14" x14ac:dyDescent="0.3">
      <c r="A194" s="1">
        <v>37</v>
      </c>
      <c r="B194" t="s">
        <v>437</v>
      </c>
      <c r="C194" t="s">
        <v>4021</v>
      </c>
      <c r="D194" t="s">
        <v>6028</v>
      </c>
      <c r="E194" t="s">
        <v>6800</v>
      </c>
      <c r="F194" t="s">
        <v>6801</v>
      </c>
      <c r="G194" t="s">
        <v>6802</v>
      </c>
      <c r="I194" t="str">
        <f t="shared" si="21"/>
        <v>pos_trend</v>
      </c>
      <c r="J194">
        <f t="shared" si="22"/>
        <v>29350000</v>
      </c>
      <c r="K194">
        <f t="shared" si="23"/>
        <v>43500000</v>
      </c>
      <c r="L194">
        <f t="shared" si="24"/>
        <v>53670000</v>
      </c>
      <c r="M194">
        <f t="shared" si="25"/>
        <v>70460000</v>
      </c>
      <c r="N194">
        <f t="shared" si="26"/>
        <v>77870000</v>
      </c>
    </row>
    <row r="195" spans="1:14" x14ac:dyDescent="0.3">
      <c r="A195" s="1">
        <v>38</v>
      </c>
      <c r="B195" t="s">
        <v>438</v>
      </c>
      <c r="C195" t="s">
        <v>6808</v>
      </c>
      <c r="D195" t="s">
        <v>6809</v>
      </c>
      <c r="E195" t="s">
        <v>6810</v>
      </c>
      <c r="F195" t="s">
        <v>131</v>
      </c>
      <c r="G195" t="s">
        <v>5263</v>
      </c>
      <c r="I195" t="str">
        <f t="shared" si="21"/>
        <v>pos_trend</v>
      </c>
      <c r="J195">
        <f t="shared" si="22"/>
        <v>1.62</v>
      </c>
      <c r="K195">
        <f t="shared" si="23"/>
        <v>2.37</v>
      </c>
      <c r="L195">
        <f t="shared" si="24"/>
        <v>2.88</v>
      </c>
      <c r="M195">
        <f t="shared" si="25"/>
        <v>3.72</v>
      </c>
      <c r="N195">
        <f t="shared" si="26"/>
        <v>4.08</v>
      </c>
    </row>
    <row r="196" spans="1:14" x14ac:dyDescent="0.3">
      <c r="A196" s="1">
        <v>39</v>
      </c>
      <c r="B196" t="s">
        <v>444</v>
      </c>
      <c r="C196" t="s">
        <v>254</v>
      </c>
      <c r="D196" t="s">
        <v>6811</v>
      </c>
      <c r="E196" t="s">
        <v>6812</v>
      </c>
      <c r="F196" t="s">
        <v>6813</v>
      </c>
      <c r="G196" t="s">
        <v>6814</v>
      </c>
      <c r="I196" t="str">
        <f t="shared" si="21"/>
        <v>N/A</v>
      </c>
      <c r="J196" t="str">
        <f t="shared" si="22"/>
        <v>N/A</v>
      </c>
      <c r="K196">
        <f t="shared" si="23"/>
        <v>0.46299999999999997</v>
      </c>
      <c r="L196">
        <f t="shared" si="24"/>
        <v>0.2152</v>
      </c>
      <c r="M196">
        <f t="shared" si="25"/>
        <v>0.29170000000000001</v>
      </c>
      <c r="N196">
        <f t="shared" si="26"/>
        <v>9.6799999999999997E-2</v>
      </c>
    </row>
    <row r="197" spans="1:14" x14ac:dyDescent="0.3">
      <c r="A197" s="1">
        <v>40</v>
      </c>
      <c r="B197" t="s">
        <v>449</v>
      </c>
      <c r="C197" t="s">
        <v>6815</v>
      </c>
      <c r="D197" t="s">
        <v>6816</v>
      </c>
      <c r="E197" t="s">
        <v>3600</v>
      </c>
      <c r="F197" t="s">
        <v>532</v>
      </c>
      <c r="G197" t="s">
        <v>6817</v>
      </c>
      <c r="I197" t="str">
        <f t="shared" si="21"/>
        <v>pos_trend</v>
      </c>
      <c r="J197">
        <f t="shared" si="22"/>
        <v>18170000</v>
      </c>
      <c r="K197">
        <f t="shared" si="23"/>
        <v>18370000</v>
      </c>
      <c r="L197">
        <f t="shared" si="24"/>
        <v>18650000</v>
      </c>
      <c r="M197">
        <f t="shared" si="25"/>
        <v>18940000</v>
      </c>
      <c r="N197">
        <f t="shared" si="26"/>
        <v>19110000</v>
      </c>
    </row>
    <row r="198" spans="1:14" x14ac:dyDescent="0.3">
      <c r="A198" s="1">
        <v>41</v>
      </c>
      <c r="B198" t="s">
        <v>455</v>
      </c>
      <c r="C198" t="s">
        <v>6225</v>
      </c>
      <c r="D198" t="s">
        <v>6179</v>
      </c>
      <c r="E198" t="s">
        <v>6818</v>
      </c>
      <c r="F198" t="s">
        <v>6819</v>
      </c>
      <c r="G198" t="s">
        <v>5261</v>
      </c>
      <c r="I198" t="str">
        <f t="shared" si="21"/>
        <v>pos_trend</v>
      </c>
      <c r="J198">
        <f t="shared" si="22"/>
        <v>1.58</v>
      </c>
      <c r="K198">
        <f t="shared" si="23"/>
        <v>2.3199999999999998</v>
      </c>
      <c r="L198">
        <f t="shared" si="24"/>
        <v>2.84</v>
      </c>
      <c r="M198">
        <f t="shared" si="25"/>
        <v>3.69</v>
      </c>
      <c r="N198">
        <f t="shared" si="26"/>
        <v>4.05</v>
      </c>
    </row>
    <row r="199" spans="1:14" x14ac:dyDescent="0.3">
      <c r="A199" s="1">
        <v>42</v>
      </c>
      <c r="B199" t="s">
        <v>461</v>
      </c>
      <c r="C199" t="s">
        <v>254</v>
      </c>
      <c r="D199" t="s">
        <v>6820</v>
      </c>
      <c r="E199" t="s">
        <v>6821</v>
      </c>
      <c r="F199" t="s">
        <v>6822</v>
      </c>
      <c r="G199" t="s">
        <v>6823</v>
      </c>
      <c r="I199" t="str">
        <f t="shared" si="21"/>
        <v>N/A</v>
      </c>
      <c r="J199" t="str">
        <f t="shared" si="22"/>
        <v>N/A</v>
      </c>
      <c r="K199">
        <f t="shared" si="23"/>
        <v>0.46840000000000004</v>
      </c>
      <c r="L199">
        <f t="shared" si="24"/>
        <v>0.22409999999999999</v>
      </c>
      <c r="M199">
        <f t="shared" si="25"/>
        <v>0.29930000000000001</v>
      </c>
      <c r="N199">
        <f t="shared" si="26"/>
        <v>9.7600000000000006E-2</v>
      </c>
    </row>
    <row r="200" spans="1:14" x14ac:dyDescent="0.3">
      <c r="A200" s="1">
        <v>43</v>
      </c>
      <c r="B200" t="s">
        <v>466</v>
      </c>
      <c r="C200" t="s">
        <v>6824</v>
      </c>
      <c r="D200" t="s">
        <v>279</v>
      </c>
      <c r="E200" t="s">
        <v>6825</v>
      </c>
      <c r="F200" t="s">
        <v>6826</v>
      </c>
      <c r="G200" t="s">
        <v>6827</v>
      </c>
      <c r="I200" t="str">
        <f t="shared" si="21"/>
        <v>pos_trend</v>
      </c>
      <c r="J200">
        <f t="shared" si="22"/>
        <v>18580000</v>
      </c>
      <c r="K200">
        <f t="shared" si="23"/>
        <v>18750000</v>
      </c>
      <c r="L200">
        <f t="shared" si="24"/>
        <v>18930000</v>
      </c>
      <c r="M200">
        <f t="shared" si="25"/>
        <v>19120000</v>
      </c>
      <c r="N200">
        <f t="shared" si="26"/>
        <v>19200000</v>
      </c>
    </row>
    <row r="201" spans="1:14" x14ac:dyDescent="0.3">
      <c r="I201" t="str">
        <f t="shared" si="21"/>
        <v>N/A</v>
      </c>
      <c r="J201" t="str">
        <f t="shared" si="22"/>
        <v>N/A</v>
      </c>
      <c r="K201" t="str">
        <f t="shared" si="23"/>
        <v>N/A</v>
      </c>
      <c r="L201" t="str">
        <f t="shared" si="24"/>
        <v>N/A</v>
      </c>
      <c r="M201" t="str">
        <f t="shared" si="25"/>
        <v>N/A</v>
      </c>
      <c r="N201" t="str">
        <f t="shared" si="26"/>
        <v>N/A</v>
      </c>
    </row>
    <row r="202" spans="1:14" x14ac:dyDescent="0.3">
      <c r="B202" s="1" t="s">
        <v>241</v>
      </c>
      <c r="C202" s="1" t="s">
        <v>242</v>
      </c>
      <c r="D202" s="1" t="s">
        <v>243</v>
      </c>
      <c r="E202" s="1" t="s">
        <v>244</v>
      </c>
      <c r="F202" s="1" t="s">
        <v>245</v>
      </c>
      <c r="G202" s="1" t="s">
        <v>246</v>
      </c>
      <c r="H202" s="1" t="s">
        <v>247</v>
      </c>
      <c r="I202" t="str">
        <f t="shared" si="21"/>
        <v>pos_trend</v>
      </c>
      <c r="J202">
        <f t="shared" si="22"/>
        <v>2012</v>
      </c>
      <c r="K202">
        <f t="shared" si="23"/>
        <v>2013</v>
      </c>
      <c r="L202">
        <f t="shared" si="24"/>
        <v>2014</v>
      </c>
      <c r="M202">
        <f t="shared" si="25"/>
        <v>2015</v>
      </c>
      <c r="N202">
        <f t="shared" si="26"/>
        <v>2016</v>
      </c>
    </row>
    <row r="203" spans="1:14" x14ac:dyDescent="0.3">
      <c r="A203" s="1">
        <v>0</v>
      </c>
      <c r="B203" t="s">
        <v>490</v>
      </c>
      <c r="C203" t="s">
        <v>6828</v>
      </c>
      <c r="D203" t="s">
        <v>6829</v>
      </c>
      <c r="E203" t="s">
        <v>6830</v>
      </c>
      <c r="F203" t="s">
        <v>6831</v>
      </c>
      <c r="G203" t="s">
        <v>6832</v>
      </c>
      <c r="I203" t="str">
        <f t="shared" si="21"/>
        <v>N/A</v>
      </c>
      <c r="J203">
        <f t="shared" si="22"/>
        <v>92680000</v>
      </c>
      <c r="K203">
        <f t="shared" si="23"/>
        <v>123080000</v>
      </c>
      <c r="L203">
        <f t="shared" si="24"/>
        <v>90960000</v>
      </c>
      <c r="M203">
        <f t="shared" si="25"/>
        <v>69480000</v>
      </c>
      <c r="N203">
        <f t="shared" si="26"/>
        <v>58940000</v>
      </c>
    </row>
    <row r="204" spans="1:14" x14ac:dyDescent="0.3">
      <c r="A204" s="1">
        <v>1</v>
      </c>
      <c r="B204" t="s">
        <v>6833</v>
      </c>
      <c r="C204" t="s">
        <v>254</v>
      </c>
      <c r="D204" t="s">
        <v>6834</v>
      </c>
      <c r="E204" t="s">
        <v>6835</v>
      </c>
      <c r="F204" t="s">
        <v>6836</v>
      </c>
      <c r="G204" t="s">
        <v>6837</v>
      </c>
      <c r="I204" t="str">
        <f t="shared" si="21"/>
        <v>N/A</v>
      </c>
      <c r="J204" t="str">
        <f t="shared" si="22"/>
        <v>N/A</v>
      </c>
      <c r="K204">
        <f t="shared" si="23"/>
        <v>0.32799999999999996</v>
      </c>
      <c r="L204">
        <f t="shared" si="24"/>
        <v>-0.26100000000000001</v>
      </c>
      <c r="M204">
        <f t="shared" si="25"/>
        <v>-0.2361</v>
      </c>
      <c r="N204">
        <f t="shared" si="26"/>
        <v>-0.15179999999999999</v>
      </c>
    </row>
    <row r="205" spans="1:14" x14ac:dyDescent="0.3">
      <c r="A205" s="1">
        <v>2</v>
      </c>
      <c r="B205" t="s">
        <v>6838</v>
      </c>
      <c r="C205" t="s">
        <v>6839</v>
      </c>
      <c r="D205" t="s">
        <v>6840</v>
      </c>
      <c r="E205" t="s">
        <v>1426</v>
      </c>
      <c r="F205" t="s">
        <v>251</v>
      </c>
      <c r="G205" t="s">
        <v>59</v>
      </c>
      <c r="I205" t="str">
        <f t="shared" si="21"/>
        <v>pos_trend</v>
      </c>
      <c r="J205">
        <f t="shared" si="22"/>
        <v>808120000</v>
      </c>
      <c r="K205">
        <f t="shared" si="23"/>
        <v>868180000</v>
      </c>
      <c r="L205">
        <f t="shared" si="24"/>
        <v>1000000000</v>
      </c>
      <c r="M205">
        <f t="shared" si="25"/>
        <v>1030000000</v>
      </c>
      <c r="N205">
        <f t="shared" si="26"/>
        <v>1070000000.0000001</v>
      </c>
    </row>
    <row r="206" spans="1:14" x14ac:dyDescent="0.3">
      <c r="A206" s="1">
        <v>3</v>
      </c>
      <c r="B206" t="s">
        <v>6841</v>
      </c>
      <c r="C206" t="s">
        <v>6842</v>
      </c>
      <c r="D206" t="s">
        <v>6843</v>
      </c>
      <c r="E206" t="s">
        <v>6844</v>
      </c>
      <c r="F206" t="s">
        <v>251</v>
      </c>
      <c r="G206" t="s">
        <v>56</v>
      </c>
      <c r="I206" t="str">
        <f t="shared" si="21"/>
        <v>pos_trend</v>
      </c>
      <c r="J206">
        <f t="shared" si="22"/>
        <v>732430000</v>
      </c>
      <c r="K206">
        <f t="shared" si="23"/>
        <v>774460000</v>
      </c>
      <c r="L206">
        <f t="shared" si="24"/>
        <v>970870000</v>
      </c>
      <c r="M206">
        <f t="shared" si="25"/>
        <v>1030000000</v>
      </c>
      <c r="N206">
        <f t="shared" si="26"/>
        <v>1040000000</v>
      </c>
    </row>
    <row r="207" spans="1:14" x14ac:dyDescent="0.3">
      <c r="A207" s="1">
        <v>4</v>
      </c>
      <c r="B207" t="s">
        <v>6845</v>
      </c>
      <c r="C207" t="s">
        <v>6842</v>
      </c>
      <c r="D207" t="s">
        <v>6843</v>
      </c>
      <c r="E207" t="s">
        <v>6844</v>
      </c>
      <c r="F207" t="s">
        <v>251</v>
      </c>
      <c r="G207" t="s">
        <v>56</v>
      </c>
      <c r="I207" t="str">
        <f t="shared" si="21"/>
        <v>pos_trend</v>
      </c>
      <c r="J207">
        <f t="shared" si="22"/>
        <v>732430000</v>
      </c>
      <c r="K207">
        <f t="shared" si="23"/>
        <v>774460000</v>
      </c>
      <c r="L207">
        <f t="shared" si="24"/>
        <v>970870000</v>
      </c>
      <c r="M207">
        <f t="shared" si="25"/>
        <v>1030000000</v>
      </c>
      <c r="N207">
        <f t="shared" si="26"/>
        <v>1040000000</v>
      </c>
    </row>
    <row r="208" spans="1:14" x14ac:dyDescent="0.3">
      <c r="A208" s="1">
        <v>5</v>
      </c>
      <c r="B208" t="s">
        <v>761</v>
      </c>
      <c r="C208" t="s">
        <v>254</v>
      </c>
      <c r="D208" t="s">
        <v>254</v>
      </c>
      <c r="E208" t="s">
        <v>254</v>
      </c>
      <c r="F208" t="s">
        <v>254</v>
      </c>
      <c r="G208" t="s">
        <v>254</v>
      </c>
      <c r="I208" t="str">
        <f t="shared" si="21"/>
        <v>N/A</v>
      </c>
      <c r="J208" t="str">
        <f t="shared" si="22"/>
        <v>N/A</v>
      </c>
      <c r="K208" t="str">
        <f t="shared" si="23"/>
        <v>N/A</v>
      </c>
      <c r="L208" t="str">
        <f t="shared" si="24"/>
        <v>N/A</v>
      </c>
      <c r="M208" t="str">
        <f t="shared" si="25"/>
        <v>N/A</v>
      </c>
      <c r="N208" t="str">
        <f t="shared" si="26"/>
        <v>N/A</v>
      </c>
    </row>
    <row r="209" spans="1:14" x14ac:dyDescent="0.3">
      <c r="A209" s="1">
        <v>6</v>
      </c>
      <c r="B209" t="s">
        <v>6846</v>
      </c>
      <c r="C209" t="s">
        <v>6847</v>
      </c>
      <c r="D209" t="s">
        <v>6848</v>
      </c>
      <c r="E209" t="s">
        <v>5178</v>
      </c>
      <c r="F209" t="s">
        <v>6849</v>
      </c>
      <c r="G209" t="s">
        <v>2667</v>
      </c>
      <c r="I209" t="str">
        <f t="shared" si="21"/>
        <v>N/A</v>
      </c>
      <c r="J209">
        <f t="shared" si="22"/>
        <v>6770000</v>
      </c>
      <c r="K209">
        <f t="shared" si="23"/>
        <v>9300000</v>
      </c>
      <c r="L209">
        <f t="shared" si="24"/>
        <v>28000</v>
      </c>
      <c r="M209">
        <f t="shared" si="25"/>
        <v>31000</v>
      </c>
      <c r="N209">
        <f t="shared" si="26"/>
        <v>33000</v>
      </c>
    </row>
    <row r="210" spans="1:14" x14ac:dyDescent="0.3">
      <c r="A210" s="1">
        <v>7</v>
      </c>
      <c r="B210" t="s">
        <v>6850</v>
      </c>
      <c r="C210" t="s">
        <v>6847</v>
      </c>
      <c r="D210" t="s">
        <v>6848</v>
      </c>
      <c r="E210" t="s">
        <v>5178</v>
      </c>
      <c r="F210" t="s">
        <v>6849</v>
      </c>
      <c r="G210" t="s">
        <v>2667</v>
      </c>
      <c r="I210" t="str">
        <f t="shared" si="21"/>
        <v>N/A</v>
      </c>
      <c r="J210">
        <f t="shared" si="22"/>
        <v>6770000</v>
      </c>
      <c r="K210">
        <f t="shared" si="23"/>
        <v>9300000</v>
      </c>
      <c r="L210">
        <f t="shared" si="24"/>
        <v>28000</v>
      </c>
      <c r="M210">
        <f t="shared" si="25"/>
        <v>31000</v>
      </c>
      <c r="N210">
        <f t="shared" si="26"/>
        <v>33000</v>
      </c>
    </row>
    <row r="211" spans="1:14" x14ac:dyDescent="0.3">
      <c r="A211" s="1">
        <v>8</v>
      </c>
      <c r="B211" t="s">
        <v>762</v>
      </c>
      <c r="C211" t="s">
        <v>254</v>
      </c>
      <c r="D211" t="s">
        <v>254</v>
      </c>
      <c r="E211" t="s">
        <v>254</v>
      </c>
      <c r="F211" t="s">
        <v>254</v>
      </c>
      <c r="G211" t="s">
        <v>254</v>
      </c>
      <c r="I211" t="str">
        <f t="shared" si="21"/>
        <v>N/A</v>
      </c>
      <c r="J211" t="str">
        <f t="shared" si="22"/>
        <v>N/A</v>
      </c>
      <c r="K211" t="str">
        <f t="shared" si="23"/>
        <v>N/A</v>
      </c>
      <c r="L211" t="str">
        <f t="shared" si="24"/>
        <v>N/A</v>
      </c>
      <c r="M211" t="str">
        <f t="shared" si="25"/>
        <v>N/A</v>
      </c>
      <c r="N211" t="str">
        <f t="shared" si="26"/>
        <v>N/A</v>
      </c>
    </row>
    <row r="212" spans="1:14" x14ac:dyDescent="0.3">
      <c r="A212" s="1">
        <v>9</v>
      </c>
      <c r="B212" t="s">
        <v>6851</v>
      </c>
      <c r="C212" t="s">
        <v>254</v>
      </c>
      <c r="D212" t="s">
        <v>254</v>
      </c>
      <c r="E212" t="s">
        <v>254</v>
      </c>
      <c r="F212" t="s">
        <v>254</v>
      </c>
      <c r="G212" t="s">
        <v>254</v>
      </c>
      <c r="I212" t="str">
        <f t="shared" si="21"/>
        <v>N/A</v>
      </c>
      <c r="J212" t="str">
        <f t="shared" si="22"/>
        <v>N/A</v>
      </c>
      <c r="K212" t="str">
        <f t="shared" si="23"/>
        <v>N/A</v>
      </c>
      <c r="L212" t="str">
        <f t="shared" si="24"/>
        <v>N/A</v>
      </c>
      <c r="M212" t="str">
        <f t="shared" si="25"/>
        <v>N/A</v>
      </c>
      <c r="N212" t="str">
        <f t="shared" si="26"/>
        <v>N/A</v>
      </c>
    </row>
    <row r="213" spans="1:14" x14ac:dyDescent="0.3">
      <c r="A213" s="1">
        <v>10</v>
      </c>
      <c r="B213" t="s">
        <v>6852</v>
      </c>
      <c r="C213" t="s">
        <v>254</v>
      </c>
      <c r="D213" t="s">
        <v>254</v>
      </c>
      <c r="E213" t="s">
        <v>254</v>
      </c>
      <c r="F213" t="s">
        <v>254</v>
      </c>
      <c r="G213" t="s">
        <v>254</v>
      </c>
      <c r="I213" t="str">
        <f t="shared" si="21"/>
        <v>N/A</v>
      </c>
      <c r="J213" t="str">
        <f t="shared" si="22"/>
        <v>N/A</v>
      </c>
      <c r="K213" t="str">
        <f t="shared" si="23"/>
        <v>N/A</v>
      </c>
      <c r="L213" t="str">
        <f t="shared" si="24"/>
        <v>N/A</v>
      </c>
      <c r="M213" t="str">
        <f t="shared" si="25"/>
        <v>N/A</v>
      </c>
      <c r="N213" t="str">
        <f t="shared" si="26"/>
        <v>N/A</v>
      </c>
    </row>
    <row r="214" spans="1:14" x14ac:dyDescent="0.3">
      <c r="A214" s="1">
        <v>11</v>
      </c>
      <c r="B214" t="s">
        <v>6324</v>
      </c>
      <c r="C214" t="s">
        <v>6853</v>
      </c>
      <c r="D214" t="s">
        <v>6854</v>
      </c>
      <c r="E214" t="s">
        <v>6855</v>
      </c>
      <c r="F214" t="s">
        <v>6856</v>
      </c>
      <c r="G214" t="s">
        <v>6857</v>
      </c>
      <c r="I214" t="str">
        <f t="shared" si="21"/>
        <v>N/A</v>
      </c>
      <c r="J214">
        <f t="shared" si="22"/>
        <v>68920000</v>
      </c>
      <c r="K214">
        <f t="shared" si="23"/>
        <v>84420000</v>
      </c>
      <c r="L214">
        <f t="shared" si="24"/>
        <v>33680000</v>
      </c>
      <c r="M214">
        <f t="shared" si="25"/>
        <v>7720000</v>
      </c>
      <c r="N214">
        <f t="shared" si="26"/>
        <v>29580000</v>
      </c>
    </row>
    <row r="215" spans="1:14" x14ac:dyDescent="0.3">
      <c r="A215" s="1">
        <v>12</v>
      </c>
      <c r="B215" t="s">
        <v>6858</v>
      </c>
      <c r="C215" t="s">
        <v>254</v>
      </c>
      <c r="D215" t="s">
        <v>6859</v>
      </c>
      <c r="E215" t="s">
        <v>6860</v>
      </c>
      <c r="F215" t="s">
        <v>6861</v>
      </c>
      <c r="G215" t="s">
        <v>1112</v>
      </c>
      <c r="I215" t="str">
        <f t="shared" si="21"/>
        <v>N/A</v>
      </c>
      <c r="J215" t="str">
        <f t="shared" si="22"/>
        <v>N/A</v>
      </c>
      <c r="K215">
        <f t="shared" si="23"/>
        <v>7.4300000000000005E-2</v>
      </c>
      <c r="L215">
        <f t="shared" si="24"/>
        <v>0.15710000000000002</v>
      </c>
      <c r="M215">
        <f t="shared" si="25"/>
        <v>2.8199999999999999E-2</v>
      </c>
      <c r="N215">
        <f t="shared" si="26"/>
        <v>3.7000000000000005E-2</v>
      </c>
    </row>
    <row r="216" spans="1:14" x14ac:dyDescent="0.3">
      <c r="A216" s="1">
        <v>13</v>
      </c>
      <c r="B216" t="s">
        <v>6862</v>
      </c>
      <c r="C216" t="s">
        <v>254</v>
      </c>
      <c r="D216" t="s">
        <v>254</v>
      </c>
      <c r="E216" t="s">
        <v>254</v>
      </c>
      <c r="F216" t="s">
        <v>254</v>
      </c>
      <c r="G216" t="s">
        <v>6863</v>
      </c>
      <c r="I216" t="str">
        <f t="shared" si="21"/>
        <v>N/A</v>
      </c>
      <c r="J216" t="str">
        <f t="shared" si="22"/>
        <v>N/A</v>
      </c>
      <c r="K216" t="str">
        <f t="shared" si="23"/>
        <v>N/A</v>
      </c>
      <c r="L216" t="str">
        <f t="shared" si="24"/>
        <v>N/A</v>
      </c>
      <c r="M216" t="str">
        <f t="shared" si="25"/>
        <v>N/A</v>
      </c>
      <c r="N216">
        <f t="shared" si="26"/>
        <v>2.5600000000000001E-2</v>
      </c>
    </row>
    <row r="217" spans="1:14" x14ac:dyDescent="0.3">
      <c r="A217" s="1">
        <v>14</v>
      </c>
      <c r="B217" t="s">
        <v>6864</v>
      </c>
      <c r="C217" t="s">
        <v>6865</v>
      </c>
      <c r="D217" t="s">
        <v>6866</v>
      </c>
      <c r="E217" t="s">
        <v>6867</v>
      </c>
      <c r="F217" t="s">
        <v>6868</v>
      </c>
      <c r="G217" t="s">
        <v>6869</v>
      </c>
      <c r="I217" t="str">
        <f t="shared" si="21"/>
        <v>N/A</v>
      </c>
      <c r="J217">
        <f t="shared" si="22"/>
        <v>243300000</v>
      </c>
      <c r="K217">
        <f t="shared" si="23"/>
        <v>246910000</v>
      </c>
      <c r="L217">
        <f t="shared" si="24"/>
        <v>264810000</v>
      </c>
      <c r="M217">
        <f t="shared" si="25"/>
        <v>276440000</v>
      </c>
      <c r="N217">
        <f t="shared" si="26"/>
        <v>266670000.00000003</v>
      </c>
    </row>
    <row r="218" spans="1:14" x14ac:dyDescent="0.3">
      <c r="A218" s="1">
        <v>15</v>
      </c>
      <c r="B218" t="s">
        <v>6870</v>
      </c>
      <c r="C218" t="s">
        <v>254</v>
      </c>
      <c r="D218" t="s">
        <v>6871</v>
      </c>
      <c r="E218" t="s">
        <v>6872</v>
      </c>
      <c r="F218" t="s">
        <v>6873</v>
      </c>
      <c r="G218" t="s">
        <v>6874</v>
      </c>
      <c r="I218" t="str">
        <f t="shared" si="21"/>
        <v>N/A</v>
      </c>
      <c r="J218" t="str">
        <f t="shared" si="22"/>
        <v>N/A</v>
      </c>
      <c r="K218">
        <f t="shared" si="23"/>
        <v>1.4800000000000001E-2</v>
      </c>
      <c r="L218">
        <f t="shared" si="24"/>
        <v>7.2499999999999995E-2</v>
      </c>
      <c r="M218">
        <f t="shared" si="25"/>
        <v>4.3899999999999995E-2</v>
      </c>
      <c r="N218">
        <f t="shared" si="26"/>
        <v>-3.5299999999999998E-2</v>
      </c>
    </row>
    <row r="219" spans="1:14" x14ac:dyDescent="0.3">
      <c r="A219" s="1">
        <v>16</v>
      </c>
      <c r="B219" t="s">
        <v>567</v>
      </c>
      <c r="C219" t="s">
        <v>6875</v>
      </c>
      <c r="D219" t="s">
        <v>4429</v>
      </c>
      <c r="E219" t="s">
        <v>6876</v>
      </c>
      <c r="F219" t="s">
        <v>6877</v>
      </c>
      <c r="G219" t="s">
        <v>4741</v>
      </c>
      <c r="I219" t="str">
        <f t="shared" si="21"/>
        <v>N/A</v>
      </c>
      <c r="J219">
        <f t="shared" si="22"/>
        <v>7710000</v>
      </c>
      <c r="K219">
        <f t="shared" si="23"/>
        <v>7550000</v>
      </c>
      <c r="L219">
        <f t="shared" si="24"/>
        <v>7240000</v>
      </c>
      <c r="M219">
        <f t="shared" si="25"/>
        <v>6180000</v>
      </c>
      <c r="N219">
        <f t="shared" si="26"/>
        <v>6640000</v>
      </c>
    </row>
    <row r="220" spans="1:14" x14ac:dyDescent="0.3">
      <c r="A220" s="1">
        <v>17</v>
      </c>
      <c r="B220" t="s">
        <v>6878</v>
      </c>
      <c r="C220" t="s">
        <v>254</v>
      </c>
      <c r="D220" t="s">
        <v>6879</v>
      </c>
      <c r="E220" t="s">
        <v>6880</v>
      </c>
      <c r="F220" t="s">
        <v>6881</v>
      </c>
      <c r="G220" t="s">
        <v>6882</v>
      </c>
      <c r="I220" t="str">
        <f t="shared" si="21"/>
        <v>N/A</v>
      </c>
      <c r="J220" t="str">
        <f t="shared" si="22"/>
        <v>N/A</v>
      </c>
      <c r="K220">
        <f t="shared" si="23"/>
        <v>10590000</v>
      </c>
      <c r="L220">
        <f t="shared" si="24"/>
        <v>11750000</v>
      </c>
      <c r="M220">
        <f t="shared" si="25"/>
        <v>12220000</v>
      </c>
      <c r="N220">
        <f t="shared" si="26"/>
        <v>13330000</v>
      </c>
    </row>
    <row r="221" spans="1:14" x14ac:dyDescent="0.3">
      <c r="A221" s="1">
        <v>18</v>
      </c>
      <c r="B221" t="s">
        <v>6325</v>
      </c>
      <c r="C221" t="s">
        <v>6883</v>
      </c>
      <c r="D221" t="s">
        <v>631</v>
      </c>
      <c r="E221" t="s">
        <v>4422</v>
      </c>
      <c r="F221" t="s">
        <v>6884</v>
      </c>
      <c r="G221" t="s">
        <v>6885</v>
      </c>
      <c r="I221" t="str">
        <f t="shared" si="21"/>
        <v>N/A</v>
      </c>
      <c r="J221">
        <f t="shared" si="22"/>
        <v>39620000</v>
      </c>
      <c r="K221">
        <f t="shared" si="23"/>
        <v>39050000</v>
      </c>
      <c r="L221">
        <f t="shared" si="24"/>
        <v>46660000</v>
      </c>
      <c r="M221">
        <f t="shared" si="25"/>
        <v>74890000</v>
      </c>
      <c r="N221">
        <f t="shared" si="26"/>
        <v>68330000</v>
      </c>
    </row>
    <row r="222" spans="1:14" x14ac:dyDescent="0.3">
      <c r="A222" s="1">
        <v>19</v>
      </c>
      <c r="B222" t="s">
        <v>6886</v>
      </c>
      <c r="C222" t="s">
        <v>254</v>
      </c>
      <c r="D222" t="s">
        <v>254</v>
      </c>
      <c r="E222" t="s">
        <v>254</v>
      </c>
      <c r="F222" t="s">
        <v>254</v>
      </c>
      <c r="G222" t="s">
        <v>254</v>
      </c>
      <c r="I222" t="str">
        <f t="shared" si="21"/>
        <v>N/A</v>
      </c>
      <c r="J222" t="str">
        <f t="shared" si="22"/>
        <v>N/A</v>
      </c>
      <c r="K222" t="str">
        <f t="shared" si="23"/>
        <v>N/A</v>
      </c>
      <c r="L222" t="str">
        <f t="shared" si="24"/>
        <v>N/A</v>
      </c>
      <c r="M222" t="str">
        <f t="shared" si="25"/>
        <v>N/A</v>
      </c>
      <c r="N222" t="str">
        <f t="shared" si="26"/>
        <v>N/A</v>
      </c>
    </row>
    <row r="223" spans="1:14" x14ac:dyDescent="0.3">
      <c r="A223" s="1">
        <v>20</v>
      </c>
      <c r="B223" t="s">
        <v>6887</v>
      </c>
      <c r="C223" t="s">
        <v>6888</v>
      </c>
      <c r="D223" t="s">
        <v>6889</v>
      </c>
      <c r="E223" t="s">
        <v>2723</v>
      </c>
      <c r="F223" t="s">
        <v>6283</v>
      </c>
      <c r="G223" t="s">
        <v>6890</v>
      </c>
      <c r="I223" t="str">
        <f t="shared" si="21"/>
        <v>N/A</v>
      </c>
      <c r="J223">
        <f t="shared" si="22"/>
        <v>18420000</v>
      </c>
      <c r="K223">
        <f t="shared" si="23"/>
        <v>19170000</v>
      </c>
      <c r="L223">
        <f t="shared" si="24"/>
        <v>19650000</v>
      </c>
      <c r="M223">
        <f t="shared" si="25"/>
        <v>20410000</v>
      </c>
      <c r="N223">
        <f t="shared" si="26"/>
        <v>19300000</v>
      </c>
    </row>
    <row r="224" spans="1:14" x14ac:dyDescent="0.3">
      <c r="A224" s="1">
        <v>21</v>
      </c>
      <c r="B224" t="s">
        <v>632</v>
      </c>
      <c r="C224" t="s">
        <v>4662</v>
      </c>
      <c r="D224" t="s">
        <v>6891</v>
      </c>
      <c r="E224" t="s">
        <v>6892</v>
      </c>
      <c r="F224" t="s">
        <v>6893</v>
      </c>
      <c r="G224" t="s">
        <v>6894</v>
      </c>
      <c r="I224" t="str">
        <f t="shared" si="21"/>
        <v>N/A</v>
      </c>
      <c r="J224">
        <f t="shared" si="22"/>
        <v>21200000</v>
      </c>
      <c r="K224">
        <f t="shared" si="23"/>
        <v>19880000</v>
      </c>
      <c r="L224">
        <f t="shared" si="24"/>
        <v>27010000</v>
      </c>
      <c r="M224">
        <f t="shared" si="25"/>
        <v>54470000</v>
      </c>
      <c r="N224">
        <f t="shared" si="26"/>
        <v>49030000</v>
      </c>
    </row>
    <row r="225" spans="1:14" x14ac:dyDescent="0.3">
      <c r="A225" s="1">
        <v>22</v>
      </c>
      <c r="B225" t="s">
        <v>608</v>
      </c>
      <c r="C225" t="s">
        <v>254</v>
      </c>
      <c r="D225" t="s">
        <v>254</v>
      </c>
      <c r="E225" t="s">
        <v>254</v>
      </c>
      <c r="F225" t="s">
        <v>254</v>
      </c>
      <c r="G225" t="s">
        <v>254</v>
      </c>
      <c r="I225" t="str">
        <f t="shared" si="21"/>
        <v>N/A</v>
      </c>
      <c r="J225" t="str">
        <f t="shared" si="22"/>
        <v>N/A</v>
      </c>
      <c r="K225" t="str">
        <f t="shared" si="23"/>
        <v>N/A</v>
      </c>
      <c r="L225" t="str">
        <f t="shared" si="24"/>
        <v>N/A</v>
      </c>
      <c r="M225" t="str">
        <f t="shared" si="25"/>
        <v>N/A</v>
      </c>
      <c r="N225" t="str">
        <f t="shared" si="26"/>
        <v>N/A</v>
      </c>
    </row>
    <row r="226" spans="1:14" x14ac:dyDescent="0.3">
      <c r="A226" s="1">
        <v>23</v>
      </c>
      <c r="B226" t="s">
        <v>635</v>
      </c>
      <c r="C226" t="s">
        <v>5710</v>
      </c>
      <c r="D226" t="s">
        <v>1513</v>
      </c>
      <c r="E226" t="s">
        <v>6895</v>
      </c>
      <c r="F226" t="s">
        <v>1414</v>
      </c>
      <c r="G226" t="s">
        <v>1440</v>
      </c>
      <c r="I226" t="str">
        <f t="shared" si="21"/>
        <v>pos_trend</v>
      </c>
      <c r="J226">
        <f t="shared" si="22"/>
        <v>1230000000</v>
      </c>
      <c r="K226">
        <f t="shared" si="23"/>
        <v>1340000000</v>
      </c>
      <c r="L226">
        <f t="shared" si="24"/>
        <v>1470000000</v>
      </c>
      <c r="M226">
        <f t="shared" si="25"/>
        <v>1510000000</v>
      </c>
      <c r="N226">
        <f t="shared" si="26"/>
        <v>1530000000</v>
      </c>
    </row>
    <row r="227" spans="1:14" x14ac:dyDescent="0.3">
      <c r="A227" s="1">
        <v>24</v>
      </c>
      <c r="B227" t="s">
        <v>6896</v>
      </c>
      <c r="C227" t="s">
        <v>254</v>
      </c>
      <c r="D227" t="s">
        <v>6897</v>
      </c>
      <c r="E227" t="s">
        <v>6898</v>
      </c>
      <c r="F227" t="s">
        <v>6899</v>
      </c>
      <c r="G227" t="s">
        <v>6900</v>
      </c>
      <c r="I227" t="str">
        <f t="shared" si="21"/>
        <v>N/A</v>
      </c>
      <c r="J227" t="str">
        <f t="shared" si="22"/>
        <v>N/A</v>
      </c>
      <c r="K227">
        <f t="shared" si="23"/>
        <v>8.3400000000000002E-2</v>
      </c>
      <c r="L227">
        <f t="shared" si="24"/>
        <v>9.8900000000000002E-2</v>
      </c>
      <c r="M227">
        <f t="shared" si="25"/>
        <v>3.0299999999999997E-2</v>
      </c>
      <c r="N227">
        <f t="shared" si="26"/>
        <v>9.300000000000001E-3</v>
      </c>
    </row>
    <row r="228" spans="1:14" x14ac:dyDescent="0.3">
      <c r="A228" s="1">
        <v>25</v>
      </c>
      <c r="B228" t="s">
        <v>6334</v>
      </c>
      <c r="C228" t="s">
        <v>254</v>
      </c>
      <c r="D228" t="s">
        <v>254</v>
      </c>
      <c r="E228" t="s">
        <v>254</v>
      </c>
      <c r="F228" t="s">
        <v>254</v>
      </c>
      <c r="G228" t="s">
        <v>6901</v>
      </c>
      <c r="I228" t="str">
        <f t="shared" si="21"/>
        <v>N/A</v>
      </c>
      <c r="J228" t="str">
        <f t="shared" si="22"/>
        <v>N/A</v>
      </c>
      <c r="K228" t="str">
        <f t="shared" si="23"/>
        <v>N/A</v>
      </c>
      <c r="L228" t="str">
        <f t="shared" si="24"/>
        <v>N/A</v>
      </c>
      <c r="M228" t="str">
        <f t="shared" si="25"/>
        <v>N/A</v>
      </c>
      <c r="N228">
        <f t="shared" si="26"/>
        <v>5.1200000000000002E-2</v>
      </c>
    </row>
    <row r="229" spans="1:14" x14ac:dyDescent="0.3">
      <c r="I229" t="str">
        <f t="shared" si="21"/>
        <v>N/A</v>
      </c>
      <c r="J229" t="str">
        <f t="shared" si="22"/>
        <v>N/A</v>
      </c>
      <c r="K229" t="str">
        <f t="shared" si="23"/>
        <v>N/A</v>
      </c>
      <c r="L229" t="str">
        <f t="shared" si="24"/>
        <v>N/A</v>
      </c>
      <c r="M229" t="str">
        <f t="shared" si="25"/>
        <v>N/A</v>
      </c>
      <c r="N229" t="str">
        <f t="shared" si="26"/>
        <v>N/A</v>
      </c>
    </row>
    <row r="230" spans="1:14" x14ac:dyDescent="0.3">
      <c r="B230" s="1" t="s">
        <v>307</v>
      </c>
      <c r="C230" s="1" t="s">
        <v>242</v>
      </c>
      <c r="D230" s="1" t="s">
        <v>243</v>
      </c>
      <c r="E230" s="1" t="s">
        <v>244</v>
      </c>
      <c r="F230" s="1" t="s">
        <v>245</v>
      </c>
      <c r="G230" s="1" t="s">
        <v>246</v>
      </c>
      <c r="H230" s="1" t="s">
        <v>247</v>
      </c>
      <c r="I230" t="str">
        <f t="shared" si="21"/>
        <v>pos_trend</v>
      </c>
      <c r="J230">
        <f t="shared" si="22"/>
        <v>2012</v>
      </c>
      <c r="K230">
        <f t="shared" si="23"/>
        <v>2013</v>
      </c>
      <c r="L230">
        <f t="shared" si="24"/>
        <v>2014</v>
      </c>
      <c r="M230">
        <f t="shared" si="25"/>
        <v>2015</v>
      </c>
      <c r="N230">
        <f t="shared" si="26"/>
        <v>2016</v>
      </c>
    </row>
    <row r="231" spans="1:14" x14ac:dyDescent="0.3">
      <c r="A231" s="1">
        <v>0</v>
      </c>
      <c r="B231" t="s">
        <v>6902</v>
      </c>
      <c r="C231" t="s">
        <v>6903</v>
      </c>
      <c r="D231" t="s">
        <v>6904</v>
      </c>
      <c r="E231" t="s">
        <v>6905</v>
      </c>
      <c r="F231" t="s">
        <v>6906</v>
      </c>
      <c r="G231" t="s">
        <v>6907</v>
      </c>
      <c r="I231" t="str">
        <f t="shared" si="21"/>
        <v>pos_trend</v>
      </c>
      <c r="J231">
        <f t="shared" si="22"/>
        <v>750070000</v>
      </c>
      <c r="K231">
        <f t="shared" si="23"/>
        <v>823470000</v>
      </c>
      <c r="L231">
        <f t="shared" si="24"/>
        <v>904900000</v>
      </c>
      <c r="M231">
        <f t="shared" si="25"/>
        <v>934400000</v>
      </c>
      <c r="N231">
        <f t="shared" si="26"/>
        <v>953930000</v>
      </c>
    </row>
    <row r="232" spans="1:14" x14ac:dyDescent="0.3">
      <c r="A232" s="1">
        <v>1</v>
      </c>
      <c r="B232" t="s">
        <v>6908</v>
      </c>
      <c r="C232" t="s">
        <v>6909</v>
      </c>
      <c r="D232" t="s">
        <v>6910</v>
      </c>
      <c r="E232" t="s">
        <v>6911</v>
      </c>
      <c r="F232" t="s">
        <v>6912</v>
      </c>
      <c r="G232" t="s">
        <v>6913</v>
      </c>
      <c r="I232" t="str">
        <f t="shared" si="21"/>
        <v>N/A</v>
      </c>
      <c r="J232">
        <f t="shared" si="22"/>
        <v>140530000</v>
      </c>
      <c r="K232">
        <f t="shared" si="23"/>
        <v>164300000</v>
      </c>
      <c r="L232">
        <f t="shared" si="24"/>
        <v>168580000</v>
      </c>
      <c r="M232">
        <f t="shared" si="25"/>
        <v>167980000</v>
      </c>
      <c r="N232">
        <f t="shared" si="26"/>
        <v>162030000</v>
      </c>
    </row>
    <row r="233" spans="1:14" x14ac:dyDescent="0.3">
      <c r="A233" s="1">
        <v>2</v>
      </c>
      <c r="B233" t="s">
        <v>6914</v>
      </c>
      <c r="C233" t="s">
        <v>6915</v>
      </c>
      <c r="D233" t="s">
        <v>6916</v>
      </c>
      <c r="E233" t="s">
        <v>6917</v>
      </c>
      <c r="F233" t="s">
        <v>6918</v>
      </c>
      <c r="G233" t="s">
        <v>6919</v>
      </c>
      <c r="I233" t="str">
        <f t="shared" si="21"/>
        <v>pos_trend</v>
      </c>
      <c r="J233">
        <f t="shared" si="22"/>
        <v>570450000</v>
      </c>
      <c r="K233">
        <f t="shared" si="23"/>
        <v>614560000</v>
      </c>
      <c r="L233">
        <f t="shared" si="24"/>
        <v>687600000</v>
      </c>
      <c r="M233">
        <f t="shared" si="25"/>
        <v>718030000</v>
      </c>
      <c r="N233">
        <f t="shared" si="26"/>
        <v>742780000</v>
      </c>
    </row>
    <row r="234" spans="1:14" x14ac:dyDescent="0.3">
      <c r="A234" s="1">
        <v>3</v>
      </c>
      <c r="B234" t="s">
        <v>6920</v>
      </c>
      <c r="C234" t="s">
        <v>254</v>
      </c>
      <c r="D234" t="s">
        <v>254</v>
      </c>
      <c r="E234" t="s">
        <v>254</v>
      </c>
      <c r="F234" t="s">
        <v>254</v>
      </c>
      <c r="G234" t="s">
        <v>254</v>
      </c>
      <c r="I234" t="str">
        <f t="shared" si="21"/>
        <v>N/A</v>
      </c>
      <c r="J234" t="str">
        <f t="shared" si="22"/>
        <v>N/A</v>
      </c>
      <c r="K234" t="str">
        <f t="shared" si="23"/>
        <v>N/A</v>
      </c>
      <c r="L234" t="str">
        <f t="shared" si="24"/>
        <v>N/A</v>
      </c>
      <c r="M234" t="str">
        <f t="shared" si="25"/>
        <v>N/A</v>
      </c>
      <c r="N234" t="str">
        <f t="shared" si="26"/>
        <v>N/A</v>
      </c>
    </row>
    <row r="235" spans="1:14" x14ac:dyDescent="0.3">
      <c r="A235" s="1">
        <v>4</v>
      </c>
      <c r="B235" t="s">
        <v>6336</v>
      </c>
      <c r="C235" t="s">
        <v>254</v>
      </c>
      <c r="D235" t="s">
        <v>254</v>
      </c>
      <c r="E235" t="s">
        <v>6921</v>
      </c>
      <c r="F235" t="s">
        <v>6922</v>
      </c>
      <c r="G235" t="s">
        <v>4513</v>
      </c>
      <c r="I235" t="str">
        <f t="shared" si="21"/>
        <v>N/A</v>
      </c>
      <c r="J235" t="str">
        <f t="shared" si="22"/>
        <v>N/A</v>
      </c>
      <c r="K235" t="str">
        <f t="shared" si="23"/>
        <v>N/A</v>
      </c>
      <c r="L235">
        <f t="shared" si="24"/>
        <v>106000</v>
      </c>
      <c r="M235">
        <f t="shared" si="25"/>
        <v>67000</v>
      </c>
      <c r="N235">
        <f t="shared" si="26"/>
        <v>182000</v>
      </c>
    </row>
    <row r="236" spans="1:14" x14ac:dyDescent="0.3">
      <c r="A236" s="1">
        <v>5</v>
      </c>
      <c r="B236" t="s">
        <v>6923</v>
      </c>
      <c r="C236" t="s">
        <v>254</v>
      </c>
      <c r="D236" t="s">
        <v>254</v>
      </c>
      <c r="E236" t="s">
        <v>6924</v>
      </c>
      <c r="F236" t="s">
        <v>6925</v>
      </c>
      <c r="G236" t="s">
        <v>6926</v>
      </c>
      <c r="I236" t="str">
        <f t="shared" si="21"/>
        <v>N/A</v>
      </c>
      <c r="J236" t="str">
        <f t="shared" si="22"/>
        <v>N/A</v>
      </c>
      <c r="K236" t="str">
        <f t="shared" si="23"/>
        <v>N/A</v>
      </c>
      <c r="L236">
        <f t="shared" si="24"/>
        <v>38000</v>
      </c>
      <c r="M236">
        <f t="shared" si="25"/>
        <v>39000</v>
      </c>
      <c r="N236">
        <f t="shared" si="26"/>
        <v>56000</v>
      </c>
    </row>
    <row r="237" spans="1:14" x14ac:dyDescent="0.3">
      <c r="A237" s="1">
        <v>6</v>
      </c>
      <c r="B237" t="s">
        <v>651</v>
      </c>
      <c r="C237" t="s">
        <v>254</v>
      </c>
      <c r="D237" t="s">
        <v>254</v>
      </c>
      <c r="E237" t="s">
        <v>254</v>
      </c>
      <c r="F237" t="s">
        <v>254</v>
      </c>
      <c r="G237" t="s">
        <v>254</v>
      </c>
      <c r="I237" t="str">
        <f t="shared" si="21"/>
        <v>N/A</v>
      </c>
      <c r="J237" t="str">
        <f t="shared" si="22"/>
        <v>N/A</v>
      </c>
      <c r="K237" t="str">
        <f t="shared" si="23"/>
        <v>N/A</v>
      </c>
      <c r="L237" t="str">
        <f t="shared" si="24"/>
        <v>N/A</v>
      </c>
      <c r="M237" t="str">
        <f t="shared" si="25"/>
        <v>N/A</v>
      </c>
      <c r="N237" t="str">
        <f t="shared" si="26"/>
        <v>N/A</v>
      </c>
    </row>
    <row r="238" spans="1:14" x14ac:dyDescent="0.3">
      <c r="A238" s="1">
        <v>7</v>
      </c>
      <c r="B238" t="s">
        <v>6927</v>
      </c>
      <c r="C238" t="s">
        <v>254</v>
      </c>
      <c r="D238" t="s">
        <v>254</v>
      </c>
      <c r="E238" t="s">
        <v>6924</v>
      </c>
      <c r="F238" t="s">
        <v>6925</v>
      </c>
      <c r="G238" t="s">
        <v>6926</v>
      </c>
      <c r="I238" t="str">
        <f t="shared" si="21"/>
        <v>N/A</v>
      </c>
      <c r="J238" t="str">
        <f t="shared" si="22"/>
        <v>N/A</v>
      </c>
      <c r="K238" t="str">
        <f t="shared" si="23"/>
        <v>N/A</v>
      </c>
      <c r="L238">
        <f t="shared" si="24"/>
        <v>38000</v>
      </c>
      <c r="M238">
        <f t="shared" si="25"/>
        <v>39000</v>
      </c>
      <c r="N238">
        <f t="shared" si="26"/>
        <v>56000</v>
      </c>
    </row>
    <row r="239" spans="1:14" x14ac:dyDescent="0.3">
      <c r="A239" s="1">
        <v>8</v>
      </c>
      <c r="B239" t="s">
        <v>695</v>
      </c>
      <c r="C239" t="s">
        <v>254</v>
      </c>
      <c r="D239" t="s">
        <v>254</v>
      </c>
      <c r="E239" t="s">
        <v>6928</v>
      </c>
      <c r="F239" t="s">
        <v>5178</v>
      </c>
      <c r="G239" t="s">
        <v>6929</v>
      </c>
      <c r="I239" t="str">
        <f t="shared" si="21"/>
        <v>N/A</v>
      </c>
      <c r="J239" t="str">
        <f t="shared" si="22"/>
        <v>N/A</v>
      </c>
      <c r="K239" t="str">
        <f t="shared" si="23"/>
        <v>N/A</v>
      </c>
      <c r="L239">
        <f t="shared" si="24"/>
        <v>68000</v>
      </c>
      <c r="M239">
        <f t="shared" si="25"/>
        <v>28000</v>
      </c>
      <c r="N239">
        <f t="shared" si="26"/>
        <v>126000</v>
      </c>
    </row>
    <row r="240" spans="1:14" x14ac:dyDescent="0.3">
      <c r="A240" s="1">
        <v>9</v>
      </c>
      <c r="B240" t="s">
        <v>6930</v>
      </c>
      <c r="C240" t="s">
        <v>254</v>
      </c>
      <c r="D240" t="s">
        <v>254</v>
      </c>
      <c r="E240" t="s">
        <v>6928</v>
      </c>
      <c r="F240" t="s">
        <v>254</v>
      </c>
      <c r="G240" t="s">
        <v>254</v>
      </c>
      <c r="I240" t="str">
        <f t="shared" si="21"/>
        <v>N/A</v>
      </c>
      <c r="J240" t="str">
        <f t="shared" si="22"/>
        <v>N/A</v>
      </c>
      <c r="K240" t="str">
        <f t="shared" si="23"/>
        <v>N/A</v>
      </c>
      <c r="L240">
        <f t="shared" si="24"/>
        <v>68000</v>
      </c>
      <c r="M240" t="str">
        <f t="shared" si="25"/>
        <v>N/A</v>
      </c>
      <c r="N240" t="str">
        <f t="shared" si="26"/>
        <v>N/A</v>
      </c>
    </row>
    <row r="241" spans="1:14" x14ac:dyDescent="0.3">
      <c r="A241" s="1">
        <v>10</v>
      </c>
      <c r="B241" t="s">
        <v>6338</v>
      </c>
      <c r="C241" t="s">
        <v>254</v>
      </c>
      <c r="D241" t="s">
        <v>254</v>
      </c>
      <c r="E241" t="s">
        <v>254</v>
      </c>
      <c r="F241" t="s">
        <v>6931</v>
      </c>
      <c r="G241" t="s">
        <v>6932</v>
      </c>
      <c r="I241" t="str">
        <f t="shared" si="21"/>
        <v>N/A</v>
      </c>
      <c r="J241" t="str">
        <f t="shared" si="22"/>
        <v>N/A</v>
      </c>
      <c r="K241" t="str">
        <f t="shared" si="23"/>
        <v>N/A</v>
      </c>
      <c r="L241" t="str">
        <f t="shared" si="24"/>
        <v>N/A</v>
      </c>
      <c r="M241">
        <f t="shared" si="25"/>
        <v>-0.3679</v>
      </c>
      <c r="N241">
        <f t="shared" si="26"/>
        <v>1.7163999999999999</v>
      </c>
    </row>
    <row r="242" spans="1:14" x14ac:dyDescent="0.3">
      <c r="A242" s="1">
        <v>11</v>
      </c>
      <c r="B242" t="s">
        <v>6339</v>
      </c>
      <c r="C242" t="s">
        <v>254</v>
      </c>
      <c r="D242" t="s">
        <v>254</v>
      </c>
      <c r="E242" t="s">
        <v>1229</v>
      </c>
      <c r="F242" t="s">
        <v>6302</v>
      </c>
      <c r="G242" t="s">
        <v>1229</v>
      </c>
      <c r="I242" t="str">
        <f t="shared" si="21"/>
        <v>N/A</v>
      </c>
      <c r="J242" t="str">
        <f t="shared" si="22"/>
        <v>N/A</v>
      </c>
      <c r="K242" t="str">
        <f t="shared" si="23"/>
        <v>N/A</v>
      </c>
      <c r="L242">
        <f t="shared" si="24"/>
        <v>1E-4</v>
      </c>
      <c r="M242">
        <f t="shared" si="25"/>
        <v>0</v>
      </c>
      <c r="N242">
        <f t="shared" si="26"/>
        <v>1E-4</v>
      </c>
    </row>
    <row r="243" spans="1:14" x14ac:dyDescent="0.3">
      <c r="A243" s="1">
        <v>12</v>
      </c>
      <c r="B243" t="s">
        <v>706</v>
      </c>
      <c r="C243" t="s">
        <v>254</v>
      </c>
      <c r="D243" t="s">
        <v>254</v>
      </c>
      <c r="E243" t="s">
        <v>254</v>
      </c>
      <c r="F243" t="s">
        <v>5178</v>
      </c>
      <c r="G243" t="s">
        <v>6929</v>
      </c>
      <c r="I243" t="str">
        <f t="shared" si="21"/>
        <v>N/A</v>
      </c>
      <c r="J243" t="str">
        <f t="shared" si="22"/>
        <v>N/A</v>
      </c>
      <c r="K243" t="str">
        <f t="shared" si="23"/>
        <v>N/A</v>
      </c>
      <c r="L243" t="str">
        <f t="shared" si="24"/>
        <v>N/A</v>
      </c>
      <c r="M243">
        <f t="shared" si="25"/>
        <v>28000</v>
      </c>
      <c r="N243">
        <f t="shared" si="26"/>
        <v>126000</v>
      </c>
    </row>
    <row r="244" spans="1:14" x14ac:dyDescent="0.3">
      <c r="A244" s="1">
        <v>13</v>
      </c>
      <c r="B244" t="s">
        <v>709</v>
      </c>
      <c r="C244" t="s">
        <v>254</v>
      </c>
      <c r="D244" t="s">
        <v>254</v>
      </c>
      <c r="E244" t="s">
        <v>254</v>
      </c>
      <c r="F244" t="s">
        <v>254</v>
      </c>
      <c r="G244" t="s">
        <v>254</v>
      </c>
      <c r="I244" t="str">
        <f t="shared" si="21"/>
        <v>N/A</v>
      </c>
      <c r="J244" t="str">
        <f t="shared" si="22"/>
        <v>N/A</v>
      </c>
      <c r="K244" t="str">
        <f t="shared" si="23"/>
        <v>N/A</v>
      </c>
      <c r="L244" t="str">
        <f t="shared" si="24"/>
        <v>N/A</v>
      </c>
      <c r="M244" t="str">
        <f t="shared" si="25"/>
        <v>N/A</v>
      </c>
      <c r="N244" t="str">
        <f t="shared" si="26"/>
        <v>N/A</v>
      </c>
    </row>
    <row r="245" spans="1:14" x14ac:dyDescent="0.3">
      <c r="A245" s="1">
        <v>14</v>
      </c>
      <c r="B245" t="s">
        <v>714</v>
      </c>
      <c r="C245" t="s">
        <v>6933</v>
      </c>
      <c r="D245" t="s">
        <v>5489</v>
      </c>
      <c r="E245" t="s">
        <v>6934</v>
      </c>
      <c r="F245" t="s">
        <v>6935</v>
      </c>
      <c r="G245" t="s">
        <v>6936</v>
      </c>
      <c r="I245" t="str">
        <f t="shared" si="21"/>
        <v>N/A</v>
      </c>
      <c r="J245">
        <f t="shared" si="22"/>
        <v>-29520000</v>
      </c>
      <c r="K245">
        <f t="shared" si="23"/>
        <v>-33650000</v>
      </c>
      <c r="L245">
        <f t="shared" si="24"/>
        <v>-31230000</v>
      </c>
      <c r="M245">
        <f t="shared" si="25"/>
        <v>-29910000</v>
      </c>
      <c r="N245">
        <f t="shared" si="26"/>
        <v>-33810000</v>
      </c>
    </row>
    <row r="246" spans="1:14" x14ac:dyDescent="0.3">
      <c r="A246" s="1">
        <v>15</v>
      </c>
      <c r="B246" t="s">
        <v>720</v>
      </c>
      <c r="C246" t="s">
        <v>6937</v>
      </c>
      <c r="D246" t="s">
        <v>6938</v>
      </c>
      <c r="E246" t="s">
        <v>6939</v>
      </c>
      <c r="F246" t="s">
        <v>6940</v>
      </c>
      <c r="G246" t="s">
        <v>738</v>
      </c>
      <c r="I246" t="str">
        <f t="shared" si="21"/>
        <v>N/A</v>
      </c>
      <c r="J246">
        <f t="shared" si="22"/>
        <v>12910000</v>
      </c>
      <c r="K246">
        <f t="shared" si="23"/>
        <v>7740000</v>
      </c>
      <c r="L246">
        <f t="shared" si="24"/>
        <v>11730000</v>
      </c>
      <c r="M246">
        <f t="shared" si="25"/>
        <v>11370000</v>
      </c>
      <c r="N246">
        <f t="shared" si="26"/>
        <v>8660000</v>
      </c>
    </row>
    <row r="247" spans="1:14" x14ac:dyDescent="0.3">
      <c r="A247" s="1">
        <v>16</v>
      </c>
      <c r="B247" t="s">
        <v>725</v>
      </c>
      <c r="C247" t="s">
        <v>6941</v>
      </c>
      <c r="D247" t="s">
        <v>6942</v>
      </c>
      <c r="E247" t="s">
        <v>6943</v>
      </c>
      <c r="F247" t="s">
        <v>4642</v>
      </c>
      <c r="G247" t="s">
        <v>6944</v>
      </c>
      <c r="I247" t="str">
        <f t="shared" si="21"/>
        <v>N/A</v>
      </c>
      <c r="J247">
        <f t="shared" si="22"/>
        <v>42430000</v>
      </c>
      <c r="K247">
        <f t="shared" si="23"/>
        <v>41380000</v>
      </c>
      <c r="L247">
        <f t="shared" si="24"/>
        <v>42960000</v>
      </c>
      <c r="M247">
        <f t="shared" si="25"/>
        <v>41270000</v>
      </c>
      <c r="N247">
        <f t="shared" si="26"/>
        <v>42470000</v>
      </c>
    </row>
    <row r="248" spans="1:14" x14ac:dyDescent="0.3">
      <c r="A248" s="1">
        <v>17</v>
      </c>
      <c r="B248" t="s">
        <v>730</v>
      </c>
      <c r="C248" t="s">
        <v>6945</v>
      </c>
      <c r="D248" t="s">
        <v>6946</v>
      </c>
      <c r="E248" t="s">
        <v>6947</v>
      </c>
      <c r="F248" t="s">
        <v>1454</v>
      </c>
      <c r="G248" t="s">
        <v>6948</v>
      </c>
      <c r="I248" t="str">
        <f t="shared" si="21"/>
        <v>N/A</v>
      </c>
      <c r="J248">
        <f t="shared" si="22"/>
        <v>89660000</v>
      </c>
      <c r="K248">
        <f t="shared" si="23"/>
        <v>88710000</v>
      </c>
      <c r="L248">
        <f t="shared" si="24"/>
        <v>105250000</v>
      </c>
      <c r="M248">
        <f t="shared" si="25"/>
        <v>113600000</v>
      </c>
      <c r="N248">
        <f t="shared" si="26"/>
        <v>108590000</v>
      </c>
    </row>
    <row r="249" spans="1:14" x14ac:dyDescent="0.3">
      <c r="A249" s="1">
        <v>18</v>
      </c>
      <c r="B249" t="s">
        <v>735</v>
      </c>
      <c r="C249" t="s">
        <v>6945</v>
      </c>
      <c r="D249" t="s">
        <v>6946</v>
      </c>
      <c r="E249" t="s">
        <v>6947</v>
      </c>
      <c r="F249" t="s">
        <v>1454</v>
      </c>
      <c r="G249" t="s">
        <v>6948</v>
      </c>
      <c r="I249" t="str">
        <f t="shared" si="21"/>
        <v>N/A</v>
      </c>
      <c r="J249">
        <f t="shared" si="22"/>
        <v>89660000</v>
      </c>
      <c r="K249">
        <f t="shared" si="23"/>
        <v>88710000</v>
      </c>
      <c r="L249">
        <f t="shared" si="24"/>
        <v>105250000</v>
      </c>
      <c r="M249">
        <f t="shared" si="25"/>
        <v>113600000</v>
      </c>
      <c r="N249">
        <f t="shared" si="26"/>
        <v>108590000</v>
      </c>
    </row>
    <row r="250" spans="1:14" x14ac:dyDescent="0.3">
      <c r="A250" s="1">
        <v>19</v>
      </c>
      <c r="B250" t="s">
        <v>741</v>
      </c>
      <c r="C250" t="s">
        <v>254</v>
      </c>
      <c r="D250" t="s">
        <v>254</v>
      </c>
      <c r="E250" t="s">
        <v>254</v>
      </c>
      <c r="F250" t="s">
        <v>254</v>
      </c>
      <c r="G250" t="s">
        <v>254</v>
      </c>
      <c r="I250" t="str">
        <f t="shared" si="21"/>
        <v>N/A</v>
      </c>
      <c r="J250" t="str">
        <f t="shared" si="22"/>
        <v>N/A</v>
      </c>
      <c r="K250" t="str">
        <f t="shared" si="23"/>
        <v>N/A</v>
      </c>
      <c r="L250" t="str">
        <f t="shared" si="24"/>
        <v>N/A</v>
      </c>
      <c r="M250" t="str">
        <f t="shared" si="25"/>
        <v>N/A</v>
      </c>
      <c r="N250" t="str">
        <f t="shared" si="26"/>
        <v>N/A</v>
      </c>
    </row>
    <row r="251" spans="1:14" x14ac:dyDescent="0.3">
      <c r="A251" s="1">
        <v>20</v>
      </c>
      <c r="B251" t="s">
        <v>747</v>
      </c>
      <c r="C251" t="s">
        <v>6949</v>
      </c>
      <c r="D251" t="s">
        <v>6950</v>
      </c>
      <c r="E251" t="s">
        <v>51</v>
      </c>
      <c r="F251" t="s">
        <v>52</v>
      </c>
      <c r="G251" t="s">
        <v>59</v>
      </c>
      <c r="I251" t="str">
        <f t="shared" si="21"/>
        <v>pos_trend</v>
      </c>
      <c r="J251">
        <f t="shared" si="22"/>
        <v>852630000</v>
      </c>
      <c r="K251">
        <f t="shared" si="23"/>
        <v>919930000</v>
      </c>
      <c r="L251">
        <f t="shared" si="24"/>
        <v>1020000000</v>
      </c>
      <c r="M251">
        <f t="shared" si="25"/>
        <v>1060000000</v>
      </c>
      <c r="N251">
        <f t="shared" si="26"/>
        <v>1070000000.0000001</v>
      </c>
    </row>
    <row r="252" spans="1:14" x14ac:dyDescent="0.3">
      <c r="A252" s="1">
        <v>21</v>
      </c>
      <c r="B252" t="s">
        <v>6344</v>
      </c>
      <c r="C252" t="s">
        <v>254</v>
      </c>
      <c r="D252" t="s">
        <v>6951</v>
      </c>
      <c r="E252" t="s">
        <v>6952</v>
      </c>
      <c r="F252" t="s">
        <v>6953</v>
      </c>
      <c r="G252" t="s">
        <v>6954</v>
      </c>
      <c r="I252" t="str">
        <f t="shared" ref="I252:I315" si="27">IF(AND(K252&gt; J252, L252&gt; K252, M252&gt; L252, N252&gt; M252), "pos_trend", IF(AND(K252&lt; J252, L252&lt; K252, M252&lt; L252, N252&lt; M252), "neg_trend", "N/A"))</f>
        <v>N/A</v>
      </c>
      <c r="J252" t="str">
        <f t="shared" ref="J252:J315" si="28">IFERROR(IF(TRIM(C252)="-", "N/A", IF(RIGHT(C252,1)=")",IF(RIGHT(C252,2)="T)",-1000000000000*VALUE(MID(C252,2,LEN(C252)-3)),IF(RIGHT(C252,2)="M)",-1000000*VALUE(MID(C252,2,LEN(C252)-3)),IF(RIGHT(C252,2)="B)",-1000000000*VALUE(MID(C252,2,LEN(C252)-3)),IF(RIGHT(C252,2)="k)",-1000*VALUE(MID(C252,2,LEN(C252)-3)),VALUE(SUBSTITUTE(C252,",","")))))),IF(RIGHT(C252,1)="T",1000000000000*VALUE(LEFT(C252,LEN(C252)-1)),IF(RIGHT(C252,1)="M",1000000*VALUE(LEFT(C252,LEN(C252)-1)),IF(RIGHT(C252,1)="B",1000000000*VALUE(LEFT(C252,LEN(C252)-1)),IF(RIGHT(C252,1)="%",0.01*VALUE(LEFT(C252,LEN(C252)-1)),IF(RIGHT(C252,1)="k",1000*VALUE(LEFT(C252,LEN(C252)-1)),VALUE(SUBSTITUTE(C252,",",""))))))))),"N/A")</f>
        <v>N/A</v>
      </c>
      <c r="K252">
        <f t="shared" ref="K252:K315" si="29">IFERROR(IF(TRIM(D252)="-", "N/A", IF(RIGHT(D252,1)=")",IF(RIGHT(D252,2)="T)",-1000000000000*VALUE(MID(D252,2,LEN(D252)-3)),IF(RIGHT(D252,2)="M)",-1000000*VALUE(MID(D252,2,LEN(D252)-3)),IF(RIGHT(D252,2)="B)",-1000000000*VALUE(MID(D252,2,LEN(D252)-3)),IF(RIGHT(D252,2)="k)",-1000*VALUE(MID(D252,2,LEN(D252)-3)),VALUE(SUBSTITUTE(D252,",","")))))),IF(RIGHT(D252,1)="T",1000000000000*VALUE(LEFT(D252,LEN(D252)-1)),IF(RIGHT(D252,1)="M",1000000*VALUE(LEFT(D252,LEN(D252)-1)),IF(RIGHT(D252,1)="B",1000000000*VALUE(LEFT(D252,LEN(D252)-1)),IF(RIGHT(D252,1)="%",0.01*VALUE(LEFT(D252,LEN(D252)-1)),IF(RIGHT(D252,1)="k",1000*VALUE(LEFT(D252,LEN(D252)-1)),VALUE(SUBSTITUTE(D252,",",""))))))))),"N/A")</f>
        <v>7.8899999999999998E-2</v>
      </c>
      <c r="L252">
        <f t="shared" ref="L252:L315" si="30">IFERROR(IF(TRIM(E252)="-", "N/A", IF(RIGHT(E252,1)=")",IF(RIGHT(E252,2)="T)",-1000000000000*VALUE(MID(E252,2,LEN(E252)-3)),IF(RIGHT(E252,2)="M)",-1000000*VALUE(MID(E252,2,LEN(E252)-3)),IF(RIGHT(E252,2)="B)",-1000000000*VALUE(MID(E252,2,LEN(E252)-3)),IF(RIGHT(E252,2)="k)",-1000*VALUE(MID(E252,2,LEN(E252)-3)),VALUE(SUBSTITUTE(E252,",","")))))),IF(RIGHT(E252,1)="T",1000000000000*VALUE(LEFT(E252,LEN(E252)-1)),IF(RIGHT(E252,1)="M",1000000*VALUE(LEFT(E252,LEN(E252)-1)),IF(RIGHT(E252,1)="B",1000000000*VALUE(LEFT(E252,LEN(E252)-1)),IF(RIGHT(E252,1)="%",0.01*VALUE(LEFT(E252,LEN(E252)-1)),IF(RIGHT(E252,1)="k",1000*VALUE(LEFT(E252,LEN(E252)-1)),VALUE(SUBSTITUTE(E252,",",""))))))))),"N/A")</f>
        <v>0.1109</v>
      </c>
      <c r="M252">
        <f t="shared" ref="M252:M315" si="31">IFERROR(IF(TRIM(F252)="-", "N/A", IF(RIGHT(F252,1)=")",IF(RIGHT(F252,2)="T)",-1000000000000*VALUE(MID(F252,2,LEN(F252)-3)),IF(RIGHT(F252,2)="M)",-1000000*VALUE(MID(F252,2,LEN(F252)-3)),IF(RIGHT(F252,2)="B)",-1000000000*VALUE(MID(F252,2,LEN(F252)-3)),IF(RIGHT(F252,2)="k)",-1000*VALUE(MID(F252,2,LEN(F252)-3)),VALUE(SUBSTITUTE(F252,",","")))))),IF(RIGHT(F252,1)="T",1000000000000*VALUE(LEFT(F252,LEN(F252)-1)),IF(RIGHT(F252,1)="M",1000000*VALUE(LEFT(F252,LEN(F252)-1)),IF(RIGHT(F252,1)="B",1000000000*VALUE(LEFT(F252,LEN(F252)-1)),IF(RIGHT(F252,1)="%",0.01*VALUE(LEFT(F252,LEN(F252)-1)),IF(RIGHT(F252,1)="k",1000*VALUE(LEFT(F252,LEN(F252)-1)),VALUE(SUBSTITUTE(F252,",",""))))))))),"N/A")</f>
        <v>3.6600000000000001E-2</v>
      </c>
      <c r="N252">
        <f t="shared" ref="N252:N315" si="32">IFERROR(IF(TRIM(G252)="-", "N/A", IF(RIGHT(G252,1)=")",IF(RIGHT(G252,2)="T)",-1000000000000*VALUE(MID(G252,2,LEN(G252)-3)),IF(RIGHT(G252,2)="M)",-1000000*VALUE(MID(G252,2,LEN(G252)-3)),IF(RIGHT(G252,2)="B)",-1000000000*VALUE(MID(G252,2,LEN(G252)-3)),IF(RIGHT(G252,2)="k)",-1000*VALUE(MID(G252,2,LEN(G252)-3)),VALUE(SUBSTITUTE(G252,",","")))))),IF(RIGHT(G252,1)="T",1000000000000*VALUE(LEFT(G252,LEN(G252)-1)),IF(RIGHT(G252,1)="M",1000000*VALUE(LEFT(G252,LEN(G252)-1)),IF(RIGHT(G252,1)="B",1000000000*VALUE(LEFT(G252,LEN(G252)-1)),IF(RIGHT(G252,1)="%",0.01*VALUE(LEFT(G252,LEN(G252)-1)),IF(RIGHT(G252,1)="k",1000*VALUE(LEFT(G252,LEN(G252)-1)),VALUE(SUBSTITUTE(G252,",",""))))))))),"N/A")</f>
        <v>1.1299999999999999E-2</v>
      </c>
    </row>
    <row r="253" spans="1:14" x14ac:dyDescent="0.3">
      <c r="A253" s="1">
        <v>22</v>
      </c>
      <c r="B253" t="s">
        <v>753</v>
      </c>
      <c r="C253" t="s">
        <v>254</v>
      </c>
      <c r="D253" t="s">
        <v>254</v>
      </c>
      <c r="E253" t="s">
        <v>254</v>
      </c>
      <c r="F253" t="s">
        <v>254</v>
      </c>
      <c r="G253" t="s">
        <v>254</v>
      </c>
      <c r="I253" t="str">
        <f t="shared" si="27"/>
        <v>N/A</v>
      </c>
      <c r="J253" t="str">
        <f t="shared" si="28"/>
        <v>N/A</v>
      </c>
      <c r="K253" t="str">
        <f t="shared" si="29"/>
        <v>N/A</v>
      </c>
      <c r="L253" t="str">
        <f t="shared" si="30"/>
        <v>N/A</v>
      </c>
      <c r="M253" t="str">
        <f t="shared" si="31"/>
        <v>N/A</v>
      </c>
      <c r="N253" t="str">
        <f t="shared" si="32"/>
        <v>N/A</v>
      </c>
    </row>
    <row r="254" spans="1:14" x14ac:dyDescent="0.3">
      <c r="A254" s="1">
        <v>23</v>
      </c>
      <c r="B254" t="s">
        <v>760</v>
      </c>
      <c r="C254" t="s">
        <v>254</v>
      </c>
      <c r="D254" t="s">
        <v>254</v>
      </c>
      <c r="E254" t="s">
        <v>254</v>
      </c>
      <c r="F254" t="s">
        <v>254</v>
      </c>
      <c r="G254" t="s">
        <v>254</v>
      </c>
      <c r="I254" t="str">
        <f t="shared" si="27"/>
        <v>N/A</v>
      </c>
      <c r="J254" t="str">
        <f t="shared" si="28"/>
        <v>N/A</v>
      </c>
      <c r="K254" t="str">
        <f t="shared" si="29"/>
        <v>N/A</v>
      </c>
      <c r="L254" t="str">
        <f t="shared" si="30"/>
        <v>N/A</v>
      </c>
      <c r="M254" t="str">
        <f t="shared" si="31"/>
        <v>N/A</v>
      </c>
      <c r="N254" t="str">
        <f t="shared" si="32"/>
        <v>N/A</v>
      </c>
    </row>
    <row r="255" spans="1:14" x14ac:dyDescent="0.3">
      <c r="A255" s="1">
        <v>24</v>
      </c>
      <c r="B255" t="s">
        <v>761</v>
      </c>
      <c r="C255" t="s">
        <v>254</v>
      </c>
      <c r="D255" t="s">
        <v>254</v>
      </c>
      <c r="E255" t="s">
        <v>254</v>
      </c>
      <c r="F255" t="s">
        <v>254</v>
      </c>
      <c r="G255" t="s">
        <v>254</v>
      </c>
      <c r="I255" t="str">
        <f t="shared" si="27"/>
        <v>N/A</v>
      </c>
      <c r="J255" t="str">
        <f t="shared" si="28"/>
        <v>N/A</v>
      </c>
      <c r="K255" t="str">
        <f t="shared" si="29"/>
        <v>N/A</v>
      </c>
      <c r="L255" t="str">
        <f t="shared" si="30"/>
        <v>N/A</v>
      </c>
      <c r="M255" t="str">
        <f t="shared" si="31"/>
        <v>N/A</v>
      </c>
      <c r="N255" t="str">
        <f t="shared" si="32"/>
        <v>N/A</v>
      </c>
    </row>
    <row r="256" spans="1:14" x14ac:dyDescent="0.3">
      <c r="A256" s="1">
        <v>25</v>
      </c>
      <c r="B256" t="s">
        <v>762</v>
      </c>
      <c r="C256" t="s">
        <v>254</v>
      </c>
      <c r="D256" t="s">
        <v>254</v>
      </c>
      <c r="E256" t="s">
        <v>254</v>
      </c>
      <c r="F256" t="s">
        <v>254</v>
      </c>
      <c r="G256" t="s">
        <v>254</v>
      </c>
      <c r="I256" t="str">
        <f t="shared" si="27"/>
        <v>N/A</v>
      </c>
      <c r="J256" t="str">
        <f t="shared" si="28"/>
        <v>N/A</v>
      </c>
      <c r="K256" t="str">
        <f t="shared" si="29"/>
        <v>N/A</v>
      </c>
      <c r="L256" t="str">
        <f t="shared" si="30"/>
        <v>N/A</v>
      </c>
      <c r="M256" t="str">
        <f t="shared" si="31"/>
        <v>N/A</v>
      </c>
      <c r="N256" t="str">
        <f t="shared" si="32"/>
        <v>N/A</v>
      </c>
    </row>
    <row r="257" spans="1:14" x14ac:dyDescent="0.3">
      <c r="A257" s="1">
        <v>26</v>
      </c>
      <c r="B257" t="s">
        <v>763</v>
      </c>
      <c r="C257" t="s">
        <v>6955</v>
      </c>
      <c r="D257" t="s">
        <v>6956</v>
      </c>
      <c r="E257" t="s">
        <v>6957</v>
      </c>
      <c r="F257" t="s">
        <v>6958</v>
      </c>
      <c r="G257" t="s">
        <v>6959</v>
      </c>
      <c r="I257" t="str">
        <f t="shared" si="27"/>
        <v>pos_trend</v>
      </c>
      <c r="J257">
        <f t="shared" si="28"/>
        <v>381220000</v>
      </c>
      <c r="K257">
        <f t="shared" si="29"/>
        <v>416810000</v>
      </c>
      <c r="L257">
        <f t="shared" si="30"/>
        <v>446970000</v>
      </c>
      <c r="M257">
        <f t="shared" si="31"/>
        <v>453980000</v>
      </c>
      <c r="N257">
        <f t="shared" si="32"/>
        <v>456150000</v>
      </c>
    </row>
    <row r="258" spans="1:14" x14ac:dyDescent="0.3">
      <c r="A258" s="1">
        <v>27</v>
      </c>
      <c r="B258" t="s">
        <v>769</v>
      </c>
      <c r="C258" t="s">
        <v>6960</v>
      </c>
      <c r="D258" t="s">
        <v>6961</v>
      </c>
      <c r="E258" t="s">
        <v>6962</v>
      </c>
      <c r="F258" t="s">
        <v>6963</v>
      </c>
      <c r="G258" t="s">
        <v>6964</v>
      </c>
      <c r="I258" t="str">
        <f t="shared" si="27"/>
        <v>pos_trend</v>
      </c>
      <c r="J258">
        <f t="shared" si="28"/>
        <v>195000</v>
      </c>
      <c r="K258">
        <f t="shared" si="29"/>
        <v>198000</v>
      </c>
      <c r="L258">
        <f t="shared" si="30"/>
        <v>201000</v>
      </c>
      <c r="M258">
        <f t="shared" si="31"/>
        <v>203000</v>
      </c>
      <c r="N258">
        <f t="shared" si="32"/>
        <v>204000</v>
      </c>
    </row>
    <row r="259" spans="1:14" x14ac:dyDescent="0.3">
      <c r="A259" s="1">
        <v>28</v>
      </c>
      <c r="B259" t="s">
        <v>6350</v>
      </c>
      <c r="C259" t="s">
        <v>6965</v>
      </c>
      <c r="D259" t="s">
        <v>6966</v>
      </c>
      <c r="E259" t="s">
        <v>6967</v>
      </c>
      <c r="F259" t="s">
        <v>6968</v>
      </c>
      <c r="G259" t="s">
        <v>6969</v>
      </c>
      <c r="I259" t="str">
        <f t="shared" si="27"/>
        <v>pos_trend</v>
      </c>
      <c r="J259">
        <f t="shared" si="28"/>
        <v>187400000</v>
      </c>
      <c r="K259">
        <f t="shared" si="29"/>
        <v>192540000</v>
      </c>
      <c r="L259">
        <f t="shared" si="30"/>
        <v>199140000</v>
      </c>
      <c r="M259">
        <f t="shared" si="31"/>
        <v>204690000</v>
      </c>
      <c r="N259">
        <f t="shared" si="32"/>
        <v>208390000</v>
      </c>
    </row>
    <row r="260" spans="1:14" x14ac:dyDescent="0.3">
      <c r="A260" s="1">
        <v>29</v>
      </c>
      <c r="B260" t="s">
        <v>773</v>
      </c>
      <c r="C260" t="s">
        <v>6970</v>
      </c>
      <c r="D260" t="s">
        <v>6971</v>
      </c>
      <c r="E260" t="s">
        <v>6972</v>
      </c>
      <c r="F260" t="s">
        <v>6973</v>
      </c>
      <c r="G260" t="s">
        <v>6974</v>
      </c>
      <c r="I260" t="str">
        <f t="shared" si="27"/>
        <v>pos_trend</v>
      </c>
      <c r="J260">
        <f t="shared" si="28"/>
        <v>213020000</v>
      </c>
      <c r="K260">
        <f t="shared" si="29"/>
        <v>250740000</v>
      </c>
      <c r="L260">
        <f t="shared" si="30"/>
        <v>267190000</v>
      </c>
      <c r="M260">
        <f t="shared" si="31"/>
        <v>268870000</v>
      </c>
      <c r="N260">
        <f t="shared" si="32"/>
        <v>270420000</v>
      </c>
    </row>
    <row r="261" spans="1:14" x14ac:dyDescent="0.3">
      <c r="A261" s="1">
        <v>30</v>
      </c>
      <c r="B261" t="s">
        <v>779</v>
      </c>
      <c r="C261" t="s">
        <v>254</v>
      </c>
      <c r="D261" t="s">
        <v>254</v>
      </c>
      <c r="E261" t="s">
        <v>254</v>
      </c>
      <c r="F261" t="s">
        <v>254</v>
      </c>
      <c r="G261" t="s">
        <v>254</v>
      </c>
      <c r="I261" t="str">
        <f t="shared" si="27"/>
        <v>N/A</v>
      </c>
      <c r="J261" t="str">
        <f t="shared" si="28"/>
        <v>N/A</v>
      </c>
      <c r="K261" t="str">
        <f t="shared" si="29"/>
        <v>N/A</v>
      </c>
      <c r="L261" t="str">
        <f t="shared" si="30"/>
        <v>N/A</v>
      </c>
      <c r="M261" t="str">
        <f t="shared" si="31"/>
        <v>N/A</v>
      </c>
      <c r="N261" t="str">
        <f t="shared" si="32"/>
        <v>N/A</v>
      </c>
    </row>
    <row r="262" spans="1:14" x14ac:dyDescent="0.3">
      <c r="A262" s="1">
        <v>31</v>
      </c>
      <c r="B262" t="s">
        <v>780</v>
      </c>
      <c r="C262" t="s">
        <v>254</v>
      </c>
      <c r="D262" t="s">
        <v>254</v>
      </c>
      <c r="E262" t="s">
        <v>254</v>
      </c>
      <c r="F262" t="s">
        <v>254</v>
      </c>
      <c r="G262" t="s">
        <v>254</v>
      </c>
      <c r="I262" t="str">
        <f t="shared" si="27"/>
        <v>N/A</v>
      </c>
      <c r="J262" t="str">
        <f t="shared" si="28"/>
        <v>N/A</v>
      </c>
      <c r="K262" t="str">
        <f t="shared" si="29"/>
        <v>N/A</v>
      </c>
      <c r="L262" t="str">
        <f t="shared" si="30"/>
        <v>N/A</v>
      </c>
      <c r="M262" t="str">
        <f t="shared" si="31"/>
        <v>N/A</v>
      </c>
      <c r="N262" t="str">
        <f t="shared" si="32"/>
        <v>N/A</v>
      </c>
    </row>
    <row r="263" spans="1:14" x14ac:dyDescent="0.3">
      <c r="A263" s="1">
        <v>32</v>
      </c>
      <c r="B263" t="s">
        <v>788</v>
      </c>
      <c r="C263" t="s">
        <v>254</v>
      </c>
      <c r="D263" t="s">
        <v>254</v>
      </c>
      <c r="E263" t="s">
        <v>254</v>
      </c>
      <c r="F263" t="s">
        <v>254</v>
      </c>
      <c r="G263" t="s">
        <v>254</v>
      </c>
      <c r="I263" t="str">
        <f t="shared" si="27"/>
        <v>N/A</v>
      </c>
      <c r="J263" t="str">
        <f t="shared" si="28"/>
        <v>N/A</v>
      </c>
      <c r="K263" t="str">
        <f t="shared" si="29"/>
        <v>N/A</v>
      </c>
      <c r="L263" t="str">
        <f t="shared" si="30"/>
        <v>N/A</v>
      </c>
      <c r="M263" t="str">
        <f t="shared" si="31"/>
        <v>N/A</v>
      </c>
      <c r="N263" t="str">
        <f t="shared" si="32"/>
        <v>N/A</v>
      </c>
    </row>
    <row r="264" spans="1:14" x14ac:dyDescent="0.3">
      <c r="A264" s="1">
        <v>33</v>
      </c>
      <c r="B264" t="s">
        <v>6351</v>
      </c>
      <c r="C264" t="s">
        <v>6975</v>
      </c>
      <c r="D264" t="s">
        <v>254</v>
      </c>
      <c r="E264" t="s">
        <v>254</v>
      </c>
      <c r="F264" t="s">
        <v>254</v>
      </c>
      <c r="G264" t="s">
        <v>254</v>
      </c>
      <c r="I264" t="str">
        <f t="shared" si="27"/>
        <v>N/A</v>
      </c>
      <c r="J264">
        <f t="shared" si="28"/>
        <v>2980000</v>
      </c>
      <c r="K264" t="str">
        <f t="shared" si="29"/>
        <v>N/A</v>
      </c>
      <c r="L264" t="str">
        <f t="shared" si="30"/>
        <v>N/A</v>
      </c>
      <c r="M264" t="str">
        <f t="shared" si="31"/>
        <v>N/A</v>
      </c>
      <c r="N264" t="str">
        <f t="shared" si="32"/>
        <v>N/A</v>
      </c>
    </row>
    <row r="265" spans="1:14" x14ac:dyDescent="0.3">
      <c r="A265" s="1">
        <v>34</v>
      </c>
      <c r="B265" t="s">
        <v>789</v>
      </c>
      <c r="C265" t="s">
        <v>6976</v>
      </c>
      <c r="D265" t="s">
        <v>6976</v>
      </c>
      <c r="E265" t="s">
        <v>6976</v>
      </c>
      <c r="F265" t="s">
        <v>6976</v>
      </c>
      <c r="G265" t="s">
        <v>6976</v>
      </c>
      <c r="I265" t="str">
        <f t="shared" si="27"/>
        <v>N/A</v>
      </c>
      <c r="J265">
        <f t="shared" si="28"/>
        <v>-22370000</v>
      </c>
      <c r="K265">
        <f t="shared" si="29"/>
        <v>-22370000</v>
      </c>
      <c r="L265">
        <f t="shared" si="30"/>
        <v>-22370000</v>
      </c>
      <c r="M265">
        <f t="shared" si="31"/>
        <v>-22370000</v>
      </c>
      <c r="N265">
        <f t="shared" si="32"/>
        <v>-22370000</v>
      </c>
    </row>
    <row r="266" spans="1:14" x14ac:dyDescent="0.3">
      <c r="A266" s="1">
        <v>35</v>
      </c>
      <c r="B266" t="s">
        <v>795</v>
      </c>
      <c r="C266" t="s">
        <v>6977</v>
      </c>
      <c r="D266" t="s">
        <v>6978</v>
      </c>
      <c r="E266" t="s">
        <v>6979</v>
      </c>
      <c r="F266" t="s">
        <v>3195</v>
      </c>
      <c r="G266" t="s">
        <v>6980</v>
      </c>
      <c r="I266" t="str">
        <f t="shared" si="27"/>
        <v>N/A</v>
      </c>
      <c r="J266">
        <f t="shared" si="28"/>
        <v>0.309</v>
      </c>
      <c r="K266">
        <f t="shared" si="29"/>
        <v>0.31180000000000002</v>
      </c>
      <c r="L266">
        <f t="shared" si="30"/>
        <v>0.30430000000000001</v>
      </c>
      <c r="M266">
        <f t="shared" si="31"/>
        <v>0.3</v>
      </c>
      <c r="N266">
        <f t="shared" si="32"/>
        <v>0.29859999999999998</v>
      </c>
    </row>
    <row r="267" spans="1:14" x14ac:dyDescent="0.3">
      <c r="A267" s="1">
        <v>36</v>
      </c>
      <c r="B267" t="s">
        <v>801</v>
      </c>
      <c r="C267" t="s">
        <v>6955</v>
      </c>
      <c r="D267" t="s">
        <v>6956</v>
      </c>
      <c r="E267" t="s">
        <v>6957</v>
      </c>
      <c r="F267" t="s">
        <v>6958</v>
      </c>
      <c r="G267" t="s">
        <v>6959</v>
      </c>
      <c r="I267" t="str">
        <f t="shared" si="27"/>
        <v>pos_trend</v>
      </c>
      <c r="J267">
        <f t="shared" si="28"/>
        <v>381220000</v>
      </c>
      <c r="K267">
        <f t="shared" si="29"/>
        <v>416810000</v>
      </c>
      <c r="L267">
        <f t="shared" si="30"/>
        <v>446970000</v>
      </c>
      <c r="M267">
        <f t="shared" si="31"/>
        <v>453980000</v>
      </c>
      <c r="N267">
        <f t="shared" si="32"/>
        <v>456150000</v>
      </c>
    </row>
    <row r="268" spans="1:14" x14ac:dyDescent="0.3">
      <c r="A268" s="1">
        <v>37</v>
      </c>
      <c r="B268" t="s">
        <v>802</v>
      </c>
      <c r="C268" t="s">
        <v>6977</v>
      </c>
      <c r="D268" t="s">
        <v>6978</v>
      </c>
      <c r="E268" t="s">
        <v>6979</v>
      </c>
      <c r="F268" t="s">
        <v>3195</v>
      </c>
      <c r="G268" t="s">
        <v>6980</v>
      </c>
      <c r="I268" t="str">
        <f t="shared" si="27"/>
        <v>N/A</v>
      </c>
      <c r="J268">
        <f t="shared" si="28"/>
        <v>0.309</v>
      </c>
      <c r="K268">
        <f t="shared" si="29"/>
        <v>0.31180000000000002</v>
      </c>
      <c r="L268">
        <f t="shared" si="30"/>
        <v>0.30430000000000001</v>
      </c>
      <c r="M268">
        <f t="shared" si="31"/>
        <v>0.3</v>
      </c>
      <c r="N268">
        <f t="shared" si="32"/>
        <v>0.29859999999999998</v>
      </c>
    </row>
    <row r="269" spans="1:14" x14ac:dyDescent="0.3">
      <c r="A269" s="1">
        <v>38</v>
      </c>
      <c r="B269" t="s">
        <v>6363</v>
      </c>
      <c r="C269" t="s">
        <v>254</v>
      </c>
      <c r="D269" t="s">
        <v>254</v>
      </c>
      <c r="E269" t="s">
        <v>254</v>
      </c>
      <c r="F269" t="s">
        <v>254</v>
      </c>
      <c r="G269" t="s">
        <v>6981</v>
      </c>
      <c r="I269" t="str">
        <f t="shared" si="27"/>
        <v>N/A</v>
      </c>
      <c r="J269" t="str">
        <f t="shared" si="28"/>
        <v>N/A</v>
      </c>
      <c r="K269" t="str">
        <f t="shared" si="29"/>
        <v>N/A</v>
      </c>
      <c r="L269" t="str">
        <f t="shared" si="30"/>
        <v>N/A</v>
      </c>
      <c r="M269" t="str">
        <f t="shared" si="31"/>
        <v>N/A</v>
      </c>
      <c r="N269">
        <f t="shared" si="32"/>
        <v>0.1711</v>
      </c>
    </row>
    <row r="270" spans="1:14" x14ac:dyDescent="0.3">
      <c r="A270" s="1">
        <v>39</v>
      </c>
      <c r="B270" t="s">
        <v>803</v>
      </c>
      <c r="C270" t="s">
        <v>254</v>
      </c>
      <c r="D270" t="s">
        <v>254</v>
      </c>
      <c r="E270" t="s">
        <v>254</v>
      </c>
      <c r="F270" t="s">
        <v>254</v>
      </c>
      <c r="G270" t="s">
        <v>254</v>
      </c>
      <c r="I270" t="str">
        <f t="shared" si="27"/>
        <v>N/A</v>
      </c>
      <c r="J270" t="str">
        <f t="shared" si="28"/>
        <v>N/A</v>
      </c>
      <c r="K270" t="str">
        <f t="shared" si="29"/>
        <v>N/A</v>
      </c>
      <c r="L270" t="str">
        <f t="shared" si="30"/>
        <v>N/A</v>
      </c>
      <c r="M270" t="str">
        <f t="shared" si="31"/>
        <v>N/A</v>
      </c>
      <c r="N270" t="str">
        <f t="shared" si="32"/>
        <v>N/A</v>
      </c>
    </row>
    <row r="271" spans="1:14" x14ac:dyDescent="0.3">
      <c r="A271" s="1">
        <v>40</v>
      </c>
      <c r="B271" t="s">
        <v>804</v>
      </c>
      <c r="C271" t="s">
        <v>6955</v>
      </c>
      <c r="D271" t="s">
        <v>6956</v>
      </c>
      <c r="E271" t="s">
        <v>6957</v>
      </c>
      <c r="F271" t="s">
        <v>6958</v>
      </c>
      <c r="G271" t="s">
        <v>6959</v>
      </c>
      <c r="I271" t="str">
        <f t="shared" si="27"/>
        <v>pos_trend</v>
      </c>
      <c r="J271">
        <f t="shared" si="28"/>
        <v>381220000</v>
      </c>
      <c r="K271">
        <f t="shared" si="29"/>
        <v>416810000</v>
      </c>
      <c r="L271">
        <f t="shared" si="30"/>
        <v>446970000</v>
      </c>
      <c r="M271">
        <f t="shared" si="31"/>
        <v>453980000</v>
      </c>
      <c r="N271">
        <f t="shared" si="32"/>
        <v>456150000</v>
      </c>
    </row>
    <row r="272" spans="1:14" x14ac:dyDescent="0.3">
      <c r="A272" s="1">
        <v>41</v>
      </c>
      <c r="B272" t="s">
        <v>805</v>
      </c>
      <c r="C272" t="s">
        <v>5710</v>
      </c>
      <c r="D272" t="s">
        <v>1513</v>
      </c>
      <c r="E272" t="s">
        <v>6895</v>
      </c>
      <c r="F272" t="s">
        <v>1414</v>
      </c>
      <c r="G272" t="s">
        <v>1440</v>
      </c>
      <c r="I272" t="str">
        <f t="shared" si="27"/>
        <v>pos_trend</v>
      </c>
      <c r="J272">
        <f t="shared" si="28"/>
        <v>1230000000</v>
      </c>
      <c r="K272">
        <f t="shared" si="29"/>
        <v>1340000000</v>
      </c>
      <c r="L272">
        <f t="shared" si="30"/>
        <v>1470000000</v>
      </c>
      <c r="M272">
        <f t="shared" si="31"/>
        <v>1510000000</v>
      </c>
      <c r="N272">
        <f t="shared" si="32"/>
        <v>1530000000</v>
      </c>
    </row>
    <row r="273" spans="1:14" x14ac:dyDescent="0.3">
      <c r="I273" t="str">
        <f t="shared" si="27"/>
        <v>N/A</v>
      </c>
      <c r="J273" t="str">
        <f t="shared" si="28"/>
        <v>N/A</v>
      </c>
      <c r="K273" t="str">
        <f t="shared" si="29"/>
        <v>N/A</v>
      </c>
      <c r="L273" t="str">
        <f t="shared" si="30"/>
        <v>N/A</v>
      </c>
      <c r="M273" t="str">
        <f t="shared" si="31"/>
        <v>N/A</v>
      </c>
      <c r="N273" t="str">
        <f t="shared" si="32"/>
        <v>N/A</v>
      </c>
    </row>
    <row r="274" spans="1:14" x14ac:dyDescent="0.3">
      <c r="B274" s="1" t="s">
        <v>307</v>
      </c>
      <c r="C274" s="1" t="s">
        <v>242</v>
      </c>
      <c r="D274" s="1" t="s">
        <v>243</v>
      </c>
      <c r="E274" s="1" t="s">
        <v>244</v>
      </c>
      <c r="F274" s="1" t="s">
        <v>245</v>
      </c>
      <c r="G274" s="1" t="s">
        <v>246</v>
      </c>
      <c r="H274" s="1" t="s">
        <v>247</v>
      </c>
      <c r="I274" t="str">
        <f t="shared" si="27"/>
        <v>pos_trend</v>
      </c>
      <c r="J274">
        <f t="shared" si="28"/>
        <v>2012</v>
      </c>
      <c r="K274">
        <f t="shared" si="29"/>
        <v>2013</v>
      </c>
      <c r="L274">
        <f t="shared" si="30"/>
        <v>2014</v>
      </c>
      <c r="M274">
        <f t="shared" si="31"/>
        <v>2015</v>
      </c>
      <c r="N274">
        <f t="shared" si="32"/>
        <v>2016</v>
      </c>
    </row>
    <row r="275" spans="1:14" x14ac:dyDescent="0.3">
      <c r="A275" s="1">
        <v>0</v>
      </c>
      <c r="B275" t="s">
        <v>870</v>
      </c>
      <c r="C275" t="s">
        <v>345</v>
      </c>
      <c r="D275" t="s">
        <v>6982</v>
      </c>
      <c r="E275" t="s">
        <v>6983</v>
      </c>
      <c r="F275" t="s">
        <v>6984</v>
      </c>
      <c r="G275" t="s">
        <v>6985</v>
      </c>
      <c r="I275" t="str">
        <f t="shared" si="27"/>
        <v>N/A</v>
      </c>
      <c r="J275">
        <f t="shared" si="28"/>
        <v>-1200000</v>
      </c>
      <c r="K275">
        <f t="shared" si="29"/>
        <v>-1140000</v>
      </c>
      <c r="L275">
        <f t="shared" si="30"/>
        <v>-989000</v>
      </c>
      <c r="M275">
        <f t="shared" si="31"/>
        <v>-953000</v>
      </c>
      <c r="N275">
        <f t="shared" si="32"/>
        <v>-1640000</v>
      </c>
    </row>
    <row r="276" spans="1:14" x14ac:dyDescent="0.3">
      <c r="A276" s="1">
        <v>1</v>
      </c>
      <c r="B276" t="s">
        <v>876</v>
      </c>
      <c r="C276" t="s">
        <v>345</v>
      </c>
      <c r="D276" t="s">
        <v>6982</v>
      </c>
      <c r="E276" t="s">
        <v>6983</v>
      </c>
      <c r="F276" t="s">
        <v>6984</v>
      </c>
      <c r="G276" t="s">
        <v>6985</v>
      </c>
      <c r="I276" t="str">
        <f t="shared" si="27"/>
        <v>N/A</v>
      </c>
      <c r="J276">
        <f t="shared" si="28"/>
        <v>-1200000</v>
      </c>
      <c r="K276">
        <f t="shared" si="29"/>
        <v>-1140000</v>
      </c>
      <c r="L276">
        <f t="shared" si="30"/>
        <v>-989000</v>
      </c>
      <c r="M276">
        <f t="shared" si="31"/>
        <v>-953000</v>
      </c>
      <c r="N276">
        <f t="shared" si="32"/>
        <v>-1640000</v>
      </c>
    </row>
    <row r="277" spans="1:14" x14ac:dyDescent="0.3">
      <c r="A277" s="1">
        <v>2</v>
      </c>
      <c r="B277" t="s">
        <v>882</v>
      </c>
      <c r="C277" t="s">
        <v>254</v>
      </c>
      <c r="D277" t="s">
        <v>254</v>
      </c>
      <c r="E277" t="s">
        <v>254</v>
      </c>
      <c r="F277" t="s">
        <v>254</v>
      </c>
      <c r="G277" t="s">
        <v>254</v>
      </c>
      <c r="I277" t="str">
        <f t="shared" si="27"/>
        <v>N/A</v>
      </c>
      <c r="J277" t="str">
        <f t="shared" si="28"/>
        <v>N/A</v>
      </c>
      <c r="K277" t="str">
        <f t="shared" si="29"/>
        <v>N/A</v>
      </c>
      <c r="L277" t="str">
        <f t="shared" si="30"/>
        <v>N/A</v>
      </c>
      <c r="M277" t="str">
        <f t="shared" si="31"/>
        <v>N/A</v>
      </c>
      <c r="N277" t="str">
        <f t="shared" si="32"/>
        <v>N/A</v>
      </c>
    </row>
    <row r="278" spans="1:14" x14ac:dyDescent="0.3">
      <c r="A278" s="1">
        <v>3</v>
      </c>
      <c r="B278" t="s">
        <v>888</v>
      </c>
      <c r="C278" t="s">
        <v>254</v>
      </c>
      <c r="D278" t="s">
        <v>6986</v>
      </c>
      <c r="E278" t="s">
        <v>6987</v>
      </c>
      <c r="F278" t="s">
        <v>6988</v>
      </c>
      <c r="G278" t="s">
        <v>6989</v>
      </c>
      <c r="I278" t="str">
        <f t="shared" si="27"/>
        <v>N/A</v>
      </c>
      <c r="J278" t="str">
        <f t="shared" si="28"/>
        <v>N/A</v>
      </c>
      <c r="K278">
        <f t="shared" si="29"/>
        <v>4.6800000000000001E-2</v>
      </c>
      <c r="L278">
        <f t="shared" si="30"/>
        <v>0.13250000000000001</v>
      </c>
      <c r="M278">
        <f t="shared" si="31"/>
        <v>3.6400000000000002E-2</v>
      </c>
      <c r="N278">
        <f t="shared" si="32"/>
        <v>-0.71879999999999999</v>
      </c>
    </row>
    <row r="279" spans="1:14" x14ac:dyDescent="0.3">
      <c r="A279" s="1">
        <v>4</v>
      </c>
      <c r="B279" t="s">
        <v>899</v>
      </c>
      <c r="C279" t="s">
        <v>254</v>
      </c>
      <c r="D279" t="s">
        <v>254</v>
      </c>
      <c r="E279" t="s">
        <v>254</v>
      </c>
      <c r="F279" t="s">
        <v>254</v>
      </c>
      <c r="G279" t="s">
        <v>254</v>
      </c>
      <c r="I279" t="str">
        <f t="shared" si="27"/>
        <v>N/A</v>
      </c>
      <c r="J279" t="str">
        <f t="shared" si="28"/>
        <v>N/A</v>
      </c>
      <c r="K279" t="str">
        <f t="shared" si="29"/>
        <v>N/A</v>
      </c>
      <c r="L279" t="str">
        <f t="shared" si="30"/>
        <v>N/A</v>
      </c>
      <c r="M279" t="str">
        <f t="shared" si="31"/>
        <v>N/A</v>
      </c>
      <c r="N279" t="str">
        <f t="shared" si="32"/>
        <v>N/A</v>
      </c>
    </row>
    <row r="280" spans="1:14" x14ac:dyDescent="0.3">
      <c r="A280" s="1">
        <v>5</v>
      </c>
      <c r="B280" t="s">
        <v>904</v>
      </c>
      <c r="C280" t="s">
        <v>254</v>
      </c>
      <c r="D280" t="s">
        <v>254</v>
      </c>
      <c r="E280" t="s">
        <v>254</v>
      </c>
      <c r="F280" t="s">
        <v>254</v>
      </c>
      <c r="G280" t="s">
        <v>254</v>
      </c>
      <c r="I280" t="str">
        <f t="shared" si="27"/>
        <v>N/A</v>
      </c>
      <c r="J280" t="str">
        <f t="shared" si="28"/>
        <v>N/A</v>
      </c>
      <c r="K280" t="str">
        <f t="shared" si="29"/>
        <v>N/A</v>
      </c>
      <c r="L280" t="str">
        <f t="shared" si="30"/>
        <v>N/A</v>
      </c>
      <c r="M280" t="str">
        <f t="shared" si="31"/>
        <v>N/A</v>
      </c>
      <c r="N280" t="str">
        <f t="shared" si="32"/>
        <v>N/A</v>
      </c>
    </row>
    <row r="281" spans="1:14" x14ac:dyDescent="0.3">
      <c r="A281" s="1">
        <v>6</v>
      </c>
      <c r="B281" t="s">
        <v>906</v>
      </c>
      <c r="C281" t="s">
        <v>6990</v>
      </c>
      <c r="D281" t="s">
        <v>6991</v>
      </c>
      <c r="E281" t="s">
        <v>6992</v>
      </c>
      <c r="F281" t="s">
        <v>6993</v>
      </c>
      <c r="G281" t="s">
        <v>6994</v>
      </c>
      <c r="I281" t="str">
        <f t="shared" si="27"/>
        <v>N/A</v>
      </c>
      <c r="J281">
        <f t="shared" si="28"/>
        <v>-8130000.0000000009</v>
      </c>
      <c r="K281">
        <f t="shared" si="29"/>
        <v>-95820000</v>
      </c>
      <c r="L281">
        <f t="shared" si="30"/>
        <v>-140020000</v>
      </c>
      <c r="M281">
        <f t="shared" si="31"/>
        <v>-48870000</v>
      </c>
      <c r="N281">
        <f t="shared" si="32"/>
        <v>-48840000</v>
      </c>
    </row>
    <row r="282" spans="1:14" x14ac:dyDescent="0.3">
      <c r="A282" s="1">
        <v>7</v>
      </c>
      <c r="B282" t="s">
        <v>908</v>
      </c>
      <c r="C282" t="s">
        <v>6995</v>
      </c>
      <c r="D282" t="s">
        <v>6996</v>
      </c>
      <c r="E282" t="s">
        <v>6997</v>
      </c>
      <c r="F282" t="s">
        <v>6998</v>
      </c>
      <c r="G282" t="s">
        <v>6999</v>
      </c>
      <c r="I282" t="str">
        <f t="shared" si="27"/>
        <v>N/A</v>
      </c>
      <c r="J282">
        <f t="shared" si="28"/>
        <v>-267750000</v>
      </c>
      <c r="K282">
        <f t="shared" si="29"/>
        <v>-355650000</v>
      </c>
      <c r="L282">
        <f t="shared" si="30"/>
        <v>-455200000</v>
      </c>
      <c r="M282">
        <f t="shared" si="31"/>
        <v>-326170000</v>
      </c>
      <c r="N282">
        <f t="shared" si="32"/>
        <v>-354590000</v>
      </c>
    </row>
    <row r="283" spans="1:14" x14ac:dyDescent="0.3">
      <c r="A283" s="1">
        <v>8</v>
      </c>
      <c r="B283" t="s">
        <v>909</v>
      </c>
      <c r="C283" t="s">
        <v>7000</v>
      </c>
      <c r="D283" t="s">
        <v>7001</v>
      </c>
      <c r="E283" t="s">
        <v>7002</v>
      </c>
      <c r="F283" t="s">
        <v>7003</v>
      </c>
      <c r="G283" t="s">
        <v>7004</v>
      </c>
      <c r="I283" t="str">
        <f t="shared" si="27"/>
        <v>N/A</v>
      </c>
      <c r="J283">
        <f t="shared" si="28"/>
        <v>259610000</v>
      </c>
      <c r="K283">
        <f t="shared" si="29"/>
        <v>259829999.99999997</v>
      </c>
      <c r="L283">
        <f t="shared" si="30"/>
        <v>315180000</v>
      </c>
      <c r="M283">
        <f t="shared" si="31"/>
        <v>277300000</v>
      </c>
      <c r="N283">
        <f t="shared" si="32"/>
        <v>305750000</v>
      </c>
    </row>
    <row r="284" spans="1:14" x14ac:dyDescent="0.3">
      <c r="A284" s="1">
        <v>9</v>
      </c>
      <c r="B284" t="s">
        <v>910</v>
      </c>
      <c r="C284" t="s">
        <v>254</v>
      </c>
      <c r="D284" t="s">
        <v>254</v>
      </c>
      <c r="E284" t="s">
        <v>254</v>
      </c>
      <c r="F284" t="s">
        <v>254</v>
      </c>
      <c r="G284" t="s">
        <v>254</v>
      </c>
      <c r="I284" t="str">
        <f t="shared" si="27"/>
        <v>N/A</v>
      </c>
      <c r="J284" t="str">
        <f t="shared" si="28"/>
        <v>N/A</v>
      </c>
      <c r="K284" t="str">
        <f t="shared" si="29"/>
        <v>N/A</v>
      </c>
      <c r="L284" t="str">
        <f t="shared" si="30"/>
        <v>N/A</v>
      </c>
      <c r="M284" t="str">
        <f t="shared" si="31"/>
        <v>N/A</v>
      </c>
      <c r="N284" t="str">
        <f t="shared" si="32"/>
        <v>N/A</v>
      </c>
    </row>
    <row r="285" spans="1:14" x14ac:dyDescent="0.3">
      <c r="A285" s="1">
        <v>10</v>
      </c>
      <c r="B285" t="s">
        <v>914</v>
      </c>
      <c r="C285" t="s">
        <v>254</v>
      </c>
      <c r="D285" t="s">
        <v>254</v>
      </c>
      <c r="E285" t="s">
        <v>254</v>
      </c>
      <c r="F285" t="s">
        <v>254</v>
      </c>
      <c r="G285" t="s">
        <v>254</v>
      </c>
      <c r="I285" t="str">
        <f t="shared" si="27"/>
        <v>N/A</v>
      </c>
      <c r="J285" t="str">
        <f t="shared" si="28"/>
        <v>N/A</v>
      </c>
      <c r="K285" t="str">
        <f t="shared" si="29"/>
        <v>N/A</v>
      </c>
      <c r="L285" t="str">
        <f t="shared" si="30"/>
        <v>N/A</v>
      </c>
      <c r="M285" t="str">
        <f t="shared" si="31"/>
        <v>N/A</v>
      </c>
      <c r="N285" t="str">
        <f t="shared" si="32"/>
        <v>N/A</v>
      </c>
    </row>
    <row r="286" spans="1:14" x14ac:dyDescent="0.3">
      <c r="A286" s="1">
        <v>11</v>
      </c>
      <c r="B286" t="s">
        <v>915</v>
      </c>
      <c r="C286" t="s">
        <v>7005</v>
      </c>
      <c r="D286" t="s">
        <v>7006</v>
      </c>
      <c r="E286" t="s">
        <v>7007</v>
      </c>
      <c r="F286" t="s">
        <v>7008</v>
      </c>
      <c r="G286" t="s">
        <v>7009</v>
      </c>
      <c r="I286" t="str">
        <f t="shared" si="27"/>
        <v>N/A</v>
      </c>
      <c r="J286">
        <f t="shared" si="28"/>
        <v>-9330000</v>
      </c>
      <c r="K286">
        <f t="shared" si="29"/>
        <v>-96960000</v>
      </c>
      <c r="L286">
        <f t="shared" si="30"/>
        <v>-141010000</v>
      </c>
      <c r="M286">
        <f t="shared" si="31"/>
        <v>-49820000</v>
      </c>
      <c r="N286">
        <f t="shared" si="32"/>
        <v>-50480000</v>
      </c>
    </row>
    <row r="287" spans="1:14" x14ac:dyDescent="0.3">
      <c r="A287" s="1">
        <v>12</v>
      </c>
      <c r="B287" t="s">
        <v>921</v>
      </c>
      <c r="C287" t="s">
        <v>254</v>
      </c>
      <c r="D287" t="s">
        <v>7010</v>
      </c>
      <c r="E287" t="s">
        <v>7011</v>
      </c>
      <c r="F287" t="s">
        <v>7012</v>
      </c>
      <c r="G287" t="s">
        <v>7013</v>
      </c>
      <c r="I287" t="str">
        <f t="shared" si="27"/>
        <v>N/A</v>
      </c>
      <c r="J287" t="str">
        <f t="shared" si="28"/>
        <v>N/A</v>
      </c>
      <c r="K287">
        <f t="shared" si="29"/>
        <v>-9.3923000000000005</v>
      </c>
      <c r="L287">
        <f t="shared" si="30"/>
        <v>-0.45429999999999998</v>
      </c>
      <c r="M287">
        <f t="shared" si="31"/>
        <v>0.64670000000000005</v>
      </c>
      <c r="N287">
        <f t="shared" si="32"/>
        <v>-1.3200000000000002E-2</v>
      </c>
    </row>
    <row r="288" spans="1:14" x14ac:dyDescent="0.3">
      <c r="I288" t="str">
        <f t="shared" si="27"/>
        <v>N/A</v>
      </c>
      <c r="J288" t="str">
        <f t="shared" si="28"/>
        <v>N/A</v>
      </c>
      <c r="K288" t="str">
        <f t="shared" si="29"/>
        <v>N/A</v>
      </c>
      <c r="L288" t="str">
        <f t="shared" si="30"/>
        <v>N/A</v>
      </c>
      <c r="M288" t="str">
        <f t="shared" si="31"/>
        <v>N/A</v>
      </c>
      <c r="N288" t="str">
        <f t="shared" si="32"/>
        <v>N/A</v>
      </c>
    </row>
    <row r="289" spans="1:14" x14ac:dyDescent="0.3">
      <c r="B289" s="1" t="s">
        <v>307</v>
      </c>
      <c r="C289" s="1" t="s">
        <v>242</v>
      </c>
      <c r="D289" s="1" t="s">
        <v>243</v>
      </c>
      <c r="E289" s="1" t="s">
        <v>244</v>
      </c>
      <c r="F289" s="1" t="s">
        <v>245</v>
      </c>
      <c r="G289" s="1" t="s">
        <v>246</v>
      </c>
      <c r="H289" s="1" t="s">
        <v>247</v>
      </c>
      <c r="I289" t="str">
        <f t="shared" si="27"/>
        <v>pos_trend</v>
      </c>
      <c r="J289">
        <f t="shared" si="28"/>
        <v>2012</v>
      </c>
      <c r="K289">
        <f t="shared" si="29"/>
        <v>2013</v>
      </c>
      <c r="L289">
        <f t="shared" si="30"/>
        <v>2014</v>
      </c>
      <c r="M289">
        <f t="shared" si="31"/>
        <v>2015</v>
      </c>
      <c r="N289">
        <f t="shared" si="32"/>
        <v>2016</v>
      </c>
    </row>
    <row r="290" spans="1:14" x14ac:dyDescent="0.3">
      <c r="A290" s="1">
        <v>0</v>
      </c>
      <c r="B290" t="s">
        <v>932</v>
      </c>
      <c r="C290" t="s">
        <v>254</v>
      </c>
      <c r="D290" t="s">
        <v>6370</v>
      </c>
      <c r="E290" t="s">
        <v>7014</v>
      </c>
      <c r="F290" t="s">
        <v>7015</v>
      </c>
      <c r="G290" t="s">
        <v>7016</v>
      </c>
      <c r="I290" t="str">
        <f t="shared" si="27"/>
        <v>neg_trend</v>
      </c>
      <c r="J290" t="str">
        <f t="shared" si="28"/>
        <v>N/A</v>
      </c>
      <c r="K290">
        <f t="shared" si="29"/>
        <v>-5910000</v>
      </c>
      <c r="L290">
        <f t="shared" si="30"/>
        <v>-37070000</v>
      </c>
      <c r="M290">
        <f t="shared" si="31"/>
        <v>-68560000</v>
      </c>
      <c r="N290">
        <f t="shared" si="32"/>
        <v>-76110000</v>
      </c>
    </row>
    <row r="291" spans="1:14" x14ac:dyDescent="0.3">
      <c r="A291" s="1">
        <v>1</v>
      </c>
      <c r="B291" t="s">
        <v>933</v>
      </c>
      <c r="C291" t="s">
        <v>254</v>
      </c>
      <c r="D291" t="s">
        <v>6370</v>
      </c>
      <c r="E291" t="s">
        <v>7014</v>
      </c>
      <c r="F291" t="s">
        <v>7015</v>
      </c>
      <c r="G291" t="s">
        <v>7016</v>
      </c>
      <c r="I291" t="str">
        <f t="shared" si="27"/>
        <v>neg_trend</v>
      </c>
      <c r="J291" t="str">
        <f t="shared" si="28"/>
        <v>N/A</v>
      </c>
      <c r="K291">
        <f t="shared" si="29"/>
        <v>-5910000</v>
      </c>
      <c r="L291">
        <f t="shared" si="30"/>
        <v>-37070000</v>
      </c>
      <c r="M291">
        <f t="shared" si="31"/>
        <v>-68560000</v>
      </c>
      <c r="N291">
        <f t="shared" si="32"/>
        <v>-76110000</v>
      </c>
    </row>
    <row r="292" spans="1:14" x14ac:dyDescent="0.3">
      <c r="A292" s="1">
        <v>2</v>
      </c>
      <c r="B292" t="s">
        <v>436</v>
      </c>
      <c r="C292" t="s">
        <v>254</v>
      </c>
      <c r="D292" t="s">
        <v>254</v>
      </c>
      <c r="E292" t="s">
        <v>254</v>
      </c>
      <c r="F292" t="s">
        <v>254</v>
      </c>
      <c r="G292" t="s">
        <v>254</v>
      </c>
      <c r="I292" t="str">
        <f t="shared" si="27"/>
        <v>N/A</v>
      </c>
      <c r="J292" t="str">
        <f t="shared" si="28"/>
        <v>N/A</v>
      </c>
      <c r="K292" t="str">
        <f t="shared" si="29"/>
        <v>N/A</v>
      </c>
      <c r="L292" t="str">
        <f t="shared" si="30"/>
        <v>N/A</v>
      </c>
      <c r="M292" t="str">
        <f t="shared" si="31"/>
        <v>N/A</v>
      </c>
      <c r="N292" t="str">
        <f t="shared" si="32"/>
        <v>N/A</v>
      </c>
    </row>
    <row r="293" spans="1:14" x14ac:dyDescent="0.3">
      <c r="A293" s="1">
        <v>3</v>
      </c>
      <c r="B293" t="s">
        <v>6376</v>
      </c>
      <c r="C293" t="s">
        <v>254</v>
      </c>
      <c r="D293" t="s">
        <v>254</v>
      </c>
      <c r="E293" t="s">
        <v>7017</v>
      </c>
      <c r="F293" t="s">
        <v>7018</v>
      </c>
      <c r="G293" t="s">
        <v>7019</v>
      </c>
      <c r="I293" t="str">
        <f t="shared" si="27"/>
        <v>N/A</v>
      </c>
      <c r="J293" t="str">
        <f t="shared" si="28"/>
        <v>N/A</v>
      </c>
      <c r="K293" t="str">
        <f t="shared" si="29"/>
        <v>N/A</v>
      </c>
      <c r="L293">
        <f t="shared" si="30"/>
        <v>-5.2721000000000009</v>
      </c>
      <c r="M293">
        <f t="shared" si="31"/>
        <v>-0.84959999999999991</v>
      </c>
      <c r="N293">
        <f t="shared" si="32"/>
        <v>-0.1101</v>
      </c>
    </row>
    <row r="294" spans="1:14" x14ac:dyDescent="0.3">
      <c r="A294" s="1">
        <v>4</v>
      </c>
      <c r="B294" t="s">
        <v>934</v>
      </c>
      <c r="C294" t="s">
        <v>7020</v>
      </c>
      <c r="D294" t="s">
        <v>7021</v>
      </c>
      <c r="E294" t="s">
        <v>2399</v>
      </c>
      <c r="F294" t="s">
        <v>2934</v>
      </c>
      <c r="G294" t="s">
        <v>7022</v>
      </c>
      <c r="I294" t="str">
        <f t="shared" si="27"/>
        <v>N/A</v>
      </c>
      <c r="J294">
        <f t="shared" si="28"/>
        <v>781000</v>
      </c>
      <c r="K294">
        <f t="shared" si="29"/>
        <v>2340000</v>
      </c>
      <c r="L294">
        <f t="shared" si="30"/>
        <v>2670000</v>
      </c>
      <c r="M294">
        <f t="shared" si="31"/>
        <v>1840000</v>
      </c>
      <c r="N294">
        <f t="shared" si="32"/>
        <v>837000</v>
      </c>
    </row>
    <row r="295" spans="1:14" x14ac:dyDescent="0.3">
      <c r="A295" s="1">
        <v>5</v>
      </c>
      <c r="B295" t="s">
        <v>940</v>
      </c>
      <c r="C295" t="s">
        <v>254</v>
      </c>
      <c r="D295" t="s">
        <v>254</v>
      </c>
      <c r="E295" t="s">
        <v>254</v>
      </c>
      <c r="F295" t="s">
        <v>254</v>
      </c>
      <c r="G295" t="s">
        <v>254</v>
      </c>
      <c r="I295" t="str">
        <f t="shared" si="27"/>
        <v>N/A</v>
      </c>
      <c r="J295" t="str">
        <f t="shared" si="28"/>
        <v>N/A</v>
      </c>
      <c r="K295" t="str">
        <f t="shared" si="29"/>
        <v>N/A</v>
      </c>
      <c r="L295" t="str">
        <f t="shared" si="30"/>
        <v>N/A</v>
      </c>
      <c r="M295" t="str">
        <f t="shared" si="31"/>
        <v>N/A</v>
      </c>
      <c r="N295" t="str">
        <f t="shared" si="32"/>
        <v>N/A</v>
      </c>
    </row>
    <row r="296" spans="1:14" x14ac:dyDescent="0.3">
      <c r="A296" s="1">
        <v>6</v>
      </c>
      <c r="B296" t="s">
        <v>946</v>
      </c>
      <c r="C296" t="s">
        <v>7020</v>
      </c>
      <c r="D296" t="s">
        <v>7021</v>
      </c>
      <c r="E296" t="s">
        <v>2399</v>
      </c>
      <c r="F296" t="s">
        <v>2934</v>
      </c>
      <c r="G296" t="s">
        <v>7022</v>
      </c>
      <c r="I296" t="str">
        <f t="shared" si="27"/>
        <v>N/A</v>
      </c>
      <c r="J296">
        <f t="shared" si="28"/>
        <v>781000</v>
      </c>
      <c r="K296">
        <f t="shared" si="29"/>
        <v>2340000</v>
      </c>
      <c r="L296">
        <f t="shared" si="30"/>
        <v>2670000</v>
      </c>
      <c r="M296">
        <f t="shared" si="31"/>
        <v>1840000</v>
      </c>
      <c r="N296">
        <f t="shared" si="32"/>
        <v>837000</v>
      </c>
    </row>
    <row r="297" spans="1:14" x14ac:dyDescent="0.3">
      <c r="A297" s="1">
        <v>7</v>
      </c>
      <c r="B297" t="s">
        <v>952</v>
      </c>
      <c r="C297" t="s">
        <v>254</v>
      </c>
      <c r="D297" t="s">
        <v>254</v>
      </c>
      <c r="E297" t="s">
        <v>254</v>
      </c>
      <c r="F297" t="s">
        <v>254</v>
      </c>
      <c r="G297" t="s">
        <v>254</v>
      </c>
      <c r="I297" t="str">
        <f t="shared" si="27"/>
        <v>N/A</v>
      </c>
      <c r="J297" t="str">
        <f t="shared" si="28"/>
        <v>N/A</v>
      </c>
      <c r="K297" t="str">
        <f t="shared" si="29"/>
        <v>N/A</v>
      </c>
      <c r="L297" t="str">
        <f t="shared" si="30"/>
        <v>N/A</v>
      </c>
      <c r="M297" t="str">
        <f t="shared" si="31"/>
        <v>N/A</v>
      </c>
      <c r="N297" t="str">
        <f t="shared" si="32"/>
        <v>N/A</v>
      </c>
    </row>
    <row r="298" spans="1:14" x14ac:dyDescent="0.3">
      <c r="A298" s="1">
        <v>8</v>
      </c>
      <c r="B298" t="s">
        <v>958</v>
      </c>
      <c r="C298" t="s">
        <v>7020</v>
      </c>
      <c r="D298" t="s">
        <v>7021</v>
      </c>
      <c r="E298" t="s">
        <v>2399</v>
      </c>
      <c r="F298" t="s">
        <v>2934</v>
      </c>
      <c r="G298" t="s">
        <v>7022</v>
      </c>
      <c r="I298" t="str">
        <f t="shared" si="27"/>
        <v>N/A</v>
      </c>
      <c r="J298">
        <f t="shared" si="28"/>
        <v>781000</v>
      </c>
      <c r="K298">
        <f t="shared" si="29"/>
        <v>2340000</v>
      </c>
      <c r="L298">
        <f t="shared" si="30"/>
        <v>2670000</v>
      </c>
      <c r="M298">
        <f t="shared" si="31"/>
        <v>1840000</v>
      </c>
      <c r="N298">
        <f t="shared" si="32"/>
        <v>837000</v>
      </c>
    </row>
    <row r="299" spans="1:14" x14ac:dyDescent="0.3">
      <c r="A299" s="1">
        <v>9</v>
      </c>
      <c r="B299" t="s">
        <v>964</v>
      </c>
      <c r="C299" t="s">
        <v>7023</v>
      </c>
      <c r="D299" t="s">
        <v>254</v>
      </c>
      <c r="E299" t="s">
        <v>254</v>
      </c>
      <c r="F299" t="s">
        <v>254</v>
      </c>
      <c r="G299" t="s">
        <v>254</v>
      </c>
      <c r="I299" t="str">
        <f t="shared" si="27"/>
        <v>N/A</v>
      </c>
      <c r="J299">
        <f t="shared" si="28"/>
        <v>-25780000</v>
      </c>
      <c r="K299" t="str">
        <f t="shared" si="29"/>
        <v>N/A</v>
      </c>
      <c r="L299" t="str">
        <f t="shared" si="30"/>
        <v>N/A</v>
      </c>
      <c r="M299" t="str">
        <f t="shared" si="31"/>
        <v>N/A</v>
      </c>
      <c r="N299" t="str">
        <f t="shared" si="32"/>
        <v>N/A</v>
      </c>
    </row>
    <row r="300" spans="1:14" x14ac:dyDescent="0.3">
      <c r="A300" s="1">
        <v>10</v>
      </c>
      <c r="B300" t="s">
        <v>970</v>
      </c>
      <c r="C300" t="s">
        <v>254</v>
      </c>
      <c r="D300" t="s">
        <v>254</v>
      </c>
      <c r="E300" t="s">
        <v>254</v>
      </c>
      <c r="F300" t="s">
        <v>254</v>
      </c>
      <c r="G300" t="s">
        <v>254</v>
      </c>
      <c r="I300" t="str">
        <f t="shared" si="27"/>
        <v>N/A</v>
      </c>
      <c r="J300" t="str">
        <f t="shared" si="28"/>
        <v>N/A</v>
      </c>
      <c r="K300" t="str">
        <f t="shared" si="29"/>
        <v>N/A</v>
      </c>
      <c r="L300" t="str">
        <f t="shared" si="30"/>
        <v>N/A</v>
      </c>
      <c r="M300" t="str">
        <f t="shared" si="31"/>
        <v>N/A</v>
      </c>
      <c r="N300" t="str">
        <f t="shared" si="32"/>
        <v>N/A</v>
      </c>
    </row>
    <row r="301" spans="1:14" x14ac:dyDescent="0.3">
      <c r="A301" s="1">
        <v>11</v>
      </c>
      <c r="B301" t="s">
        <v>971</v>
      </c>
      <c r="C301" t="s">
        <v>7023</v>
      </c>
      <c r="D301" t="s">
        <v>254</v>
      </c>
      <c r="E301" t="s">
        <v>254</v>
      </c>
      <c r="F301" t="s">
        <v>254</v>
      </c>
      <c r="G301" t="s">
        <v>254</v>
      </c>
      <c r="I301" t="str">
        <f t="shared" si="27"/>
        <v>N/A</v>
      </c>
      <c r="J301">
        <f t="shared" si="28"/>
        <v>-25780000</v>
      </c>
      <c r="K301" t="str">
        <f t="shared" si="29"/>
        <v>N/A</v>
      </c>
      <c r="L301" t="str">
        <f t="shared" si="30"/>
        <v>N/A</v>
      </c>
      <c r="M301" t="str">
        <f t="shared" si="31"/>
        <v>N/A</v>
      </c>
      <c r="N301" t="str">
        <f t="shared" si="32"/>
        <v>N/A</v>
      </c>
    </row>
    <row r="302" spans="1:14" x14ac:dyDescent="0.3">
      <c r="A302" s="1">
        <v>12</v>
      </c>
      <c r="B302" t="s">
        <v>972</v>
      </c>
      <c r="C302" t="s">
        <v>254</v>
      </c>
      <c r="D302" t="s">
        <v>254</v>
      </c>
      <c r="E302" t="s">
        <v>254</v>
      </c>
      <c r="F302" t="s">
        <v>254</v>
      </c>
      <c r="G302" t="s">
        <v>254</v>
      </c>
      <c r="I302" t="str">
        <f t="shared" si="27"/>
        <v>N/A</v>
      </c>
      <c r="J302" t="str">
        <f t="shared" si="28"/>
        <v>N/A</v>
      </c>
      <c r="K302" t="str">
        <f t="shared" si="29"/>
        <v>N/A</v>
      </c>
      <c r="L302" t="str">
        <f t="shared" si="30"/>
        <v>N/A</v>
      </c>
      <c r="M302" t="str">
        <f t="shared" si="31"/>
        <v>N/A</v>
      </c>
      <c r="N302" t="str">
        <f t="shared" si="32"/>
        <v>N/A</v>
      </c>
    </row>
    <row r="303" spans="1:14" x14ac:dyDescent="0.3">
      <c r="A303" s="1">
        <v>13</v>
      </c>
      <c r="B303" t="s">
        <v>978</v>
      </c>
      <c r="C303" t="s">
        <v>7023</v>
      </c>
      <c r="D303" t="s">
        <v>254</v>
      </c>
      <c r="E303" t="s">
        <v>254</v>
      </c>
      <c r="F303" t="s">
        <v>254</v>
      </c>
      <c r="G303" t="s">
        <v>254</v>
      </c>
      <c r="I303" t="str">
        <f t="shared" si="27"/>
        <v>N/A</v>
      </c>
      <c r="J303">
        <f t="shared" si="28"/>
        <v>-25780000</v>
      </c>
      <c r="K303" t="str">
        <f t="shared" si="29"/>
        <v>N/A</v>
      </c>
      <c r="L303" t="str">
        <f t="shared" si="30"/>
        <v>N/A</v>
      </c>
      <c r="M303" t="str">
        <f t="shared" si="31"/>
        <v>N/A</v>
      </c>
      <c r="N303" t="str">
        <f t="shared" si="32"/>
        <v>N/A</v>
      </c>
    </row>
    <row r="304" spans="1:14" x14ac:dyDescent="0.3">
      <c r="A304" s="1">
        <v>14</v>
      </c>
      <c r="B304" t="s">
        <v>817</v>
      </c>
      <c r="C304" t="s">
        <v>7024</v>
      </c>
      <c r="D304" t="s">
        <v>3454</v>
      </c>
      <c r="E304" t="s">
        <v>3476</v>
      </c>
      <c r="F304" t="s">
        <v>4103</v>
      </c>
      <c r="G304" t="s">
        <v>7025</v>
      </c>
      <c r="I304" t="str">
        <f t="shared" si="27"/>
        <v>N/A</v>
      </c>
      <c r="J304">
        <f t="shared" si="28"/>
        <v>421000</v>
      </c>
      <c r="K304">
        <f t="shared" si="29"/>
        <v>2020000</v>
      </c>
      <c r="L304">
        <f t="shared" si="30"/>
        <v>2840000</v>
      </c>
      <c r="M304">
        <f t="shared" si="31"/>
        <v>2200000</v>
      </c>
      <c r="N304">
        <f t="shared" si="32"/>
        <v>995000</v>
      </c>
    </row>
    <row r="305" spans="1:14" x14ac:dyDescent="0.3">
      <c r="A305" s="1">
        <v>15</v>
      </c>
      <c r="B305" t="s">
        <v>910</v>
      </c>
      <c r="C305" t="s">
        <v>254</v>
      </c>
      <c r="D305" t="s">
        <v>254</v>
      </c>
      <c r="E305" t="s">
        <v>254</v>
      </c>
      <c r="F305" t="s">
        <v>254</v>
      </c>
      <c r="G305" t="s">
        <v>254</v>
      </c>
      <c r="I305" t="str">
        <f t="shared" si="27"/>
        <v>N/A</v>
      </c>
      <c r="J305" t="str">
        <f t="shared" si="28"/>
        <v>N/A</v>
      </c>
      <c r="K305" t="str">
        <f t="shared" si="29"/>
        <v>N/A</v>
      </c>
      <c r="L305" t="str">
        <f t="shared" si="30"/>
        <v>N/A</v>
      </c>
      <c r="M305" t="str">
        <f t="shared" si="31"/>
        <v>N/A</v>
      </c>
      <c r="N305" t="str">
        <f t="shared" si="32"/>
        <v>N/A</v>
      </c>
    </row>
    <row r="306" spans="1:14" x14ac:dyDescent="0.3">
      <c r="A306" s="1">
        <v>16</v>
      </c>
      <c r="B306" t="s">
        <v>914</v>
      </c>
      <c r="C306" t="s">
        <v>7024</v>
      </c>
      <c r="D306" t="s">
        <v>3454</v>
      </c>
      <c r="E306" t="s">
        <v>3476</v>
      </c>
      <c r="F306" t="s">
        <v>4103</v>
      </c>
      <c r="G306" t="s">
        <v>7025</v>
      </c>
      <c r="I306" t="str">
        <f t="shared" si="27"/>
        <v>N/A</v>
      </c>
      <c r="J306">
        <f t="shared" si="28"/>
        <v>421000</v>
      </c>
      <c r="K306">
        <f t="shared" si="29"/>
        <v>2020000</v>
      </c>
      <c r="L306">
        <f t="shared" si="30"/>
        <v>2840000</v>
      </c>
      <c r="M306">
        <f t="shared" si="31"/>
        <v>2200000</v>
      </c>
      <c r="N306">
        <f t="shared" si="32"/>
        <v>995000</v>
      </c>
    </row>
    <row r="307" spans="1:14" x14ac:dyDescent="0.3">
      <c r="A307" s="1">
        <v>17</v>
      </c>
      <c r="B307" t="s">
        <v>990</v>
      </c>
      <c r="C307" t="s">
        <v>7026</v>
      </c>
      <c r="D307" t="s">
        <v>7027</v>
      </c>
      <c r="E307" t="s">
        <v>7028</v>
      </c>
      <c r="F307" t="s">
        <v>7029</v>
      </c>
      <c r="G307" t="s">
        <v>7030</v>
      </c>
      <c r="I307" t="str">
        <f t="shared" si="27"/>
        <v>N/A</v>
      </c>
      <c r="J307">
        <f t="shared" si="28"/>
        <v>-24580000</v>
      </c>
      <c r="K307">
        <f t="shared" si="29"/>
        <v>-1540000</v>
      </c>
      <c r="L307">
        <f t="shared" si="30"/>
        <v>-31550000</v>
      </c>
      <c r="M307">
        <f t="shared" si="31"/>
        <v>-64510000.000000007</v>
      </c>
      <c r="N307">
        <f t="shared" si="32"/>
        <v>-74280000</v>
      </c>
    </row>
    <row r="308" spans="1:14" x14ac:dyDescent="0.3">
      <c r="A308" s="1">
        <v>18</v>
      </c>
      <c r="B308" t="s">
        <v>996</v>
      </c>
      <c r="C308" t="s">
        <v>254</v>
      </c>
      <c r="D308" t="s">
        <v>7031</v>
      </c>
      <c r="E308" t="s">
        <v>7032</v>
      </c>
      <c r="F308" t="s">
        <v>7033</v>
      </c>
      <c r="G308" t="s">
        <v>7034</v>
      </c>
      <c r="I308" t="str">
        <f t="shared" si="27"/>
        <v>N/A</v>
      </c>
      <c r="J308" t="str">
        <f t="shared" si="28"/>
        <v>N/A</v>
      </c>
      <c r="K308">
        <f t="shared" si="29"/>
        <v>0.93730000000000002</v>
      </c>
      <c r="L308">
        <f t="shared" si="30"/>
        <v>-19.462399999999999</v>
      </c>
      <c r="M308">
        <f t="shared" si="31"/>
        <v>-1.0446</v>
      </c>
      <c r="N308">
        <f t="shared" si="32"/>
        <v>-0.15140000000000001</v>
      </c>
    </row>
    <row r="309" spans="1:14" x14ac:dyDescent="0.3">
      <c r="A309" s="1">
        <v>19</v>
      </c>
      <c r="B309" t="s">
        <v>1013</v>
      </c>
      <c r="C309" t="s">
        <v>1014</v>
      </c>
      <c r="D309" t="s">
        <v>1014</v>
      </c>
      <c r="E309" t="s">
        <v>1014</v>
      </c>
      <c r="F309" t="s">
        <v>1014</v>
      </c>
      <c r="G309" t="s">
        <v>254</v>
      </c>
      <c r="I309" t="str">
        <f t="shared" si="27"/>
        <v>N/A</v>
      </c>
      <c r="J309">
        <f t="shared" si="28"/>
        <v>0</v>
      </c>
      <c r="K309">
        <f t="shared" si="29"/>
        <v>0</v>
      </c>
      <c r="L309">
        <f t="shared" si="30"/>
        <v>0</v>
      </c>
      <c r="M309">
        <f t="shared" si="31"/>
        <v>0</v>
      </c>
      <c r="N309" t="str">
        <f t="shared" si="32"/>
        <v>N/A</v>
      </c>
    </row>
    <row r="310" spans="1:14" x14ac:dyDescent="0.3">
      <c r="A310" s="1">
        <v>20</v>
      </c>
      <c r="B310" t="s">
        <v>1015</v>
      </c>
      <c r="C310" t="s">
        <v>3266</v>
      </c>
      <c r="D310" t="s">
        <v>7035</v>
      </c>
      <c r="E310" t="s">
        <v>7036</v>
      </c>
      <c r="F310" t="s">
        <v>7037</v>
      </c>
      <c r="G310" t="s">
        <v>7038</v>
      </c>
      <c r="I310" t="str">
        <f t="shared" si="27"/>
        <v>N/A</v>
      </c>
      <c r="J310">
        <f t="shared" si="28"/>
        <v>47140000</v>
      </c>
      <c r="K310">
        <f t="shared" si="29"/>
        <v>30400000</v>
      </c>
      <c r="L310">
        <f t="shared" si="30"/>
        <v>-32119999.999999996</v>
      </c>
      <c r="M310">
        <f t="shared" si="31"/>
        <v>-21480000</v>
      </c>
      <c r="N310">
        <f t="shared" si="32"/>
        <v>-10550000</v>
      </c>
    </row>
    <row r="311" spans="1:14" x14ac:dyDescent="0.3">
      <c r="A311" s="1">
        <v>21</v>
      </c>
      <c r="B311" t="s">
        <v>1021</v>
      </c>
      <c r="C311" t="s">
        <v>7039</v>
      </c>
      <c r="D311" t="s">
        <v>7040</v>
      </c>
      <c r="E311" t="s">
        <v>7041</v>
      </c>
      <c r="F311" t="s">
        <v>7042</v>
      </c>
      <c r="G311" t="s">
        <v>7043</v>
      </c>
      <c r="I311" t="str">
        <f t="shared" si="27"/>
        <v>N/A</v>
      </c>
      <c r="J311">
        <f t="shared" si="28"/>
        <v>79850000</v>
      </c>
      <c r="K311">
        <f t="shared" si="29"/>
        <v>127760000</v>
      </c>
      <c r="L311">
        <f t="shared" si="30"/>
        <v>139450000</v>
      </c>
      <c r="M311">
        <f t="shared" si="31"/>
        <v>91910000</v>
      </c>
      <c r="N311">
        <f t="shared" si="32"/>
        <v>112570000</v>
      </c>
    </row>
    <row r="312" spans="1:14" x14ac:dyDescent="0.3">
      <c r="A312" s="1">
        <v>22</v>
      </c>
      <c r="B312" t="s">
        <v>1027</v>
      </c>
      <c r="C312" t="s">
        <v>254</v>
      </c>
      <c r="D312" t="s">
        <v>7044</v>
      </c>
      <c r="E312" t="s">
        <v>7045</v>
      </c>
      <c r="F312" t="s">
        <v>7046</v>
      </c>
      <c r="G312" t="s">
        <v>2681</v>
      </c>
      <c r="I312" t="str">
        <f t="shared" si="27"/>
        <v>N/A</v>
      </c>
      <c r="J312" t="str">
        <f t="shared" si="28"/>
        <v>N/A</v>
      </c>
      <c r="K312">
        <f t="shared" si="29"/>
        <v>0.6</v>
      </c>
      <c r="L312">
        <f t="shared" si="30"/>
        <v>9.1500000000000012E-2</v>
      </c>
      <c r="M312">
        <f t="shared" si="31"/>
        <v>-0.34090000000000004</v>
      </c>
      <c r="N312">
        <f t="shared" si="32"/>
        <v>0.22489999999999999</v>
      </c>
    </row>
    <row r="313" spans="1:14" x14ac:dyDescent="0.3">
      <c r="A313" s="1">
        <v>23</v>
      </c>
      <c r="B313" t="s">
        <v>1032</v>
      </c>
      <c r="C313" t="s">
        <v>254</v>
      </c>
      <c r="D313" t="s">
        <v>254</v>
      </c>
      <c r="E313" t="s">
        <v>254</v>
      </c>
      <c r="F313" t="s">
        <v>254</v>
      </c>
      <c r="G313" t="s">
        <v>7047</v>
      </c>
      <c r="I313" t="str">
        <f t="shared" si="27"/>
        <v>N/A</v>
      </c>
      <c r="J313" t="str">
        <f t="shared" si="28"/>
        <v>N/A</v>
      </c>
      <c r="K313" t="str">
        <f t="shared" si="29"/>
        <v>N/A</v>
      </c>
      <c r="L313" t="str">
        <f t="shared" si="30"/>
        <v>N/A</v>
      </c>
      <c r="M313" t="str">
        <f t="shared" si="31"/>
        <v>N/A</v>
      </c>
      <c r="N313">
        <f t="shared" si="32"/>
        <v>3.0499999999999999E-2</v>
      </c>
    </row>
    <row r="314" spans="1:14" x14ac:dyDescent="0.3">
      <c r="I314" t="str">
        <f t="shared" si="27"/>
        <v>N/A</v>
      </c>
      <c r="J314" t="str">
        <f t="shared" si="28"/>
        <v>N/A</v>
      </c>
      <c r="K314" t="str">
        <f t="shared" si="29"/>
        <v>N/A</v>
      </c>
      <c r="L314" t="str">
        <f t="shared" si="30"/>
        <v>N/A</v>
      </c>
      <c r="M314" t="str">
        <f t="shared" si="31"/>
        <v>N/A</v>
      </c>
      <c r="N314" t="str">
        <f t="shared" si="32"/>
        <v>N/A</v>
      </c>
    </row>
    <row r="315" spans="1:14" x14ac:dyDescent="0.3">
      <c r="A315" s="1">
        <v>0</v>
      </c>
      <c r="B315" t="s">
        <v>7048</v>
      </c>
      <c r="C315" t="s">
        <v>7049</v>
      </c>
      <c r="I315" t="str">
        <f t="shared" si="27"/>
        <v>N/A</v>
      </c>
      <c r="J315" t="str">
        <f t="shared" si="28"/>
        <v>N/A</v>
      </c>
      <c r="K315" t="str">
        <f t="shared" si="29"/>
        <v>N/A</v>
      </c>
      <c r="L315" t="str">
        <f t="shared" si="30"/>
        <v>N/A</v>
      </c>
      <c r="M315" t="str">
        <f t="shared" si="31"/>
        <v>N/A</v>
      </c>
      <c r="N315" t="str">
        <f t="shared" si="32"/>
        <v>N/A</v>
      </c>
    </row>
    <row r="316" spans="1:14" x14ac:dyDescent="0.3">
      <c r="A316" s="1">
        <v>1</v>
      </c>
      <c r="B316" t="s">
        <v>7050</v>
      </c>
      <c r="C316" t="s">
        <v>7051</v>
      </c>
      <c r="I316" t="str">
        <f t="shared" ref="I316:I379" si="33">IF(AND(K316&gt; J316, L316&gt; K316, M316&gt; L316, N316&gt; M316), "pos_trend", IF(AND(K316&lt; J316, L316&lt; K316, M316&lt; L316, N316&lt; M316), "neg_trend", "N/A"))</f>
        <v>N/A</v>
      </c>
      <c r="J316" t="str">
        <f t="shared" ref="J316:J379" si="34">IFERROR(IF(TRIM(C316)="-", "N/A", IF(RIGHT(C316,1)=")",IF(RIGHT(C316,2)="T)",-1000000000000*VALUE(MID(C316,2,LEN(C316)-3)),IF(RIGHT(C316,2)="M)",-1000000*VALUE(MID(C316,2,LEN(C316)-3)),IF(RIGHT(C316,2)="B)",-1000000000*VALUE(MID(C316,2,LEN(C316)-3)),IF(RIGHT(C316,2)="k)",-1000*VALUE(MID(C316,2,LEN(C316)-3)),VALUE(SUBSTITUTE(C316,",","")))))),IF(RIGHT(C316,1)="T",1000000000000*VALUE(LEFT(C316,LEN(C316)-1)),IF(RIGHT(C316,1)="M",1000000*VALUE(LEFT(C316,LEN(C316)-1)),IF(RIGHT(C316,1)="B",1000000000*VALUE(LEFT(C316,LEN(C316)-1)),IF(RIGHT(C316,1)="%",0.01*VALUE(LEFT(C316,LEN(C316)-1)),IF(RIGHT(C316,1)="k",1000*VALUE(LEFT(C316,LEN(C316)-1)),VALUE(SUBSTITUTE(C316,",",""))))))))),"N/A")</f>
        <v>N/A</v>
      </c>
      <c r="K316" t="str">
        <f t="shared" ref="K316:K379" si="35">IFERROR(IF(TRIM(D316)="-", "N/A", IF(RIGHT(D316,1)=")",IF(RIGHT(D316,2)="T)",-1000000000000*VALUE(MID(D316,2,LEN(D316)-3)),IF(RIGHT(D316,2)="M)",-1000000*VALUE(MID(D316,2,LEN(D316)-3)),IF(RIGHT(D316,2)="B)",-1000000000*VALUE(MID(D316,2,LEN(D316)-3)),IF(RIGHT(D316,2)="k)",-1000*VALUE(MID(D316,2,LEN(D316)-3)),VALUE(SUBSTITUTE(D316,",","")))))),IF(RIGHT(D316,1)="T",1000000000000*VALUE(LEFT(D316,LEN(D316)-1)),IF(RIGHT(D316,1)="M",1000000*VALUE(LEFT(D316,LEN(D316)-1)),IF(RIGHT(D316,1)="B",1000000000*VALUE(LEFT(D316,LEN(D316)-1)),IF(RIGHT(D316,1)="%",0.01*VALUE(LEFT(D316,LEN(D316)-1)),IF(RIGHT(D316,1)="k",1000*VALUE(LEFT(D316,LEN(D316)-1)),VALUE(SUBSTITUTE(D316,",",""))))))))),"N/A")</f>
        <v>N/A</v>
      </c>
      <c r="L316" t="str">
        <f t="shared" ref="L316:L379" si="36">IFERROR(IF(TRIM(E316)="-", "N/A", IF(RIGHT(E316,1)=")",IF(RIGHT(E316,2)="T)",-1000000000000*VALUE(MID(E316,2,LEN(E316)-3)),IF(RIGHT(E316,2)="M)",-1000000*VALUE(MID(E316,2,LEN(E316)-3)),IF(RIGHT(E316,2)="B)",-1000000000*VALUE(MID(E316,2,LEN(E316)-3)),IF(RIGHT(E316,2)="k)",-1000*VALUE(MID(E316,2,LEN(E316)-3)),VALUE(SUBSTITUTE(E316,",","")))))),IF(RIGHT(E316,1)="T",1000000000000*VALUE(LEFT(E316,LEN(E316)-1)),IF(RIGHT(E316,1)="M",1000000*VALUE(LEFT(E316,LEN(E316)-1)),IF(RIGHT(E316,1)="B",1000000000*VALUE(LEFT(E316,LEN(E316)-1)),IF(RIGHT(E316,1)="%",0.01*VALUE(LEFT(E316,LEN(E316)-1)),IF(RIGHT(E316,1)="k",1000*VALUE(LEFT(E316,LEN(E316)-1)),VALUE(SUBSTITUTE(E316,",",""))))))))),"N/A")</f>
        <v>N/A</v>
      </c>
      <c r="M316" t="str">
        <f t="shared" ref="M316:M379" si="37">IFERROR(IF(TRIM(F316)="-", "N/A", IF(RIGHT(F316,1)=")",IF(RIGHT(F316,2)="T)",-1000000000000*VALUE(MID(F316,2,LEN(F316)-3)),IF(RIGHT(F316,2)="M)",-1000000*VALUE(MID(F316,2,LEN(F316)-3)),IF(RIGHT(F316,2)="B)",-1000000000*VALUE(MID(F316,2,LEN(F316)-3)),IF(RIGHT(F316,2)="k)",-1000*VALUE(MID(F316,2,LEN(F316)-3)),VALUE(SUBSTITUTE(F316,",","")))))),IF(RIGHT(F316,1)="T",1000000000000*VALUE(LEFT(F316,LEN(F316)-1)),IF(RIGHT(F316,1)="M",1000000*VALUE(LEFT(F316,LEN(F316)-1)),IF(RIGHT(F316,1)="B",1000000000*VALUE(LEFT(F316,LEN(F316)-1)),IF(RIGHT(F316,1)="%",0.01*VALUE(LEFT(F316,LEN(F316)-1)),IF(RIGHT(F316,1)="k",1000*VALUE(LEFT(F316,LEN(F316)-1)),VALUE(SUBSTITUTE(F316,",",""))))))))),"N/A")</f>
        <v>N/A</v>
      </c>
      <c r="N316" t="str">
        <f t="shared" ref="N316:N379" si="38">IFERROR(IF(TRIM(G316)="-", "N/A", IF(RIGHT(G316,1)=")",IF(RIGHT(G316,2)="T)",-1000000000000*VALUE(MID(G316,2,LEN(G316)-3)),IF(RIGHT(G316,2)="M)",-1000000*VALUE(MID(G316,2,LEN(G316)-3)),IF(RIGHT(G316,2)="B)",-1000000000*VALUE(MID(G316,2,LEN(G316)-3)),IF(RIGHT(G316,2)="k)",-1000*VALUE(MID(G316,2,LEN(G316)-3)),VALUE(SUBSTITUTE(G316,",","")))))),IF(RIGHT(G316,1)="T",1000000000000*VALUE(LEFT(G316,LEN(G316)-1)),IF(RIGHT(G316,1)="M",1000000*VALUE(LEFT(G316,LEN(G316)-1)),IF(RIGHT(G316,1)="B",1000000000*VALUE(LEFT(G316,LEN(G316)-1)),IF(RIGHT(G316,1)="%",0.01*VALUE(LEFT(G316,LEN(G316)-1)),IF(RIGHT(G316,1)="k",1000*VALUE(LEFT(G316,LEN(G316)-1)),VALUE(SUBSTITUTE(G316,",",""))))))))),"N/A")</f>
        <v>N/A</v>
      </c>
    </row>
    <row r="317" spans="1:14" x14ac:dyDescent="0.3">
      <c r="A317" s="1">
        <v>2</v>
      </c>
      <c r="B317" t="s">
        <v>7052</v>
      </c>
      <c r="C317" t="s">
        <v>7053</v>
      </c>
      <c r="I317" t="str">
        <f t="shared" si="33"/>
        <v>N/A</v>
      </c>
      <c r="J317" t="str">
        <f t="shared" si="34"/>
        <v>N/A</v>
      </c>
      <c r="K317" t="str">
        <f t="shared" si="35"/>
        <v>N/A</v>
      </c>
      <c r="L317" t="str">
        <f t="shared" si="36"/>
        <v>N/A</v>
      </c>
      <c r="M317" t="str">
        <f t="shared" si="37"/>
        <v>N/A</v>
      </c>
      <c r="N317" t="str">
        <f t="shared" si="38"/>
        <v>N/A</v>
      </c>
    </row>
    <row r="318" spans="1:14" x14ac:dyDescent="0.3">
      <c r="A318" s="1">
        <v>3</v>
      </c>
      <c r="B318" t="s">
        <v>7054</v>
      </c>
      <c r="C318" t="s">
        <v>7055</v>
      </c>
      <c r="I318" t="str">
        <f t="shared" si="33"/>
        <v>N/A</v>
      </c>
      <c r="J318" t="str">
        <f t="shared" si="34"/>
        <v>N/A</v>
      </c>
      <c r="K318" t="str">
        <f t="shared" si="35"/>
        <v>N/A</v>
      </c>
      <c r="L318" t="str">
        <f t="shared" si="36"/>
        <v>N/A</v>
      </c>
      <c r="M318" t="str">
        <f t="shared" si="37"/>
        <v>N/A</v>
      </c>
      <c r="N318" t="str">
        <f t="shared" si="38"/>
        <v>N/A</v>
      </c>
    </row>
    <row r="319" spans="1:14" x14ac:dyDescent="0.3">
      <c r="A319" s="1">
        <v>4</v>
      </c>
      <c r="B319" t="s">
        <v>7056</v>
      </c>
      <c r="C319" t="s">
        <v>7057</v>
      </c>
      <c r="I319" t="str">
        <f t="shared" si="33"/>
        <v>N/A</v>
      </c>
      <c r="J319" t="str">
        <f t="shared" si="34"/>
        <v>N/A</v>
      </c>
      <c r="K319" t="str">
        <f t="shared" si="35"/>
        <v>N/A</v>
      </c>
      <c r="L319" t="str">
        <f t="shared" si="36"/>
        <v>N/A</v>
      </c>
      <c r="M319" t="str">
        <f t="shared" si="37"/>
        <v>N/A</v>
      </c>
      <c r="N319" t="str">
        <f t="shared" si="38"/>
        <v>N/A</v>
      </c>
    </row>
    <row r="320" spans="1:14" x14ac:dyDescent="0.3">
      <c r="A320" s="1">
        <v>5</v>
      </c>
      <c r="B320" t="s">
        <v>7058</v>
      </c>
      <c r="C320" t="s">
        <v>7059</v>
      </c>
      <c r="I320" t="str">
        <f t="shared" si="33"/>
        <v>N/A</v>
      </c>
      <c r="J320" t="str">
        <f t="shared" si="34"/>
        <v>N/A</v>
      </c>
      <c r="K320" t="str">
        <f t="shared" si="35"/>
        <v>N/A</v>
      </c>
      <c r="L320" t="str">
        <f t="shared" si="36"/>
        <v>N/A</v>
      </c>
      <c r="M320" t="str">
        <f t="shared" si="37"/>
        <v>N/A</v>
      </c>
      <c r="N320" t="str">
        <f t="shared" si="38"/>
        <v>N/A</v>
      </c>
    </row>
    <row r="321" spans="1:14" x14ac:dyDescent="0.3">
      <c r="I321" t="str">
        <f t="shared" si="33"/>
        <v>N/A</v>
      </c>
      <c r="J321" t="str">
        <f t="shared" si="34"/>
        <v>N/A</v>
      </c>
      <c r="K321" t="str">
        <f t="shared" si="35"/>
        <v>N/A</v>
      </c>
      <c r="L321" t="str">
        <f t="shared" si="36"/>
        <v>N/A</v>
      </c>
      <c r="M321" t="str">
        <f t="shared" si="37"/>
        <v>N/A</v>
      </c>
      <c r="N321" t="str">
        <f t="shared" si="38"/>
        <v>N/A</v>
      </c>
    </row>
    <row r="322" spans="1:14" x14ac:dyDescent="0.3">
      <c r="I322" t="str">
        <f t="shared" si="33"/>
        <v>N/A</v>
      </c>
      <c r="J322" t="str">
        <f t="shared" si="34"/>
        <v>N/A</v>
      </c>
      <c r="K322" t="str">
        <f t="shared" si="35"/>
        <v>N/A</v>
      </c>
      <c r="L322" t="str">
        <f t="shared" si="36"/>
        <v>N/A</v>
      </c>
      <c r="M322" t="str">
        <f t="shared" si="37"/>
        <v>N/A</v>
      </c>
      <c r="N322" t="str">
        <f t="shared" si="38"/>
        <v>N/A</v>
      </c>
    </row>
    <row r="323" spans="1:14" x14ac:dyDescent="0.3">
      <c r="A323" s="1">
        <v>0</v>
      </c>
      <c r="B323" t="s">
        <v>121</v>
      </c>
      <c r="C323" t="s">
        <v>7060</v>
      </c>
      <c r="I323" t="str">
        <f t="shared" si="33"/>
        <v>N/A</v>
      </c>
      <c r="J323">
        <f t="shared" si="34"/>
        <v>2980000000</v>
      </c>
      <c r="K323" t="str">
        <f t="shared" si="35"/>
        <v>N/A</v>
      </c>
      <c r="L323" t="str">
        <f t="shared" si="36"/>
        <v>N/A</v>
      </c>
      <c r="M323" t="str">
        <f t="shared" si="37"/>
        <v>N/A</v>
      </c>
      <c r="N323" t="str">
        <f t="shared" si="38"/>
        <v>N/A</v>
      </c>
    </row>
    <row r="324" spans="1:14" x14ac:dyDescent="0.3">
      <c r="A324" s="1">
        <v>1</v>
      </c>
      <c r="B324" t="s">
        <v>122</v>
      </c>
      <c r="I324" t="str">
        <f t="shared" si="33"/>
        <v>N/A</v>
      </c>
      <c r="J324" t="str">
        <f t="shared" si="34"/>
        <v>N/A</v>
      </c>
      <c r="K324" t="str">
        <f t="shared" si="35"/>
        <v>N/A</v>
      </c>
      <c r="L324" t="str">
        <f t="shared" si="36"/>
        <v>N/A</v>
      </c>
      <c r="M324" t="str">
        <f t="shared" si="37"/>
        <v>N/A</v>
      </c>
      <c r="N324" t="str">
        <f t="shared" si="38"/>
        <v>N/A</v>
      </c>
    </row>
    <row r="325" spans="1:14" x14ac:dyDescent="0.3">
      <c r="A325" s="1">
        <v>2</v>
      </c>
      <c r="B325" t="s">
        <v>123</v>
      </c>
      <c r="C325" t="s">
        <v>7061</v>
      </c>
      <c r="I325" t="str">
        <f t="shared" si="33"/>
        <v>N/A</v>
      </c>
      <c r="J325">
        <f t="shared" si="34"/>
        <v>17.5</v>
      </c>
      <c r="K325" t="str">
        <f t="shared" si="35"/>
        <v>N/A</v>
      </c>
      <c r="L325" t="str">
        <f t="shared" si="36"/>
        <v>N/A</v>
      </c>
      <c r="M325" t="str">
        <f t="shared" si="37"/>
        <v>N/A</v>
      </c>
      <c r="N325" t="str">
        <f t="shared" si="38"/>
        <v>N/A</v>
      </c>
    </row>
    <row r="326" spans="1:14" x14ac:dyDescent="0.3">
      <c r="A326" s="1">
        <v>3</v>
      </c>
      <c r="B326" t="s">
        <v>124</v>
      </c>
      <c r="C326" t="s">
        <v>7062</v>
      </c>
      <c r="I326" t="str">
        <f t="shared" si="33"/>
        <v>N/A</v>
      </c>
      <c r="J326">
        <f t="shared" si="34"/>
        <v>16.22</v>
      </c>
      <c r="K326" t="str">
        <f t="shared" si="35"/>
        <v>N/A</v>
      </c>
      <c r="L326" t="str">
        <f t="shared" si="36"/>
        <v>N/A</v>
      </c>
      <c r="M326" t="str">
        <f t="shared" si="37"/>
        <v>N/A</v>
      </c>
      <c r="N326" t="str">
        <f t="shared" si="38"/>
        <v>N/A</v>
      </c>
    </row>
    <row r="327" spans="1:14" x14ac:dyDescent="0.3">
      <c r="A327" s="1">
        <v>4</v>
      </c>
      <c r="B327" t="s">
        <v>126</v>
      </c>
      <c r="C327" t="s">
        <v>3964</v>
      </c>
      <c r="I327" t="str">
        <f t="shared" si="33"/>
        <v>N/A</v>
      </c>
      <c r="J327">
        <f t="shared" si="34"/>
        <v>1.65</v>
      </c>
      <c r="K327" t="str">
        <f t="shared" si="35"/>
        <v>N/A</v>
      </c>
      <c r="L327" t="str">
        <f t="shared" si="36"/>
        <v>N/A</v>
      </c>
      <c r="M327" t="str">
        <f t="shared" si="37"/>
        <v>N/A</v>
      </c>
      <c r="N327" t="str">
        <f t="shared" si="38"/>
        <v>N/A</v>
      </c>
    </row>
    <row r="328" spans="1:14" x14ac:dyDescent="0.3">
      <c r="A328" s="1">
        <v>5</v>
      </c>
      <c r="B328" t="s">
        <v>128</v>
      </c>
      <c r="C328" t="s">
        <v>4346</v>
      </c>
      <c r="I328" t="str">
        <f t="shared" si="33"/>
        <v>N/A</v>
      </c>
      <c r="J328">
        <f t="shared" si="34"/>
        <v>1.28</v>
      </c>
      <c r="K328" t="str">
        <f t="shared" si="35"/>
        <v>N/A</v>
      </c>
      <c r="L328" t="str">
        <f t="shared" si="36"/>
        <v>N/A</v>
      </c>
      <c r="M328" t="str">
        <f t="shared" si="37"/>
        <v>N/A</v>
      </c>
      <c r="N328" t="str">
        <f t="shared" si="38"/>
        <v>N/A</v>
      </c>
    </row>
    <row r="329" spans="1:14" x14ac:dyDescent="0.3">
      <c r="A329" s="1">
        <v>6</v>
      </c>
      <c r="B329" t="s">
        <v>130</v>
      </c>
      <c r="C329" t="s">
        <v>6297</v>
      </c>
      <c r="I329" t="str">
        <f t="shared" si="33"/>
        <v>N/A</v>
      </c>
      <c r="J329">
        <f t="shared" si="34"/>
        <v>1.87</v>
      </c>
      <c r="K329" t="str">
        <f t="shared" si="35"/>
        <v>N/A</v>
      </c>
      <c r="L329" t="str">
        <f t="shared" si="36"/>
        <v>N/A</v>
      </c>
      <c r="M329" t="str">
        <f t="shared" si="37"/>
        <v>N/A</v>
      </c>
      <c r="N329" t="str">
        <f t="shared" si="38"/>
        <v>N/A</v>
      </c>
    </row>
    <row r="330" spans="1:14" x14ac:dyDescent="0.3">
      <c r="A330" s="1">
        <v>7</v>
      </c>
      <c r="B330" t="s">
        <v>132</v>
      </c>
      <c r="I330" t="str">
        <f t="shared" si="33"/>
        <v>N/A</v>
      </c>
      <c r="J330" t="str">
        <f t="shared" si="34"/>
        <v>N/A</v>
      </c>
      <c r="K330" t="str">
        <f t="shared" si="35"/>
        <v>N/A</v>
      </c>
      <c r="L330" t="str">
        <f t="shared" si="36"/>
        <v>N/A</v>
      </c>
      <c r="M330" t="str">
        <f t="shared" si="37"/>
        <v>N/A</v>
      </c>
      <c r="N330" t="str">
        <f t="shared" si="38"/>
        <v>N/A</v>
      </c>
    </row>
    <row r="331" spans="1:14" x14ac:dyDescent="0.3">
      <c r="A331" s="1">
        <v>8</v>
      </c>
      <c r="B331" t="s">
        <v>133</v>
      </c>
      <c r="I331" t="str">
        <f t="shared" si="33"/>
        <v>N/A</v>
      </c>
      <c r="J331" t="str">
        <f t="shared" si="34"/>
        <v>N/A</v>
      </c>
      <c r="K331" t="str">
        <f t="shared" si="35"/>
        <v>N/A</v>
      </c>
      <c r="L331" t="str">
        <f t="shared" si="36"/>
        <v>N/A</v>
      </c>
      <c r="M331" t="str">
        <f t="shared" si="37"/>
        <v>N/A</v>
      </c>
      <c r="N331" t="str">
        <f t="shared" si="38"/>
        <v>N/A</v>
      </c>
    </row>
    <row r="332" spans="1:14" x14ac:dyDescent="0.3">
      <c r="I332" t="str">
        <f t="shared" si="33"/>
        <v>N/A</v>
      </c>
      <c r="J332" t="str">
        <f t="shared" si="34"/>
        <v>N/A</v>
      </c>
      <c r="K332" t="str">
        <f t="shared" si="35"/>
        <v>N/A</v>
      </c>
      <c r="L332" t="str">
        <f t="shared" si="36"/>
        <v>N/A</v>
      </c>
      <c r="M332" t="str">
        <f t="shared" si="37"/>
        <v>N/A</v>
      </c>
      <c r="N332" t="str">
        <f t="shared" si="38"/>
        <v>N/A</v>
      </c>
    </row>
    <row r="333" spans="1:14" x14ac:dyDescent="0.3">
      <c r="I333" t="str">
        <f t="shared" si="33"/>
        <v>N/A</v>
      </c>
      <c r="J333" t="str">
        <f t="shared" si="34"/>
        <v>N/A</v>
      </c>
      <c r="K333" t="str">
        <f t="shared" si="35"/>
        <v>N/A</v>
      </c>
      <c r="L333" t="str">
        <f t="shared" si="36"/>
        <v>N/A</v>
      </c>
      <c r="M333" t="str">
        <f t="shared" si="37"/>
        <v>N/A</v>
      </c>
      <c r="N333" t="str">
        <f t="shared" si="38"/>
        <v>N/A</v>
      </c>
    </row>
    <row r="334" spans="1:14" x14ac:dyDescent="0.3">
      <c r="A334" s="1">
        <v>0</v>
      </c>
      <c r="B334" t="s">
        <v>121</v>
      </c>
      <c r="C334" t="s">
        <v>1249</v>
      </c>
      <c r="I334" t="str">
        <f t="shared" si="33"/>
        <v>N/A</v>
      </c>
      <c r="J334">
        <f t="shared" si="34"/>
        <v>1090000000</v>
      </c>
      <c r="K334" t="str">
        <f t="shared" si="35"/>
        <v>N/A</v>
      </c>
      <c r="L334" t="str">
        <f t="shared" si="36"/>
        <v>N/A</v>
      </c>
      <c r="M334" t="str">
        <f t="shared" si="37"/>
        <v>N/A</v>
      </c>
      <c r="N334" t="str">
        <f t="shared" si="38"/>
        <v>N/A</v>
      </c>
    </row>
    <row r="335" spans="1:14" x14ac:dyDescent="0.3">
      <c r="A335" s="1">
        <v>1</v>
      </c>
      <c r="B335" t="s">
        <v>122</v>
      </c>
      <c r="I335" t="str">
        <f t="shared" si="33"/>
        <v>N/A</v>
      </c>
      <c r="J335" t="str">
        <f t="shared" si="34"/>
        <v>N/A</v>
      </c>
      <c r="K335" t="str">
        <f t="shared" si="35"/>
        <v>N/A</v>
      </c>
      <c r="L335" t="str">
        <f t="shared" si="36"/>
        <v>N/A</v>
      </c>
      <c r="M335" t="str">
        <f t="shared" si="37"/>
        <v>N/A</v>
      </c>
      <c r="N335" t="str">
        <f t="shared" si="38"/>
        <v>N/A</v>
      </c>
    </row>
    <row r="336" spans="1:14" x14ac:dyDescent="0.3">
      <c r="A336" s="1">
        <v>2</v>
      </c>
      <c r="B336" t="s">
        <v>123</v>
      </c>
      <c r="C336" t="s">
        <v>7063</v>
      </c>
      <c r="I336" t="str">
        <f t="shared" si="33"/>
        <v>N/A</v>
      </c>
      <c r="J336">
        <f t="shared" si="34"/>
        <v>23.72</v>
      </c>
      <c r="K336" t="str">
        <f t="shared" si="35"/>
        <v>N/A</v>
      </c>
      <c r="L336" t="str">
        <f t="shared" si="36"/>
        <v>N/A</v>
      </c>
      <c r="M336" t="str">
        <f t="shared" si="37"/>
        <v>N/A</v>
      </c>
      <c r="N336" t="str">
        <f t="shared" si="38"/>
        <v>N/A</v>
      </c>
    </row>
    <row r="337" spans="1:14" x14ac:dyDescent="0.3">
      <c r="A337" s="1">
        <v>3</v>
      </c>
      <c r="B337" t="s">
        <v>124</v>
      </c>
      <c r="C337" t="s">
        <v>7064</v>
      </c>
      <c r="I337" t="str">
        <f t="shared" si="33"/>
        <v>N/A</v>
      </c>
      <c r="J337">
        <f t="shared" si="34"/>
        <v>19.690000000000001</v>
      </c>
      <c r="K337" t="str">
        <f t="shared" si="35"/>
        <v>N/A</v>
      </c>
      <c r="L337" t="str">
        <f t="shared" si="36"/>
        <v>N/A</v>
      </c>
      <c r="M337" t="str">
        <f t="shared" si="37"/>
        <v>N/A</v>
      </c>
      <c r="N337" t="str">
        <f t="shared" si="38"/>
        <v>N/A</v>
      </c>
    </row>
    <row r="338" spans="1:14" x14ac:dyDescent="0.3">
      <c r="A338" s="1">
        <v>4</v>
      </c>
      <c r="B338" t="s">
        <v>126</v>
      </c>
      <c r="C338" t="s">
        <v>7065</v>
      </c>
      <c r="I338" t="str">
        <f t="shared" si="33"/>
        <v>N/A</v>
      </c>
      <c r="J338">
        <f t="shared" si="34"/>
        <v>2.56</v>
      </c>
      <c r="K338" t="str">
        <f t="shared" si="35"/>
        <v>N/A</v>
      </c>
      <c r="L338" t="str">
        <f t="shared" si="36"/>
        <v>N/A</v>
      </c>
      <c r="M338" t="str">
        <f t="shared" si="37"/>
        <v>N/A</v>
      </c>
      <c r="N338" t="str">
        <f t="shared" si="38"/>
        <v>N/A</v>
      </c>
    </row>
    <row r="339" spans="1:14" x14ac:dyDescent="0.3">
      <c r="A339" s="1">
        <v>5</v>
      </c>
      <c r="B339" t="s">
        <v>128</v>
      </c>
      <c r="C339" t="s">
        <v>7066</v>
      </c>
      <c r="I339" t="str">
        <f t="shared" si="33"/>
        <v>N/A</v>
      </c>
      <c r="J339">
        <f t="shared" si="34"/>
        <v>0.7</v>
      </c>
      <c r="K339" t="str">
        <f t="shared" si="35"/>
        <v>N/A</v>
      </c>
      <c r="L339" t="str">
        <f t="shared" si="36"/>
        <v>N/A</v>
      </c>
      <c r="M339" t="str">
        <f t="shared" si="37"/>
        <v>N/A</v>
      </c>
      <c r="N339" t="str">
        <f t="shared" si="38"/>
        <v>N/A</v>
      </c>
    </row>
    <row r="340" spans="1:14" x14ac:dyDescent="0.3">
      <c r="A340" s="1">
        <v>6</v>
      </c>
      <c r="B340" t="s">
        <v>130</v>
      </c>
      <c r="C340" t="s">
        <v>2484</v>
      </c>
      <c r="I340" t="str">
        <f t="shared" si="33"/>
        <v>N/A</v>
      </c>
      <c r="J340">
        <f t="shared" si="34"/>
        <v>1.53</v>
      </c>
      <c r="K340" t="str">
        <f t="shared" si="35"/>
        <v>N/A</v>
      </c>
      <c r="L340" t="str">
        <f t="shared" si="36"/>
        <v>N/A</v>
      </c>
      <c r="M340" t="str">
        <f t="shared" si="37"/>
        <v>N/A</v>
      </c>
      <c r="N340" t="str">
        <f t="shared" si="38"/>
        <v>N/A</v>
      </c>
    </row>
    <row r="341" spans="1:14" x14ac:dyDescent="0.3">
      <c r="A341" s="1">
        <v>7</v>
      </c>
      <c r="B341" t="s">
        <v>132</v>
      </c>
      <c r="I341" t="str">
        <f t="shared" si="33"/>
        <v>N/A</v>
      </c>
      <c r="J341" t="str">
        <f t="shared" si="34"/>
        <v>N/A</v>
      </c>
      <c r="K341" t="str">
        <f t="shared" si="35"/>
        <v>N/A</v>
      </c>
      <c r="L341" t="str">
        <f t="shared" si="36"/>
        <v>N/A</v>
      </c>
      <c r="M341" t="str">
        <f t="shared" si="37"/>
        <v>N/A</v>
      </c>
      <c r="N341" t="str">
        <f t="shared" si="38"/>
        <v>N/A</v>
      </c>
    </row>
    <row r="342" spans="1:14" x14ac:dyDescent="0.3">
      <c r="A342" s="1">
        <v>8</v>
      </c>
      <c r="B342" t="s">
        <v>133</v>
      </c>
      <c r="I342" t="str">
        <f t="shared" si="33"/>
        <v>N/A</v>
      </c>
      <c r="J342" t="str">
        <f t="shared" si="34"/>
        <v>N/A</v>
      </c>
      <c r="K342" t="str">
        <f t="shared" si="35"/>
        <v>N/A</v>
      </c>
      <c r="L342" t="str">
        <f t="shared" si="36"/>
        <v>N/A</v>
      </c>
      <c r="M342" t="str">
        <f t="shared" si="37"/>
        <v>N/A</v>
      </c>
      <c r="N342" t="str">
        <f t="shared" si="38"/>
        <v>N/A</v>
      </c>
    </row>
    <row r="343" spans="1:14" x14ac:dyDescent="0.3">
      <c r="I343" t="str">
        <f t="shared" si="33"/>
        <v>N/A</v>
      </c>
      <c r="J343" t="str">
        <f t="shared" si="34"/>
        <v>N/A</v>
      </c>
      <c r="K343" t="str">
        <f t="shared" si="35"/>
        <v>N/A</v>
      </c>
      <c r="L343" t="str">
        <f t="shared" si="36"/>
        <v>N/A</v>
      </c>
      <c r="M343" t="str">
        <f t="shared" si="37"/>
        <v>N/A</v>
      </c>
      <c r="N343" t="str">
        <f t="shared" si="38"/>
        <v>N/A</v>
      </c>
    </row>
    <row r="344" spans="1:14" x14ac:dyDescent="0.3">
      <c r="I344" t="str">
        <f t="shared" si="33"/>
        <v>N/A</v>
      </c>
      <c r="J344" t="str">
        <f t="shared" si="34"/>
        <v>N/A</v>
      </c>
      <c r="K344" t="str">
        <f t="shared" si="35"/>
        <v>N/A</v>
      </c>
      <c r="L344" t="str">
        <f t="shared" si="36"/>
        <v>N/A</v>
      </c>
      <c r="M344" t="str">
        <f t="shared" si="37"/>
        <v>N/A</v>
      </c>
      <c r="N344" t="str">
        <f t="shared" si="38"/>
        <v>N/A</v>
      </c>
    </row>
    <row r="345" spans="1:14" x14ac:dyDescent="0.3">
      <c r="A345" s="1">
        <v>0</v>
      </c>
      <c r="B345" t="s">
        <v>121</v>
      </c>
      <c r="C345" t="s">
        <v>7067</v>
      </c>
      <c r="I345" t="str">
        <f t="shared" si="33"/>
        <v>N/A</v>
      </c>
      <c r="J345">
        <f t="shared" si="34"/>
        <v>3740000000</v>
      </c>
      <c r="K345" t="str">
        <f t="shared" si="35"/>
        <v>N/A</v>
      </c>
      <c r="L345" t="str">
        <f t="shared" si="36"/>
        <v>N/A</v>
      </c>
      <c r="M345" t="str">
        <f t="shared" si="37"/>
        <v>N/A</v>
      </c>
      <c r="N345" t="str">
        <f t="shared" si="38"/>
        <v>N/A</v>
      </c>
    </row>
    <row r="346" spans="1:14" x14ac:dyDescent="0.3">
      <c r="A346" s="1">
        <v>1</v>
      </c>
      <c r="B346" t="s">
        <v>122</v>
      </c>
      <c r="I346" t="str">
        <f t="shared" si="33"/>
        <v>N/A</v>
      </c>
      <c r="J346" t="str">
        <f t="shared" si="34"/>
        <v>N/A</v>
      </c>
      <c r="K346" t="str">
        <f t="shared" si="35"/>
        <v>N/A</v>
      </c>
      <c r="L346" t="str">
        <f t="shared" si="36"/>
        <v>N/A</v>
      </c>
      <c r="M346" t="str">
        <f t="shared" si="37"/>
        <v>N/A</v>
      </c>
      <c r="N346" t="str">
        <f t="shared" si="38"/>
        <v>N/A</v>
      </c>
    </row>
    <row r="347" spans="1:14" x14ac:dyDescent="0.3">
      <c r="A347" s="1">
        <v>2</v>
      </c>
      <c r="B347" t="s">
        <v>123</v>
      </c>
      <c r="C347" t="s">
        <v>7068</v>
      </c>
      <c r="I347" t="str">
        <f t="shared" si="33"/>
        <v>N/A</v>
      </c>
      <c r="J347">
        <f t="shared" si="34"/>
        <v>12.19</v>
      </c>
      <c r="K347" t="str">
        <f t="shared" si="35"/>
        <v>N/A</v>
      </c>
      <c r="L347" t="str">
        <f t="shared" si="36"/>
        <v>N/A</v>
      </c>
      <c r="M347" t="str">
        <f t="shared" si="37"/>
        <v>N/A</v>
      </c>
      <c r="N347" t="str">
        <f t="shared" si="38"/>
        <v>N/A</v>
      </c>
    </row>
    <row r="348" spans="1:14" x14ac:dyDescent="0.3">
      <c r="A348" s="1">
        <v>3</v>
      </c>
      <c r="B348" t="s">
        <v>124</v>
      </c>
      <c r="C348" t="s">
        <v>7069</v>
      </c>
      <c r="I348" t="str">
        <f t="shared" si="33"/>
        <v>N/A</v>
      </c>
      <c r="J348">
        <f t="shared" si="34"/>
        <v>9.15</v>
      </c>
      <c r="K348" t="str">
        <f t="shared" si="35"/>
        <v>N/A</v>
      </c>
      <c r="L348" t="str">
        <f t="shared" si="36"/>
        <v>N/A</v>
      </c>
      <c r="M348" t="str">
        <f t="shared" si="37"/>
        <v>N/A</v>
      </c>
      <c r="N348" t="str">
        <f t="shared" si="38"/>
        <v>N/A</v>
      </c>
    </row>
    <row r="349" spans="1:14" x14ac:dyDescent="0.3">
      <c r="A349" s="1">
        <v>4</v>
      </c>
      <c r="B349" t="s">
        <v>126</v>
      </c>
      <c r="C349" t="s">
        <v>5626</v>
      </c>
      <c r="I349" t="str">
        <f t="shared" si="33"/>
        <v>N/A</v>
      </c>
      <c r="J349">
        <f t="shared" si="34"/>
        <v>1.22</v>
      </c>
      <c r="K349" t="str">
        <f t="shared" si="35"/>
        <v>N/A</v>
      </c>
      <c r="L349" t="str">
        <f t="shared" si="36"/>
        <v>N/A</v>
      </c>
      <c r="M349" t="str">
        <f t="shared" si="37"/>
        <v>N/A</v>
      </c>
      <c r="N349" t="str">
        <f t="shared" si="38"/>
        <v>N/A</v>
      </c>
    </row>
    <row r="350" spans="1:14" x14ac:dyDescent="0.3">
      <c r="A350" s="1">
        <v>5</v>
      </c>
      <c r="B350" t="s">
        <v>128</v>
      </c>
      <c r="C350" t="s">
        <v>7070</v>
      </c>
      <c r="I350" t="str">
        <f t="shared" si="33"/>
        <v>N/A</v>
      </c>
      <c r="J350">
        <f t="shared" si="34"/>
        <v>3.08</v>
      </c>
      <c r="K350" t="str">
        <f t="shared" si="35"/>
        <v>N/A</v>
      </c>
      <c r="L350" t="str">
        <f t="shared" si="36"/>
        <v>N/A</v>
      </c>
      <c r="M350" t="str">
        <f t="shared" si="37"/>
        <v>N/A</v>
      </c>
      <c r="N350" t="str">
        <f t="shared" si="38"/>
        <v>N/A</v>
      </c>
    </row>
    <row r="351" spans="1:14" x14ac:dyDescent="0.3">
      <c r="A351" s="1">
        <v>6</v>
      </c>
      <c r="B351" t="s">
        <v>130</v>
      </c>
      <c r="C351" t="s">
        <v>4346</v>
      </c>
      <c r="I351" t="str">
        <f t="shared" si="33"/>
        <v>N/A</v>
      </c>
      <c r="J351">
        <f t="shared" si="34"/>
        <v>1.28</v>
      </c>
      <c r="K351" t="str">
        <f t="shared" si="35"/>
        <v>N/A</v>
      </c>
      <c r="L351" t="str">
        <f t="shared" si="36"/>
        <v>N/A</v>
      </c>
      <c r="M351" t="str">
        <f t="shared" si="37"/>
        <v>N/A</v>
      </c>
      <c r="N351" t="str">
        <f t="shared" si="38"/>
        <v>N/A</v>
      </c>
    </row>
    <row r="352" spans="1:14" x14ac:dyDescent="0.3">
      <c r="A352" s="1">
        <v>7</v>
      </c>
      <c r="B352" t="s">
        <v>132</v>
      </c>
      <c r="I352" t="str">
        <f t="shared" si="33"/>
        <v>N/A</v>
      </c>
      <c r="J352" t="str">
        <f t="shared" si="34"/>
        <v>N/A</v>
      </c>
      <c r="K352" t="str">
        <f t="shared" si="35"/>
        <v>N/A</v>
      </c>
      <c r="L352" t="str">
        <f t="shared" si="36"/>
        <v>N/A</v>
      </c>
      <c r="M352" t="str">
        <f t="shared" si="37"/>
        <v>N/A</v>
      </c>
      <c r="N352" t="str">
        <f t="shared" si="38"/>
        <v>N/A</v>
      </c>
    </row>
    <row r="353" spans="1:14" x14ac:dyDescent="0.3">
      <c r="A353" s="1">
        <v>8</v>
      </c>
      <c r="B353" t="s">
        <v>133</v>
      </c>
      <c r="I353" t="str">
        <f t="shared" si="33"/>
        <v>N/A</v>
      </c>
      <c r="J353" t="str">
        <f t="shared" si="34"/>
        <v>N/A</v>
      </c>
      <c r="K353" t="str">
        <f t="shared" si="35"/>
        <v>N/A</v>
      </c>
      <c r="L353" t="str">
        <f t="shared" si="36"/>
        <v>N/A</v>
      </c>
      <c r="M353" t="str">
        <f t="shared" si="37"/>
        <v>N/A</v>
      </c>
      <c r="N353" t="str">
        <f t="shared" si="38"/>
        <v>N/A</v>
      </c>
    </row>
    <row r="354" spans="1:14" x14ac:dyDescent="0.3">
      <c r="I354" t="str">
        <f t="shared" si="33"/>
        <v>N/A</v>
      </c>
      <c r="J354" t="str">
        <f t="shared" si="34"/>
        <v>N/A</v>
      </c>
      <c r="K354" t="str">
        <f t="shared" si="35"/>
        <v>N/A</v>
      </c>
      <c r="L354" t="str">
        <f t="shared" si="36"/>
        <v>N/A</v>
      </c>
      <c r="M354" t="str">
        <f t="shared" si="37"/>
        <v>N/A</v>
      </c>
      <c r="N354" t="str">
        <f t="shared" si="38"/>
        <v>N/A</v>
      </c>
    </row>
    <row r="355" spans="1:14" x14ac:dyDescent="0.3">
      <c r="I355" t="str">
        <f t="shared" si="33"/>
        <v>N/A</v>
      </c>
      <c r="J355" t="str">
        <f t="shared" si="34"/>
        <v>N/A</v>
      </c>
      <c r="K355" t="str">
        <f t="shared" si="35"/>
        <v>N/A</v>
      </c>
      <c r="L355" t="str">
        <f t="shared" si="36"/>
        <v>N/A</v>
      </c>
      <c r="M355" t="str">
        <f t="shared" si="37"/>
        <v>N/A</v>
      </c>
      <c r="N355" t="str">
        <f t="shared" si="38"/>
        <v>N/A</v>
      </c>
    </row>
    <row r="356" spans="1:14" x14ac:dyDescent="0.3">
      <c r="A356" s="1">
        <v>0</v>
      </c>
      <c r="B356" t="s">
        <v>121</v>
      </c>
      <c r="C356" t="s">
        <v>7071</v>
      </c>
      <c r="I356" t="str">
        <f t="shared" si="33"/>
        <v>N/A</v>
      </c>
      <c r="J356">
        <f t="shared" si="34"/>
        <v>8910000000</v>
      </c>
      <c r="K356" t="str">
        <f t="shared" si="35"/>
        <v>N/A</v>
      </c>
      <c r="L356" t="str">
        <f t="shared" si="36"/>
        <v>N/A</v>
      </c>
      <c r="M356" t="str">
        <f t="shared" si="37"/>
        <v>N/A</v>
      </c>
      <c r="N356" t="str">
        <f t="shared" si="38"/>
        <v>N/A</v>
      </c>
    </row>
    <row r="357" spans="1:14" x14ac:dyDescent="0.3">
      <c r="A357" s="1">
        <v>1</v>
      </c>
      <c r="B357" t="s">
        <v>122</v>
      </c>
      <c r="I357" t="str">
        <f t="shared" si="33"/>
        <v>N/A</v>
      </c>
      <c r="J357" t="str">
        <f t="shared" si="34"/>
        <v>N/A</v>
      </c>
      <c r="K357" t="str">
        <f t="shared" si="35"/>
        <v>N/A</v>
      </c>
      <c r="L357" t="str">
        <f t="shared" si="36"/>
        <v>N/A</v>
      </c>
      <c r="M357" t="str">
        <f t="shared" si="37"/>
        <v>N/A</v>
      </c>
      <c r="N357" t="str">
        <f t="shared" si="38"/>
        <v>N/A</v>
      </c>
    </row>
    <row r="358" spans="1:14" x14ac:dyDescent="0.3">
      <c r="A358" s="1">
        <v>2</v>
      </c>
      <c r="B358" t="s">
        <v>123</v>
      </c>
      <c r="C358" t="s">
        <v>7072</v>
      </c>
      <c r="I358" t="str">
        <f t="shared" si="33"/>
        <v>N/A</v>
      </c>
      <c r="J358">
        <f t="shared" si="34"/>
        <v>12.86</v>
      </c>
      <c r="K358" t="str">
        <f t="shared" si="35"/>
        <v>N/A</v>
      </c>
      <c r="L358" t="str">
        <f t="shared" si="36"/>
        <v>N/A</v>
      </c>
      <c r="M358" t="str">
        <f t="shared" si="37"/>
        <v>N/A</v>
      </c>
      <c r="N358" t="str">
        <f t="shared" si="38"/>
        <v>N/A</v>
      </c>
    </row>
    <row r="359" spans="1:14" x14ac:dyDescent="0.3">
      <c r="A359" s="1">
        <v>3</v>
      </c>
      <c r="B359" t="s">
        <v>124</v>
      </c>
      <c r="C359" t="s">
        <v>7073</v>
      </c>
      <c r="I359" t="str">
        <f t="shared" si="33"/>
        <v>N/A</v>
      </c>
      <c r="J359">
        <f t="shared" si="34"/>
        <v>14.99</v>
      </c>
      <c r="K359" t="str">
        <f t="shared" si="35"/>
        <v>N/A</v>
      </c>
      <c r="L359" t="str">
        <f t="shared" si="36"/>
        <v>N/A</v>
      </c>
      <c r="M359" t="str">
        <f t="shared" si="37"/>
        <v>N/A</v>
      </c>
      <c r="N359" t="str">
        <f t="shared" si="38"/>
        <v>N/A</v>
      </c>
    </row>
    <row r="360" spans="1:14" x14ac:dyDescent="0.3">
      <c r="A360" s="1">
        <v>4</v>
      </c>
      <c r="B360" t="s">
        <v>126</v>
      </c>
      <c r="C360" t="s">
        <v>7074</v>
      </c>
      <c r="I360" t="str">
        <f t="shared" si="33"/>
        <v>N/A</v>
      </c>
      <c r="J360">
        <f t="shared" si="34"/>
        <v>2.92</v>
      </c>
      <c r="K360" t="str">
        <f t="shared" si="35"/>
        <v>N/A</v>
      </c>
      <c r="L360" t="str">
        <f t="shared" si="36"/>
        <v>N/A</v>
      </c>
      <c r="M360" t="str">
        <f t="shared" si="37"/>
        <v>N/A</v>
      </c>
      <c r="N360" t="str">
        <f t="shared" si="38"/>
        <v>N/A</v>
      </c>
    </row>
    <row r="361" spans="1:14" x14ac:dyDescent="0.3">
      <c r="A361" s="1">
        <v>5</v>
      </c>
      <c r="B361" t="s">
        <v>128</v>
      </c>
      <c r="C361" t="s">
        <v>7075</v>
      </c>
      <c r="I361" t="str">
        <f t="shared" si="33"/>
        <v>N/A</v>
      </c>
      <c r="J361">
        <f t="shared" si="34"/>
        <v>1.38</v>
      </c>
      <c r="K361" t="str">
        <f t="shared" si="35"/>
        <v>N/A</v>
      </c>
      <c r="L361" t="str">
        <f t="shared" si="36"/>
        <v>N/A</v>
      </c>
      <c r="M361" t="str">
        <f t="shared" si="37"/>
        <v>N/A</v>
      </c>
      <c r="N361" t="str">
        <f t="shared" si="38"/>
        <v>N/A</v>
      </c>
    </row>
    <row r="362" spans="1:14" x14ac:dyDescent="0.3">
      <c r="A362" s="1">
        <v>6</v>
      </c>
      <c r="B362" t="s">
        <v>130</v>
      </c>
      <c r="C362" t="s">
        <v>4946</v>
      </c>
      <c r="I362" t="str">
        <f t="shared" si="33"/>
        <v>N/A</v>
      </c>
      <c r="J362">
        <f t="shared" si="34"/>
        <v>1.72</v>
      </c>
      <c r="K362" t="str">
        <f t="shared" si="35"/>
        <v>N/A</v>
      </c>
      <c r="L362" t="str">
        <f t="shared" si="36"/>
        <v>N/A</v>
      </c>
      <c r="M362" t="str">
        <f t="shared" si="37"/>
        <v>N/A</v>
      </c>
      <c r="N362" t="str">
        <f t="shared" si="38"/>
        <v>N/A</v>
      </c>
    </row>
    <row r="363" spans="1:14" x14ac:dyDescent="0.3">
      <c r="A363" s="1">
        <v>7</v>
      </c>
      <c r="B363" t="s">
        <v>132</v>
      </c>
      <c r="I363" t="str">
        <f t="shared" si="33"/>
        <v>N/A</v>
      </c>
      <c r="J363" t="str">
        <f t="shared" si="34"/>
        <v>N/A</v>
      </c>
      <c r="K363" t="str">
        <f t="shared" si="35"/>
        <v>N/A</v>
      </c>
      <c r="L363" t="str">
        <f t="shared" si="36"/>
        <v>N/A</v>
      </c>
      <c r="M363" t="str">
        <f t="shared" si="37"/>
        <v>N/A</v>
      </c>
      <c r="N363" t="str">
        <f t="shared" si="38"/>
        <v>N/A</v>
      </c>
    </row>
    <row r="364" spans="1:14" x14ac:dyDescent="0.3">
      <c r="A364" s="1">
        <v>8</v>
      </c>
      <c r="B364" t="s">
        <v>133</v>
      </c>
      <c r="I364" t="str">
        <f t="shared" si="33"/>
        <v>N/A</v>
      </c>
      <c r="J364" t="str">
        <f t="shared" si="34"/>
        <v>N/A</v>
      </c>
      <c r="K364" t="str">
        <f t="shared" si="35"/>
        <v>N/A</v>
      </c>
      <c r="L364" t="str">
        <f t="shared" si="36"/>
        <v>N/A</v>
      </c>
      <c r="M364" t="str">
        <f t="shared" si="37"/>
        <v>N/A</v>
      </c>
      <c r="N364" t="str">
        <f t="shared" si="38"/>
        <v>N/A</v>
      </c>
    </row>
    <row r="365" spans="1:14" x14ac:dyDescent="0.3">
      <c r="I365" t="str">
        <f t="shared" si="33"/>
        <v>N/A</v>
      </c>
      <c r="J365" t="str">
        <f t="shared" si="34"/>
        <v>N/A</v>
      </c>
      <c r="K365" t="str">
        <f t="shared" si="35"/>
        <v>N/A</v>
      </c>
      <c r="L365" t="str">
        <f t="shared" si="36"/>
        <v>N/A</v>
      </c>
      <c r="M365" t="str">
        <f t="shared" si="37"/>
        <v>N/A</v>
      </c>
      <c r="N365" t="str">
        <f t="shared" si="38"/>
        <v>N/A</v>
      </c>
    </row>
    <row r="366" spans="1:14" x14ac:dyDescent="0.3">
      <c r="I366" t="str">
        <f t="shared" si="33"/>
        <v>N/A</v>
      </c>
      <c r="J366" t="str">
        <f t="shared" si="34"/>
        <v>N/A</v>
      </c>
      <c r="K366" t="str">
        <f t="shared" si="35"/>
        <v>N/A</v>
      </c>
      <c r="L366" t="str">
        <f t="shared" si="36"/>
        <v>N/A</v>
      </c>
      <c r="M366" t="str">
        <f t="shared" si="37"/>
        <v>N/A</v>
      </c>
      <c r="N366" t="str">
        <f t="shared" si="38"/>
        <v>N/A</v>
      </c>
    </row>
    <row r="367" spans="1:14" x14ac:dyDescent="0.3">
      <c r="I367" t="str">
        <f t="shared" si="33"/>
        <v>N/A</v>
      </c>
      <c r="J367" t="str">
        <f t="shared" si="34"/>
        <v>N/A</v>
      </c>
      <c r="K367" t="str">
        <f t="shared" si="35"/>
        <v>N/A</v>
      </c>
      <c r="L367" t="str">
        <f t="shared" si="36"/>
        <v>N/A</v>
      </c>
      <c r="M367" t="str">
        <f t="shared" si="37"/>
        <v>N/A</v>
      </c>
      <c r="N367" t="str">
        <f t="shared" si="38"/>
        <v>N/A</v>
      </c>
    </row>
    <row r="368" spans="1:14" x14ac:dyDescent="0.3">
      <c r="I368" t="str">
        <f t="shared" si="33"/>
        <v>N/A</v>
      </c>
      <c r="J368" t="str">
        <f t="shared" si="34"/>
        <v>N/A</v>
      </c>
      <c r="K368" t="str">
        <f t="shared" si="35"/>
        <v>N/A</v>
      </c>
      <c r="L368" t="str">
        <f t="shared" si="36"/>
        <v>N/A</v>
      </c>
      <c r="M368" t="str">
        <f t="shared" si="37"/>
        <v>N/A</v>
      </c>
      <c r="N368" t="str">
        <f t="shared" si="38"/>
        <v>N/A</v>
      </c>
    </row>
    <row r="369" spans="9:14" x14ac:dyDescent="0.3">
      <c r="I369" t="str">
        <f t="shared" si="33"/>
        <v>N/A</v>
      </c>
      <c r="J369" t="str">
        <f t="shared" si="34"/>
        <v>N/A</v>
      </c>
      <c r="K369" t="str">
        <f t="shared" si="35"/>
        <v>N/A</v>
      </c>
      <c r="L369" t="str">
        <f t="shared" si="36"/>
        <v>N/A</v>
      </c>
      <c r="M369" t="str">
        <f t="shared" si="37"/>
        <v>N/A</v>
      </c>
      <c r="N369" t="str">
        <f t="shared" si="38"/>
        <v>N/A</v>
      </c>
    </row>
    <row r="370" spans="9:14" x14ac:dyDescent="0.3">
      <c r="I370" t="str">
        <f t="shared" si="33"/>
        <v>N/A</v>
      </c>
      <c r="J370" t="str">
        <f t="shared" si="34"/>
        <v>N/A</v>
      </c>
      <c r="K370" t="str">
        <f t="shared" si="35"/>
        <v>N/A</v>
      </c>
      <c r="L370" t="str">
        <f t="shared" si="36"/>
        <v>N/A</v>
      </c>
      <c r="M370" t="str">
        <f t="shared" si="37"/>
        <v>N/A</v>
      </c>
      <c r="N370" t="str">
        <f t="shared" si="38"/>
        <v>N/A</v>
      </c>
    </row>
    <row r="371" spans="9:14" x14ac:dyDescent="0.3">
      <c r="I371" t="str">
        <f t="shared" si="33"/>
        <v>N/A</v>
      </c>
      <c r="J371" t="str">
        <f t="shared" si="34"/>
        <v>N/A</v>
      </c>
      <c r="K371" t="str">
        <f t="shared" si="35"/>
        <v>N/A</v>
      </c>
      <c r="L371" t="str">
        <f t="shared" si="36"/>
        <v>N/A</v>
      </c>
      <c r="M371" t="str">
        <f t="shared" si="37"/>
        <v>N/A</v>
      </c>
      <c r="N371" t="str">
        <f t="shared" si="38"/>
        <v>N/A</v>
      </c>
    </row>
    <row r="372" spans="9:14" x14ac:dyDescent="0.3">
      <c r="I372" t="str">
        <f t="shared" si="33"/>
        <v>N/A</v>
      </c>
      <c r="J372" t="str">
        <f t="shared" si="34"/>
        <v>N/A</v>
      </c>
      <c r="K372" t="str">
        <f t="shared" si="35"/>
        <v>N/A</v>
      </c>
      <c r="L372" t="str">
        <f t="shared" si="36"/>
        <v>N/A</v>
      </c>
      <c r="M372" t="str">
        <f t="shared" si="37"/>
        <v>N/A</v>
      </c>
      <c r="N372" t="str">
        <f t="shared" si="38"/>
        <v>N/A</v>
      </c>
    </row>
    <row r="373" spans="9:14" x14ac:dyDescent="0.3">
      <c r="I373" t="str">
        <f t="shared" si="33"/>
        <v>N/A</v>
      </c>
      <c r="J373" t="str">
        <f t="shared" si="34"/>
        <v>N/A</v>
      </c>
      <c r="K373" t="str">
        <f t="shared" si="35"/>
        <v>N/A</v>
      </c>
      <c r="L373" t="str">
        <f t="shared" si="36"/>
        <v>N/A</v>
      </c>
      <c r="M373" t="str">
        <f t="shared" si="37"/>
        <v>N/A</v>
      </c>
      <c r="N373" t="str">
        <f t="shared" si="38"/>
        <v>N/A</v>
      </c>
    </row>
    <row r="374" spans="9:14" x14ac:dyDescent="0.3">
      <c r="I374" t="str">
        <f t="shared" si="33"/>
        <v>N/A</v>
      </c>
      <c r="J374" t="str">
        <f t="shared" si="34"/>
        <v>N/A</v>
      </c>
      <c r="K374" t="str">
        <f t="shared" si="35"/>
        <v>N/A</v>
      </c>
      <c r="L374" t="str">
        <f t="shared" si="36"/>
        <v>N/A</v>
      </c>
      <c r="M374" t="str">
        <f t="shared" si="37"/>
        <v>N/A</v>
      </c>
      <c r="N374" t="str">
        <f t="shared" si="38"/>
        <v>N/A</v>
      </c>
    </row>
    <row r="375" spans="9:14" x14ac:dyDescent="0.3">
      <c r="I375" t="str">
        <f t="shared" si="33"/>
        <v>N/A</v>
      </c>
      <c r="J375" t="str">
        <f t="shared" si="34"/>
        <v>N/A</v>
      </c>
      <c r="K375" t="str">
        <f t="shared" si="35"/>
        <v>N/A</v>
      </c>
      <c r="L375" t="str">
        <f t="shared" si="36"/>
        <v>N/A</v>
      </c>
      <c r="M375" t="str">
        <f t="shared" si="37"/>
        <v>N/A</v>
      </c>
      <c r="N375" t="str">
        <f t="shared" si="38"/>
        <v>N/A</v>
      </c>
    </row>
    <row r="376" spans="9:14" x14ac:dyDescent="0.3">
      <c r="I376" t="str">
        <f t="shared" si="33"/>
        <v>N/A</v>
      </c>
      <c r="J376" t="str">
        <f t="shared" si="34"/>
        <v>N/A</v>
      </c>
      <c r="K376" t="str">
        <f t="shared" si="35"/>
        <v>N/A</v>
      </c>
      <c r="L376" t="str">
        <f t="shared" si="36"/>
        <v>N/A</v>
      </c>
      <c r="M376" t="str">
        <f t="shared" si="37"/>
        <v>N/A</v>
      </c>
      <c r="N376" t="str">
        <f t="shared" si="38"/>
        <v>N/A</v>
      </c>
    </row>
    <row r="377" spans="9:14" x14ac:dyDescent="0.3">
      <c r="I377" t="str">
        <f t="shared" si="33"/>
        <v>N/A</v>
      </c>
      <c r="J377" t="str">
        <f t="shared" si="34"/>
        <v>N/A</v>
      </c>
      <c r="K377" t="str">
        <f t="shared" si="35"/>
        <v>N/A</v>
      </c>
      <c r="L377" t="str">
        <f t="shared" si="36"/>
        <v>N/A</v>
      </c>
      <c r="M377" t="str">
        <f t="shared" si="37"/>
        <v>N/A</v>
      </c>
      <c r="N377" t="str">
        <f t="shared" si="38"/>
        <v>N/A</v>
      </c>
    </row>
    <row r="378" spans="9:14" x14ac:dyDescent="0.3">
      <c r="I378" t="str">
        <f t="shared" si="33"/>
        <v>N/A</v>
      </c>
      <c r="J378" t="str">
        <f t="shared" si="34"/>
        <v>N/A</v>
      </c>
      <c r="K378" t="str">
        <f t="shared" si="35"/>
        <v>N/A</v>
      </c>
      <c r="L378" t="str">
        <f t="shared" si="36"/>
        <v>N/A</v>
      </c>
      <c r="M378" t="str">
        <f t="shared" si="37"/>
        <v>N/A</v>
      </c>
      <c r="N378" t="str">
        <f t="shared" si="38"/>
        <v>N/A</v>
      </c>
    </row>
    <row r="379" spans="9:14" x14ac:dyDescent="0.3">
      <c r="I379" t="str">
        <f t="shared" si="33"/>
        <v>N/A</v>
      </c>
      <c r="J379" t="str">
        <f t="shared" si="34"/>
        <v>N/A</v>
      </c>
      <c r="K379" t="str">
        <f t="shared" si="35"/>
        <v>N/A</v>
      </c>
      <c r="L379" t="str">
        <f t="shared" si="36"/>
        <v>N/A</v>
      </c>
      <c r="M379" t="str">
        <f t="shared" si="37"/>
        <v>N/A</v>
      </c>
      <c r="N379" t="str">
        <f t="shared" si="38"/>
        <v>N/A</v>
      </c>
    </row>
    <row r="380" spans="9:14" x14ac:dyDescent="0.3">
      <c r="I380" t="str">
        <f t="shared" ref="I380:I443" si="39">IF(AND(K380&gt; J380, L380&gt; K380, M380&gt; L380, N380&gt; M380), "pos_trend", IF(AND(K380&lt; J380, L380&lt; K380, M380&lt; L380, N380&lt; M380), "neg_trend", "N/A"))</f>
        <v>N/A</v>
      </c>
      <c r="J380" t="str">
        <f t="shared" ref="J380:J399" si="40">IFERROR(IF(TRIM(C380)="-", "N/A", IF(RIGHT(C380,1)=")",IF(RIGHT(C380,2)="T)",-1000000000000*VALUE(MID(C380,2,LEN(C380)-3)),IF(RIGHT(C380,2)="M)",-1000000*VALUE(MID(C380,2,LEN(C380)-3)),IF(RIGHT(C380,2)="B)",-1000000000*VALUE(MID(C380,2,LEN(C380)-3)),IF(RIGHT(C380,2)="k)",-1000*VALUE(MID(C380,2,LEN(C380)-3)),VALUE(SUBSTITUTE(C380,",","")))))),IF(RIGHT(C380,1)="T",1000000000000*VALUE(LEFT(C380,LEN(C380)-1)),IF(RIGHT(C380,1)="M",1000000*VALUE(LEFT(C380,LEN(C380)-1)),IF(RIGHT(C380,1)="B",1000000000*VALUE(LEFT(C380,LEN(C380)-1)),IF(RIGHT(C380,1)="%",0.01*VALUE(LEFT(C380,LEN(C380)-1)),IF(RIGHT(C380,1)="k",1000*VALUE(LEFT(C380,LEN(C380)-1)),VALUE(SUBSTITUTE(C380,",",""))))))))),"N/A")</f>
        <v>N/A</v>
      </c>
      <c r="K380" t="str">
        <f t="shared" ref="K380:K399" si="41">IFERROR(IF(TRIM(D380)="-", "N/A", IF(RIGHT(D380,1)=")",IF(RIGHT(D380,2)="T)",-1000000000000*VALUE(MID(D380,2,LEN(D380)-3)),IF(RIGHT(D380,2)="M)",-1000000*VALUE(MID(D380,2,LEN(D380)-3)),IF(RIGHT(D380,2)="B)",-1000000000*VALUE(MID(D380,2,LEN(D380)-3)),IF(RIGHT(D380,2)="k)",-1000*VALUE(MID(D380,2,LEN(D380)-3)),VALUE(SUBSTITUTE(D380,",","")))))),IF(RIGHT(D380,1)="T",1000000000000*VALUE(LEFT(D380,LEN(D380)-1)),IF(RIGHT(D380,1)="M",1000000*VALUE(LEFT(D380,LEN(D380)-1)),IF(RIGHT(D380,1)="B",1000000000*VALUE(LEFT(D380,LEN(D380)-1)),IF(RIGHT(D380,1)="%",0.01*VALUE(LEFT(D380,LEN(D380)-1)),IF(RIGHT(D380,1)="k",1000*VALUE(LEFT(D380,LEN(D380)-1)),VALUE(SUBSTITUTE(D380,",",""))))))))),"N/A")</f>
        <v>N/A</v>
      </c>
      <c r="L380" t="str">
        <f t="shared" ref="L380:L399" si="42">IFERROR(IF(TRIM(E380)="-", "N/A", IF(RIGHT(E380,1)=")",IF(RIGHT(E380,2)="T)",-1000000000000*VALUE(MID(E380,2,LEN(E380)-3)),IF(RIGHT(E380,2)="M)",-1000000*VALUE(MID(E380,2,LEN(E380)-3)),IF(RIGHT(E380,2)="B)",-1000000000*VALUE(MID(E380,2,LEN(E380)-3)),IF(RIGHT(E380,2)="k)",-1000*VALUE(MID(E380,2,LEN(E380)-3)),VALUE(SUBSTITUTE(E380,",","")))))),IF(RIGHT(E380,1)="T",1000000000000*VALUE(LEFT(E380,LEN(E380)-1)),IF(RIGHT(E380,1)="M",1000000*VALUE(LEFT(E380,LEN(E380)-1)),IF(RIGHT(E380,1)="B",1000000000*VALUE(LEFT(E380,LEN(E380)-1)),IF(RIGHT(E380,1)="%",0.01*VALUE(LEFT(E380,LEN(E380)-1)),IF(RIGHT(E380,1)="k",1000*VALUE(LEFT(E380,LEN(E380)-1)),VALUE(SUBSTITUTE(E380,",",""))))))))),"N/A")</f>
        <v>N/A</v>
      </c>
      <c r="M380" t="str">
        <f t="shared" ref="M380:M399" si="43">IFERROR(IF(TRIM(F380)="-", "N/A", IF(RIGHT(F380,1)=")",IF(RIGHT(F380,2)="T)",-1000000000000*VALUE(MID(F380,2,LEN(F380)-3)),IF(RIGHT(F380,2)="M)",-1000000*VALUE(MID(F380,2,LEN(F380)-3)),IF(RIGHT(F380,2)="B)",-1000000000*VALUE(MID(F380,2,LEN(F380)-3)),IF(RIGHT(F380,2)="k)",-1000*VALUE(MID(F380,2,LEN(F380)-3)),VALUE(SUBSTITUTE(F380,",","")))))),IF(RIGHT(F380,1)="T",1000000000000*VALUE(LEFT(F380,LEN(F380)-1)),IF(RIGHT(F380,1)="M",1000000*VALUE(LEFT(F380,LEN(F380)-1)),IF(RIGHT(F380,1)="B",1000000000*VALUE(LEFT(F380,LEN(F380)-1)),IF(RIGHT(F380,1)="%",0.01*VALUE(LEFT(F380,LEN(F380)-1)),IF(RIGHT(F380,1)="k",1000*VALUE(LEFT(F380,LEN(F380)-1)),VALUE(SUBSTITUTE(F380,",",""))))))))),"N/A")</f>
        <v>N/A</v>
      </c>
      <c r="N380" t="str">
        <f t="shared" ref="N380:N399" si="44">IFERROR(IF(TRIM(G380)="-", "N/A", IF(RIGHT(G380,1)=")",IF(RIGHT(G380,2)="T)",-1000000000000*VALUE(MID(G380,2,LEN(G380)-3)),IF(RIGHT(G380,2)="M)",-1000000*VALUE(MID(G380,2,LEN(G380)-3)),IF(RIGHT(G380,2)="B)",-1000000000*VALUE(MID(G380,2,LEN(G380)-3)),IF(RIGHT(G380,2)="k)",-1000*VALUE(MID(G380,2,LEN(G380)-3)),VALUE(SUBSTITUTE(G380,",","")))))),IF(RIGHT(G380,1)="T",1000000000000*VALUE(LEFT(G380,LEN(G380)-1)),IF(RIGHT(G380,1)="M",1000000*VALUE(LEFT(G380,LEN(G380)-1)),IF(RIGHT(G380,1)="B",1000000000*VALUE(LEFT(G380,LEN(G380)-1)),IF(RIGHT(G380,1)="%",0.01*VALUE(LEFT(G380,LEN(G380)-1)),IF(RIGHT(G380,1)="k",1000*VALUE(LEFT(G380,LEN(G380)-1)),VALUE(SUBSTITUTE(G380,",",""))))))))),"N/A")</f>
        <v>N/A</v>
      </c>
    </row>
    <row r="381" spans="9:14" x14ac:dyDescent="0.3">
      <c r="I381" t="str">
        <f t="shared" si="39"/>
        <v>N/A</v>
      </c>
      <c r="J381" t="str">
        <f t="shared" si="40"/>
        <v>N/A</v>
      </c>
      <c r="K381" t="str">
        <f t="shared" si="41"/>
        <v>N/A</v>
      </c>
      <c r="L381" t="str">
        <f t="shared" si="42"/>
        <v>N/A</v>
      </c>
      <c r="M381" t="str">
        <f t="shared" si="43"/>
        <v>N/A</v>
      </c>
      <c r="N381" t="str">
        <f t="shared" si="44"/>
        <v>N/A</v>
      </c>
    </row>
    <row r="382" spans="9:14" x14ac:dyDescent="0.3">
      <c r="I382" t="str">
        <f t="shared" si="39"/>
        <v>N/A</v>
      </c>
      <c r="J382" t="str">
        <f t="shared" si="40"/>
        <v>N/A</v>
      </c>
      <c r="K382" t="str">
        <f t="shared" si="41"/>
        <v>N/A</v>
      </c>
      <c r="L382" t="str">
        <f t="shared" si="42"/>
        <v>N/A</v>
      </c>
      <c r="M382" t="str">
        <f t="shared" si="43"/>
        <v>N/A</v>
      </c>
      <c r="N382" t="str">
        <f t="shared" si="44"/>
        <v>N/A</v>
      </c>
    </row>
    <row r="383" spans="9:14" x14ac:dyDescent="0.3">
      <c r="I383" t="str">
        <f t="shared" si="39"/>
        <v>N/A</v>
      </c>
      <c r="J383" t="str">
        <f t="shared" si="40"/>
        <v>N/A</v>
      </c>
      <c r="K383" t="str">
        <f t="shared" si="41"/>
        <v>N/A</v>
      </c>
      <c r="L383" t="str">
        <f t="shared" si="42"/>
        <v>N/A</v>
      </c>
      <c r="M383" t="str">
        <f t="shared" si="43"/>
        <v>N/A</v>
      </c>
      <c r="N383" t="str">
        <f t="shared" si="44"/>
        <v>N/A</v>
      </c>
    </row>
    <row r="384" spans="9:14" x14ac:dyDescent="0.3">
      <c r="I384" t="str">
        <f t="shared" si="39"/>
        <v>N/A</v>
      </c>
      <c r="J384" t="str">
        <f t="shared" si="40"/>
        <v>N/A</v>
      </c>
      <c r="K384" t="str">
        <f t="shared" si="41"/>
        <v>N/A</v>
      </c>
      <c r="L384" t="str">
        <f t="shared" si="42"/>
        <v>N/A</v>
      </c>
      <c r="M384" t="str">
        <f t="shared" si="43"/>
        <v>N/A</v>
      </c>
      <c r="N384" t="str">
        <f t="shared" si="44"/>
        <v>N/A</v>
      </c>
    </row>
    <row r="385" spans="9:14" x14ac:dyDescent="0.3">
      <c r="I385" t="str">
        <f t="shared" si="39"/>
        <v>N/A</v>
      </c>
      <c r="J385" t="str">
        <f t="shared" si="40"/>
        <v>N/A</v>
      </c>
      <c r="K385" t="str">
        <f t="shared" si="41"/>
        <v>N/A</v>
      </c>
      <c r="L385" t="str">
        <f t="shared" si="42"/>
        <v>N/A</v>
      </c>
      <c r="M385" t="str">
        <f t="shared" si="43"/>
        <v>N/A</v>
      </c>
      <c r="N385" t="str">
        <f t="shared" si="44"/>
        <v>N/A</v>
      </c>
    </row>
    <row r="386" spans="9:14" x14ac:dyDescent="0.3">
      <c r="I386" t="str">
        <f t="shared" si="39"/>
        <v>N/A</v>
      </c>
      <c r="J386" t="str">
        <f t="shared" si="40"/>
        <v>N/A</v>
      </c>
      <c r="K386" t="str">
        <f t="shared" si="41"/>
        <v>N/A</v>
      </c>
      <c r="L386" t="str">
        <f t="shared" si="42"/>
        <v>N/A</v>
      </c>
      <c r="M386" t="str">
        <f t="shared" si="43"/>
        <v>N/A</v>
      </c>
      <c r="N386" t="str">
        <f t="shared" si="44"/>
        <v>N/A</v>
      </c>
    </row>
    <row r="387" spans="9:14" x14ac:dyDescent="0.3">
      <c r="I387" t="str">
        <f t="shared" si="39"/>
        <v>N/A</v>
      </c>
      <c r="J387" t="str">
        <f t="shared" si="40"/>
        <v>N/A</v>
      </c>
      <c r="K387" t="str">
        <f t="shared" si="41"/>
        <v>N/A</v>
      </c>
      <c r="L387" t="str">
        <f t="shared" si="42"/>
        <v>N/A</v>
      </c>
      <c r="M387" t="str">
        <f t="shared" si="43"/>
        <v>N/A</v>
      </c>
      <c r="N387" t="str">
        <f t="shared" si="44"/>
        <v>N/A</v>
      </c>
    </row>
    <row r="388" spans="9:14" x14ac:dyDescent="0.3">
      <c r="I388" t="str">
        <f t="shared" si="39"/>
        <v>N/A</v>
      </c>
      <c r="J388" t="str">
        <f t="shared" si="40"/>
        <v>N/A</v>
      </c>
      <c r="K388" t="str">
        <f t="shared" si="41"/>
        <v>N/A</v>
      </c>
      <c r="L388" t="str">
        <f t="shared" si="42"/>
        <v>N/A</v>
      </c>
      <c r="M388" t="str">
        <f t="shared" si="43"/>
        <v>N/A</v>
      </c>
      <c r="N388" t="str">
        <f t="shared" si="44"/>
        <v>N/A</v>
      </c>
    </row>
    <row r="389" spans="9:14" x14ac:dyDescent="0.3">
      <c r="I389" t="str">
        <f t="shared" si="39"/>
        <v>N/A</v>
      </c>
      <c r="J389" t="str">
        <f t="shared" si="40"/>
        <v>N/A</v>
      </c>
      <c r="K389" t="str">
        <f t="shared" si="41"/>
        <v>N/A</v>
      </c>
      <c r="L389" t="str">
        <f t="shared" si="42"/>
        <v>N/A</v>
      </c>
      <c r="M389" t="str">
        <f t="shared" si="43"/>
        <v>N/A</v>
      </c>
      <c r="N389" t="str">
        <f t="shared" si="44"/>
        <v>N/A</v>
      </c>
    </row>
    <row r="390" spans="9:14" x14ac:dyDescent="0.3">
      <c r="I390" t="str">
        <f t="shared" si="39"/>
        <v>N/A</v>
      </c>
      <c r="J390" t="str">
        <f t="shared" si="40"/>
        <v>N/A</v>
      </c>
      <c r="K390" t="str">
        <f t="shared" si="41"/>
        <v>N/A</v>
      </c>
      <c r="L390" t="str">
        <f t="shared" si="42"/>
        <v>N/A</v>
      </c>
      <c r="M390" t="str">
        <f t="shared" si="43"/>
        <v>N/A</v>
      </c>
      <c r="N390" t="str">
        <f t="shared" si="44"/>
        <v>N/A</v>
      </c>
    </row>
    <row r="391" spans="9:14" x14ac:dyDescent="0.3">
      <c r="I391" t="str">
        <f t="shared" si="39"/>
        <v>N/A</v>
      </c>
      <c r="J391" t="str">
        <f t="shared" si="40"/>
        <v>N/A</v>
      </c>
      <c r="K391" t="str">
        <f t="shared" si="41"/>
        <v>N/A</v>
      </c>
      <c r="L391" t="str">
        <f t="shared" si="42"/>
        <v>N/A</v>
      </c>
      <c r="M391" t="str">
        <f t="shared" si="43"/>
        <v>N/A</v>
      </c>
      <c r="N391" t="str">
        <f t="shared" si="44"/>
        <v>N/A</v>
      </c>
    </row>
    <row r="392" spans="9:14" x14ac:dyDescent="0.3">
      <c r="I392" t="str">
        <f t="shared" si="39"/>
        <v>N/A</v>
      </c>
      <c r="J392" t="str">
        <f t="shared" si="40"/>
        <v>N/A</v>
      </c>
      <c r="K392" t="str">
        <f t="shared" si="41"/>
        <v>N/A</v>
      </c>
      <c r="L392" t="str">
        <f t="shared" si="42"/>
        <v>N/A</v>
      </c>
      <c r="M392" t="str">
        <f t="shared" si="43"/>
        <v>N/A</v>
      </c>
      <c r="N392" t="str">
        <f t="shared" si="44"/>
        <v>N/A</v>
      </c>
    </row>
    <row r="393" spans="9:14" x14ac:dyDescent="0.3">
      <c r="I393" t="str">
        <f t="shared" si="39"/>
        <v>N/A</v>
      </c>
      <c r="J393" t="str">
        <f t="shared" si="40"/>
        <v>N/A</v>
      </c>
      <c r="K393" t="str">
        <f t="shared" si="41"/>
        <v>N/A</v>
      </c>
      <c r="L393" t="str">
        <f t="shared" si="42"/>
        <v>N/A</v>
      </c>
      <c r="M393" t="str">
        <f t="shared" si="43"/>
        <v>N/A</v>
      </c>
      <c r="N393" t="str">
        <f t="shared" si="44"/>
        <v>N/A</v>
      </c>
    </row>
    <row r="394" spans="9:14" x14ac:dyDescent="0.3">
      <c r="I394" t="str">
        <f t="shared" si="39"/>
        <v>N/A</v>
      </c>
      <c r="J394" t="str">
        <f t="shared" si="40"/>
        <v>N/A</v>
      </c>
      <c r="K394" t="str">
        <f t="shared" si="41"/>
        <v>N/A</v>
      </c>
      <c r="L394" t="str">
        <f t="shared" si="42"/>
        <v>N/A</v>
      </c>
      <c r="M394" t="str">
        <f t="shared" si="43"/>
        <v>N/A</v>
      </c>
      <c r="N394" t="str">
        <f t="shared" si="44"/>
        <v>N/A</v>
      </c>
    </row>
    <row r="395" spans="9:14" x14ac:dyDescent="0.3">
      <c r="I395" t="str">
        <f t="shared" si="39"/>
        <v>N/A</v>
      </c>
      <c r="J395" t="str">
        <f t="shared" si="40"/>
        <v>N/A</v>
      </c>
      <c r="K395" t="str">
        <f t="shared" si="41"/>
        <v>N/A</v>
      </c>
      <c r="L395" t="str">
        <f t="shared" si="42"/>
        <v>N/A</v>
      </c>
      <c r="M395" t="str">
        <f t="shared" si="43"/>
        <v>N/A</v>
      </c>
      <c r="N395" t="str">
        <f t="shared" si="44"/>
        <v>N/A</v>
      </c>
    </row>
    <row r="396" spans="9:14" x14ac:dyDescent="0.3">
      <c r="I396" t="str">
        <f t="shared" si="39"/>
        <v>N/A</v>
      </c>
      <c r="J396" t="str">
        <f t="shared" si="40"/>
        <v>N/A</v>
      </c>
      <c r="K396" t="str">
        <f t="shared" si="41"/>
        <v>N/A</v>
      </c>
      <c r="L396" t="str">
        <f t="shared" si="42"/>
        <v>N/A</v>
      </c>
      <c r="M396" t="str">
        <f t="shared" si="43"/>
        <v>N/A</v>
      </c>
      <c r="N396" t="str">
        <f t="shared" si="44"/>
        <v>N/A</v>
      </c>
    </row>
    <row r="397" spans="9:14" x14ac:dyDescent="0.3">
      <c r="I397" t="str">
        <f t="shared" si="39"/>
        <v>N/A</v>
      </c>
      <c r="J397" t="str">
        <f t="shared" si="40"/>
        <v>N/A</v>
      </c>
      <c r="K397" t="str">
        <f t="shared" si="41"/>
        <v>N/A</v>
      </c>
      <c r="L397" t="str">
        <f t="shared" si="42"/>
        <v>N/A</v>
      </c>
      <c r="M397" t="str">
        <f t="shared" si="43"/>
        <v>N/A</v>
      </c>
      <c r="N397" t="str">
        <f t="shared" si="44"/>
        <v>N/A</v>
      </c>
    </row>
    <row r="398" spans="9:14" x14ac:dyDescent="0.3">
      <c r="I398" t="str">
        <f t="shared" si="39"/>
        <v>N/A</v>
      </c>
      <c r="J398" t="str">
        <f t="shared" si="40"/>
        <v>N/A</v>
      </c>
      <c r="K398" t="str">
        <f t="shared" si="41"/>
        <v>N/A</v>
      </c>
      <c r="L398" t="str">
        <f t="shared" si="42"/>
        <v>N/A</v>
      </c>
      <c r="M398" t="str">
        <f t="shared" si="43"/>
        <v>N/A</v>
      </c>
      <c r="N398" t="str">
        <f t="shared" si="44"/>
        <v>N/A</v>
      </c>
    </row>
    <row r="399" spans="9:14" x14ac:dyDescent="0.3">
      <c r="I399" t="str">
        <f t="shared" si="39"/>
        <v>N/A</v>
      </c>
      <c r="J399" t="str">
        <f t="shared" si="40"/>
        <v>N/A</v>
      </c>
      <c r="K399" t="str">
        <f t="shared" si="41"/>
        <v>N/A</v>
      </c>
      <c r="L399" t="str">
        <f t="shared" si="42"/>
        <v>N/A</v>
      </c>
      <c r="M399" t="str">
        <f t="shared" si="43"/>
        <v>N/A</v>
      </c>
      <c r="N399" t="str">
        <f t="shared" si="44"/>
        <v>N/A</v>
      </c>
    </row>
    <row r="450" spans="2:40" x14ac:dyDescent="0.3">
      <c r="B450" t="str">
        <f>"ROIC Super Tree"</f>
        <v>ROIC Super Tree</v>
      </c>
    </row>
    <row r="452" spans="2:40" x14ac:dyDescent="0.3">
      <c r="AK452" t="str">
        <f>"Change in Gross Margin / Sales"</f>
        <v>Change in Gross Margin / Sales</v>
      </c>
    </row>
    <row r="453" spans="2:40" x14ac:dyDescent="0.3">
      <c r="X453" t="str">
        <f>"Gross Margin"</f>
        <v>Gross Margin</v>
      </c>
      <c r="AK453" t="str">
        <f>K476</f>
        <v>12-13</v>
      </c>
      <c r="AL453" t="str">
        <f>L476</f>
        <v>13-14</v>
      </c>
      <c r="AM453" t="str">
        <f>M476</f>
        <v>14-15</v>
      </c>
      <c r="AN453" t="str">
        <f>N476</f>
        <v>15-16</v>
      </c>
    </row>
    <row r="454" spans="2:40" x14ac:dyDescent="0.3">
      <c r="X454" t="str">
        <f>D476</f>
        <v>2012</v>
      </c>
      <c r="Y454" t="str">
        <f>E476</f>
        <v>2013</v>
      </c>
      <c r="Z454" t="str">
        <f>F476</f>
        <v>2014</v>
      </c>
      <c r="AA454" t="str">
        <f>G476</f>
        <v>2015</v>
      </c>
      <c r="AB454" t="str">
        <f>H476</f>
        <v>2016</v>
      </c>
      <c r="AK454" t="e">
        <f ca="1">Y455-X455</f>
        <v>#N/A</v>
      </c>
      <c r="AL454" t="e">
        <f ca="1">Z455-Y455</f>
        <v>#N/A</v>
      </c>
      <c r="AM454" t="e">
        <f ca="1">AA455-Z455</f>
        <v>#N/A</v>
      </c>
      <c r="AN454" t="e">
        <f ca="1">AB455-AA455</f>
        <v>#N/A</v>
      </c>
    </row>
    <row r="455" spans="2:40" x14ac:dyDescent="0.3">
      <c r="X455" t="e">
        <f ca="1">IFERROR((INDIRECT("J" &amp; MATCH("Gross Income",B145:B403,0) +144))/(INDIRECT("J" &amp; MATCH("Sales/Revenue",B145:B403,0) +144)), IFERROR((1 - (INDIRECT("J" &amp; MATCH("Cost of Goods Sold*",B145:B403,0) +144))/(INDIRECT("J" &amp; MATCH("Sales/Revenue",B145:B403,0) +144))),(INDIRECT("J" &amp; MATCH("Operating Income",B145:B403,0) +144))/(INDIRECT("J" &amp; MATCH("Sales/Revenue",B145:B403,0) +144))))</f>
        <v>#N/A</v>
      </c>
      <c r="Y455" t="e">
        <f ca="1">IFERROR((INDIRECT("K" &amp; MATCH("Gross Income",B145:B403,0) +144))/(INDIRECT("K" &amp; MATCH("Sales/Revenue",B145:B403,0) +144)), IFERROR((1 - (INDIRECT("K" &amp; MATCH("Cost of Goods Sold*",B145:B403,0) +144))/(INDIRECT("K" &amp; MATCH("Sales/Revenue",B145:B403,0) +144))),(INDIRECT("K" &amp; MATCH("Operating Income",B145:B403,0) +144))/(INDIRECT("K" &amp; MATCH("Sales/Revenue",B145:B403,0) +144))))</f>
        <v>#N/A</v>
      </c>
      <c r="Z455" t="e">
        <f ca="1">IFERROR((INDIRECT("L" &amp; MATCH("Gross Income",B145:B403,0) +144))/(INDIRECT("L" &amp; MATCH("Sales/Revenue",B145:B403,0) +144)), IFERROR((1 - (INDIRECT("L" &amp; MATCH("Cost of Goods Sold*",B145:B403,0) +144))/(INDIRECT("L" &amp; MATCH("Sales/Revenue",B145:B403,0) +144))),(INDIRECT("L" &amp; MATCH("Operating Income",B145:B403,0) +144))/(INDIRECT("L" &amp; MATCH("Sales/Revenue",B145:B403,0) +144))))</f>
        <v>#N/A</v>
      </c>
      <c r="AA455" t="e">
        <f ca="1">IFERROR((INDIRECT("M" &amp; MATCH("Gross Income",B145:B403,0) +144))/(INDIRECT("M" &amp; MATCH("Sales/Revenue",B145:B403,0) +144)), IFERROR((1 - (INDIRECT("M" &amp; MATCH("Cost of Goods Sold*",B145:B403,0) +144))/(INDIRECT("M" &amp; MATCH("Sales/Revenue",B145:B403,0) +144))),(INDIRECT("M" &amp; MATCH("Operating Income",B145:B403,0) +144))/(INDIRECT("M" &amp; MATCH("Sales/Revenue",B145:B403,0) +144))))</f>
        <v>#N/A</v>
      </c>
      <c r="AB455" t="e">
        <f ca="1">IFERROR((INDIRECT("N" &amp; MATCH("Gross Income",B145:B403,0) +144))/(INDIRECT("N" &amp; MATCH("Sales/Revenue",B145:B403,0) +144)), IFERROR((1 - (INDIRECT("N" &amp; MATCH("Cost of Goods Sold*",B145:B403,0) +144))/(INDIRECT("N" &amp; MATCH("Sales/Revenue",B145:B403,0) +144))),(INDIRECT("N" &amp; MATCH("Operating Income",B145:B403,0) +144))/(INDIRECT("N" &amp; MATCH("Sales/Revenue",B145:B403,0) +144))))</f>
        <v>#N/A</v>
      </c>
    </row>
    <row r="460" spans="2:40" x14ac:dyDescent="0.3">
      <c r="Q460" t="str">
        <f>"Operating Margin"</f>
        <v>Operating Margin</v>
      </c>
    </row>
    <row r="461" spans="2:40" x14ac:dyDescent="0.3">
      <c r="Q461" t="str">
        <f>D476</f>
        <v>2012</v>
      </c>
      <c r="R461" t="str">
        <f>E476</f>
        <v>2013</v>
      </c>
      <c r="S461" t="str">
        <f>F476</f>
        <v>2014</v>
      </c>
      <c r="T461" t="str">
        <f>G476</f>
        <v>2015</v>
      </c>
      <c r="U461" t="str">
        <f>H476</f>
        <v>2016</v>
      </c>
      <c r="X461" t="str">
        <f>"SGA / Sales"</f>
        <v>SGA / Sales</v>
      </c>
      <c r="AE461" t="str">
        <f>"Change in Operating Margin"</f>
        <v>Change in Operating Margin</v>
      </c>
      <c r="AK461" t="str">
        <f>"Change in SGA / Sales"</f>
        <v>Change in SGA / Sales</v>
      </c>
    </row>
    <row r="462" spans="2:40" x14ac:dyDescent="0.3">
      <c r="Q462" t="e">
        <f ca="1">X455-X463-X471</f>
        <v>#N/A</v>
      </c>
      <c r="R462" t="e">
        <f ca="1">Y455-Y463-Y471</f>
        <v>#N/A</v>
      </c>
      <c r="S462" t="e">
        <f ca="1">Z455-Z463-Z471</f>
        <v>#N/A</v>
      </c>
      <c r="T462" t="e">
        <f ca="1">AA455-AA463-AA471</f>
        <v>#N/A</v>
      </c>
      <c r="U462" t="e">
        <f ca="1">AB455-AB463-AB471</f>
        <v>#N/A</v>
      </c>
      <c r="X462" t="str">
        <f>D476</f>
        <v>2012</v>
      </c>
      <c r="Y462" t="str">
        <f>E476</f>
        <v>2013</v>
      </c>
      <c r="Z462" t="str">
        <f>F476</f>
        <v>2014</v>
      </c>
      <c r="AA462" t="str">
        <f>G476</f>
        <v>2015</v>
      </c>
      <c r="AB462" t="str">
        <f>H476</f>
        <v>2016</v>
      </c>
      <c r="AE462" t="str">
        <f>K476</f>
        <v>12-13</v>
      </c>
      <c r="AF462" t="str">
        <f>L476</f>
        <v>13-14</v>
      </c>
      <c r="AG462" t="str">
        <f>M476</f>
        <v>14-15</v>
      </c>
      <c r="AH462" t="str">
        <f>N476</f>
        <v>15-16</v>
      </c>
      <c r="AK462" t="str">
        <f>K476</f>
        <v>12-13</v>
      </c>
      <c r="AL462" t="str">
        <f>L476</f>
        <v>13-14</v>
      </c>
      <c r="AM462" t="str">
        <f>M476</f>
        <v>14-15</v>
      </c>
      <c r="AN462" t="str">
        <f>N476</f>
        <v>15-16</v>
      </c>
    </row>
    <row r="463" spans="2:40" x14ac:dyDescent="0.3">
      <c r="X463" t="e">
        <f ca="1">(INDIRECT("J" &amp; MATCH("SG&amp;A Expense",B145:B403,0) +144))/(INDIRECT("J" &amp; MATCH("Sales/Revenue",B145:B403,0) +144))</f>
        <v>#N/A</v>
      </c>
      <c r="Y463" t="e">
        <f ca="1">(INDIRECT("K" &amp; MATCH("SG&amp;A Expense",B145:B403,0) +144))/(INDIRECT("K" &amp; MATCH("Sales/Revenue",B145:B403,0) +144))</f>
        <v>#N/A</v>
      </c>
      <c r="Z463" t="e">
        <f ca="1">(INDIRECT("L" &amp; MATCH("SG&amp;A Expense",B145:B403,0) +144))/(INDIRECT("L" &amp; MATCH("Sales/Revenue",B145:B403,0) +144))</f>
        <v>#N/A</v>
      </c>
      <c r="AA463" t="e">
        <f ca="1">(INDIRECT("M" &amp; MATCH("SG&amp;A Expense",B145:B403,0) +144))/(INDIRECT("M" &amp; MATCH("Sales/Revenue",B145:B403,0) +144))</f>
        <v>#N/A</v>
      </c>
      <c r="AB463" t="e">
        <f ca="1">(INDIRECT("N" &amp; MATCH("SG&amp;A Expense",B145:B403,0) +144))/(INDIRECT("N" &amp; MATCH("Sales/Revenue",B145:B403,0) +144))</f>
        <v>#N/A</v>
      </c>
      <c r="AE463" t="e">
        <f ca="1">R462-Q462</f>
        <v>#N/A</v>
      </c>
      <c r="AF463" t="e">
        <f ca="1">S462-R462</f>
        <v>#N/A</v>
      </c>
      <c r="AG463" t="e">
        <f ca="1">T462-S462</f>
        <v>#N/A</v>
      </c>
      <c r="AH463" t="e">
        <f ca="1">U462-T462</f>
        <v>#N/A</v>
      </c>
      <c r="AK463" t="e">
        <f ca="1">Y463-X463</f>
        <v>#N/A</v>
      </c>
      <c r="AL463" t="e">
        <f ca="1">Z463-Y463</f>
        <v>#N/A</v>
      </c>
      <c r="AM463" t="e">
        <f ca="1">AA463-Z463</f>
        <v>#N/A</v>
      </c>
      <c r="AN463" t="e">
        <f ca="1">AB463-AA463</f>
        <v>#N/A</v>
      </c>
    </row>
    <row r="465" spans="4:40" x14ac:dyDescent="0.3">
      <c r="J465" t="str">
        <f>"EOY Pretax ROIC"</f>
        <v>EOY Pretax ROIC</v>
      </c>
    </row>
    <row r="466" spans="4:40" x14ac:dyDescent="0.3">
      <c r="J466" t="str">
        <f>D476</f>
        <v>2012</v>
      </c>
      <c r="K466" t="str">
        <f>E476</f>
        <v>2013</v>
      </c>
      <c r="L466" t="str">
        <f>F476</f>
        <v>2014</v>
      </c>
      <c r="M466" t="str">
        <f>G476</f>
        <v>2015</v>
      </c>
      <c r="N466" t="str">
        <f>H476</f>
        <v>2016</v>
      </c>
    </row>
    <row r="467" spans="4:40" x14ac:dyDescent="0.3">
      <c r="J467" t="e">
        <f ca="1">Q462*(1/Q490)</f>
        <v>#N/A</v>
      </c>
      <c r="K467" t="e">
        <f ca="1">R462*(1/R490)</f>
        <v>#N/A</v>
      </c>
      <c r="L467" t="e">
        <f ca="1">S462*(1/S490)</f>
        <v>#N/A</v>
      </c>
      <c r="M467" t="e">
        <f ca="1">T462*(1/T490)</f>
        <v>#N/A</v>
      </c>
      <c r="N467" t="e">
        <f ca="1">U462*(1/U490)</f>
        <v>#N/A</v>
      </c>
    </row>
    <row r="469" spans="4:40" x14ac:dyDescent="0.3">
      <c r="X469" t="str">
        <f>"Depreciation / Sales"</f>
        <v>Depreciation / Sales</v>
      </c>
    </row>
    <row r="470" spans="4:40" x14ac:dyDescent="0.3">
      <c r="Q470" t="str">
        <f>"Change in EOY Pretax ROIC"</f>
        <v>Change in EOY Pretax ROIC</v>
      </c>
      <c r="X470" t="str">
        <f>D476</f>
        <v>2012</v>
      </c>
      <c r="Y470" t="str">
        <f>E476</f>
        <v>2013</v>
      </c>
      <c r="Z470" t="str">
        <f>F476</f>
        <v>2014</v>
      </c>
      <c r="AA470" t="str">
        <f>G476</f>
        <v>2015</v>
      </c>
      <c r="AB470" t="str">
        <f>H476</f>
        <v>2016</v>
      </c>
    </row>
    <row r="471" spans="4:40" x14ac:dyDescent="0.3">
      <c r="Q471" t="str">
        <f>K476</f>
        <v>12-13</v>
      </c>
      <c r="R471" t="str">
        <f>L476</f>
        <v>13-14</v>
      </c>
      <c r="S471" t="str">
        <f>M476</f>
        <v>14-15</v>
      </c>
      <c r="T471" t="str">
        <f>N476</f>
        <v>15-16</v>
      </c>
      <c r="X471" t="e">
        <f ca="1">(INDIRECT("J" &amp; MATCH("Depreciation &amp; Amortization Expense",B145:B403,0) +144))/(INDIRECT("J" &amp; MATCH("Sales/Revenue",B145:B403,0) +144))</f>
        <v>#N/A</v>
      </c>
      <c r="Y471" t="e">
        <f ca="1">(INDIRECT("K" &amp; MATCH("Depreciation &amp; Amortization Expense",B145:B403,0) +144))/(INDIRECT("K" &amp; MATCH("Sales/Revenue",B145:B403,0) +144))</f>
        <v>#N/A</v>
      </c>
      <c r="Z471" t="e">
        <f ca="1">(INDIRECT("L" &amp; MATCH("Depreciation &amp; Amortization Expense",B145:B403,0) +144))/(INDIRECT("L" &amp; MATCH("Sales/Revenue",B145:B403,0) +144))</f>
        <v>#N/A</v>
      </c>
      <c r="AA471" t="e">
        <f ca="1">(INDIRECT("M" &amp; MATCH("Depreciation &amp; Amortization Expense",B145:B403,0) +144))/(INDIRECT("M" &amp; MATCH("Sales/Revenue",B145:B403,0) +144))</f>
        <v>#N/A</v>
      </c>
      <c r="AB471" t="e">
        <f ca="1">(INDIRECT("N" &amp; MATCH("Depreciation &amp; Amortization Expense",B145:B403,0) +144))/(INDIRECT("N" &amp; MATCH("Sales/Revenue",B145:B403,0) +144))</f>
        <v>#N/A</v>
      </c>
    </row>
    <row r="472" spans="4:40" x14ac:dyDescent="0.3">
      <c r="Q472" t="e">
        <f ca="1">K467-J467</f>
        <v>#N/A</v>
      </c>
      <c r="R472" t="e">
        <f ca="1">L467-K467</f>
        <v>#N/A</v>
      </c>
      <c r="S472" t="e">
        <f ca="1">M467-L467</f>
        <v>#N/A</v>
      </c>
      <c r="T472" t="e">
        <f ca="1">N467-M467</f>
        <v>#N/A</v>
      </c>
      <c r="AK472" t="str">
        <f>"Change in Depreciation / Sales"</f>
        <v>Change in Depreciation / Sales</v>
      </c>
    </row>
    <row r="473" spans="4:40" x14ac:dyDescent="0.3">
      <c r="AK473" t="str">
        <f>K476</f>
        <v>12-13</v>
      </c>
      <c r="AL473" t="str">
        <f>L476</f>
        <v>13-14</v>
      </c>
      <c r="AM473" t="str">
        <f>M476</f>
        <v>14-15</v>
      </c>
      <c r="AN473" t="str">
        <f>N476</f>
        <v>15-16</v>
      </c>
    </row>
    <row r="474" spans="4:40" x14ac:dyDescent="0.3">
      <c r="AK474" t="e">
        <f ca="1">Y471-X471</f>
        <v>#N/A</v>
      </c>
      <c r="AL474" t="e">
        <f ca="1">Z471-Y471</f>
        <v>#N/A</v>
      </c>
      <c r="AM474" t="e">
        <f ca="1">AA471-Z471</f>
        <v>#N/A</v>
      </c>
      <c r="AN474" t="e">
        <f ca="1">AB471-AA471</f>
        <v>#N/A</v>
      </c>
    </row>
    <row r="475" spans="4:40" x14ac:dyDescent="0.3">
      <c r="D475" t="str">
        <f>"EOY ROIC"</f>
        <v>EOY ROIC</v>
      </c>
      <c r="K475" t="str">
        <f>"Change in EOY ROIC"</f>
        <v>Change in EOY ROIC</v>
      </c>
    </row>
    <row r="476" spans="4:40" x14ac:dyDescent="0.3">
      <c r="D476" t="str">
        <f>C144</f>
        <v>2012</v>
      </c>
      <c r="E476" t="str">
        <f>D144</f>
        <v>2013</v>
      </c>
      <c r="F476" t="str">
        <f>E144</f>
        <v>2014</v>
      </c>
      <c r="G476" t="str">
        <f>F144</f>
        <v>2015</v>
      </c>
      <c r="H476" t="str">
        <f>G144</f>
        <v>2016</v>
      </c>
      <c r="K476" t="str">
        <f>RIGHT(D476,2) &amp; "-" &amp; RIGHT(E476,2)</f>
        <v>12-13</v>
      </c>
      <c r="L476" t="str">
        <f>RIGHT(E476,2) &amp; "-" &amp; RIGHT(F476,2)</f>
        <v>13-14</v>
      </c>
      <c r="M476" t="str">
        <f>RIGHT(F476,2) &amp; "-" &amp; RIGHT(G476,2)</f>
        <v>14-15</v>
      </c>
      <c r="N476" t="str">
        <f>RIGHT(G476,2) &amp; "-" &amp; RIGHT(H476,2)</f>
        <v>15-16</v>
      </c>
    </row>
    <row r="477" spans="4:40" x14ac:dyDescent="0.3">
      <c r="D477" t="e">
        <f ca="1">J467*(1-J487)</f>
        <v>#N/A</v>
      </c>
      <c r="E477" t="e">
        <f ca="1">K467*(1-K487)</f>
        <v>#N/A</v>
      </c>
      <c r="F477" t="e">
        <f ca="1">L467*(1-L487)</f>
        <v>#N/A</v>
      </c>
      <c r="G477" t="e">
        <f ca="1">M467*(1-M487)</f>
        <v>#N/A</v>
      </c>
      <c r="H477" t="e">
        <f ca="1">N467*(1-N487)</f>
        <v>#N/A</v>
      </c>
      <c r="K477" t="e">
        <f ca="1">E477-D477</f>
        <v>#N/A</v>
      </c>
      <c r="L477" t="e">
        <f ca="1">F477-E477</f>
        <v>#N/A</v>
      </c>
      <c r="M477" t="e">
        <f ca="1">G477-F477</f>
        <v>#N/A</v>
      </c>
      <c r="N477" t="e">
        <f ca="1">H477-G477</f>
        <v>#N/A</v>
      </c>
    </row>
    <row r="479" spans="4:40" x14ac:dyDescent="0.3">
      <c r="Q479" t="str">
        <f>"Change in Cash Tax Rate"</f>
        <v>Change in Cash Tax Rate</v>
      </c>
    </row>
    <row r="480" spans="4:40" x14ac:dyDescent="0.3">
      <c r="Q480" t="str">
        <f>K476</f>
        <v>12-13</v>
      </c>
      <c r="R480" t="str">
        <f>L476</f>
        <v>13-14</v>
      </c>
      <c r="S480" t="str">
        <f>M476</f>
        <v>14-15</v>
      </c>
      <c r="T480" t="str">
        <f>N476</f>
        <v>15-16</v>
      </c>
    </row>
    <row r="481" spans="10:40" x14ac:dyDescent="0.3">
      <c r="Q481" t="e">
        <f ca="1">K487-J487</f>
        <v>#N/A</v>
      </c>
      <c r="R481" t="e">
        <f ca="1">L487-K487</f>
        <v>#N/A</v>
      </c>
      <c r="S481" t="e">
        <f ca="1">M487-L487</f>
        <v>#N/A</v>
      </c>
      <c r="T481" t="e">
        <f ca="1">N487-M487</f>
        <v>#N/A</v>
      </c>
      <c r="X481" t="str">
        <f>"Op WC / Sales"</f>
        <v>Op WC / Sales</v>
      </c>
    </row>
    <row r="482" spans="10:40" x14ac:dyDescent="0.3">
      <c r="X482" t="str">
        <f>D476</f>
        <v>2012</v>
      </c>
      <c r="Y482" t="str">
        <f>E476</f>
        <v>2013</v>
      </c>
      <c r="Z482" t="str">
        <f>F476</f>
        <v>2014</v>
      </c>
      <c r="AA482" t="str">
        <f>G476</f>
        <v>2015</v>
      </c>
      <c r="AB482" t="str">
        <f>H476</f>
        <v>2016</v>
      </c>
      <c r="AK482" t="str">
        <f>"Change in Op WC / Sales"</f>
        <v>Change in Op WC / Sales</v>
      </c>
    </row>
    <row r="483" spans="10:40" x14ac:dyDescent="0.3">
      <c r="X483" t="e">
        <f ca="1">(INDIRECT("J" &amp; MATCH("Total Current Assets",B145:B403,0) +144) - INDIRECT("J" &amp; MATCH("Total Current Liabilities",B145:B403,0) +144))/(INDIRECT("J" &amp; MATCH("Sales/Revenue",B145:B403,0) +144))</f>
        <v>#N/A</v>
      </c>
      <c r="Y483" t="e">
        <f ca="1">(INDIRECT("K" &amp; MATCH("Total Current Assets",B145:B403,0) +144) - INDIRECT("K" &amp; MATCH("Total Current Liabilities",B145:B403,0) +144))/(INDIRECT("K" &amp; MATCH("Sales/Revenue",B145:B403,0) +144))</f>
        <v>#N/A</v>
      </c>
      <c r="Z483" t="e">
        <f ca="1">(INDIRECT("L" &amp; MATCH("Total Current Assets",B145:B403,0) +144) - INDIRECT("L" &amp; MATCH("Total Current Liabilities",B145:B403,0) +144))/(INDIRECT("L" &amp; MATCH("Sales/Revenue",B145:B403,0) +144))</f>
        <v>#N/A</v>
      </c>
      <c r="AA483" t="e">
        <f ca="1">(INDIRECT("M" &amp; MATCH("Total Current Assets",B145:B403,0) +144) - INDIRECT("M" &amp; MATCH("Total Current Liabilities",B145:B403,0) +144))/(INDIRECT("M" &amp; MATCH("Sales/Revenue",B145:B403,0) +144))</f>
        <v>#N/A</v>
      </c>
      <c r="AB483" t="e">
        <f ca="1">(INDIRECT("N" &amp; MATCH("Total Current Assets",B145:B403,0) +144) - INDIRECT("N" &amp; MATCH("Total Current Liabilities",B145:B403,0) +144))/(INDIRECT("N" &amp; MATCH("Sales/Revenue",B145:B403,0) +144))</f>
        <v>#N/A</v>
      </c>
      <c r="AK483" t="str">
        <f>K476</f>
        <v>12-13</v>
      </c>
      <c r="AL483" t="str">
        <f>L476</f>
        <v>13-14</v>
      </c>
      <c r="AM483" t="str">
        <f>M476</f>
        <v>14-15</v>
      </c>
      <c r="AN483" t="str">
        <f>N476</f>
        <v>15-16</v>
      </c>
    </row>
    <row r="484" spans="10:40" x14ac:dyDescent="0.3">
      <c r="AK484" t="e">
        <f ca="1">Y483-X483</f>
        <v>#N/A</v>
      </c>
      <c r="AL484" t="e">
        <f ca="1">Z483-Y483</f>
        <v>#N/A</v>
      </c>
      <c r="AM484" t="e">
        <f ca="1">AA483-Z483</f>
        <v>#N/A</v>
      </c>
      <c r="AN484" t="e">
        <f ca="1">AB483-AA483</f>
        <v>#N/A</v>
      </c>
    </row>
    <row r="485" spans="10:40" x14ac:dyDescent="0.3">
      <c r="J485" t="str">
        <f>"Cash Tax Rate"</f>
        <v>Cash Tax Rate</v>
      </c>
    </row>
    <row r="486" spans="10:40" x14ac:dyDescent="0.3">
      <c r="J486" t="str">
        <f>D476</f>
        <v>2012</v>
      </c>
      <c r="K486" t="str">
        <f>E476</f>
        <v>2013</v>
      </c>
      <c r="L486" t="str">
        <f>F476</f>
        <v>2014</v>
      </c>
      <c r="M486" t="str">
        <f>G476</f>
        <v>2015</v>
      </c>
      <c r="N486" t="str">
        <f>H476</f>
        <v>2016</v>
      </c>
    </row>
    <row r="487" spans="10:40" x14ac:dyDescent="0.3">
      <c r="J487" t="e">
        <f ca="1">(INDIRECT("J" &amp; MATCH("Income Tax",B145:B403,0) +144))/(INDIRECT("J" &amp; MATCH("Pretax Income",B145:B403,0) +144))</f>
        <v>#N/A</v>
      </c>
      <c r="K487" t="e">
        <f ca="1">(INDIRECT("K" &amp; MATCH("Income Tax",B145:B403,0) +144))/(INDIRECT("K" &amp; MATCH("Pretax Income",B145:B403,0) +144))</f>
        <v>#N/A</v>
      </c>
      <c r="L487" t="e">
        <f ca="1">(INDIRECT("L" &amp; MATCH("Income Tax",B145:B403,0) +144))/(INDIRECT("L" &amp; MATCH("Pretax Income",B145:B403,0) +144))</f>
        <v>#N/A</v>
      </c>
      <c r="M487" t="e">
        <f ca="1">(INDIRECT("M" &amp; MATCH("Income Tax",B145:B403,0) +144))/(INDIRECT("M" &amp; MATCH("Pretax Income",B145:B403,0) +144))</f>
        <v>#N/A</v>
      </c>
      <c r="N487" t="e">
        <f ca="1">(INDIRECT("N" &amp; MATCH("Income Tax",B145:B403,0) +144))/(INDIRECT("N" &amp; MATCH("Pretax Income",B145:B403,0) +144))</f>
        <v>#N/A</v>
      </c>
    </row>
    <row r="488" spans="10:40" x14ac:dyDescent="0.3">
      <c r="Q488" t="str">
        <f>"Invested Capital / Sales"</f>
        <v>Invested Capital / Sales</v>
      </c>
    </row>
    <row r="489" spans="10:40" x14ac:dyDescent="0.3">
      <c r="Q489" t="str">
        <f>D476</f>
        <v>2012</v>
      </c>
      <c r="R489" t="str">
        <f>E476</f>
        <v>2013</v>
      </c>
      <c r="S489" t="str">
        <f>F476</f>
        <v>2014</v>
      </c>
      <c r="T489" t="str">
        <f>G476</f>
        <v>2015</v>
      </c>
      <c r="U489" t="str">
        <f>H476</f>
        <v>2016</v>
      </c>
      <c r="X489" t="str">
        <f>"PPE / Sales"</f>
        <v>PPE / Sales</v>
      </c>
    </row>
    <row r="490" spans="10:40" x14ac:dyDescent="0.3">
      <c r="Q490" t="e">
        <f ca="1">SUM(X483,X491,X499)</f>
        <v>#N/A</v>
      </c>
      <c r="R490" t="e">
        <f ca="1">SUM(Y483,Y491,Y499)</f>
        <v>#N/A</v>
      </c>
      <c r="S490" t="e">
        <f ca="1">SUM(Z483,Z491,Z499)</f>
        <v>#N/A</v>
      </c>
      <c r="T490" t="e">
        <f ca="1">SUM(AA483,AA491,AA499)</f>
        <v>#N/A</v>
      </c>
      <c r="U490" t="e">
        <f ca="1">SUM(AB483,AB491,AB499)</f>
        <v>#N/A</v>
      </c>
      <c r="X490" t="str">
        <f>D476</f>
        <v>2012</v>
      </c>
      <c r="Y490" t="str">
        <f>E476</f>
        <v>2013</v>
      </c>
      <c r="Z490" t="str">
        <f>F476</f>
        <v>2014</v>
      </c>
      <c r="AA490" t="str">
        <f>G476</f>
        <v>2015</v>
      </c>
      <c r="AB490" t="str">
        <f>H476</f>
        <v>2016</v>
      </c>
      <c r="AE490" t="str">
        <f>"Change in Invested Capital / Sales"</f>
        <v>Change in Invested Capital / Sales</v>
      </c>
      <c r="AK490" t="str">
        <f>"Change in PPE / Sales"</f>
        <v>Change in PPE / Sales</v>
      </c>
    </row>
    <row r="491" spans="10:40" x14ac:dyDescent="0.3">
      <c r="X491">
        <f ca="1">(INDIRECT("J" &amp; MATCH("Net Property, Plant &amp; Equipment",B145:B403,0) +144))/(INDIRECT("J" &amp; MATCH("Sales/Revenue",B145:B403,0) +144))</f>
        <v>2.4E-2</v>
      </c>
      <c r="Y491">
        <f ca="1">(INDIRECT("K" &amp; MATCH("Net Property, Plant &amp; Equipment",B145:B403,0) +144))/(INDIRECT("K" &amp; MATCH("Sales/Revenue",B145:B403,0) +144))</f>
        <v>2.1103533094812166E-2</v>
      </c>
      <c r="Z491">
        <f ca="1">(INDIRECT("L" &amp; MATCH("Net Property, Plant &amp; Equipment",B145:B403,0) +144))/(INDIRECT("L" &amp; MATCH("Sales/Revenue",B145:B403,0) +144))</f>
        <v>1.7981769863149789E-2</v>
      </c>
      <c r="AA491">
        <f ca="1">(INDIRECT("M" &amp; MATCH("Net Property, Plant &amp; Equipment",B145:B403,0) +144))/(INDIRECT("M" &amp; MATCH("Sales/Revenue",B145:B403,0) +144))</f>
        <v>1.5315605561200466E-2</v>
      </c>
      <c r="AB491">
        <f ca="1">(INDIRECT("N" &amp; MATCH("Net Property, Plant &amp; Equipment",B145:B403,0) +144))/(INDIRECT("N" &amp; MATCH("Sales/Revenue",B145:B403,0) +144))</f>
        <v>1.6805871931156669E-2</v>
      </c>
      <c r="AE491" t="str">
        <f>K476</f>
        <v>12-13</v>
      </c>
      <c r="AF491" t="str">
        <f>L476</f>
        <v>13-14</v>
      </c>
      <c r="AG491" t="str">
        <f>M476</f>
        <v>14-15</v>
      </c>
      <c r="AH491" t="str">
        <f>N476</f>
        <v>15-16</v>
      </c>
      <c r="AK491" t="str">
        <f>K476</f>
        <v>12-13</v>
      </c>
      <c r="AL491" t="str">
        <f>L476</f>
        <v>13-14</v>
      </c>
      <c r="AM491" t="str">
        <f>M476</f>
        <v>14-15</v>
      </c>
      <c r="AN491" t="str">
        <f>N476</f>
        <v>15-16</v>
      </c>
    </row>
    <row r="492" spans="10:40" x14ac:dyDescent="0.3">
      <c r="AE492" t="e">
        <f ca="1">R490-Q490</f>
        <v>#N/A</v>
      </c>
      <c r="AF492" t="e">
        <f ca="1">S490-R490</f>
        <v>#N/A</v>
      </c>
      <c r="AG492" t="e">
        <f ca="1">T490-S490</f>
        <v>#N/A</v>
      </c>
      <c r="AH492" t="e">
        <f ca="1">U490-T490</f>
        <v>#N/A</v>
      </c>
      <c r="AK492">
        <f ca="1">Y491-X491</f>
        <v>-2.8964669051878347E-3</v>
      </c>
      <c r="AL492">
        <f ca="1">Z491-Y491</f>
        <v>-3.1217632316623764E-3</v>
      </c>
      <c r="AM492">
        <f ca="1">AA491-Z491</f>
        <v>-2.6661643019493236E-3</v>
      </c>
      <c r="AN492">
        <f ca="1">AB491-AA491</f>
        <v>1.4902663699562033E-3</v>
      </c>
    </row>
    <row r="497" spans="3:40" x14ac:dyDescent="0.3">
      <c r="X497" t="str">
        <f>"Intangibles / Sales"</f>
        <v>Intangibles / Sales</v>
      </c>
    </row>
    <row r="498" spans="3:40" x14ac:dyDescent="0.3">
      <c r="X498" t="str">
        <f>D476</f>
        <v>2012</v>
      </c>
      <c r="Y498" t="str">
        <f>E476</f>
        <v>2013</v>
      </c>
      <c r="Z498" t="str">
        <f>F476</f>
        <v>2014</v>
      </c>
      <c r="AA498" t="str">
        <f>G476</f>
        <v>2015</v>
      </c>
      <c r="AB498" t="str">
        <f>H476</f>
        <v>2016</v>
      </c>
      <c r="AK498" t="str">
        <f>"Change in Intagibles / Sales"</f>
        <v>Change in Intagibles / Sales</v>
      </c>
    </row>
    <row r="499" spans="3:40" x14ac:dyDescent="0.3">
      <c r="X499" t="e">
        <f ca="1">(INDIRECT("J" &amp; MATCH("Intangible Assets",B145:B403,0) +144))/(INDIRECT("J" &amp; MATCH("Sales/Revenue",B145:B403,0) +144))</f>
        <v>#VALUE!</v>
      </c>
      <c r="Y499" t="e">
        <f ca="1">(INDIRECT("K" &amp; MATCH("Intangible Assets",B145:B403,0) +144))/(INDIRECT("K" &amp; MATCH("Sales/Revenue",B145:B403,0) +144))</f>
        <v>#VALUE!</v>
      </c>
      <c r="Z499" t="e">
        <f ca="1">(INDIRECT("L" &amp; MATCH("Intangible Assets",B145:B403,0) +144))/(INDIRECT("L" &amp; MATCH("Sales/Revenue",B145:B403,0) +144))</f>
        <v>#VALUE!</v>
      </c>
      <c r="AA499" t="e">
        <f ca="1">(INDIRECT("M" &amp; MATCH("Intangible Assets",B145:B403,0) +144))/(INDIRECT("M" &amp; MATCH("Sales/Revenue",B145:B403,0) +144))</f>
        <v>#VALUE!</v>
      </c>
      <c r="AB499" t="e">
        <f ca="1">(INDIRECT("N" &amp; MATCH("Intangible Assets",B145:B403,0) +144))/(INDIRECT("N" &amp; MATCH("Sales/Revenue",B145:B403,0) +144))</f>
        <v>#VALUE!</v>
      </c>
      <c r="AK499" t="str">
        <f>K476</f>
        <v>12-13</v>
      </c>
      <c r="AL499" t="str">
        <f>L476</f>
        <v>13-14</v>
      </c>
      <c r="AM499" t="str">
        <f>M476</f>
        <v>14-15</v>
      </c>
      <c r="AN499" t="str">
        <f>N476</f>
        <v>15-16</v>
      </c>
    </row>
    <row r="500" spans="3:40" x14ac:dyDescent="0.3">
      <c r="C500" t="s">
        <v>4949</v>
      </c>
      <c r="AK500" t="e">
        <f ca="1">Y499-X499</f>
        <v>#VALUE!</v>
      </c>
      <c r="AL500" t="e">
        <f ca="1">Z499-Y499</f>
        <v>#VALUE!</v>
      </c>
      <c r="AM500" t="e">
        <f ca="1">AA499-Z499</f>
        <v>#VALUE!</v>
      </c>
      <c r="AN500" t="e">
        <f ca="1">AB499-AA499</f>
        <v>#VALUE!</v>
      </c>
    </row>
    <row r="501" spans="3:40" x14ac:dyDescent="0.3">
      <c r="C501" t="s">
        <v>1071</v>
      </c>
    </row>
    <row r="502" spans="3:40" x14ac:dyDescent="0.3">
      <c r="C502" t="s">
        <v>2492</v>
      </c>
    </row>
    <row r="503" spans="3:40" x14ac:dyDescent="0.3">
      <c r="C503" t="s">
        <v>1071</v>
      </c>
    </row>
    <row r="504" spans="3:40" x14ac:dyDescent="0.3">
      <c r="C504" t="s">
        <v>1073</v>
      </c>
    </row>
    <row r="505" spans="3:40" x14ac:dyDescent="0.3">
      <c r="C505" t="s">
        <v>3148</v>
      </c>
    </row>
    <row r="506" spans="3:40" x14ac:dyDescent="0.3">
      <c r="C506" t="s">
        <v>4349</v>
      </c>
    </row>
    <row r="507" spans="3:40" x14ac:dyDescent="0.3">
      <c r="C507" t="s">
        <v>7076</v>
      </c>
    </row>
    <row r="508" spans="3:40" x14ac:dyDescent="0.3">
      <c r="C508" t="s">
        <v>1071</v>
      </c>
    </row>
    <row r="509" spans="3:40" x14ac:dyDescent="0.3">
      <c r="C509" t="s">
        <v>1074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09"/>
  <sheetViews>
    <sheetView topLeftCell="B1" workbookViewId="0"/>
  </sheetViews>
  <sheetFormatPr defaultRowHeight="14.4" x14ac:dyDescent="0.3"/>
  <cols>
    <col min="1" max="1" width="0" hidden="1" customWidth="1"/>
    <col min="2" max="7" width="20.6640625" customWidth="1"/>
  </cols>
  <sheetData>
    <row r="1" spans="1:16" x14ac:dyDescent="0.3">
      <c r="B1" t="s">
        <v>0</v>
      </c>
      <c r="C1" t="s">
        <v>7077</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Apartment Investment and Management</v>
      </c>
    </row>
    <row r="2" spans="1:16" x14ac:dyDescent="0.3">
      <c r="B2" t="s">
        <v>2</v>
      </c>
      <c r="C2" t="s">
        <v>7078</v>
      </c>
      <c r="K2" t="str">
        <f>LEFT(C1,FIND("(",C1) - 2)</f>
        <v>Apartment Investment and Management Company</v>
      </c>
    </row>
    <row r="3" spans="1:16" x14ac:dyDescent="0.3">
      <c r="J3">
        <f ca="1">RANDBETWEEN(1,6)</f>
        <v>5</v>
      </c>
      <c r="K3" t="str">
        <f>" is scheduled to report earnings "&amp;IFERROR("between "&amp;LEFT(C20,FIND("-",C20)-2)&amp;" and "&amp;RIGHT(C20,FIND("-",C20)-2),"on "&amp;C20)</f>
        <v xml:space="preserve"> is scheduled to report earnings on Jul 27, 2017</v>
      </c>
      <c r="L3" t="str">
        <f>" is slated to report earnings "&amp;IFERROR("between "&amp;LEFT(C20,FIND("-",C20)-2)&amp;" and "&amp;RIGHT(C20,FIND("-",C20)-2),"on "&amp;C20)</f>
        <v xml:space="preserve"> is slated to report earnings on Jul 27, 2017</v>
      </c>
      <c r="M3" t="str">
        <f>" will report earnings "&amp;IFERROR("between "&amp;LEFT(C20,FIND("-",C20)-2)&amp;" and "&amp;RIGHT(C20,FIND("-",C20)-2),"on "&amp;C20)</f>
        <v xml:space="preserve"> will report earnings on Jul 27, 2017</v>
      </c>
      <c r="N3" t="str">
        <f>" reports earnings "&amp;IFERROR("between "&amp;LEFT(C20,FIND("-",C20)-2)&amp;" and "&amp;RIGHT(C20,FIND("-",C20)-2),"on "&amp;C20)</f>
        <v xml:space="preserve"> reports earnings on Jul 27, 2017</v>
      </c>
      <c r="O3" t="str">
        <f>" plans to report earnings "&amp;IFERROR("between "&amp;LEFT(C20,FIND("-",C20)-2)&amp;" and "&amp;RIGHT(C20,FIND("-",C20)-2),"on "&amp;C20)</f>
        <v xml:space="preserve"> plans to report earnings on Jul 27, 2017</v>
      </c>
      <c r="P3" t="str">
        <f>" is going to report earnings "&amp;IFERROR("between "&amp;LEFT(C20,FIND("-",C20)-2)&amp;" and "&amp;RIGHT(C20,FIND("-",C20)-2),"on "&amp;C20)</f>
        <v xml:space="preserve"> is going to report earnings on Jul 27, 2017</v>
      </c>
    </row>
    <row r="4" spans="1:16" x14ac:dyDescent="0.3">
      <c r="B4" t="s">
        <v>4</v>
      </c>
      <c r="J4">
        <f ca="1">RANDBETWEEN(1,2)</f>
        <v>1</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$43.68, down 1.24% after opening up slightly over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$43.68, down 1.24% after opening up a fraction over yesterday's closing price</v>
      </c>
    </row>
    <row r="5" spans="1:16" x14ac:dyDescent="0.3">
      <c r="J5">
        <f ca="1">RANDBETWEEN(1,2)</f>
        <v>1</v>
      </c>
      <c r="K5" t="str">
        <f>"The one year target estimate for " &amp; D1 &amp; " is " &amp; TEXT(C23,"$####.00")</f>
        <v>The one year target estimate for Apartment Investment and Management is $46.79</v>
      </c>
      <c r="L5" t="str">
        <f>D1 &amp; " is expected to be trading at " &amp; TEXT(C23, "$####.00") &amp; ", based on target estimates"</f>
        <v>Apartment Investment and Management is expected to be trading at $46.79, based on target estimates</v>
      </c>
    </row>
    <row r="6" spans="1:16" x14ac:dyDescent="0.3">
      <c r="K6" t="str">
        <f>" which would be " &amp; IF(OR(LEFT(ABS((C23-C2)/C2*100),1)="8",LEFT(ABS((C23-C2)/C2*100),2)="18"), "an ", "a ")  &amp;TEXT(ABS((C23-C2)/C2),"####.00%")&amp;IF((C23-C2)&gt;0," increase over"," decrease from")&amp;" the current price"</f>
        <v xml:space="preserve"> which would be a 7.12% increase over the current price</v>
      </c>
    </row>
    <row r="7" spans="1:16" x14ac:dyDescent="0.3">
      <c r="A7" s="1">
        <v>0</v>
      </c>
      <c r="B7" t="s">
        <v>5</v>
      </c>
      <c r="C7" t="s">
        <v>7079</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increase by 8.33% over last quarter based on the average of 4 analyst estimates (Yahoo Finance)</v>
      </c>
    </row>
    <row r="8" spans="1:16" x14ac:dyDescent="0.3">
      <c r="A8" s="1">
        <v>1</v>
      </c>
      <c r="B8" t="s">
        <v>7</v>
      </c>
      <c r="C8" t="s">
        <v>7080</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near the middle of its 52 week range</v>
      </c>
    </row>
    <row r="9" spans="1:16" x14ac:dyDescent="0.3">
      <c r="A9" s="1">
        <v>2</v>
      </c>
      <c r="B9" t="s">
        <v>9</v>
      </c>
      <c r="C9" t="s">
        <v>4955</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2 times, and a negative earnings surprise 2 times</v>
      </c>
    </row>
    <row r="10" spans="1:16" x14ac:dyDescent="0.3">
      <c r="A10" s="1">
        <v>3</v>
      </c>
      <c r="B10" t="s">
        <v>11</v>
      </c>
      <c r="C10" t="s">
        <v>7081</v>
      </c>
      <c r="K10" t="str">
        <f>IF(F48=F52,"",IF(F48&gt;F52, "EPS estimates have increased by " &amp; TEXT(F48-F52,"$0.00") &amp; " in the 2 months leading up to the earnings report", "EPS estimates have decreased by " &amp; TEXT(ABS(F48-F52),"$0.00") &amp; " in the 2 months leading up to the earnings report"))</f>
        <v>EPS estimates have decreased by $0.03 in the 2 months leading up to the earnings report</v>
      </c>
    </row>
    <row r="11" spans="1:16" x14ac:dyDescent="0.3">
      <c r="A11" s="1">
        <v>4</v>
      </c>
      <c r="B11" t="s">
        <v>13</v>
      </c>
      <c r="C11" t="s">
        <v>7082</v>
      </c>
      <c r="K11" t="str">
        <f>IF(B145="Interest Income",U42, K42)</f>
        <v>Apartment Investment and Management has managed to increase and fiscal year is january-december. all values usd millions. each year since 2012</v>
      </c>
    </row>
    <row r="12" spans="1:16" x14ac:dyDescent="0.3">
      <c r="A12" s="1">
        <v>5</v>
      </c>
      <c r="B12" t="s">
        <v>15</v>
      </c>
      <c r="C12" t="s">
        <v>7083</v>
      </c>
      <c r="D12" t="str">
        <f>LEFT(C12,FIND("-",C12)-2)</f>
        <v>39.66</v>
      </c>
      <c r="E12" t="str">
        <f>TRIM(RIGHT(C12,FIND("-",C12)-1))</f>
        <v>47.91</v>
      </c>
      <c r="K12" t="e">
        <f ca="1">D78</f>
        <v>#VALUE!</v>
      </c>
    </row>
    <row r="13" spans="1:16" x14ac:dyDescent="0.3">
      <c r="A13" s="1">
        <v>6</v>
      </c>
      <c r="B13" t="s">
        <v>17</v>
      </c>
      <c r="C13" t="s">
        <v>7084</v>
      </c>
      <c r="K13" t="e">
        <f ca="1">D89</f>
        <v>#VALUE!</v>
      </c>
    </row>
    <row r="14" spans="1:16" x14ac:dyDescent="0.3">
      <c r="A14" s="1">
        <v>7</v>
      </c>
      <c r="B14" t="s">
        <v>19</v>
      </c>
      <c r="C14" t="s">
        <v>7085</v>
      </c>
    </row>
    <row r="16" spans="1:16" x14ac:dyDescent="0.3">
      <c r="A16" s="1">
        <v>0</v>
      </c>
      <c r="B16" t="s">
        <v>21</v>
      </c>
      <c r="C16" t="s">
        <v>7086</v>
      </c>
    </row>
    <row r="17" spans="1:23" x14ac:dyDescent="0.3">
      <c r="A17" s="1">
        <v>1</v>
      </c>
      <c r="B17" t="s">
        <v>23</v>
      </c>
      <c r="C17" t="s">
        <v>1086</v>
      </c>
      <c r="K17" t="str">
        <f ca="1">K2 &amp; IF(J3=1, K3,IF(J3=2,L3,IF(J3=3,M3,IF(J3=4,N3,IF(J3=5,O3,IF(J3=6,P3)))))) &amp; ". " &amp; IF(J4=1,K4,IF(J4=2,L4)) &amp; ". " &amp; IF(J5=1,K5,IF(J5=2,L5)) &amp; K6 &amp; ". " &amp; K7 &amp; ". " &amp; K8 &amp; ". " &amp; K9 &amp; "."</f>
        <v>Apartment Investment and Management Company plans to report earnings on Jul 27, 2017. The stock is currently trading at $43.68, down 1.24% after opening up slightly over yesterday's close. The one year target estimate for Apartment Investment and Management is $46.79 which would be a 7.12% increase over the current price. Earnings are expected to increase by 8.33% over last quarter based on the average of 4 analyst estimates (Yahoo Finance). The stock is trading near the middle of its 52 week range. Over the last 4 quarters, there have been positive earnings surprises 2 times, and a negative earnings surprise 2 times.</v>
      </c>
    </row>
    <row r="18" spans="1:23" x14ac:dyDescent="0.3">
      <c r="A18" s="1">
        <v>2</v>
      </c>
      <c r="B18" t="s">
        <v>25</v>
      </c>
      <c r="C18" t="s">
        <v>7087</v>
      </c>
    </row>
    <row r="19" spans="1:23" x14ac:dyDescent="0.3">
      <c r="A19" s="1">
        <v>3</v>
      </c>
      <c r="B19" t="s">
        <v>27</v>
      </c>
      <c r="C19" t="s">
        <v>7088</v>
      </c>
    </row>
    <row r="20" spans="1:23" x14ac:dyDescent="0.3">
      <c r="A20" s="1">
        <v>4</v>
      </c>
      <c r="B20" t="s">
        <v>29</v>
      </c>
      <c r="C20" t="s">
        <v>30</v>
      </c>
    </row>
    <row r="21" spans="1:23" x14ac:dyDescent="0.3">
      <c r="A21" s="1">
        <v>5</v>
      </c>
      <c r="B21" t="s">
        <v>31</v>
      </c>
      <c r="C21" t="s">
        <v>7089</v>
      </c>
    </row>
    <row r="22" spans="1:23" x14ac:dyDescent="0.3">
      <c r="A22" s="1">
        <v>6</v>
      </c>
      <c r="B22" t="s">
        <v>33</v>
      </c>
      <c r="C22" t="s">
        <v>7090</v>
      </c>
      <c r="J22">
        <f>IF(K22 &lt;&gt; "",1, 0)</f>
        <v>0</v>
      </c>
      <c r="K22" t="str">
        <f>IF(I145="pos_trend","Revenue","")</f>
        <v/>
      </c>
      <c r="L22" t="str">
        <f t="shared" ref="L22:L38" si="0">IF(EXACT(K22,UPPER(K22)),K22,LOWER(K22))</f>
        <v/>
      </c>
      <c r="M22" t="str">
        <f>L22</f>
        <v/>
      </c>
      <c r="T22">
        <f>IF(U22 &lt;&gt; "",1, 0)</f>
        <v>0</v>
      </c>
      <c r="U22" t="str">
        <f>IF(AND(B145 = "Interest Income",I145="pos_trend"), "Interest Income","")</f>
        <v/>
      </c>
      <c r="V22" t="str">
        <f t="shared" ref="V22:V38" si="1">IF(EXACT(U22,UPPER(U22)),U22,LOWER(U22))</f>
        <v/>
      </c>
      <c r="W22" t="str">
        <f>V22</f>
        <v/>
      </c>
    </row>
    <row r="23" spans="1:23" x14ac:dyDescent="0.3">
      <c r="A23" s="1">
        <v>7</v>
      </c>
      <c r="B23" t="s">
        <v>34</v>
      </c>
      <c r="C23" t="s">
        <v>7091</v>
      </c>
      <c r="J23">
        <f>IF(K23 &lt;&gt; "",2, 0)</f>
        <v>0</v>
      </c>
      <c r="K23" t="str">
        <f>IF(I146="pos_trend",B146,"")</f>
        <v/>
      </c>
      <c r="L23" t="str">
        <f t="shared" si="0"/>
        <v/>
      </c>
      <c r="M23" t="str">
        <f t="shared" ref="M23:M39" si="2">IF(L23&lt;&gt;"", M22 &amp; ", " &amp; L23,M22)</f>
        <v/>
      </c>
      <c r="T23">
        <f>IF(U23 &lt;&gt; "",2, 0)</f>
        <v>0</v>
      </c>
      <c r="U23" t="str">
        <f>IF(I151="pos_trend",B151,"")</f>
        <v/>
      </c>
      <c r="V23" t="str">
        <f t="shared" si="1"/>
        <v/>
      </c>
      <c r="W23" t="str">
        <f t="shared" ref="W23:W39" si="3">IF(V23&lt;&gt;"", W22 &amp; ", " &amp; V23,W22)</f>
        <v/>
      </c>
    </row>
    <row r="24" spans="1:23" x14ac:dyDescent="0.3">
      <c r="J24">
        <f>IF(K24 &lt;&gt; "",3, 0)</f>
        <v>0</v>
      </c>
      <c r="K24" t="str">
        <f>IF(I153="pos_trend",B153,"")</f>
        <v/>
      </c>
      <c r="L24" t="str">
        <f t="shared" si="0"/>
        <v/>
      </c>
      <c r="M24" t="str">
        <f t="shared" si="2"/>
        <v/>
      </c>
      <c r="T24">
        <f>IF(U24 &lt;&gt; "",3, 0)</f>
        <v>0</v>
      </c>
      <c r="U24" t="str">
        <f>IF(I161="pos_trend",B161,"")</f>
        <v/>
      </c>
      <c r="V24" t="str">
        <f t="shared" si="1"/>
        <v/>
      </c>
      <c r="W24" t="str">
        <f t="shared" si="3"/>
        <v/>
      </c>
    </row>
    <row r="25" spans="1:23" x14ac:dyDescent="0.3">
      <c r="J25">
        <f>IF(K25 &lt;&gt; "",4, 0)</f>
        <v>0</v>
      </c>
      <c r="K25" t="str">
        <f>IF(I154="pos_trend",B154,"")</f>
        <v/>
      </c>
      <c r="L25" t="str">
        <f t="shared" si="0"/>
        <v/>
      </c>
      <c r="M25" t="str">
        <f t="shared" si="2"/>
        <v/>
      </c>
      <c r="T25">
        <f>IF(U25 &lt;&gt; "",4, 0)</f>
        <v>0</v>
      </c>
      <c r="U25" t="str">
        <f>IF(I162="pos_trend",B162,"")</f>
        <v/>
      </c>
      <c r="V25" t="str">
        <f t="shared" si="1"/>
        <v/>
      </c>
      <c r="W25" t="str">
        <f t="shared" si="3"/>
        <v/>
      </c>
    </row>
    <row r="26" spans="1:23" x14ac:dyDescent="0.3">
      <c r="B26" s="1" t="s">
        <v>36</v>
      </c>
      <c r="C26" s="1" t="s">
        <v>37</v>
      </c>
      <c r="D26" s="1" t="s">
        <v>38</v>
      </c>
      <c r="E26" s="1" t="s">
        <v>39</v>
      </c>
      <c r="F26" s="1" t="s">
        <v>40</v>
      </c>
      <c r="J26">
        <f>IF(K26 &lt;&gt; "",5, 0)</f>
        <v>0</v>
      </c>
      <c r="K26" t="str">
        <f>IF(I155="pos_trend",B155,"")</f>
        <v/>
      </c>
      <c r="L26" t="str">
        <f t="shared" si="0"/>
        <v/>
      </c>
      <c r="M26" t="str">
        <f t="shared" si="2"/>
        <v/>
      </c>
      <c r="T26">
        <f>IF(U26 &lt;&gt; "",5, 0)</f>
        <v>0</v>
      </c>
      <c r="U26" t="str">
        <f>IF(I167="pos_trend",B167,"")</f>
        <v/>
      </c>
      <c r="V26" t="str">
        <f t="shared" si="1"/>
        <v/>
      </c>
      <c r="W26" t="str">
        <f t="shared" si="3"/>
        <v/>
      </c>
    </row>
    <row r="27" spans="1:23" x14ac:dyDescent="0.3">
      <c r="A27" s="1">
        <v>0</v>
      </c>
      <c r="B27" t="s">
        <v>41</v>
      </c>
      <c r="C27">
        <v>4</v>
      </c>
      <c r="D27">
        <v>4</v>
      </c>
      <c r="E27">
        <v>5</v>
      </c>
      <c r="F27">
        <v>5</v>
      </c>
      <c r="J27">
        <f>IF(K27 &lt;&gt; "",6, 0)</f>
        <v>0</v>
      </c>
      <c r="K27" t="str">
        <f>IF(I172="pos_trend",B172,"")</f>
        <v/>
      </c>
      <c r="L27" t="str">
        <f t="shared" si="0"/>
        <v/>
      </c>
      <c r="M27" t="str">
        <f t="shared" si="2"/>
        <v/>
      </c>
      <c r="T27">
        <f>IF(U27 &lt;&gt; "",6, 0)</f>
        <v>0</v>
      </c>
      <c r="U27" t="str">
        <f>IF(I170="pos_trend",B170,"")</f>
        <v/>
      </c>
      <c r="V27" t="str">
        <f t="shared" si="1"/>
        <v/>
      </c>
      <c r="W27" t="str">
        <f t="shared" si="3"/>
        <v/>
      </c>
    </row>
    <row r="28" spans="1:23" x14ac:dyDescent="0.3">
      <c r="A28" s="1">
        <v>1</v>
      </c>
      <c r="B28" t="s">
        <v>42</v>
      </c>
      <c r="C28">
        <v>0.12</v>
      </c>
      <c r="D28">
        <v>0.13</v>
      </c>
      <c r="E28">
        <v>0.5</v>
      </c>
      <c r="F28">
        <v>0.51</v>
      </c>
      <c r="J28">
        <f>IF(K28 &lt;&gt; "",7, 0)</f>
        <v>0</v>
      </c>
      <c r="K28" t="str">
        <f>IF(I173="pos_trend",B173,"")</f>
        <v/>
      </c>
      <c r="L28" t="str">
        <f t="shared" si="0"/>
        <v/>
      </c>
      <c r="M28" t="str">
        <f t="shared" si="2"/>
        <v/>
      </c>
      <c r="T28">
        <f>IF(U28 &lt;&gt; "",7, 0)</f>
        <v>0</v>
      </c>
      <c r="U28" t="str">
        <f>IF(I171="pos_trend",B171,"")</f>
        <v/>
      </c>
      <c r="V28" t="str">
        <f t="shared" si="1"/>
        <v/>
      </c>
      <c r="W28" t="str">
        <f t="shared" si="3"/>
        <v/>
      </c>
    </row>
    <row r="29" spans="1:23" x14ac:dyDescent="0.3">
      <c r="A29" s="1">
        <v>2</v>
      </c>
      <c r="B29" t="s">
        <v>43</v>
      </c>
      <c r="C29">
        <v>0.08</v>
      </c>
      <c r="D29">
        <v>7.0000000000000007E-2</v>
      </c>
      <c r="E29">
        <v>0.37</v>
      </c>
      <c r="F29">
        <v>0.35</v>
      </c>
      <c r="J29">
        <f>IF(K29 &lt;&gt; "",8, 0)</f>
        <v>0</v>
      </c>
      <c r="K29" t="str">
        <f>IF(I174="pos_trend",B174,"")</f>
        <v/>
      </c>
      <c r="L29" t="str">
        <f t="shared" si="0"/>
        <v/>
      </c>
      <c r="M29" t="str">
        <f t="shared" si="2"/>
        <v/>
      </c>
      <c r="T29">
        <f>IF(U29 &lt;&gt; "",8, 0)</f>
        <v>0</v>
      </c>
      <c r="U29" t="str">
        <f>IF(I172="pos_trend",B172,"")</f>
        <v/>
      </c>
      <c r="V29" t="str">
        <f t="shared" si="1"/>
        <v/>
      </c>
      <c r="W29" t="str">
        <f t="shared" si="3"/>
        <v/>
      </c>
    </row>
    <row r="30" spans="1:23" x14ac:dyDescent="0.3">
      <c r="A30" s="1">
        <v>3</v>
      </c>
      <c r="B30" t="s">
        <v>44</v>
      </c>
      <c r="C30">
        <v>0.15</v>
      </c>
      <c r="D30">
        <v>0.19</v>
      </c>
      <c r="E30">
        <v>0.68</v>
      </c>
      <c r="F30">
        <v>0.74</v>
      </c>
      <c r="J30">
        <f>IF(K30 &lt;&gt; "",9, 0)</f>
        <v>0</v>
      </c>
      <c r="K30" t="str">
        <f>IF(I185="pos_trend",B185,"")</f>
        <v/>
      </c>
      <c r="L30" t="str">
        <f t="shared" si="0"/>
        <v/>
      </c>
      <c r="M30" t="str">
        <f t="shared" si="2"/>
        <v/>
      </c>
      <c r="T30">
        <f>IF(U30 &lt;&gt; "",9, 0)</f>
        <v>0</v>
      </c>
      <c r="U30" t="str">
        <f>IF(I178="pos_trend",B178,"")</f>
        <v/>
      </c>
      <c r="V30" t="str">
        <f t="shared" si="1"/>
        <v/>
      </c>
      <c r="W30" t="str">
        <f t="shared" si="3"/>
        <v/>
      </c>
    </row>
    <row r="31" spans="1:23" x14ac:dyDescent="0.3">
      <c r="A31" s="1">
        <v>4</v>
      </c>
      <c r="B31" t="s">
        <v>45</v>
      </c>
      <c r="C31">
        <v>1.41</v>
      </c>
      <c r="D31">
        <v>7.0000000000000007E-2</v>
      </c>
      <c r="E31">
        <v>2.67</v>
      </c>
      <c r="F31">
        <v>0.5</v>
      </c>
      <c r="J31">
        <f>IF(K31 &lt;&gt; "",10, 0)</f>
        <v>0</v>
      </c>
      <c r="K31" t="str">
        <f>IF(I186="pos_trend",B186,"")</f>
        <v/>
      </c>
      <c r="L31" t="str">
        <f t="shared" si="0"/>
        <v/>
      </c>
      <c r="M31" t="str">
        <f t="shared" si="2"/>
        <v/>
      </c>
      <c r="T31">
        <f>IF(U31 &lt;&gt; "",10, 0)</f>
        <v>0</v>
      </c>
      <c r="U31" t="str">
        <f>IF(I199="pos_trend",B199,"")</f>
        <v/>
      </c>
      <c r="V31" t="str">
        <f t="shared" si="1"/>
        <v/>
      </c>
      <c r="W31" t="str">
        <f t="shared" si="3"/>
        <v/>
      </c>
    </row>
    <row r="32" spans="1:23" x14ac:dyDescent="0.3">
      <c r="J32">
        <f>IF(K32 &lt;&gt; "",11, 0)</f>
        <v>0</v>
      </c>
      <c r="K32" t="str">
        <f>IF(I187="pos_trend",B187,"")</f>
        <v/>
      </c>
      <c r="L32" t="str">
        <f t="shared" si="0"/>
        <v/>
      </c>
      <c r="M32" t="str">
        <f t="shared" si="2"/>
        <v/>
      </c>
      <c r="T32">
        <f>IF(U32 &lt;&gt; "",11, 0)</f>
        <v>0</v>
      </c>
      <c r="U32" t="str">
        <f>IF(I209="pos_trend",B209,"")</f>
        <v/>
      </c>
      <c r="V32" t="str">
        <f t="shared" si="1"/>
        <v/>
      </c>
      <c r="W32" t="str">
        <f t="shared" si="3"/>
        <v/>
      </c>
    </row>
    <row r="33" spans="1:23" x14ac:dyDescent="0.3">
      <c r="B33" s="1" t="s">
        <v>46</v>
      </c>
      <c r="C33" s="1" t="s">
        <v>37</v>
      </c>
      <c r="D33" s="1" t="s">
        <v>38</v>
      </c>
      <c r="E33" s="1" t="s">
        <v>39</v>
      </c>
      <c r="F33" s="1" t="s">
        <v>40</v>
      </c>
      <c r="J33">
        <f>IF(K33 &lt;&gt; "",12, 0)</f>
        <v>12</v>
      </c>
      <c r="K33" t="str">
        <f>IF(I195="pos_trend",B195,"")</f>
        <v>Fiscal year is January-December. All values USD millions.</v>
      </c>
      <c r="L33" t="str">
        <f t="shared" si="0"/>
        <v>fiscal year is january-december. all values usd millions.</v>
      </c>
      <c r="M33" t="str">
        <f t="shared" si="2"/>
        <v>, fiscal year is january-december. all values usd millions.</v>
      </c>
      <c r="T33">
        <f>IF(U33 &lt;&gt; "",12, 0)</f>
        <v>0</v>
      </c>
      <c r="U33" t="str">
        <f>IF(I231="pos_trend",B231,"")</f>
        <v/>
      </c>
      <c r="V33" t="str">
        <f t="shared" si="1"/>
        <v/>
      </c>
      <c r="W33" t="str">
        <f t="shared" si="3"/>
        <v/>
      </c>
    </row>
    <row r="34" spans="1:23" x14ac:dyDescent="0.3">
      <c r="A34" s="1">
        <v>0</v>
      </c>
      <c r="B34" t="s">
        <v>41</v>
      </c>
      <c r="C34" t="s">
        <v>2512</v>
      </c>
      <c r="D34" t="s">
        <v>2512</v>
      </c>
      <c r="E34" t="s">
        <v>5632</v>
      </c>
      <c r="F34" t="s">
        <v>7092</v>
      </c>
      <c r="J34">
        <f>IF(K34 &lt;&gt; "",13, 0)</f>
        <v>0</v>
      </c>
      <c r="K34" t="str">
        <f>IF(I196="pos_trend",B196,"")</f>
        <v/>
      </c>
      <c r="L34" t="str">
        <f t="shared" si="0"/>
        <v/>
      </c>
      <c r="M34" t="str">
        <f t="shared" si="2"/>
        <v>, fiscal year is january-december. all values usd millions.</v>
      </c>
      <c r="T34">
        <f>IF(U34 &lt;&gt; "",13, 0)</f>
        <v>0</v>
      </c>
      <c r="U34" t="str">
        <f>IF(I251="pos_trend",B251,"")</f>
        <v/>
      </c>
      <c r="V34" t="str">
        <f t="shared" si="1"/>
        <v/>
      </c>
      <c r="W34" t="str">
        <f t="shared" si="3"/>
        <v/>
      </c>
    </row>
    <row r="35" spans="1:23" x14ac:dyDescent="0.3">
      <c r="A35" s="1">
        <v>1</v>
      </c>
      <c r="B35" t="s">
        <v>42</v>
      </c>
      <c r="C35" t="s">
        <v>7093</v>
      </c>
      <c r="D35" t="s">
        <v>7094</v>
      </c>
      <c r="E35" t="s">
        <v>7095</v>
      </c>
      <c r="F35" t="s">
        <v>7096</v>
      </c>
      <c r="J35">
        <f>IF(K35 &lt;&gt; "",14, 0)</f>
        <v>0</v>
      </c>
      <c r="K35" t="str">
        <f>IF(I201="pos_trend",B201,"")</f>
        <v/>
      </c>
      <c r="L35" t="str">
        <f t="shared" si="0"/>
        <v/>
      </c>
      <c r="M35" t="str">
        <f t="shared" si="2"/>
        <v>, fiscal year is january-december. all values usd millions.</v>
      </c>
      <c r="T35">
        <f>IF(U35 &lt;&gt; "",14, 0)</f>
        <v>0</v>
      </c>
      <c r="U35" t="str">
        <f>IF(I279="pos_trend",B279,"")</f>
        <v/>
      </c>
      <c r="V35" t="str">
        <f t="shared" si="1"/>
        <v/>
      </c>
      <c r="W35" t="str">
        <f t="shared" si="3"/>
        <v/>
      </c>
    </row>
    <row r="36" spans="1:23" x14ac:dyDescent="0.3">
      <c r="A36" s="1">
        <v>2</v>
      </c>
      <c r="B36" t="s">
        <v>43</v>
      </c>
      <c r="C36" t="s">
        <v>7097</v>
      </c>
      <c r="D36" t="s">
        <v>7098</v>
      </c>
      <c r="E36" t="s">
        <v>7099</v>
      </c>
      <c r="F36" t="s">
        <v>7100</v>
      </c>
      <c r="J36">
        <f>IF(K36 &lt;&gt; "",15, 0)</f>
        <v>0</v>
      </c>
      <c r="K36" t="str">
        <f>IF(I202="pos_trend",B202,"")</f>
        <v/>
      </c>
      <c r="L36" t="str">
        <f t="shared" si="0"/>
        <v/>
      </c>
      <c r="M36" t="str">
        <f t="shared" si="2"/>
        <v>, fiscal year is january-december. all values usd millions.</v>
      </c>
      <c r="T36">
        <f>IF(U36 &lt;&gt; "",15, 0)</f>
        <v>0</v>
      </c>
      <c r="U36" t="str">
        <f>IF(I336="pos_trend",B336,"")</f>
        <v/>
      </c>
      <c r="V36" t="str">
        <f t="shared" si="1"/>
        <v/>
      </c>
      <c r="W36" t="str">
        <f t="shared" si="3"/>
        <v/>
      </c>
    </row>
    <row r="37" spans="1:23" x14ac:dyDescent="0.3">
      <c r="A37" s="1">
        <v>3</v>
      </c>
      <c r="B37" t="s">
        <v>44</v>
      </c>
      <c r="C37" t="s">
        <v>7101</v>
      </c>
      <c r="D37" t="s">
        <v>7102</v>
      </c>
      <c r="E37" t="s">
        <v>1426</v>
      </c>
      <c r="F37" t="s">
        <v>52</v>
      </c>
      <c r="J37">
        <f>IF(K37 &lt;&gt; "",16, 0)</f>
        <v>0</v>
      </c>
      <c r="K37" t="str">
        <f>IF(I203="pos_trend",B203,"")</f>
        <v/>
      </c>
      <c r="L37" t="str">
        <f t="shared" si="0"/>
        <v/>
      </c>
      <c r="M37" t="str">
        <f t="shared" si="2"/>
        <v>, fiscal year is january-december. all values usd millions.</v>
      </c>
      <c r="T37">
        <f>IF(U37 &lt;&gt; "",16, 0)</f>
        <v>0</v>
      </c>
      <c r="U37" t="str">
        <f>IF(I235="pos_trend",B235,"")</f>
        <v/>
      </c>
      <c r="V37" t="str">
        <f t="shared" si="1"/>
        <v/>
      </c>
      <c r="W37" t="str">
        <f t="shared" si="3"/>
        <v/>
      </c>
    </row>
    <row r="38" spans="1:23" x14ac:dyDescent="0.3">
      <c r="A38" s="1">
        <v>4</v>
      </c>
      <c r="B38" t="s">
        <v>60</v>
      </c>
      <c r="C38" t="s">
        <v>7103</v>
      </c>
      <c r="D38" t="s">
        <v>7104</v>
      </c>
      <c r="E38" t="s">
        <v>7105</v>
      </c>
      <c r="F38" t="s">
        <v>7095</v>
      </c>
      <c r="J38">
        <f>IF(K38 &lt;&gt; "",17, 0)</f>
        <v>0</v>
      </c>
      <c r="K38" t="str">
        <f>IF(I351="pos_trend",B351,"")</f>
        <v/>
      </c>
      <c r="L38" t="str">
        <f t="shared" si="0"/>
        <v/>
      </c>
      <c r="M38" t="str">
        <f t="shared" si="2"/>
        <v>, fiscal year is january-december. all values usd millions.</v>
      </c>
      <c r="T38">
        <f>IF(U38 &lt;&gt; "",17, 0)</f>
        <v>17</v>
      </c>
      <c r="U38" t="str">
        <f>IF(I236="pos_trend",B236,"")</f>
        <v>Retained Earnings</v>
      </c>
      <c r="V38" t="str">
        <f t="shared" si="1"/>
        <v>retained earnings</v>
      </c>
      <c r="W38" t="str">
        <f t="shared" si="3"/>
        <v>, retained earnings</v>
      </c>
    </row>
    <row r="39" spans="1:23" x14ac:dyDescent="0.3">
      <c r="A39" s="1">
        <v>5</v>
      </c>
      <c r="B39" t="s">
        <v>63</v>
      </c>
      <c r="D39" t="s">
        <v>66</v>
      </c>
      <c r="E39" t="s">
        <v>3789</v>
      </c>
      <c r="F39" t="s">
        <v>64</v>
      </c>
      <c r="K39" t="str">
        <f>IF(I352="pos_trend",B352,"")</f>
        <v/>
      </c>
      <c r="M39" t="str">
        <f t="shared" si="2"/>
        <v>, fiscal year is january-december. all values usd millions.</v>
      </c>
      <c r="W39" t="str">
        <f t="shared" si="3"/>
        <v>, retained earnings</v>
      </c>
    </row>
    <row r="40" spans="1:23" x14ac:dyDescent="0.3">
      <c r="J40">
        <f>MAX(J22:J39)</f>
        <v>12</v>
      </c>
      <c r="K40" t="str">
        <f>VLOOKUP(J40,J22:K39,2,FALSE)</f>
        <v>Fiscal year is January-December. All values USD millions.</v>
      </c>
      <c r="M40" t="str">
        <f>IF(IFERROR(FIND(",",M39),TRUE)=TRUE,M39,IF(NOT(EXACT(K40,UPPER(K40))),SUBSTITUTE(M39,LOWER(K40),"and "&amp;LOWER(K40)),SUBSTITUTE(M39,K40,"and "&amp;K40)))</f>
        <v>, and fiscal year is january-december. all values usd millions.</v>
      </c>
      <c r="T40">
        <f>MAX(T22:T39)</f>
        <v>17</v>
      </c>
      <c r="U40" t="str">
        <f>VLOOKUP(T40,T22:U39,2,FALSE)</f>
        <v>Retained Earnings</v>
      </c>
      <c r="W40" t="str">
        <f>IF(IFERROR(FIND(",",W39),TRUE)=TRUE,W39,IF(NOT(EXACT(U40,UPPER(U40))),SUBSTITUTE(W39,LOWER(U40),"and "&amp;LOWER(U40)),SUBSTITUTE(W39,U40,"and "&amp;U40)))</f>
        <v>, and retained earnings</v>
      </c>
    </row>
    <row r="41" spans="1:23" x14ac:dyDescent="0.3">
      <c r="B41" s="1" t="s">
        <v>68</v>
      </c>
      <c r="C41" s="1" t="s">
        <v>69</v>
      </c>
      <c r="D41" s="1" t="s">
        <v>70</v>
      </c>
      <c r="E41" s="1" t="s">
        <v>71</v>
      </c>
      <c r="F41" s="1" t="s">
        <v>72</v>
      </c>
    </row>
    <row r="42" spans="1:23" x14ac:dyDescent="0.3">
      <c r="A42" s="1">
        <v>0</v>
      </c>
      <c r="B42" t="s">
        <v>73</v>
      </c>
      <c r="C42" t="s">
        <v>3183</v>
      </c>
      <c r="D42" t="s">
        <v>75</v>
      </c>
      <c r="E42" t="s">
        <v>7106</v>
      </c>
      <c r="F42" t="s">
        <v>86</v>
      </c>
      <c r="K42" t="str">
        <f>SUBSTITUTE(IF(M40&lt;&gt;"", D1 &amp; " has managed to increase " &amp; M40 &amp; " each year since " &amp; C144, "No positive trends")," , "," ")</f>
        <v>Apartment Investment and Management has managed to increase and fiscal year is january-december. all values usd millions. each year since 2012</v>
      </c>
      <c r="U42" t="str">
        <f>SUBSTITUTE(IF(W40&lt;&gt;"", D1 &amp; " has managed to increase " &amp; W40 &amp; " each year since " &amp; C144, "No positive trends")," , "," ")</f>
        <v>Apartment Investment and Management has managed to increase and retained earnings each year since 2012</v>
      </c>
    </row>
    <row r="43" spans="1:23" x14ac:dyDescent="0.3">
      <c r="A43" s="1">
        <v>1</v>
      </c>
      <c r="B43" t="s">
        <v>78</v>
      </c>
      <c r="C43" t="s">
        <v>7107</v>
      </c>
      <c r="D43" t="s">
        <v>3965</v>
      </c>
      <c r="E43" t="s">
        <v>7108</v>
      </c>
      <c r="F43" t="s">
        <v>3965</v>
      </c>
    </row>
    <row r="44" spans="1:23" x14ac:dyDescent="0.3">
      <c r="A44" s="1">
        <v>2</v>
      </c>
      <c r="B44" t="s">
        <v>82</v>
      </c>
      <c r="C44" t="s">
        <v>7109</v>
      </c>
      <c r="D44" t="s">
        <v>83</v>
      </c>
      <c r="E44" t="s">
        <v>5612</v>
      </c>
      <c r="F44" t="s">
        <v>3782</v>
      </c>
    </row>
    <row r="45" spans="1:23" x14ac:dyDescent="0.3">
      <c r="A45" s="1">
        <v>3</v>
      </c>
      <c r="B45" t="s">
        <v>87</v>
      </c>
      <c r="C45" t="s">
        <v>7110</v>
      </c>
      <c r="D45" t="s">
        <v>7111</v>
      </c>
      <c r="E45" t="s">
        <v>7112</v>
      </c>
      <c r="F45" t="s">
        <v>7113</v>
      </c>
    </row>
    <row r="47" spans="1:23" x14ac:dyDescent="0.3">
      <c r="B47" s="1" t="s">
        <v>92</v>
      </c>
      <c r="C47" s="1" t="s">
        <v>37</v>
      </c>
      <c r="D47" s="1" t="s">
        <v>38</v>
      </c>
      <c r="E47" s="1" t="s">
        <v>39</v>
      </c>
      <c r="F47" s="1" t="s">
        <v>40</v>
      </c>
    </row>
    <row r="48" spans="1:23" x14ac:dyDescent="0.3">
      <c r="A48" s="1">
        <v>0</v>
      </c>
      <c r="B48" t="s">
        <v>93</v>
      </c>
      <c r="C48">
        <v>0.12</v>
      </c>
      <c r="D48">
        <v>0.13</v>
      </c>
      <c r="E48">
        <v>0.5</v>
      </c>
      <c r="F48">
        <v>0.51</v>
      </c>
    </row>
    <row r="49" spans="1:14" x14ac:dyDescent="0.3">
      <c r="A49" s="1">
        <v>1</v>
      </c>
      <c r="B49" t="s">
        <v>94</v>
      </c>
      <c r="C49">
        <v>0.12</v>
      </c>
      <c r="D49">
        <v>0.13</v>
      </c>
      <c r="E49">
        <v>0.5</v>
      </c>
      <c r="F49">
        <v>0.51</v>
      </c>
    </row>
    <row r="50" spans="1:14" x14ac:dyDescent="0.3">
      <c r="A50" s="1">
        <v>2</v>
      </c>
      <c r="B50" t="s">
        <v>95</v>
      </c>
      <c r="C50">
        <v>0.12</v>
      </c>
      <c r="D50">
        <v>0.15</v>
      </c>
      <c r="E50">
        <v>0.53</v>
      </c>
      <c r="F50">
        <v>0.6</v>
      </c>
    </row>
    <row r="51" spans="1:14" x14ac:dyDescent="0.3">
      <c r="A51" s="1">
        <v>3</v>
      </c>
      <c r="B51" t="s">
        <v>96</v>
      </c>
      <c r="C51">
        <v>0.12</v>
      </c>
      <c r="D51">
        <v>0.15</v>
      </c>
      <c r="E51">
        <v>0.5</v>
      </c>
      <c r="F51">
        <v>0.56999999999999995</v>
      </c>
    </row>
    <row r="52" spans="1:14" x14ac:dyDescent="0.3">
      <c r="A52" s="1">
        <v>4</v>
      </c>
      <c r="B52" t="s">
        <v>97</v>
      </c>
      <c r="C52">
        <v>0.12</v>
      </c>
      <c r="D52">
        <v>0.12</v>
      </c>
      <c r="E52">
        <v>0.49</v>
      </c>
      <c r="F52">
        <v>0.54</v>
      </c>
    </row>
    <row r="54" spans="1:14" x14ac:dyDescent="0.3">
      <c r="B54" s="1" t="s">
        <v>98</v>
      </c>
      <c r="C54" s="1" t="s">
        <v>37</v>
      </c>
      <c r="D54" s="1" t="s">
        <v>38</v>
      </c>
      <c r="E54" s="1" t="s">
        <v>39</v>
      </c>
      <c r="F54" s="1" t="s">
        <v>40</v>
      </c>
    </row>
    <row r="55" spans="1:14" x14ac:dyDescent="0.3">
      <c r="A55" s="1">
        <v>0</v>
      </c>
      <c r="B55" t="s">
        <v>99</v>
      </c>
      <c r="D55">
        <v>1</v>
      </c>
      <c r="E55">
        <v>1</v>
      </c>
    </row>
    <row r="56" spans="1:14" x14ac:dyDescent="0.3">
      <c r="A56" s="1">
        <v>1</v>
      </c>
      <c r="B56" t="s">
        <v>100</v>
      </c>
      <c r="D56">
        <v>1</v>
      </c>
      <c r="E56">
        <v>1</v>
      </c>
    </row>
    <row r="57" spans="1:14" x14ac:dyDescent="0.3">
      <c r="A57" s="1">
        <v>2</v>
      </c>
      <c r="B57" t="s">
        <v>101</v>
      </c>
      <c r="C57">
        <v>1</v>
      </c>
    </row>
    <row r="58" spans="1:14" x14ac:dyDescent="0.3">
      <c r="A58" s="1">
        <v>3</v>
      </c>
      <c r="B58" t="s">
        <v>102</v>
      </c>
    </row>
    <row r="60" spans="1:14" x14ac:dyDescent="0.3">
      <c r="B60" s="1" t="s">
        <v>103</v>
      </c>
      <c r="C60" s="1" t="s">
        <v>7114</v>
      </c>
      <c r="D60" s="1" t="s">
        <v>105</v>
      </c>
      <c r="E60" s="1" t="s">
        <v>106</v>
      </c>
      <c r="F60" s="1" t="s">
        <v>107</v>
      </c>
      <c r="I60" t="str">
        <f t="shared" ref="I60:I123" si="4">IF(AND(K60&gt; J60, L60&gt; K60, M60&gt; L60, N60&gt; M60), "pos_trend", IF(AND(K60&lt; J60, L60&lt; K60, M60&lt; L60, N60&lt; M60), "neg_trend", "N/A"))</f>
        <v>N/A</v>
      </c>
      <c r="J60" t="str">
        <f t="shared" ref="J60:J123" si="5">IFERROR(IF(TRIM(C60)="-", "N/A", IF(RIGHT(C60,1)=")",IF(RIGHT(C60,2)="T)",-1000000000000*VALUE(MID(C60,2,LEN(C60)-3)),IF(RIGHT(C60,2)="M)",-1000000*VALUE(MID(C60,2,LEN(C60)-3)),IF(RIGHT(C60,2)="B)",-1000000000*VALUE(MID(C60,2,LEN(C60)-3)),IF(RIGHT(C60,2)="k)",-1000*VALUE(MID(C60,2,LEN(C60)-3)),VALUE(SUBSTITUTE(C60,",","")))))),IF(RIGHT(C60,1)="T",1000000000000*VALUE(LEFT(C60,LEN(C60)-1)),IF(RIGHT(C60,1)="M",1000000*VALUE(LEFT(C60,LEN(C60)-1)),IF(RIGHT(C60,1)="B",1000000000*VALUE(LEFT(C60,LEN(C60)-1)),IF(RIGHT(C60,1)="%",0.01*VALUE(LEFT(C60,LEN(C60)-1)),IF(RIGHT(C60,1)="k",1000*VALUE(LEFT(C60,LEN(C60)-1)),VALUE(SUBSTITUTE(C60,",",""))))))))),"N/A")</f>
        <v>N/A</v>
      </c>
      <c r="K60" t="str">
        <f t="shared" ref="K60:K123" si="6">IFERROR(IF(TRIM(D60)="-", "N/A", IF(RIGHT(D60,1)=")",IF(RIGHT(D60,2)="T)",-1000000000000*VALUE(MID(D60,2,LEN(D60)-3)),IF(RIGHT(D60,2)="M)",-1000000*VALUE(MID(D60,2,LEN(D60)-3)),IF(RIGHT(D60,2)="B)",-1000000000*VALUE(MID(D60,2,LEN(D60)-3)),IF(RIGHT(D60,2)="k)",-1000*VALUE(MID(D60,2,LEN(D60)-3)),VALUE(SUBSTITUTE(D60,",","")))))),IF(RIGHT(D60,1)="T",1000000000000*VALUE(LEFT(D60,LEN(D60)-1)),IF(RIGHT(D60,1)="M",1000000*VALUE(LEFT(D60,LEN(D60)-1)),IF(RIGHT(D60,1)="B",1000000000*VALUE(LEFT(D60,LEN(D60)-1)),IF(RIGHT(D60,1)="%",0.01*VALUE(LEFT(D60,LEN(D60)-1)),IF(RIGHT(D60,1)="k",1000*VALUE(LEFT(D60,LEN(D60)-1)),VALUE(SUBSTITUTE(D60,",",""))))))))),"N/A")</f>
        <v>N/A</v>
      </c>
      <c r="L60" t="str">
        <f t="shared" ref="L60:L123" si="7">IFERROR(IF(TRIM(E60)="-", "N/A", IF(RIGHT(E60,1)=")",IF(RIGHT(E60,2)="T)",-1000000000000*VALUE(MID(E60,2,LEN(E60)-3)),IF(RIGHT(E60,2)="M)",-1000000*VALUE(MID(E60,2,LEN(E60)-3)),IF(RIGHT(E60,2)="B)",-1000000000*VALUE(MID(E60,2,LEN(E60)-3)),IF(RIGHT(E60,2)="k)",-1000*VALUE(MID(E60,2,LEN(E60)-3)),VALUE(SUBSTITUTE(E60,",","")))))),IF(RIGHT(E60,1)="T",1000000000000*VALUE(LEFT(E60,LEN(E60)-1)),IF(RIGHT(E60,1)="M",1000000*VALUE(LEFT(E60,LEN(E60)-1)),IF(RIGHT(E60,1)="B",1000000000*VALUE(LEFT(E60,LEN(E60)-1)),IF(RIGHT(E60,1)="%",0.01*VALUE(LEFT(E60,LEN(E60)-1)),IF(RIGHT(E60,1)="k",1000*VALUE(LEFT(E60,LEN(E60)-1)),VALUE(SUBSTITUTE(E60,",",""))))))))),"N/A")</f>
        <v>N/A</v>
      </c>
      <c r="M60" t="str">
        <f t="shared" ref="M60:M123" si="8">IFERROR(IF(TRIM(F60)="-", "N/A", IF(RIGHT(F60,1)=")",IF(RIGHT(F60,2)="T)",-1000000000000*VALUE(MID(F60,2,LEN(F60)-3)),IF(RIGHT(F60,2)="M)",-1000000*VALUE(MID(F60,2,LEN(F60)-3)),IF(RIGHT(F60,2)="B)",-1000000000*VALUE(MID(F60,2,LEN(F60)-3)),IF(RIGHT(F60,2)="k)",-1000*VALUE(MID(F60,2,LEN(F60)-3)),VALUE(SUBSTITUTE(F60,",","")))))),IF(RIGHT(F60,1)="T",1000000000000*VALUE(LEFT(F60,LEN(F60)-1)),IF(RIGHT(F60,1)="M",1000000*VALUE(LEFT(F60,LEN(F60)-1)),IF(RIGHT(F60,1)="B",1000000000*VALUE(LEFT(F60,LEN(F60)-1)),IF(RIGHT(F60,1)="%",0.01*VALUE(LEFT(F60,LEN(F60)-1)),IF(RIGHT(F60,1)="k",1000*VALUE(LEFT(F60,LEN(F60)-1)),VALUE(SUBSTITUTE(F60,",",""))))))))),"N/A")</f>
        <v>N/A</v>
      </c>
      <c r="N60" t="str">
        <f t="shared" ref="N60:N123" si="9">IFERROR(IF(TRIM(G60)="-", "N/A", IF(RIGHT(G60,1)=")",IF(RIGHT(G60,2)="T)",-1000000000000*VALUE(MID(G60,2,LEN(G60)-3)),IF(RIGHT(G60,2)="M)",-1000000*VALUE(MID(G60,2,LEN(G60)-3)),IF(RIGHT(G60,2)="B)",-1000000000*VALUE(MID(G60,2,LEN(G60)-3)),IF(RIGHT(G60,2)="k)",-1000*VALUE(MID(G60,2,LEN(G60)-3)),VALUE(SUBSTITUTE(G60,",","")))))),IF(RIGHT(G60,1)="T",1000000000000*VALUE(LEFT(G60,LEN(G60)-1)),IF(RIGHT(G60,1)="M",1000000*VALUE(LEFT(G60,LEN(G60)-1)),IF(RIGHT(G60,1)="B",1000000000*VALUE(LEFT(G60,LEN(G60)-1)),IF(RIGHT(G60,1)="%",0.01*VALUE(LEFT(G60,LEN(G60)-1)),IF(RIGHT(G60,1)="k",1000*VALUE(LEFT(G60,LEN(G60)-1)),VALUE(SUBSTITUTE(G60,",",""))))))))),"N/A")</f>
        <v>N/A</v>
      </c>
    </row>
    <row r="61" spans="1:14" x14ac:dyDescent="0.3">
      <c r="A61" s="1">
        <v>0</v>
      </c>
      <c r="B61" t="s">
        <v>108</v>
      </c>
      <c r="C61" t="s">
        <v>7115</v>
      </c>
      <c r="F61">
        <v>0.19</v>
      </c>
      <c r="I61" t="str">
        <f t="shared" si="4"/>
        <v>N/A</v>
      </c>
      <c r="J61">
        <f t="shared" si="5"/>
        <v>-0.91500000000000004</v>
      </c>
      <c r="K61" t="str">
        <f t="shared" si="6"/>
        <v>N/A</v>
      </c>
      <c r="L61" t="str">
        <f t="shared" si="7"/>
        <v>N/A</v>
      </c>
      <c r="M61">
        <f t="shared" si="8"/>
        <v>0.19</v>
      </c>
      <c r="N61" t="str">
        <f t="shared" si="9"/>
        <v>N/A</v>
      </c>
    </row>
    <row r="62" spans="1:14" x14ac:dyDescent="0.3">
      <c r="A62" s="1">
        <v>1</v>
      </c>
      <c r="B62" t="s">
        <v>110</v>
      </c>
      <c r="C62" t="s">
        <v>7116</v>
      </c>
      <c r="F62">
        <v>0.22</v>
      </c>
      <c r="I62" t="str">
        <f t="shared" si="4"/>
        <v>N/A</v>
      </c>
      <c r="J62">
        <f t="shared" si="5"/>
        <v>0.8570000000000001</v>
      </c>
      <c r="K62" t="str">
        <f t="shared" si="6"/>
        <v>N/A</v>
      </c>
      <c r="L62" t="str">
        <f t="shared" si="7"/>
        <v>N/A</v>
      </c>
      <c r="M62">
        <f t="shared" si="8"/>
        <v>0.22</v>
      </c>
      <c r="N62" t="str">
        <f t="shared" si="9"/>
        <v>N/A</v>
      </c>
    </row>
    <row r="63" spans="1:14" x14ac:dyDescent="0.3">
      <c r="A63" s="1">
        <v>2</v>
      </c>
      <c r="B63" t="s">
        <v>112</v>
      </c>
      <c r="C63" t="s">
        <v>7117</v>
      </c>
      <c r="F63">
        <v>0.08</v>
      </c>
      <c r="I63" t="str">
        <f t="shared" si="4"/>
        <v>N/A</v>
      </c>
      <c r="J63">
        <f t="shared" si="5"/>
        <v>-0.81299999999999994</v>
      </c>
      <c r="K63" t="str">
        <f t="shared" si="6"/>
        <v>N/A</v>
      </c>
      <c r="L63" t="str">
        <f t="shared" si="7"/>
        <v>N/A</v>
      </c>
      <c r="M63">
        <f t="shared" si="8"/>
        <v>0.08</v>
      </c>
      <c r="N63" t="str">
        <f t="shared" si="9"/>
        <v>N/A</v>
      </c>
    </row>
    <row r="64" spans="1:14" x14ac:dyDescent="0.3">
      <c r="A64" s="1">
        <v>3</v>
      </c>
      <c r="B64" t="s">
        <v>114</v>
      </c>
      <c r="C64" t="s">
        <v>7118</v>
      </c>
      <c r="F64">
        <v>0.12</v>
      </c>
      <c r="I64" t="str">
        <f t="shared" si="4"/>
        <v>N/A</v>
      </c>
      <c r="J64">
        <f t="shared" si="5"/>
        <v>0.02</v>
      </c>
      <c r="K64" t="str">
        <f t="shared" si="6"/>
        <v>N/A</v>
      </c>
      <c r="L64" t="str">
        <f t="shared" si="7"/>
        <v>N/A</v>
      </c>
      <c r="M64">
        <f t="shared" si="8"/>
        <v>0.12</v>
      </c>
      <c r="N64" t="str">
        <f t="shared" si="9"/>
        <v>N/A</v>
      </c>
    </row>
    <row r="65" spans="1:14" x14ac:dyDescent="0.3">
      <c r="A65" s="1">
        <v>4</v>
      </c>
      <c r="B65" t="s">
        <v>116</v>
      </c>
      <c r="C65" t="s">
        <v>2531</v>
      </c>
      <c r="F65">
        <v>0.08</v>
      </c>
      <c r="I65" t="str">
        <f t="shared" si="4"/>
        <v>N/A</v>
      </c>
      <c r="J65">
        <f t="shared" si="5"/>
        <v>7.0999999999999994E-2</v>
      </c>
      <c r="K65" t="str">
        <f t="shared" si="6"/>
        <v>N/A</v>
      </c>
      <c r="L65" t="str">
        <f t="shared" si="7"/>
        <v>N/A</v>
      </c>
      <c r="M65">
        <f t="shared" si="8"/>
        <v>0.08</v>
      </c>
      <c r="N65" t="str">
        <f t="shared" si="9"/>
        <v>N/A</v>
      </c>
    </row>
    <row r="66" spans="1:14" x14ac:dyDescent="0.3">
      <c r="A66" s="1">
        <v>5</v>
      </c>
      <c r="B66" t="s">
        <v>118</v>
      </c>
      <c r="C66" t="s">
        <v>7119</v>
      </c>
      <c r="I66" t="str">
        <f t="shared" si="4"/>
        <v>N/A</v>
      </c>
      <c r="J66">
        <f t="shared" si="5"/>
        <v>6.6200000000000009E-2</v>
      </c>
      <c r="K66" t="str">
        <f t="shared" si="6"/>
        <v>N/A</v>
      </c>
      <c r="L66" t="str">
        <f t="shared" si="7"/>
        <v>N/A</v>
      </c>
      <c r="M66" t="str">
        <f t="shared" si="8"/>
        <v>N/A</v>
      </c>
      <c r="N66" t="str">
        <f t="shared" si="9"/>
        <v>N/A</v>
      </c>
    </row>
    <row r="67" spans="1:14" x14ac:dyDescent="0.3">
      <c r="D67" t="s">
        <v>120</v>
      </c>
      <c r="E67" t="str">
        <f>C1</f>
        <v>Apartment Investment and Management Company (AIV)</v>
      </c>
      <c r="I67" t="str">
        <f t="shared" si="4"/>
        <v>N/A</v>
      </c>
      <c r="J67" t="str">
        <f t="shared" si="5"/>
        <v>N/A</v>
      </c>
      <c r="K67" t="str">
        <f t="shared" si="6"/>
        <v>N/A</v>
      </c>
      <c r="L67" t="str">
        <f t="shared" si="7"/>
        <v>N/A</v>
      </c>
      <c r="M67" t="str">
        <f t="shared" si="8"/>
        <v>N/A</v>
      </c>
      <c r="N67" t="str">
        <f t="shared" si="9"/>
        <v>N/A</v>
      </c>
    </row>
    <row r="68" spans="1:14" x14ac:dyDescent="0.3">
      <c r="A68" s="1">
        <v>0</v>
      </c>
      <c r="B68" t="s">
        <v>121</v>
      </c>
      <c r="C68" t="s">
        <v>7086</v>
      </c>
      <c r="D68">
        <f ca="1">AVERAGE(VALUE(INDIRECT("J"&amp;(MATCH(B68,B69:B500,0)+68))),VALUE(INDIRECT("J"&amp;(MATCH(B68,B69:B500,0)+79))),VALUE(INDIRECT("J"&amp;(MATCH(B68,B69:B500,0)+90))),VALUE(INDIRECT("J"&amp;(MATCH(B68,B69:B500,0)+101))))</f>
        <v>11070000000</v>
      </c>
      <c r="E68" t="str">
        <f t="shared" ref="E68:E76" ca="1" si="10">IF(AND(C68&lt;&gt;"",D68&lt;&gt;0),IF(VALUE(J68)&gt;VALUE(K68),"above average","below average"),"no data")</f>
        <v>below average</v>
      </c>
      <c r="I68" t="str">
        <f t="shared" ca="1" si="4"/>
        <v>N/A</v>
      </c>
      <c r="J68">
        <f t="shared" si="5"/>
        <v>7190000000</v>
      </c>
      <c r="K68">
        <f t="shared" ca="1" si="6"/>
        <v>11070000000</v>
      </c>
      <c r="L68" t="str">
        <f t="shared" ca="1" si="7"/>
        <v>N/A</v>
      </c>
      <c r="M68" t="str">
        <f t="shared" si="8"/>
        <v>N/A</v>
      </c>
      <c r="N68" t="str">
        <f t="shared" si="9"/>
        <v>N/A</v>
      </c>
    </row>
    <row r="69" spans="1:14" x14ac:dyDescent="0.3">
      <c r="A69" s="1">
        <v>1</v>
      </c>
      <c r="B69" t="s">
        <v>122</v>
      </c>
      <c r="D69" t="e">
        <f ca="1">AVERAGE(VALUE(INDIRECT("J"&amp;(MATCH(B69,B70:B501,0)+69))),VALUE(INDIRECT("J"&amp;(MATCH(B69,B70:B501,0)+80))),VALUE(INDIRECT("J"&amp;(MATCH(B69,B70:B501,0)+91))),VALUE(INDIRECT("J"&amp;(MATCH(B69,B70:B501,0)+102))))</f>
        <v>#VALUE!</v>
      </c>
      <c r="E69" t="e">
        <f t="shared" ca="1" si="10"/>
        <v>#VALUE!</v>
      </c>
      <c r="I69" t="str">
        <f t="shared" ca="1" si="4"/>
        <v>N/A</v>
      </c>
      <c r="J69" t="str">
        <f t="shared" si="5"/>
        <v>N/A</v>
      </c>
      <c r="K69" t="str">
        <f t="shared" ca="1" si="6"/>
        <v>N/A</v>
      </c>
      <c r="L69" t="str">
        <f t="shared" ca="1" si="7"/>
        <v>N/A</v>
      </c>
      <c r="M69" t="str">
        <f t="shared" si="8"/>
        <v>N/A</v>
      </c>
      <c r="N69" t="str">
        <f t="shared" si="9"/>
        <v>N/A</v>
      </c>
    </row>
    <row r="70" spans="1:14" x14ac:dyDescent="0.3">
      <c r="A70" s="1">
        <v>2</v>
      </c>
      <c r="B70" t="s">
        <v>123</v>
      </c>
      <c r="C70" t="s">
        <v>7087</v>
      </c>
      <c r="D70">
        <f ca="1">AVERAGE(VALUE(INDIRECT("J"&amp;(MATCH(B70,B71:B502,0)+70))),VALUE(INDIRECT("J"&amp;(MATCH(B70,B71:B502,0)+81))),VALUE(INDIRECT("J"&amp;(MATCH(B70,B71:B502,0)+92))),VALUE(INDIRECT("J"&amp;(MATCH(B70,B71:B502,0)+103))))</f>
        <v>12.585000000000001</v>
      </c>
      <c r="E70" t="str">
        <f t="shared" ca="1" si="10"/>
        <v>above average</v>
      </c>
      <c r="F70" t="str">
        <f t="shared" ref="F70:F76" ca="1" si="11">IF(E70="above average",LOWER(TRIM(IF(ISNUMBER(VALUE(RIGHT(B70,1))),REPLACE(B70,LEN(B70),1,""),B70))),"")</f>
        <v>trailing p/e</v>
      </c>
      <c r="G70" t="str">
        <f ca="1">IFERROR(LEFT(F70,FIND("(",F70) - 2),F70)</f>
        <v>trailing p/e</v>
      </c>
      <c r="I70" t="str">
        <f t="shared" ca="1" si="4"/>
        <v>N/A</v>
      </c>
      <c r="J70">
        <f t="shared" si="5"/>
        <v>16.88</v>
      </c>
      <c r="K70">
        <f t="shared" ca="1" si="6"/>
        <v>12.585000000000001</v>
      </c>
      <c r="L70" t="str">
        <f t="shared" ca="1" si="7"/>
        <v>N/A</v>
      </c>
      <c r="M70" t="str">
        <f t="shared" ca="1" si="8"/>
        <v>N/A</v>
      </c>
      <c r="N70" t="str">
        <f t="shared" ca="1" si="9"/>
        <v>N/A</v>
      </c>
    </row>
    <row r="71" spans="1:14" x14ac:dyDescent="0.3">
      <c r="A71" s="1">
        <v>3</v>
      </c>
      <c r="B71" t="s">
        <v>124</v>
      </c>
      <c r="C71" t="s">
        <v>7120</v>
      </c>
      <c r="D71">
        <f ca="1">AVERAGE(VALUE(INDIRECT("J"&amp;(MATCH(B71,B72:B503,0)+71))),VALUE(INDIRECT("J"&amp;(MATCH(B71,B72:B503,0)+82))),VALUE(INDIRECT("J"&amp;(MATCH(B71,B72:B503,0)+93))),VALUE(INDIRECT("J"&amp;(MATCH(B71,B72:B503,0)+104))))</f>
        <v>28.212499999999999</v>
      </c>
      <c r="E71" t="str">
        <f t="shared" ca="1" si="10"/>
        <v>above average</v>
      </c>
      <c r="F71" t="str">
        <f t="shared" ca="1" si="11"/>
        <v>forward p/e</v>
      </c>
      <c r="G71" t="str">
        <f t="shared" ref="G71:G76" ca="1" si="12">IF(F71&lt;&gt;"", G70 &amp; ", " &amp; IFERROR(LEFT(F71,FIND("(",F71) - 2),F71),G70)</f>
        <v>trailing p/e, forward p/e</v>
      </c>
      <c r="I71" t="str">
        <f t="shared" ca="1" si="4"/>
        <v>N/A</v>
      </c>
      <c r="J71">
        <f t="shared" si="5"/>
        <v>85.65</v>
      </c>
      <c r="K71">
        <f t="shared" ca="1" si="6"/>
        <v>28.212499999999999</v>
      </c>
      <c r="L71" t="str">
        <f t="shared" ca="1" si="7"/>
        <v>N/A</v>
      </c>
      <c r="M71" t="str">
        <f t="shared" ca="1" si="8"/>
        <v>N/A</v>
      </c>
      <c r="N71" t="str">
        <f t="shared" ca="1" si="9"/>
        <v>N/A</v>
      </c>
    </row>
    <row r="72" spans="1:14" x14ac:dyDescent="0.3">
      <c r="A72" s="1">
        <v>4</v>
      </c>
      <c r="B72" t="s">
        <v>126</v>
      </c>
      <c r="C72" t="s">
        <v>4633</v>
      </c>
      <c r="D72">
        <f ca="1">AVERAGE(VALUE(INDIRECT("J"&amp;(MATCH(B72,B73:B504,0)+72))),VALUE(INDIRECT("J"&amp;(MATCH(B72,B73:B504,0)+83))),VALUE(INDIRECT("J"&amp;(MATCH(B72,B73:B504,0)+94))),VALUE(INDIRECT("J"&amp;(MATCH(B72,B73:B504,0)+105))))</f>
        <v>4.6325000000000003</v>
      </c>
      <c r="E72" t="str">
        <f t="shared" ca="1" si="10"/>
        <v>above average</v>
      </c>
      <c r="F72" t="str">
        <f t="shared" ca="1" si="11"/>
        <v>peg ratio (5 yr expected)</v>
      </c>
      <c r="G72" t="str">
        <f t="shared" ca="1" si="12"/>
        <v>trailing p/e, forward p/e, peg ratio</v>
      </c>
      <c r="I72" t="str">
        <f t="shared" ca="1" si="4"/>
        <v>N/A</v>
      </c>
      <c r="J72">
        <f t="shared" si="5"/>
        <v>12.46</v>
      </c>
      <c r="K72">
        <f t="shared" ca="1" si="6"/>
        <v>4.6325000000000003</v>
      </c>
      <c r="L72" t="str">
        <f t="shared" ca="1" si="7"/>
        <v>N/A</v>
      </c>
      <c r="M72" t="str">
        <f t="shared" ca="1" si="8"/>
        <v>N/A</v>
      </c>
      <c r="N72" t="str">
        <f t="shared" ca="1" si="9"/>
        <v>N/A</v>
      </c>
    </row>
    <row r="73" spans="1:14" x14ac:dyDescent="0.3">
      <c r="A73" s="1">
        <v>5</v>
      </c>
      <c r="B73" t="s">
        <v>128</v>
      </c>
      <c r="C73" t="s">
        <v>7121</v>
      </c>
      <c r="D73">
        <f ca="1">AVERAGE(VALUE(INDIRECT("J"&amp;(MATCH(B73,B74:B505,0)+73))),VALUE(INDIRECT("J"&amp;(MATCH(B73,B74:B505,0)+84))),VALUE(INDIRECT("J"&amp;(MATCH(B73,B74:B505,0)+95))),VALUE(INDIRECT("J"&amp;(MATCH(B73,B74:B505,0)+106))))</f>
        <v>7.3900000000000006</v>
      </c>
      <c r="E73" t="str">
        <f t="shared" ca="1" si="10"/>
        <v>below average</v>
      </c>
      <c r="F73" t="str">
        <f t="shared" ca="1" si="11"/>
        <v/>
      </c>
      <c r="G73" t="str">
        <f t="shared" ca="1" si="12"/>
        <v>trailing p/e, forward p/e, peg ratio</v>
      </c>
      <c r="I73" t="str">
        <f t="shared" ca="1" si="4"/>
        <v>N/A</v>
      </c>
      <c r="J73">
        <f t="shared" si="5"/>
        <v>7.36</v>
      </c>
      <c r="K73">
        <f t="shared" ca="1" si="6"/>
        <v>7.39</v>
      </c>
      <c r="L73" t="str">
        <f t="shared" ca="1" si="7"/>
        <v>N/A</v>
      </c>
      <c r="M73" t="str">
        <f t="shared" ca="1" si="8"/>
        <v>N/A</v>
      </c>
      <c r="N73" t="str">
        <f t="shared" ca="1" si="9"/>
        <v>N/A</v>
      </c>
    </row>
    <row r="74" spans="1:14" x14ac:dyDescent="0.3">
      <c r="A74" s="1">
        <v>6</v>
      </c>
      <c r="B74" t="s">
        <v>130</v>
      </c>
      <c r="C74" t="s">
        <v>1346</v>
      </c>
      <c r="D74">
        <f ca="1">AVERAGE(VALUE(INDIRECT("J"&amp;(MATCH(B74,B75:B506,0)+74))),VALUE(INDIRECT("J"&amp;(MATCH(B74,B75:B506,0)+85))),VALUE(INDIRECT("J"&amp;(MATCH(B74,B75:B506,0)+96))),VALUE(INDIRECT("J"&amp;(MATCH(B74,B75:B506,0)+107))))</f>
        <v>1.7425000000000002</v>
      </c>
      <c r="E74" t="str">
        <f t="shared" ca="1" si="10"/>
        <v>above average</v>
      </c>
      <c r="F74" t="str">
        <f t="shared" ca="1" si="11"/>
        <v>price/book (mrq)</v>
      </c>
      <c r="G74" t="str">
        <f t="shared" ca="1" si="12"/>
        <v>trailing p/e, forward p/e, peg ratio, price/book</v>
      </c>
      <c r="I74" t="str">
        <f t="shared" ca="1" si="4"/>
        <v>N/A</v>
      </c>
      <c r="J74">
        <f t="shared" si="5"/>
        <v>4.3899999999999997</v>
      </c>
      <c r="K74">
        <f t="shared" ca="1" si="6"/>
        <v>1.7424999999999999</v>
      </c>
      <c r="L74" t="str">
        <f t="shared" ca="1" si="7"/>
        <v>N/A</v>
      </c>
      <c r="M74" t="str">
        <f t="shared" ca="1" si="8"/>
        <v>N/A</v>
      </c>
      <c r="N74" t="str">
        <f t="shared" ca="1" si="9"/>
        <v>N/A</v>
      </c>
    </row>
    <row r="75" spans="1:14" x14ac:dyDescent="0.3">
      <c r="A75" s="1">
        <v>7</v>
      </c>
      <c r="B75" t="s">
        <v>132</v>
      </c>
      <c r="D75" t="e">
        <f ca="1">AVERAGE(VALUE(INDIRECT("J"&amp;(MATCH(B75,B76:B507,0)+75))),VALUE(INDIRECT("J"&amp;(MATCH(B75,B76:B507,0)+86))),VALUE(INDIRECT("J"&amp;(MATCH(B75,B76:B507,0)+97))),VALUE(INDIRECT("J"&amp;(MATCH(B75,B76:B507,0)+108))))</f>
        <v>#VALUE!</v>
      </c>
      <c r="E75" t="e">
        <f t="shared" ca="1" si="10"/>
        <v>#VALUE!</v>
      </c>
      <c r="F75" t="e">
        <f t="shared" ca="1" si="11"/>
        <v>#VALUE!</v>
      </c>
      <c r="G75" t="e">
        <f t="shared" ca="1" si="12"/>
        <v>#VALUE!</v>
      </c>
      <c r="I75" t="str">
        <f t="shared" ca="1" si="4"/>
        <v>N/A</v>
      </c>
      <c r="J75" t="str">
        <f t="shared" si="5"/>
        <v>N/A</v>
      </c>
      <c r="K75" t="str">
        <f t="shared" ca="1" si="6"/>
        <v>N/A</v>
      </c>
      <c r="L75" t="str">
        <f t="shared" ca="1" si="7"/>
        <v>N/A</v>
      </c>
      <c r="M75" t="str">
        <f t="shared" ca="1" si="8"/>
        <v>N/A</v>
      </c>
      <c r="N75" t="str">
        <f t="shared" ca="1" si="9"/>
        <v>N/A</v>
      </c>
    </row>
    <row r="76" spans="1:14" x14ac:dyDescent="0.3">
      <c r="A76" s="1">
        <v>8</v>
      </c>
      <c r="B76" t="s">
        <v>133</v>
      </c>
      <c r="D76" t="e">
        <f ca="1">AVERAGE(VALUE(INDIRECT("J"&amp;(MATCH(B76,B77:B508,0)+76))),VALUE(INDIRECT("J"&amp;(MATCH(B76,B77:B508,0)+87))),VALUE(INDIRECT("J"&amp;(MATCH(B76,B77:B508,0)+98))),VALUE(INDIRECT("J"&amp;(MATCH(B76,B77:B508,0)+109))))</f>
        <v>#VALUE!</v>
      </c>
      <c r="E76" t="e">
        <f t="shared" ca="1" si="10"/>
        <v>#VALUE!</v>
      </c>
      <c r="F76" t="e">
        <f t="shared" ca="1" si="11"/>
        <v>#VALUE!</v>
      </c>
      <c r="G76" t="e">
        <f t="shared" ca="1" si="12"/>
        <v>#VALUE!</v>
      </c>
      <c r="I76" t="str">
        <f t="shared" ca="1" si="4"/>
        <v>N/A</v>
      </c>
      <c r="J76" t="str">
        <f t="shared" si="5"/>
        <v>N/A</v>
      </c>
      <c r="K76" t="str">
        <f t="shared" ca="1" si="6"/>
        <v>N/A</v>
      </c>
      <c r="L76" t="str">
        <f t="shared" ca="1" si="7"/>
        <v>N/A</v>
      </c>
      <c r="M76" t="str">
        <f t="shared" ca="1" si="8"/>
        <v>N/A</v>
      </c>
      <c r="N76" t="str">
        <f t="shared" ca="1" si="9"/>
        <v>N/A</v>
      </c>
    </row>
    <row r="77" spans="1:14" x14ac:dyDescent="0.3">
      <c r="F77" t="e">
        <f ca="1">IF(F76="",IF(F75="",IF(F74="",IF(F73="",IF(F72="",IF(F71="",IFERROR(LEFT(F70,FIND("(",F70) - 2),F70),IFERROR(LEFT(F71,FIND("(",F71) - 2),F71)),IFERROR(LEFT(F72,FIND("(",F72) - 2),F72)),IFERROR(LEFT(F73,FIND("(",F73) - 2),F73)),IFERROR(LEFT(F74,FIND("(",F74) - 2),F74)),IFERROR(LEFT(F75,FIND("(",F75) - 2),F75)),IFERROR(LEFT(F76,FIND("(",F76) - 2),F76))</f>
        <v>#VALUE!</v>
      </c>
      <c r="G77" t="e">
        <f ca="1">TRIM(IF(LEFT(G76,1)=",",REPLACE(G76,1,1,""),SUBSTITUTE(G76,F77, "and " &amp; F77)))</f>
        <v>#VALUE!</v>
      </c>
      <c r="I77" t="str">
        <f t="shared" ca="1" si="4"/>
        <v>N/A</v>
      </c>
      <c r="J77" t="str">
        <f t="shared" si="5"/>
        <v>N/A</v>
      </c>
      <c r="K77" t="str">
        <f t="shared" si="6"/>
        <v>N/A</v>
      </c>
      <c r="L77" t="str">
        <f t="shared" si="7"/>
        <v>N/A</v>
      </c>
      <c r="M77" t="str">
        <f t="shared" ca="1" si="8"/>
        <v>N/A</v>
      </c>
      <c r="N77" t="str">
        <f t="shared" ca="1" si="9"/>
        <v>N/A</v>
      </c>
    </row>
    <row r="78" spans="1:14" x14ac:dyDescent="0.3">
      <c r="A78" s="1">
        <v>0</v>
      </c>
      <c r="B78" t="s">
        <v>134</v>
      </c>
      <c r="C78" t="s">
        <v>135</v>
      </c>
      <c r="D78" t="e">
        <f ca="1">IF(COUNTIF(E70:E76,"=above average")&gt;0,"There are some indications that "&amp;D1&amp;" may be overvalued. The company has a higher " &amp; G77 &amp; " than the comparable average", "Inconclusive")</f>
        <v>#VALUE!</v>
      </c>
      <c r="I78" t="str">
        <f t="shared" ca="1" si="4"/>
        <v>N/A</v>
      </c>
      <c r="J78" t="str">
        <f t="shared" si="5"/>
        <v>N/A</v>
      </c>
      <c r="K78" t="str">
        <f t="shared" ca="1" si="6"/>
        <v>N/A</v>
      </c>
      <c r="L78" t="str">
        <f t="shared" si="7"/>
        <v>N/A</v>
      </c>
      <c r="M78" t="str">
        <f t="shared" si="8"/>
        <v>N/A</v>
      </c>
      <c r="N78" t="str">
        <f t="shared" si="9"/>
        <v>N/A</v>
      </c>
    </row>
    <row r="79" spans="1:14" x14ac:dyDescent="0.3">
      <c r="A79" s="1">
        <v>1</v>
      </c>
      <c r="B79" t="s">
        <v>136</v>
      </c>
      <c r="C79" t="s">
        <v>137</v>
      </c>
      <c r="I79" t="str">
        <f t="shared" si="4"/>
        <v>N/A</v>
      </c>
      <c r="J79" t="str">
        <f t="shared" si="5"/>
        <v>N/A</v>
      </c>
      <c r="K79" t="str">
        <f t="shared" si="6"/>
        <v>N/A</v>
      </c>
      <c r="L79" t="str">
        <f t="shared" si="7"/>
        <v>N/A</v>
      </c>
      <c r="M79" t="str">
        <f t="shared" si="8"/>
        <v>N/A</v>
      </c>
      <c r="N79" t="str">
        <f t="shared" si="9"/>
        <v>N/A</v>
      </c>
    </row>
    <row r="80" spans="1:14" x14ac:dyDescent="0.3">
      <c r="I80" t="str">
        <f t="shared" si="4"/>
        <v>N/A</v>
      </c>
      <c r="J80" t="str">
        <f t="shared" si="5"/>
        <v>N/A</v>
      </c>
      <c r="K80" t="str">
        <f t="shared" si="6"/>
        <v>N/A</v>
      </c>
      <c r="L80" t="str">
        <f t="shared" si="7"/>
        <v>N/A</v>
      </c>
      <c r="M80" t="str">
        <f t="shared" si="8"/>
        <v>N/A</v>
      </c>
      <c r="N80" t="str">
        <f t="shared" si="9"/>
        <v>N/A</v>
      </c>
    </row>
    <row r="81" spans="1:14" x14ac:dyDescent="0.3">
      <c r="A81" s="1">
        <v>0</v>
      </c>
      <c r="B81" t="s">
        <v>138</v>
      </c>
      <c r="C81" t="s">
        <v>1851</v>
      </c>
      <c r="F81" t="str">
        <f t="shared" ref="F81:F87" ca="1" si="13">IF(E70="below average",LOWER(TRIM(IF(ISNUMBER(VALUE(RIGHT(B70,1))),REPLACE(B70,LEN(B70),1,""),B70))),"")</f>
        <v/>
      </c>
      <c r="G81" t="str">
        <f ca="1">IFERROR(LEFT(F81,FIND("(",F81) - 2),F81)</f>
        <v/>
      </c>
      <c r="I81" t="str">
        <f t="shared" ca="1" si="4"/>
        <v>N/A</v>
      </c>
      <c r="J81">
        <f t="shared" si="5"/>
        <v>0.42799999999999999</v>
      </c>
      <c r="K81" t="str">
        <f t="shared" si="6"/>
        <v>N/A</v>
      </c>
      <c r="L81" t="str">
        <f t="shared" si="7"/>
        <v>N/A</v>
      </c>
      <c r="M81" t="str">
        <f t="shared" ca="1" si="8"/>
        <v>N/A</v>
      </c>
      <c r="N81" t="str">
        <f t="shared" ca="1" si="9"/>
        <v>N/A</v>
      </c>
    </row>
    <row r="82" spans="1:14" x14ac:dyDescent="0.3">
      <c r="A82" s="1">
        <v>1</v>
      </c>
      <c r="B82" t="s">
        <v>140</v>
      </c>
      <c r="C82" t="s">
        <v>7122</v>
      </c>
      <c r="F82" t="str">
        <f t="shared" ca="1" si="13"/>
        <v/>
      </c>
      <c r="G82" t="str">
        <f t="shared" ref="G82:G87" ca="1" si="14">IF(F82&lt;&gt;"", G81 &amp; ", " &amp; IFERROR(LEFT(F82,FIND("(",F82) - 2),F82),G81)</f>
        <v/>
      </c>
      <c r="I82" t="str">
        <f t="shared" ca="1" si="4"/>
        <v>N/A</v>
      </c>
      <c r="J82">
        <f t="shared" si="5"/>
        <v>0.24679999999999999</v>
      </c>
      <c r="K82" t="str">
        <f t="shared" si="6"/>
        <v>N/A</v>
      </c>
      <c r="L82" t="str">
        <f t="shared" si="7"/>
        <v>N/A</v>
      </c>
      <c r="M82" t="str">
        <f t="shared" ca="1" si="8"/>
        <v>N/A</v>
      </c>
      <c r="N82" t="str">
        <f t="shared" ca="1" si="9"/>
        <v>N/A</v>
      </c>
    </row>
    <row r="83" spans="1:14" x14ac:dyDescent="0.3">
      <c r="F83" t="str">
        <f t="shared" ca="1" si="13"/>
        <v/>
      </c>
      <c r="G83" t="str">
        <f t="shared" ca="1" si="14"/>
        <v/>
      </c>
      <c r="I83" t="str">
        <f t="shared" ca="1" si="4"/>
        <v>N/A</v>
      </c>
      <c r="J83" t="str">
        <f t="shared" si="5"/>
        <v>N/A</v>
      </c>
      <c r="K83" t="str">
        <f t="shared" si="6"/>
        <v>N/A</v>
      </c>
      <c r="L83" t="str">
        <f t="shared" si="7"/>
        <v>N/A</v>
      </c>
      <c r="M83" t="str">
        <f t="shared" ca="1" si="8"/>
        <v>N/A</v>
      </c>
      <c r="N83" t="str">
        <f t="shared" ca="1" si="9"/>
        <v>N/A</v>
      </c>
    </row>
    <row r="84" spans="1:14" x14ac:dyDescent="0.3">
      <c r="A84" s="1">
        <v>0</v>
      </c>
      <c r="B84" t="s">
        <v>142</v>
      </c>
      <c r="C84" t="s">
        <v>7123</v>
      </c>
      <c r="F84" t="str">
        <f t="shared" ca="1" si="13"/>
        <v>price/sales (ttm)</v>
      </c>
      <c r="G84" t="str">
        <f t="shared" ca="1" si="14"/>
        <v>, price/sales</v>
      </c>
      <c r="I84" t="str">
        <f t="shared" ca="1" si="4"/>
        <v>N/A</v>
      </c>
      <c r="J84">
        <f t="shared" si="5"/>
        <v>2.4400000000000002E-2</v>
      </c>
      <c r="K84" t="str">
        <f t="shared" si="6"/>
        <v>N/A</v>
      </c>
      <c r="L84" t="str">
        <f t="shared" si="7"/>
        <v>N/A</v>
      </c>
      <c r="M84" t="str">
        <f t="shared" ca="1" si="8"/>
        <v>N/A</v>
      </c>
      <c r="N84" t="str">
        <f t="shared" ca="1" si="9"/>
        <v>N/A</v>
      </c>
    </row>
    <row r="85" spans="1:14" x14ac:dyDescent="0.3">
      <c r="A85" s="1">
        <v>1</v>
      </c>
      <c r="B85" t="s">
        <v>144</v>
      </c>
      <c r="C85" t="s">
        <v>7124</v>
      </c>
      <c r="F85" t="str">
        <f t="shared" ca="1" si="13"/>
        <v/>
      </c>
      <c r="G85" t="str">
        <f t="shared" ca="1" si="14"/>
        <v>, price/sales</v>
      </c>
      <c r="I85" t="str">
        <f t="shared" ca="1" si="4"/>
        <v>N/A</v>
      </c>
      <c r="J85">
        <f t="shared" si="5"/>
        <v>0.25030000000000002</v>
      </c>
      <c r="K85" t="str">
        <f t="shared" si="6"/>
        <v>N/A</v>
      </c>
      <c r="L85" t="str">
        <f t="shared" si="7"/>
        <v>N/A</v>
      </c>
      <c r="M85" t="str">
        <f t="shared" ca="1" si="8"/>
        <v>N/A</v>
      </c>
      <c r="N85" t="str">
        <f t="shared" ca="1" si="9"/>
        <v>N/A</v>
      </c>
    </row>
    <row r="86" spans="1:14" x14ac:dyDescent="0.3">
      <c r="F86" t="e">
        <f t="shared" ca="1" si="13"/>
        <v>#VALUE!</v>
      </c>
      <c r="G86" t="e">
        <f t="shared" ca="1" si="14"/>
        <v>#VALUE!</v>
      </c>
      <c r="I86" t="str">
        <f t="shared" ca="1" si="4"/>
        <v>N/A</v>
      </c>
      <c r="J86" t="str">
        <f t="shared" si="5"/>
        <v>N/A</v>
      </c>
      <c r="K86" t="str">
        <f t="shared" si="6"/>
        <v>N/A</v>
      </c>
      <c r="L86" t="str">
        <f t="shared" si="7"/>
        <v>N/A</v>
      </c>
      <c r="M86" t="str">
        <f t="shared" ca="1" si="8"/>
        <v>N/A</v>
      </c>
      <c r="N86" t="str">
        <f t="shared" ca="1" si="9"/>
        <v>N/A</v>
      </c>
    </row>
    <row r="87" spans="1:14" x14ac:dyDescent="0.3">
      <c r="A87" s="1">
        <v>0</v>
      </c>
      <c r="B87" t="s">
        <v>146</v>
      </c>
      <c r="C87" t="s">
        <v>7125</v>
      </c>
      <c r="F87" t="e">
        <f t="shared" ca="1" si="13"/>
        <v>#VALUE!</v>
      </c>
      <c r="G87" t="e">
        <f t="shared" ca="1" si="14"/>
        <v>#VALUE!</v>
      </c>
      <c r="I87" t="str">
        <f t="shared" ca="1" si="4"/>
        <v>N/A</v>
      </c>
      <c r="J87">
        <f t="shared" si="5"/>
        <v>976840000</v>
      </c>
      <c r="K87" t="str">
        <f t="shared" si="6"/>
        <v>N/A</v>
      </c>
      <c r="L87" t="str">
        <f t="shared" si="7"/>
        <v>N/A</v>
      </c>
      <c r="M87" t="str">
        <f t="shared" ca="1" si="8"/>
        <v>N/A</v>
      </c>
      <c r="N87" t="str">
        <f t="shared" ca="1" si="9"/>
        <v>N/A</v>
      </c>
    </row>
    <row r="88" spans="1:14" x14ac:dyDescent="0.3">
      <c r="A88" s="1">
        <v>1</v>
      </c>
      <c r="B88" t="s">
        <v>147</v>
      </c>
      <c r="C88" t="s">
        <v>7126</v>
      </c>
      <c r="F88" t="e">
        <f ca="1">IF(F87="",IF(F86="",IF(F85="",IF(F84="",IF(F83="",IF(F82="",IFERROR(LEFT(F81,FIND("(",F81) - 2),F81),IFERROR(LEFT(F82,FIND("(",F82) - 2),F82)),IFERROR(LEFT(F83,FIND("(",F83) - 2),F83)),IFERROR(LEFT(F84,FIND("(",F84) - 2),F84)),IFERROR(LEFT(F85,FIND("(",F85) - 2),F85)),IFERROR(LEFT(F86,FIND("(",F86) - 2),F86)),IFERROR(LEFT(F87,FIND("(",F87) - 2),F87))</f>
        <v>#VALUE!</v>
      </c>
      <c r="G88" t="e">
        <f ca="1">TRIM(IF(LEFT(G87,1)=",",REPLACE(G87,1,1,""),SUBSTITUTE(G87,F88, "and " &amp; F88)))</f>
        <v>#VALUE!</v>
      </c>
      <c r="I88" t="str">
        <f t="shared" ca="1" si="4"/>
        <v>N/A</v>
      </c>
      <c r="J88">
        <f t="shared" si="5"/>
        <v>6.26</v>
      </c>
      <c r="K88" t="str">
        <f t="shared" si="6"/>
        <v>N/A</v>
      </c>
      <c r="L88" t="str">
        <f t="shared" si="7"/>
        <v>N/A</v>
      </c>
      <c r="M88" t="str">
        <f t="shared" ca="1" si="8"/>
        <v>N/A</v>
      </c>
      <c r="N88" t="str">
        <f t="shared" ca="1" si="9"/>
        <v>N/A</v>
      </c>
    </row>
    <row r="89" spans="1:14" x14ac:dyDescent="0.3">
      <c r="A89" s="1">
        <v>2</v>
      </c>
      <c r="B89" t="s">
        <v>149</v>
      </c>
      <c r="C89" t="s">
        <v>3113</v>
      </c>
      <c r="D89" t="e">
        <f ca="1">IF(COUNTIF(E70:E76,"=below average")&gt;0,"There are some indications that "&amp;D1&amp;" may be undervalued. The company has a lower " &amp; G88 &amp; " than the comparable average", "Inconclusive")</f>
        <v>#VALUE!</v>
      </c>
      <c r="I89" t="str">
        <f t="shared" ca="1" si="4"/>
        <v>N/A</v>
      </c>
      <c r="J89">
        <f t="shared" si="5"/>
        <v>0.01</v>
      </c>
      <c r="K89" t="str">
        <f t="shared" ca="1" si="6"/>
        <v>N/A</v>
      </c>
      <c r="L89" t="str">
        <f t="shared" si="7"/>
        <v>N/A</v>
      </c>
      <c r="M89" t="str">
        <f t="shared" si="8"/>
        <v>N/A</v>
      </c>
      <c r="N89" t="str">
        <f t="shared" si="9"/>
        <v>N/A</v>
      </c>
    </row>
    <row r="90" spans="1:14" x14ac:dyDescent="0.3">
      <c r="A90" s="1">
        <v>3</v>
      </c>
      <c r="B90" t="s">
        <v>151</v>
      </c>
      <c r="C90" t="s">
        <v>7127</v>
      </c>
      <c r="I90" t="str">
        <f t="shared" si="4"/>
        <v>N/A</v>
      </c>
      <c r="J90">
        <f t="shared" si="5"/>
        <v>639090000</v>
      </c>
      <c r="K90" t="str">
        <f t="shared" si="6"/>
        <v>N/A</v>
      </c>
      <c r="L90" t="str">
        <f t="shared" si="7"/>
        <v>N/A</v>
      </c>
      <c r="M90" t="str">
        <f t="shared" si="8"/>
        <v>N/A</v>
      </c>
      <c r="N90" t="str">
        <f t="shared" si="9"/>
        <v>N/A</v>
      </c>
    </row>
    <row r="91" spans="1:14" x14ac:dyDescent="0.3">
      <c r="A91" s="1">
        <v>4</v>
      </c>
      <c r="B91" t="s">
        <v>153</v>
      </c>
      <c r="C91" t="s">
        <v>7128</v>
      </c>
      <c r="I91" t="str">
        <f t="shared" si="4"/>
        <v>N/A</v>
      </c>
      <c r="J91">
        <f t="shared" si="5"/>
        <v>572560000</v>
      </c>
      <c r="K91" t="str">
        <f t="shared" si="6"/>
        <v>N/A</v>
      </c>
      <c r="L91" t="str">
        <f t="shared" si="7"/>
        <v>N/A</v>
      </c>
      <c r="M91" t="str">
        <f t="shared" si="8"/>
        <v>N/A</v>
      </c>
      <c r="N91" t="str">
        <f t="shared" si="9"/>
        <v>N/A</v>
      </c>
    </row>
    <row r="92" spans="1:14" x14ac:dyDescent="0.3">
      <c r="A92" s="1">
        <v>5</v>
      </c>
      <c r="B92" t="s">
        <v>155</v>
      </c>
      <c r="C92" t="s">
        <v>7129</v>
      </c>
      <c r="I92" t="str">
        <f t="shared" si="4"/>
        <v>N/A</v>
      </c>
      <c r="J92">
        <f t="shared" si="5"/>
        <v>406050000</v>
      </c>
      <c r="K92" t="str">
        <f t="shared" si="6"/>
        <v>N/A</v>
      </c>
      <c r="L92" t="str">
        <f t="shared" si="7"/>
        <v>N/A</v>
      </c>
      <c r="M92" t="str">
        <f t="shared" si="8"/>
        <v>N/A</v>
      </c>
      <c r="N92" t="str">
        <f t="shared" si="9"/>
        <v>N/A</v>
      </c>
    </row>
    <row r="93" spans="1:14" x14ac:dyDescent="0.3">
      <c r="A93" s="1">
        <v>6</v>
      </c>
      <c r="B93" t="s">
        <v>157</v>
      </c>
      <c r="C93" t="s">
        <v>7088</v>
      </c>
      <c r="I93" t="str">
        <f t="shared" si="4"/>
        <v>N/A</v>
      </c>
      <c r="J93">
        <f t="shared" si="5"/>
        <v>2.59</v>
      </c>
      <c r="K93" t="str">
        <f t="shared" si="6"/>
        <v>N/A</v>
      </c>
      <c r="L93" t="str">
        <f t="shared" si="7"/>
        <v>N/A</v>
      </c>
      <c r="M93" t="str">
        <f t="shared" si="8"/>
        <v>N/A</v>
      </c>
      <c r="N93" t="str">
        <f t="shared" si="9"/>
        <v>N/A</v>
      </c>
    </row>
    <row r="94" spans="1:14" x14ac:dyDescent="0.3">
      <c r="A94" s="1">
        <v>7</v>
      </c>
      <c r="B94" t="s">
        <v>158</v>
      </c>
      <c r="C94" t="s">
        <v>7130</v>
      </c>
      <c r="I94" t="str">
        <f t="shared" si="4"/>
        <v>N/A</v>
      </c>
      <c r="J94">
        <f t="shared" si="5"/>
        <v>-0.47399999999999998</v>
      </c>
      <c r="K94" t="str">
        <f t="shared" si="6"/>
        <v>N/A</v>
      </c>
      <c r="L94" t="str">
        <f t="shared" si="7"/>
        <v>N/A</v>
      </c>
      <c r="M94" t="str">
        <f t="shared" si="8"/>
        <v>N/A</v>
      </c>
      <c r="N94" t="str">
        <f t="shared" si="9"/>
        <v>N/A</v>
      </c>
    </row>
    <row r="95" spans="1:14" x14ac:dyDescent="0.3">
      <c r="I95" t="str">
        <f t="shared" si="4"/>
        <v>N/A</v>
      </c>
      <c r="J95" t="str">
        <f t="shared" si="5"/>
        <v>N/A</v>
      </c>
      <c r="K95" t="str">
        <f t="shared" si="6"/>
        <v>N/A</v>
      </c>
      <c r="L95" t="str">
        <f t="shared" si="7"/>
        <v>N/A</v>
      </c>
      <c r="M95" t="str">
        <f t="shared" si="8"/>
        <v>N/A</v>
      </c>
      <c r="N95" t="str">
        <f t="shared" si="9"/>
        <v>N/A</v>
      </c>
    </row>
    <row r="96" spans="1:14" x14ac:dyDescent="0.3">
      <c r="A96" s="1">
        <v>0</v>
      </c>
      <c r="B96" t="s">
        <v>159</v>
      </c>
      <c r="C96" t="s">
        <v>7131</v>
      </c>
      <c r="I96" t="str">
        <f t="shared" si="4"/>
        <v>N/A</v>
      </c>
      <c r="J96">
        <f t="shared" si="5"/>
        <v>65069999.999999993</v>
      </c>
      <c r="K96" t="str">
        <f t="shared" si="6"/>
        <v>N/A</v>
      </c>
      <c r="L96" t="str">
        <f t="shared" si="7"/>
        <v>N/A</v>
      </c>
      <c r="M96" t="str">
        <f t="shared" si="8"/>
        <v>N/A</v>
      </c>
      <c r="N96" t="str">
        <f t="shared" si="9"/>
        <v>N/A</v>
      </c>
    </row>
    <row r="97" spans="1:14" x14ac:dyDescent="0.3">
      <c r="A97" s="1">
        <v>1</v>
      </c>
      <c r="B97" t="s">
        <v>161</v>
      </c>
      <c r="C97" t="s">
        <v>456</v>
      </c>
      <c r="I97" t="str">
        <f t="shared" si="4"/>
        <v>N/A</v>
      </c>
      <c r="J97">
        <f t="shared" si="5"/>
        <v>0.41</v>
      </c>
      <c r="K97" t="str">
        <f t="shared" si="6"/>
        <v>N/A</v>
      </c>
      <c r="L97" t="str">
        <f t="shared" si="7"/>
        <v>N/A</v>
      </c>
      <c r="M97" t="str">
        <f t="shared" si="8"/>
        <v>N/A</v>
      </c>
      <c r="N97" t="str">
        <f t="shared" si="9"/>
        <v>N/A</v>
      </c>
    </row>
    <row r="98" spans="1:14" x14ac:dyDescent="0.3">
      <c r="A98" s="1">
        <v>2</v>
      </c>
      <c r="B98" t="s">
        <v>163</v>
      </c>
      <c r="C98" t="s">
        <v>7132</v>
      </c>
      <c r="I98" t="str">
        <f t="shared" si="4"/>
        <v>N/A</v>
      </c>
      <c r="J98">
        <f t="shared" si="5"/>
        <v>3970000000</v>
      </c>
      <c r="K98" t="str">
        <f t="shared" si="6"/>
        <v>N/A</v>
      </c>
      <c r="L98" t="str">
        <f t="shared" si="7"/>
        <v>N/A</v>
      </c>
      <c r="M98" t="str">
        <f t="shared" si="8"/>
        <v>N/A</v>
      </c>
      <c r="N98" t="str">
        <f t="shared" si="9"/>
        <v>N/A</v>
      </c>
    </row>
    <row r="99" spans="1:14" x14ac:dyDescent="0.3">
      <c r="A99" s="1">
        <v>3</v>
      </c>
      <c r="B99" t="s">
        <v>165</v>
      </c>
      <c r="C99" t="s">
        <v>7133</v>
      </c>
      <c r="I99" t="str">
        <f t="shared" si="4"/>
        <v>N/A</v>
      </c>
      <c r="J99">
        <f t="shared" si="5"/>
        <v>205.05</v>
      </c>
      <c r="K99" t="str">
        <f t="shared" si="6"/>
        <v>N/A</v>
      </c>
      <c r="L99" t="str">
        <f t="shared" si="7"/>
        <v>N/A</v>
      </c>
      <c r="M99" t="str">
        <f t="shared" si="8"/>
        <v>N/A</v>
      </c>
      <c r="N99" t="str">
        <f t="shared" si="9"/>
        <v>N/A</v>
      </c>
    </row>
    <row r="100" spans="1:14" x14ac:dyDescent="0.3">
      <c r="A100" s="1">
        <v>4</v>
      </c>
      <c r="B100" t="s">
        <v>167</v>
      </c>
      <c r="C100" t="s">
        <v>439</v>
      </c>
      <c r="I100" t="str">
        <f t="shared" si="4"/>
        <v>N/A</v>
      </c>
      <c r="J100">
        <f t="shared" si="5"/>
        <v>0.42</v>
      </c>
      <c r="K100" t="str">
        <f t="shared" si="6"/>
        <v>N/A</v>
      </c>
      <c r="L100" t="str">
        <f t="shared" si="7"/>
        <v>N/A</v>
      </c>
      <c r="M100" t="str">
        <f t="shared" si="8"/>
        <v>N/A</v>
      </c>
      <c r="N100" t="str">
        <f t="shared" si="9"/>
        <v>N/A</v>
      </c>
    </row>
    <row r="101" spans="1:14" x14ac:dyDescent="0.3">
      <c r="A101" s="1">
        <v>5</v>
      </c>
      <c r="B101" t="s">
        <v>169</v>
      </c>
      <c r="C101" t="s">
        <v>4635</v>
      </c>
      <c r="I101" t="str">
        <f t="shared" si="4"/>
        <v>N/A</v>
      </c>
      <c r="J101">
        <f t="shared" si="5"/>
        <v>9.9499999999999993</v>
      </c>
      <c r="K101" t="str">
        <f t="shared" si="6"/>
        <v>N/A</v>
      </c>
      <c r="L101" t="str">
        <f t="shared" si="7"/>
        <v>N/A</v>
      </c>
      <c r="M101" t="str">
        <f t="shared" si="8"/>
        <v>N/A</v>
      </c>
      <c r="N101" t="str">
        <f t="shared" si="9"/>
        <v>N/A</v>
      </c>
    </row>
    <row r="102" spans="1:14" x14ac:dyDescent="0.3">
      <c r="I102" t="str">
        <f t="shared" si="4"/>
        <v>N/A</v>
      </c>
      <c r="J102" t="str">
        <f t="shared" si="5"/>
        <v>N/A</v>
      </c>
      <c r="K102" t="str">
        <f t="shared" si="6"/>
        <v>N/A</v>
      </c>
      <c r="L102" t="str">
        <f t="shared" si="7"/>
        <v>N/A</v>
      </c>
      <c r="M102" t="str">
        <f t="shared" si="8"/>
        <v>N/A</v>
      </c>
      <c r="N102" t="str">
        <f t="shared" si="9"/>
        <v>N/A</v>
      </c>
    </row>
    <row r="103" spans="1:14" x14ac:dyDescent="0.3">
      <c r="A103" s="1">
        <v>0</v>
      </c>
      <c r="B103" t="s">
        <v>171</v>
      </c>
      <c r="C103" t="s">
        <v>7134</v>
      </c>
      <c r="I103" t="str">
        <f t="shared" si="4"/>
        <v>N/A</v>
      </c>
      <c r="J103">
        <f t="shared" si="5"/>
        <v>372290000</v>
      </c>
      <c r="K103" t="str">
        <f t="shared" si="6"/>
        <v>N/A</v>
      </c>
      <c r="L103" t="str">
        <f t="shared" si="7"/>
        <v>N/A</v>
      </c>
      <c r="M103" t="str">
        <f t="shared" si="8"/>
        <v>N/A</v>
      </c>
      <c r="N103" t="str">
        <f t="shared" si="9"/>
        <v>N/A</v>
      </c>
    </row>
    <row r="104" spans="1:14" x14ac:dyDescent="0.3">
      <c r="A104" s="1">
        <v>1</v>
      </c>
      <c r="B104" t="s">
        <v>173</v>
      </c>
      <c r="C104" t="s">
        <v>7135</v>
      </c>
      <c r="I104" t="str">
        <f t="shared" si="4"/>
        <v>N/A</v>
      </c>
      <c r="J104">
        <f t="shared" si="5"/>
        <v>-41490000</v>
      </c>
      <c r="K104" t="str">
        <f t="shared" si="6"/>
        <v>N/A</v>
      </c>
      <c r="L104" t="str">
        <f t="shared" si="7"/>
        <v>N/A</v>
      </c>
      <c r="M104" t="str">
        <f t="shared" si="8"/>
        <v>N/A</v>
      </c>
      <c r="N104" t="str">
        <f t="shared" si="9"/>
        <v>N/A</v>
      </c>
    </row>
    <row r="105" spans="1:14" x14ac:dyDescent="0.3">
      <c r="I105" t="str">
        <f t="shared" si="4"/>
        <v>N/A</v>
      </c>
      <c r="J105" t="str">
        <f t="shared" si="5"/>
        <v>N/A</v>
      </c>
      <c r="K105" t="str">
        <f t="shared" si="6"/>
        <v>N/A</v>
      </c>
      <c r="L105" t="str">
        <f t="shared" si="7"/>
        <v>N/A</v>
      </c>
      <c r="M105" t="str">
        <f t="shared" si="8"/>
        <v>N/A</v>
      </c>
      <c r="N105" t="str">
        <f t="shared" si="9"/>
        <v>N/A</v>
      </c>
    </row>
    <row r="106" spans="1:14" x14ac:dyDescent="0.3">
      <c r="A106" s="1">
        <v>0</v>
      </c>
      <c r="B106" t="s">
        <v>23</v>
      </c>
      <c r="C106" t="s">
        <v>1086</v>
      </c>
      <c r="I106" t="str">
        <f t="shared" si="4"/>
        <v>N/A</v>
      </c>
      <c r="J106">
        <f t="shared" si="5"/>
        <v>0.69</v>
      </c>
      <c r="K106" t="str">
        <f t="shared" si="6"/>
        <v>N/A</v>
      </c>
      <c r="L106" t="str">
        <f t="shared" si="7"/>
        <v>N/A</v>
      </c>
      <c r="M106" t="str">
        <f t="shared" si="8"/>
        <v>N/A</v>
      </c>
      <c r="N106" t="str">
        <f t="shared" si="9"/>
        <v>N/A</v>
      </c>
    </row>
    <row r="107" spans="1:14" x14ac:dyDescent="0.3">
      <c r="A107" s="1">
        <v>1</v>
      </c>
      <c r="B107" t="s">
        <v>175</v>
      </c>
      <c r="C107" t="s">
        <v>4841</v>
      </c>
      <c r="I107" t="str">
        <f t="shared" si="4"/>
        <v>N/A</v>
      </c>
      <c r="J107">
        <f t="shared" si="5"/>
        <v>-1.3600000000000001E-2</v>
      </c>
      <c r="K107" t="str">
        <f t="shared" si="6"/>
        <v>N/A</v>
      </c>
      <c r="L107" t="str">
        <f t="shared" si="7"/>
        <v>N/A</v>
      </c>
      <c r="M107" t="str">
        <f t="shared" si="8"/>
        <v>N/A</v>
      </c>
      <c r="N107" t="str">
        <f t="shared" si="9"/>
        <v>N/A</v>
      </c>
    </row>
    <row r="108" spans="1:14" x14ac:dyDescent="0.3">
      <c r="A108" s="1">
        <v>2</v>
      </c>
      <c r="B108" t="s">
        <v>177</v>
      </c>
      <c r="C108" t="s">
        <v>178</v>
      </c>
      <c r="I108" t="str">
        <f t="shared" si="4"/>
        <v>N/A</v>
      </c>
      <c r="J108">
        <f t="shared" si="5"/>
        <v>0.14019999999999999</v>
      </c>
      <c r="K108" t="str">
        <f t="shared" si="6"/>
        <v>N/A</v>
      </c>
      <c r="L108" t="str">
        <f t="shared" si="7"/>
        <v>N/A</v>
      </c>
      <c r="M108" t="str">
        <f t="shared" si="8"/>
        <v>N/A</v>
      </c>
      <c r="N108" t="str">
        <f t="shared" si="9"/>
        <v>N/A</v>
      </c>
    </row>
    <row r="109" spans="1:14" x14ac:dyDescent="0.3">
      <c r="A109" s="1">
        <v>3</v>
      </c>
      <c r="B109" t="s">
        <v>179</v>
      </c>
      <c r="C109" t="s">
        <v>7136</v>
      </c>
      <c r="I109" t="str">
        <f t="shared" si="4"/>
        <v>N/A</v>
      </c>
      <c r="J109">
        <f t="shared" si="5"/>
        <v>47.91</v>
      </c>
      <c r="K109" t="str">
        <f t="shared" si="6"/>
        <v>N/A</v>
      </c>
      <c r="L109" t="str">
        <f t="shared" si="7"/>
        <v>N/A</v>
      </c>
      <c r="M109" t="str">
        <f t="shared" si="8"/>
        <v>N/A</v>
      </c>
      <c r="N109" t="str">
        <f t="shared" si="9"/>
        <v>N/A</v>
      </c>
    </row>
    <row r="110" spans="1:14" x14ac:dyDescent="0.3">
      <c r="A110" s="1">
        <v>4</v>
      </c>
      <c r="B110" t="s">
        <v>181</v>
      </c>
      <c r="C110" t="s">
        <v>7137</v>
      </c>
      <c r="I110" t="str">
        <f t="shared" si="4"/>
        <v>N/A</v>
      </c>
      <c r="J110">
        <f t="shared" si="5"/>
        <v>39.659999999999997</v>
      </c>
      <c r="K110" t="str">
        <f t="shared" si="6"/>
        <v>N/A</v>
      </c>
      <c r="L110" t="str">
        <f t="shared" si="7"/>
        <v>N/A</v>
      </c>
      <c r="M110" t="str">
        <f t="shared" si="8"/>
        <v>N/A</v>
      </c>
      <c r="N110" t="str">
        <f t="shared" si="9"/>
        <v>N/A</v>
      </c>
    </row>
    <row r="111" spans="1:14" x14ac:dyDescent="0.3">
      <c r="A111" s="1">
        <v>5</v>
      </c>
      <c r="B111" t="s">
        <v>183</v>
      </c>
      <c r="C111" t="s">
        <v>7138</v>
      </c>
      <c r="I111" t="str">
        <f t="shared" si="4"/>
        <v>N/A</v>
      </c>
      <c r="J111">
        <f t="shared" si="5"/>
        <v>43.64</v>
      </c>
      <c r="K111" t="str">
        <f t="shared" si="6"/>
        <v>N/A</v>
      </c>
      <c r="L111" t="str">
        <f t="shared" si="7"/>
        <v>N/A</v>
      </c>
      <c r="M111" t="str">
        <f t="shared" si="8"/>
        <v>N/A</v>
      </c>
      <c r="N111" t="str">
        <f t="shared" si="9"/>
        <v>N/A</v>
      </c>
    </row>
    <row r="112" spans="1:14" x14ac:dyDescent="0.3">
      <c r="A112" s="1">
        <v>6</v>
      </c>
      <c r="B112" t="s">
        <v>185</v>
      </c>
      <c r="C112" t="s">
        <v>7139</v>
      </c>
      <c r="I112" t="str">
        <f t="shared" si="4"/>
        <v>N/A</v>
      </c>
      <c r="J112">
        <f t="shared" si="5"/>
        <v>44.14</v>
      </c>
      <c r="K112" t="str">
        <f t="shared" si="6"/>
        <v>N/A</v>
      </c>
      <c r="L112" t="str">
        <f t="shared" si="7"/>
        <v>N/A</v>
      </c>
      <c r="M112" t="str">
        <f t="shared" si="8"/>
        <v>N/A</v>
      </c>
      <c r="N112" t="str">
        <f t="shared" si="9"/>
        <v>N/A</v>
      </c>
    </row>
    <row r="113" spans="1:14" x14ac:dyDescent="0.3">
      <c r="I113" t="str">
        <f t="shared" si="4"/>
        <v>N/A</v>
      </c>
      <c r="J113" t="str">
        <f t="shared" si="5"/>
        <v>N/A</v>
      </c>
      <c r="K113" t="str">
        <f t="shared" si="6"/>
        <v>N/A</v>
      </c>
      <c r="L113" t="str">
        <f t="shared" si="7"/>
        <v>N/A</v>
      </c>
      <c r="M113" t="str">
        <f t="shared" si="8"/>
        <v>N/A</v>
      </c>
      <c r="N113" t="str">
        <f t="shared" si="9"/>
        <v>N/A</v>
      </c>
    </row>
    <row r="114" spans="1:14" x14ac:dyDescent="0.3">
      <c r="A114" s="1">
        <v>0</v>
      </c>
      <c r="B114" t="s">
        <v>187</v>
      </c>
      <c r="C114" t="s">
        <v>1190</v>
      </c>
      <c r="I114" t="str">
        <f t="shared" si="4"/>
        <v>N/A</v>
      </c>
      <c r="J114">
        <f t="shared" si="5"/>
        <v>1270000</v>
      </c>
      <c r="K114" t="str">
        <f t="shared" si="6"/>
        <v>N/A</v>
      </c>
      <c r="L114" t="str">
        <f t="shared" si="7"/>
        <v>N/A</v>
      </c>
      <c r="M114" t="str">
        <f t="shared" si="8"/>
        <v>N/A</v>
      </c>
      <c r="N114" t="str">
        <f t="shared" si="9"/>
        <v>N/A</v>
      </c>
    </row>
    <row r="115" spans="1:14" x14ac:dyDescent="0.3">
      <c r="A115" s="1">
        <v>1</v>
      </c>
      <c r="B115" t="s">
        <v>189</v>
      </c>
      <c r="C115" t="s">
        <v>7140</v>
      </c>
      <c r="I115" t="str">
        <f t="shared" si="4"/>
        <v>N/A</v>
      </c>
      <c r="J115">
        <f t="shared" si="5"/>
        <v>902470</v>
      </c>
      <c r="K115" t="str">
        <f t="shared" si="6"/>
        <v>N/A</v>
      </c>
      <c r="L115" t="str">
        <f t="shared" si="7"/>
        <v>N/A</v>
      </c>
      <c r="M115" t="str">
        <f t="shared" si="8"/>
        <v>N/A</v>
      </c>
      <c r="N115" t="str">
        <f t="shared" si="9"/>
        <v>N/A</v>
      </c>
    </row>
    <row r="116" spans="1:14" x14ac:dyDescent="0.3">
      <c r="A116" s="1">
        <v>2</v>
      </c>
      <c r="B116" t="s">
        <v>191</v>
      </c>
      <c r="C116" t="s">
        <v>7141</v>
      </c>
      <c r="I116" t="str">
        <f t="shared" si="4"/>
        <v>N/A</v>
      </c>
      <c r="J116">
        <f t="shared" si="5"/>
        <v>157020000</v>
      </c>
      <c r="K116" t="str">
        <f t="shared" si="6"/>
        <v>N/A</v>
      </c>
      <c r="L116" t="str">
        <f t="shared" si="7"/>
        <v>N/A</v>
      </c>
      <c r="M116" t="str">
        <f t="shared" si="8"/>
        <v>N/A</v>
      </c>
      <c r="N116" t="str">
        <f t="shared" si="9"/>
        <v>N/A</v>
      </c>
    </row>
    <row r="117" spans="1:14" x14ac:dyDescent="0.3">
      <c r="A117" s="1">
        <v>3</v>
      </c>
      <c r="B117" t="s">
        <v>193</v>
      </c>
      <c r="C117" t="s">
        <v>7142</v>
      </c>
      <c r="I117" t="str">
        <f t="shared" si="4"/>
        <v>N/A</v>
      </c>
      <c r="J117">
        <f t="shared" si="5"/>
        <v>155670000</v>
      </c>
      <c r="K117" t="str">
        <f t="shared" si="6"/>
        <v>N/A</v>
      </c>
      <c r="L117" t="str">
        <f t="shared" si="7"/>
        <v>N/A</v>
      </c>
      <c r="M117" t="str">
        <f t="shared" si="8"/>
        <v>N/A</v>
      </c>
      <c r="N117" t="str">
        <f t="shared" si="9"/>
        <v>N/A</v>
      </c>
    </row>
    <row r="118" spans="1:14" x14ac:dyDescent="0.3">
      <c r="A118" s="1">
        <v>4</v>
      </c>
      <c r="B118" t="s">
        <v>195</v>
      </c>
      <c r="C118" t="s">
        <v>7143</v>
      </c>
      <c r="I118" t="str">
        <f t="shared" si="4"/>
        <v>N/A</v>
      </c>
      <c r="J118">
        <f t="shared" si="5"/>
        <v>9.1000000000000004E-3</v>
      </c>
      <c r="K118" t="str">
        <f t="shared" si="6"/>
        <v>N/A</v>
      </c>
      <c r="L118" t="str">
        <f t="shared" si="7"/>
        <v>N/A</v>
      </c>
      <c r="M118" t="str">
        <f t="shared" si="8"/>
        <v>N/A</v>
      </c>
      <c r="N118" t="str">
        <f t="shared" si="9"/>
        <v>N/A</v>
      </c>
    </row>
    <row r="119" spans="1:14" x14ac:dyDescent="0.3">
      <c r="A119" s="1">
        <v>5</v>
      </c>
      <c r="B119" t="s">
        <v>197</v>
      </c>
      <c r="C119" t="s">
        <v>7144</v>
      </c>
      <c r="I119" t="str">
        <f t="shared" si="4"/>
        <v>N/A</v>
      </c>
      <c r="J119">
        <f t="shared" si="5"/>
        <v>1.0290000000000001</v>
      </c>
      <c r="K119" t="str">
        <f t="shared" si="6"/>
        <v>N/A</v>
      </c>
      <c r="L119" t="str">
        <f t="shared" si="7"/>
        <v>N/A</v>
      </c>
      <c r="M119" t="str">
        <f t="shared" si="8"/>
        <v>N/A</v>
      </c>
      <c r="N119" t="str">
        <f t="shared" si="9"/>
        <v>N/A</v>
      </c>
    </row>
    <row r="120" spans="1:14" x14ac:dyDescent="0.3">
      <c r="A120" s="1">
        <v>6</v>
      </c>
      <c r="B120" t="s">
        <v>199</v>
      </c>
      <c r="C120" t="s">
        <v>7145</v>
      </c>
      <c r="I120" t="str">
        <f t="shared" si="4"/>
        <v>N/A</v>
      </c>
      <c r="J120">
        <f t="shared" si="5"/>
        <v>4470000</v>
      </c>
      <c r="K120" t="str">
        <f t="shared" si="6"/>
        <v>N/A</v>
      </c>
      <c r="L120" t="str">
        <f t="shared" si="7"/>
        <v>N/A</v>
      </c>
      <c r="M120" t="str">
        <f t="shared" si="8"/>
        <v>N/A</v>
      </c>
      <c r="N120" t="str">
        <f t="shared" si="9"/>
        <v>N/A</v>
      </c>
    </row>
    <row r="121" spans="1:14" x14ac:dyDescent="0.3">
      <c r="A121" s="1">
        <v>7</v>
      </c>
      <c r="B121" t="s">
        <v>201</v>
      </c>
      <c r="C121" t="s">
        <v>7146</v>
      </c>
      <c r="I121" t="str">
        <f t="shared" si="4"/>
        <v>N/A</v>
      </c>
      <c r="J121">
        <f t="shared" si="5"/>
        <v>3.7</v>
      </c>
      <c r="K121" t="str">
        <f t="shared" si="6"/>
        <v>N/A</v>
      </c>
      <c r="L121" t="str">
        <f t="shared" si="7"/>
        <v>N/A</v>
      </c>
      <c r="M121" t="str">
        <f t="shared" si="8"/>
        <v>N/A</v>
      </c>
      <c r="N121" t="str">
        <f t="shared" si="9"/>
        <v>N/A</v>
      </c>
    </row>
    <row r="122" spans="1:14" x14ac:dyDescent="0.3">
      <c r="A122" s="1">
        <v>8</v>
      </c>
      <c r="B122" t="s">
        <v>203</v>
      </c>
      <c r="C122" t="s">
        <v>7147</v>
      </c>
      <c r="I122" t="str">
        <f t="shared" si="4"/>
        <v>N/A</v>
      </c>
      <c r="J122">
        <f t="shared" si="5"/>
        <v>4.0599999999999997E-2</v>
      </c>
      <c r="K122" t="str">
        <f t="shared" si="6"/>
        <v>N/A</v>
      </c>
      <c r="L122" t="str">
        <f t="shared" si="7"/>
        <v>N/A</v>
      </c>
      <c r="M122" t="str">
        <f t="shared" si="8"/>
        <v>N/A</v>
      </c>
      <c r="N122" t="str">
        <f t="shared" si="9"/>
        <v>N/A</v>
      </c>
    </row>
    <row r="123" spans="1:14" x14ac:dyDescent="0.3">
      <c r="A123" s="1">
        <v>9</v>
      </c>
      <c r="B123" t="s">
        <v>205</v>
      </c>
      <c r="C123" t="s">
        <v>7148</v>
      </c>
      <c r="I123" t="str">
        <f t="shared" si="4"/>
        <v>N/A</v>
      </c>
      <c r="J123">
        <f t="shared" si="5"/>
        <v>4690000</v>
      </c>
      <c r="K123" t="str">
        <f t="shared" si="6"/>
        <v>N/A</v>
      </c>
      <c r="L123" t="str">
        <f t="shared" si="7"/>
        <v>N/A</v>
      </c>
      <c r="M123" t="str">
        <f t="shared" si="8"/>
        <v>N/A</v>
      </c>
      <c r="N123" t="str">
        <f t="shared" si="9"/>
        <v>N/A</v>
      </c>
    </row>
    <row r="124" spans="1:14" x14ac:dyDescent="0.3">
      <c r="I124" t="str">
        <f t="shared" ref="I124:I187" si="15">IF(AND(K124&gt; J124, L124&gt; K124, M124&gt; L124, N124&gt; M124), "pos_trend", IF(AND(K124&lt; J124, L124&lt; K124, M124&lt; L124, N124&lt; M124), "neg_trend", "N/A"))</f>
        <v>N/A</v>
      </c>
      <c r="J124" t="str">
        <f t="shared" ref="J124:J187" si="16">IFERROR(IF(TRIM(C124)="-", "N/A", IF(RIGHT(C124,1)=")",IF(RIGHT(C124,2)="T)",-1000000000000*VALUE(MID(C124,2,LEN(C124)-3)),IF(RIGHT(C124,2)="M)",-1000000*VALUE(MID(C124,2,LEN(C124)-3)),IF(RIGHT(C124,2)="B)",-1000000000*VALUE(MID(C124,2,LEN(C124)-3)),IF(RIGHT(C124,2)="k)",-1000*VALUE(MID(C124,2,LEN(C124)-3)),VALUE(SUBSTITUTE(C124,",","")))))),IF(RIGHT(C124,1)="T",1000000000000*VALUE(LEFT(C124,LEN(C124)-1)),IF(RIGHT(C124,1)="M",1000000*VALUE(LEFT(C124,LEN(C124)-1)),IF(RIGHT(C124,1)="B",1000000000*VALUE(LEFT(C124,LEN(C124)-1)),IF(RIGHT(C124,1)="%",0.01*VALUE(LEFT(C124,LEN(C124)-1)),IF(RIGHT(C124,1)="k",1000*VALUE(LEFT(C124,LEN(C124)-1)),VALUE(SUBSTITUTE(C124,",",""))))))))),"N/A")</f>
        <v>N/A</v>
      </c>
      <c r="K124" t="str">
        <f t="shared" ref="K124:K187" si="17">IFERROR(IF(TRIM(D124)="-", "N/A", IF(RIGHT(D124,1)=")",IF(RIGHT(D124,2)="T)",-1000000000000*VALUE(MID(D124,2,LEN(D124)-3)),IF(RIGHT(D124,2)="M)",-1000000*VALUE(MID(D124,2,LEN(D124)-3)),IF(RIGHT(D124,2)="B)",-1000000000*VALUE(MID(D124,2,LEN(D124)-3)),IF(RIGHT(D124,2)="k)",-1000*VALUE(MID(D124,2,LEN(D124)-3)),VALUE(SUBSTITUTE(D124,",","")))))),IF(RIGHT(D124,1)="T",1000000000000*VALUE(LEFT(D124,LEN(D124)-1)),IF(RIGHT(D124,1)="M",1000000*VALUE(LEFT(D124,LEN(D124)-1)),IF(RIGHT(D124,1)="B",1000000000*VALUE(LEFT(D124,LEN(D124)-1)),IF(RIGHT(D124,1)="%",0.01*VALUE(LEFT(D124,LEN(D124)-1)),IF(RIGHT(D124,1)="k",1000*VALUE(LEFT(D124,LEN(D124)-1)),VALUE(SUBSTITUTE(D124,",",""))))))))),"N/A")</f>
        <v>N/A</v>
      </c>
      <c r="L124" t="str">
        <f t="shared" ref="L124:L187" si="18">IFERROR(IF(TRIM(E124)="-", "N/A", IF(RIGHT(E124,1)=")",IF(RIGHT(E124,2)="T)",-1000000000000*VALUE(MID(E124,2,LEN(E124)-3)),IF(RIGHT(E124,2)="M)",-1000000*VALUE(MID(E124,2,LEN(E124)-3)),IF(RIGHT(E124,2)="B)",-1000000000*VALUE(MID(E124,2,LEN(E124)-3)),IF(RIGHT(E124,2)="k)",-1000*VALUE(MID(E124,2,LEN(E124)-3)),VALUE(SUBSTITUTE(E124,",","")))))),IF(RIGHT(E124,1)="T",1000000000000*VALUE(LEFT(E124,LEN(E124)-1)),IF(RIGHT(E124,1)="M",1000000*VALUE(LEFT(E124,LEN(E124)-1)),IF(RIGHT(E124,1)="B",1000000000*VALUE(LEFT(E124,LEN(E124)-1)),IF(RIGHT(E124,1)="%",0.01*VALUE(LEFT(E124,LEN(E124)-1)),IF(RIGHT(E124,1)="k",1000*VALUE(LEFT(E124,LEN(E124)-1)),VALUE(SUBSTITUTE(E124,",",""))))))))),"N/A")</f>
        <v>N/A</v>
      </c>
      <c r="M124" t="str">
        <f t="shared" ref="M124:M187" si="19">IFERROR(IF(TRIM(F124)="-", "N/A", IF(RIGHT(F124,1)=")",IF(RIGHT(F124,2)="T)",-1000000000000*VALUE(MID(F124,2,LEN(F124)-3)),IF(RIGHT(F124,2)="M)",-1000000*VALUE(MID(F124,2,LEN(F124)-3)),IF(RIGHT(F124,2)="B)",-1000000000*VALUE(MID(F124,2,LEN(F124)-3)),IF(RIGHT(F124,2)="k)",-1000*VALUE(MID(F124,2,LEN(F124)-3)),VALUE(SUBSTITUTE(F124,",","")))))),IF(RIGHT(F124,1)="T",1000000000000*VALUE(LEFT(F124,LEN(F124)-1)),IF(RIGHT(F124,1)="M",1000000*VALUE(LEFT(F124,LEN(F124)-1)),IF(RIGHT(F124,1)="B",1000000000*VALUE(LEFT(F124,LEN(F124)-1)),IF(RIGHT(F124,1)="%",0.01*VALUE(LEFT(F124,LEN(F124)-1)),IF(RIGHT(F124,1)="k",1000*VALUE(LEFT(F124,LEN(F124)-1)),VALUE(SUBSTITUTE(F124,",",""))))))))),"N/A")</f>
        <v>N/A</v>
      </c>
      <c r="N124" t="str">
        <f t="shared" ref="N124:N187" si="20">IFERROR(IF(TRIM(G124)="-", "N/A", IF(RIGHT(G124,1)=")",IF(RIGHT(G124,2)="T)",-1000000000000*VALUE(MID(G124,2,LEN(G124)-3)),IF(RIGHT(G124,2)="M)",-1000000*VALUE(MID(G124,2,LEN(G124)-3)),IF(RIGHT(G124,2)="B)",-1000000000*VALUE(MID(G124,2,LEN(G124)-3)),IF(RIGHT(G124,2)="k)",-1000*VALUE(MID(G124,2,LEN(G124)-3)),VALUE(SUBSTITUTE(G124,",","")))))),IF(RIGHT(G124,1)="T",1000000000000*VALUE(LEFT(G124,LEN(G124)-1)),IF(RIGHT(G124,1)="M",1000000*VALUE(LEFT(G124,LEN(G124)-1)),IF(RIGHT(G124,1)="B",1000000000*VALUE(LEFT(G124,LEN(G124)-1)),IF(RIGHT(G124,1)="%",0.01*VALUE(LEFT(G124,LEN(G124)-1)),IF(RIGHT(G124,1)="k",1000*VALUE(LEFT(G124,LEN(G124)-1)),VALUE(SUBSTITUTE(G124,",",""))))))))),"N/A")</f>
        <v>N/A</v>
      </c>
    </row>
    <row r="125" spans="1:14" x14ac:dyDescent="0.3">
      <c r="A125" s="1">
        <v>0</v>
      </c>
      <c r="B125" t="s">
        <v>207</v>
      </c>
      <c r="C125" t="s">
        <v>2505</v>
      </c>
      <c r="I125" t="str">
        <f t="shared" si="15"/>
        <v>N/A</v>
      </c>
      <c r="J125">
        <f t="shared" si="16"/>
        <v>1.44</v>
      </c>
      <c r="K125" t="str">
        <f t="shared" si="17"/>
        <v>N/A</v>
      </c>
      <c r="L125" t="str">
        <f t="shared" si="18"/>
        <v>N/A</v>
      </c>
      <c r="M125" t="str">
        <f t="shared" si="19"/>
        <v>N/A</v>
      </c>
      <c r="N125" t="str">
        <f t="shared" si="20"/>
        <v>N/A</v>
      </c>
    </row>
    <row r="126" spans="1:14" x14ac:dyDescent="0.3">
      <c r="A126" s="1">
        <v>1</v>
      </c>
      <c r="B126" t="s">
        <v>208</v>
      </c>
      <c r="C126" t="s">
        <v>7149</v>
      </c>
      <c r="I126" t="str">
        <f t="shared" si="15"/>
        <v>N/A</v>
      </c>
      <c r="J126">
        <f t="shared" si="16"/>
        <v>3.2599999999999997E-2</v>
      </c>
      <c r="K126" t="str">
        <f t="shared" si="17"/>
        <v>N/A</v>
      </c>
      <c r="L126" t="str">
        <f t="shared" si="18"/>
        <v>N/A</v>
      </c>
      <c r="M126" t="str">
        <f t="shared" si="19"/>
        <v>N/A</v>
      </c>
      <c r="N126" t="str">
        <f t="shared" si="20"/>
        <v>N/A</v>
      </c>
    </row>
    <row r="127" spans="1:14" x14ac:dyDescent="0.3">
      <c r="A127" s="1">
        <v>2</v>
      </c>
      <c r="B127" t="s">
        <v>209</v>
      </c>
      <c r="C127" t="s">
        <v>7075</v>
      </c>
      <c r="I127" t="str">
        <f t="shared" si="15"/>
        <v>N/A</v>
      </c>
      <c r="J127">
        <f t="shared" si="16"/>
        <v>1.38</v>
      </c>
      <c r="K127" t="str">
        <f t="shared" si="17"/>
        <v>N/A</v>
      </c>
      <c r="L127" t="str">
        <f t="shared" si="18"/>
        <v>N/A</v>
      </c>
      <c r="M127" t="str">
        <f t="shared" si="19"/>
        <v>N/A</v>
      </c>
      <c r="N127" t="str">
        <f t="shared" si="20"/>
        <v>N/A</v>
      </c>
    </row>
    <row r="128" spans="1:14" x14ac:dyDescent="0.3">
      <c r="A128" s="1">
        <v>3</v>
      </c>
      <c r="B128" t="s">
        <v>210</v>
      </c>
      <c r="C128" t="s">
        <v>7150</v>
      </c>
      <c r="I128" t="str">
        <f t="shared" si="15"/>
        <v>N/A</v>
      </c>
      <c r="J128">
        <f t="shared" si="16"/>
        <v>3.1200000000000002E-2</v>
      </c>
      <c r="K128" t="str">
        <f t="shared" si="17"/>
        <v>N/A</v>
      </c>
      <c r="L128" t="str">
        <f t="shared" si="18"/>
        <v>N/A</v>
      </c>
      <c r="M128" t="str">
        <f t="shared" si="19"/>
        <v>N/A</v>
      </c>
      <c r="N128" t="str">
        <f t="shared" si="20"/>
        <v>N/A</v>
      </c>
    </row>
    <row r="129" spans="1:14" x14ac:dyDescent="0.3">
      <c r="A129" s="1">
        <v>4</v>
      </c>
      <c r="B129" t="s">
        <v>211</v>
      </c>
      <c r="C129" t="s">
        <v>7151</v>
      </c>
      <c r="I129" t="str">
        <f t="shared" si="15"/>
        <v>N/A</v>
      </c>
      <c r="J129">
        <f t="shared" si="16"/>
        <v>2.98</v>
      </c>
      <c r="K129" t="str">
        <f t="shared" si="17"/>
        <v>N/A</v>
      </c>
      <c r="L129" t="str">
        <f t="shared" si="18"/>
        <v>N/A</v>
      </c>
      <c r="M129" t="str">
        <f t="shared" si="19"/>
        <v>N/A</v>
      </c>
      <c r="N129" t="str">
        <f t="shared" si="20"/>
        <v>N/A</v>
      </c>
    </row>
    <row r="130" spans="1:14" x14ac:dyDescent="0.3">
      <c r="A130" s="1">
        <v>5</v>
      </c>
      <c r="B130" t="s">
        <v>212</v>
      </c>
      <c r="C130" t="s">
        <v>7152</v>
      </c>
      <c r="I130" t="str">
        <f t="shared" si="15"/>
        <v>N/A</v>
      </c>
      <c r="J130">
        <f t="shared" si="16"/>
        <v>11.240599999999999</v>
      </c>
      <c r="K130" t="str">
        <f t="shared" si="17"/>
        <v>N/A</v>
      </c>
      <c r="L130" t="str">
        <f t="shared" si="18"/>
        <v>N/A</v>
      </c>
      <c r="M130" t="str">
        <f t="shared" si="19"/>
        <v>N/A</v>
      </c>
      <c r="N130" t="str">
        <f t="shared" si="20"/>
        <v>N/A</v>
      </c>
    </row>
    <row r="131" spans="1:14" x14ac:dyDescent="0.3">
      <c r="A131" s="1">
        <v>6</v>
      </c>
      <c r="B131" t="s">
        <v>213</v>
      </c>
      <c r="C131" t="s">
        <v>7153</v>
      </c>
      <c r="I131" t="str">
        <f t="shared" si="15"/>
        <v>N/A</v>
      </c>
      <c r="J131" t="str">
        <f t="shared" si="16"/>
        <v>N/A</v>
      </c>
      <c r="K131" t="str">
        <f t="shared" si="17"/>
        <v>N/A</v>
      </c>
      <c r="L131" t="str">
        <f t="shared" si="18"/>
        <v>N/A</v>
      </c>
      <c r="M131" t="str">
        <f t="shared" si="19"/>
        <v>N/A</v>
      </c>
      <c r="N131" t="str">
        <f t="shared" si="20"/>
        <v>N/A</v>
      </c>
    </row>
    <row r="132" spans="1:14" x14ac:dyDescent="0.3">
      <c r="A132" s="1">
        <v>7</v>
      </c>
      <c r="B132" t="s">
        <v>214</v>
      </c>
      <c r="C132" t="s">
        <v>7154</v>
      </c>
      <c r="I132" t="str">
        <f t="shared" si="15"/>
        <v>N/A</v>
      </c>
      <c r="J132" t="str">
        <f t="shared" si="16"/>
        <v>N/A</v>
      </c>
      <c r="K132" t="str">
        <f t="shared" si="17"/>
        <v>N/A</v>
      </c>
      <c r="L132" t="str">
        <f t="shared" si="18"/>
        <v>N/A</v>
      </c>
      <c r="M132" t="str">
        <f t="shared" si="19"/>
        <v>N/A</v>
      </c>
      <c r="N132" t="str">
        <f t="shared" si="20"/>
        <v>N/A</v>
      </c>
    </row>
    <row r="133" spans="1:14" x14ac:dyDescent="0.3">
      <c r="A133" s="1">
        <v>8</v>
      </c>
      <c r="B133" t="s">
        <v>215</v>
      </c>
      <c r="C133" t="s">
        <v>7155</v>
      </c>
      <c r="I133" t="str">
        <f t="shared" si="15"/>
        <v>N/A</v>
      </c>
      <c r="J133">
        <f t="shared" si="16"/>
        <v>42859</v>
      </c>
      <c r="K133" t="str">
        <f t="shared" si="17"/>
        <v>N/A</v>
      </c>
      <c r="L133" t="str">
        <f t="shared" si="18"/>
        <v>N/A</v>
      </c>
      <c r="M133" t="str">
        <f t="shared" si="19"/>
        <v>N/A</v>
      </c>
      <c r="N133" t="str">
        <f t="shared" si="20"/>
        <v>N/A</v>
      </c>
    </row>
    <row r="134" spans="1:14" x14ac:dyDescent="0.3">
      <c r="A134" s="1">
        <v>9</v>
      </c>
      <c r="B134" t="s">
        <v>217</v>
      </c>
      <c r="C134" t="s">
        <v>7156</v>
      </c>
      <c r="I134" t="str">
        <f t="shared" si="15"/>
        <v>N/A</v>
      </c>
      <c r="J134" t="str">
        <f t="shared" si="16"/>
        <v>N/A</v>
      </c>
      <c r="K134" t="str">
        <f t="shared" si="17"/>
        <v>N/A</v>
      </c>
      <c r="L134" t="str">
        <f t="shared" si="18"/>
        <v>N/A</v>
      </c>
      <c r="M134" t="str">
        <f t="shared" si="19"/>
        <v>N/A</v>
      </c>
      <c r="N134" t="str">
        <f t="shared" si="20"/>
        <v>N/A</v>
      </c>
    </row>
    <row r="135" spans="1:14" x14ac:dyDescent="0.3">
      <c r="I135" t="str">
        <f t="shared" si="15"/>
        <v>N/A</v>
      </c>
      <c r="J135" t="str">
        <f t="shared" si="16"/>
        <v>N/A</v>
      </c>
      <c r="K135" t="str">
        <f t="shared" si="17"/>
        <v>N/A</v>
      </c>
      <c r="L135" t="str">
        <f t="shared" si="18"/>
        <v>N/A</v>
      </c>
      <c r="M135" t="str">
        <f t="shared" si="19"/>
        <v>N/A</v>
      </c>
      <c r="N135" t="str">
        <f t="shared" si="20"/>
        <v>N/A</v>
      </c>
    </row>
    <row r="136" spans="1:14" x14ac:dyDescent="0.3">
      <c r="I136" t="str">
        <f t="shared" si="15"/>
        <v>N/A</v>
      </c>
      <c r="J136" t="str">
        <f t="shared" si="16"/>
        <v>N/A</v>
      </c>
      <c r="K136" t="str">
        <f t="shared" si="17"/>
        <v>N/A</v>
      </c>
      <c r="L136" t="str">
        <f t="shared" si="18"/>
        <v>N/A</v>
      </c>
      <c r="M136" t="str">
        <f t="shared" si="19"/>
        <v>N/A</v>
      </c>
      <c r="N136" t="str">
        <f t="shared" si="20"/>
        <v>N/A</v>
      </c>
    </row>
    <row r="137" spans="1:14" x14ac:dyDescent="0.3">
      <c r="B137" s="1" t="s">
        <v>219</v>
      </c>
      <c r="C137" s="1" t="s">
        <v>220</v>
      </c>
      <c r="D137" s="1" t="s">
        <v>221</v>
      </c>
      <c r="E137" s="1" t="s">
        <v>222</v>
      </c>
      <c r="F137" s="1" t="s">
        <v>223</v>
      </c>
      <c r="I137" t="str">
        <f t="shared" si="15"/>
        <v>N/A</v>
      </c>
      <c r="J137" t="str">
        <f t="shared" si="16"/>
        <v>N/A</v>
      </c>
      <c r="K137" t="str">
        <f t="shared" si="17"/>
        <v>N/A</v>
      </c>
      <c r="L137" t="str">
        <f t="shared" si="18"/>
        <v>N/A</v>
      </c>
      <c r="M137" t="str">
        <f t="shared" si="19"/>
        <v>N/A</v>
      </c>
      <c r="N137" t="str">
        <f t="shared" si="20"/>
        <v>N/A</v>
      </c>
    </row>
    <row r="138" spans="1:14" x14ac:dyDescent="0.3">
      <c r="A138" s="1">
        <v>0</v>
      </c>
      <c r="B138" t="s">
        <v>7157</v>
      </c>
      <c r="C138" t="s">
        <v>2584</v>
      </c>
      <c r="D138" t="s">
        <v>7158</v>
      </c>
      <c r="E138" t="s">
        <v>7159</v>
      </c>
      <c r="F138">
        <v>69</v>
      </c>
      <c r="I138" t="str">
        <f t="shared" si="15"/>
        <v>N/A</v>
      </c>
      <c r="J138" t="str">
        <f t="shared" si="16"/>
        <v>N/A</v>
      </c>
      <c r="K138">
        <f t="shared" si="17"/>
        <v>2069999.9999999998</v>
      </c>
      <c r="L138">
        <f t="shared" si="18"/>
        <v>10740000</v>
      </c>
      <c r="M138">
        <f t="shared" si="19"/>
        <v>69</v>
      </c>
      <c r="N138" t="str">
        <f t="shared" si="20"/>
        <v>N/A</v>
      </c>
    </row>
    <row r="139" spans="1:14" x14ac:dyDescent="0.3">
      <c r="A139" s="1">
        <v>1</v>
      </c>
      <c r="B139" t="s">
        <v>7160</v>
      </c>
      <c r="C139" t="s">
        <v>7161</v>
      </c>
      <c r="D139" t="s">
        <v>7162</v>
      </c>
      <c r="F139">
        <v>43</v>
      </c>
      <c r="I139" t="str">
        <f t="shared" si="15"/>
        <v>N/A</v>
      </c>
      <c r="J139" t="str">
        <f t="shared" si="16"/>
        <v>N/A</v>
      </c>
      <c r="K139">
        <f t="shared" si="17"/>
        <v>830470</v>
      </c>
      <c r="L139" t="str">
        <f t="shared" si="18"/>
        <v>N/A</v>
      </c>
      <c r="M139">
        <f t="shared" si="19"/>
        <v>43</v>
      </c>
      <c r="N139" t="str">
        <f t="shared" si="20"/>
        <v>N/A</v>
      </c>
    </row>
    <row r="140" spans="1:14" x14ac:dyDescent="0.3">
      <c r="A140" s="1">
        <v>2</v>
      </c>
      <c r="B140" t="s">
        <v>7163</v>
      </c>
      <c r="C140" t="s">
        <v>7164</v>
      </c>
      <c r="D140" t="s">
        <v>2936</v>
      </c>
      <c r="F140">
        <v>54</v>
      </c>
      <c r="I140" t="str">
        <f t="shared" si="15"/>
        <v>N/A</v>
      </c>
      <c r="J140" t="str">
        <f t="shared" si="16"/>
        <v>N/A</v>
      </c>
      <c r="K140">
        <f t="shared" si="17"/>
        <v>1310000</v>
      </c>
      <c r="L140" t="str">
        <f t="shared" si="18"/>
        <v>N/A</v>
      </c>
      <c r="M140">
        <f t="shared" si="19"/>
        <v>54</v>
      </c>
      <c r="N140" t="str">
        <f t="shared" si="20"/>
        <v>N/A</v>
      </c>
    </row>
    <row r="141" spans="1:14" x14ac:dyDescent="0.3">
      <c r="A141" s="1">
        <v>3</v>
      </c>
      <c r="B141" t="s">
        <v>7165</v>
      </c>
      <c r="C141" t="s">
        <v>3840</v>
      </c>
      <c r="D141" t="s">
        <v>3819</v>
      </c>
      <c r="E141" t="s">
        <v>7166</v>
      </c>
      <c r="F141">
        <v>48</v>
      </c>
      <c r="I141" t="str">
        <f t="shared" si="15"/>
        <v>N/A</v>
      </c>
      <c r="J141" t="str">
        <f t="shared" si="16"/>
        <v>N/A</v>
      </c>
      <c r="K141">
        <f t="shared" si="17"/>
        <v>1080000</v>
      </c>
      <c r="L141">
        <f t="shared" si="18"/>
        <v>138300</v>
      </c>
      <c r="M141">
        <f t="shared" si="19"/>
        <v>48</v>
      </c>
      <c r="N141" t="str">
        <f t="shared" si="20"/>
        <v>N/A</v>
      </c>
    </row>
    <row r="142" spans="1:14" x14ac:dyDescent="0.3">
      <c r="A142" s="1">
        <v>4</v>
      </c>
      <c r="B142" t="s">
        <v>7167</v>
      </c>
      <c r="C142" t="s">
        <v>7168</v>
      </c>
      <c r="D142" t="s">
        <v>4432</v>
      </c>
      <c r="F142">
        <v>45</v>
      </c>
      <c r="I142" t="str">
        <f t="shared" si="15"/>
        <v>N/A</v>
      </c>
      <c r="J142" t="str">
        <f t="shared" si="16"/>
        <v>N/A</v>
      </c>
      <c r="K142">
        <f t="shared" si="17"/>
        <v>1030000</v>
      </c>
      <c r="L142" t="str">
        <f t="shared" si="18"/>
        <v>N/A</v>
      </c>
      <c r="M142">
        <f t="shared" si="19"/>
        <v>45</v>
      </c>
      <c r="N142" t="str">
        <f t="shared" si="20"/>
        <v>N/A</v>
      </c>
    </row>
    <row r="143" spans="1:14" x14ac:dyDescent="0.3">
      <c r="I143" t="str">
        <f t="shared" si="15"/>
        <v>N/A</v>
      </c>
      <c r="J143" t="str">
        <f t="shared" si="16"/>
        <v>N/A</v>
      </c>
      <c r="K143" t="str">
        <f t="shared" si="17"/>
        <v>N/A</v>
      </c>
      <c r="L143" t="str">
        <f t="shared" si="18"/>
        <v>N/A</v>
      </c>
      <c r="M143" t="str">
        <f t="shared" si="19"/>
        <v>N/A</v>
      </c>
      <c r="N143" t="str">
        <f t="shared" si="20"/>
        <v>N/A</v>
      </c>
    </row>
    <row r="144" spans="1:14" x14ac:dyDescent="0.3">
      <c r="B144" s="1" t="s">
        <v>241</v>
      </c>
      <c r="C144" s="1" t="s">
        <v>242</v>
      </c>
      <c r="D144" s="1" t="s">
        <v>243</v>
      </c>
      <c r="E144" s="1" t="s">
        <v>244</v>
      </c>
      <c r="F144" s="1" t="s">
        <v>245</v>
      </c>
      <c r="G144" s="1" t="s">
        <v>246</v>
      </c>
      <c r="H144" s="1" t="s">
        <v>247</v>
      </c>
      <c r="I144" t="str">
        <f t="shared" si="15"/>
        <v>pos_trend</v>
      </c>
      <c r="J144">
        <f t="shared" si="16"/>
        <v>2012</v>
      </c>
      <c r="K144">
        <f t="shared" si="17"/>
        <v>2013</v>
      </c>
      <c r="L144">
        <f t="shared" si="18"/>
        <v>2014</v>
      </c>
      <c r="M144">
        <f t="shared" si="19"/>
        <v>2015</v>
      </c>
      <c r="N144">
        <f t="shared" si="20"/>
        <v>2016</v>
      </c>
    </row>
    <row r="145" spans="1:14" x14ac:dyDescent="0.3">
      <c r="A145" s="1">
        <v>0</v>
      </c>
      <c r="B145" t="s">
        <v>248</v>
      </c>
      <c r="C145" t="s">
        <v>251</v>
      </c>
      <c r="D145" t="s">
        <v>7169</v>
      </c>
      <c r="E145" t="s">
        <v>7170</v>
      </c>
      <c r="F145" t="s">
        <v>7171</v>
      </c>
      <c r="G145" t="s">
        <v>7172</v>
      </c>
      <c r="I145" t="str">
        <f t="shared" si="15"/>
        <v>N/A</v>
      </c>
      <c r="J145">
        <f t="shared" si="16"/>
        <v>1030000000</v>
      </c>
      <c r="K145">
        <f t="shared" si="17"/>
        <v>972830000</v>
      </c>
      <c r="L145">
        <f t="shared" si="18"/>
        <v>984750000</v>
      </c>
      <c r="M145">
        <f t="shared" si="19"/>
        <v>977930000</v>
      </c>
      <c r="N145">
        <f t="shared" si="20"/>
        <v>992570000</v>
      </c>
    </row>
    <row r="146" spans="1:14" x14ac:dyDescent="0.3">
      <c r="A146" s="1">
        <v>1</v>
      </c>
      <c r="B146" t="s">
        <v>6262</v>
      </c>
      <c r="C146" t="s">
        <v>254</v>
      </c>
      <c r="D146" t="s">
        <v>254</v>
      </c>
      <c r="E146" t="s">
        <v>254</v>
      </c>
      <c r="F146" t="s">
        <v>254</v>
      </c>
      <c r="G146" t="s">
        <v>254</v>
      </c>
      <c r="I146" t="str">
        <f t="shared" si="15"/>
        <v>N/A</v>
      </c>
      <c r="J146" t="str">
        <f t="shared" si="16"/>
        <v>N/A</v>
      </c>
      <c r="K146" t="str">
        <f t="shared" si="17"/>
        <v>N/A</v>
      </c>
      <c r="L146" t="str">
        <f t="shared" si="18"/>
        <v>N/A</v>
      </c>
      <c r="M146" t="str">
        <f t="shared" si="19"/>
        <v>N/A</v>
      </c>
      <c r="N146" t="str">
        <f t="shared" si="20"/>
        <v>N/A</v>
      </c>
    </row>
    <row r="147" spans="1:14" x14ac:dyDescent="0.3">
      <c r="A147" s="1">
        <v>2</v>
      </c>
      <c r="B147" t="s">
        <v>6263</v>
      </c>
      <c r="C147" t="s">
        <v>254</v>
      </c>
      <c r="D147" t="s">
        <v>7173</v>
      </c>
      <c r="E147" t="s">
        <v>7174</v>
      </c>
      <c r="F147" t="s">
        <v>7175</v>
      </c>
      <c r="G147" t="s">
        <v>4881</v>
      </c>
      <c r="I147" t="str">
        <f t="shared" si="15"/>
        <v>N/A</v>
      </c>
      <c r="J147" t="str">
        <f t="shared" si="16"/>
        <v>N/A</v>
      </c>
      <c r="K147">
        <f t="shared" si="17"/>
        <v>1680000</v>
      </c>
      <c r="L147">
        <f t="shared" si="18"/>
        <v>1690000</v>
      </c>
      <c r="M147">
        <f t="shared" si="19"/>
        <v>-1680000</v>
      </c>
      <c r="N147">
        <f t="shared" si="20"/>
        <v>-1590000</v>
      </c>
    </row>
    <row r="148" spans="1:14" x14ac:dyDescent="0.3">
      <c r="A148" s="1">
        <v>3</v>
      </c>
      <c r="B148" t="s">
        <v>6264</v>
      </c>
      <c r="C148" t="s">
        <v>254</v>
      </c>
      <c r="D148" t="s">
        <v>254</v>
      </c>
      <c r="E148" t="s">
        <v>254</v>
      </c>
      <c r="F148" t="s">
        <v>254</v>
      </c>
      <c r="G148" t="s">
        <v>254</v>
      </c>
      <c r="I148" t="str">
        <f t="shared" si="15"/>
        <v>N/A</v>
      </c>
      <c r="J148" t="str">
        <f t="shared" si="16"/>
        <v>N/A</v>
      </c>
      <c r="K148" t="str">
        <f t="shared" si="17"/>
        <v>N/A</v>
      </c>
      <c r="L148" t="str">
        <f t="shared" si="18"/>
        <v>N/A</v>
      </c>
      <c r="M148" t="str">
        <f t="shared" si="19"/>
        <v>N/A</v>
      </c>
      <c r="N148" t="str">
        <f t="shared" si="20"/>
        <v>N/A</v>
      </c>
    </row>
    <row r="149" spans="1:14" x14ac:dyDescent="0.3">
      <c r="A149" s="1">
        <v>4</v>
      </c>
      <c r="B149" t="s">
        <v>6265</v>
      </c>
      <c r="C149" t="s">
        <v>7176</v>
      </c>
      <c r="D149" t="s">
        <v>7177</v>
      </c>
      <c r="E149" t="s">
        <v>3490</v>
      </c>
      <c r="F149" t="s">
        <v>3415</v>
      </c>
      <c r="G149" t="s">
        <v>7178</v>
      </c>
      <c r="I149" t="str">
        <f t="shared" si="15"/>
        <v>neg_trend</v>
      </c>
      <c r="J149">
        <f t="shared" si="16"/>
        <v>41770000</v>
      </c>
      <c r="K149">
        <f t="shared" si="17"/>
        <v>34820000</v>
      </c>
      <c r="L149">
        <f t="shared" si="18"/>
        <v>31530000</v>
      </c>
      <c r="M149">
        <f t="shared" si="19"/>
        <v>24360000</v>
      </c>
      <c r="N149">
        <f t="shared" si="20"/>
        <v>21320000</v>
      </c>
    </row>
    <row r="150" spans="1:14" x14ac:dyDescent="0.3">
      <c r="A150" s="1">
        <v>5</v>
      </c>
      <c r="B150" t="s">
        <v>6266</v>
      </c>
      <c r="C150" t="s">
        <v>7176</v>
      </c>
      <c r="D150" t="s">
        <v>7177</v>
      </c>
      <c r="E150" t="s">
        <v>3490</v>
      </c>
      <c r="F150" t="s">
        <v>3415</v>
      </c>
      <c r="G150" t="s">
        <v>7178</v>
      </c>
      <c r="I150" t="str">
        <f t="shared" si="15"/>
        <v>neg_trend</v>
      </c>
      <c r="J150">
        <f t="shared" si="16"/>
        <v>41770000</v>
      </c>
      <c r="K150">
        <f t="shared" si="17"/>
        <v>34820000</v>
      </c>
      <c r="L150">
        <f t="shared" si="18"/>
        <v>31530000</v>
      </c>
      <c r="M150">
        <f t="shared" si="19"/>
        <v>24360000</v>
      </c>
      <c r="N150">
        <f t="shared" si="20"/>
        <v>21320000</v>
      </c>
    </row>
    <row r="151" spans="1:14" x14ac:dyDescent="0.3">
      <c r="A151" s="1">
        <v>6</v>
      </c>
      <c r="B151" t="s">
        <v>253</v>
      </c>
      <c r="C151" t="s">
        <v>254</v>
      </c>
      <c r="D151" t="s">
        <v>7179</v>
      </c>
      <c r="E151" t="s">
        <v>7180</v>
      </c>
      <c r="F151" t="s">
        <v>7181</v>
      </c>
      <c r="G151" t="s">
        <v>7182</v>
      </c>
      <c r="I151" t="str">
        <f t="shared" si="15"/>
        <v>N/A</v>
      </c>
      <c r="J151" t="str">
        <f t="shared" si="16"/>
        <v>N/A</v>
      </c>
      <c r="K151">
        <f t="shared" si="17"/>
        <v>-5.5400000000000005E-2</v>
      </c>
      <c r="L151">
        <f t="shared" si="18"/>
        <v>1.2200000000000001E-2</v>
      </c>
      <c r="M151">
        <f t="shared" si="19"/>
        <v>-6.8999999999999999E-3</v>
      </c>
      <c r="N151">
        <f t="shared" si="20"/>
        <v>1.4999999999999999E-2</v>
      </c>
    </row>
    <row r="152" spans="1:14" x14ac:dyDescent="0.3">
      <c r="A152" s="1">
        <v>7</v>
      </c>
      <c r="B152" t="s">
        <v>6267</v>
      </c>
      <c r="C152" t="s">
        <v>4332</v>
      </c>
      <c r="D152" t="s">
        <v>7183</v>
      </c>
      <c r="E152" t="s">
        <v>7184</v>
      </c>
      <c r="F152" t="s">
        <v>7185</v>
      </c>
      <c r="G152" t="s">
        <v>7186</v>
      </c>
      <c r="I152" t="str">
        <f t="shared" si="15"/>
        <v>N/A</v>
      </c>
      <c r="J152">
        <f t="shared" si="16"/>
        <v>1080000000</v>
      </c>
      <c r="K152">
        <f t="shared" si="17"/>
        <v>960860000</v>
      </c>
      <c r="L152">
        <f t="shared" si="18"/>
        <v>941550000</v>
      </c>
      <c r="M152">
        <f t="shared" si="19"/>
        <v>921400000</v>
      </c>
      <c r="N152">
        <f t="shared" si="20"/>
        <v>942160000</v>
      </c>
    </row>
    <row r="153" spans="1:14" x14ac:dyDescent="0.3">
      <c r="A153" s="1">
        <v>8</v>
      </c>
      <c r="B153" t="s">
        <v>6268</v>
      </c>
      <c r="C153" t="s">
        <v>7187</v>
      </c>
      <c r="D153" t="s">
        <v>7188</v>
      </c>
      <c r="E153" t="s">
        <v>4487</v>
      </c>
      <c r="F153" t="s">
        <v>7189</v>
      </c>
      <c r="G153" t="s">
        <v>7190</v>
      </c>
      <c r="I153" t="str">
        <f t="shared" si="15"/>
        <v>neg_trend</v>
      </c>
      <c r="J153">
        <f t="shared" si="16"/>
        <v>262310000</v>
      </c>
      <c r="K153">
        <f t="shared" si="17"/>
        <v>238680000</v>
      </c>
      <c r="L153">
        <f t="shared" si="18"/>
        <v>222610000</v>
      </c>
      <c r="M153">
        <f t="shared" si="19"/>
        <v>197960000</v>
      </c>
      <c r="N153">
        <f t="shared" si="20"/>
        <v>194760000</v>
      </c>
    </row>
    <row r="154" spans="1:14" x14ac:dyDescent="0.3">
      <c r="A154" s="1">
        <v>9</v>
      </c>
      <c r="B154" t="s">
        <v>271</v>
      </c>
      <c r="C154" t="s">
        <v>7191</v>
      </c>
      <c r="D154" t="s">
        <v>7192</v>
      </c>
      <c r="E154" t="s">
        <v>7193</v>
      </c>
      <c r="F154" t="s">
        <v>7194</v>
      </c>
      <c r="G154" t="s">
        <v>7195</v>
      </c>
      <c r="I154" t="str">
        <f t="shared" si="15"/>
        <v>N/A</v>
      </c>
      <c r="J154">
        <f t="shared" si="16"/>
        <v>341780000</v>
      </c>
      <c r="K154">
        <f t="shared" si="17"/>
        <v>289010000</v>
      </c>
      <c r="L154">
        <f t="shared" si="18"/>
        <v>281310000</v>
      </c>
      <c r="M154">
        <f t="shared" si="19"/>
        <v>304600000</v>
      </c>
      <c r="N154">
        <f t="shared" si="20"/>
        <v>331370000</v>
      </c>
    </row>
    <row r="155" spans="1:14" x14ac:dyDescent="0.3">
      <c r="A155" s="1">
        <v>10</v>
      </c>
      <c r="B155" t="s">
        <v>331</v>
      </c>
      <c r="C155" t="s">
        <v>2063</v>
      </c>
      <c r="D155" t="s">
        <v>7196</v>
      </c>
      <c r="E155" t="s">
        <v>7197</v>
      </c>
      <c r="F155" t="s">
        <v>7198</v>
      </c>
      <c r="G155" t="s">
        <v>7199</v>
      </c>
      <c r="I155" t="str">
        <f t="shared" si="15"/>
        <v>N/A</v>
      </c>
      <c r="J155">
        <f t="shared" si="16"/>
        <v>15820000</v>
      </c>
      <c r="K155">
        <f t="shared" si="17"/>
        <v>7450000</v>
      </c>
      <c r="L155">
        <f t="shared" si="18"/>
        <v>12810000</v>
      </c>
      <c r="M155">
        <f t="shared" si="19"/>
        <v>10410000</v>
      </c>
      <c r="N155">
        <f t="shared" si="20"/>
        <v>14340000</v>
      </c>
    </row>
    <row r="156" spans="1:14" x14ac:dyDescent="0.3">
      <c r="I156" t="str">
        <f t="shared" si="15"/>
        <v>N/A</v>
      </c>
      <c r="J156" t="str">
        <f t="shared" si="16"/>
        <v>N/A</v>
      </c>
      <c r="K156" t="str">
        <f t="shared" si="17"/>
        <v>N/A</v>
      </c>
      <c r="L156" t="str">
        <f t="shared" si="18"/>
        <v>N/A</v>
      </c>
      <c r="M156" t="str">
        <f t="shared" si="19"/>
        <v>N/A</v>
      </c>
      <c r="N156" t="str">
        <f t="shared" si="20"/>
        <v>N/A</v>
      </c>
    </row>
    <row r="157" spans="1:14" x14ac:dyDescent="0.3">
      <c r="B157" s="1" t="s">
        <v>307</v>
      </c>
      <c r="C157" s="1" t="s">
        <v>242</v>
      </c>
      <c r="D157" s="1" t="s">
        <v>243</v>
      </c>
      <c r="E157" s="1" t="s">
        <v>244</v>
      </c>
      <c r="F157" s="1" t="s">
        <v>245</v>
      </c>
      <c r="G157" s="1" t="s">
        <v>246</v>
      </c>
      <c r="H157" s="1" t="s">
        <v>247</v>
      </c>
      <c r="I157" t="str">
        <f t="shared" si="15"/>
        <v>pos_trend</v>
      </c>
      <c r="J157">
        <f t="shared" si="16"/>
        <v>2012</v>
      </c>
      <c r="K157">
        <f t="shared" si="17"/>
        <v>2013</v>
      </c>
      <c r="L157">
        <f t="shared" si="18"/>
        <v>2014</v>
      </c>
      <c r="M157">
        <f t="shared" si="19"/>
        <v>2015</v>
      </c>
      <c r="N157">
        <f t="shared" si="20"/>
        <v>2016</v>
      </c>
    </row>
    <row r="158" spans="1:14" x14ac:dyDescent="0.3">
      <c r="A158" s="1">
        <v>0</v>
      </c>
      <c r="B158" t="s">
        <v>6269</v>
      </c>
      <c r="C158" t="s">
        <v>7200</v>
      </c>
      <c r="D158" t="s">
        <v>3525</v>
      </c>
      <c r="E158" t="s">
        <v>7201</v>
      </c>
      <c r="F158" t="s">
        <v>2283</v>
      </c>
      <c r="G158" t="s">
        <v>7202</v>
      </c>
      <c r="I158" t="str">
        <f t="shared" si="15"/>
        <v>N/A</v>
      </c>
      <c r="J158">
        <f t="shared" si="16"/>
        <v>-53850000</v>
      </c>
      <c r="K158">
        <f t="shared" si="17"/>
        <v>11970000</v>
      </c>
      <c r="L158">
        <f t="shared" si="18"/>
        <v>43200000</v>
      </c>
      <c r="M158">
        <f t="shared" si="19"/>
        <v>56530000</v>
      </c>
      <c r="N158">
        <f t="shared" si="20"/>
        <v>50410000</v>
      </c>
    </row>
    <row r="159" spans="1:14" x14ac:dyDescent="0.3">
      <c r="A159" s="1">
        <v>1</v>
      </c>
      <c r="B159" t="s">
        <v>6270</v>
      </c>
      <c r="C159" t="s">
        <v>254</v>
      </c>
      <c r="D159" t="s">
        <v>7203</v>
      </c>
      <c r="E159" t="s">
        <v>7204</v>
      </c>
      <c r="F159" t="s">
        <v>7205</v>
      </c>
      <c r="G159" t="s">
        <v>7206</v>
      </c>
      <c r="I159" t="str">
        <f t="shared" si="15"/>
        <v>N/A</v>
      </c>
      <c r="J159" t="str">
        <f t="shared" si="16"/>
        <v>N/A</v>
      </c>
      <c r="K159">
        <f t="shared" si="17"/>
        <v>1.2223000000000002</v>
      </c>
      <c r="L159">
        <f t="shared" si="18"/>
        <v>2.6086</v>
      </c>
      <c r="M159">
        <f t="shared" si="19"/>
        <v>0.30859999999999999</v>
      </c>
      <c r="N159">
        <f t="shared" si="20"/>
        <v>-0.10830000000000001</v>
      </c>
    </row>
    <row r="160" spans="1:14" x14ac:dyDescent="0.3">
      <c r="A160" s="1">
        <v>2</v>
      </c>
      <c r="B160" t="s">
        <v>6271</v>
      </c>
      <c r="C160" t="s">
        <v>7207</v>
      </c>
      <c r="D160" t="s">
        <v>7208</v>
      </c>
      <c r="E160" t="s">
        <v>7209</v>
      </c>
      <c r="F160" t="s">
        <v>2620</v>
      </c>
      <c r="G160" t="s">
        <v>7210</v>
      </c>
      <c r="I160" t="str">
        <f t="shared" si="15"/>
        <v>N/A</v>
      </c>
      <c r="J160">
        <f t="shared" si="16"/>
        <v>27390000</v>
      </c>
      <c r="K160">
        <f t="shared" si="17"/>
        <v>18780000</v>
      </c>
      <c r="L160">
        <f t="shared" si="18"/>
        <v>6050000</v>
      </c>
      <c r="M160">
        <f t="shared" si="19"/>
        <v>7340000</v>
      </c>
      <c r="N160">
        <f t="shared" si="20"/>
        <v>13870000</v>
      </c>
    </row>
    <row r="161" spans="1:14" x14ac:dyDescent="0.3">
      <c r="A161" s="1">
        <v>3</v>
      </c>
      <c r="B161" t="s">
        <v>350</v>
      </c>
      <c r="C161" t="s">
        <v>3242</v>
      </c>
      <c r="D161" t="s">
        <v>2687</v>
      </c>
      <c r="E161" t="s">
        <v>7211</v>
      </c>
      <c r="F161" t="s">
        <v>7212</v>
      </c>
      <c r="G161" t="s">
        <v>403</v>
      </c>
      <c r="I161" t="str">
        <f t="shared" si="15"/>
        <v>N/A</v>
      </c>
      <c r="J161">
        <f t="shared" si="16"/>
        <v>9910000</v>
      </c>
      <c r="K161">
        <f t="shared" si="17"/>
        <v>16059999.999999998</v>
      </c>
      <c r="L161">
        <f t="shared" si="18"/>
        <v>6880000</v>
      </c>
      <c r="M161">
        <f t="shared" si="19"/>
        <v>6950000</v>
      </c>
      <c r="N161">
        <f t="shared" si="20"/>
        <v>7800000</v>
      </c>
    </row>
    <row r="162" spans="1:14" x14ac:dyDescent="0.3">
      <c r="A162" s="1">
        <v>4</v>
      </c>
      <c r="B162" t="s">
        <v>6277</v>
      </c>
      <c r="C162" t="s">
        <v>7213</v>
      </c>
      <c r="D162" t="s">
        <v>7214</v>
      </c>
      <c r="E162" t="s">
        <v>7215</v>
      </c>
      <c r="F162" t="s">
        <v>7216</v>
      </c>
      <c r="G162" t="s">
        <v>7217</v>
      </c>
      <c r="I162" t="str">
        <f t="shared" si="15"/>
        <v>N/A</v>
      </c>
      <c r="J162">
        <f t="shared" si="16"/>
        <v>21890000</v>
      </c>
      <c r="K162">
        <f t="shared" si="17"/>
        <v>1800000</v>
      </c>
      <c r="L162">
        <f t="shared" si="18"/>
        <v>-829000</v>
      </c>
      <c r="M162">
        <f t="shared" si="19"/>
        <v>387000</v>
      </c>
      <c r="N162">
        <f t="shared" si="20"/>
        <v>6070000</v>
      </c>
    </row>
    <row r="163" spans="1:14" x14ac:dyDescent="0.3">
      <c r="A163" s="1">
        <v>5</v>
      </c>
      <c r="B163" t="s">
        <v>356</v>
      </c>
      <c r="C163" t="s">
        <v>7218</v>
      </c>
      <c r="D163" t="s">
        <v>7219</v>
      </c>
      <c r="E163" t="s">
        <v>254</v>
      </c>
      <c r="F163" t="s">
        <v>254</v>
      </c>
      <c r="G163" t="s">
        <v>254</v>
      </c>
      <c r="I163" t="str">
        <f t="shared" si="15"/>
        <v>N/A</v>
      </c>
      <c r="J163">
        <f t="shared" si="16"/>
        <v>-4410000</v>
      </c>
      <c r="K163">
        <f t="shared" si="17"/>
        <v>926000</v>
      </c>
      <c r="L163" t="str">
        <f t="shared" si="18"/>
        <v>N/A</v>
      </c>
      <c r="M163" t="str">
        <f t="shared" si="19"/>
        <v>N/A</v>
      </c>
      <c r="N163" t="str">
        <f t="shared" si="20"/>
        <v>N/A</v>
      </c>
    </row>
    <row r="164" spans="1:14" x14ac:dyDescent="0.3">
      <c r="A164" s="1">
        <v>6</v>
      </c>
      <c r="B164" t="s">
        <v>332</v>
      </c>
      <c r="C164" t="s">
        <v>7220</v>
      </c>
      <c r="D164" t="s">
        <v>7221</v>
      </c>
      <c r="E164" t="s">
        <v>7222</v>
      </c>
      <c r="F164" t="s">
        <v>254</v>
      </c>
      <c r="G164" t="s">
        <v>254</v>
      </c>
      <c r="I164" t="str">
        <f t="shared" si="15"/>
        <v>N/A</v>
      </c>
      <c r="J164">
        <f t="shared" si="16"/>
        <v>-10630000</v>
      </c>
      <c r="K164">
        <f t="shared" si="17"/>
        <v>-1880000</v>
      </c>
      <c r="L164">
        <f t="shared" si="18"/>
        <v>1820000</v>
      </c>
      <c r="M164" t="str">
        <f t="shared" si="19"/>
        <v>N/A</v>
      </c>
      <c r="N164" t="str">
        <f t="shared" si="20"/>
        <v>N/A</v>
      </c>
    </row>
    <row r="165" spans="1:14" x14ac:dyDescent="0.3">
      <c r="A165" s="1">
        <v>7</v>
      </c>
      <c r="B165" t="s">
        <v>370</v>
      </c>
      <c r="C165" t="s">
        <v>7223</v>
      </c>
      <c r="D165" t="s">
        <v>7224</v>
      </c>
      <c r="E165" t="s">
        <v>7225</v>
      </c>
      <c r="F165" t="s">
        <v>418</v>
      </c>
      <c r="G165" t="s">
        <v>7226</v>
      </c>
      <c r="I165" t="str">
        <f t="shared" si="15"/>
        <v>pos_trend</v>
      </c>
      <c r="J165">
        <f t="shared" si="16"/>
        <v>-15840000</v>
      </c>
      <c r="K165">
        <f t="shared" si="17"/>
        <v>32640000</v>
      </c>
      <c r="L165">
        <f t="shared" si="18"/>
        <v>47430000</v>
      </c>
      <c r="M165">
        <f t="shared" si="19"/>
        <v>63870000</v>
      </c>
      <c r="N165">
        <f t="shared" si="20"/>
        <v>64280000</v>
      </c>
    </row>
    <row r="166" spans="1:14" x14ac:dyDescent="0.3">
      <c r="A166" s="1">
        <v>8</v>
      </c>
      <c r="B166" t="s">
        <v>376</v>
      </c>
      <c r="C166" t="s">
        <v>254</v>
      </c>
      <c r="D166" t="s">
        <v>7227</v>
      </c>
      <c r="E166" t="s">
        <v>7228</v>
      </c>
      <c r="F166" t="s">
        <v>7229</v>
      </c>
      <c r="G166" t="s">
        <v>7230</v>
      </c>
      <c r="I166" t="str">
        <f t="shared" si="15"/>
        <v>neg_trend</v>
      </c>
      <c r="J166" t="str">
        <f t="shared" si="16"/>
        <v>N/A</v>
      </c>
      <c r="K166">
        <f t="shared" si="17"/>
        <v>3.0611000000000002</v>
      </c>
      <c r="L166">
        <f t="shared" si="18"/>
        <v>0.45319999999999999</v>
      </c>
      <c r="M166">
        <f t="shared" si="19"/>
        <v>0.34659999999999996</v>
      </c>
      <c r="N166">
        <f t="shared" si="20"/>
        <v>6.4000000000000003E-3</v>
      </c>
    </row>
    <row r="167" spans="1:14" x14ac:dyDescent="0.3">
      <c r="A167" s="1">
        <v>9</v>
      </c>
      <c r="B167" t="s">
        <v>381</v>
      </c>
      <c r="C167" t="s">
        <v>254</v>
      </c>
      <c r="D167" t="s">
        <v>254</v>
      </c>
      <c r="E167" t="s">
        <v>254</v>
      </c>
      <c r="F167" t="s">
        <v>254</v>
      </c>
      <c r="G167" t="s">
        <v>7231</v>
      </c>
      <c r="I167" t="str">
        <f t="shared" si="15"/>
        <v>N/A</v>
      </c>
      <c r="J167" t="str">
        <f t="shared" si="16"/>
        <v>N/A</v>
      </c>
      <c r="K167" t="str">
        <f t="shared" si="17"/>
        <v>N/A</v>
      </c>
      <c r="L167" t="str">
        <f t="shared" si="18"/>
        <v>N/A</v>
      </c>
      <c r="M167" t="str">
        <f t="shared" si="19"/>
        <v>N/A</v>
      </c>
      <c r="N167">
        <f t="shared" si="20"/>
        <v>6.480000000000001E-2</v>
      </c>
    </row>
    <row r="168" spans="1:14" x14ac:dyDescent="0.3">
      <c r="A168" s="1">
        <v>10</v>
      </c>
      <c r="B168" t="s">
        <v>6281</v>
      </c>
      <c r="C168" t="s">
        <v>7232</v>
      </c>
      <c r="D168" t="s">
        <v>7233</v>
      </c>
      <c r="E168" t="s">
        <v>7234</v>
      </c>
      <c r="F168" t="s">
        <v>7235</v>
      </c>
      <c r="G168" t="s">
        <v>7236</v>
      </c>
      <c r="I168" t="str">
        <f t="shared" si="15"/>
        <v>N/A</v>
      </c>
      <c r="J168">
        <f t="shared" si="16"/>
        <v>-929000</v>
      </c>
      <c r="K168">
        <f t="shared" si="17"/>
        <v>-1960000</v>
      </c>
      <c r="L168">
        <f t="shared" si="18"/>
        <v>-20050000</v>
      </c>
      <c r="M168">
        <f t="shared" si="19"/>
        <v>-27520000</v>
      </c>
      <c r="N168">
        <f t="shared" si="20"/>
        <v>-25210000</v>
      </c>
    </row>
    <row r="169" spans="1:14" x14ac:dyDescent="0.3">
      <c r="A169" s="1">
        <v>11</v>
      </c>
      <c r="B169" t="s">
        <v>6285</v>
      </c>
      <c r="C169" t="s">
        <v>254</v>
      </c>
      <c r="D169" t="s">
        <v>254</v>
      </c>
      <c r="E169" t="s">
        <v>254</v>
      </c>
      <c r="F169" t="s">
        <v>2399</v>
      </c>
      <c r="G169" t="s">
        <v>7237</v>
      </c>
      <c r="I169" t="str">
        <f t="shared" si="15"/>
        <v>N/A</v>
      </c>
      <c r="J169" t="str">
        <f t="shared" si="16"/>
        <v>N/A</v>
      </c>
      <c r="K169" t="str">
        <f t="shared" si="17"/>
        <v>N/A</v>
      </c>
      <c r="L169" t="str">
        <f t="shared" si="18"/>
        <v>N/A</v>
      </c>
      <c r="M169">
        <f t="shared" si="19"/>
        <v>2670000</v>
      </c>
      <c r="N169">
        <f t="shared" si="20"/>
        <v>7950000</v>
      </c>
    </row>
    <row r="170" spans="1:14" x14ac:dyDescent="0.3">
      <c r="A170" s="1">
        <v>12</v>
      </c>
      <c r="B170" t="s">
        <v>6286</v>
      </c>
      <c r="C170" t="s">
        <v>254</v>
      </c>
      <c r="D170" t="s">
        <v>254</v>
      </c>
      <c r="E170" t="s">
        <v>254</v>
      </c>
      <c r="F170" t="s">
        <v>254</v>
      </c>
      <c r="G170" t="s">
        <v>254</v>
      </c>
      <c r="I170" t="str">
        <f t="shared" si="15"/>
        <v>N/A</v>
      </c>
      <c r="J170" t="str">
        <f t="shared" si="16"/>
        <v>N/A</v>
      </c>
      <c r="K170" t="str">
        <f t="shared" si="17"/>
        <v>N/A</v>
      </c>
      <c r="L170" t="str">
        <f t="shared" si="18"/>
        <v>N/A</v>
      </c>
      <c r="M170" t="str">
        <f t="shared" si="19"/>
        <v>N/A</v>
      </c>
      <c r="N170" t="str">
        <f t="shared" si="20"/>
        <v>N/A</v>
      </c>
    </row>
    <row r="171" spans="1:14" x14ac:dyDescent="0.3">
      <c r="A171" s="1">
        <v>13</v>
      </c>
      <c r="B171" t="s">
        <v>6287</v>
      </c>
      <c r="C171" t="s">
        <v>254</v>
      </c>
      <c r="D171" t="s">
        <v>254</v>
      </c>
      <c r="E171" t="s">
        <v>254</v>
      </c>
      <c r="F171" t="s">
        <v>7238</v>
      </c>
      <c r="G171" t="s">
        <v>1601</v>
      </c>
      <c r="I171" t="str">
        <f t="shared" si="15"/>
        <v>N/A</v>
      </c>
      <c r="J171" t="str">
        <f t="shared" si="16"/>
        <v>N/A</v>
      </c>
      <c r="K171" t="str">
        <f t="shared" si="17"/>
        <v>N/A</v>
      </c>
      <c r="L171" t="str">
        <f t="shared" si="18"/>
        <v>N/A</v>
      </c>
      <c r="M171">
        <f t="shared" si="19"/>
        <v>-28430000</v>
      </c>
      <c r="N171">
        <f t="shared" si="20"/>
        <v>-26800000</v>
      </c>
    </row>
    <row r="172" spans="1:14" x14ac:dyDescent="0.3">
      <c r="A172" s="1">
        <v>14</v>
      </c>
      <c r="B172" t="s">
        <v>6288</v>
      </c>
      <c r="C172" t="s">
        <v>254</v>
      </c>
      <c r="D172" t="s">
        <v>254</v>
      </c>
      <c r="E172" t="s">
        <v>254</v>
      </c>
      <c r="F172" t="s">
        <v>254</v>
      </c>
      <c r="G172" t="s">
        <v>254</v>
      </c>
      <c r="I172" t="str">
        <f t="shared" si="15"/>
        <v>N/A</v>
      </c>
      <c r="J172" t="str">
        <f t="shared" si="16"/>
        <v>N/A</v>
      </c>
      <c r="K172" t="str">
        <f t="shared" si="17"/>
        <v>N/A</v>
      </c>
      <c r="L172" t="str">
        <f t="shared" si="18"/>
        <v>N/A</v>
      </c>
      <c r="M172" t="str">
        <f t="shared" si="19"/>
        <v>N/A</v>
      </c>
      <c r="N172" t="str">
        <f t="shared" si="20"/>
        <v>N/A</v>
      </c>
    </row>
    <row r="173" spans="1:14" x14ac:dyDescent="0.3">
      <c r="A173" s="1">
        <v>15</v>
      </c>
      <c r="B173" t="s">
        <v>413</v>
      </c>
      <c r="C173" t="s">
        <v>254</v>
      </c>
      <c r="D173" t="s">
        <v>254</v>
      </c>
      <c r="E173" t="s">
        <v>254</v>
      </c>
      <c r="F173" t="s">
        <v>7239</v>
      </c>
      <c r="G173" t="s">
        <v>7240</v>
      </c>
      <c r="I173" t="str">
        <f t="shared" si="15"/>
        <v>N/A</v>
      </c>
      <c r="J173" t="str">
        <f t="shared" si="16"/>
        <v>N/A</v>
      </c>
      <c r="K173" t="str">
        <f t="shared" si="17"/>
        <v>N/A</v>
      </c>
      <c r="L173" t="str">
        <f t="shared" si="18"/>
        <v>N/A</v>
      </c>
      <c r="M173">
        <f t="shared" si="19"/>
        <v>1760000</v>
      </c>
      <c r="N173">
        <f t="shared" si="20"/>
        <v>6370000</v>
      </c>
    </row>
    <row r="174" spans="1:14" x14ac:dyDescent="0.3">
      <c r="A174" s="1">
        <v>16</v>
      </c>
      <c r="B174" t="s">
        <v>414</v>
      </c>
      <c r="C174" t="s">
        <v>254</v>
      </c>
      <c r="D174" t="s">
        <v>254</v>
      </c>
      <c r="E174" t="s">
        <v>254</v>
      </c>
      <c r="F174" t="s">
        <v>254</v>
      </c>
      <c r="G174" t="s">
        <v>254</v>
      </c>
      <c r="I174" t="str">
        <f t="shared" si="15"/>
        <v>N/A</v>
      </c>
      <c r="J174" t="str">
        <f t="shared" si="16"/>
        <v>N/A</v>
      </c>
      <c r="K174" t="str">
        <f t="shared" si="17"/>
        <v>N/A</v>
      </c>
      <c r="L174" t="str">
        <f t="shared" si="18"/>
        <v>N/A</v>
      </c>
      <c r="M174" t="str">
        <f t="shared" si="19"/>
        <v>N/A</v>
      </c>
      <c r="N174" t="str">
        <f t="shared" si="20"/>
        <v>N/A</v>
      </c>
    </row>
    <row r="175" spans="1:14" x14ac:dyDescent="0.3">
      <c r="A175" s="1">
        <v>17</v>
      </c>
      <c r="B175" t="s">
        <v>415</v>
      </c>
      <c r="C175" t="s">
        <v>7241</v>
      </c>
      <c r="D175" t="s">
        <v>7242</v>
      </c>
      <c r="E175" t="s">
        <v>3947</v>
      </c>
      <c r="F175" t="s">
        <v>7243</v>
      </c>
      <c r="G175" t="s">
        <v>7244</v>
      </c>
      <c r="I175" t="str">
        <f t="shared" si="15"/>
        <v>N/A</v>
      </c>
      <c r="J175">
        <f t="shared" si="16"/>
        <v>-422000</v>
      </c>
      <c r="K175">
        <f t="shared" si="17"/>
        <v>-813000</v>
      </c>
      <c r="L175">
        <f t="shared" si="18"/>
        <v>-1080000</v>
      </c>
      <c r="M175">
        <f t="shared" si="19"/>
        <v>-950000</v>
      </c>
      <c r="N175">
        <f t="shared" si="20"/>
        <v>-635000</v>
      </c>
    </row>
    <row r="176" spans="1:14" x14ac:dyDescent="0.3">
      <c r="A176" s="1">
        <v>18</v>
      </c>
      <c r="B176" t="s">
        <v>416</v>
      </c>
      <c r="C176" t="s">
        <v>7245</v>
      </c>
      <c r="D176" t="s">
        <v>7246</v>
      </c>
      <c r="E176" t="s">
        <v>5320</v>
      </c>
      <c r="F176" t="s">
        <v>7247</v>
      </c>
      <c r="G176" t="s">
        <v>7248</v>
      </c>
      <c r="I176" t="str">
        <f t="shared" si="15"/>
        <v>N/A</v>
      </c>
      <c r="J176">
        <f t="shared" si="16"/>
        <v>-15330000</v>
      </c>
      <c r="K176">
        <f t="shared" si="17"/>
        <v>33780000</v>
      </c>
      <c r="L176">
        <f t="shared" si="18"/>
        <v>66390000</v>
      </c>
      <c r="M176">
        <f t="shared" si="19"/>
        <v>90440000</v>
      </c>
      <c r="N176">
        <f t="shared" si="20"/>
        <v>88850000</v>
      </c>
    </row>
    <row r="177" spans="1:14" x14ac:dyDescent="0.3">
      <c r="A177" s="1">
        <v>19</v>
      </c>
      <c r="B177" t="s">
        <v>422</v>
      </c>
      <c r="C177" t="s">
        <v>4663</v>
      </c>
      <c r="D177" t="s">
        <v>7249</v>
      </c>
      <c r="E177" t="s">
        <v>7250</v>
      </c>
      <c r="F177" t="s">
        <v>2180</v>
      </c>
      <c r="G177" t="s">
        <v>7251</v>
      </c>
      <c r="I177" t="str">
        <f t="shared" si="15"/>
        <v>N/A</v>
      </c>
      <c r="J177">
        <f t="shared" si="16"/>
        <v>13730000</v>
      </c>
      <c r="K177">
        <f t="shared" si="17"/>
        <v>-10560000</v>
      </c>
      <c r="L177">
        <f t="shared" si="18"/>
        <v>46860000</v>
      </c>
      <c r="M177">
        <f t="shared" si="19"/>
        <v>23270000</v>
      </c>
      <c r="N177">
        <f t="shared" si="20"/>
        <v>52860000</v>
      </c>
    </row>
    <row r="178" spans="1:14" x14ac:dyDescent="0.3">
      <c r="A178" s="1">
        <v>20</v>
      </c>
      <c r="B178" t="s">
        <v>423</v>
      </c>
      <c r="C178" t="s">
        <v>7252</v>
      </c>
      <c r="D178" t="s">
        <v>7253</v>
      </c>
      <c r="E178" t="s">
        <v>5549</v>
      </c>
      <c r="F178" t="s">
        <v>7254</v>
      </c>
      <c r="G178" t="s">
        <v>7255</v>
      </c>
      <c r="I178" t="str">
        <f t="shared" si="15"/>
        <v>N/A</v>
      </c>
      <c r="J178">
        <f t="shared" si="16"/>
        <v>-29060000</v>
      </c>
      <c r="K178">
        <f t="shared" si="17"/>
        <v>44340000</v>
      </c>
      <c r="L178">
        <f t="shared" si="18"/>
        <v>19530000</v>
      </c>
      <c r="M178">
        <f t="shared" si="19"/>
        <v>67170000</v>
      </c>
      <c r="N178">
        <f t="shared" si="20"/>
        <v>35990000</v>
      </c>
    </row>
    <row r="179" spans="1:14" x14ac:dyDescent="0.3">
      <c r="A179" s="1">
        <v>21</v>
      </c>
      <c r="B179" t="s">
        <v>424</v>
      </c>
      <c r="C179" t="s">
        <v>254</v>
      </c>
      <c r="D179" t="s">
        <v>7256</v>
      </c>
      <c r="E179" t="s">
        <v>7257</v>
      </c>
      <c r="F179" t="s">
        <v>7258</v>
      </c>
      <c r="G179" t="s">
        <v>7259</v>
      </c>
      <c r="I179" t="str">
        <f t="shared" si="15"/>
        <v>N/A</v>
      </c>
      <c r="J179" t="str">
        <f t="shared" si="16"/>
        <v>N/A</v>
      </c>
      <c r="K179">
        <f t="shared" si="17"/>
        <v>2.5257000000000001</v>
      </c>
      <c r="L179">
        <f t="shared" si="18"/>
        <v>-0.5595</v>
      </c>
      <c r="M179">
        <f t="shared" si="19"/>
        <v>2.4390000000000001</v>
      </c>
      <c r="N179">
        <f t="shared" si="20"/>
        <v>-0.4642</v>
      </c>
    </row>
    <row r="180" spans="1:14" x14ac:dyDescent="0.3">
      <c r="A180" s="1">
        <v>22</v>
      </c>
      <c r="B180" t="s">
        <v>6296</v>
      </c>
      <c r="C180" t="s">
        <v>254</v>
      </c>
      <c r="D180" t="s">
        <v>254</v>
      </c>
      <c r="E180" t="s">
        <v>254</v>
      </c>
      <c r="F180" t="s">
        <v>254</v>
      </c>
      <c r="G180" t="s">
        <v>7260</v>
      </c>
      <c r="I180" t="str">
        <f t="shared" si="15"/>
        <v>N/A</v>
      </c>
      <c r="J180" t="str">
        <f t="shared" si="16"/>
        <v>N/A</v>
      </c>
      <c r="K180" t="str">
        <f t="shared" si="17"/>
        <v>N/A</v>
      </c>
      <c r="L180" t="str">
        <f t="shared" si="18"/>
        <v>N/A</v>
      </c>
      <c r="M180" t="str">
        <f t="shared" si="19"/>
        <v>N/A</v>
      </c>
      <c r="N180">
        <f t="shared" si="20"/>
        <v>3.6299999999999999E-2</v>
      </c>
    </row>
    <row r="181" spans="1:14" x14ac:dyDescent="0.3">
      <c r="A181" s="1">
        <v>23</v>
      </c>
      <c r="B181" t="s">
        <v>431</v>
      </c>
      <c r="C181" t="s">
        <v>7261</v>
      </c>
      <c r="D181" t="s">
        <v>7262</v>
      </c>
      <c r="E181" t="s">
        <v>7263</v>
      </c>
      <c r="F181" t="s">
        <v>7264</v>
      </c>
      <c r="G181" t="s">
        <v>7265</v>
      </c>
      <c r="I181" t="str">
        <f t="shared" si="15"/>
        <v>N/A</v>
      </c>
      <c r="J181">
        <f t="shared" si="16"/>
        <v>161100000</v>
      </c>
      <c r="K181">
        <f t="shared" si="17"/>
        <v>162140000</v>
      </c>
      <c r="L181">
        <f t="shared" si="18"/>
        <v>288640000</v>
      </c>
      <c r="M181">
        <f t="shared" si="19"/>
        <v>180590000</v>
      </c>
      <c r="N181">
        <f t="shared" si="20"/>
        <v>393790000</v>
      </c>
    </row>
    <row r="182" spans="1:14" x14ac:dyDescent="0.3">
      <c r="A182" s="1">
        <v>24</v>
      </c>
      <c r="B182" t="s">
        <v>432</v>
      </c>
      <c r="C182" t="s">
        <v>254</v>
      </c>
      <c r="D182" t="s">
        <v>7266</v>
      </c>
      <c r="E182" t="s">
        <v>7263</v>
      </c>
      <c r="F182" t="s">
        <v>7264</v>
      </c>
      <c r="G182" t="s">
        <v>7265</v>
      </c>
      <c r="I182" t="str">
        <f t="shared" si="15"/>
        <v>N/A</v>
      </c>
      <c r="J182" t="str">
        <f t="shared" si="16"/>
        <v>N/A</v>
      </c>
      <c r="K182">
        <f t="shared" si="17"/>
        <v>200600000</v>
      </c>
      <c r="L182">
        <f t="shared" si="18"/>
        <v>288640000</v>
      </c>
      <c r="M182">
        <f t="shared" si="19"/>
        <v>180590000</v>
      </c>
      <c r="N182">
        <f t="shared" si="20"/>
        <v>393790000</v>
      </c>
    </row>
    <row r="183" spans="1:14" x14ac:dyDescent="0.3">
      <c r="A183" s="1">
        <v>25</v>
      </c>
      <c r="B183" t="s">
        <v>433</v>
      </c>
      <c r="C183" t="s">
        <v>254</v>
      </c>
      <c r="D183" t="s">
        <v>254</v>
      </c>
      <c r="E183" t="s">
        <v>254</v>
      </c>
      <c r="F183" t="s">
        <v>254</v>
      </c>
      <c r="G183" t="s">
        <v>254</v>
      </c>
      <c r="I183" t="str">
        <f t="shared" si="15"/>
        <v>N/A</v>
      </c>
      <c r="J183" t="str">
        <f t="shared" si="16"/>
        <v>N/A</v>
      </c>
      <c r="K183" t="str">
        <f t="shared" si="17"/>
        <v>N/A</v>
      </c>
      <c r="L183" t="str">
        <f t="shared" si="18"/>
        <v>N/A</v>
      </c>
      <c r="M183" t="str">
        <f t="shared" si="19"/>
        <v>N/A</v>
      </c>
      <c r="N183" t="str">
        <f t="shared" si="20"/>
        <v>N/A</v>
      </c>
    </row>
    <row r="184" spans="1:14" x14ac:dyDescent="0.3">
      <c r="A184" s="1">
        <v>26</v>
      </c>
      <c r="B184" t="s">
        <v>434</v>
      </c>
      <c r="C184" t="s">
        <v>7261</v>
      </c>
      <c r="D184" t="s">
        <v>7267</v>
      </c>
      <c r="E184" t="s">
        <v>254</v>
      </c>
      <c r="F184" t="s">
        <v>254</v>
      </c>
      <c r="G184" t="s">
        <v>254</v>
      </c>
      <c r="I184" t="str">
        <f t="shared" si="15"/>
        <v>N/A</v>
      </c>
      <c r="J184">
        <f t="shared" si="16"/>
        <v>161100000</v>
      </c>
      <c r="K184">
        <f t="shared" si="17"/>
        <v>-38460000</v>
      </c>
      <c r="L184" t="str">
        <f t="shared" si="18"/>
        <v>N/A</v>
      </c>
      <c r="M184" t="str">
        <f t="shared" si="19"/>
        <v>N/A</v>
      </c>
      <c r="N184" t="str">
        <f t="shared" si="20"/>
        <v>N/A</v>
      </c>
    </row>
    <row r="185" spans="1:14" x14ac:dyDescent="0.3">
      <c r="A185" s="1">
        <v>27</v>
      </c>
      <c r="B185" t="s">
        <v>435</v>
      </c>
      <c r="C185" t="s">
        <v>7268</v>
      </c>
      <c r="D185" t="s">
        <v>7269</v>
      </c>
      <c r="E185" t="s">
        <v>7270</v>
      </c>
      <c r="F185" t="s">
        <v>7271</v>
      </c>
      <c r="G185" t="s">
        <v>7272</v>
      </c>
      <c r="I185" t="str">
        <f t="shared" si="15"/>
        <v>N/A</v>
      </c>
      <c r="J185">
        <f t="shared" si="16"/>
        <v>-190160000</v>
      </c>
      <c r="K185">
        <f t="shared" si="17"/>
        <v>-117800000</v>
      </c>
      <c r="L185">
        <f t="shared" si="18"/>
        <v>-269110000</v>
      </c>
      <c r="M185">
        <f t="shared" si="19"/>
        <v>-113430000</v>
      </c>
      <c r="N185">
        <f t="shared" si="20"/>
        <v>-357810000</v>
      </c>
    </row>
    <row r="186" spans="1:14" x14ac:dyDescent="0.3">
      <c r="A186" s="1">
        <v>28</v>
      </c>
      <c r="B186" t="s">
        <v>436</v>
      </c>
      <c r="C186" t="s">
        <v>7273</v>
      </c>
      <c r="D186" t="s">
        <v>1664</v>
      </c>
      <c r="E186" t="s">
        <v>7237</v>
      </c>
      <c r="F186" t="s">
        <v>2000</v>
      </c>
      <c r="G186" t="s">
        <v>7274</v>
      </c>
      <c r="I186" t="str">
        <f t="shared" si="15"/>
        <v>N/A</v>
      </c>
      <c r="J186">
        <f t="shared" si="16"/>
        <v>49890000</v>
      </c>
      <c r="K186">
        <f t="shared" si="17"/>
        <v>2800000</v>
      </c>
      <c r="L186">
        <f t="shared" si="18"/>
        <v>7950000</v>
      </c>
      <c r="M186">
        <f t="shared" si="19"/>
        <v>11790000</v>
      </c>
      <c r="N186">
        <f t="shared" si="20"/>
        <v>11990000</v>
      </c>
    </row>
    <row r="187" spans="1:14" x14ac:dyDescent="0.3">
      <c r="A187" s="1">
        <v>29</v>
      </c>
      <c r="B187" t="s">
        <v>437</v>
      </c>
      <c r="C187" t="s">
        <v>7275</v>
      </c>
      <c r="D187" t="s">
        <v>7276</v>
      </c>
      <c r="E187" t="s">
        <v>7277</v>
      </c>
      <c r="F187" t="s">
        <v>7278</v>
      </c>
      <c r="G187" t="s">
        <v>7279</v>
      </c>
      <c r="I187" t="str">
        <f t="shared" si="15"/>
        <v>N/A</v>
      </c>
      <c r="J187">
        <f t="shared" si="16"/>
        <v>82150000</v>
      </c>
      <c r="K187">
        <f t="shared" si="17"/>
        <v>3070000</v>
      </c>
      <c r="L187">
        <f t="shared" si="18"/>
        <v>11580000</v>
      </c>
      <c r="M187">
        <f t="shared" si="19"/>
        <v>55370000</v>
      </c>
      <c r="N187">
        <f t="shared" si="20"/>
        <v>23990000</v>
      </c>
    </row>
    <row r="188" spans="1:14" x14ac:dyDescent="0.3">
      <c r="A188" s="1">
        <v>30</v>
      </c>
      <c r="B188" t="s">
        <v>438</v>
      </c>
      <c r="C188" t="s">
        <v>3780</v>
      </c>
      <c r="D188" t="s">
        <v>81</v>
      </c>
      <c r="E188" t="s">
        <v>1821</v>
      </c>
      <c r="F188" t="s">
        <v>1114</v>
      </c>
      <c r="G188" t="s">
        <v>1120</v>
      </c>
      <c r="I188" t="str">
        <f t="shared" ref="I188:I251" si="21">IF(AND(K188&gt; J188, L188&gt; K188, M188&gt; L188, N188&gt; M188), "pos_trend", IF(AND(K188&lt; J188, L188&lt; K188, M188&lt; L188, N188&lt; M188), "neg_trend", "N/A"))</f>
        <v>N/A</v>
      </c>
      <c r="J188">
        <f t="shared" ref="J188:J251" si="22">IFERROR(IF(TRIM(C188)="-", "N/A", IF(RIGHT(C188,1)=")",IF(RIGHT(C188,2)="T)",-1000000000000*VALUE(MID(C188,2,LEN(C188)-3)),IF(RIGHT(C188,2)="M)",-1000000*VALUE(MID(C188,2,LEN(C188)-3)),IF(RIGHT(C188,2)="B)",-1000000000*VALUE(MID(C188,2,LEN(C188)-3)),IF(RIGHT(C188,2)="k)",-1000*VALUE(MID(C188,2,LEN(C188)-3)),VALUE(SUBSTITUTE(C188,",","")))))),IF(RIGHT(C188,1)="T",1000000000000*VALUE(LEFT(C188,LEN(C188)-1)),IF(RIGHT(C188,1)="M",1000000*VALUE(LEFT(C188,LEN(C188)-1)),IF(RIGHT(C188,1)="B",1000000000*VALUE(LEFT(C188,LEN(C188)-1)),IF(RIGHT(C188,1)="%",0.01*VALUE(LEFT(C188,LEN(C188)-1)),IF(RIGHT(C188,1)="k",1000*VALUE(LEFT(C188,LEN(C188)-1)),VALUE(SUBSTITUTE(C188,",",""))))))))),"N/A")</f>
        <v>0.61</v>
      </c>
      <c r="K188">
        <f t="shared" ref="K188:K251" si="23">IFERROR(IF(TRIM(D188)="-", "N/A", IF(RIGHT(D188,1)=")",IF(RIGHT(D188,2)="T)",-1000000000000*VALUE(MID(D188,2,LEN(D188)-3)),IF(RIGHT(D188,2)="M)",-1000000*VALUE(MID(D188,2,LEN(D188)-3)),IF(RIGHT(D188,2)="B)",-1000000000*VALUE(MID(D188,2,LEN(D188)-3)),IF(RIGHT(D188,2)="k)",-1000*VALUE(MID(D188,2,LEN(D188)-3)),VALUE(SUBSTITUTE(D188,",","")))))),IF(RIGHT(D188,1)="T",1000000000000*VALUE(LEFT(D188,LEN(D188)-1)),IF(RIGHT(D188,1)="M",1000000*VALUE(LEFT(D188,LEN(D188)-1)),IF(RIGHT(D188,1)="B",1000000000*VALUE(LEFT(D188,LEN(D188)-1)),IF(RIGHT(D188,1)="%",0.01*VALUE(LEFT(D188,LEN(D188)-1)),IF(RIGHT(D188,1)="k",1000*VALUE(LEFT(D188,LEN(D188)-1)),VALUE(SUBSTITUTE(D188,",",""))))))))),"N/A")</f>
        <v>0.02</v>
      </c>
      <c r="L188">
        <f t="shared" ref="L188:L251" si="24">IFERROR(IF(TRIM(E188)="-", "N/A", IF(RIGHT(E188,1)=")",IF(RIGHT(E188,2)="T)",-1000000000000*VALUE(MID(E188,2,LEN(E188)-3)),IF(RIGHT(E188,2)="M)",-1000000*VALUE(MID(E188,2,LEN(E188)-3)),IF(RIGHT(E188,2)="B)",-1000000000*VALUE(MID(E188,2,LEN(E188)-3)),IF(RIGHT(E188,2)="k)",-1000*VALUE(MID(E188,2,LEN(E188)-3)),VALUE(SUBSTITUTE(E188,",","")))))),IF(RIGHT(E188,1)="T",1000000000000*VALUE(LEFT(E188,LEN(E188)-1)),IF(RIGHT(E188,1)="M",1000000*VALUE(LEFT(E188,LEN(E188)-1)),IF(RIGHT(E188,1)="B",1000000000*VALUE(LEFT(E188,LEN(E188)-1)),IF(RIGHT(E188,1)="%",0.01*VALUE(LEFT(E188,LEN(E188)-1)),IF(RIGHT(E188,1)="k",1000*VALUE(LEFT(E188,LEN(E188)-1)),VALUE(SUBSTITUTE(E188,",",""))))))))),"N/A")</f>
        <v>0.08</v>
      </c>
      <c r="M188">
        <f t="shared" ref="M188:M251" si="25">IFERROR(IF(TRIM(F188)="-", "N/A", IF(RIGHT(F188,1)=")",IF(RIGHT(F188,2)="T)",-1000000000000*VALUE(MID(F188,2,LEN(F188)-3)),IF(RIGHT(F188,2)="M)",-1000000*VALUE(MID(F188,2,LEN(F188)-3)),IF(RIGHT(F188,2)="B)",-1000000000*VALUE(MID(F188,2,LEN(F188)-3)),IF(RIGHT(F188,2)="k)",-1000*VALUE(MID(F188,2,LEN(F188)-3)),VALUE(SUBSTITUTE(F188,",","")))))),IF(RIGHT(F188,1)="T",1000000000000*VALUE(LEFT(F188,LEN(F188)-1)),IF(RIGHT(F188,1)="M",1000000*VALUE(LEFT(F188,LEN(F188)-1)),IF(RIGHT(F188,1)="B",1000000000*VALUE(LEFT(F188,LEN(F188)-1)),IF(RIGHT(F188,1)="%",0.01*VALUE(LEFT(F188,LEN(F188)-1)),IF(RIGHT(F188,1)="k",1000*VALUE(LEFT(F188,LEN(F188)-1)),VALUE(SUBSTITUTE(F188,",",""))))))))),"N/A")</f>
        <v>0.36</v>
      </c>
      <c r="N188">
        <f t="shared" ref="N188:N251" si="26">IFERROR(IF(TRIM(G188)="-", "N/A", IF(RIGHT(G188,1)=")",IF(RIGHT(G188,2)="T)",-1000000000000*VALUE(MID(G188,2,LEN(G188)-3)),IF(RIGHT(G188,2)="M)",-1000000*VALUE(MID(G188,2,LEN(G188)-3)),IF(RIGHT(G188,2)="B)",-1000000000*VALUE(MID(G188,2,LEN(G188)-3)),IF(RIGHT(G188,2)="k)",-1000*VALUE(MID(G188,2,LEN(G188)-3)),VALUE(SUBSTITUTE(G188,",","")))))),IF(RIGHT(G188,1)="T",1000000000000*VALUE(LEFT(G188,LEN(G188)-1)),IF(RIGHT(G188,1)="M",1000000*VALUE(LEFT(G188,LEN(G188)-1)),IF(RIGHT(G188,1)="B",1000000000*VALUE(LEFT(G188,LEN(G188)-1)),IF(RIGHT(G188,1)="%",0.01*VALUE(LEFT(G188,LEN(G188)-1)),IF(RIGHT(G188,1)="k",1000*VALUE(LEFT(G188,LEN(G188)-1)),VALUE(SUBSTITUTE(G188,",",""))))))))),"N/A")</f>
        <v>0.15</v>
      </c>
    </row>
    <row r="189" spans="1:14" x14ac:dyDescent="0.3">
      <c r="A189" s="1">
        <v>31</v>
      </c>
      <c r="B189" t="s">
        <v>6299</v>
      </c>
      <c r="C189" t="s">
        <v>254</v>
      </c>
      <c r="D189" t="s">
        <v>7280</v>
      </c>
      <c r="E189" t="s">
        <v>7281</v>
      </c>
      <c r="F189" t="s">
        <v>7282</v>
      </c>
      <c r="G189" t="s">
        <v>7283</v>
      </c>
      <c r="I189" t="str">
        <f t="shared" si="21"/>
        <v>N/A</v>
      </c>
      <c r="J189" t="str">
        <f t="shared" si="22"/>
        <v>N/A</v>
      </c>
      <c r="K189">
        <f t="shared" si="23"/>
        <v>-0.96519999999999995</v>
      </c>
      <c r="L189">
        <f t="shared" si="24"/>
        <v>2.75</v>
      </c>
      <c r="M189">
        <f t="shared" si="25"/>
        <v>3.4881000000000002</v>
      </c>
      <c r="N189">
        <f t="shared" si="26"/>
        <v>-0.56890000000000007</v>
      </c>
    </row>
    <row r="190" spans="1:14" x14ac:dyDescent="0.3">
      <c r="A190" s="1">
        <v>32</v>
      </c>
      <c r="B190" t="s">
        <v>449</v>
      </c>
      <c r="C190" t="s">
        <v>7284</v>
      </c>
      <c r="D190" t="s">
        <v>7285</v>
      </c>
      <c r="E190" t="s">
        <v>7286</v>
      </c>
      <c r="F190" t="s">
        <v>7287</v>
      </c>
      <c r="G190" t="s">
        <v>7288</v>
      </c>
      <c r="I190" t="str">
        <f t="shared" si="21"/>
        <v>pos_trend</v>
      </c>
      <c r="J190">
        <f t="shared" si="22"/>
        <v>134480000</v>
      </c>
      <c r="K190">
        <f t="shared" si="23"/>
        <v>145290000</v>
      </c>
      <c r="L190">
        <f t="shared" si="24"/>
        <v>145640000</v>
      </c>
      <c r="M190">
        <f t="shared" si="25"/>
        <v>155180000</v>
      </c>
      <c r="N190">
        <f t="shared" si="26"/>
        <v>156000000</v>
      </c>
    </row>
    <row r="191" spans="1:14" x14ac:dyDescent="0.3">
      <c r="A191" s="1">
        <v>33</v>
      </c>
      <c r="B191" t="s">
        <v>455</v>
      </c>
      <c r="C191" t="s">
        <v>3780</v>
      </c>
      <c r="D191" t="s">
        <v>81</v>
      </c>
      <c r="E191" t="s">
        <v>1821</v>
      </c>
      <c r="F191" t="s">
        <v>1114</v>
      </c>
      <c r="G191" t="s">
        <v>1120</v>
      </c>
      <c r="I191" t="str">
        <f t="shared" si="21"/>
        <v>N/A</v>
      </c>
      <c r="J191">
        <f t="shared" si="22"/>
        <v>0.61</v>
      </c>
      <c r="K191">
        <f t="shared" si="23"/>
        <v>0.02</v>
      </c>
      <c r="L191">
        <f t="shared" si="24"/>
        <v>0.08</v>
      </c>
      <c r="M191">
        <f t="shared" si="25"/>
        <v>0.36</v>
      </c>
      <c r="N191">
        <f t="shared" si="26"/>
        <v>0.15</v>
      </c>
    </row>
    <row r="192" spans="1:14" x14ac:dyDescent="0.3">
      <c r="A192" s="1">
        <v>34</v>
      </c>
      <c r="B192" t="s">
        <v>461</v>
      </c>
      <c r="C192" t="s">
        <v>254</v>
      </c>
      <c r="D192" t="s">
        <v>7289</v>
      </c>
      <c r="E192" t="s">
        <v>7290</v>
      </c>
      <c r="F192" t="s">
        <v>7291</v>
      </c>
      <c r="G192" t="s">
        <v>7292</v>
      </c>
      <c r="I192" t="str">
        <f t="shared" si="21"/>
        <v>N/A</v>
      </c>
      <c r="J192" t="str">
        <f t="shared" si="22"/>
        <v>N/A</v>
      </c>
      <c r="K192">
        <f t="shared" si="23"/>
        <v>-0.96540000000000004</v>
      </c>
      <c r="L192">
        <f t="shared" si="24"/>
        <v>2.7582999999999998</v>
      </c>
      <c r="M192">
        <f t="shared" si="25"/>
        <v>3.488</v>
      </c>
      <c r="N192">
        <f t="shared" si="26"/>
        <v>-0.56899999999999995</v>
      </c>
    </row>
    <row r="193" spans="1:14" x14ac:dyDescent="0.3">
      <c r="A193" s="1">
        <v>35</v>
      </c>
      <c r="B193" t="s">
        <v>466</v>
      </c>
      <c r="C193" t="s">
        <v>7284</v>
      </c>
      <c r="D193" t="s">
        <v>7293</v>
      </c>
      <c r="E193" t="s">
        <v>7294</v>
      </c>
      <c r="F193" t="s">
        <v>349</v>
      </c>
      <c r="G193" t="s">
        <v>7295</v>
      </c>
      <c r="I193" t="str">
        <f t="shared" si="21"/>
        <v>pos_trend</v>
      </c>
      <c r="J193">
        <f t="shared" si="22"/>
        <v>134480000</v>
      </c>
      <c r="K193">
        <f t="shared" si="23"/>
        <v>145530000</v>
      </c>
      <c r="L193">
        <f t="shared" si="24"/>
        <v>146000000</v>
      </c>
      <c r="M193">
        <f t="shared" si="25"/>
        <v>155570000</v>
      </c>
      <c r="N193">
        <f t="shared" si="26"/>
        <v>156390000</v>
      </c>
    </row>
    <row r="194" spans="1:14" x14ac:dyDescent="0.3">
      <c r="I194" t="str">
        <f t="shared" si="21"/>
        <v>N/A</v>
      </c>
      <c r="J194" t="str">
        <f t="shared" si="22"/>
        <v>N/A</v>
      </c>
      <c r="K194" t="str">
        <f t="shared" si="23"/>
        <v>N/A</v>
      </c>
      <c r="L194" t="str">
        <f t="shared" si="24"/>
        <v>N/A</v>
      </c>
      <c r="M194" t="str">
        <f t="shared" si="25"/>
        <v>N/A</v>
      </c>
      <c r="N194" t="str">
        <f t="shared" si="26"/>
        <v>N/A</v>
      </c>
    </row>
    <row r="195" spans="1:14" x14ac:dyDescent="0.3">
      <c r="B195" s="1" t="s">
        <v>241</v>
      </c>
      <c r="C195" s="1" t="s">
        <v>242</v>
      </c>
      <c r="D195" s="1" t="s">
        <v>243</v>
      </c>
      <c r="E195" s="1" t="s">
        <v>244</v>
      </c>
      <c r="F195" s="1" t="s">
        <v>245</v>
      </c>
      <c r="G195" s="1" t="s">
        <v>246</v>
      </c>
      <c r="H195" s="1" t="s">
        <v>247</v>
      </c>
      <c r="I195" t="str">
        <f t="shared" si="21"/>
        <v>pos_trend</v>
      </c>
      <c r="J195">
        <f t="shared" si="22"/>
        <v>2012</v>
      </c>
      <c r="K195">
        <f t="shared" si="23"/>
        <v>2013</v>
      </c>
      <c r="L195">
        <f t="shared" si="24"/>
        <v>2014</v>
      </c>
      <c r="M195">
        <f t="shared" si="25"/>
        <v>2015</v>
      </c>
      <c r="N195">
        <f t="shared" si="26"/>
        <v>2016</v>
      </c>
    </row>
    <row r="196" spans="1:14" x14ac:dyDescent="0.3">
      <c r="A196" s="1">
        <v>0</v>
      </c>
      <c r="B196" t="s">
        <v>484</v>
      </c>
      <c r="C196" t="s">
        <v>7296</v>
      </c>
      <c r="D196" t="s">
        <v>7297</v>
      </c>
      <c r="E196" t="s">
        <v>7298</v>
      </c>
      <c r="F196" t="s">
        <v>7299</v>
      </c>
      <c r="G196" t="s">
        <v>7300</v>
      </c>
      <c r="I196" t="str">
        <f t="shared" si="21"/>
        <v>N/A</v>
      </c>
      <c r="J196">
        <f t="shared" si="22"/>
        <v>231270000</v>
      </c>
      <c r="K196">
        <f t="shared" si="23"/>
        <v>182790000</v>
      </c>
      <c r="L196">
        <f t="shared" si="24"/>
        <v>120420000</v>
      </c>
      <c r="M196">
        <f t="shared" si="25"/>
        <v>137750000</v>
      </c>
      <c r="N196">
        <f t="shared" si="26"/>
        <v>131150000</v>
      </c>
    </row>
    <row r="197" spans="1:14" x14ac:dyDescent="0.3">
      <c r="A197" s="1">
        <v>1</v>
      </c>
      <c r="B197" t="s">
        <v>490</v>
      </c>
      <c r="C197" t="s">
        <v>7296</v>
      </c>
      <c r="D197" t="s">
        <v>7297</v>
      </c>
      <c r="E197" t="s">
        <v>7298</v>
      </c>
      <c r="F197" t="s">
        <v>7299</v>
      </c>
      <c r="G197" t="s">
        <v>7300</v>
      </c>
      <c r="I197" t="str">
        <f t="shared" si="21"/>
        <v>N/A</v>
      </c>
      <c r="J197">
        <f t="shared" si="22"/>
        <v>231270000</v>
      </c>
      <c r="K197">
        <f t="shared" si="23"/>
        <v>182790000</v>
      </c>
      <c r="L197">
        <f t="shared" si="24"/>
        <v>120420000</v>
      </c>
      <c r="M197">
        <f t="shared" si="25"/>
        <v>137750000</v>
      </c>
      <c r="N197">
        <f t="shared" si="26"/>
        <v>131150000</v>
      </c>
    </row>
    <row r="198" spans="1:14" x14ac:dyDescent="0.3">
      <c r="A198" s="1">
        <v>2</v>
      </c>
      <c r="B198" t="s">
        <v>6317</v>
      </c>
      <c r="C198" t="s">
        <v>254</v>
      </c>
      <c r="D198" t="s">
        <v>254</v>
      </c>
      <c r="E198" t="s">
        <v>254</v>
      </c>
      <c r="F198" t="s">
        <v>254</v>
      </c>
      <c r="G198" t="s">
        <v>254</v>
      </c>
      <c r="I198" t="str">
        <f t="shared" si="21"/>
        <v>N/A</v>
      </c>
      <c r="J198" t="str">
        <f t="shared" si="22"/>
        <v>N/A</v>
      </c>
      <c r="K198" t="str">
        <f t="shared" si="23"/>
        <v>N/A</v>
      </c>
      <c r="L198" t="str">
        <f t="shared" si="24"/>
        <v>N/A</v>
      </c>
      <c r="M198" t="str">
        <f t="shared" si="25"/>
        <v>N/A</v>
      </c>
      <c r="N198" t="str">
        <f t="shared" si="26"/>
        <v>N/A</v>
      </c>
    </row>
    <row r="199" spans="1:14" x14ac:dyDescent="0.3">
      <c r="A199" s="1">
        <v>3</v>
      </c>
      <c r="B199" t="s">
        <v>492</v>
      </c>
      <c r="C199" t="s">
        <v>254</v>
      </c>
      <c r="D199" t="s">
        <v>7301</v>
      </c>
      <c r="E199" t="s">
        <v>7302</v>
      </c>
      <c r="F199" t="s">
        <v>7303</v>
      </c>
      <c r="G199" t="s">
        <v>7304</v>
      </c>
      <c r="I199" t="str">
        <f t="shared" si="21"/>
        <v>N/A</v>
      </c>
      <c r="J199" t="str">
        <f t="shared" si="22"/>
        <v>N/A</v>
      </c>
      <c r="K199">
        <f t="shared" si="23"/>
        <v>-0.20960000000000001</v>
      </c>
      <c r="L199">
        <f t="shared" si="24"/>
        <v>-0.3412</v>
      </c>
      <c r="M199">
        <f t="shared" si="25"/>
        <v>0.1439</v>
      </c>
      <c r="N199">
        <f t="shared" si="26"/>
        <v>-4.7899999999999998E-2</v>
      </c>
    </row>
    <row r="200" spans="1:14" x14ac:dyDescent="0.3">
      <c r="A200" s="1">
        <v>4</v>
      </c>
      <c r="B200" t="s">
        <v>6318</v>
      </c>
      <c r="C200" t="s">
        <v>7305</v>
      </c>
      <c r="D200" t="s">
        <v>254</v>
      </c>
      <c r="E200" t="s">
        <v>254</v>
      </c>
      <c r="F200" t="s">
        <v>254</v>
      </c>
      <c r="G200" t="s">
        <v>254</v>
      </c>
      <c r="I200" t="str">
        <f t="shared" si="21"/>
        <v>N/A</v>
      </c>
      <c r="J200">
        <f t="shared" si="22"/>
        <v>38420000</v>
      </c>
      <c r="K200" t="str">
        <f t="shared" si="23"/>
        <v>N/A</v>
      </c>
      <c r="L200" t="str">
        <f t="shared" si="24"/>
        <v>N/A</v>
      </c>
      <c r="M200" t="str">
        <f t="shared" si="25"/>
        <v>N/A</v>
      </c>
      <c r="N200" t="str">
        <f t="shared" si="26"/>
        <v>N/A</v>
      </c>
    </row>
    <row r="201" spans="1:14" x14ac:dyDescent="0.3">
      <c r="A201" s="1">
        <v>5</v>
      </c>
      <c r="B201" t="s">
        <v>6319</v>
      </c>
      <c r="C201" t="s">
        <v>254</v>
      </c>
      <c r="D201" t="s">
        <v>254</v>
      </c>
      <c r="E201" t="s">
        <v>254</v>
      </c>
      <c r="F201" t="s">
        <v>254</v>
      </c>
      <c r="G201" t="s">
        <v>254</v>
      </c>
      <c r="I201" t="str">
        <f t="shared" si="21"/>
        <v>N/A</v>
      </c>
      <c r="J201" t="str">
        <f t="shared" si="22"/>
        <v>N/A</v>
      </c>
      <c r="K201" t="str">
        <f t="shared" si="23"/>
        <v>N/A</v>
      </c>
      <c r="L201" t="str">
        <f t="shared" si="24"/>
        <v>N/A</v>
      </c>
      <c r="M201" t="str">
        <f t="shared" si="25"/>
        <v>N/A</v>
      </c>
      <c r="N201" t="str">
        <f t="shared" si="26"/>
        <v>N/A</v>
      </c>
    </row>
    <row r="202" spans="1:14" x14ac:dyDescent="0.3">
      <c r="A202" s="1">
        <v>6</v>
      </c>
      <c r="B202" t="s">
        <v>6320</v>
      </c>
      <c r="C202" t="s">
        <v>254</v>
      </c>
      <c r="D202" t="s">
        <v>254</v>
      </c>
      <c r="E202" t="s">
        <v>254</v>
      </c>
      <c r="F202" t="s">
        <v>254</v>
      </c>
      <c r="G202" t="s">
        <v>254</v>
      </c>
      <c r="I202" t="str">
        <f t="shared" si="21"/>
        <v>N/A</v>
      </c>
      <c r="J202" t="str">
        <f t="shared" si="22"/>
        <v>N/A</v>
      </c>
      <c r="K202" t="str">
        <f t="shared" si="23"/>
        <v>N/A</v>
      </c>
      <c r="L202" t="str">
        <f t="shared" si="24"/>
        <v>N/A</v>
      </c>
      <c r="M202" t="str">
        <f t="shared" si="25"/>
        <v>N/A</v>
      </c>
      <c r="N202" t="str">
        <f t="shared" si="26"/>
        <v>N/A</v>
      </c>
    </row>
    <row r="203" spans="1:14" x14ac:dyDescent="0.3">
      <c r="A203" s="1">
        <v>7</v>
      </c>
      <c r="B203" t="s">
        <v>6321</v>
      </c>
      <c r="C203" t="s">
        <v>254</v>
      </c>
      <c r="D203" t="s">
        <v>254</v>
      </c>
      <c r="E203" t="s">
        <v>254</v>
      </c>
      <c r="F203" t="s">
        <v>254</v>
      </c>
      <c r="G203" t="s">
        <v>254</v>
      </c>
      <c r="I203" t="str">
        <f t="shared" si="21"/>
        <v>N/A</v>
      </c>
      <c r="J203" t="str">
        <f t="shared" si="22"/>
        <v>N/A</v>
      </c>
      <c r="K203" t="str">
        <f t="shared" si="23"/>
        <v>N/A</v>
      </c>
      <c r="L203" t="str">
        <f t="shared" si="24"/>
        <v>N/A</v>
      </c>
      <c r="M203" t="str">
        <f t="shared" si="25"/>
        <v>N/A</v>
      </c>
      <c r="N203" t="str">
        <f t="shared" si="26"/>
        <v>N/A</v>
      </c>
    </row>
    <row r="204" spans="1:14" x14ac:dyDescent="0.3">
      <c r="A204" s="1">
        <v>8</v>
      </c>
      <c r="B204" t="s">
        <v>6322</v>
      </c>
      <c r="C204" t="s">
        <v>254</v>
      </c>
      <c r="D204" t="s">
        <v>254</v>
      </c>
      <c r="E204" t="s">
        <v>254</v>
      </c>
      <c r="F204" t="s">
        <v>254</v>
      </c>
      <c r="G204" t="s">
        <v>254</v>
      </c>
      <c r="I204" t="str">
        <f t="shared" si="21"/>
        <v>N/A</v>
      </c>
      <c r="J204" t="str">
        <f t="shared" si="22"/>
        <v>N/A</v>
      </c>
      <c r="K204" t="str">
        <f t="shared" si="23"/>
        <v>N/A</v>
      </c>
      <c r="L204" t="str">
        <f t="shared" si="24"/>
        <v>N/A</v>
      </c>
      <c r="M204" t="str">
        <f t="shared" si="25"/>
        <v>N/A</v>
      </c>
      <c r="N204" t="str">
        <f t="shared" si="26"/>
        <v>N/A</v>
      </c>
    </row>
    <row r="205" spans="1:14" x14ac:dyDescent="0.3">
      <c r="A205" s="1">
        <v>9</v>
      </c>
      <c r="B205" t="s">
        <v>6323</v>
      </c>
      <c r="C205" t="s">
        <v>254</v>
      </c>
      <c r="D205" t="s">
        <v>254</v>
      </c>
      <c r="E205" t="s">
        <v>254</v>
      </c>
      <c r="F205" t="s">
        <v>254</v>
      </c>
      <c r="G205" t="s">
        <v>254</v>
      </c>
      <c r="I205" t="str">
        <f t="shared" si="21"/>
        <v>N/A</v>
      </c>
      <c r="J205" t="str">
        <f t="shared" si="22"/>
        <v>N/A</v>
      </c>
      <c r="K205" t="str">
        <f t="shared" si="23"/>
        <v>N/A</v>
      </c>
      <c r="L205" t="str">
        <f t="shared" si="24"/>
        <v>N/A</v>
      </c>
      <c r="M205" t="str">
        <f t="shared" si="25"/>
        <v>N/A</v>
      </c>
      <c r="N205" t="str">
        <f t="shared" si="26"/>
        <v>N/A</v>
      </c>
    </row>
    <row r="206" spans="1:14" x14ac:dyDescent="0.3">
      <c r="A206" s="1">
        <v>10</v>
      </c>
      <c r="B206" t="s">
        <v>6324</v>
      </c>
      <c r="C206" t="s">
        <v>254</v>
      </c>
      <c r="D206" t="s">
        <v>7306</v>
      </c>
      <c r="E206" t="s">
        <v>7307</v>
      </c>
      <c r="F206" t="s">
        <v>7308</v>
      </c>
      <c r="G206" t="s">
        <v>7309</v>
      </c>
      <c r="I206" t="str">
        <f t="shared" si="21"/>
        <v>N/A</v>
      </c>
      <c r="J206" t="str">
        <f t="shared" si="22"/>
        <v>N/A</v>
      </c>
      <c r="K206">
        <f t="shared" si="23"/>
        <v>58410000</v>
      </c>
      <c r="L206">
        <f t="shared" si="24"/>
        <v>61040000</v>
      </c>
      <c r="M206">
        <f t="shared" si="25"/>
        <v>65500000</v>
      </c>
      <c r="N206">
        <f t="shared" si="26"/>
        <v>76060000</v>
      </c>
    </row>
    <row r="207" spans="1:14" x14ac:dyDescent="0.3">
      <c r="A207" s="1">
        <v>11</v>
      </c>
      <c r="B207" t="s">
        <v>567</v>
      </c>
      <c r="C207" t="s">
        <v>254</v>
      </c>
      <c r="D207" t="s">
        <v>254</v>
      </c>
      <c r="E207" t="s">
        <v>254</v>
      </c>
      <c r="F207" t="s">
        <v>254</v>
      </c>
      <c r="G207" t="s">
        <v>254</v>
      </c>
      <c r="I207" t="str">
        <f t="shared" si="21"/>
        <v>N/A</v>
      </c>
      <c r="J207" t="str">
        <f t="shared" si="22"/>
        <v>N/A</v>
      </c>
      <c r="K207" t="str">
        <f t="shared" si="23"/>
        <v>N/A</v>
      </c>
      <c r="L207" t="str">
        <f t="shared" si="24"/>
        <v>N/A</v>
      </c>
      <c r="M207" t="str">
        <f t="shared" si="25"/>
        <v>N/A</v>
      </c>
      <c r="N207" t="str">
        <f t="shared" si="26"/>
        <v>N/A</v>
      </c>
    </row>
    <row r="208" spans="1:14" x14ac:dyDescent="0.3">
      <c r="A208" s="1">
        <v>12</v>
      </c>
      <c r="B208" t="s">
        <v>6325</v>
      </c>
      <c r="C208" t="s">
        <v>7310</v>
      </c>
      <c r="D208" t="s">
        <v>7311</v>
      </c>
      <c r="E208" t="s">
        <v>7312</v>
      </c>
      <c r="F208" t="s">
        <v>7313</v>
      </c>
      <c r="G208" t="s">
        <v>7314</v>
      </c>
      <c r="I208" t="str">
        <f t="shared" si="21"/>
        <v>N/A</v>
      </c>
      <c r="J208">
        <f t="shared" si="22"/>
        <v>511140000</v>
      </c>
      <c r="K208">
        <f t="shared" si="23"/>
        <v>232730000</v>
      </c>
      <c r="L208">
        <f t="shared" si="24"/>
        <v>265360000</v>
      </c>
      <c r="M208">
        <f t="shared" si="25"/>
        <v>344460000</v>
      </c>
      <c r="N208">
        <f t="shared" si="26"/>
        <v>250140000</v>
      </c>
    </row>
    <row r="209" spans="1:14" x14ac:dyDescent="0.3">
      <c r="A209" s="1">
        <v>13</v>
      </c>
      <c r="B209" t="s">
        <v>626</v>
      </c>
      <c r="C209" t="s">
        <v>7315</v>
      </c>
      <c r="D209" t="s">
        <v>7316</v>
      </c>
      <c r="E209" t="s">
        <v>7317</v>
      </c>
      <c r="F209" t="s">
        <v>7318</v>
      </c>
      <c r="G209" t="s">
        <v>7319</v>
      </c>
      <c r="I209" t="str">
        <f t="shared" si="21"/>
        <v>N/A</v>
      </c>
      <c r="J209">
        <f t="shared" si="22"/>
        <v>429140000</v>
      </c>
      <c r="K209">
        <f t="shared" si="23"/>
        <v>161730000</v>
      </c>
      <c r="L209">
        <f t="shared" si="24"/>
        <v>196220000</v>
      </c>
      <c r="M209">
        <f t="shared" si="25"/>
        <v>282610000</v>
      </c>
      <c r="N209">
        <f t="shared" si="26"/>
        <v>196870000</v>
      </c>
    </row>
    <row r="210" spans="1:14" x14ac:dyDescent="0.3">
      <c r="A210" s="1">
        <v>14</v>
      </c>
      <c r="B210" t="s">
        <v>608</v>
      </c>
      <c r="C210" t="s">
        <v>5919</v>
      </c>
      <c r="D210" t="s">
        <v>7320</v>
      </c>
      <c r="E210" t="s">
        <v>7321</v>
      </c>
      <c r="F210" t="s">
        <v>7322</v>
      </c>
      <c r="G210" t="s">
        <v>7323</v>
      </c>
      <c r="I210" t="str">
        <f t="shared" si="21"/>
        <v>neg_trend</v>
      </c>
      <c r="J210">
        <f t="shared" si="22"/>
        <v>82000000</v>
      </c>
      <c r="K210">
        <f t="shared" si="23"/>
        <v>71000000</v>
      </c>
      <c r="L210">
        <f t="shared" si="24"/>
        <v>69140000</v>
      </c>
      <c r="M210">
        <f t="shared" si="25"/>
        <v>61850000</v>
      </c>
      <c r="N210">
        <f t="shared" si="26"/>
        <v>53270000</v>
      </c>
    </row>
    <row r="211" spans="1:14" x14ac:dyDescent="0.3">
      <c r="A211" s="1">
        <v>15</v>
      </c>
      <c r="B211" t="s">
        <v>635</v>
      </c>
      <c r="C211" t="s">
        <v>7324</v>
      </c>
      <c r="D211" t="s">
        <v>7325</v>
      </c>
      <c r="E211" t="s">
        <v>7326</v>
      </c>
      <c r="F211" t="s">
        <v>7327</v>
      </c>
      <c r="G211" t="s">
        <v>7328</v>
      </c>
      <c r="I211" t="str">
        <f t="shared" si="21"/>
        <v>N/A</v>
      </c>
      <c r="J211">
        <f t="shared" si="22"/>
        <v>6400000000</v>
      </c>
      <c r="K211">
        <f t="shared" si="23"/>
        <v>6080000000</v>
      </c>
      <c r="L211">
        <f t="shared" si="24"/>
        <v>6100000000</v>
      </c>
      <c r="M211">
        <f t="shared" si="25"/>
        <v>6120000000</v>
      </c>
      <c r="N211">
        <f t="shared" si="26"/>
        <v>6230000000</v>
      </c>
    </row>
    <row r="212" spans="1:14" x14ac:dyDescent="0.3">
      <c r="A212" s="1">
        <v>16</v>
      </c>
      <c r="B212" t="s">
        <v>6330</v>
      </c>
      <c r="C212" t="s">
        <v>254</v>
      </c>
      <c r="D212" t="s">
        <v>2439</v>
      </c>
      <c r="E212" t="s">
        <v>7329</v>
      </c>
      <c r="F212" t="s">
        <v>7330</v>
      </c>
      <c r="G212" t="s">
        <v>4424</v>
      </c>
      <c r="I212" t="str">
        <f t="shared" si="21"/>
        <v>N/A</v>
      </c>
      <c r="J212" t="str">
        <f t="shared" si="22"/>
        <v>N/A</v>
      </c>
      <c r="K212">
        <f t="shared" si="23"/>
        <v>-5.0300000000000004E-2</v>
      </c>
      <c r="L212">
        <f t="shared" si="24"/>
        <v>2.8999999999999998E-3</v>
      </c>
      <c r="M212">
        <f t="shared" si="25"/>
        <v>3.5999999999999999E-3</v>
      </c>
      <c r="N212">
        <f t="shared" si="26"/>
        <v>1.8700000000000001E-2</v>
      </c>
    </row>
    <row r="213" spans="1:14" x14ac:dyDescent="0.3">
      <c r="A213" s="1">
        <v>17</v>
      </c>
      <c r="B213" t="s">
        <v>6334</v>
      </c>
      <c r="C213" t="s">
        <v>254</v>
      </c>
      <c r="D213" t="s">
        <v>254</v>
      </c>
      <c r="E213" t="s">
        <v>254</v>
      </c>
      <c r="F213" t="s">
        <v>254</v>
      </c>
      <c r="G213" t="s">
        <v>7331</v>
      </c>
      <c r="I213" t="str">
        <f t="shared" si="21"/>
        <v>N/A</v>
      </c>
      <c r="J213" t="str">
        <f t="shared" si="22"/>
        <v>N/A</v>
      </c>
      <c r="K213" t="str">
        <f t="shared" si="23"/>
        <v>N/A</v>
      </c>
      <c r="L213" t="str">
        <f t="shared" si="24"/>
        <v>N/A</v>
      </c>
      <c r="M213" t="str">
        <f t="shared" si="25"/>
        <v>N/A</v>
      </c>
      <c r="N213">
        <f t="shared" si="26"/>
        <v>5.7999999999999996E-3</v>
      </c>
    </row>
    <row r="214" spans="1:14" x14ac:dyDescent="0.3">
      <c r="I214" t="str">
        <f t="shared" si="21"/>
        <v>N/A</v>
      </c>
      <c r="J214" t="str">
        <f t="shared" si="22"/>
        <v>N/A</v>
      </c>
      <c r="K214" t="str">
        <f t="shared" si="23"/>
        <v>N/A</v>
      </c>
      <c r="L214" t="str">
        <f t="shared" si="24"/>
        <v>N/A</v>
      </c>
      <c r="M214" t="str">
        <f t="shared" si="25"/>
        <v>N/A</v>
      </c>
      <c r="N214" t="str">
        <f t="shared" si="26"/>
        <v>N/A</v>
      </c>
    </row>
    <row r="215" spans="1:14" x14ac:dyDescent="0.3">
      <c r="B215" s="1" t="s">
        <v>307</v>
      </c>
      <c r="C215" s="1" t="s">
        <v>242</v>
      </c>
      <c r="D215" s="1" t="s">
        <v>243</v>
      </c>
      <c r="E215" s="1" t="s">
        <v>244</v>
      </c>
      <c r="F215" s="1" t="s">
        <v>245</v>
      </c>
      <c r="G215" s="1" t="s">
        <v>246</v>
      </c>
      <c r="H215" s="1" t="s">
        <v>247</v>
      </c>
      <c r="I215" t="str">
        <f t="shared" si="21"/>
        <v>pos_trend</v>
      </c>
      <c r="J215">
        <f t="shared" si="22"/>
        <v>2012</v>
      </c>
      <c r="K215">
        <f t="shared" si="23"/>
        <v>2013</v>
      </c>
      <c r="L215">
        <f t="shared" si="24"/>
        <v>2014</v>
      </c>
      <c r="M215">
        <f t="shared" si="25"/>
        <v>2015</v>
      </c>
      <c r="N215">
        <f t="shared" si="26"/>
        <v>2016</v>
      </c>
    </row>
    <row r="216" spans="1:14" x14ac:dyDescent="0.3">
      <c r="A216" s="1">
        <v>0</v>
      </c>
      <c r="B216" t="s">
        <v>6336</v>
      </c>
      <c r="C216" t="s">
        <v>7332</v>
      </c>
      <c r="D216" t="s">
        <v>1554</v>
      </c>
      <c r="E216" t="s">
        <v>7333</v>
      </c>
      <c r="F216" t="s">
        <v>7334</v>
      </c>
      <c r="G216" t="s">
        <v>7335</v>
      </c>
      <c r="I216" t="str">
        <f t="shared" si="21"/>
        <v>N/A</v>
      </c>
      <c r="J216">
        <f t="shared" si="22"/>
        <v>4690000000</v>
      </c>
      <c r="K216">
        <f t="shared" si="23"/>
        <v>4390000000</v>
      </c>
      <c r="L216">
        <f t="shared" si="24"/>
        <v>4139999999.9999995</v>
      </c>
      <c r="M216">
        <f t="shared" si="25"/>
        <v>3850000000</v>
      </c>
      <c r="N216">
        <f t="shared" si="26"/>
        <v>3880000000</v>
      </c>
    </row>
    <row r="217" spans="1:14" x14ac:dyDescent="0.3">
      <c r="A217" s="1">
        <v>1</v>
      </c>
      <c r="B217" t="s">
        <v>645</v>
      </c>
      <c r="C217" t="s">
        <v>7336</v>
      </c>
      <c r="D217" t="s">
        <v>5877</v>
      </c>
      <c r="E217" t="s">
        <v>7337</v>
      </c>
      <c r="F217" t="s">
        <v>254</v>
      </c>
      <c r="G217" t="s">
        <v>254</v>
      </c>
      <c r="I217" t="str">
        <f t="shared" si="21"/>
        <v>N/A</v>
      </c>
      <c r="J217">
        <f t="shared" si="22"/>
        <v>268600000</v>
      </c>
      <c r="K217">
        <f t="shared" si="23"/>
        <v>220600000</v>
      </c>
      <c r="L217">
        <f t="shared" si="24"/>
        <v>328270000</v>
      </c>
      <c r="M217" t="str">
        <f t="shared" si="25"/>
        <v>N/A</v>
      </c>
      <c r="N217" t="str">
        <f t="shared" si="26"/>
        <v>N/A</v>
      </c>
    </row>
    <row r="218" spans="1:14" x14ac:dyDescent="0.3">
      <c r="A218" s="1">
        <v>2</v>
      </c>
      <c r="B218" t="s">
        <v>651</v>
      </c>
      <c r="C218" t="s">
        <v>254</v>
      </c>
      <c r="D218" t="s">
        <v>7338</v>
      </c>
      <c r="E218" t="s">
        <v>7339</v>
      </c>
      <c r="F218" t="s">
        <v>254</v>
      </c>
      <c r="G218" t="s">
        <v>254</v>
      </c>
      <c r="I218" t="str">
        <f t="shared" si="21"/>
        <v>N/A</v>
      </c>
      <c r="J218" t="str">
        <f t="shared" si="22"/>
        <v>N/A</v>
      </c>
      <c r="K218">
        <f t="shared" si="23"/>
        <v>50400000</v>
      </c>
      <c r="L218">
        <f t="shared" si="24"/>
        <v>112330000</v>
      </c>
      <c r="M218" t="str">
        <f t="shared" si="25"/>
        <v>N/A</v>
      </c>
      <c r="N218" t="str">
        <f t="shared" si="26"/>
        <v>N/A</v>
      </c>
    </row>
    <row r="219" spans="1:14" x14ac:dyDescent="0.3">
      <c r="A219" s="1">
        <v>3</v>
      </c>
      <c r="B219" t="s">
        <v>653</v>
      </c>
      <c r="C219" t="s">
        <v>7336</v>
      </c>
      <c r="D219" t="s">
        <v>7340</v>
      </c>
      <c r="E219" t="s">
        <v>54</v>
      </c>
      <c r="F219" t="s">
        <v>254</v>
      </c>
      <c r="G219" t="s">
        <v>254</v>
      </c>
      <c r="I219" t="str">
        <f t="shared" si="21"/>
        <v>N/A</v>
      </c>
      <c r="J219">
        <f t="shared" si="22"/>
        <v>268600000</v>
      </c>
      <c r="K219">
        <f t="shared" si="23"/>
        <v>170200000</v>
      </c>
      <c r="L219">
        <f t="shared" si="24"/>
        <v>215940000</v>
      </c>
      <c r="M219" t="str">
        <f t="shared" si="25"/>
        <v>N/A</v>
      </c>
      <c r="N219" t="str">
        <f t="shared" si="26"/>
        <v>N/A</v>
      </c>
    </row>
    <row r="220" spans="1:14" x14ac:dyDescent="0.3">
      <c r="A220" s="1">
        <v>4</v>
      </c>
      <c r="B220" t="s">
        <v>695</v>
      </c>
      <c r="C220" t="s">
        <v>7341</v>
      </c>
      <c r="D220" t="s">
        <v>7342</v>
      </c>
      <c r="E220" t="s">
        <v>7343</v>
      </c>
      <c r="F220" t="s">
        <v>7334</v>
      </c>
      <c r="G220" t="s">
        <v>7335</v>
      </c>
      <c r="I220" t="str">
        <f t="shared" si="21"/>
        <v>N/A</v>
      </c>
      <c r="J220">
        <f t="shared" si="22"/>
        <v>4420000000</v>
      </c>
      <c r="K220">
        <f t="shared" si="23"/>
        <v>4170000000</v>
      </c>
      <c r="L220">
        <f t="shared" si="24"/>
        <v>3810000000</v>
      </c>
      <c r="M220">
        <f t="shared" si="25"/>
        <v>3850000000</v>
      </c>
      <c r="N220">
        <f t="shared" si="26"/>
        <v>3880000000</v>
      </c>
    </row>
    <row r="221" spans="1:14" x14ac:dyDescent="0.3">
      <c r="A221" s="1">
        <v>5</v>
      </c>
      <c r="B221" t="s">
        <v>6337</v>
      </c>
      <c r="C221" t="s">
        <v>7341</v>
      </c>
      <c r="D221" t="s">
        <v>7342</v>
      </c>
      <c r="E221" t="s">
        <v>7343</v>
      </c>
      <c r="F221" t="s">
        <v>7334</v>
      </c>
      <c r="G221" t="s">
        <v>7335</v>
      </c>
      <c r="I221" t="str">
        <f t="shared" si="21"/>
        <v>N/A</v>
      </c>
      <c r="J221">
        <f t="shared" si="22"/>
        <v>4420000000</v>
      </c>
      <c r="K221">
        <f t="shared" si="23"/>
        <v>4170000000</v>
      </c>
      <c r="L221">
        <f t="shared" si="24"/>
        <v>3810000000</v>
      </c>
      <c r="M221">
        <f t="shared" si="25"/>
        <v>3850000000</v>
      </c>
      <c r="N221">
        <f t="shared" si="26"/>
        <v>3880000000</v>
      </c>
    </row>
    <row r="222" spans="1:14" x14ac:dyDescent="0.3">
      <c r="A222" s="1">
        <v>6</v>
      </c>
      <c r="B222" t="s">
        <v>706</v>
      </c>
      <c r="C222" t="s">
        <v>254</v>
      </c>
      <c r="D222" t="s">
        <v>254</v>
      </c>
      <c r="E222" t="s">
        <v>254</v>
      </c>
      <c r="F222" t="s">
        <v>254</v>
      </c>
      <c r="G222" t="s">
        <v>254</v>
      </c>
      <c r="I222" t="str">
        <f t="shared" si="21"/>
        <v>N/A</v>
      </c>
      <c r="J222" t="str">
        <f t="shared" si="22"/>
        <v>N/A</v>
      </c>
      <c r="K222" t="str">
        <f t="shared" si="23"/>
        <v>N/A</v>
      </c>
      <c r="L222" t="str">
        <f t="shared" si="24"/>
        <v>N/A</v>
      </c>
      <c r="M222" t="str">
        <f t="shared" si="25"/>
        <v>N/A</v>
      </c>
      <c r="N222" t="str">
        <f t="shared" si="26"/>
        <v>N/A</v>
      </c>
    </row>
    <row r="223" spans="1:14" x14ac:dyDescent="0.3">
      <c r="A223" s="1">
        <v>7</v>
      </c>
      <c r="B223" t="s">
        <v>6338</v>
      </c>
      <c r="C223" t="s">
        <v>254</v>
      </c>
      <c r="D223" t="s">
        <v>7344</v>
      </c>
      <c r="E223" t="s">
        <v>7345</v>
      </c>
      <c r="F223" t="s">
        <v>5530</v>
      </c>
      <c r="G223" t="s">
        <v>7346</v>
      </c>
      <c r="I223" t="str">
        <f t="shared" si="21"/>
        <v>N/A</v>
      </c>
      <c r="J223" t="str">
        <f t="shared" si="22"/>
        <v>N/A</v>
      </c>
      <c r="K223">
        <f t="shared" si="23"/>
        <v>-6.4000000000000001E-2</v>
      </c>
      <c r="L223">
        <f t="shared" si="24"/>
        <v>-5.7699999999999994E-2</v>
      </c>
      <c r="M223">
        <f t="shared" si="25"/>
        <v>-6.9199999999999998E-2</v>
      </c>
      <c r="N223">
        <f t="shared" si="26"/>
        <v>9.1999999999999998E-3</v>
      </c>
    </row>
    <row r="224" spans="1:14" x14ac:dyDescent="0.3">
      <c r="A224" s="1">
        <v>8</v>
      </c>
      <c r="B224" t="s">
        <v>6339</v>
      </c>
      <c r="C224" t="s">
        <v>7347</v>
      </c>
      <c r="D224" t="s">
        <v>7348</v>
      </c>
      <c r="E224" t="s">
        <v>7349</v>
      </c>
      <c r="F224" t="s">
        <v>7350</v>
      </c>
      <c r="G224" t="s">
        <v>7351</v>
      </c>
      <c r="I224" t="str">
        <f t="shared" si="21"/>
        <v>neg_trend</v>
      </c>
      <c r="J224">
        <f t="shared" si="22"/>
        <v>0.73239999999999994</v>
      </c>
      <c r="K224">
        <f t="shared" si="23"/>
        <v>0.72180000000000011</v>
      </c>
      <c r="L224">
        <f t="shared" si="24"/>
        <v>0.67819999999999991</v>
      </c>
      <c r="M224">
        <f t="shared" si="25"/>
        <v>0.62909999999999999</v>
      </c>
      <c r="N224">
        <f t="shared" si="26"/>
        <v>0.62329999999999997</v>
      </c>
    </row>
    <row r="225" spans="1:14" x14ac:dyDescent="0.3">
      <c r="A225" s="1">
        <v>9</v>
      </c>
      <c r="B225" t="s">
        <v>714</v>
      </c>
      <c r="C225" t="s">
        <v>254</v>
      </c>
      <c r="D225" t="s">
        <v>7352</v>
      </c>
      <c r="E225" t="s">
        <v>7353</v>
      </c>
      <c r="F225" t="s">
        <v>7354</v>
      </c>
      <c r="G225" t="s">
        <v>4826</v>
      </c>
      <c r="I225" t="str">
        <f t="shared" si="21"/>
        <v>N/A</v>
      </c>
      <c r="J225" t="str">
        <f t="shared" si="22"/>
        <v>N/A</v>
      </c>
      <c r="K225">
        <f t="shared" si="23"/>
        <v>-30350000</v>
      </c>
      <c r="L225">
        <f t="shared" si="24"/>
        <v>-252000</v>
      </c>
      <c r="M225">
        <f t="shared" si="25"/>
        <v>-26120000</v>
      </c>
      <c r="N225">
        <f t="shared" si="26"/>
        <v>-5080000</v>
      </c>
    </row>
    <row r="226" spans="1:14" x14ac:dyDescent="0.3">
      <c r="A226" s="1">
        <v>10</v>
      </c>
      <c r="B226" t="s">
        <v>730</v>
      </c>
      <c r="C226" t="s">
        <v>7355</v>
      </c>
      <c r="D226" t="s">
        <v>7356</v>
      </c>
      <c r="E226" t="s">
        <v>7357</v>
      </c>
      <c r="F226" t="s">
        <v>7358</v>
      </c>
      <c r="G226" t="s">
        <v>7359</v>
      </c>
      <c r="I226" t="str">
        <f t="shared" si="21"/>
        <v>neg_trend</v>
      </c>
      <c r="J226">
        <f t="shared" si="22"/>
        <v>477990000</v>
      </c>
      <c r="K226">
        <f t="shared" si="23"/>
        <v>438530000</v>
      </c>
      <c r="L226">
        <f t="shared" si="24"/>
        <v>431850000</v>
      </c>
      <c r="M226">
        <f t="shared" si="25"/>
        <v>417710000</v>
      </c>
      <c r="N226">
        <f t="shared" si="26"/>
        <v>300020000</v>
      </c>
    </row>
    <row r="227" spans="1:14" x14ac:dyDescent="0.3">
      <c r="A227" s="1">
        <v>11</v>
      </c>
      <c r="B227" t="s">
        <v>735</v>
      </c>
      <c r="C227" t="s">
        <v>7360</v>
      </c>
      <c r="D227" t="s">
        <v>7361</v>
      </c>
      <c r="E227" t="s">
        <v>7362</v>
      </c>
      <c r="F227" t="s">
        <v>7363</v>
      </c>
      <c r="G227" t="s">
        <v>7364</v>
      </c>
      <c r="I227" t="str">
        <f t="shared" si="21"/>
        <v>N/A</v>
      </c>
      <c r="J227">
        <f t="shared" si="22"/>
        <v>349420000</v>
      </c>
      <c r="K227">
        <f t="shared" si="23"/>
        <v>330760000</v>
      </c>
      <c r="L227">
        <f t="shared" si="24"/>
        <v>349970000</v>
      </c>
      <c r="M227">
        <f t="shared" si="25"/>
        <v>353660000</v>
      </c>
      <c r="N227">
        <f t="shared" si="26"/>
        <v>250650000</v>
      </c>
    </row>
    <row r="228" spans="1:14" x14ac:dyDescent="0.3">
      <c r="A228" s="1">
        <v>12</v>
      </c>
      <c r="B228" t="s">
        <v>747</v>
      </c>
      <c r="C228" t="s">
        <v>7365</v>
      </c>
      <c r="D228" t="s">
        <v>6455</v>
      </c>
      <c r="E228" t="s">
        <v>7366</v>
      </c>
      <c r="F228" t="s">
        <v>7367</v>
      </c>
      <c r="G228" t="s">
        <v>7368</v>
      </c>
      <c r="I228" t="str">
        <f t="shared" si="21"/>
        <v>neg_trend</v>
      </c>
      <c r="J228">
        <f t="shared" si="22"/>
        <v>5170000000</v>
      </c>
      <c r="K228">
        <f t="shared" si="23"/>
        <v>4830000000</v>
      </c>
      <c r="L228">
        <f t="shared" si="24"/>
        <v>4570000000</v>
      </c>
      <c r="M228">
        <f t="shared" si="25"/>
        <v>4269999999.9999995</v>
      </c>
      <c r="N228">
        <f t="shared" si="26"/>
        <v>4179999999.9999995</v>
      </c>
    </row>
    <row r="229" spans="1:14" x14ac:dyDescent="0.3">
      <c r="A229" s="1">
        <v>13</v>
      </c>
      <c r="B229" t="s">
        <v>6344</v>
      </c>
      <c r="C229" t="s">
        <v>254</v>
      </c>
      <c r="D229" t="s">
        <v>7369</v>
      </c>
      <c r="E229" t="s">
        <v>7370</v>
      </c>
      <c r="F229" t="s">
        <v>7371</v>
      </c>
      <c r="G229" t="s">
        <v>7372</v>
      </c>
      <c r="I229" t="str">
        <f t="shared" si="21"/>
        <v>N/A</v>
      </c>
      <c r="J229" t="str">
        <f t="shared" si="22"/>
        <v>N/A</v>
      </c>
      <c r="K229">
        <f t="shared" si="23"/>
        <v>-6.5799999999999997E-2</v>
      </c>
      <c r="L229">
        <f t="shared" si="24"/>
        <v>-5.3800000000000001E-2</v>
      </c>
      <c r="M229">
        <f t="shared" si="25"/>
        <v>-6.5700000000000008E-2</v>
      </c>
      <c r="N229">
        <f t="shared" si="26"/>
        <v>-1.9300000000000001E-2</v>
      </c>
    </row>
    <row r="230" spans="1:14" x14ac:dyDescent="0.3">
      <c r="A230" s="1">
        <v>14</v>
      </c>
      <c r="B230" t="s">
        <v>760</v>
      </c>
      <c r="C230" t="s">
        <v>7373</v>
      </c>
      <c r="D230" t="s">
        <v>7373</v>
      </c>
      <c r="E230" t="s">
        <v>7374</v>
      </c>
      <c r="F230" t="s">
        <v>7375</v>
      </c>
      <c r="G230" t="s">
        <v>7376</v>
      </c>
      <c r="I230" t="str">
        <f t="shared" si="21"/>
        <v>N/A</v>
      </c>
      <c r="J230">
        <f t="shared" si="22"/>
        <v>68110000</v>
      </c>
      <c r="K230">
        <f t="shared" si="23"/>
        <v>68110000</v>
      </c>
      <c r="L230">
        <f t="shared" si="24"/>
        <v>186130000</v>
      </c>
      <c r="M230">
        <f t="shared" si="25"/>
        <v>159130000</v>
      </c>
      <c r="N230">
        <f t="shared" si="26"/>
        <v>125000000</v>
      </c>
    </row>
    <row r="231" spans="1:14" x14ac:dyDescent="0.3">
      <c r="A231" s="1">
        <v>15</v>
      </c>
      <c r="B231" t="s">
        <v>761</v>
      </c>
      <c r="C231" t="s">
        <v>7373</v>
      </c>
      <c r="D231" t="s">
        <v>7373</v>
      </c>
      <c r="E231" t="s">
        <v>7374</v>
      </c>
      <c r="F231" t="s">
        <v>7375</v>
      </c>
      <c r="G231" t="s">
        <v>7376</v>
      </c>
      <c r="I231" t="str">
        <f t="shared" si="21"/>
        <v>N/A</v>
      </c>
      <c r="J231">
        <f t="shared" si="22"/>
        <v>68110000</v>
      </c>
      <c r="K231">
        <f t="shared" si="23"/>
        <v>68110000</v>
      </c>
      <c r="L231">
        <f t="shared" si="24"/>
        <v>186130000</v>
      </c>
      <c r="M231">
        <f t="shared" si="25"/>
        <v>159130000</v>
      </c>
      <c r="N231">
        <f t="shared" si="26"/>
        <v>125000000</v>
      </c>
    </row>
    <row r="232" spans="1:14" x14ac:dyDescent="0.3">
      <c r="A232" s="1">
        <v>16</v>
      </c>
      <c r="B232" t="s">
        <v>762</v>
      </c>
      <c r="C232" t="s">
        <v>254</v>
      </c>
      <c r="D232" t="s">
        <v>254</v>
      </c>
      <c r="E232" t="s">
        <v>254</v>
      </c>
      <c r="F232" t="s">
        <v>254</v>
      </c>
      <c r="G232" t="s">
        <v>254</v>
      </c>
      <c r="I232" t="str">
        <f t="shared" si="21"/>
        <v>N/A</v>
      </c>
      <c r="J232" t="str">
        <f t="shared" si="22"/>
        <v>N/A</v>
      </c>
      <c r="K232" t="str">
        <f t="shared" si="23"/>
        <v>N/A</v>
      </c>
      <c r="L232" t="str">
        <f t="shared" si="24"/>
        <v>N/A</v>
      </c>
      <c r="M232" t="str">
        <f t="shared" si="25"/>
        <v>N/A</v>
      </c>
      <c r="N232" t="str">
        <f t="shared" si="26"/>
        <v>N/A</v>
      </c>
    </row>
    <row r="233" spans="1:14" x14ac:dyDescent="0.3">
      <c r="A233" s="1">
        <v>17</v>
      </c>
      <c r="B233" t="s">
        <v>763</v>
      </c>
      <c r="C233" t="s">
        <v>7377</v>
      </c>
      <c r="D233" t="s">
        <v>7378</v>
      </c>
      <c r="E233" t="s">
        <v>56</v>
      </c>
      <c r="F233" t="s">
        <v>1233</v>
      </c>
      <c r="G233" t="s">
        <v>6349</v>
      </c>
      <c r="I233" t="str">
        <f t="shared" si="21"/>
        <v>pos_trend</v>
      </c>
      <c r="J233">
        <f t="shared" si="22"/>
        <v>847310000</v>
      </c>
      <c r="K233">
        <f t="shared" si="23"/>
        <v>899340000</v>
      </c>
      <c r="L233">
        <f t="shared" si="24"/>
        <v>1040000000</v>
      </c>
      <c r="M233">
        <f t="shared" si="25"/>
        <v>1460000000</v>
      </c>
      <c r="N233">
        <f t="shared" si="26"/>
        <v>1670000000</v>
      </c>
    </row>
    <row r="234" spans="1:14" x14ac:dyDescent="0.3">
      <c r="A234" s="1">
        <v>18</v>
      </c>
      <c r="B234" t="s">
        <v>769</v>
      </c>
      <c r="C234" t="s">
        <v>2939</v>
      </c>
      <c r="D234" t="s">
        <v>2939</v>
      </c>
      <c r="E234" t="s">
        <v>2939</v>
      </c>
      <c r="F234" t="s">
        <v>2925</v>
      </c>
      <c r="G234" t="s">
        <v>1965</v>
      </c>
      <c r="I234" t="str">
        <f t="shared" si="21"/>
        <v>N/A</v>
      </c>
      <c r="J234">
        <f t="shared" si="22"/>
        <v>1460000</v>
      </c>
      <c r="K234">
        <f t="shared" si="23"/>
        <v>1460000</v>
      </c>
      <c r="L234">
        <f t="shared" si="24"/>
        <v>1460000</v>
      </c>
      <c r="M234">
        <f t="shared" si="25"/>
        <v>1560000</v>
      </c>
      <c r="N234">
        <f t="shared" si="26"/>
        <v>1570000</v>
      </c>
    </row>
    <row r="235" spans="1:14" x14ac:dyDescent="0.3">
      <c r="A235" s="1">
        <v>19</v>
      </c>
      <c r="B235" t="s">
        <v>6350</v>
      </c>
      <c r="C235" t="s">
        <v>7379</v>
      </c>
      <c r="D235" t="s">
        <v>7380</v>
      </c>
      <c r="E235" t="s">
        <v>7380</v>
      </c>
      <c r="F235" t="s">
        <v>7381</v>
      </c>
      <c r="G235" t="s">
        <v>7382</v>
      </c>
      <c r="I235" t="str">
        <f t="shared" si="21"/>
        <v>N/A</v>
      </c>
      <c r="J235">
        <f t="shared" si="22"/>
        <v>3710000000</v>
      </c>
      <c r="K235">
        <f t="shared" si="23"/>
        <v>3700000000</v>
      </c>
      <c r="L235">
        <f t="shared" si="24"/>
        <v>3700000000</v>
      </c>
      <c r="M235">
        <f t="shared" si="25"/>
        <v>4059999999.9999995</v>
      </c>
      <c r="N235">
        <f t="shared" si="26"/>
        <v>4050000000</v>
      </c>
    </row>
    <row r="236" spans="1:14" x14ac:dyDescent="0.3">
      <c r="A236" s="1">
        <v>20</v>
      </c>
      <c r="B236" t="s">
        <v>773</v>
      </c>
      <c r="C236" t="s">
        <v>7383</v>
      </c>
      <c r="D236" t="s">
        <v>7384</v>
      </c>
      <c r="E236" t="s">
        <v>7385</v>
      </c>
      <c r="F236" t="s">
        <v>7386</v>
      </c>
      <c r="G236" t="s">
        <v>7387</v>
      </c>
      <c r="I236" t="str">
        <f t="shared" si="21"/>
        <v>pos_trend</v>
      </c>
      <c r="J236">
        <f t="shared" si="22"/>
        <v>-2860000000</v>
      </c>
      <c r="K236">
        <f t="shared" si="23"/>
        <v>-2800000000</v>
      </c>
      <c r="L236">
        <f t="shared" si="24"/>
        <v>-2650000000</v>
      </c>
      <c r="M236">
        <f t="shared" si="25"/>
        <v>-2600000000</v>
      </c>
      <c r="N236">
        <f t="shared" si="26"/>
        <v>-2390000000</v>
      </c>
    </row>
    <row r="237" spans="1:14" x14ac:dyDescent="0.3">
      <c r="A237" s="1">
        <v>21</v>
      </c>
      <c r="B237" t="s">
        <v>779</v>
      </c>
      <c r="C237" t="s">
        <v>254</v>
      </c>
      <c r="D237" t="s">
        <v>254</v>
      </c>
      <c r="E237" t="s">
        <v>254</v>
      </c>
      <c r="F237" t="s">
        <v>254</v>
      </c>
      <c r="G237" t="s">
        <v>254</v>
      </c>
      <c r="I237" t="str">
        <f t="shared" si="21"/>
        <v>N/A</v>
      </c>
      <c r="J237" t="str">
        <f t="shared" si="22"/>
        <v>N/A</v>
      </c>
      <c r="K237" t="str">
        <f t="shared" si="23"/>
        <v>N/A</v>
      </c>
      <c r="L237" t="str">
        <f t="shared" si="24"/>
        <v>N/A</v>
      </c>
      <c r="M237" t="str">
        <f t="shared" si="25"/>
        <v>N/A</v>
      </c>
      <c r="N237" t="str">
        <f t="shared" si="26"/>
        <v>N/A</v>
      </c>
    </row>
    <row r="238" spans="1:14" x14ac:dyDescent="0.3">
      <c r="A238" s="1">
        <v>22</v>
      </c>
      <c r="B238" t="s">
        <v>780</v>
      </c>
      <c r="C238" t="s">
        <v>254</v>
      </c>
      <c r="D238" t="s">
        <v>254</v>
      </c>
      <c r="E238" t="s">
        <v>254</v>
      </c>
      <c r="F238" t="s">
        <v>254</v>
      </c>
      <c r="G238" t="s">
        <v>254</v>
      </c>
      <c r="I238" t="str">
        <f t="shared" si="21"/>
        <v>N/A</v>
      </c>
      <c r="J238" t="str">
        <f t="shared" si="22"/>
        <v>N/A</v>
      </c>
      <c r="K238" t="str">
        <f t="shared" si="23"/>
        <v>N/A</v>
      </c>
      <c r="L238" t="str">
        <f t="shared" si="24"/>
        <v>N/A</v>
      </c>
      <c r="M238" t="str">
        <f t="shared" si="25"/>
        <v>N/A</v>
      </c>
      <c r="N238" t="str">
        <f t="shared" si="26"/>
        <v>N/A</v>
      </c>
    </row>
    <row r="239" spans="1:14" x14ac:dyDescent="0.3">
      <c r="A239" s="1">
        <v>23</v>
      </c>
      <c r="B239" t="s">
        <v>786</v>
      </c>
      <c r="C239" t="s">
        <v>254</v>
      </c>
      <c r="D239" t="s">
        <v>254</v>
      </c>
      <c r="E239" t="s">
        <v>254</v>
      </c>
      <c r="F239" t="s">
        <v>254</v>
      </c>
      <c r="G239" t="s">
        <v>254</v>
      </c>
      <c r="I239" t="str">
        <f t="shared" si="21"/>
        <v>N/A</v>
      </c>
      <c r="J239" t="str">
        <f t="shared" si="22"/>
        <v>N/A</v>
      </c>
      <c r="K239" t="str">
        <f t="shared" si="23"/>
        <v>N/A</v>
      </c>
      <c r="L239" t="str">
        <f t="shared" si="24"/>
        <v>N/A</v>
      </c>
      <c r="M239" t="str">
        <f t="shared" si="25"/>
        <v>N/A</v>
      </c>
      <c r="N239" t="str">
        <f t="shared" si="26"/>
        <v>N/A</v>
      </c>
    </row>
    <row r="240" spans="1:14" x14ac:dyDescent="0.3">
      <c r="A240" s="1">
        <v>24</v>
      </c>
      <c r="B240" t="s">
        <v>788</v>
      </c>
      <c r="C240" t="s">
        <v>254</v>
      </c>
      <c r="D240" t="s">
        <v>254</v>
      </c>
      <c r="E240" t="s">
        <v>254</v>
      </c>
      <c r="F240" t="s">
        <v>254</v>
      </c>
      <c r="G240" t="s">
        <v>254</v>
      </c>
      <c r="I240" t="str">
        <f t="shared" si="21"/>
        <v>N/A</v>
      </c>
      <c r="J240" t="str">
        <f t="shared" si="22"/>
        <v>N/A</v>
      </c>
      <c r="K240" t="str">
        <f t="shared" si="23"/>
        <v>N/A</v>
      </c>
      <c r="L240" t="str">
        <f t="shared" si="24"/>
        <v>N/A</v>
      </c>
      <c r="M240" t="str">
        <f t="shared" si="25"/>
        <v>N/A</v>
      </c>
      <c r="N240" t="str">
        <f t="shared" si="26"/>
        <v>N/A</v>
      </c>
    </row>
    <row r="241" spans="1:14" x14ac:dyDescent="0.3">
      <c r="A241" s="1">
        <v>25</v>
      </c>
      <c r="B241" t="s">
        <v>6351</v>
      </c>
      <c r="C241" t="s">
        <v>7388</v>
      </c>
      <c r="D241" t="s">
        <v>1734</v>
      </c>
      <c r="E241" t="s">
        <v>7389</v>
      </c>
      <c r="F241" t="s">
        <v>7390</v>
      </c>
      <c r="G241" t="s">
        <v>1966</v>
      </c>
      <c r="I241" t="str">
        <f t="shared" si="21"/>
        <v>N/A</v>
      </c>
      <c r="J241">
        <f t="shared" si="22"/>
        <v>-3540000</v>
      </c>
      <c r="K241">
        <f t="shared" si="23"/>
        <v>-4600000</v>
      </c>
      <c r="L241">
        <f t="shared" si="24"/>
        <v>-6460000</v>
      </c>
      <c r="M241">
        <f t="shared" si="25"/>
        <v>-6040000</v>
      </c>
      <c r="N241">
        <f t="shared" si="26"/>
        <v>1010000</v>
      </c>
    </row>
    <row r="242" spans="1:14" x14ac:dyDescent="0.3">
      <c r="A242" s="1">
        <v>26</v>
      </c>
      <c r="B242" t="s">
        <v>6357</v>
      </c>
      <c r="C242" t="s">
        <v>254</v>
      </c>
      <c r="D242" t="s">
        <v>254</v>
      </c>
      <c r="E242" t="s">
        <v>254</v>
      </c>
      <c r="F242" t="s">
        <v>254</v>
      </c>
      <c r="G242" t="s">
        <v>254</v>
      </c>
      <c r="I242" t="str">
        <f t="shared" si="21"/>
        <v>N/A</v>
      </c>
      <c r="J242" t="str">
        <f t="shared" si="22"/>
        <v>N/A</v>
      </c>
      <c r="K242" t="str">
        <f t="shared" si="23"/>
        <v>N/A</v>
      </c>
      <c r="L242" t="str">
        <f t="shared" si="24"/>
        <v>N/A</v>
      </c>
      <c r="M242" t="str">
        <f t="shared" si="25"/>
        <v>N/A</v>
      </c>
      <c r="N242" t="str">
        <f t="shared" si="26"/>
        <v>N/A</v>
      </c>
    </row>
    <row r="243" spans="1:14" x14ac:dyDescent="0.3">
      <c r="A243" s="1">
        <v>27</v>
      </c>
      <c r="B243" t="s">
        <v>789</v>
      </c>
      <c r="C243" t="s">
        <v>254</v>
      </c>
      <c r="D243" t="s">
        <v>254</v>
      </c>
      <c r="E243" t="s">
        <v>254</v>
      </c>
      <c r="F243" t="s">
        <v>254</v>
      </c>
      <c r="G243" t="s">
        <v>254</v>
      </c>
      <c r="I243" t="str">
        <f t="shared" si="21"/>
        <v>N/A</v>
      </c>
      <c r="J243" t="str">
        <f t="shared" si="22"/>
        <v>N/A</v>
      </c>
      <c r="K243" t="str">
        <f t="shared" si="23"/>
        <v>N/A</v>
      </c>
      <c r="L243" t="str">
        <f t="shared" si="24"/>
        <v>N/A</v>
      </c>
      <c r="M243" t="str">
        <f t="shared" si="25"/>
        <v>N/A</v>
      </c>
      <c r="N243" t="str">
        <f t="shared" si="26"/>
        <v>N/A</v>
      </c>
    </row>
    <row r="244" spans="1:14" x14ac:dyDescent="0.3">
      <c r="A244" s="1">
        <v>28</v>
      </c>
      <c r="B244" t="s">
        <v>795</v>
      </c>
      <c r="C244" t="s">
        <v>7391</v>
      </c>
      <c r="D244" t="s">
        <v>379</v>
      </c>
      <c r="E244" t="s">
        <v>4604</v>
      </c>
      <c r="F244" t="s">
        <v>7392</v>
      </c>
      <c r="G244" t="s">
        <v>7393</v>
      </c>
      <c r="I244" t="str">
        <f t="shared" si="21"/>
        <v>pos_trend</v>
      </c>
      <c r="J244">
        <f t="shared" si="22"/>
        <v>0.13240000000000002</v>
      </c>
      <c r="K244">
        <f t="shared" si="23"/>
        <v>0.1479</v>
      </c>
      <c r="L244">
        <f t="shared" si="24"/>
        <v>0.17079999999999998</v>
      </c>
      <c r="M244">
        <f t="shared" si="25"/>
        <v>0.23910000000000001</v>
      </c>
      <c r="N244">
        <f t="shared" si="26"/>
        <v>0.26780000000000004</v>
      </c>
    </row>
    <row r="245" spans="1:14" x14ac:dyDescent="0.3">
      <c r="A245" s="1">
        <v>29</v>
      </c>
      <c r="B245" t="s">
        <v>801</v>
      </c>
      <c r="C245" t="s">
        <v>7394</v>
      </c>
      <c r="D245" t="s">
        <v>7395</v>
      </c>
      <c r="E245" t="s">
        <v>5710</v>
      </c>
      <c r="F245" t="s">
        <v>1471</v>
      </c>
      <c r="G245" t="s">
        <v>1099</v>
      </c>
      <c r="I245" t="str">
        <f t="shared" si="21"/>
        <v>pos_trend</v>
      </c>
      <c r="J245">
        <f t="shared" si="22"/>
        <v>915430000</v>
      </c>
      <c r="K245">
        <f t="shared" si="23"/>
        <v>967460000</v>
      </c>
      <c r="L245">
        <f t="shared" si="24"/>
        <v>1230000000</v>
      </c>
      <c r="M245">
        <f t="shared" si="25"/>
        <v>1620000000</v>
      </c>
      <c r="N245">
        <f t="shared" si="26"/>
        <v>1790000000</v>
      </c>
    </row>
    <row r="246" spans="1:14" x14ac:dyDescent="0.3">
      <c r="A246" s="1">
        <v>30</v>
      </c>
      <c r="B246" t="s">
        <v>802</v>
      </c>
      <c r="C246" t="s">
        <v>7396</v>
      </c>
      <c r="D246" t="s">
        <v>7397</v>
      </c>
      <c r="E246" t="s">
        <v>7398</v>
      </c>
      <c r="F246" t="s">
        <v>7399</v>
      </c>
      <c r="G246" t="s">
        <v>7400</v>
      </c>
      <c r="I246" t="str">
        <f t="shared" si="21"/>
        <v>pos_trend</v>
      </c>
      <c r="J246">
        <f t="shared" si="22"/>
        <v>0.14300000000000002</v>
      </c>
      <c r="K246">
        <f t="shared" si="23"/>
        <v>0.15909999999999999</v>
      </c>
      <c r="L246">
        <f t="shared" si="24"/>
        <v>0.20140000000000002</v>
      </c>
      <c r="M246">
        <f t="shared" si="25"/>
        <v>0.26519999999999999</v>
      </c>
      <c r="N246">
        <f t="shared" si="26"/>
        <v>0.2878</v>
      </c>
    </row>
    <row r="247" spans="1:14" x14ac:dyDescent="0.3">
      <c r="A247" s="1">
        <v>31</v>
      </c>
      <c r="B247" t="s">
        <v>6363</v>
      </c>
      <c r="C247" t="s">
        <v>254</v>
      </c>
      <c r="D247" t="s">
        <v>254</v>
      </c>
      <c r="E247" t="s">
        <v>254</v>
      </c>
      <c r="F247" t="s">
        <v>254</v>
      </c>
      <c r="G247" t="s">
        <v>7401</v>
      </c>
      <c r="I247" t="str">
        <f t="shared" si="21"/>
        <v>N/A</v>
      </c>
      <c r="J247" t="str">
        <f t="shared" si="22"/>
        <v>N/A</v>
      </c>
      <c r="K247" t="str">
        <f t="shared" si="23"/>
        <v>N/A</v>
      </c>
      <c r="L247" t="str">
        <f t="shared" si="24"/>
        <v>N/A</v>
      </c>
      <c r="M247" t="str">
        <f t="shared" si="25"/>
        <v>N/A</v>
      </c>
      <c r="N247">
        <f t="shared" si="26"/>
        <v>2.1100000000000001E-2</v>
      </c>
    </row>
    <row r="248" spans="1:14" x14ac:dyDescent="0.3">
      <c r="A248" s="1">
        <v>32</v>
      </c>
      <c r="B248" t="s">
        <v>803</v>
      </c>
      <c r="C248" t="s">
        <v>7402</v>
      </c>
      <c r="D248" t="s">
        <v>7403</v>
      </c>
      <c r="E248" t="s">
        <v>7404</v>
      </c>
      <c r="F248" t="s">
        <v>7405</v>
      </c>
      <c r="G248" t="s">
        <v>7406</v>
      </c>
      <c r="I248" t="str">
        <f t="shared" si="21"/>
        <v>N/A</v>
      </c>
      <c r="J248">
        <f t="shared" si="22"/>
        <v>319520000</v>
      </c>
      <c r="K248">
        <f t="shared" si="23"/>
        <v>285240000</v>
      </c>
      <c r="L248">
        <f t="shared" si="24"/>
        <v>302310000</v>
      </c>
      <c r="M248">
        <f t="shared" si="25"/>
        <v>229440000</v>
      </c>
      <c r="N248">
        <f t="shared" si="26"/>
        <v>254260000</v>
      </c>
    </row>
    <row r="249" spans="1:14" x14ac:dyDescent="0.3">
      <c r="A249" s="1">
        <v>33</v>
      </c>
      <c r="B249" t="s">
        <v>804</v>
      </c>
      <c r="C249" t="s">
        <v>5710</v>
      </c>
      <c r="D249" t="s">
        <v>611</v>
      </c>
      <c r="E249" t="s">
        <v>1440</v>
      </c>
      <c r="F249" t="s">
        <v>637</v>
      </c>
      <c r="G249" t="s">
        <v>3855</v>
      </c>
      <c r="I249" t="str">
        <f t="shared" si="21"/>
        <v>pos_trend</v>
      </c>
      <c r="J249">
        <f t="shared" si="22"/>
        <v>1230000000</v>
      </c>
      <c r="K249">
        <f t="shared" si="23"/>
        <v>1250000000</v>
      </c>
      <c r="L249">
        <f t="shared" si="24"/>
        <v>1530000000</v>
      </c>
      <c r="M249">
        <f t="shared" si="25"/>
        <v>1850000000</v>
      </c>
      <c r="N249">
        <f t="shared" si="26"/>
        <v>2049999999.9999998</v>
      </c>
    </row>
    <row r="250" spans="1:14" x14ac:dyDescent="0.3">
      <c r="A250" s="1">
        <v>34</v>
      </c>
      <c r="B250" t="s">
        <v>805</v>
      </c>
      <c r="C250" t="s">
        <v>7324</v>
      </c>
      <c r="D250" t="s">
        <v>7325</v>
      </c>
      <c r="E250" t="s">
        <v>7326</v>
      </c>
      <c r="F250" t="s">
        <v>7327</v>
      </c>
      <c r="G250" t="s">
        <v>7328</v>
      </c>
      <c r="I250" t="str">
        <f t="shared" si="21"/>
        <v>N/A</v>
      </c>
      <c r="J250">
        <f t="shared" si="22"/>
        <v>6400000000</v>
      </c>
      <c r="K250">
        <f t="shared" si="23"/>
        <v>6080000000</v>
      </c>
      <c r="L250">
        <f t="shared" si="24"/>
        <v>6100000000</v>
      </c>
      <c r="M250">
        <f t="shared" si="25"/>
        <v>6120000000</v>
      </c>
      <c r="N250">
        <f t="shared" si="26"/>
        <v>6230000000</v>
      </c>
    </row>
    <row r="251" spans="1:14" x14ac:dyDescent="0.3">
      <c r="I251" t="str">
        <f t="shared" si="21"/>
        <v>N/A</v>
      </c>
      <c r="J251" t="str">
        <f t="shared" si="22"/>
        <v>N/A</v>
      </c>
      <c r="K251" t="str">
        <f t="shared" si="23"/>
        <v>N/A</v>
      </c>
      <c r="L251" t="str">
        <f t="shared" si="24"/>
        <v>N/A</v>
      </c>
      <c r="M251" t="str">
        <f t="shared" si="25"/>
        <v>N/A</v>
      </c>
      <c r="N251" t="str">
        <f t="shared" si="26"/>
        <v>N/A</v>
      </c>
    </row>
    <row r="252" spans="1:14" x14ac:dyDescent="0.3">
      <c r="B252" s="1" t="s">
        <v>307</v>
      </c>
      <c r="C252" s="1" t="s">
        <v>242</v>
      </c>
      <c r="D252" s="1" t="s">
        <v>243</v>
      </c>
      <c r="E252" s="1" t="s">
        <v>244</v>
      </c>
      <c r="F252" s="1" t="s">
        <v>245</v>
      </c>
      <c r="G252" s="1" t="s">
        <v>246</v>
      </c>
      <c r="H252" s="1" t="s">
        <v>247</v>
      </c>
      <c r="I252" t="str">
        <f t="shared" ref="I252:I315" si="27">IF(AND(K252&gt; J252, L252&gt; K252, M252&gt; L252, N252&gt; M252), "pos_trend", IF(AND(K252&lt; J252, L252&lt; K252, M252&lt; L252, N252&lt; M252), "neg_trend", "N/A"))</f>
        <v>pos_trend</v>
      </c>
      <c r="J252">
        <f t="shared" ref="J252:J315" si="28">IFERROR(IF(TRIM(C252)="-", "N/A", IF(RIGHT(C252,1)=")",IF(RIGHT(C252,2)="T)",-1000000000000*VALUE(MID(C252,2,LEN(C252)-3)),IF(RIGHT(C252,2)="M)",-1000000*VALUE(MID(C252,2,LEN(C252)-3)),IF(RIGHT(C252,2)="B)",-1000000000*VALUE(MID(C252,2,LEN(C252)-3)),IF(RIGHT(C252,2)="k)",-1000*VALUE(MID(C252,2,LEN(C252)-3)),VALUE(SUBSTITUTE(C252,",","")))))),IF(RIGHT(C252,1)="T",1000000000000*VALUE(LEFT(C252,LEN(C252)-1)),IF(RIGHT(C252,1)="M",1000000*VALUE(LEFT(C252,LEN(C252)-1)),IF(RIGHT(C252,1)="B",1000000000*VALUE(LEFT(C252,LEN(C252)-1)),IF(RIGHT(C252,1)="%",0.01*VALUE(LEFT(C252,LEN(C252)-1)),IF(RIGHT(C252,1)="k",1000*VALUE(LEFT(C252,LEN(C252)-1)),VALUE(SUBSTITUTE(C252,",",""))))))))),"N/A")</f>
        <v>2012</v>
      </c>
      <c r="K252">
        <f t="shared" ref="K252:K315" si="29">IFERROR(IF(TRIM(D252)="-", "N/A", IF(RIGHT(D252,1)=")",IF(RIGHT(D252,2)="T)",-1000000000000*VALUE(MID(D252,2,LEN(D252)-3)),IF(RIGHT(D252,2)="M)",-1000000*VALUE(MID(D252,2,LEN(D252)-3)),IF(RIGHT(D252,2)="B)",-1000000000*VALUE(MID(D252,2,LEN(D252)-3)),IF(RIGHT(D252,2)="k)",-1000*VALUE(MID(D252,2,LEN(D252)-3)),VALUE(SUBSTITUTE(D252,",","")))))),IF(RIGHT(D252,1)="T",1000000000000*VALUE(LEFT(D252,LEN(D252)-1)),IF(RIGHT(D252,1)="M",1000000*VALUE(LEFT(D252,LEN(D252)-1)),IF(RIGHT(D252,1)="B",1000000000*VALUE(LEFT(D252,LEN(D252)-1)),IF(RIGHT(D252,1)="%",0.01*VALUE(LEFT(D252,LEN(D252)-1)),IF(RIGHT(D252,1)="k",1000*VALUE(LEFT(D252,LEN(D252)-1)),VALUE(SUBSTITUTE(D252,",",""))))))))),"N/A")</f>
        <v>2013</v>
      </c>
      <c r="L252">
        <f t="shared" ref="L252:L315" si="30">IFERROR(IF(TRIM(E252)="-", "N/A", IF(RIGHT(E252,1)=")",IF(RIGHT(E252,2)="T)",-1000000000000*VALUE(MID(E252,2,LEN(E252)-3)),IF(RIGHT(E252,2)="M)",-1000000*VALUE(MID(E252,2,LEN(E252)-3)),IF(RIGHT(E252,2)="B)",-1000000000*VALUE(MID(E252,2,LEN(E252)-3)),IF(RIGHT(E252,2)="k)",-1000*VALUE(MID(E252,2,LEN(E252)-3)),VALUE(SUBSTITUTE(E252,",","")))))),IF(RIGHT(E252,1)="T",1000000000000*VALUE(LEFT(E252,LEN(E252)-1)),IF(RIGHT(E252,1)="M",1000000*VALUE(LEFT(E252,LEN(E252)-1)),IF(RIGHT(E252,1)="B",1000000000*VALUE(LEFT(E252,LEN(E252)-1)),IF(RIGHT(E252,1)="%",0.01*VALUE(LEFT(E252,LEN(E252)-1)),IF(RIGHT(E252,1)="k",1000*VALUE(LEFT(E252,LEN(E252)-1)),VALUE(SUBSTITUTE(E252,",",""))))))))),"N/A")</f>
        <v>2014</v>
      </c>
      <c r="M252">
        <f t="shared" ref="M252:M315" si="31">IFERROR(IF(TRIM(F252)="-", "N/A", IF(RIGHT(F252,1)=")",IF(RIGHT(F252,2)="T)",-1000000000000*VALUE(MID(F252,2,LEN(F252)-3)),IF(RIGHT(F252,2)="M)",-1000000*VALUE(MID(F252,2,LEN(F252)-3)),IF(RIGHT(F252,2)="B)",-1000000000*VALUE(MID(F252,2,LEN(F252)-3)),IF(RIGHT(F252,2)="k)",-1000*VALUE(MID(F252,2,LEN(F252)-3)),VALUE(SUBSTITUTE(F252,",","")))))),IF(RIGHT(F252,1)="T",1000000000000*VALUE(LEFT(F252,LEN(F252)-1)),IF(RIGHT(F252,1)="M",1000000*VALUE(LEFT(F252,LEN(F252)-1)),IF(RIGHT(F252,1)="B",1000000000*VALUE(LEFT(F252,LEN(F252)-1)),IF(RIGHT(F252,1)="%",0.01*VALUE(LEFT(F252,LEN(F252)-1)),IF(RIGHT(F252,1)="k",1000*VALUE(LEFT(F252,LEN(F252)-1)),VALUE(SUBSTITUTE(F252,",",""))))))))),"N/A")</f>
        <v>2015</v>
      </c>
      <c r="N252">
        <f t="shared" ref="N252:N315" si="32">IFERROR(IF(TRIM(G252)="-", "N/A", IF(RIGHT(G252,1)=")",IF(RIGHT(G252,2)="T)",-1000000000000*VALUE(MID(G252,2,LEN(G252)-3)),IF(RIGHT(G252,2)="M)",-1000000*VALUE(MID(G252,2,LEN(G252)-3)),IF(RIGHT(G252,2)="B)",-1000000000*VALUE(MID(G252,2,LEN(G252)-3)),IF(RIGHT(G252,2)="k)",-1000*VALUE(MID(G252,2,LEN(G252)-3)),VALUE(SUBSTITUTE(G252,",","")))))),IF(RIGHT(G252,1)="T",1000000000000*VALUE(LEFT(G252,LEN(G252)-1)),IF(RIGHT(G252,1)="M",1000000*VALUE(LEFT(G252,LEN(G252)-1)),IF(RIGHT(G252,1)="B",1000000000*VALUE(LEFT(G252,LEN(G252)-1)),IF(RIGHT(G252,1)="%",0.01*VALUE(LEFT(G252,LEN(G252)-1)),IF(RIGHT(G252,1)="k",1000*VALUE(LEFT(G252,LEN(G252)-1)),VALUE(SUBSTITUTE(G252,",",""))))))))),"N/A")</f>
        <v>2016</v>
      </c>
    </row>
    <row r="253" spans="1:14" x14ac:dyDescent="0.3">
      <c r="A253" s="1">
        <v>0</v>
      </c>
      <c r="B253" t="s">
        <v>870</v>
      </c>
      <c r="C253" t="s">
        <v>7407</v>
      </c>
      <c r="D253" t="s">
        <v>7408</v>
      </c>
      <c r="E253" t="s">
        <v>7409</v>
      </c>
      <c r="F253" t="s">
        <v>7410</v>
      </c>
      <c r="G253" t="s">
        <v>7411</v>
      </c>
      <c r="I253" t="str">
        <f t="shared" si="27"/>
        <v>N/A</v>
      </c>
      <c r="J253">
        <f t="shared" si="28"/>
        <v>-270210000</v>
      </c>
      <c r="K253">
        <f t="shared" si="29"/>
        <v>-350340000</v>
      </c>
      <c r="L253">
        <f t="shared" si="30"/>
        <v>-367320000</v>
      </c>
      <c r="M253">
        <f t="shared" si="31"/>
        <v>-367180000</v>
      </c>
      <c r="N253">
        <f t="shared" si="32"/>
        <v>-346650000</v>
      </c>
    </row>
    <row r="254" spans="1:14" x14ac:dyDescent="0.3">
      <c r="A254" s="1">
        <v>1</v>
      </c>
      <c r="B254" t="s">
        <v>876</v>
      </c>
      <c r="C254" t="s">
        <v>7407</v>
      </c>
      <c r="D254" t="s">
        <v>7408</v>
      </c>
      <c r="E254" t="s">
        <v>7409</v>
      </c>
      <c r="F254" t="s">
        <v>7410</v>
      </c>
      <c r="G254" t="s">
        <v>7411</v>
      </c>
      <c r="I254" t="str">
        <f t="shared" si="27"/>
        <v>N/A</v>
      </c>
      <c r="J254">
        <f t="shared" si="28"/>
        <v>-270210000</v>
      </c>
      <c r="K254">
        <f t="shared" si="29"/>
        <v>-350340000</v>
      </c>
      <c r="L254">
        <f t="shared" si="30"/>
        <v>-367320000</v>
      </c>
      <c r="M254">
        <f t="shared" si="31"/>
        <v>-367180000</v>
      </c>
      <c r="N254">
        <f t="shared" si="32"/>
        <v>-346650000</v>
      </c>
    </row>
    <row r="255" spans="1:14" x14ac:dyDescent="0.3">
      <c r="A255" s="1">
        <v>2</v>
      </c>
      <c r="B255" t="s">
        <v>882</v>
      </c>
      <c r="C255" t="s">
        <v>254</v>
      </c>
      <c r="D255" t="s">
        <v>254</v>
      </c>
      <c r="E255" t="s">
        <v>254</v>
      </c>
      <c r="F255" t="s">
        <v>254</v>
      </c>
      <c r="G255" t="s">
        <v>254</v>
      </c>
      <c r="I255" t="str">
        <f t="shared" si="27"/>
        <v>N/A</v>
      </c>
      <c r="J255" t="str">
        <f t="shared" si="28"/>
        <v>N/A</v>
      </c>
      <c r="K255" t="str">
        <f t="shared" si="29"/>
        <v>N/A</v>
      </c>
      <c r="L255" t="str">
        <f t="shared" si="30"/>
        <v>N/A</v>
      </c>
      <c r="M255" t="str">
        <f t="shared" si="31"/>
        <v>N/A</v>
      </c>
      <c r="N255" t="str">
        <f t="shared" si="32"/>
        <v>N/A</v>
      </c>
    </row>
    <row r="256" spans="1:14" x14ac:dyDescent="0.3">
      <c r="A256" s="1">
        <v>3</v>
      </c>
      <c r="B256" t="s">
        <v>888</v>
      </c>
      <c r="C256" t="s">
        <v>254</v>
      </c>
      <c r="D256" t="s">
        <v>7412</v>
      </c>
      <c r="E256" t="s">
        <v>7413</v>
      </c>
      <c r="F256" t="s">
        <v>7414</v>
      </c>
      <c r="G256" t="s">
        <v>7415</v>
      </c>
      <c r="I256" t="str">
        <f t="shared" si="27"/>
        <v>N/A</v>
      </c>
      <c r="J256" t="str">
        <f t="shared" si="28"/>
        <v>N/A</v>
      </c>
      <c r="K256">
        <f t="shared" si="29"/>
        <v>-0.29649999999999999</v>
      </c>
      <c r="L256">
        <f t="shared" si="30"/>
        <v>-4.8499999999999995E-2</v>
      </c>
      <c r="M256">
        <f t="shared" si="31"/>
        <v>4.0000000000000002E-4</v>
      </c>
      <c r="N256">
        <f t="shared" si="32"/>
        <v>5.5899999999999998E-2</v>
      </c>
    </row>
    <row r="257" spans="1:14" x14ac:dyDescent="0.3">
      <c r="A257" s="1">
        <v>4</v>
      </c>
      <c r="B257" t="s">
        <v>899</v>
      </c>
      <c r="C257" t="s">
        <v>254</v>
      </c>
      <c r="D257" t="s">
        <v>254</v>
      </c>
      <c r="E257" t="s">
        <v>254</v>
      </c>
      <c r="F257" t="s">
        <v>254</v>
      </c>
      <c r="G257" t="s">
        <v>254</v>
      </c>
      <c r="I257" t="str">
        <f t="shared" si="27"/>
        <v>N/A</v>
      </c>
      <c r="J257" t="str">
        <f t="shared" si="28"/>
        <v>N/A</v>
      </c>
      <c r="K257" t="str">
        <f t="shared" si="29"/>
        <v>N/A</v>
      </c>
      <c r="L257" t="str">
        <f t="shared" si="30"/>
        <v>N/A</v>
      </c>
      <c r="M257" t="str">
        <f t="shared" si="31"/>
        <v>N/A</v>
      </c>
      <c r="N257" t="str">
        <f t="shared" si="32"/>
        <v>N/A</v>
      </c>
    </row>
    <row r="258" spans="1:14" x14ac:dyDescent="0.3">
      <c r="A258" s="1">
        <v>5</v>
      </c>
      <c r="B258" t="s">
        <v>904</v>
      </c>
      <c r="C258" t="s">
        <v>254</v>
      </c>
      <c r="D258" t="s">
        <v>254</v>
      </c>
      <c r="E258" t="s">
        <v>254</v>
      </c>
      <c r="F258" t="s">
        <v>254</v>
      </c>
      <c r="G258" t="s">
        <v>254</v>
      </c>
      <c r="I258" t="str">
        <f t="shared" si="27"/>
        <v>N/A</v>
      </c>
      <c r="J258" t="str">
        <f t="shared" si="28"/>
        <v>N/A</v>
      </c>
      <c r="K258" t="str">
        <f t="shared" si="29"/>
        <v>N/A</v>
      </c>
      <c r="L258" t="str">
        <f t="shared" si="30"/>
        <v>N/A</v>
      </c>
      <c r="M258" t="str">
        <f t="shared" si="31"/>
        <v>N/A</v>
      </c>
      <c r="N258" t="str">
        <f t="shared" si="32"/>
        <v>N/A</v>
      </c>
    </row>
    <row r="259" spans="1:14" x14ac:dyDescent="0.3">
      <c r="A259" s="1">
        <v>6</v>
      </c>
      <c r="B259" t="s">
        <v>906</v>
      </c>
      <c r="C259" t="s">
        <v>7416</v>
      </c>
      <c r="D259" t="s">
        <v>7417</v>
      </c>
      <c r="E259" t="s">
        <v>7418</v>
      </c>
      <c r="F259" t="s">
        <v>7419</v>
      </c>
      <c r="G259" t="s">
        <v>7420</v>
      </c>
      <c r="I259" t="str">
        <f t="shared" si="27"/>
        <v>N/A</v>
      </c>
      <c r="J259">
        <f t="shared" si="28"/>
        <v>395190000</v>
      </c>
      <c r="K259">
        <f t="shared" si="29"/>
        <v>306020000</v>
      </c>
      <c r="L259">
        <f t="shared" si="30"/>
        <v>356000000</v>
      </c>
      <c r="M259">
        <f t="shared" si="31"/>
        <v>186940000</v>
      </c>
      <c r="N259">
        <f t="shared" si="32"/>
        <v>210760000</v>
      </c>
    </row>
    <row r="260" spans="1:14" x14ac:dyDescent="0.3">
      <c r="A260" s="1">
        <v>7</v>
      </c>
      <c r="B260" t="s">
        <v>908</v>
      </c>
      <c r="C260" t="s">
        <v>7421</v>
      </c>
      <c r="D260" t="s">
        <v>7422</v>
      </c>
      <c r="E260" t="s">
        <v>7423</v>
      </c>
      <c r="F260" t="s">
        <v>7424</v>
      </c>
      <c r="G260" t="s">
        <v>7425</v>
      </c>
      <c r="I260" t="str">
        <f t="shared" si="27"/>
        <v>N/A</v>
      </c>
      <c r="J260">
        <f t="shared" si="28"/>
        <v>-89720000</v>
      </c>
      <c r="K260">
        <f t="shared" si="29"/>
        <v>-51290000</v>
      </c>
      <c r="L260">
        <f t="shared" si="30"/>
        <v>-284040000</v>
      </c>
      <c r="M260">
        <f t="shared" si="31"/>
        <v>-180630000</v>
      </c>
      <c r="N260">
        <f t="shared" si="32"/>
        <v>-324750000</v>
      </c>
    </row>
    <row r="261" spans="1:14" x14ac:dyDescent="0.3">
      <c r="A261" s="1">
        <v>8</v>
      </c>
      <c r="B261" t="s">
        <v>909</v>
      </c>
      <c r="C261" t="s">
        <v>7426</v>
      </c>
      <c r="D261" t="s">
        <v>7427</v>
      </c>
      <c r="E261" t="s">
        <v>7428</v>
      </c>
      <c r="F261" t="s">
        <v>7429</v>
      </c>
      <c r="G261" t="s">
        <v>7430</v>
      </c>
      <c r="I261" t="str">
        <f t="shared" si="27"/>
        <v>N/A</v>
      </c>
      <c r="J261">
        <f t="shared" si="28"/>
        <v>484900000</v>
      </c>
      <c r="K261">
        <f t="shared" si="29"/>
        <v>357310000</v>
      </c>
      <c r="L261">
        <f t="shared" si="30"/>
        <v>640040000</v>
      </c>
      <c r="M261">
        <f t="shared" si="31"/>
        <v>367570000</v>
      </c>
      <c r="N261">
        <f t="shared" si="32"/>
        <v>535510000</v>
      </c>
    </row>
    <row r="262" spans="1:14" x14ac:dyDescent="0.3">
      <c r="A262" s="1">
        <v>9</v>
      </c>
      <c r="B262" t="s">
        <v>910</v>
      </c>
      <c r="C262" t="s">
        <v>7431</v>
      </c>
      <c r="D262" t="s">
        <v>2351</v>
      </c>
      <c r="E262" t="s">
        <v>7432</v>
      </c>
      <c r="F262" t="s">
        <v>254</v>
      </c>
      <c r="G262" t="s">
        <v>254</v>
      </c>
      <c r="I262" t="str">
        <f t="shared" si="27"/>
        <v>N/A</v>
      </c>
      <c r="J262">
        <f t="shared" si="28"/>
        <v>-44500000</v>
      </c>
      <c r="K262">
        <f t="shared" si="29"/>
        <v>-10860000</v>
      </c>
      <c r="L262">
        <f t="shared" si="30"/>
        <v>-8480000</v>
      </c>
      <c r="M262" t="str">
        <f t="shared" si="31"/>
        <v>N/A</v>
      </c>
      <c r="N262" t="str">
        <f t="shared" si="32"/>
        <v>N/A</v>
      </c>
    </row>
    <row r="263" spans="1:14" x14ac:dyDescent="0.3">
      <c r="A263" s="1">
        <v>10</v>
      </c>
      <c r="B263" t="s">
        <v>914</v>
      </c>
      <c r="C263" t="s">
        <v>7433</v>
      </c>
      <c r="D263" t="s">
        <v>7434</v>
      </c>
      <c r="E263" t="s">
        <v>7435</v>
      </c>
      <c r="F263" t="s">
        <v>4677</v>
      </c>
      <c r="G263" t="s">
        <v>7436</v>
      </c>
      <c r="I263" t="str">
        <f t="shared" si="27"/>
        <v>N/A</v>
      </c>
      <c r="J263">
        <f t="shared" si="28"/>
        <v>31190000</v>
      </c>
      <c r="K263">
        <f t="shared" si="29"/>
        <v>23950000</v>
      </c>
      <c r="L263">
        <f t="shared" si="30"/>
        <v>33479999.999999996</v>
      </c>
      <c r="M263">
        <f t="shared" si="31"/>
        <v>5250000</v>
      </c>
      <c r="N263">
        <f t="shared" si="32"/>
        <v>10250000</v>
      </c>
    </row>
    <row r="264" spans="1:14" x14ac:dyDescent="0.3">
      <c r="A264" s="1">
        <v>11</v>
      </c>
      <c r="B264" t="s">
        <v>915</v>
      </c>
      <c r="C264" t="s">
        <v>7437</v>
      </c>
      <c r="D264" t="s">
        <v>7438</v>
      </c>
      <c r="E264" t="s">
        <v>559</v>
      </c>
      <c r="F264" t="s">
        <v>7439</v>
      </c>
      <c r="G264" t="s">
        <v>7440</v>
      </c>
      <c r="I264" t="str">
        <f t="shared" si="27"/>
        <v>N/A</v>
      </c>
      <c r="J264">
        <f t="shared" si="28"/>
        <v>111670000</v>
      </c>
      <c r="K264">
        <f t="shared" si="29"/>
        <v>65190000</v>
      </c>
      <c r="L264">
        <f t="shared" si="30"/>
        <v>13680000</v>
      </c>
      <c r="M264">
        <f t="shared" si="31"/>
        <v>-174990000</v>
      </c>
      <c r="N264">
        <f t="shared" si="32"/>
        <v>-125630000</v>
      </c>
    </row>
    <row r="265" spans="1:14" x14ac:dyDescent="0.3">
      <c r="I265" t="str">
        <f t="shared" si="27"/>
        <v>N/A</v>
      </c>
      <c r="J265" t="str">
        <f t="shared" si="28"/>
        <v>N/A</v>
      </c>
      <c r="K265" t="str">
        <f t="shared" si="29"/>
        <v>N/A</v>
      </c>
      <c r="L265" t="str">
        <f t="shared" si="30"/>
        <v>N/A</v>
      </c>
      <c r="M265" t="str">
        <f t="shared" si="31"/>
        <v>N/A</v>
      </c>
      <c r="N265" t="str">
        <f t="shared" si="32"/>
        <v>N/A</v>
      </c>
    </row>
    <row r="266" spans="1:14" x14ac:dyDescent="0.3">
      <c r="B266" s="1" t="s">
        <v>307</v>
      </c>
      <c r="C266" s="1" t="s">
        <v>242</v>
      </c>
      <c r="D266" s="1" t="s">
        <v>243</v>
      </c>
      <c r="E266" s="1" t="s">
        <v>244</v>
      </c>
      <c r="F266" s="1" t="s">
        <v>245</v>
      </c>
      <c r="G266" s="1" t="s">
        <v>246</v>
      </c>
      <c r="H266" s="1" t="s">
        <v>247</v>
      </c>
      <c r="I266" t="str">
        <f t="shared" si="27"/>
        <v>pos_trend</v>
      </c>
      <c r="J266">
        <f t="shared" si="28"/>
        <v>2012</v>
      </c>
      <c r="K266">
        <f t="shared" si="29"/>
        <v>2013</v>
      </c>
      <c r="L266">
        <f t="shared" si="30"/>
        <v>2014</v>
      </c>
      <c r="M266">
        <f t="shared" si="31"/>
        <v>2015</v>
      </c>
      <c r="N266">
        <f t="shared" si="32"/>
        <v>2016</v>
      </c>
    </row>
    <row r="267" spans="1:14" x14ac:dyDescent="0.3">
      <c r="A267" s="1">
        <v>0</v>
      </c>
      <c r="B267" t="s">
        <v>932</v>
      </c>
      <c r="C267" t="s">
        <v>7441</v>
      </c>
      <c r="D267" t="s">
        <v>7442</v>
      </c>
      <c r="E267" t="s">
        <v>7443</v>
      </c>
      <c r="F267" t="s">
        <v>7444</v>
      </c>
      <c r="G267" t="s">
        <v>7445</v>
      </c>
      <c r="I267" t="str">
        <f t="shared" si="27"/>
        <v>neg_trend</v>
      </c>
      <c r="J267">
        <f t="shared" si="28"/>
        <v>-141030000</v>
      </c>
      <c r="K267">
        <f t="shared" si="29"/>
        <v>-142860000</v>
      </c>
      <c r="L267">
        <f t="shared" si="30"/>
        <v>-159080000</v>
      </c>
      <c r="M267">
        <f t="shared" si="31"/>
        <v>-195180000</v>
      </c>
      <c r="N267">
        <f t="shared" si="32"/>
        <v>-216290000</v>
      </c>
    </row>
    <row r="268" spans="1:14" x14ac:dyDescent="0.3">
      <c r="A268" s="1">
        <v>1</v>
      </c>
      <c r="B268" t="s">
        <v>933</v>
      </c>
      <c r="C268" t="s">
        <v>7446</v>
      </c>
      <c r="D268" t="s">
        <v>7447</v>
      </c>
      <c r="E268" t="s">
        <v>7448</v>
      </c>
      <c r="F268" t="s">
        <v>7449</v>
      </c>
      <c r="G268" t="s">
        <v>7450</v>
      </c>
      <c r="I268" t="str">
        <f t="shared" si="27"/>
        <v>neg_trend</v>
      </c>
      <c r="J268">
        <f t="shared" si="28"/>
        <v>-104010000</v>
      </c>
      <c r="K268">
        <f t="shared" si="29"/>
        <v>-140050000</v>
      </c>
      <c r="L268">
        <f t="shared" si="30"/>
        <v>-152000000</v>
      </c>
      <c r="M268">
        <f t="shared" si="31"/>
        <v>-184080000</v>
      </c>
      <c r="N268">
        <f t="shared" si="32"/>
        <v>-206280000</v>
      </c>
    </row>
    <row r="269" spans="1:14" x14ac:dyDescent="0.3">
      <c r="A269" s="1">
        <v>2</v>
      </c>
      <c r="B269" t="s">
        <v>436</v>
      </c>
      <c r="C269" t="s">
        <v>7451</v>
      </c>
      <c r="D269" t="s">
        <v>7452</v>
      </c>
      <c r="E269" t="s">
        <v>4822</v>
      </c>
      <c r="F269" t="s">
        <v>5810</v>
      </c>
      <c r="G269" t="s">
        <v>7453</v>
      </c>
      <c r="I269" t="str">
        <f t="shared" si="27"/>
        <v>N/A</v>
      </c>
      <c r="J269">
        <f t="shared" si="28"/>
        <v>-37020000</v>
      </c>
      <c r="K269">
        <f t="shared" si="29"/>
        <v>-2800000</v>
      </c>
      <c r="L269">
        <f t="shared" si="30"/>
        <v>-7070000</v>
      </c>
      <c r="M269">
        <f t="shared" si="31"/>
        <v>-11100000</v>
      </c>
      <c r="N269">
        <f t="shared" si="32"/>
        <v>-10010000</v>
      </c>
    </row>
    <row r="270" spans="1:14" x14ac:dyDescent="0.3">
      <c r="A270" s="1">
        <v>3</v>
      </c>
      <c r="B270" t="s">
        <v>6376</v>
      </c>
      <c r="C270" t="s">
        <v>254</v>
      </c>
      <c r="D270" t="s">
        <v>7454</v>
      </c>
      <c r="E270" t="s">
        <v>7455</v>
      </c>
      <c r="F270" t="s">
        <v>7456</v>
      </c>
      <c r="G270" t="s">
        <v>7457</v>
      </c>
      <c r="I270" t="str">
        <f t="shared" si="27"/>
        <v>N/A</v>
      </c>
      <c r="J270" t="str">
        <f t="shared" si="28"/>
        <v>N/A</v>
      </c>
      <c r="K270">
        <f t="shared" si="29"/>
        <v>-1.3000000000000001E-2</v>
      </c>
      <c r="L270">
        <f t="shared" si="30"/>
        <v>-0.1135</v>
      </c>
      <c r="M270">
        <f t="shared" si="31"/>
        <v>-0.22700000000000001</v>
      </c>
      <c r="N270">
        <f t="shared" si="32"/>
        <v>-0.1082</v>
      </c>
    </row>
    <row r="271" spans="1:14" x14ac:dyDescent="0.3">
      <c r="A271" s="1">
        <v>4</v>
      </c>
      <c r="B271" t="s">
        <v>934</v>
      </c>
      <c r="C271" t="s">
        <v>7458</v>
      </c>
      <c r="D271" t="s">
        <v>7459</v>
      </c>
      <c r="E271" t="s">
        <v>452</v>
      </c>
      <c r="F271" t="s">
        <v>7460</v>
      </c>
      <c r="G271" t="s">
        <v>6087</v>
      </c>
      <c r="I271" t="str">
        <f t="shared" si="27"/>
        <v>N/A</v>
      </c>
      <c r="J271">
        <f t="shared" si="28"/>
        <v>52170000</v>
      </c>
      <c r="K271">
        <f t="shared" si="29"/>
        <v>993000</v>
      </c>
      <c r="L271">
        <f t="shared" si="30"/>
        <v>114800000</v>
      </c>
      <c r="M271">
        <f t="shared" si="31"/>
        <v>339580000</v>
      </c>
      <c r="N271">
        <f t="shared" si="32"/>
        <v>-34800000</v>
      </c>
    </row>
    <row r="272" spans="1:14" x14ac:dyDescent="0.3">
      <c r="A272" s="1">
        <v>5</v>
      </c>
      <c r="B272" t="s">
        <v>940</v>
      </c>
      <c r="C272" t="s">
        <v>7461</v>
      </c>
      <c r="D272" t="s">
        <v>254</v>
      </c>
      <c r="E272" t="s">
        <v>7462</v>
      </c>
      <c r="F272" t="s">
        <v>1309</v>
      </c>
      <c r="G272" t="s">
        <v>6087</v>
      </c>
      <c r="I272" t="str">
        <f t="shared" si="27"/>
        <v>N/A</v>
      </c>
      <c r="J272">
        <f t="shared" si="28"/>
        <v>-600940000</v>
      </c>
      <c r="K272" t="str">
        <f t="shared" si="29"/>
        <v>N/A</v>
      </c>
      <c r="L272">
        <f t="shared" si="30"/>
        <v>-9520000</v>
      </c>
      <c r="M272">
        <f t="shared" si="31"/>
        <v>-27000000</v>
      </c>
      <c r="N272">
        <f t="shared" si="32"/>
        <v>-34800000</v>
      </c>
    </row>
    <row r="273" spans="1:14" x14ac:dyDescent="0.3">
      <c r="A273" s="1">
        <v>6</v>
      </c>
      <c r="B273" t="s">
        <v>946</v>
      </c>
      <c r="C273" t="s">
        <v>7463</v>
      </c>
      <c r="D273" t="s">
        <v>7459</v>
      </c>
      <c r="E273" t="s">
        <v>7464</v>
      </c>
      <c r="F273" t="s">
        <v>7465</v>
      </c>
      <c r="G273" t="s">
        <v>254</v>
      </c>
      <c r="I273" t="str">
        <f t="shared" si="27"/>
        <v>N/A</v>
      </c>
      <c r="J273">
        <f t="shared" si="28"/>
        <v>653100000</v>
      </c>
      <c r="K273">
        <f t="shared" si="29"/>
        <v>993000</v>
      </c>
      <c r="L273">
        <f t="shared" si="30"/>
        <v>124320000</v>
      </c>
      <c r="M273">
        <f t="shared" si="31"/>
        <v>366580000</v>
      </c>
      <c r="N273" t="str">
        <f t="shared" si="32"/>
        <v>N/A</v>
      </c>
    </row>
    <row r="274" spans="1:14" x14ac:dyDescent="0.3">
      <c r="A274" s="1">
        <v>7</v>
      </c>
      <c r="B274" t="s">
        <v>952</v>
      </c>
      <c r="C274" t="s">
        <v>7466</v>
      </c>
      <c r="D274" t="s">
        <v>254</v>
      </c>
      <c r="E274" t="s">
        <v>967</v>
      </c>
      <c r="F274" t="s">
        <v>7465</v>
      </c>
      <c r="G274" t="s">
        <v>254</v>
      </c>
      <c r="I274" t="str">
        <f t="shared" si="27"/>
        <v>N/A</v>
      </c>
      <c r="J274">
        <f t="shared" si="28"/>
        <v>604200000</v>
      </c>
      <c r="K274" t="str">
        <f t="shared" si="29"/>
        <v>N/A</v>
      </c>
      <c r="L274">
        <f t="shared" si="30"/>
        <v>123550000</v>
      </c>
      <c r="M274">
        <f t="shared" si="31"/>
        <v>366580000</v>
      </c>
      <c r="N274" t="str">
        <f t="shared" si="32"/>
        <v>N/A</v>
      </c>
    </row>
    <row r="275" spans="1:14" x14ac:dyDescent="0.3">
      <c r="A275" s="1">
        <v>8</v>
      </c>
      <c r="B275" t="s">
        <v>958</v>
      </c>
      <c r="C275" t="s">
        <v>7467</v>
      </c>
      <c r="D275" t="s">
        <v>7459</v>
      </c>
      <c r="E275" t="s">
        <v>7468</v>
      </c>
      <c r="F275" t="s">
        <v>254</v>
      </c>
      <c r="G275" t="s">
        <v>254</v>
      </c>
      <c r="I275" t="str">
        <f t="shared" si="27"/>
        <v>N/A</v>
      </c>
      <c r="J275">
        <f t="shared" si="28"/>
        <v>48910000</v>
      </c>
      <c r="K275">
        <f t="shared" si="29"/>
        <v>993000</v>
      </c>
      <c r="L275">
        <f t="shared" si="30"/>
        <v>768000</v>
      </c>
      <c r="M275" t="str">
        <f t="shared" si="31"/>
        <v>N/A</v>
      </c>
      <c r="N275" t="str">
        <f t="shared" si="32"/>
        <v>N/A</v>
      </c>
    </row>
    <row r="276" spans="1:14" x14ac:dyDescent="0.3">
      <c r="A276" s="1">
        <v>9</v>
      </c>
      <c r="B276" t="s">
        <v>964</v>
      </c>
      <c r="C276" t="s">
        <v>7469</v>
      </c>
      <c r="D276" t="s">
        <v>7470</v>
      </c>
      <c r="E276" t="s">
        <v>7471</v>
      </c>
      <c r="F276" t="s">
        <v>7472</v>
      </c>
      <c r="G276" t="s">
        <v>7473</v>
      </c>
      <c r="I276" t="str">
        <f t="shared" si="27"/>
        <v>N/A</v>
      </c>
      <c r="J276">
        <f t="shared" si="28"/>
        <v>-204540000</v>
      </c>
      <c r="K276">
        <f t="shared" si="29"/>
        <v>-188910000</v>
      </c>
      <c r="L276">
        <f t="shared" si="30"/>
        <v>-263170000.00000003</v>
      </c>
      <c r="M276">
        <f t="shared" si="31"/>
        <v>-247020000</v>
      </c>
      <c r="N276">
        <f t="shared" si="32"/>
        <v>36700000</v>
      </c>
    </row>
    <row r="277" spans="1:14" x14ac:dyDescent="0.3">
      <c r="A277" s="1">
        <v>10</v>
      </c>
      <c r="B277" t="s">
        <v>970</v>
      </c>
      <c r="C277" t="s">
        <v>254</v>
      </c>
      <c r="D277" t="s">
        <v>254</v>
      </c>
      <c r="E277" t="s">
        <v>7474</v>
      </c>
      <c r="F277" t="s">
        <v>254</v>
      </c>
      <c r="G277" t="s">
        <v>254</v>
      </c>
      <c r="I277" t="str">
        <f t="shared" si="27"/>
        <v>N/A</v>
      </c>
      <c r="J277" t="str">
        <f t="shared" si="28"/>
        <v>N/A</v>
      </c>
      <c r="K277" t="str">
        <f t="shared" si="29"/>
        <v>N/A</v>
      </c>
      <c r="L277">
        <f t="shared" si="30"/>
        <v>61930000</v>
      </c>
      <c r="M277" t="str">
        <f t="shared" si="31"/>
        <v>N/A</v>
      </c>
      <c r="N277" t="str">
        <f t="shared" si="32"/>
        <v>N/A</v>
      </c>
    </row>
    <row r="278" spans="1:14" x14ac:dyDescent="0.3">
      <c r="A278" s="1">
        <v>11</v>
      </c>
      <c r="B278" t="s">
        <v>971</v>
      </c>
      <c r="C278" t="s">
        <v>7469</v>
      </c>
      <c r="D278" t="s">
        <v>7470</v>
      </c>
      <c r="E278" t="s">
        <v>7475</v>
      </c>
      <c r="F278" t="s">
        <v>7472</v>
      </c>
      <c r="G278" t="s">
        <v>7473</v>
      </c>
      <c r="I278" t="str">
        <f t="shared" si="27"/>
        <v>N/A</v>
      </c>
      <c r="J278">
        <f t="shared" si="28"/>
        <v>-204540000</v>
      </c>
      <c r="K278">
        <f t="shared" si="29"/>
        <v>-188910000</v>
      </c>
      <c r="L278">
        <f t="shared" si="30"/>
        <v>-325100000</v>
      </c>
      <c r="M278">
        <f t="shared" si="31"/>
        <v>-247020000</v>
      </c>
      <c r="N278">
        <f t="shared" si="32"/>
        <v>36700000</v>
      </c>
    </row>
    <row r="279" spans="1:14" x14ac:dyDescent="0.3">
      <c r="A279" s="1">
        <v>12</v>
      </c>
      <c r="B279" t="s">
        <v>972</v>
      </c>
      <c r="C279" t="s">
        <v>7476</v>
      </c>
      <c r="D279" t="s">
        <v>7477</v>
      </c>
      <c r="E279" t="s">
        <v>7478</v>
      </c>
      <c r="F279" t="s">
        <v>7479</v>
      </c>
      <c r="G279" t="s">
        <v>7358</v>
      </c>
      <c r="I279" t="str">
        <f t="shared" si="27"/>
        <v>N/A</v>
      </c>
      <c r="J279">
        <f t="shared" si="28"/>
        <v>243250000</v>
      </c>
      <c r="K279">
        <f t="shared" si="29"/>
        <v>283370000</v>
      </c>
      <c r="L279">
        <f t="shared" si="30"/>
        <v>188500000</v>
      </c>
      <c r="M279">
        <f t="shared" si="31"/>
        <v>352600000</v>
      </c>
      <c r="N279">
        <f t="shared" si="32"/>
        <v>417710000</v>
      </c>
    </row>
    <row r="280" spans="1:14" x14ac:dyDescent="0.3">
      <c r="A280" s="1">
        <v>13</v>
      </c>
      <c r="B280" t="s">
        <v>978</v>
      </c>
      <c r="C280" t="s">
        <v>7480</v>
      </c>
      <c r="D280" t="s">
        <v>7481</v>
      </c>
      <c r="E280" t="s">
        <v>7482</v>
      </c>
      <c r="F280" t="s">
        <v>7483</v>
      </c>
      <c r="G280" t="s">
        <v>7484</v>
      </c>
      <c r="I280" t="str">
        <f t="shared" si="27"/>
        <v>N/A</v>
      </c>
      <c r="J280">
        <f t="shared" si="28"/>
        <v>-447790000</v>
      </c>
      <c r="K280">
        <f t="shared" si="29"/>
        <v>-472280000</v>
      </c>
      <c r="L280">
        <f t="shared" si="30"/>
        <v>-513600000</v>
      </c>
      <c r="M280">
        <f t="shared" si="31"/>
        <v>-599620000</v>
      </c>
      <c r="N280">
        <f t="shared" si="32"/>
        <v>-381020000</v>
      </c>
    </row>
    <row r="281" spans="1:14" x14ac:dyDescent="0.3">
      <c r="A281" s="1">
        <v>14</v>
      </c>
      <c r="B281" t="s">
        <v>817</v>
      </c>
      <c r="C281" t="s">
        <v>7485</v>
      </c>
      <c r="D281" t="s">
        <v>7486</v>
      </c>
      <c r="E281" t="s">
        <v>7487</v>
      </c>
      <c r="F281" t="s">
        <v>7488</v>
      </c>
      <c r="G281" t="s">
        <v>7489</v>
      </c>
      <c r="I281" t="str">
        <f t="shared" si="27"/>
        <v>N/A</v>
      </c>
      <c r="J281">
        <f t="shared" si="28"/>
        <v>-141750000</v>
      </c>
      <c r="K281">
        <f t="shared" si="29"/>
        <v>-88680000</v>
      </c>
      <c r="L281">
        <f t="shared" si="30"/>
        <v>-54440000</v>
      </c>
      <c r="M281">
        <f t="shared" si="31"/>
        <v>-60040000</v>
      </c>
      <c r="N281">
        <f t="shared" si="32"/>
        <v>-28620000</v>
      </c>
    </row>
    <row r="282" spans="1:14" x14ac:dyDescent="0.3">
      <c r="A282" s="1">
        <v>15</v>
      </c>
      <c r="B282" t="s">
        <v>910</v>
      </c>
      <c r="C282" t="s">
        <v>7485</v>
      </c>
      <c r="D282" t="s">
        <v>7486</v>
      </c>
      <c r="E282" t="s">
        <v>7487</v>
      </c>
      <c r="F282" t="s">
        <v>7488</v>
      </c>
      <c r="G282" t="s">
        <v>7490</v>
      </c>
      <c r="I282" t="str">
        <f t="shared" si="27"/>
        <v>N/A</v>
      </c>
      <c r="J282">
        <f t="shared" si="28"/>
        <v>-141750000</v>
      </c>
      <c r="K282">
        <f t="shared" si="29"/>
        <v>-88680000</v>
      </c>
      <c r="L282">
        <f t="shared" si="30"/>
        <v>-54440000</v>
      </c>
      <c r="M282">
        <f t="shared" si="31"/>
        <v>-60040000</v>
      </c>
      <c r="N282">
        <f t="shared" si="32"/>
        <v>-35710000</v>
      </c>
    </row>
    <row r="283" spans="1:14" x14ac:dyDescent="0.3">
      <c r="A283" s="1">
        <v>16</v>
      </c>
      <c r="B283" t="s">
        <v>914</v>
      </c>
      <c r="C283" t="s">
        <v>254</v>
      </c>
      <c r="D283" t="s">
        <v>254</v>
      </c>
      <c r="E283" t="s">
        <v>254</v>
      </c>
      <c r="F283" t="s">
        <v>254</v>
      </c>
      <c r="G283" t="s">
        <v>7491</v>
      </c>
      <c r="I283" t="str">
        <f t="shared" si="27"/>
        <v>N/A</v>
      </c>
      <c r="J283" t="str">
        <f t="shared" si="28"/>
        <v>N/A</v>
      </c>
      <c r="K283" t="str">
        <f t="shared" si="29"/>
        <v>N/A</v>
      </c>
      <c r="L283" t="str">
        <f t="shared" si="30"/>
        <v>N/A</v>
      </c>
      <c r="M283" t="str">
        <f t="shared" si="31"/>
        <v>N/A</v>
      </c>
      <c r="N283">
        <f t="shared" si="32"/>
        <v>7090000</v>
      </c>
    </row>
    <row r="284" spans="1:14" x14ac:dyDescent="0.3">
      <c r="A284" s="1">
        <v>17</v>
      </c>
      <c r="B284" t="s">
        <v>990</v>
      </c>
      <c r="C284" t="s">
        <v>7492</v>
      </c>
      <c r="D284" t="s">
        <v>7493</v>
      </c>
      <c r="E284" t="s">
        <v>7494</v>
      </c>
      <c r="F284" t="s">
        <v>7495</v>
      </c>
      <c r="G284" t="s">
        <v>7496</v>
      </c>
      <c r="I284" t="str">
        <f t="shared" si="27"/>
        <v>N/A</v>
      </c>
      <c r="J284">
        <f t="shared" si="28"/>
        <v>-435150000</v>
      </c>
      <c r="K284">
        <f t="shared" si="29"/>
        <v>-419450000</v>
      </c>
      <c r="L284">
        <f t="shared" si="30"/>
        <v>-361880000</v>
      </c>
      <c r="M284">
        <f t="shared" si="31"/>
        <v>-162660000</v>
      </c>
      <c r="N284">
        <f t="shared" si="32"/>
        <v>-243010000</v>
      </c>
    </row>
    <row r="285" spans="1:14" x14ac:dyDescent="0.3">
      <c r="A285" s="1">
        <v>18</v>
      </c>
      <c r="B285" t="s">
        <v>996</v>
      </c>
      <c r="C285" t="s">
        <v>254</v>
      </c>
      <c r="D285" t="s">
        <v>7497</v>
      </c>
      <c r="E285" t="s">
        <v>7498</v>
      </c>
      <c r="F285" t="s">
        <v>7499</v>
      </c>
      <c r="G285" t="s">
        <v>7500</v>
      </c>
      <c r="I285" t="str">
        <f t="shared" si="27"/>
        <v>N/A</v>
      </c>
      <c r="J285" t="str">
        <f t="shared" si="28"/>
        <v>N/A</v>
      </c>
      <c r="K285">
        <f t="shared" si="29"/>
        <v>3.61E-2</v>
      </c>
      <c r="L285">
        <f t="shared" si="30"/>
        <v>0.13720000000000002</v>
      </c>
      <c r="M285">
        <f t="shared" si="31"/>
        <v>0.55049999999999999</v>
      </c>
      <c r="N285">
        <f t="shared" si="32"/>
        <v>-0.49399999999999999</v>
      </c>
    </row>
    <row r="286" spans="1:14" x14ac:dyDescent="0.3">
      <c r="A286" s="1">
        <v>19</v>
      </c>
      <c r="B286" t="s">
        <v>1007</v>
      </c>
      <c r="C286" t="s">
        <v>254</v>
      </c>
      <c r="D286" t="s">
        <v>254</v>
      </c>
      <c r="E286" t="s">
        <v>254</v>
      </c>
      <c r="F286" t="s">
        <v>254</v>
      </c>
      <c r="G286" t="s">
        <v>254</v>
      </c>
      <c r="I286" t="str">
        <f t="shared" si="27"/>
        <v>N/A</v>
      </c>
      <c r="J286" t="str">
        <f t="shared" si="28"/>
        <v>N/A</v>
      </c>
      <c r="K286" t="str">
        <f t="shared" si="29"/>
        <v>N/A</v>
      </c>
      <c r="L286" t="str">
        <f t="shared" si="30"/>
        <v>N/A</v>
      </c>
      <c r="M286" t="str">
        <f t="shared" si="31"/>
        <v>N/A</v>
      </c>
      <c r="N286" t="str">
        <f t="shared" si="32"/>
        <v>N/A</v>
      </c>
    </row>
    <row r="287" spans="1:14" x14ac:dyDescent="0.3">
      <c r="A287" s="1">
        <v>20</v>
      </c>
      <c r="B287" t="s">
        <v>1013</v>
      </c>
      <c r="C287" t="s">
        <v>1014</v>
      </c>
      <c r="D287" t="s">
        <v>254</v>
      </c>
      <c r="E287" t="s">
        <v>1014</v>
      </c>
      <c r="F287" t="s">
        <v>254</v>
      </c>
      <c r="G287" t="s">
        <v>1014</v>
      </c>
      <c r="I287" t="str">
        <f t="shared" si="27"/>
        <v>N/A</v>
      </c>
      <c r="J287">
        <f t="shared" si="28"/>
        <v>0</v>
      </c>
      <c r="K287" t="str">
        <f t="shared" si="29"/>
        <v>N/A</v>
      </c>
      <c r="L287">
        <f t="shared" si="30"/>
        <v>0</v>
      </c>
      <c r="M287" t="str">
        <f t="shared" si="31"/>
        <v>N/A</v>
      </c>
      <c r="N287">
        <f t="shared" si="32"/>
        <v>0</v>
      </c>
    </row>
    <row r="288" spans="1:14" x14ac:dyDescent="0.3">
      <c r="A288" s="1">
        <v>21</v>
      </c>
      <c r="B288" t="s">
        <v>1015</v>
      </c>
      <c r="C288" t="s">
        <v>2329</v>
      </c>
      <c r="D288" t="s">
        <v>7501</v>
      </c>
      <c r="E288" t="s">
        <v>7502</v>
      </c>
      <c r="F288" t="s">
        <v>7503</v>
      </c>
      <c r="G288" t="s">
        <v>7504</v>
      </c>
      <c r="I288" t="str">
        <f t="shared" si="27"/>
        <v>N/A</v>
      </c>
      <c r="J288">
        <f t="shared" si="28"/>
        <v>-6650000</v>
      </c>
      <c r="K288">
        <f t="shared" si="29"/>
        <v>-28660000</v>
      </c>
      <c r="L288">
        <f t="shared" si="30"/>
        <v>-26780000</v>
      </c>
      <c r="M288">
        <f t="shared" si="31"/>
        <v>22250000</v>
      </c>
      <c r="N288">
        <f t="shared" si="32"/>
        <v>9080000</v>
      </c>
    </row>
    <row r="289" spans="1:14" x14ac:dyDescent="0.3">
      <c r="A289" s="1">
        <v>22</v>
      </c>
      <c r="B289" t="s">
        <v>1021</v>
      </c>
      <c r="C289" t="s">
        <v>2236</v>
      </c>
      <c r="D289" t="s">
        <v>7505</v>
      </c>
      <c r="E289" t="s">
        <v>7506</v>
      </c>
      <c r="F289" t="s">
        <v>7507</v>
      </c>
      <c r="G289" t="s">
        <v>7508</v>
      </c>
      <c r="I289" t="str">
        <f t="shared" si="27"/>
        <v>N/A</v>
      </c>
      <c r="J289">
        <f t="shared" si="28"/>
        <v>46620000</v>
      </c>
      <c r="K289">
        <f t="shared" si="29"/>
        <v>-24740000</v>
      </c>
      <c r="L289">
        <f t="shared" si="30"/>
        <v>-45900000</v>
      </c>
      <c r="M289">
        <f t="shared" si="31"/>
        <v>-7290000</v>
      </c>
      <c r="N289">
        <f t="shared" si="32"/>
        <v>31080000</v>
      </c>
    </row>
    <row r="290" spans="1:14" x14ac:dyDescent="0.3">
      <c r="A290" s="1">
        <v>23</v>
      </c>
      <c r="B290" t="s">
        <v>1027</v>
      </c>
      <c r="C290" t="s">
        <v>254</v>
      </c>
      <c r="D290" t="s">
        <v>7509</v>
      </c>
      <c r="E290" t="s">
        <v>7510</v>
      </c>
      <c r="F290" t="s">
        <v>7511</v>
      </c>
      <c r="G290" t="s">
        <v>7512</v>
      </c>
      <c r="I290" t="str">
        <f t="shared" si="27"/>
        <v>N/A</v>
      </c>
      <c r="J290" t="str">
        <f t="shared" si="28"/>
        <v>N/A</v>
      </c>
      <c r="K290">
        <f t="shared" si="29"/>
        <v>-1.5308000000000002</v>
      </c>
      <c r="L290">
        <f t="shared" si="30"/>
        <v>-0.85510000000000008</v>
      </c>
      <c r="M290">
        <f t="shared" si="31"/>
        <v>0.84120000000000006</v>
      </c>
      <c r="N290">
        <f t="shared" si="32"/>
        <v>5.2637999999999998</v>
      </c>
    </row>
    <row r="291" spans="1:14" x14ac:dyDescent="0.3">
      <c r="A291" s="1">
        <v>24</v>
      </c>
      <c r="B291" t="s">
        <v>1032</v>
      </c>
      <c r="C291" t="s">
        <v>254</v>
      </c>
      <c r="D291" t="s">
        <v>254</v>
      </c>
      <c r="E291" t="s">
        <v>254</v>
      </c>
      <c r="F291" t="s">
        <v>254</v>
      </c>
      <c r="G291" t="s">
        <v>7513</v>
      </c>
      <c r="I291" t="str">
        <f t="shared" si="27"/>
        <v>N/A</v>
      </c>
      <c r="J291" t="str">
        <f t="shared" si="28"/>
        <v>N/A</v>
      </c>
      <c r="K291" t="str">
        <f t="shared" si="29"/>
        <v>N/A</v>
      </c>
      <c r="L291" t="str">
        <f t="shared" si="30"/>
        <v>N/A</v>
      </c>
      <c r="M291" t="str">
        <f t="shared" si="31"/>
        <v>N/A</v>
      </c>
      <c r="N291">
        <f t="shared" si="32"/>
        <v>-2.6099999999999998E-2</v>
      </c>
    </row>
    <row r="292" spans="1:14" x14ac:dyDescent="0.3">
      <c r="I292" t="str">
        <f t="shared" si="27"/>
        <v>N/A</v>
      </c>
      <c r="J292" t="str">
        <f t="shared" si="28"/>
        <v>N/A</v>
      </c>
      <c r="K292" t="str">
        <f t="shared" si="29"/>
        <v>N/A</v>
      </c>
      <c r="L292" t="str">
        <f t="shared" si="30"/>
        <v>N/A</v>
      </c>
      <c r="M292" t="str">
        <f t="shared" si="31"/>
        <v>N/A</v>
      </c>
      <c r="N292" t="str">
        <f t="shared" si="32"/>
        <v>N/A</v>
      </c>
    </row>
    <row r="293" spans="1:14" x14ac:dyDescent="0.3">
      <c r="A293" s="1">
        <v>0</v>
      </c>
      <c r="B293" t="s">
        <v>7514</v>
      </c>
      <c r="C293" t="s">
        <v>7515</v>
      </c>
      <c r="I293" t="str">
        <f t="shared" si="27"/>
        <v>N/A</v>
      </c>
      <c r="J293" t="str">
        <f t="shared" si="28"/>
        <v>N/A</v>
      </c>
      <c r="K293" t="str">
        <f t="shared" si="29"/>
        <v>N/A</v>
      </c>
      <c r="L293" t="str">
        <f t="shared" si="30"/>
        <v>N/A</v>
      </c>
      <c r="M293" t="str">
        <f t="shared" si="31"/>
        <v>N/A</v>
      </c>
      <c r="N293" t="str">
        <f t="shared" si="32"/>
        <v>N/A</v>
      </c>
    </row>
    <row r="294" spans="1:14" x14ac:dyDescent="0.3">
      <c r="A294" s="1">
        <v>1</v>
      </c>
      <c r="B294" t="s">
        <v>7516</v>
      </c>
      <c r="C294" t="s">
        <v>7517</v>
      </c>
      <c r="I294" t="str">
        <f t="shared" si="27"/>
        <v>N/A</v>
      </c>
      <c r="J294" t="str">
        <f t="shared" si="28"/>
        <v>N/A</v>
      </c>
      <c r="K294" t="str">
        <f t="shared" si="29"/>
        <v>N/A</v>
      </c>
      <c r="L294" t="str">
        <f t="shared" si="30"/>
        <v>N/A</v>
      </c>
      <c r="M294" t="str">
        <f t="shared" si="31"/>
        <v>N/A</v>
      </c>
      <c r="N294" t="str">
        <f t="shared" si="32"/>
        <v>N/A</v>
      </c>
    </row>
    <row r="295" spans="1:14" x14ac:dyDescent="0.3">
      <c r="A295" s="1">
        <v>2</v>
      </c>
      <c r="B295" t="s">
        <v>7518</v>
      </c>
      <c r="C295" t="s">
        <v>7519</v>
      </c>
      <c r="I295" t="str">
        <f t="shared" si="27"/>
        <v>N/A</v>
      </c>
      <c r="J295" t="str">
        <f t="shared" si="28"/>
        <v>N/A</v>
      </c>
      <c r="K295" t="str">
        <f t="shared" si="29"/>
        <v>N/A</v>
      </c>
      <c r="L295" t="str">
        <f t="shared" si="30"/>
        <v>N/A</v>
      </c>
      <c r="M295" t="str">
        <f t="shared" si="31"/>
        <v>N/A</v>
      </c>
      <c r="N295" t="str">
        <f t="shared" si="32"/>
        <v>N/A</v>
      </c>
    </row>
    <row r="296" spans="1:14" x14ac:dyDescent="0.3">
      <c r="A296" s="1">
        <v>3</v>
      </c>
      <c r="B296" t="s">
        <v>7520</v>
      </c>
      <c r="C296" t="s">
        <v>7521</v>
      </c>
      <c r="I296" t="str">
        <f t="shared" si="27"/>
        <v>N/A</v>
      </c>
      <c r="J296" t="str">
        <f t="shared" si="28"/>
        <v>N/A</v>
      </c>
      <c r="K296" t="str">
        <f t="shared" si="29"/>
        <v>N/A</v>
      </c>
      <c r="L296" t="str">
        <f t="shared" si="30"/>
        <v>N/A</v>
      </c>
      <c r="M296" t="str">
        <f t="shared" si="31"/>
        <v>N/A</v>
      </c>
      <c r="N296" t="str">
        <f t="shared" si="32"/>
        <v>N/A</v>
      </c>
    </row>
    <row r="297" spans="1:14" x14ac:dyDescent="0.3">
      <c r="A297" s="1">
        <v>4</v>
      </c>
      <c r="B297" t="s">
        <v>7522</v>
      </c>
      <c r="C297" t="s">
        <v>7523</v>
      </c>
      <c r="I297" t="str">
        <f t="shared" si="27"/>
        <v>N/A</v>
      </c>
      <c r="J297" t="str">
        <f t="shared" si="28"/>
        <v>N/A</v>
      </c>
      <c r="K297" t="str">
        <f t="shared" si="29"/>
        <v>N/A</v>
      </c>
      <c r="L297" t="str">
        <f t="shared" si="30"/>
        <v>N/A</v>
      </c>
      <c r="M297" t="str">
        <f t="shared" si="31"/>
        <v>N/A</v>
      </c>
      <c r="N297" t="str">
        <f t="shared" si="32"/>
        <v>N/A</v>
      </c>
    </row>
    <row r="298" spans="1:14" x14ac:dyDescent="0.3">
      <c r="A298" s="1">
        <v>5</v>
      </c>
      <c r="B298" t="s">
        <v>7524</v>
      </c>
      <c r="C298" t="s">
        <v>7525</v>
      </c>
      <c r="I298" t="str">
        <f t="shared" si="27"/>
        <v>N/A</v>
      </c>
      <c r="J298" t="str">
        <f t="shared" si="28"/>
        <v>N/A</v>
      </c>
      <c r="K298" t="str">
        <f t="shared" si="29"/>
        <v>N/A</v>
      </c>
      <c r="L298" t="str">
        <f t="shared" si="30"/>
        <v>N/A</v>
      </c>
      <c r="M298" t="str">
        <f t="shared" si="31"/>
        <v>N/A</v>
      </c>
      <c r="N298" t="str">
        <f t="shared" si="32"/>
        <v>N/A</v>
      </c>
    </row>
    <row r="299" spans="1:14" x14ac:dyDescent="0.3">
      <c r="I299" t="str">
        <f t="shared" si="27"/>
        <v>N/A</v>
      </c>
      <c r="J299" t="str">
        <f t="shared" si="28"/>
        <v>N/A</v>
      </c>
      <c r="K299" t="str">
        <f t="shared" si="29"/>
        <v>N/A</v>
      </c>
      <c r="L299" t="str">
        <f t="shared" si="30"/>
        <v>N/A</v>
      </c>
      <c r="M299" t="str">
        <f t="shared" si="31"/>
        <v>N/A</v>
      </c>
      <c r="N299" t="str">
        <f t="shared" si="32"/>
        <v>N/A</v>
      </c>
    </row>
    <row r="300" spans="1:14" x14ac:dyDescent="0.3">
      <c r="I300" t="str">
        <f t="shared" si="27"/>
        <v>N/A</v>
      </c>
      <c r="J300" t="str">
        <f t="shared" si="28"/>
        <v>N/A</v>
      </c>
      <c r="K300" t="str">
        <f t="shared" si="29"/>
        <v>N/A</v>
      </c>
      <c r="L300" t="str">
        <f t="shared" si="30"/>
        <v>N/A</v>
      </c>
      <c r="M300" t="str">
        <f t="shared" si="31"/>
        <v>N/A</v>
      </c>
      <c r="N300" t="str">
        <f t="shared" si="32"/>
        <v>N/A</v>
      </c>
    </row>
    <row r="301" spans="1:14" x14ac:dyDescent="0.3">
      <c r="A301" s="1">
        <v>0</v>
      </c>
      <c r="B301" t="s">
        <v>121</v>
      </c>
      <c r="C301" t="s">
        <v>7526</v>
      </c>
      <c r="I301" t="str">
        <f t="shared" si="27"/>
        <v>N/A</v>
      </c>
      <c r="J301">
        <f t="shared" si="28"/>
        <v>7520000000</v>
      </c>
      <c r="K301" t="str">
        <f t="shared" si="29"/>
        <v>N/A</v>
      </c>
      <c r="L301" t="str">
        <f t="shared" si="30"/>
        <v>N/A</v>
      </c>
      <c r="M301" t="str">
        <f t="shared" si="31"/>
        <v>N/A</v>
      </c>
      <c r="N301" t="str">
        <f t="shared" si="32"/>
        <v>N/A</v>
      </c>
    </row>
    <row r="302" spans="1:14" x14ac:dyDescent="0.3">
      <c r="A302" s="1">
        <v>1</v>
      </c>
      <c r="B302" t="s">
        <v>122</v>
      </c>
      <c r="I302" t="str">
        <f t="shared" si="27"/>
        <v>N/A</v>
      </c>
      <c r="J302" t="str">
        <f t="shared" si="28"/>
        <v>N/A</v>
      </c>
      <c r="K302" t="str">
        <f t="shared" si="29"/>
        <v>N/A</v>
      </c>
      <c r="L302" t="str">
        <f t="shared" si="30"/>
        <v>N/A</v>
      </c>
      <c r="M302" t="str">
        <f t="shared" si="31"/>
        <v>N/A</v>
      </c>
      <c r="N302" t="str">
        <f t="shared" si="32"/>
        <v>N/A</v>
      </c>
    </row>
    <row r="303" spans="1:14" x14ac:dyDescent="0.3">
      <c r="A303" s="1">
        <v>2</v>
      </c>
      <c r="B303" t="s">
        <v>123</v>
      </c>
      <c r="C303" t="s">
        <v>7527</v>
      </c>
      <c r="I303" t="str">
        <f t="shared" si="27"/>
        <v>N/A</v>
      </c>
      <c r="J303">
        <f t="shared" si="28"/>
        <v>4.8499999999999996</v>
      </c>
      <c r="K303" t="str">
        <f t="shared" si="29"/>
        <v>N/A</v>
      </c>
      <c r="L303" t="str">
        <f t="shared" si="30"/>
        <v>N/A</v>
      </c>
      <c r="M303" t="str">
        <f t="shared" si="31"/>
        <v>N/A</v>
      </c>
      <c r="N303" t="str">
        <f t="shared" si="32"/>
        <v>N/A</v>
      </c>
    </row>
    <row r="304" spans="1:14" x14ac:dyDescent="0.3">
      <c r="A304" s="1">
        <v>3</v>
      </c>
      <c r="B304" t="s">
        <v>124</v>
      </c>
      <c r="C304" t="s">
        <v>7528</v>
      </c>
      <c r="I304" t="str">
        <f t="shared" si="27"/>
        <v>N/A</v>
      </c>
      <c r="J304">
        <f t="shared" si="28"/>
        <v>8.85</v>
      </c>
      <c r="K304" t="str">
        <f t="shared" si="29"/>
        <v>N/A</v>
      </c>
      <c r="L304" t="str">
        <f t="shared" si="30"/>
        <v>N/A</v>
      </c>
      <c r="M304" t="str">
        <f t="shared" si="31"/>
        <v>N/A</v>
      </c>
      <c r="N304" t="str">
        <f t="shared" si="32"/>
        <v>N/A</v>
      </c>
    </row>
    <row r="305" spans="1:14" x14ac:dyDescent="0.3">
      <c r="A305" s="1">
        <v>4</v>
      </c>
      <c r="B305" t="s">
        <v>126</v>
      </c>
      <c r="C305" t="s">
        <v>7529</v>
      </c>
      <c r="I305" t="str">
        <f t="shared" si="27"/>
        <v>N/A</v>
      </c>
      <c r="J305">
        <f t="shared" si="28"/>
        <v>-9.39</v>
      </c>
      <c r="K305" t="str">
        <f t="shared" si="29"/>
        <v>N/A</v>
      </c>
      <c r="L305" t="str">
        <f t="shared" si="30"/>
        <v>N/A</v>
      </c>
      <c r="M305" t="str">
        <f t="shared" si="31"/>
        <v>N/A</v>
      </c>
      <c r="N305" t="str">
        <f t="shared" si="32"/>
        <v>N/A</v>
      </c>
    </row>
    <row r="306" spans="1:14" x14ac:dyDescent="0.3">
      <c r="A306" s="1">
        <v>5</v>
      </c>
      <c r="B306" t="s">
        <v>128</v>
      </c>
      <c r="C306" t="s">
        <v>7530</v>
      </c>
      <c r="I306" t="str">
        <f t="shared" si="27"/>
        <v>N/A</v>
      </c>
      <c r="J306">
        <f t="shared" si="28"/>
        <v>4.82</v>
      </c>
      <c r="K306" t="str">
        <f t="shared" si="29"/>
        <v>N/A</v>
      </c>
      <c r="L306" t="str">
        <f t="shared" si="30"/>
        <v>N/A</v>
      </c>
      <c r="M306" t="str">
        <f t="shared" si="31"/>
        <v>N/A</v>
      </c>
      <c r="N306" t="str">
        <f t="shared" si="32"/>
        <v>N/A</v>
      </c>
    </row>
    <row r="307" spans="1:14" x14ac:dyDescent="0.3">
      <c r="A307" s="1">
        <v>6</v>
      </c>
      <c r="B307" t="s">
        <v>130</v>
      </c>
      <c r="C307" t="s">
        <v>6523</v>
      </c>
      <c r="I307" t="str">
        <f t="shared" si="27"/>
        <v>N/A</v>
      </c>
      <c r="J307">
        <f t="shared" si="28"/>
        <v>1.01</v>
      </c>
      <c r="K307" t="str">
        <f t="shared" si="29"/>
        <v>N/A</v>
      </c>
      <c r="L307" t="str">
        <f t="shared" si="30"/>
        <v>N/A</v>
      </c>
      <c r="M307" t="str">
        <f t="shared" si="31"/>
        <v>N/A</v>
      </c>
      <c r="N307" t="str">
        <f t="shared" si="32"/>
        <v>N/A</v>
      </c>
    </row>
    <row r="308" spans="1:14" x14ac:dyDescent="0.3">
      <c r="A308" s="1">
        <v>7</v>
      </c>
      <c r="B308" t="s">
        <v>132</v>
      </c>
      <c r="I308" t="str">
        <f t="shared" si="27"/>
        <v>N/A</v>
      </c>
      <c r="J308" t="str">
        <f t="shared" si="28"/>
        <v>N/A</v>
      </c>
      <c r="K308" t="str">
        <f t="shared" si="29"/>
        <v>N/A</v>
      </c>
      <c r="L308" t="str">
        <f t="shared" si="30"/>
        <v>N/A</v>
      </c>
      <c r="M308" t="str">
        <f t="shared" si="31"/>
        <v>N/A</v>
      </c>
      <c r="N308" t="str">
        <f t="shared" si="32"/>
        <v>N/A</v>
      </c>
    </row>
    <row r="309" spans="1:14" x14ac:dyDescent="0.3">
      <c r="A309" s="1">
        <v>8</v>
      </c>
      <c r="B309" t="s">
        <v>133</v>
      </c>
      <c r="I309" t="str">
        <f t="shared" si="27"/>
        <v>N/A</v>
      </c>
      <c r="J309" t="str">
        <f t="shared" si="28"/>
        <v>N/A</v>
      </c>
      <c r="K309" t="str">
        <f t="shared" si="29"/>
        <v>N/A</v>
      </c>
      <c r="L309" t="str">
        <f t="shared" si="30"/>
        <v>N/A</v>
      </c>
      <c r="M309" t="str">
        <f t="shared" si="31"/>
        <v>N/A</v>
      </c>
      <c r="N309" t="str">
        <f t="shared" si="32"/>
        <v>N/A</v>
      </c>
    </row>
    <row r="310" spans="1:14" x14ac:dyDescent="0.3">
      <c r="I310" t="str">
        <f t="shared" si="27"/>
        <v>N/A</v>
      </c>
      <c r="J310" t="str">
        <f t="shared" si="28"/>
        <v>N/A</v>
      </c>
      <c r="K310" t="str">
        <f t="shared" si="29"/>
        <v>N/A</v>
      </c>
      <c r="L310" t="str">
        <f t="shared" si="30"/>
        <v>N/A</v>
      </c>
      <c r="M310" t="str">
        <f t="shared" si="31"/>
        <v>N/A</v>
      </c>
      <c r="N310" t="str">
        <f t="shared" si="32"/>
        <v>N/A</v>
      </c>
    </row>
    <row r="311" spans="1:14" x14ac:dyDescent="0.3">
      <c r="I311" t="str">
        <f t="shared" si="27"/>
        <v>N/A</v>
      </c>
      <c r="J311" t="str">
        <f t="shared" si="28"/>
        <v>N/A</v>
      </c>
      <c r="K311" t="str">
        <f t="shared" si="29"/>
        <v>N/A</v>
      </c>
      <c r="L311" t="str">
        <f t="shared" si="30"/>
        <v>N/A</v>
      </c>
      <c r="M311" t="str">
        <f t="shared" si="31"/>
        <v>N/A</v>
      </c>
      <c r="N311" t="str">
        <f t="shared" si="32"/>
        <v>N/A</v>
      </c>
    </row>
    <row r="312" spans="1:14" x14ac:dyDescent="0.3">
      <c r="A312" s="1">
        <v>0</v>
      </c>
      <c r="B312" t="s">
        <v>121</v>
      </c>
      <c r="C312" t="s">
        <v>7531</v>
      </c>
      <c r="I312" t="str">
        <f t="shared" si="27"/>
        <v>N/A</v>
      </c>
      <c r="J312">
        <f t="shared" si="28"/>
        <v>7960000000</v>
      </c>
      <c r="K312" t="str">
        <f t="shared" si="29"/>
        <v>N/A</v>
      </c>
      <c r="L312" t="str">
        <f t="shared" si="30"/>
        <v>N/A</v>
      </c>
      <c r="M312" t="str">
        <f t="shared" si="31"/>
        <v>N/A</v>
      </c>
      <c r="N312" t="str">
        <f t="shared" si="32"/>
        <v>N/A</v>
      </c>
    </row>
    <row r="313" spans="1:14" x14ac:dyDescent="0.3">
      <c r="A313" s="1">
        <v>1</v>
      </c>
      <c r="B313" t="s">
        <v>122</v>
      </c>
      <c r="I313" t="str">
        <f t="shared" si="27"/>
        <v>N/A</v>
      </c>
      <c r="J313" t="str">
        <f t="shared" si="28"/>
        <v>N/A</v>
      </c>
      <c r="K313" t="str">
        <f t="shared" si="29"/>
        <v>N/A</v>
      </c>
      <c r="L313" t="str">
        <f t="shared" si="30"/>
        <v>N/A</v>
      </c>
      <c r="M313" t="str">
        <f t="shared" si="31"/>
        <v>N/A</v>
      </c>
      <c r="N313" t="str">
        <f t="shared" si="32"/>
        <v>N/A</v>
      </c>
    </row>
    <row r="314" spans="1:14" x14ac:dyDescent="0.3">
      <c r="A314" s="1">
        <v>2</v>
      </c>
      <c r="B314" t="s">
        <v>123</v>
      </c>
      <c r="C314" t="s">
        <v>7532</v>
      </c>
      <c r="I314" t="str">
        <f t="shared" si="27"/>
        <v>N/A</v>
      </c>
      <c r="J314">
        <f t="shared" si="28"/>
        <v>9.8800000000000008</v>
      </c>
      <c r="K314" t="str">
        <f t="shared" si="29"/>
        <v>N/A</v>
      </c>
      <c r="L314" t="str">
        <f t="shared" si="30"/>
        <v>N/A</v>
      </c>
      <c r="M314" t="str">
        <f t="shared" si="31"/>
        <v>N/A</v>
      </c>
      <c r="N314" t="str">
        <f t="shared" si="32"/>
        <v>N/A</v>
      </c>
    </row>
    <row r="315" spans="1:14" x14ac:dyDescent="0.3">
      <c r="A315" s="1">
        <v>3</v>
      </c>
      <c r="B315" t="s">
        <v>124</v>
      </c>
      <c r="C315" t="s">
        <v>7533</v>
      </c>
      <c r="I315" t="str">
        <f t="shared" si="27"/>
        <v>N/A</v>
      </c>
      <c r="J315">
        <f t="shared" si="28"/>
        <v>46.14</v>
      </c>
      <c r="K315" t="str">
        <f t="shared" si="29"/>
        <v>N/A</v>
      </c>
      <c r="L315" t="str">
        <f t="shared" si="30"/>
        <v>N/A</v>
      </c>
      <c r="M315" t="str">
        <f t="shared" si="31"/>
        <v>N/A</v>
      </c>
      <c r="N315" t="str">
        <f t="shared" si="32"/>
        <v>N/A</v>
      </c>
    </row>
    <row r="316" spans="1:14" x14ac:dyDescent="0.3">
      <c r="A316" s="1">
        <v>4</v>
      </c>
      <c r="B316" t="s">
        <v>126</v>
      </c>
      <c r="C316" t="s">
        <v>7534</v>
      </c>
      <c r="I316" t="str">
        <f t="shared" ref="I316:I379" si="33">IF(AND(K316&gt; J316, L316&gt; K316, M316&gt; L316, N316&gt; M316), "pos_trend", IF(AND(K316&lt; J316, L316&lt; K316, M316&lt; L316, N316&lt; M316), "neg_trend", "N/A"))</f>
        <v>N/A</v>
      </c>
      <c r="J316">
        <f t="shared" ref="J316:J379" si="34">IFERROR(IF(TRIM(C316)="-", "N/A", IF(RIGHT(C316,1)=")",IF(RIGHT(C316,2)="T)",-1000000000000*VALUE(MID(C316,2,LEN(C316)-3)),IF(RIGHT(C316,2)="M)",-1000000*VALUE(MID(C316,2,LEN(C316)-3)),IF(RIGHT(C316,2)="B)",-1000000000*VALUE(MID(C316,2,LEN(C316)-3)),IF(RIGHT(C316,2)="k)",-1000*VALUE(MID(C316,2,LEN(C316)-3)),VALUE(SUBSTITUTE(C316,",","")))))),IF(RIGHT(C316,1)="T",1000000000000*VALUE(LEFT(C316,LEN(C316)-1)),IF(RIGHT(C316,1)="M",1000000*VALUE(LEFT(C316,LEN(C316)-1)),IF(RIGHT(C316,1)="B",1000000000*VALUE(LEFT(C316,LEN(C316)-1)),IF(RIGHT(C316,1)="%",0.01*VALUE(LEFT(C316,LEN(C316)-1)),IF(RIGHT(C316,1)="k",1000*VALUE(LEFT(C316,LEN(C316)-1)),VALUE(SUBSTITUTE(C316,",",""))))))))),"N/A")</f>
        <v>8.0500000000000007</v>
      </c>
      <c r="K316" t="str">
        <f t="shared" ref="K316:K379" si="35">IFERROR(IF(TRIM(D316)="-", "N/A", IF(RIGHT(D316,1)=")",IF(RIGHT(D316,2)="T)",-1000000000000*VALUE(MID(D316,2,LEN(D316)-3)),IF(RIGHT(D316,2)="M)",-1000000*VALUE(MID(D316,2,LEN(D316)-3)),IF(RIGHT(D316,2)="B)",-1000000000*VALUE(MID(D316,2,LEN(D316)-3)),IF(RIGHT(D316,2)="k)",-1000*VALUE(MID(D316,2,LEN(D316)-3)),VALUE(SUBSTITUTE(D316,",","")))))),IF(RIGHT(D316,1)="T",1000000000000*VALUE(LEFT(D316,LEN(D316)-1)),IF(RIGHT(D316,1)="M",1000000*VALUE(LEFT(D316,LEN(D316)-1)),IF(RIGHT(D316,1)="B",1000000000*VALUE(LEFT(D316,LEN(D316)-1)),IF(RIGHT(D316,1)="%",0.01*VALUE(LEFT(D316,LEN(D316)-1)),IF(RIGHT(D316,1)="k",1000*VALUE(LEFT(D316,LEN(D316)-1)),VALUE(SUBSTITUTE(D316,",",""))))))))),"N/A")</f>
        <v>N/A</v>
      </c>
      <c r="L316" t="str">
        <f t="shared" ref="L316:L379" si="36">IFERROR(IF(TRIM(E316)="-", "N/A", IF(RIGHT(E316,1)=")",IF(RIGHT(E316,2)="T)",-1000000000000*VALUE(MID(E316,2,LEN(E316)-3)),IF(RIGHT(E316,2)="M)",-1000000*VALUE(MID(E316,2,LEN(E316)-3)),IF(RIGHT(E316,2)="B)",-1000000000*VALUE(MID(E316,2,LEN(E316)-3)),IF(RIGHT(E316,2)="k)",-1000*VALUE(MID(E316,2,LEN(E316)-3)),VALUE(SUBSTITUTE(E316,",","")))))),IF(RIGHT(E316,1)="T",1000000000000*VALUE(LEFT(E316,LEN(E316)-1)),IF(RIGHT(E316,1)="M",1000000*VALUE(LEFT(E316,LEN(E316)-1)),IF(RIGHT(E316,1)="B",1000000000*VALUE(LEFT(E316,LEN(E316)-1)),IF(RIGHT(E316,1)="%",0.01*VALUE(LEFT(E316,LEN(E316)-1)),IF(RIGHT(E316,1)="k",1000*VALUE(LEFT(E316,LEN(E316)-1)),VALUE(SUBSTITUTE(E316,",",""))))))))),"N/A")</f>
        <v>N/A</v>
      </c>
      <c r="M316" t="str">
        <f t="shared" ref="M316:M379" si="37">IFERROR(IF(TRIM(F316)="-", "N/A", IF(RIGHT(F316,1)=")",IF(RIGHT(F316,2)="T)",-1000000000000*VALUE(MID(F316,2,LEN(F316)-3)),IF(RIGHT(F316,2)="M)",-1000000*VALUE(MID(F316,2,LEN(F316)-3)),IF(RIGHT(F316,2)="B)",-1000000000*VALUE(MID(F316,2,LEN(F316)-3)),IF(RIGHT(F316,2)="k)",-1000*VALUE(MID(F316,2,LEN(F316)-3)),VALUE(SUBSTITUTE(F316,",","")))))),IF(RIGHT(F316,1)="T",1000000000000*VALUE(LEFT(F316,LEN(F316)-1)),IF(RIGHT(F316,1)="M",1000000*VALUE(LEFT(F316,LEN(F316)-1)),IF(RIGHT(F316,1)="B",1000000000*VALUE(LEFT(F316,LEN(F316)-1)),IF(RIGHT(F316,1)="%",0.01*VALUE(LEFT(F316,LEN(F316)-1)),IF(RIGHT(F316,1)="k",1000*VALUE(LEFT(F316,LEN(F316)-1)),VALUE(SUBSTITUTE(F316,",",""))))))))),"N/A")</f>
        <v>N/A</v>
      </c>
      <c r="N316" t="str">
        <f t="shared" ref="N316:N379" si="38">IFERROR(IF(TRIM(G316)="-", "N/A", IF(RIGHT(G316,1)=")",IF(RIGHT(G316,2)="T)",-1000000000000*VALUE(MID(G316,2,LEN(G316)-3)),IF(RIGHT(G316,2)="M)",-1000000*VALUE(MID(G316,2,LEN(G316)-3)),IF(RIGHT(G316,2)="B)",-1000000000*VALUE(MID(G316,2,LEN(G316)-3)),IF(RIGHT(G316,2)="k)",-1000*VALUE(MID(G316,2,LEN(G316)-3)),VALUE(SUBSTITUTE(G316,",","")))))),IF(RIGHT(G316,1)="T",1000000000000*VALUE(LEFT(G316,LEN(G316)-1)),IF(RIGHT(G316,1)="M",1000000*VALUE(LEFT(G316,LEN(G316)-1)),IF(RIGHT(G316,1)="B",1000000000*VALUE(LEFT(G316,LEN(G316)-1)),IF(RIGHT(G316,1)="%",0.01*VALUE(LEFT(G316,LEN(G316)-1)),IF(RIGHT(G316,1)="k",1000*VALUE(LEFT(G316,LEN(G316)-1)),VALUE(SUBSTITUTE(G316,",",""))))))))),"N/A")</f>
        <v>N/A</v>
      </c>
    </row>
    <row r="317" spans="1:14" x14ac:dyDescent="0.3">
      <c r="A317" s="1">
        <v>5</v>
      </c>
      <c r="B317" t="s">
        <v>128</v>
      </c>
      <c r="C317" t="s">
        <v>7535</v>
      </c>
      <c r="I317" t="str">
        <f t="shared" si="33"/>
        <v>N/A</v>
      </c>
      <c r="J317">
        <f t="shared" si="34"/>
        <v>8.89</v>
      </c>
      <c r="K317" t="str">
        <f t="shared" si="35"/>
        <v>N/A</v>
      </c>
      <c r="L317" t="str">
        <f t="shared" si="36"/>
        <v>N/A</v>
      </c>
      <c r="M317" t="str">
        <f t="shared" si="37"/>
        <v>N/A</v>
      </c>
      <c r="N317" t="str">
        <f t="shared" si="38"/>
        <v>N/A</v>
      </c>
    </row>
    <row r="318" spans="1:14" x14ac:dyDescent="0.3">
      <c r="A318" s="1">
        <v>6</v>
      </c>
      <c r="B318" t="s">
        <v>130</v>
      </c>
      <c r="C318" t="s">
        <v>7088</v>
      </c>
      <c r="I318" t="str">
        <f t="shared" si="33"/>
        <v>N/A</v>
      </c>
      <c r="J318">
        <f t="shared" si="34"/>
        <v>2.59</v>
      </c>
      <c r="K318" t="str">
        <f t="shared" si="35"/>
        <v>N/A</v>
      </c>
      <c r="L318" t="str">
        <f t="shared" si="36"/>
        <v>N/A</v>
      </c>
      <c r="M318" t="str">
        <f t="shared" si="37"/>
        <v>N/A</v>
      </c>
      <c r="N318" t="str">
        <f t="shared" si="38"/>
        <v>N/A</v>
      </c>
    </row>
    <row r="319" spans="1:14" x14ac:dyDescent="0.3">
      <c r="A319" s="1">
        <v>7</v>
      </c>
      <c r="B319" t="s">
        <v>132</v>
      </c>
      <c r="I319" t="str">
        <f t="shared" si="33"/>
        <v>N/A</v>
      </c>
      <c r="J319" t="str">
        <f t="shared" si="34"/>
        <v>N/A</v>
      </c>
      <c r="K319" t="str">
        <f t="shared" si="35"/>
        <v>N/A</v>
      </c>
      <c r="L319" t="str">
        <f t="shared" si="36"/>
        <v>N/A</v>
      </c>
      <c r="M319" t="str">
        <f t="shared" si="37"/>
        <v>N/A</v>
      </c>
      <c r="N319" t="str">
        <f t="shared" si="38"/>
        <v>N/A</v>
      </c>
    </row>
    <row r="320" spans="1:14" x14ac:dyDescent="0.3">
      <c r="A320" s="1">
        <v>8</v>
      </c>
      <c r="B320" t="s">
        <v>133</v>
      </c>
      <c r="I320" t="str">
        <f t="shared" si="33"/>
        <v>N/A</v>
      </c>
      <c r="J320" t="str">
        <f t="shared" si="34"/>
        <v>N/A</v>
      </c>
      <c r="K320" t="str">
        <f t="shared" si="35"/>
        <v>N/A</v>
      </c>
      <c r="L320" t="str">
        <f t="shared" si="36"/>
        <v>N/A</v>
      </c>
      <c r="M320" t="str">
        <f t="shared" si="37"/>
        <v>N/A</v>
      </c>
      <c r="N320" t="str">
        <f t="shared" si="38"/>
        <v>N/A</v>
      </c>
    </row>
    <row r="321" spans="1:14" x14ac:dyDescent="0.3">
      <c r="I321" t="str">
        <f t="shared" si="33"/>
        <v>N/A</v>
      </c>
      <c r="J321" t="str">
        <f t="shared" si="34"/>
        <v>N/A</v>
      </c>
      <c r="K321" t="str">
        <f t="shared" si="35"/>
        <v>N/A</v>
      </c>
      <c r="L321" t="str">
        <f t="shared" si="36"/>
        <v>N/A</v>
      </c>
      <c r="M321" t="str">
        <f t="shared" si="37"/>
        <v>N/A</v>
      </c>
      <c r="N321" t="str">
        <f t="shared" si="38"/>
        <v>N/A</v>
      </c>
    </row>
    <row r="322" spans="1:14" x14ac:dyDescent="0.3">
      <c r="I322" t="str">
        <f t="shared" si="33"/>
        <v>N/A</v>
      </c>
      <c r="J322" t="str">
        <f t="shared" si="34"/>
        <v>N/A</v>
      </c>
      <c r="K322" t="str">
        <f t="shared" si="35"/>
        <v>N/A</v>
      </c>
      <c r="L322" t="str">
        <f t="shared" si="36"/>
        <v>N/A</v>
      </c>
      <c r="M322" t="str">
        <f t="shared" si="37"/>
        <v>N/A</v>
      </c>
      <c r="N322" t="str">
        <f t="shared" si="38"/>
        <v>N/A</v>
      </c>
    </row>
    <row r="323" spans="1:14" x14ac:dyDescent="0.3">
      <c r="A323" s="1">
        <v>0</v>
      </c>
      <c r="B323" t="s">
        <v>121</v>
      </c>
      <c r="C323" t="s">
        <v>7536</v>
      </c>
      <c r="I323" t="str">
        <f t="shared" si="33"/>
        <v>N/A</v>
      </c>
      <c r="J323">
        <f t="shared" si="34"/>
        <v>3410000000</v>
      </c>
      <c r="K323" t="str">
        <f t="shared" si="35"/>
        <v>N/A</v>
      </c>
      <c r="L323" t="str">
        <f t="shared" si="36"/>
        <v>N/A</v>
      </c>
      <c r="M323" t="str">
        <f t="shared" si="37"/>
        <v>N/A</v>
      </c>
      <c r="N323" t="str">
        <f t="shared" si="38"/>
        <v>N/A</v>
      </c>
    </row>
    <row r="324" spans="1:14" x14ac:dyDescent="0.3">
      <c r="A324" s="1">
        <v>1</v>
      </c>
      <c r="B324" t="s">
        <v>122</v>
      </c>
      <c r="I324" t="str">
        <f t="shared" si="33"/>
        <v>N/A</v>
      </c>
      <c r="J324" t="str">
        <f t="shared" si="34"/>
        <v>N/A</v>
      </c>
      <c r="K324" t="str">
        <f t="shared" si="35"/>
        <v>N/A</v>
      </c>
      <c r="L324" t="str">
        <f t="shared" si="36"/>
        <v>N/A</v>
      </c>
      <c r="M324" t="str">
        <f t="shared" si="37"/>
        <v>N/A</v>
      </c>
      <c r="N324" t="str">
        <f t="shared" si="38"/>
        <v>N/A</v>
      </c>
    </row>
    <row r="325" spans="1:14" x14ac:dyDescent="0.3">
      <c r="A325" s="1">
        <v>2</v>
      </c>
      <c r="B325" t="s">
        <v>123</v>
      </c>
      <c r="C325" t="s">
        <v>7537</v>
      </c>
      <c r="I325" t="str">
        <f t="shared" si="33"/>
        <v>N/A</v>
      </c>
      <c r="J325">
        <f t="shared" si="34"/>
        <v>6.63</v>
      </c>
      <c r="K325" t="str">
        <f t="shared" si="35"/>
        <v>N/A</v>
      </c>
      <c r="L325" t="str">
        <f t="shared" si="36"/>
        <v>N/A</v>
      </c>
      <c r="M325" t="str">
        <f t="shared" si="37"/>
        <v>N/A</v>
      </c>
      <c r="N325" t="str">
        <f t="shared" si="38"/>
        <v>N/A</v>
      </c>
    </row>
    <row r="326" spans="1:14" x14ac:dyDescent="0.3">
      <c r="A326" s="1">
        <v>3</v>
      </c>
      <c r="B326" t="s">
        <v>124</v>
      </c>
      <c r="C326" t="s">
        <v>7538</v>
      </c>
      <c r="I326" t="str">
        <f t="shared" si="33"/>
        <v>N/A</v>
      </c>
      <c r="J326">
        <f t="shared" si="34"/>
        <v>9.2100000000000009</v>
      </c>
      <c r="K326" t="str">
        <f t="shared" si="35"/>
        <v>N/A</v>
      </c>
      <c r="L326" t="str">
        <f t="shared" si="36"/>
        <v>N/A</v>
      </c>
      <c r="M326" t="str">
        <f t="shared" si="37"/>
        <v>N/A</v>
      </c>
      <c r="N326" t="str">
        <f t="shared" si="38"/>
        <v>N/A</v>
      </c>
    </row>
    <row r="327" spans="1:14" x14ac:dyDescent="0.3">
      <c r="A327" s="1">
        <v>4</v>
      </c>
      <c r="B327" t="s">
        <v>126</v>
      </c>
      <c r="C327" t="s">
        <v>6308</v>
      </c>
      <c r="I327" t="str">
        <f t="shared" si="33"/>
        <v>N/A</v>
      </c>
      <c r="J327">
        <f t="shared" si="34"/>
        <v>1.71</v>
      </c>
      <c r="K327" t="str">
        <f t="shared" si="35"/>
        <v>N/A</v>
      </c>
      <c r="L327" t="str">
        <f t="shared" si="36"/>
        <v>N/A</v>
      </c>
      <c r="M327" t="str">
        <f t="shared" si="37"/>
        <v>N/A</v>
      </c>
      <c r="N327" t="str">
        <f t="shared" si="38"/>
        <v>N/A</v>
      </c>
    </row>
    <row r="328" spans="1:14" x14ac:dyDescent="0.3">
      <c r="A328" s="1">
        <v>5</v>
      </c>
      <c r="B328" t="s">
        <v>128</v>
      </c>
      <c r="C328" t="s">
        <v>7539</v>
      </c>
      <c r="I328" t="str">
        <f t="shared" si="33"/>
        <v>N/A</v>
      </c>
      <c r="J328">
        <f t="shared" si="34"/>
        <v>5.32</v>
      </c>
      <c r="K328" t="str">
        <f t="shared" si="35"/>
        <v>N/A</v>
      </c>
      <c r="L328" t="str">
        <f t="shared" si="36"/>
        <v>N/A</v>
      </c>
      <c r="M328" t="str">
        <f t="shared" si="37"/>
        <v>N/A</v>
      </c>
      <c r="N328" t="str">
        <f t="shared" si="38"/>
        <v>N/A</v>
      </c>
    </row>
    <row r="329" spans="1:14" x14ac:dyDescent="0.3">
      <c r="A329" s="1">
        <v>6</v>
      </c>
      <c r="B329" t="s">
        <v>130</v>
      </c>
      <c r="C329" t="s">
        <v>2058</v>
      </c>
      <c r="I329" t="str">
        <f t="shared" si="33"/>
        <v>N/A</v>
      </c>
      <c r="J329">
        <f t="shared" si="34"/>
        <v>0.98</v>
      </c>
      <c r="K329" t="str">
        <f t="shared" si="35"/>
        <v>N/A</v>
      </c>
      <c r="L329" t="str">
        <f t="shared" si="36"/>
        <v>N/A</v>
      </c>
      <c r="M329" t="str">
        <f t="shared" si="37"/>
        <v>N/A</v>
      </c>
      <c r="N329" t="str">
        <f t="shared" si="38"/>
        <v>N/A</v>
      </c>
    </row>
    <row r="330" spans="1:14" x14ac:dyDescent="0.3">
      <c r="A330" s="1">
        <v>7</v>
      </c>
      <c r="B330" t="s">
        <v>132</v>
      </c>
      <c r="I330" t="str">
        <f t="shared" si="33"/>
        <v>N/A</v>
      </c>
      <c r="J330" t="str">
        <f t="shared" si="34"/>
        <v>N/A</v>
      </c>
      <c r="K330" t="str">
        <f t="shared" si="35"/>
        <v>N/A</v>
      </c>
      <c r="L330" t="str">
        <f t="shared" si="36"/>
        <v>N/A</v>
      </c>
      <c r="M330" t="str">
        <f t="shared" si="37"/>
        <v>N/A</v>
      </c>
      <c r="N330" t="str">
        <f t="shared" si="38"/>
        <v>N/A</v>
      </c>
    </row>
    <row r="331" spans="1:14" x14ac:dyDescent="0.3">
      <c r="A331" s="1">
        <v>8</v>
      </c>
      <c r="B331" t="s">
        <v>133</v>
      </c>
      <c r="I331" t="str">
        <f t="shared" si="33"/>
        <v>N/A</v>
      </c>
      <c r="J331" t="str">
        <f t="shared" si="34"/>
        <v>N/A</v>
      </c>
      <c r="K331" t="str">
        <f t="shared" si="35"/>
        <v>N/A</v>
      </c>
      <c r="L331" t="str">
        <f t="shared" si="36"/>
        <v>N/A</v>
      </c>
      <c r="M331" t="str">
        <f t="shared" si="37"/>
        <v>N/A</v>
      </c>
      <c r="N331" t="str">
        <f t="shared" si="38"/>
        <v>N/A</v>
      </c>
    </row>
    <row r="332" spans="1:14" x14ac:dyDescent="0.3">
      <c r="I332" t="str">
        <f t="shared" si="33"/>
        <v>N/A</v>
      </c>
      <c r="J332" t="str">
        <f t="shared" si="34"/>
        <v>N/A</v>
      </c>
      <c r="K332" t="str">
        <f t="shared" si="35"/>
        <v>N/A</v>
      </c>
      <c r="L332" t="str">
        <f t="shared" si="36"/>
        <v>N/A</v>
      </c>
      <c r="M332" t="str">
        <f t="shared" si="37"/>
        <v>N/A</v>
      </c>
      <c r="N332" t="str">
        <f t="shared" si="38"/>
        <v>N/A</v>
      </c>
    </row>
    <row r="333" spans="1:14" x14ac:dyDescent="0.3">
      <c r="I333" t="str">
        <f t="shared" si="33"/>
        <v>N/A</v>
      </c>
      <c r="J333" t="str">
        <f t="shared" si="34"/>
        <v>N/A</v>
      </c>
      <c r="K333" t="str">
        <f t="shared" si="35"/>
        <v>N/A</v>
      </c>
      <c r="L333" t="str">
        <f t="shared" si="36"/>
        <v>N/A</v>
      </c>
      <c r="M333" t="str">
        <f t="shared" si="37"/>
        <v>N/A</v>
      </c>
      <c r="N333" t="str">
        <f t="shared" si="38"/>
        <v>N/A</v>
      </c>
    </row>
    <row r="334" spans="1:14" x14ac:dyDescent="0.3">
      <c r="A334" s="1">
        <v>0</v>
      </c>
      <c r="B334" t="s">
        <v>121</v>
      </c>
      <c r="C334" t="s">
        <v>7540</v>
      </c>
      <c r="I334" t="str">
        <f t="shared" si="33"/>
        <v>N/A</v>
      </c>
      <c r="J334">
        <f t="shared" si="34"/>
        <v>25390000000</v>
      </c>
      <c r="K334" t="str">
        <f t="shared" si="35"/>
        <v>N/A</v>
      </c>
      <c r="L334" t="str">
        <f t="shared" si="36"/>
        <v>N/A</v>
      </c>
      <c r="M334" t="str">
        <f t="shared" si="37"/>
        <v>N/A</v>
      </c>
      <c r="N334" t="str">
        <f t="shared" si="38"/>
        <v>N/A</v>
      </c>
    </row>
    <row r="335" spans="1:14" x14ac:dyDescent="0.3">
      <c r="A335" s="1">
        <v>1</v>
      </c>
      <c r="B335" t="s">
        <v>122</v>
      </c>
      <c r="I335" t="str">
        <f t="shared" si="33"/>
        <v>N/A</v>
      </c>
      <c r="J335" t="str">
        <f t="shared" si="34"/>
        <v>N/A</v>
      </c>
      <c r="K335" t="str">
        <f t="shared" si="35"/>
        <v>N/A</v>
      </c>
      <c r="L335" t="str">
        <f t="shared" si="36"/>
        <v>N/A</v>
      </c>
      <c r="M335" t="str">
        <f t="shared" si="37"/>
        <v>N/A</v>
      </c>
      <c r="N335" t="str">
        <f t="shared" si="38"/>
        <v>N/A</v>
      </c>
    </row>
    <row r="336" spans="1:14" x14ac:dyDescent="0.3">
      <c r="A336" s="1">
        <v>2</v>
      </c>
      <c r="B336" t="s">
        <v>123</v>
      </c>
      <c r="C336" t="s">
        <v>7541</v>
      </c>
      <c r="I336" t="str">
        <f t="shared" si="33"/>
        <v>N/A</v>
      </c>
      <c r="J336">
        <f t="shared" si="34"/>
        <v>28.98</v>
      </c>
      <c r="K336" t="str">
        <f t="shared" si="35"/>
        <v>N/A</v>
      </c>
      <c r="L336" t="str">
        <f t="shared" si="36"/>
        <v>N/A</v>
      </c>
      <c r="M336" t="str">
        <f t="shared" si="37"/>
        <v>N/A</v>
      </c>
      <c r="N336" t="str">
        <f t="shared" si="38"/>
        <v>N/A</v>
      </c>
    </row>
    <row r="337" spans="1:14" x14ac:dyDescent="0.3">
      <c r="A337" s="1">
        <v>3</v>
      </c>
      <c r="B337" t="s">
        <v>124</v>
      </c>
      <c r="C337" t="s">
        <v>7542</v>
      </c>
      <c r="I337" t="str">
        <f t="shared" si="33"/>
        <v>N/A</v>
      </c>
      <c r="J337">
        <f t="shared" si="34"/>
        <v>48.65</v>
      </c>
      <c r="K337" t="str">
        <f t="shared" si="35"/>
        <v>N/A</v>
      </c>
      <c r="L337" t="str">
        <f t="shared" si="36"/>
        <v>N/A</v>
      </c>
      <c r="M337" t="str">
        <f t="shared" si="37"/>
        <v>N/A</v>
      </c>
      <c r="N337" t="str">
        <f t="shared" si="38"/>
        <v>N/A</v>
      </c>
    </row>
    <row r="338" spans="1:14" x14ac:dyDescent="0.3">
      <c r="A338" s="1">
        <v>4</v>
      </c>
      <c r="B338" t="s">
        <v>126</v>
      </c>
      <c r="C338" t="s">
        <v>7543</v>
      </c>
      <c r="I338" t="str">
        <f t="shared" si="33"/>
        <v>N/A</v>
      </c>
      <c r="J338">
        <f t="shared" si="34"/>
        <v>18.16</v>
      </c>
      <c r="K338" t="str">
        <f t="shared" si="35"/>
        <v>N/A</v>
      </c>
      <c r="L338" t="str">
        <f t="shared" si="36"/>
        <v>N/A</v>
      </c>
      <c r="M338" t="str">
        <f t="shared" si="37"/>
        <v>N/A</v>
      </c>
      <c r="N338" t="str">
        <f t="shared" si="38"/>
        <v>N/A</v>
      </c>
    </row>
    <row r="339" spans="1:14" x14ac:dyDescent="0.3">
      <c r="A339" s="1">
        <v>5</v>
      </c>
      <c r="B339" t="s">
        <v>128</v>
      </c>
      <c r="C339" t="s">
        <v>7544</v>
      </c>
      <c r="I339" t="str">
        <f t="shared" si="33"/>
        <v>N/A</v>
      </c>
      <c r="J339">
        <f t="shared" si="34"/>
        <v>10.53</v>
      </c>
      <c r="K339" t="str">
        <f t="shared" si="35"/>
        <v>N/A</v>
      </c>
      <c r="L339" t="str">
        <f t="shared" si="36"/>
        <v>N/A</v>
      </c>
      <c r="M339" t="str">
        <f t="shared" si="37"/>
        <v>N/A</v>
      </c>
      <c r="N339" t="str">
        <f t="shared" si="38"/>
        <v>N/A</v>
      </c>
    </row>
    <row r="340" spans="1:14" x14ac:dyDescent="0.3">
      <c r="A340" s="1">
        <v>6</v>
      </c>
      <c r="B340" t="s">
        <v>130</v>
      </c>
      <c r="C340" t="s">
        <v>5819</v>
      </c>
      <c r="I340" t="str">
        <f t="shared" si="33"/>
        <v>N/A</v>
      </c>
      <c r="J340">
        <f t="shared" si="34"/>
        <v>2.39</v>
      </c>
      <c r="K340" t="str">
        <f t="shared" si="35"/>
        <v>N/A</v>
      </c>
      <c r="L340" t="str">
        <f t="shared" si="36"/>
        <v>N/A</v>
      </c>
      <c r="M340" t="str">
        <f t="shared" si="37"/>
        <v>N/A</v>
      </c>
      <c r="N340" t="str">
        <f t="shared" si="38"/>
        <v>N/A</v>
      </c>
    </row>
    <row r="341" spans="1:14" x14ac:dyDescent="0.3">
      <c r="A341" s="1">
        <v>7</v>
      </c>
      <c r="B341" t="s">
        <v>132</v>
      </c>
      <c r="I341" t="str">
        <f t="shared" si="33"/>
        <v>N/A</v>
      </c>
      <c r="J341" t="str">
        <f t="shared" si="34"/>
        <v>N/A</v>
      </c>
      <c r="K341" t="str">
        <f t="shared" si="35"/>
        <v>N/A</v>
      </c>
      <c r="L341" t="str">
        <f t="shared" si="36"/>
        <v>N/A</v>
      </c>
      <c r="M341" t="str">
        <f t="shared" si="37"/>
        <v>N/A</v>
      </c>
      <c r="N341" t="str">
        <f t="shared" si="38"/>
        <v>N/A</v>
      </c>
    </row>
    <row r="342" spans="1:14" x14ac:dyDescent="0.3">
      <c r="A342" s="1">
        <v>8</v>
      </c>
      <c r="B342" t="s">
        <v>133</v>
      </c>
      <c r="I342" t="str">
        <f t="shared" si="33"/>
        <v>N/A</v>
      </c>
      <c r="J342" t="str">
        <f t="shared" si="34"/>
        <v>N/A</v>
      </c>
      <c r="K342" t="str">
        <f t="shared" si="35"/>
        <v>N/A</v>
      </c>
      <c r="L342" t="str">
        <f t="shared" si="36"/>
        <v>N/A</v>
      </c>
      <c r="M342" t="str">
        <f t="shared" si="37"/>
        <v>N/A</v>
      </c>
      <c r="N342" t="str">
        <f t="shared" si="38"/>
        <v>N/A</v>
      </c>
    </row>
    <row r="343" spans="1:14" x14ac:dyDescent="0.3">
      <c r="I343" t="str">
        <f t="shared" si="33"/>
        <v>N/A</v>
      </c>
      <c r="J343" t="str">
        <f t="shared" si="34"/>
        <v>N/A</v>
      </c>
      <c r="K343" t="str">
        <f t="shared" si="35"/>
        <v>N/A</v>
      </c>
      <c r="L343" t="str">
        <f t="shared" si="36"/>
        <v>N/A</v>
      </c>
      <c r="M343" t="str">
        <f t="shared" si="37"/>
        <v>N/A</v>
      </c>
      <c r="N343" t="str">
        <f t="shared" si="38"/>
        <v>N/A</v>
      </c>
    </row>
    <row r="344" spans="1:14" x14ac:dyDescent="0.3">
      <c r="I344" t="str">
        <f t="shared" si="33"/>
        <v>N/A</v>
      </c>
      <c r="J344" t="str">
        <f t="shared" si="34"/>
        <v>N/A</v>
      </c>
      <c r="K344" t="str">
        <f t="shared" si="35"/>
        <v>N/A</v>
      </c>
      <c r="L344" t="str">
        <f t="shared" si="36"/>
        <v>N/A</v>
      </c>
      <c r="M344" t="str">
        <f t="shared" si="37"/>
        <v>N/A</v>
      </c>
      <c r="N344" t="str">
        <f t="shared" si="38"/>
        <v>N/A</v>
      </c>
    </row>
    <row r="345" spans="1:14" x14ac:dyDescent="0.3">
      <c r="I345" t="str">
        <f t="shared" si="33"/>
        <v>N/A</v>
      </c>
      <c r="J345" t="str">
        <f t="shared" si="34"/>
        <v>N/A</v>
      </c>
      <c r="K345" t="str">
        <f t="shared" si="35"/>
        <v>N/A</v>
      </c>
      <c r="L345" t="str">
        <f t="shared" si="36"/>
        <v>N/A</v>
      </c>
      <c r="M345" t="str">
        <f t="shared" si="37"/>
        <v>N/A</v>
      </c>
      <c r="N345" t="str">
        <f t="shared" si="38"/>
        <v>N/A</v>
      </c>
    </row>
    <row r="346" spans="1:14" x14ac:dyDescent="0.3">
      <c r="I346" t="str">
        <f t="shared" si="33"/>
        <v>N/A</v>
      </c>
      <c r="J346" t="str">
        <f t="shared" si="34"/>
        <v>N/A</v>
      </c>
      <c r="K346" t="str">
        <f t="shared" si="35"/>
        <v>N/A</v>
      </c>
      <c r="L346" t="str">
        <f t="shared" si="36"/>
        <v>N/A</v>
      </c>
      <c r="M346" t="str">
        <f t="shared" si="37"/>
        <v>N/A</v>
      </c>
      <c r="N346" t="str">
        <f t="shared" si="38"/>
        <v>N/A</v>
      </c>
    </row>
    <row r="347" spans="1:14" x14ac:dyDescent="0.3">
      <c r="I347" t="str">
        <f t="shared" si="33"/>
        <v>N/A</v>
      </c>
      <c r="J347" t="str">
        <f t="shared" si="34"/>
        <v>N/A</v>
      </c>
      <c r="K347" t="str">
        <f t="shared" si="35"/>
        <v>N/A</v>
      </c>
      <c r="L347" t="str">
        <f t="shared" si="36"/>
        <v>N/A</v>
      </c>
      <c r="M347" t="str">
        <f t="shared" si="37"/>
        <v>N/A</v>
      </c>
      <c r="N347" t="str">
        <f t="shared" si="38"/>
        <v>N/A</v>
      </c>
    </row>
    <row r="348" spans="1:14" x14ac:dyDescent="0.3">
      <c r="I348" t="str">
        <f t="shared" si="33"/>
        <v>N/A</v>
      </c>
      <c r="J348" t="str">
        <f t="shared" si="34"/>
        <v>N/A</v>
      </c>
      <c r="K348" t="str">
        <f t="shared" si="35"/>
        <v>N/A</v>
      </c>
      <c r="L348" t="str">
        <f t="shared" si="36"/>
        <v>N/A</v>
      </c>
      <c r="M348" t="str">
        <f t="shared" si="37"/>
        <v>N/A</v>
      </c>
      <c r="N348" t="str">
        <f t="shared" si="38"/>
        <v>N/A</v>
      </c>
    </row>
    <row r="349" spans="1:14" x14ac:dyDescent="0.3">
      <c r="I349" t="str">
        <f t="shared" si="33"/>
        <v>N/A</v>
      </c>
      <c r="J349" t="str">
        <f t="shared" si="34"/>
        <v>N/A</v>
      </c>
      <c r="K349" t="str">
        <f t="shared" si="35"/>
        <v>N/A</v>
      </c>
      <c r="L349" t="str">
        <f t="shared" si="36"/>
        <v>N/A</v>
      </c>
      <c r="M349" t="str">
        <f t="shared" si="37"/>
        <v>N/A</v>
      </c>
      <c r="N349" t="str">
        <f t="shared" si="38"/>
        <v>N/A</v>
      </c>
    </row>
    <row r="350" spans="1:14" x14ac:dyDescent="0.3">
      <c r="I350" t="str">
        <f t="shared" si="33"/>
        <v>N/A</v>
      </c>
      <c r="J350" t="str">
        <f t="shared" si="34"/>
        <v>N/A</v>
      </c>
      <c r="K350" t="str">
        <f t="shared" si="35"/>
        <v>N/A</v>
      </c>
      <c r="L350" t="str">
        <f t="shared" si="36"/>
        <v>N/A</v>
      </c>
      <c r="M350" t="str">
        <f t="shared" si="37"/>
        <v>N/A</v>
      </c>
      <c r="N350" t="str">
        <f t="shared" si="38"/>
        <v>N/A</v>
      </c>
    </row>
    <row r="351" spans="1:14" x14ac:dyDescent="0.3">
      <c r="I351" t="str">
        <f t="shared" si="33"/>
        <v>N/A</v>
      </c>
      <c r="J351" t="str">
        <f t="shared" si="34"/>
        <v>N/A</v>
      </c>
      <c r="K351" t="str">
        <f t="shared" si="35"/>
        <v>N/A</v>
      </c>
      <c r="L351" t="str">
        <f t="shared" si="36"/>
        <v>N/A</v>
      </c>
      <c r="M351" t="str">
        <f t="shared" si="37"/>
        <v>N/A</v>
      </c>
      <c r="N351" t="str">
        <f t="shared" si="38"/>
        <v>N/A</v>
      </c>
    </row>
    <row r="352" spans="1:14" x14ac:dyDescent="0.3">
      <c r="I352" t="str">
        <f t="shared" si="33"/>
        <v>N/A</v>
      </c>
      <c r="J352" t="str">
        <f t="shared" si="34"/>
        <v>N/A</v>
      </c>
      <c r="K352" t="str">
        <f t="shared" si="35"/>
        <v>N/A</v>
      </c>
      <c r="L352" t="str">
        <f t="shared" si="36"/>
        <v>N/A</v>
      </c>
      <c r="M352" t="str">
        <f t="shared" si="37"/>
        <v>N/A</v>
      </c>
      <c r="N352" t="str">
        <f t="shared" si="38"/>
        <v>N/A</v>
      </c>
    </row>
    <row r="353" spans="9:14" x14ac:dyDescent="0.3">
      <c r="I353" t="str">
        <f t="shared" si="33"/>
        <v>N/A</v>
      </c>
      <c r="J353" t="str">
        <f t="shared" si="34"/>
        <v>N/A</v>
      </c>
      <c r="K353" t="str">
        <f t="shared" si="35"/>
        <v>N/A</v>
      </c>
      <c r="L353" t="str">
        <f t="shared" si="36"/>
        <v>N/A</v>
      </c>
      <c r="M353" t="str">
        <f t="shared" si="37"/>
        <v>N/A</v>
      </c>
      <c r="N353" t="str">
        <f t="shared" si="38"/>
        <v>N/A</v>
      </c>
    </row>
    <row r="354" spans="9:14" x14ac:dyDescent="0.3">
      <c r="I354" t="str">
        <f t="shared" si="33"/>
        <v>N/A</v>
      </c>
      <c r="J354" t="str">
        <f t="shared" si="34"/>
        <v>N/A</v>
      </c>
      <c r="K354" t="str">
        <f t="shared" si="35"/>
        <v>N/A</v>
      </c>
      <c r="L354" t="str">
        <f t="shared" si="36"/>
        <v>N/A</v>
      </c>
      <c r="M354" t="str">
        <f t="shared" si="37"/>
        <v>N/A</v>
      </c>
      <c r="N354" t="str">
        <f t="shared" si="38"/>
        <v>N/A</v>
      </c>
    </row>
    <row r="355" spans="9:14" x14ac:dyDescent="0.3">
      <c r="I355" t="str">
        <f t="shared" si="33"/>
        <v>N/A</v>
      </c>
      <c r="J355" t="str">
        <f t="shared" si="34"/>
        <v>N/A</v>
      </c>
      <c r="K355" t="str">
        <f t="shared" si="35"/>
        <v>N/A</v>
      </c>
      <c r="L355" t="str">
        <f t="shared" si="36"/>
        <v>N/A</v>
      </c>
      <c r="M355" t="str">
        <f t="shared" si="37"/>
        <v>N/A</v>
      </c>
      <c r="N355" t="str">
        <f t="shared" si="38"/>
        <v>N/A</v>
      </c>
    </row>
    <row r="356" spans="9:14" x14ac:dyDescent="0.3">
      <c r="I356" t="str">
        <f t="shared" si="33"/>
        <v>N/A</v>
      </c>
      <c r="J356" t="str">
        <f t="shared" si="34"/>
        <v>N/A</v>
      </c>
      <c r="K356" t="str">
        <f t="shared" si="35"/>
        <v>N/A</v>
      </c>
      <c r="L356" t="str">
        <f t="shared" si="36"/>
        <v>N/A</v>
      </c>
      <c r="M356" t="str">
        <f t="shared" si="37"/>
        <v>N/A</v>
      </c>
      <c r="N356" t="str">
        <f t="shared" si="38"/>
        <v>N/A</v>
      </c>
    </row>
    <row r="357" spans="9:14" x14ac:dyDescent="0.3">
      <c r="I357" t="str">
        <f t="shared" si="33"/>
        <v>N/A</v>
      </c>
      <c r="J357" t="str">
        <f t="shared" si="34"/>
        <v>N/A</v>
      </c>
      <c r="K357" t="str">
        <f t="shared" si="35"/>
        <v>N/A</v>
      </c>
      <c r="L357" t="str">
        <f t="shared" si="36"/>
        <v>N/A</v>
      </c>
      <c r="M357" t="str">
        <f t="shared" si="37"/>
        <v>N/A</v>
      </c>
      <c r="N357" t="str">
        <f t="shared" si="38"/>
        <v>N/A</v>
      </c>
    </row>
    <row r="358" spans="9:14" x14ac:dyDescent="0.3">
      <c r="I358" t="str">
        <f t="shared" si="33"/>
        <v>N/A</v>
      </c>
      <c r="J358" t="str">
        <f t="shared" si="34"/>
        <v>N/A</v>
      </c>
      <c r="K358" t="str">
        <f t="shared" si="35"/>
        <v>N/A</v>
      </c>
      <c r="L358" t="str">
        <f t="shared" si="36"/>
        <v>N/A</v>
      </c>
      <c r="M358" t="str">
        <f t="shared" si="37"/>
        <v>N/A</v>
      </c>
      <c r="N358" t="str">
        <f t="shared" si="38"/>
        <v>N/A</v>
      </c>
    </row>
    <row r="359" spans="9:14" x14ac:dyDescent="0.3">
      <c r="I359" t="str">
        <f t="shared" si="33"/>
        <v>N/A</v>
      </c>
      <c r="J359" t="str">
        <f t="shared" si="34"/>
        <v>N/A</v>
      </c>
      <c r="K359" t="str">
        <f t="shared" si="35"/>
        <v>N/A</v>
      </c>
      <c r="L359" t="str">
        <f t="shared" si="36"/>
        <v>N/A</v>
      </c>
      <c r="M359" t="str">
        <f t="shared" si="37"/>
        <v>N/A</v>
      </c>
      <c r="N359" t="str">
        <f t="shared" si="38"/>
        <v>N/A</v>
      </c>
    </row>
    <row r="360" spans="9:14" x14ac:dyDescent="0.3">
      <c r="I360" t="str">
        <f t="shared" si="33"/>
        <v>N/A</v>
      </c>
      <c r="J360" t="str">
        <f t="shared" si="34"/>
        <v>N/A</v>
      </c>
      <c r="K360" t="str">
        <f t="shared" si="35"/>
        <v>N/A</v>
      </c>
      <c r="L360" t="str">
        <f t="shared" si="36"/>
        <v>N/A</v>
      </c>
      <c r="M360" t="str">
        <f t="shared" si="37"/>
        <v>N/A</v>
      </c>
      <c r="N360" t="str">
        <f t="shared" si="38"/>
        <v>N/A</v>
      </c>
    </row>
    <row r="361" spans="9:14" x14ac:dyDescent="0.3">
      <c r="I361" t="str">
        <f t="shared" si="33"/>
        <v>N/A</v>
      </c>
      <c r="J361" t="str">
        <f t="shared" si="34"/>
        <v>N/A</v>
      </c>
      <c r="K361" t="str">
        <f t="shared" si="35"/>
        <v>N/A</v>
      </c>
      <c r="L361" t="str">
        <f t="shared" si="36"/>
        <v>N/A</v>
      </c>
      <c r="M361" t="str">
        <f t="shared" si="37"/>
        <v>N/A</v>
      </c>
      <c r="N361" t="str">
        <f t="shared" si="38"/>
        <v>N/A</v>
      </c>
    </row>
    <row r="362" spans="9:14" x14ac:dyDescent="0.3">
      <c r="I362" t="str">
        <f t="shared" si="33"/>
        <v>N/A</v>
      </c>
      <c r="J362" t="str">
        <f t="shared" si="34"/>
        <v>N/A</v>
      </c>
      <c r="K362" t="str">
        <f t="shared" si="35"/>
        <v>N/A</v>
      </c>
      <c r="L362" t="str">
        <f t="shared" si="36"/>
        <v>N/A</v>
      </c>
      <c r="M362" t="str">
        <f t="shared" si="37"/>
        <v>N/A</v>
      </c>
      <c r="N362" t="str">
        <f t="shared" si="38"/>
        <v>N/A</v>
      </c>
    </row>
    <row r="363" spans="9:14" x14ac:dyDescent="0.3">
      <c r="I363" t="str">
        <f t="shared" si="33"/>
        <v>N/A</v>
      </c>
      <c r="J363" t="str">
        <f t="shared" si="34"/>
        <v>N/A</v>
      </c>
      <c r="K363" t="str">
        <f t="shared" si="35"/>
        <v>N/A</v>
      </c>
      <c r="L363" t="str">
        <f t="shared" si="36"/>
        <v>N/A</v>
      </c>
      <c r="M363" t="str">
        <f t="shared" si="37"/>
        <v>N/A</v>
      </c>
      <c r="N363" t="str">
        <f t="shared" si="38"/>
        <v>N/A</v>
      </c>
    </row>
    <row r="364" spans="9:14" x14ac:dyDescent="0.3">
      <c r="I364" t="str">
        <f t="shared" si="33"/>
        <v>N/A</v>
      </c>
      <c r="J364" t="str">
        <f t="shared" si="34"/>
        <v>N/A</v>
      </c>
      <c r="K364" t="str">
        <f t="shared" si="35"/>
        <v>N/A</v>
      </c>
      <c r="L364" t="str">
        <f t="shared" si="36"/>
        <v>N/A</v>
      </c>
      <c r="M364" t="str">
        <f t="shared" si="37"/>
        <v>N/A</v>
      </c>
      <c r="N364" t="str">
        <f t="shared" si="38"/>
        <v>N/A</v>
      </c>
    </row>
    <row r="365" spans="9:14" x14ac:dyDescent="0.3">
      <c r="I365" t="str">
        <f t="shared" si="33"/>
        <v>N/A</v>
      </c>
      <c r="J365" t="str">
        <f t="shared" si="34"/>
        <v>N/A</v>
      </c>
      <c r="K365" t="str">
        <f t="shared" si="35"/>
        <v>N/A</v>
      </c>
      <c r="L365" t="str">
        <f t="shared" si="36"/>
        <v>N/A</v>
      </c>
      <c r="M365" t="str">
        <f t="shared" si="37"/>
        <v>N/A</v>
      </c>
      <c r="N365" t="str">
        <f t="shared" si="38"/>
        <v>N/A</v>
      </c>
    </row>
    <row r="366" spans="9:14" x14ac:dyDescent="0.3">
      <c r="I366" t="str">
        <f t="shared" si="33"/>
        <v>N/A</v>
      </c>
      <c r="J366" t="str">
        <f t="shared" si="34"/>
        <v>N/A</v>
      </c>
      <c r="K366" t="str">
        <f t="shared" si="35"/>
        <v>N/A</v>
      </c>
      <c r="L366" t="str">
        <f t="shared" si="36"/>
        <v>N/A</v>
      </c>
      <c r="M366" t="str">
        <f t="shared" si="37"/>
        <v>N/A</v>
      </c>
      <c r="N366" t="str">
        <f t="shared" si="38"/>
        <v>N/A</v>
      </c>
    </row>
    <row r="367" spans="9:14" x14ac:dyDescent="0.3">
      <c r="I367" t="str">
        <f t="shared" si="33"/>
        <v>N/A</v>
      </c>
      <c r="J367" t="str">
        <f t="shared" si="34"/>
        <v>N/A</v>
      </c>
      <c r="K367" t="str">
        <f t="shared" si="35"/>
        <v>N/A</v>
      </c>
      <c r="L367" t="str">
        <f t="shared" si="36"/>
        <v>N/A</v>
      </c>
      <c r="M367" t="str">
        <f t="shared" si="37"/>
        <v>N/A</v>
      </c>
      <c r="N367" t="str">
        <f t="shared" si="38"/>
        <v>N/A</v>
      </c>
    </row>
    <row r="368" spans="9:14" x14ac:dyDescent="0.3">
      <c r="I368" t="str">
        <f t="shared" si="33"/>
        <v>N/A</v>
      </c>
      <c r="J368" t="str">
        <f t="shared" si="34"/>
        <v>N/A</v>
      </c>
      <c r="K368" t="str">
        <f t="shared" si="35"/>
        <v>N/A</v>
      </c>
      <c r="L368" t="str">
        <f t="shared" si="36"/>
        <v>N/A</v>
      </c>
      <c r="M368" t="str">
        <f t="shared" si="37"/>
        <v>N/A</v>
      </c>
      <c r="N368" t="str">
        <f t="shared" si="38"/>
        <v>N/A</v>
      </c>
    </row>
    <row r="369" spans="9:14" x14ac:dyDescent="0.3">
      <c r="I369" t="str">
        <f t="shared" si="33"/>
        <v>N/A</v>
      </c>
      <c r="J369" t="str">
        <f t="shared" si="34"/>
        <v>N/A</v>
      </c>
      <c r="K369" t="str">
        <f t="shared" si="35"/>
        <v>N/A</v>
      </c>
      <c r="L369" t="str">
        <f t="shared" si="36"/>
        <v>N/A</v>
      </c>
      <c r="M369" t="str">
        <f t="shared" si="37"/>
        <v>N/A</v>
      </c>
      <c r="N369" t="str">
        <f t="shared" si="38"/>
        <v>N/A</v>
      </c>
    </row>
    <row r="370" spans="9:14" x14ac:dyDescent="0.3">
      <c r="I370" t="str">
        <f t="shared" si="33"/>
        <v>N/A</v>
      </c>
      <c r="J370" t="str">
        <f t="shared" si="34"/>
        <v>N/A</v>
      </c>
      <c r="K370" t="str">
        <f t="shared" si="35"/>
        <v>N/A</v>
      </c>
      <c r="L370" t="str">
        <f t="shared" si="36"/>
        <v>N/A</v>
      </c>
      <c r="M370" t="str">
        <f t="shared" si="37"/>
        <v>N/A</v>
      </c>
      <c r="N370" t="str">
        <f t="shared" si="38"/>
        <v>N/A</v>
      </c>
    </row>
    <row r="371" spans="9:14" x14ac:dyDescent="0.3">
      <c r="I371" t="str">
        <f t="shared" si="33"/>
        <v>N/A</v>
      </c>
      <c r="J371" t="str">
        <f t="shared" si="34"/>
        <v>N/A</v>
      </c>
      <c r="K371" t="str">
        <f t="shared" si="35"/>
        <v>N/A</v>
      </c>
      <c r="L371" t="str">
        <f t="shared" si="36"/>
        <v>N/A</v>
      </c>
      <c r="M371" t="str">
        <f t="shared" si="37"/>
        <v>N/A</v>
      </c>
      <c r="N371" t="str">
        <f t="shared" si="38"/>
        <v>N/A</v>
      </c>
    </row>
    <row r="372" spans="9:14" x14ac:dyDescent="0.3">
      <c r="I372" t="str">
        <f t="shared" si="33"/>
        <v>N/A</v>
      </c>
      <c r="J372" t="str">
        <f t="shared" si="34"/>
        <v>N/A</v>
      </c>
      <c r="K372" t="str">
        <f t="shared" si="35"/>
        <v>N/A</v>
      </c>
      <c r="L372" t="str">
        <f t="shared" si="36"/>
        <v>N/A</v>
      </c>
      <c r="M372" t="str">
        <f t="shared" si="37"/>
        <v>N/A</v>
      </c>
      <c r="N372" t="str">
        <f t="shared" si="38"/>
        <v>N/A</v>
      </c>
    </row>
    <row r="373" spans="9:14" x14ac:dyDescent="0.3">
      <c r="I373" t="str">
        <f t="shared" si="33"/>
        <v>N/A</v>
      </c>
      <c r="J373" t="str">
        <f t="shared" si="34"/>
        <v>N/A</v>
      </c>
      <c r="K373" t="str">
        <f t="shared" si="35"/>
        <v>N/A</v>
      </c>
      <c r="L373" t="str">
        <f t="shared" si="36"/>
        <v>N/A</v>
      </c>
      <c r="M373" t="str">
        <f t="shared" si="37"/>
        <v>N/A</v>
      </c>
      <c r="N373" t="str">
        <f t="shared" si="38"/>
        <v>N/A</v>
      </c>
    </row>
    <row r="374" spans="9:14" x14ac:dyDescent="0.3">
      <c r="I374" t="str">
        <f t="shared" si="33"/>
        <v>N/A</v>
      </c>
      <c r="J374" t="str">
        <f t="shared" si="34"/>
        <v>N/A</v>
      </c>
      <c r="K374" t="str">
        <f t="shared" si="35"/>
        <v>N/A</v>
      </c>
      <c r="L374" t="str">
        <f t="shared" si="36"/>
        <v>N/A</v>
      </c>
      <c r="M374" t="str">
        <f t="shared" si="37"/>
        <v>N/A</v>
      </c>
      <c r="N374" t="str">
        <f t="shared" si="38"/>
        <v>N/A</v>
      </c>
    </row>
    <row r="375" spans="9:14" x14ac:dyDescent="0.3">
      <c r="I375" t="str">
        <f t="shared" si="33"/>
        <v>N/A</v>
      </c>
      <c r="J375" t="str">
        <f t="shared" si="34"/>
        <v>N/A</v>
      </c>
      <c r="K375" t="str">
        <f t="shared" si="35"/>
        <v>N/A</v>
      </c>
      <c r="L375" t="str">
        <f t="shared" si="36"/>
        <v>N/A</v>
      </c>
      <c r="M375" t="str">
        <f t="shared" si="37"/>
        <v>N/A</v>
      </c>
      <c r="N375" t="str">
        <f t="shared" si="38"/>
        <v>N/A</v>
      </c>
    </row>
    <row r="376" spans="9:14" x14ac:dyDescent="0.3">
      <c r="I376" t="str">
        <f t="shared" si="33"/>
        <v>N/A</v>
      </c>
      <c r="J376" t="str">
        <f t="shared" si="34"/>
        <v>N/A</v>
      </c>
      <c r="K376" t="str">
        <f t="shared" si="35"/>
        <v>N/A</v>
      </c>
      <c r="L376" t="str">
        <f t="shared" si="36"/>
        <v>N/A</v>
      </c>
      <c r="M376" t="str">
        <f t="shared" si="37"/>
        <v>N/A</v>
      </c>
      <c r="N376" t="str">
        <f t="shared" si="38"/>
        <v>N/A</v>
      </c>
    </row>
    <row r="377" spans="9:14" x14ac:dyDescent="0.3">
      <c r="I377" t="str">
        <f t="shared" si="33"/>
        <v>N/A</v>
      </c>
      <c r="J377" t="str">
        <f t="shared" si="34"/>
        <v>N/A</v>
      </c>
      <c r="K377" t="str">
        <f t="shared" si="35"/>
        <v>N/A</v>
      </c>
      <c r="L377" t="str">
        <f t="shared" si="36"/>
        <v>N/A</v>
      </c>
      <c r="M377" t="str">
        <f t="shared" si="37"/>
        <v>N/A</v>
      </c>
      <c r="N377" t="str">
        <f t="shared" si="38"/>
        <v>N/A</v>
      </c>
    </row>
    <row r="378" spans="9:14" x14ac:dyDescent="0.3">
      <c r="I378" t="str">
        <f t="shared" si="33"/>
        <v>N/A</v>
      </c>
      <c r="J378" t="str">
        <f t="shared" si="34"/>
        <v>N/A</v>
      </c>
      <c r="K378" t="str">
        <f t="shared" si="35"/>
        <v>N/A</v>
      </c>
      <c r="L378" t="str">
        <f t="shared" si="36"/>
        <v>N/A</v>
      </c>
      <c r="M378" t="str">
        <f t="shared" si="37"/>
        <v>N/A</v>
      </c>
      <c r="N378" t="str">
        <f t="shared" si="38"/>
        <v>N/A</v>
      </c>
    </row>
    <row r="379" spans="9:14" x14ac:dyDescent="0.3">
      <c r="I379" t="str">
        <f t="shared" si="33"/>
        <v>N/A</v>
      </c>
      <c r="J379" t="str">
        <f t="shared" si="34"/>
        <v>N/A</v>
      </c>
      <c r="K379" t="str">
        <f t="shared" si="35"/>
        <v>N/A</v>
      </c>
      <c r="L379" t="str">
        <f t="shared" si="36"/>
        <v>N/A</v>
      </c>
      <c r="M379" t="str">
        <f t="shared" si="37"/>
        <v>N/A</v>
      </c>
      <c r="N379" t="str">
        <f t="shared" si="38"/>
        <v>N/A</v>
      </c>
    </row>
    <row r="380" spans="9:14" x14ac:dyDescent="0.3">
      <c r="I380" t="str">
        <f t="shared" ref="I380:I443" si="39">IF(AND(K380&gt; J380, L380&gt; K380, M380&gt; L380, N380&gt; M380), "pos_trend", IF(AND(K380&lt; J380, L380&lt; K380, M380&lt; L380, N380&lt; M380), "neg_trend", "N/A"))</f>
        <v>N/A</v>
      </c>
      <c r="J380" t="str">
        <f t="shared" ref="J380:J399" si="40">IFERROR(IF(TRIM(C380)="-", "N/A", IF(RIGHT(C380,1)=")",IF(RIGHT(C380,2)="T)",-1000000000000*VALUE(MID(C380,2,LEN(C380)-3)),IF(RIGHT(C380,2)="M)",-1000000*VALUE(MID(C380,2,LEN(C380)-3)),IF(RIGHT(C380,2)="B)",-1000000000*VALUE(MID(C380,2,LEN(C380)-3)),IF(RIGHT(C380,2)="k)",-1000*VALUE(MID(C380,2,LEN(C380)-3)),VALUE(SUBSTITUTE(C380,",","")))))),IF(RIGHT(C380,1)="T",1000000000000*VALUE(LEFT(C380,LEN(C380)-1)),IF(RIGHT(C380,1)="M",1000000*VALUE(LEFT(C380,LEN(C380)-1)),IF(RIGHT(C380,1)="B",1000000000*VALUE(LEFT(C380,LEN(C380)-1)),IF(RIGHT(C380,1)="%",0.01*VALUE(LEFT(C380,LEN(C380)-1)),IF(RIGHT(C380,1)="k",1000*VALUE(LEFT(C380,LEN(C380)-1)),VALUE(SUBSTITUTE(C380,",",""))))))))),"N/A")</f>
        <v>N/A</v>
      </c>
      <c r="K380" t="str">
        <f t="shared" ref="K380:K399" si="41">IFERROR(IF(TRIM(D380)="-", "N/A", IF(RIGHT(D380,1)=")",IF(RIGHT(D380,2)="T)",-1000000000000*VALUE(MID(D380,2,LEN(D380)-3)),IF(RIGHT(D380,2)="M)",-1000000*VALUE(MID(D380,2,LEN(D380)-3)),IF(RIGHT(D380,2)="B)",-1000000000*VALUE(MID(D380,2,LEN(D380)-3)),IF(RIGHT(D380,2)="k)",-1000*VALUE(MID(D380,2,LEN(D380)-3)),VALUE(SUBSTITUTE(D380,",","")))))),IF(RIGHT(D380,1)="T",1000000000000*VALUE(LEFT(D380,LEN(D380)-1)),IF(RIGHT(D380,1)="M",1000000*VALUE(LEFT(D380,LEN(D380)-1)),IF(RIGHT(D380,1)="B",1000000000*VALUE(LEFT(D380,LEN(D380)-1)),IF(RIGHT(D380,1)="%",0.01*VALUE(LEFT(D380,LEN(D380)-1)),IF(RIGHT(D380,1)="k",1000*VALUE(LEFT(D380,LEN(D380)-1)),VALUE(SUBSTITUTE(D380,",",""))))))))),"N/A")</f>
        <v>N/A</v>
      </c>
      <c r="L380" t="str">
        <f t="shared" ref="L380:L399" si="42">IFERROR(IF(TRIM(E380)="-", "N/A", IF(RIGHT(E380,1)=")",IF(RIGHT(E380,2)="T)",-1000000000000*VALUE(MID(E380,2,LEN(E380)-3)),IF(RIGHT(E380,2)="M)",-1000000*VALUE(MID(E380,2,LEN(E380)-3)),IF(RIGHT(E380,2)="B)",-1000000000*VALUE(MID(E380,2,LEN(E380)-3)),IF(RIGHT(E380,2)="k)",-1000*VALUE(MID(E380,2,LEN(E380)-3)),VALUE(SUBSTITUTE(E380,",","")))))),IF(RIGHT(E380,1)="T",1000000000000*VALUE(LEFT(E380,LEN(E380)-1)),IF(RIGHT(E380,1)="M",1000000*VALUE(LEFT(E380,LEN(E380)-1)),IF(RIGHT(E380,1)="B",1000000000*VALUE(LEFT(E380,LEN(E380)-1)),IF(RIGHT(E380,1)="%",0.01*VALUE(LEFT(E380,LEN(E380)-1)),IF(RIGHT(E380,1)="k",1000*VALUE(LEFT(E380,LEN(E380)-1)),VALUE(SUBSTITUTE(E380,",",""))))))))),"N/A")</f>
        <v>N/A</v>
      </c>
      <c r="M380" t="str">
        <f t="shared" ref="M380:M399" si="43">IFERROR(IF(TRIM(F380)="-", "N/A", IF(RIGHT(F380,1)=")",IF(RIGHT(F380,2)="T)",-1000000000000*VALUE(MID(F380,2,LEN(F380)-3)),IF(RIGHT(F380,2)="M)",-1000000*VALUE(MID(F380,2,LEN(F380)-3)),IF(RIGHT(F380,2)="B)",-1000000000*VALUE(MID(F380,2,LEN(F380)-3)),IF(RIGHT(F380,2)="k)",-1000*VALUE(MID(F380,2,LEN(F380)-3)),VALUE(SUBSTITUTE(F380,",","")))))),IF(RIGHT(F380,1)="T",1000000000000*VALUE(LEFT(F380,LEN(F380)-1)),IF(RIGHT(F380,1)="M",1000000*VALUE(LEFT(F380,LEN(F380)-1)),IF(RIGHT(F380,1)="B",1000000000*VALUE(LEFT(F380,LEN(F380)-1)),IF(RIGHT(F380,1)="%",0.01*VALUE(LEFT(F380,LEN(F380)-1)),IF(RIGHT(F380,1)="k",1000*VALUE(LEFT(F380,LEN(F380)-1)),VALUE(SUBSTITUTE(F380,",",""))))))))),"N/A")</f>
        <v>N/A</v>
      </c>
      <c r="N380" t="str">
        <f t="shared" ref="N380:N399" si="44">IFERROR(IF(TRIM(G380)="-", "N/A", IF(RIGHT(G380,1)=")",IF(RIGHT(G380,2)="T)",-1000000000000*VALUE(MID(G380,2,LEN(G380)-3)),IF(RIGHT(G380,2)="M)",-1000000*VALUE(MID(G380,2,LEN(G380)-3)),IF(RIGHT(G380,2)="B)",-1000000000*VALUE(MID(G380,2,LEN(G380)-3)),IF(RIGHT(G380,2)="k)",-1000*VALUE(MID(G380,2,LEN(G380)-3)),VALUE(SUBSTITUTE(G380,",","")))))),IF(RIGHT(G380,1)="T",1000000000000*VALUE(LEFT(G380,LEN(G380)-1)),IF(RIGHT(G380,1)="M",1000000*VALUE(LEFT(G380,LEN(G380)-1)),IF(RIGHT(G380,1)="B",1000000000*VALUE(LEFT(G380,LEN(G380)-1)),IF(RIGHT(G380,1)="%",0.01*VALUE(LEFT(G380,LEN(G380)-1)),IF(RIGHT(G380,1)="k",1000*VALUE(LEFT(G380,LEN(G380)-1)),VALUE(SUBSTITUTE(G380,",",""))))))))),"N/A")</f>
        <v>N/A</v>
      </c>
    </row>
    <row r="381" spans="9:14" x14ac:dyDescent="0.3">
      <c r="I381" t="str">
        <f t="shared" si="39"/>
        <v>N/A</v>
      </c>
      <c r="J381" t="str">
        <f t="shared" si="40"/>
        <v>N/A</v>
      </c>
      <c r="K381" t="str">
        <f t="shared" si="41"/>
        <v>N/A</v>
      </c>
      <c r="L381" t="str">
        <f t="shared" si="42"/>
        <v>N/A</v>
      </c>
      <c r="M381" t="str">
        <f t="shared" si="43"/>
        <v>N/A</v>
      </c>
      <c r="N381" t="str">
        <f t="shared" si="44"/>
        <v>N/A</v>
      </c>
    </row>
    <row r="382" spans="9:14" x14ac:dyDescent="0.3">
      <c r="I382" t="str">
        <f t="shared" si="39"/>
        <v>N/A</v>
      </c>
      <c r="J382" t="str">
        <f t="shared" si="40"/>
        <v>N/A</v>
      </c>
      <c r="K382" t="str">
        <f t="shared" si="41"/>
        <v>N/A</v>
      </c>
      <c r="L382" t="str">
        <f t="shared" si="42"/>
        <v>N/A</v>
      </c>
      <c r="M382" t="str">
        <f t="shared" si="43"/>
        <v>N/A</v>
      </c>
      <c r="N382" t="str">
        <f t="shared" si="44"/>
        <v>N/A</v>
      </c>
    </row>
    <row r="383" spans="9:14" x14ac:dyDescent="0.3">
      <c r="I383" t="str">
        <f t="shared" si="39"/>
        <v>N/A</v>
      </c>
      <c r="J383" t="str">
        <f t="shared" si="40"/>
        <v>N/A</v>
      </c>
      <c r="K383" t="str">
        <f t="shared" si="41"/>
        <v>N/A</v>
      </c>
      <c r="L383" t="str">
        <f t="shared" si="42"/>
        <v>N/A</v>
      </c>
      <c r="M383" t="str">
        <f t="shared" si="43"/>
        <v>N/A</v>
      </c>
      <c r="N383" t="str">
        <f t="shared" si="44"/>
        <v>N/A</v>
      </c>
    </row>
    <row r="384" spans="9:14" x14ac:dyDescent="0.3">
      <c r="I384" t="str">
        <f t="shared" si="39"/>
        <v>N/A</v>
      </c>
      <c r="J384" t="str">
        <f t="shared" si="40"/>
        <v>N/A</v>
      </c>
      <c r="K384" t="str">
        <f t="shared" si="41"/>
        <v>N/A</v>
      </c>
      <c r="L384" t="str">
        <f t="shared" si="42"/>
        <v>N/A</v>
      </c>
      <c r="M384" t="str">
        <f t="shared" si="43"/>
        <v>N/A</v>
      </c>
      <c r="N384" t="str">
        <f t="shared" si="44"/>
        <v>N/A</v>
      </c>
    </row>
    <row r="385" spans="9:14" x14ac:dyDescent="0.3">
      <c r="I385" t="str">
        <f t="shared" si="39"/>
        <v>N/A</v>
      </c>
      <c r="J385" t="str">
        <f t="shared" si="40"/>
        <v>N/A</v>
      </c>
      <c r="K385" t="str">
        <f t="shared" si="41"/>
        <v>N/A</v>
      </c>
      <c r="L385" t="str">
        <f t="shared" si="42"/>
        <v>N/A</v>
      </c>
      <c r="M385" t="str">
        <f t="shared" si="43"/>
        <v>N/A</v>
      </c>
      <c r="N385" t="str">
        <f t="shared" si="44"/>
        <v>N/A</v>
      </c>
    </row>
    <row r="386" spans="9:14" x14ac:dyDescent="0.3">
      <c r="I386" t="str">
        <f t="shared" si="39"/>
        <v>N/A</v>
      </c>
      <c r="J386" t="str">
        <f t="shared" si="40"/>
        <v>N/A</v>
      </c>
      <c r="K386" t="str">
        <f t="shared" si="41"/>
        <v>N/A</v>
      </c>
      <c r="L386" t="str">
        <f t="shared" si="42"/>
        <v>N/A</v>
      </c>
      <c r="M386" t="str">
        <f t="shared" si="43"/>
        <v>N/A</v>
      </c>
      <c r="N386" t="str">
        <f t="shared" si="44"/>
        <v>N/A</v>
      </c>
    </row>
    <row r="387" spans="9:14" x14ac:dyDescent="0.3">
      <c r="I387" t="str">
        <f t="shared" si="39"/>
        <v>N/A</v>
      </c>
      <c r="J387" t="str">
        <f t="shared" si="40"/>
        <v>N/A</v>
      </c>
      <c r="K387" t="str">
        <f t="shared" si="41"/>
        <v>N/A</v>
      </c>
      <c r="L387" t="str">
        <f t="shared" si="42"/>
        <v>N/A</v>
      </c>
      <c r="M387" t="str">
        <f t="shared" si="43"/>
        <v>N/A</v>
      </c>
      <c r="N387" t="str">
        <f t="shared" si="44"/>
        <v>N/A</v>
      </c>
    </row>
    <row r="388" spans="9:14" x14ac:dyDescent="0.3">
      <c r="I388" t="str">
        <f t="shared" si="39"/>
        <v>N/A</v>
      </c>
      <c r="J388" t="str">
        <f t="shared" si="40"/>
        <v>N/A</v>
      </c>
      <c r="K388" t="str">
        <f t="shared" si="41"/>
        <v>N/A</v>
      </c>
      <c r="L388" t="str">
        <f t="shared" si="42"/>
        <v>N/A</v>
      </c>
      <c r="M388" t="str">
        <f t="shared" si="43"/>
        <v>N/A</v>
      </c>
      <c r="N388" t="str">
        <f t="shared" si="44"/>
        <v>N/A</v>
      </c>
    </row>
    <row r="389" spans="9:14" x14ac:dyDescent="0.3">
      <c r="I389" t="str">
        <f t="shared" si="39"/>
        <v>N/A</v>
      </c>
      <c r="J389" t="str">
        <f t="shared" si="40"/>
        <v>N/A</v>
      </c>
      <c r="K389" t="str">
        <f t="shared" si="41"/>
        <v>N/A</v>
      </c>
      <c r="L389" t="str">
        <f t="shared" si="42"/>
        <v>N/A</v>
      </c>
      <c r="M389" t="str">
        <f t="shared" si="43"/>
        <v>N/A</v>
      </c>
      <c r="N389" t="str">
        <f t="shared" si="44"/>
        <v>N/A</v>
      </c>
    </row>
    <row r="390" spans="9:14" x14ac:dyDescent="0.3">
      <c r="I390" t="str">
        <f t="shared" si="39"/>
        <v>N/A</v>
      </c>
      <c r="J390" t="str">
        <f t="shared" si="40"/>
        <v>N/A</v>
      </c>
      <c r="K390" t="str">
        <f t="shared" si="41"/>
        <v>N/A</v>
      </c>
      <c r="L390" t="str">
        <f t="shared" si="42"/>
        <v>N/A</v>
      </c>
      <c r="M390" t="str">
        <f t="shared" si="43"/>
        <v>N/A</v>
      </c>
      <c r="N390" t="str">
        <f t="shared" si="44"/>
        <v>N/A</v>
      </c>
    </row>
    <row r="391" spans="9:14" x14ac:dyDescent="0.3">
      <c r="I391" t="str">
        <f t="shared" si="39"/>
        <v>N/A</v>
      </c>
      <c r="J391" t="str">
        <f t="shared" si="40"/>
        <v>N/A</v>
      </c>
      <c r="K391" t="str">
        <f t="shared" si="41"/>
        <v>N/A</v>
      </c>
      <c r="L391" t="str">
        <f t="shared" si="42"/>
        <v>N/A</v>
      </c>
      <c r="M391" t="str">
        <f t="shared" si="43"/>
        <v>N/A</v>
      </c>
      <c r="N391" t="str">
        <f t="shared" si="44"/>
        <v>N/A</v>
      </c>
    </row>
    <row r="392" spans="9:14" x14ac:dyDescent="0.3">
      <c r="I392" t="str">
        <f t="shared" si="39"/>
        <v>N/A</v>
      </c>
      <c r="J392" t="str">
        <f t="shared" si="40"/>
        <v>N/A</v>
      </c>
      <c r="K392" t="str">
        <f t="shared" si="41"/>
        <v>N/A</v>
      </c>
      <c r="L392" t="str">
        <f t="shared" si="42"/>
        <v>N/A</v>
      </c>
      <c r="M392" t="str">
        <f t="shared" si="43"/>
        <v>N/A</v>
      </c>
      <c r="N392" t="str">
        <f t="shared" si="44"/>
        <v>N/A</v>
      </c>
    </row>
    <row r="393" spans="9:14" x14ac:dyDescent="0.3">
      <c r="I393" t="str">
        <f t="shared" si="39"/>
        <v>N/A</v>
      </c>
      <c r="J393" t="str">
        <f t="shared" si="40"/>
        <v>N/A</v>
      </c>
      <c r="K393" t="str">
        <f t="shared" si="41"/>
        <v>N/A</v>
      </c>
      <c r="L393" t="str">
        <f t="shared" si="42"/>
        <v>N/A</v>
      </c>
      <c r="M393" t="str">
        <f t="shared" si="43"/>
        <v>N/A</v>
      </c>
      <c r="N393" t="str">
        <f t="shared" si="44"/>
        <v>N/A</v>
      </c>
    </row>
    <row r="394" spans="9:14" x14ac:dyDescent="0.3">
      <c r="I394" t="str">
        <f t="shared" si="39"/>
        <v>N/A</v>
      </c>
      <c r="J394" t="str">
        <f t="shared" si="40"/>
        <v>N/A</v>
      </c>
      <c r="K394" t="str">
        <f t="shared" si="41"/>
        <v>N/A</v>
      </c>
      <c r="L394" t="str">
        <f t="shared" si="42"/>
        <v>N/A</v>
      </c>
      <c r="M394" t="str">
        <f t="shared" si="43"/>
        <v>N/A</v>
      </c>
      <c r="N394" t="str">
        <f t="shared" si="44"/>
        <v>N/A</v>
      </c>
    </row>
    <row r="395" spans="9:14" x14ac:dyDescent="0.3">
      <c r="I395" t="str">
        <f t="shared" si="39"/>
        <v>N/A</v>
      </c>
      <c r="J395" t="str">
        <f t="shared" si="40"/>
        <v>N/A</v>
      </c>
      <c r="K395" t="str">
        <f t="shared" si="41"/>
        <v>N/A</v>
      </c>
      <c r="L395" t="str">
        <f t="shared" si="42"/>
        <v>N/A</v>
      </c>
      <c r="M395" t="str">
        <f t="shared" si="43"/>
        <v>N/A</v>
      </c>
      <c r="N395" t="str">
        <f t="shared" si="44"/>
        <v>N/A</v>
      </c>
    </row>
    <row r="396" spans="9:14" x14ac:dyDescent="0.3">
      <c r="I396" t="str">
        <f t="shared" si="39"/>
        <v>N/A</v>
      </c>
      <c r="J396" t="str">
        <f t="shared" si="40"/>
        <v>N/A</v>
      </c>
      <c r="K396" t="str">
        <f t="shared" si="41"/>
        <v>N/A</v>
      </c>
      <c r="L396" t="str">
        <f t="shared" si="42"/>
        <v>N/A</v>
      </c>
      <c r="M396" t="str">
        <f t="shared" si="43"/>
        <v>N/A</v>
      </c>
      <c r="N396" t="str">
        <f t="shared" si="44"/>
        <v>N/A</v>
      </c>
    </row>
    <row r="397" spans="9:14" x14ac:dyDescent="0.3">
      <c r="I397" t="str">
        <f t="shared" si="39"/>
        <v>N/A</v>
      </c>
      <c r="J397" t="str">
        <f t="shared" si="40"/>
        <v>N/A</v>
      </c>
      <c r="K397" t="str">
        <f t="shared" si="41"/>
        <v>N/A</v>
      </c>
      <c r="L397" t="str">
        <f t="shared" si="42"/>
        <v>N/A</v>
      </c>
      <c r="M397" t="str">
        <f t="shared" si="43"/>
        <v>N/A</v>
      </c>
      <c r="N397" t="str">
        <f t="shared" si="44"/>
        <v>N/A</v>
      </c>
    </row>
    <row r="398" spans="9:14" x14ac:dyDescent="0.3">
      <c r="I398" t="str">
        <f t="shared" si="39"/>
        <v>N/A</v>
      </c>
      <c r="J398" t="str">
        <f t="shared" si="40"/>
        <v>N/A</v>
      </c>
      <c r="K398" t="str">
        <f t="shared" si="41"/>
        <v>N/A</v>
      </c>
      <c r="L398" t="str">
        <f t="shared" si="42"/>
        <v>N/A</v>
      </c>
      <c r="M398" t="str">
        <f t="shared" si="43"/>
        <v>N/A</v>
      </c>
      <c r="N398" t="str">
        <f t="shared" si="44"/>
        <v>N/A</v>
      </c>
    </row>
    <row r="399" spans="9:14" x14ac:dyDescent="0.3">
      <c r="I399" t="str">
        <f t="shared" si="39"/>
        <v>N/A</v>
      </c>
      <c r="J399" t="str">
        <f t="shared" si="40"/>
        <v>N/A</v>
      </c>
      <c r="K399" t="str">
        <f t="shared" si="41"/>
        <v>N/A</v>
      </c>
      <c r="L399" t="str">
        <f t="shared" si="42"/>
        <v>N/A</v>
      </c>
      <c r="M399" t="str">
        <f t="shared" si="43"/>
        <v>N/A</v>
      </c>
      <c r="N399" t="str">
        <f t="shared" si="44"/>
        <v>N/A</v>
      </c>
    </row>
    <row r="450" spans="2:40" x14ac:dyDescent="0.3">
      <c r="B450" t="str">
        <f>"ROIC Super Tree"</f>
        <v>ROIC Super Tree</v>
      </c>
    </row>
    <row r="452" spans="2:40" x14ac:dyDescent="0.3">
      <c r="AK452" t="str">
        <f>"Change in Gross Margin / Sales"</f>
        <v>Change in Gross Margin / Sales</v>
      </c>
    </row>
    <row r="453" spans="2:40" x14ac:dyDescent="0.3">
      <c r="X453" t="str">
        <f>"Gross Margin"</f>
        <v>Gross Margin</v>
      </c>
      <c r="AK453" t="str">
        <f>K476</f>
        <v>12-13</v>
      </c>
      <c r="AL453" t="str">
        <f>L476</f>
        <v>13-14</v>
      </c>
      <c r="AM453" t="str">
        <f>M476</f>
        <v>14-15</v>
      </c>
      <c r="AN453" t="str">
        <f>N476</f>
        <v>15-16</v>
      </c>
    </row>
    <row r="454" spans="2:40" x14ac:dyDescent="0.3">
      <c r="X454" t="str">
        <f>D476</f>
        <v>2012</v>
      </c>
      <c r="Y454" t="str">
        <f>E476</f>
        <v>2013</v>
      </c>
      <c r="Z454" t="str">
        <f>F476</f>
        <v>2014</v>
      </c>
      <c r="AA454" t="str">
        <f>G476</f>
        <v>2015</v>
      </c>
      <c r="AB454" t="str">
        <f>H476</f>
        <v>2016</v>
      </c>
      <c r="AK454">
        <f ca="1">Y455-X455</f>
        <v>6.45858614477689E-2</v>
      </c>
      <c r="AL454">
        <f ca="1">Z455-Y455</f>
        <v>3.156469423513323E-2</v>
      </c>
      <c r="AM454">
        <f ca="1">AA455-Z455</f>
        <v>1.3936771134521526E-2</v>
      </c>
      <c r="AN454">
        <f ca="1">AB455-AA455</f>
        <v>-7.0184234087867919E-3</v>
      </c>
    </row>
    <row r="455" spans="2:40" x14ac:dyDescent="0.3">
      <c r="X455">
        <f ca="1">IFERROR((INDIRECT("J" &amp; MATCH("Gross Income",B145:B403,0) +144))/(INDIRECT("J" &amp; MATCH("Sales/Revenue",B145:B403,0) +144)), IFERROR((1 - (INDIRECT("J" &amp; MATCH("Cost of Goods Sold*",B145:B403,0) +144))/(INDIRECT("J" &amp; MATCH("Sales/Revenue",B145:B403,0) +144))),(INDIRECT("J" &amp; MATCH("Operating Income",B145:B403,0) +144))/(INDIRECT("J" &amp; MATCH("Sales/Revenue",B145:B403,0) +144))))</f>
        <v>-5.2281553398058254E-2</v>
      </c>
      <c r="Y455">
        <f ca="1">IFERROR((INDIRECT("K" &amp; MATCH("Gross Income",B145:B403,0) +144))/(INDIRECT("K" &amp; MATCH("Sales/Revenue",B145:B403,0) +144)), IFERROR((1 - (INDIRECT("K" &amp; MATCH("Cost of Goods Sold*",B145:B403,0) +144))/(INDIRECT("K" &amp; MATCH("Sales/Revenue",B145:B403,0) +144))),(INDIRECT("K" &amp; MATCH("Operating Income",B145:B403,0) +144))/(INDIRECT("K" &amp; MATCH("Sales/Revenue",B145:B403,0) +144))))</f>
        <v>1.2304308049710638E-2</v>
      </c>
      <c r="Z455">
        <f ca="1">IFERROR((INDIRECT("L" &amp; MATCH("Gross Income",B145:B403,0) +144))/(INDIRECT("L" &amp; MATCH("Sales/Revenue",B145:B403,0) +144)), IFERROR((1 - (INDIRECT("L" &amp; MATCH("Cost of Goods Sold*",B145:B403,0) +144))/(INDIRECT("L" &amp; MATCH("Sales/Revenue",B145:B403,0) +144))),(INDIRECT("L" &amp; MATCH("Operating Income",B145:B403,0) +144))/(INDIRECT("L" &amp; MATCH("Sales/Revenue",B145:B403,0) +144))))</f>
        <v>4.3869002284843868E-2</v>
      </c>
      <c r="AA455">
        <f ca="1">IFERROR((INDIRECT("M" &amp; MATCH("Gross Income",B145:B403,0) +144))/(INDIRECT("M" &amp; MATCH("Sales/Revenue",B145:B403,0) +144)), IFERROR((1 - (INDIRECT("M" &amp; MATCH("Cost of Goods Sold*",B145:B403,0) +144))/(INDIRECT("M" &amp; MATCH("Sales/Revenue",B145:B403,0) +144))),(INDIRECT("M" &amp; MATCH("Operating Income",B145:B403,0) +144))/(INDIRECT("M" &amp; MATCH("Sales/Revenue",B145:B403,0) +144))))</f>
        <v>5.7805773419365394E-2</v>
      </c>
      <c r="AB455">
        <f ca="1">IFERROR((INDIRECT("N" &amp; MATCH("Gross Income",B145:B403,0) +144))/(INDIRECT("N" &amp; MATCH("Sales/Revenue",B145:B403,0) +144)), IFERROR((1 - (INDIRECT("N" &amp; MATCH("Cost of Goods Sold*",B145:B403,0) +144))/(INDIRECT("N" &amp; MATCH("Sales/Revenue",B145:B403,0) +144))),(INDIRECT("N" &amp; MATCH("Operating Income",B145:B403,0) +144))/(INDIRECT("N" &amp; MATCH("Sales/Revenue",B145:B403,0) +144))))</f>
        <v>5.0787350010578602E-2</v>
      </c>
    </row>
    <row r="460" spans="2:40" x14ac:dyDescent="0.3">
      <c r="Q460" t="str">
        <f>"Operating Margin"</f>
        <v>Operating Margin</v>
      </c>
    </row>
    <row r="461" spans="2:40" x14ac:dyDescent="0.3">
      <c r="Q461" t="str">
        <f>D476</f>
        <v>2012</v>
      </c>
      <c r="R461" t="str">
        <f>E476</f>
        <v>2013</v>
      </c>
      <c r="S461" t="str">
        <f>F476</f>
        <v>2014</v>
      </c>
      <c r="T461" t="str">
        <f>G476</f>
        <v>2015</v>
      </c>
      <c r="U461" t="str">
        <f>H476</f>
        <v>2016</v>
      </c>
      <c r="X461" t="str">
        <f>"SGA / Sales"</f>
        <v>SGA / Sales</v>
      </c>
      <c r="AE461" t="str">
        <f>"Change in Operating Margin"</f>
        <v>Change in Operating Margin</v>
      </c>
      <c r="AK461" t="str">
        <f>"Change in SGA / Sales"</f>
        <v>Change in SGA / Sales</v>
      </c>
    </row>
    <row r="462" spans="2:40" x14ac:dyDescent="0.3">
      <c r="Q462" t="e">
        <f ca="1">X455-X463-X471</f>
        <v>#N/A</v>
      </c>
      <c r="R462" t="e">
        <f ca="1">Y455-Y463-Y471</f>
        <v>#N/A</v>
      </c>
      <c r="S462" t="e">
        <f ca="1">Z455-Z463-Z471</f>
        <v>#N/A</v>
      </c>
      <c r="T462" t="e">
        <f ca="1">AA455-AA463-AA471</f>
        <v>#N/A</v>
      </c>
      <c r="U462" t="e">
        <f ca="1">AB455-AB463-AB471</f>
        <v>#N/A</v>
      </c>
      <c r="X462" t="str">
        <f>D476</f>
        <v>2012</v>
      </c>
      <c r="Y462" t="str">
        <f>E476</f>
        <v>2013</v>
      </c>
      <c r="Z462" t="str">
        <f>F476</f>
        <v>2014</v>
      </c>
      <c r="AA462" t="str">
        <f>G476</f>
        <v>2015</v>
      </c>
      <c r="AB462" t="str">
        <f>H476</f>
        <v>2016</v>
      </c>
      <c r="AE462" t="str">
        <f>K476</f>
        <v>12-13</v>
      </c>
      <c r="AF462" t="str">
        <f>L476</f>
        <v>13-14</v>
      </c>
      <c r="AG462" t="str">
        <f>M476</f>
        <v>14-15</v>
      </c>
      <c r="AH462" t="str">
        <f>N476</f>
        <v>15-16</v>
      </c>
      <c r="AK462" t="str">
        <f>K476</f>
        <v>12-13</v>
      </c>
      <c r="AL462" t="str">
        <f>L476</f>
        <v>13-14</v>
      </c>
      <c r="AM462" t="str">
        <f>M476</f>
        <v>14-15</v>
      </c>
      <c r="AN462" t="str">
        <f>N476</f>
        <v>15-16</v>
      </c>
    </row>
    <row r="463" spans="2:40" x14ac:dyDescent="0.3">
      <c r="X463" t="e">
        <f ca="1">(INDIRECT("J" &amp; MATCH("SG&amp;A Expense",B145:B403,0) +144))/(INDIRECT("J" &amp; MATCH("Sales/Revenue",B145:B403,0) +144))</f>
        <v>#N/A</v>
      </c>
      <c r="Y463" t="e">
        <f ca="1">(INDIRECT("K" &amp; MATCH("SG&amp;A Expense",B145:B403,0) +144))/(INDIRECT("K" &amp; MATCH("Sales/Revenue",B145:B403,0) +144))</f>
        <v>#N/A</v>
      </c>
      <c r="Z463" t="e">
        <f ca="1">(INDIRECT("L" &amp; MATCH("SG&amp;A Expense",B145:B403,0) +144))/(INDIRECT("L" &amp; MATCH("Sales/Revenue",B145:B403,0) +144))</f>
        <v>#N/A</v>
      </c>
      <c r="AA463" t="e">
        <f ca="1">(INDIRECT("M" &amp; MATCH("SG&amp;A Expense",B145:B403,0) +144))/(INDIRECT("M" &amp; MATCH("Sales/Revenue",B145:B403,0) +144))</f>
        <v>#N/A</v>
      </c>
      <c r="AB463" t="e">
        <f ca="1">(INDIRECT("N" &amp; MATCH("SG&amp;A Expense",B145:B403,0) +144))/(INDIRECT("N" &amp; MATCH("Sales/Revenue",B145:B403,0) +144))</f>
        <v>#N/A</v>
      </c>
      <c r="AE463" t="e">
        <f ca="1">R462-Q462</f>
        <v>#N/A</v>
      </c>
      <c r="AF463" t="e">
        <f ca="1">S462-R462</f>
        <v>#N/A</v>
      </c>
      <c r="AG463" t="e">
        <f ca="1">T462-S462</f>
        <v>#N/A</v>
      </c>
      <c r="AH463" t="e">
        <f ca="1">U462-T462</f>
        <v>#N/A</v>
      </c>
      <c r="AK463" t="e">
        <f ca="1">Y463-X463</f>
        <v>#N/A</v>
      </c>
      <c r="AL463" t="e">
        <f ca="1">Z463-Y463</f>
        <v>#N/A</v>
      </c>
      <c r="AM463" t="e">
        <f ca="1">AA463-Z463</f>
        <v>#N/A</v>
      </c>
      <c r="AN463" t="e">
        <f ca="1">AB463-AA463</f>
        <v>#N/A</v>
      </c>
    </row>
    <row r="465" spans="4:40" x14ac:dyDescent="0.3">
      <c r="J465" t="str">
        <f>"EOY Pretax ROIC"</f>
        <v>EOY Pretax ROIC</v>
      </c>
    </row>
    <row r="466" spans="4:40" x14ac:dyDescent="0.3">
      <c r="J466" t="str">
        <f>D476</f>
        <v>2012</v>
      </c>
      <c r="K466" t="str">
        <f>E476</f>
        <v>2013</v>
      </c>
      <c r="L466" t="str">
        <f>F476</f>
        <v>2014</v>
      </c>
      <c r="M466" t="str">
        <f>G476</f>
        <v>2015</v>
      </c>
      <c r="N466" t="str">
        <f>H476</f>
        <v>2016</v>
      </c>
    </row>
    <row r="467" spans="4:40" x14ac:dyDescent="0.3">
      <c r="J467" t="e">
        <f ca="1">Q462*(1/Q490)</f>
        <v>#N/A</v>
      </c>
      <c r="K467" t="e">
        <f ca="1">R462*(1/R490)</f>
        <v>#N/A</v>
      </c>
      <c r="L467" t="e">
        <f ca="1">S462*(1/S490)</f>
        <v>#N/A</v>
      </c>
      <c r="M467" t="e">
        <f ca="1">T462*(1/T490)</f>
        <v>#N/A</v>
      </c>
      <c r="N467" t="e">
        <f ca="1">U462*(1/U490)</f>
        <v>#N/A</v>
      </c>
    </row>
    <row r="469" spans="4:40" x14ac:dyDescent="0.3">
      <c r="X469" t="str">
        <f>"Depreciation / Sales"</f>
        <v>Depreciation / Sales</v>
      </c>
    </row>
    <row r="470" spans="4:40" x14ac:dyDescent="0.3">
      <c r="Q470" t="str">
        <f>"Change in EOY Pretax ROIC"</f>
        <v>Change in EOY Pretax ROIC</v>
      </c>
      <c r="X470" t="str">
        <f>D476</f>
        <v>2012</v>
      </c>
      <c r="Y470" t="str">
        <f>E476</f>
        <v>2013</v>
      </c>
      <c r="Z470" t="str">
        <f>F476</f>
        <v>2014</v>
      </c>
      <c r="AA470" t="str">
        <f>G476</f>
        <v>2015</v>
      </c>
      <c r="AB470" t="str">
        <f>H476</f>
        <v>2016</v>
      </c>
    </row>
    <row r="471" spans="4:40" x14ac:dyDescent="0.3">
      <c r="Q471" t="str">
        <f>K476</f>
        <v>12-13</v>
      </c>
      <c r="R471" t="str">
        <f>L476</f>
        <v>13-14</v>
      </c>
      <c r="S471" t="str">
        <f>M476</f>
        <v>14-15</v>
      </c>
      <c r="T471" t="str">
        <f>N476</f>
        <v>15-16</v>
      </c>
      <c r="X471">
        <f ca="1">(INDIRECT("J" &amp; MATCH("Depreciation &amp; Amortization Expense",B145:B403,0) +144))/(INDIRECT("J" &amp; MATCH("Sales/Revenue",B145:B403,0) +144))</f>
        <v>0.3318252427184466</v>
      </c>
      <c r="Y471">
        <f ca="1">(INDIRECT("K" &amp; MATCH("Depreciation &amp; Amortization Expense",B145:B403,0) +144))/(INDIRECT("K" &amp; MATCH("Sales/Revenue",B145:B403,0) +144))</f>
        <v>0.29708171006239525</v>
      </c>
      <c r="Z471">
        <f ca="1">(INDIRECT("L" &amp; MATCH("Depreciation &amp; Amortization Expense",B145:B403,0) +144))/(INDIRECT("L" &amp; MATCH("Sales/Revenue",B145:B403,0) +144))</f>
        <v>0.28566641279512567</v>
      </c>
      <c r="AA471">
        <f ca="1">(INDIRECT("M" &amp; MATCH("Depreciation &amp; Amortization Expense",B145:B403,0) +144))/(INDIRECT("M" &amp; MATCH("Sales/Revenue",B145:B403,0) +144))</f>
        <v>0.31147423639728816</v>
      </c>
      <c r="AB471">
        <f ca="1">(INDIRECT("N" &amp; MATCH("Depreciation &amp; Amortization Expense",B145:B403,0) +144))/(INDIRECT("N" &amp; MATCH("Sales/Revenue",B145:B403,0) +144))</f>
        <v>0.33385050928397997</v>
      </c>
    </row>
    <row r="472" spans="4:40" x14ac:dyDescent="0.3">
      <c r="Q472" t="e">
        <f ca="1">K467-J467</f>
        <v>#N/A</v>
      </c>
      <c r="R472" t="e">
        <f ca="1">L467-K467</f>
        <v>#N/A</v>
      </c>
      <c r="S472" t="e">
        <f ca="1">M467-L467</f>
        <v>#N/A</v>
      </c>
      <c r="T472" t="e">
        <f ca="1">N467-M467</f>
        <v>#N/A</v>
      </c>
      <c r="AK472" t="str">
        <f>"Change in Depreciation / Sales"</f>
        <v>Change in Depreciation / Sales</v>
      </c>
    </row>
    <row r="473" spans="4:40" x14ac:dyDescent="0.3">
      <c r="AK473" t="str">
        <f>K476</f>
        <v>12-13</v>
      </c>
      <c r="AL473" t="str">
        <f>L476</f>
        <v>13-14</v>
      </c>
      <c r="AM473" t="str">
        <f>M476</f>
        <v>14-15</v>
      </c>
      <c r="AN473" t="str">
        <f>N476</f>
        <v>15-16</v>
      </c>
    </row>
    <row r="474" spans="4:40" x14ac:dyDescent="0.3">
      <c r="AK474">
        <f ca="1">Y471-X471</f>
        <v>-3.4743532656051346E-2</v>
      </c>
      <c r="AL474">
        <f ca="1">Z471-Y471</f>
        <v>-1.1415297267269586E-2</v>
      </c>
      <c r="AM474">
        <f ca="1">AA471-Z471</f>
        <v>2.5807823602162494E-2</v>
      </c>
      <c r="AN474">
        <f ca="1">AB471-AA471</f>
        <v>2.2376272886691806E-2</v>
      </c>
    </row>
    <row r="475" spans="4:40" x14ac:dyDescent="0.3">
      <c r="D475" t="str">
        <f>"EOY ROIC"</f>
        <v>EOY ROIC</v>
      </c>
      <c r="K475" t="str">
        <f>"Change in EOY ROIC"</f>
        <v>Change in EOY ROIC</v>
      </c>
    </row>
    <row r="476" spans="4:40" x14ac:dyDescent="0.3">
      <c r="D476" t="str">
        <f>C144</f>
        <v>2012</v>
      </c>
      <c r="E476" t="str">
        <f>D144</f>
        <v>2013</v>
      </c>
      <c r="F476" t="str">
        <f>E144</f>
        <v>2014</v>
      </c>
      <c r="G476" t="str">
        <f>F144</f>
        <v>2015</v>
      </c>
      <c r="H476" t="str">
        <f>G144</f>
        <v>2016</v>
      </c>
      <c r="K476" t="str">
        <f>RIGHT(D476,2) &amp; "-" &amp; RIGHT(E476,2)</f>
        <v>12-13</v>
      </c>
      <c r="L476" t="str">
        <f>RIGHT(E476,2) &amp; "-" &amp; RIGHT(F476,2)</f>
        <v>13-14</v>
      </c>
      <c r="M476" t="str">
        <f>RIGHT(F476,2) &amp; "-" &amp; RIGHT(G476,2)</f>
        <v>14-15</v>
      </c>
      <c r="N476" t="str">
        <f>RIGHT(G476,2) &amp; "-" &amp; RIGHT(H476,2)</f>
        <v>15-16</v>
      </c>
    </row>
    <row r="477" spans="4:40" x14ac:dyDescent="0.3">
      <c r="D477" t="e">
        <f ca="1">J467*(1-J487)</f>
        <v>#N/A</v>
      </c>
      <c r="E477" t="e">
        <f ca="1">K467*(1-K487)</f>
        <v>#N/A</v>
      </c>
      <c r="F477" t="e">
        <f ca="1">L467*(1-L487)</f>
        <v>#N/A</v>
      </c>
      <c r="G477" t="e">
        <f ca="1">M467*(1-M487)</f>
        <v>#N/A</v>
      </c>
      <c r="H477" t="e">
        <f ca="1">N467*(1-N487)</f>
        <v>#N/A</v>
      </c>
      <c r="K477" t="e">
        <f ca="1">E477-D477</f>
        <v>#N/A</v>
      </c>
      <c r="L477" t="e">
        <f ca="1">F477-E477</f>
        <v>#N/A</v>
      </c>
      <c r="M477" t="e">
        <f ca="1">G477-F477</f>
        <v>#N/A</v>
      </c>
      <c r="N477" t="e">
        <f ca="1">H477-G477</f>
        <v>#N/A</v>
      </c>
    </row>
    <row r="479" spans="4:40" x14ac:dyDescent="0.3">
      <c r="Q479" t="str">
        <f>"Change in Cash Tax Rate"</f>
        <v>Change in Cash Tax Rate</v>
      </c>
    </row>
    <row r="480" spans="4:40" x14ac:dyDescent="0.3">
      <c r="Q480" t="str">
        <f>K476</f>
        <v>12-13</v>
      </c>
      <c r="R480" t="str">
        <f>L476</f>
        <v>13-14</v>
      </c>
      <c r="S480" t="str">
        <f>M476</f>
        <v>14-15</v>
      </c>
      <c r="T480" t="str">
        <f>N476</f>
        <v>15-16</v>
      </c>
    </row>
    <row r="481" spans="10:40" x14ac:dyDescent="0.3">
      <c r="Q481" t="e">
        <f ca="1">K487-J487</f>
        <v>#N/A</v>
      </c>
      <c r="R481" t="e">
        <f ca="1">L487-K487</f>
        <v>#N/A</v>
      </c>
      <c r="S481" t="e">
        <f ca="1">M487-L487</f>
        <v>#N/A</v>
      </c>
      <c r="T481" t="e">
        <f ca="1">N487-M487</f>
        <v>#N/A</v>
      </c>
      <c r="X481" t="str">
        <f>"Op WC / Sales"</f>
        <v>Op WC / Sales</v>
      </c>
    </row>
    <row r="482" spans="10:40" x14ac:dyDescent="0.3">
      <c r="X482" t="str">
        <f>D476</f>
        <v>2012</v>
      </c>
      <c r="Y482" t="str">
        <f>E476</f>
        <v>2013</v>
      </c>
      <c r="Z482" t="str">
        <f>F476</f>
        <v>2014</v>
      </c>
      <c r="AA482" t="str">
        <f>G476</f>
        <v>2015</v>
      </c>
      <c r="AB482" t="str">
        <f>H476</f>
        <v>2016</v>
      </c>
      <c r="AK482" t="str">
        <f>"Change in Op WC / Sales"</f>
        <v>Change in Op WC / Sales</v>
      </c>
    </row>
    <row r="483" spans="10:40" x14ac:dyDescent="0.3">
      <c r="X483" t="e">
        <f ca="1">(INDIRECT("J" &amp; MATCH("Total Current Assets",B145:B403,0) +144) - INDIRECT("J" &amp; MATCH("Total Current Liabilities",B145:B403,0) +144))/(INDIRECT("J" &amp; MATCH("Sales/Revenue",B145:B403,0) +144))</f>
        <v>#N/A</v>
      </c>
      <c r="Y483" t="e">
        <f ca="1">(INDIRECT("K" &amp; MATCH("Total Current Assets",B145:B403,0) +144) - INDIRECT("K" &amp; MATCH("Total Current Liabilities",B145:B403,0) +144))/(INDIRECT("K" &amp; MATCH("Sales/Revenue",B145:B403,0) +144))</f>
        <v>#N/A</v>
      </c>
      <c r="Z483" t="e">
        <f ca="1">(INDIRECT("L" &amp; MATCH("Total Current Assets",B145:B403,0) +144) - INDIRECT("L" &amp; MATCH("Total Current Liabilities",B145:B403,0) +144))/(INDIRECT("L" &amp; MATCH("Sales/Revenue",B145:B403,0) +144))</f>
        <v>#N/A</v>
      </c>
      <c r="AA483" t="e">
        <f ca="1">(INDIRECT("M" &amp; MATCH("Total Current Assets",B145:B403,0) +144) - INDIRECT("M" &amp; MATCH("Total Current Liabilities",B145:B403,0) +144))/(INDIRECT("M" &amp; MATCH("Sales/Revenue",B145:B403,0) +144))</f>
        <v>#N/A</v>
      </c>
      <c r="AB483" t="e">
        <f ca="1">(INDIRECT("N" &amp; MATCH("Total Current Assets",B145:B403,0) +144) - INDIRECT("N" &amp; MATCH("Total Current Liabilities",B145:B403,0) +144))/(INDIRECT("N" &amp; MATCH("Sales/Revenue",B145:B403,0) +144))</f>
        <v>#N/A</v>
      </c>
      <c r="AK483" t="str">
        <f>K476</f>
        <v>12-13</v>
      </c>
      <c r="AL483" t="str">
        <f>L476</f>
        <v>13-14</v>
      </c>
      <c r="AM483" t="str">
        <f>M476</f>
        <v>14-15</v>
      </c>
      <c r="AN483" t="str">
        <f>N476</f>
        <v>15-16</v>
      </c>
    </row>
    <row r="484" spans="10:40" x14ac:dyDescent="0.3">
      <c r="AK484" t="e">
        <f ca="1">Y483-X483</f>
        <v>#N/A</v>
      </c>
      <c r="AL484" t="e">
        <f ca="1">Z483-Y483</f>
        <v>#N/A</v>
      </c>
      <c r="AM484" t="e">
        <f ca="1">AA483-Z483</f>
        <v>#N/A</v>
      </c>
      <c r="AN484" t="e">
        <f ca="1">AB483-AA483</f>
        <v>#N/A</v>
      </c>
    </row>
    <row r="485" spans="10:40" x14ac:dyDescent="0.3">
      <c r="J485" t="str">
        <f>"Cash Tax Rate"</f>
        <v>Cash Tax Rate</v>
      </c>
    </row>
    <row r="486" spans="10:40" x14ac:dyDescent="0.3">
      <c r="J486" t="str">
        <f>D476</f>
        <v>2012</v>
      </c>
      <c r="K486" t="str">
        <f>E476</f>
        <v>2013</v>
      </c>
      <c r="L486" t="str">
        <f>F476</f>
        <v>2014</v>
      </c>
      <c r="M486" t="str">
        <f>G476</f>
        <v>2015</v>
      </c>
      <c r="N486" t="str">
        <f>H476</f>
        <v>2016</v>
      </c>
    </row>
    <row r="487" spans="10:40" x14ac:dyDescent="0.3">
      <c r="J487" t="e">
        <f ca="1">(INDIRECT("J" &amp; MATCH("Income Tax",B145:B403,0) +144))/(INDIRECT("J" &amp; MATCH("Pretax Income",B145:B403,0) +144))</f>
        <v>#N/A</v>
      </c>
      <c r="K487" t="e">
        <f ca="1">(INDIRECT("K" &amp; MATCH("Income Tax",B145:B403,0) +144))/(INDIRECT("K" &amp; MATCH("Pretax Income",B145:B403,0) +144))</f>
        <v>#N/A</v>
      </c>
      <c r="L487" t="e">
        <f ca="1">(INDIRECT("L" &amp; MATCH("Income Tax",B145:B403,0) +144))/(INDIRECT("L" &amp; MATCH("Pretax Income",B145:B403,0) +144))</f>
        <v>#N/A</v>
      </c>
      <c r="M487" t="e">
        <f ca="1">(INDIRECT("M" &amp; MATCH("Income Tax",B145:B403,0) +144))/(INDIRECT("M" &amp; MATCH("Pretax Income",B145:B403,0) +144))</f>
        <v>#N/A</v>
      </c>
      <c r="N487" t="e">
        <f ca="1">(INDIRECT("N" &amp; MATCH("Income Tax",B145:B403,0) +144))/(INDIRECT("N" &amp; MATCH("Pretax Income",B145:B403,0) +144))</f>
        <v>#N/A</v>
      </c>
    </row>
    <row r="488" spans="10:40" x14ac:dyDescent="0.3">
      <c r="Q488" t="str">
        <f>"Invested Capital / Sales"</f>
        <v>Invested Capital / Sales</v>
      </c>
    </row>
    <row r="489" spans="10:40" x14ac:dyDescent="0.3">
      <c r="Q489" t="str">
        <f>D476</f>
        <v>2012</v>
      </c>
      <c r="R489" t="str">
        <f>E476</f>
        <v>2013</v>
      </c>
      <c r="S489" t="str">
        <f>F476</f>
        <v>2014</v>
      </c>
      <c r="T489" t="str">
        <f>G476</f>
        <v>2015</v>
      </c>
      <c r="U489" t="str">
        <f>H476</f>
        <v>2016</v>
      </c>
      <c r="X489" t="str">
        <f>"PPE / Sales"</f>
        <v>PPE / Sales</v>
      </c>
    </row>
    <row r="490" spans="10:40" x14ac:dyDescent="0.3">
      <c r="Q490" t="e">
        <f ca="1">SUM(X483,X491,X499)</f>
        <v>#N/A</v>
      </c>
      <c r="R490" t="e">
        <f ca="1">SUM(Y483,Y491,Y499)</f>
        <v>#N/A</v>
      </c>
      <c r="S490" t="e">
        <f ca="1">SUM(Z483,Z491,Z499)</f>
        <v>#N/A</v>
      </c>
      <c r="T490" t="e">
        <f ca="1">SUM(AA483,AA491,AA499)</f>
        <v>#N/A</v>
      </c>
      <c r="U490" t="e">
        <f ca="1">SUM(AB483,AB491,AB499)</f>
        <v>#N/A</v>
      </c>
      <c r="X490" t="str">
        <f>D476</f>
        <v>2012</v>
      </c>
      <c r="Y490" t="str">
        <f>E476</f>
        <v>2013</v>
      </c>
      <c r="Z490" t="str">
        <f>F476</f>
        <v>2014</v>
      </c>
      <c r="AA490" t="str">
        <f>G476</f>
        <v>2015</v>
      </c>
      <c r="AB490" t="str">
        <f>H476</f>
        <v>2016</v>
      </c>
      <c r="AE490" t="str">
        <f>"Change in Invested Capital / Sales"</f>
        <v>Change in Invested Capital / Sales</v>
      </c>
      <c r="AK490" t="str">
        <f>"Change in PPE / Sales"</f>
        <v>Change in PPE / Sales</v>
      </c>
    </row>
    <row r="491" spans="10:40" x14ac:dyDescent="0.3">
      <c r="X491" t="e">
        <f ca="1">(INDIRECT("J" &amp; MATCH("Net Property, Plant &amp; Equipment",B145:B403,0) +144))/(INDIRECT("J" &amp; MATCH("Sales/Revenue",B145:B403,0) +144))</f>
        <v>#VALUE!</v>
      </c>
      <c r="Y491" t="e">
        <f ca="1">(INDIRECT("K" &amp; MATCH("Net Property, Plant &amp; Equipment",B145:B403,0) +144))/(INDIRECT("K" &amp; MATCH("Sales/Revenue",B145:B403,0) +144))</f>
        <v>#VALUE!</v>
      </c>
      <c r="Z491" t="e">
        <f ca="1">(INDIRECT("L" &amp; MATCH("Net Property, Plant &amp; Equipment",B145:B403,0) +144))/(INDIRECT("L" &amp; MATCH("Sales/Revenue",B145:B403,0) +144))</f>
        <v>#VALUE!</v>
      </c>
      <c r="AA491" t="e">
        <f ca="1">(INDIRECT("M" &amp; MATCH("Net Property, Plant &amp; Equipment",B145:B403,0) +144))/(INDIRECT("M" &amp; MATCH("Sales/Revenue",B145:B403,0) +144))</f>
        <v>#VALUE!</v>
      </c>
      <c r="AB491" t="e">
        <f ca="1">(INDIRECT("N" &amp; MATCH("Net Property, Plant &amp; Equipment",B145:B403,0) +144))/(INDIRECT("N" &amp; MATCH("Sales/Revenue",B145:B403,0) +144))</f>
        <v>#VALUE!</v>
      </c>
      <c r="AE491" t="str">
        <f>K476</f>
        <v>12-13</v>
      </c>
      <c r="AF491" t="str">
        <f>L476</f>
        <v>13-14</v>
      </c>
      <c r="AG491" t="str">
        <f>M476</f>
        <v>14-15</v>
      </c>
      <c r="AH491" t="str">
        <f>N476</f>
        <v>15-16</v>
      </c>
      <c r="AK491" t="str">
        <f>K476</f>
        <v>12-13</v>
      </c>
      <c r="AL491" t="str">
        <f>L476</f>
        <v>13-14</v>
      </c>
      <c r="AM491" t="str">
        <f>M476</f>
        <v>14-15</v>
      </c>
      <c r="AN491" t="str">
        <f>N476</f>
        <v>15-16</v>
      </c>
    </row>
    <row r="492" spans="10:40" x14ac:dyDescent="0.3">
      <c r="AE492" t="e">
        <f ca="1">R490-Q490</f>
        <v>#N/A</v>
      </c>
      <c r="AF492" t="e">
        <f ca="1">S490-R490</f>
        <v>#N/A</v>
      </c>
      <c r="AG492" t="e">
        <f ca="1">T490-S490</f>
        <v>#N/A</v>
      </c>
      <c r="AH492" t="e">
        <f ca="1">U490-T490</f>
        <v>#N/A</v>
      </c>
      <c r="AK492" t="e">
        <f ca="1">Y491-X491</f>
        <v>#VALUE!</v>
      </c>
      <c r="AL492" t="e">
        <f ca="1">Z491-Y491</f>
        <v>#VALUE!</v>
      </c>
      <c r="AM492" t="e">
        <f ca="1">AA491-Z491</f>
        <v>#VALUE!</v>
      </c>
      <c r="AN492" t="e">
        <f ca="1">AB491-AA491</f>
        <v>#VALUE!</v>
      </c>
    </row>
    <row r="497" spans="3:40" x14ac:dyDescent="0.3">
      <c r="X497" t="str">
        <f>"Intangibles / Sales"</f>
        <v>Intangibles / Sales</v>
      </c>
    </row>
    <row r="498" spans="3:40" x14ac:dyDescent="0.3">
      <c r="X498" t="str">
        <f>D476</f>
        <v>2012</v>
      </c>
      <c r="Y498" t="str">
        <f>E476</f>
        <v>2013</v>
      </c>
      <c r="Z498" t="str">
        <f>F476</f>
        <v>2014</v>
      </c>
      <c r="AA498" t="str">
        <f>G476</f>
        <v>2015</v>
      </c>
      <c r="AB498" t="str">
        <f>H476</f>
        <v>2016</v>
      </c>
      <c r="AK498" t="str">
        <f>"Change in Intagibles / Sales"</f>
        <v>Change in Intagibles / Sales</v>
      </c>
    </row>
    <row r="499" spans="3:40" x14ac:dyDescent="0.3">
      <c r="X499">
        <f ca="1">(INDIRECT("J" &amp; MATCH("Intangible Assets",B145:B403,0) +144))/(INDIRECT("J" &amp; MATCH("Sales/Revenue",B145:B403,0) +144))</f>
        <v>7.9611650485436891E-2</v>
      </c>
      <c r="Y499">
        <f ca="1">(INDIRECT("K" &amp; MATCH("Intangible Assets",B145:B403,0) +144))/(INDIRECT("K" &amp; MATCH("Sales/Revenue",B145:B403,0) +144))</f>
        <v>7.2982946660773207E-2</v>
      </c>
      <c r="Z499">
        <f ca="1">(INDIRECT("L" &amp; MATCH("Intangible Assets",B145:B403,0) +144))/(INDIRECT("L" &amp; MATCH("Sales/Revenue",B145:B403,0) +144))</f>
        <v>7.0210713379030204E-2</v>
      </c>
      <c r="AA499">
        <f ca="1">(INDIRECT("M" &amp; MATCH("Intangible Assets",B145:B403,0) +144))/(INDIRECT("M" &amp; MATCH("Sales/Revenue",B145:B403,0) +144))</f>
        <v>6.3245835591504498E-2</v>
      </c>
      <c r="AB499">
        <f ca="1">(INDIRECT("N" &amp; MATCH("Intangible Assets",B145:B403,0) +144))/(INDIRECT("N" &amp; MATCH("Sales/Revenue",B145:B403,0) +144))</f>
        <v>5.3668758878467011E-2</v>
      </c>
      <c r="AK499" t="str">
        <f>K476</f>
        <v>12-13</v>
      </c>
      <c r="AL499" t="str">
        <f>L476</f>
        <v>13-14</v>
      </c>
      <c r="AM499" t="str">
        <f>M476</f>
        <v>14-15</v>
      </c>
      <c r="AN499" t="str">
        <f>N476</f>
        <v>15-16</v>
      </c>
    </row>
    <row r="500" spans="3:40" x14ac:dyDescent="0.3">
      <c r="C500" t="s">
        <v>6181</v>
      </c>
      <c r="AK500">
        <f ca="1">Y499-X499</f>
        <v>-6.6287038246636842E-3</v>
      </c>
      <c r="AL500">
        <f ca="1">Z499-Y499</f>
        <v>-2.7722332817430029E-3</v>
      </c>
      <c r="AM500">
        <f ca="1">AA499-Z499</f>
        <v>-6.9648777875257056E-3</v>
      </c>
      <c r="AN500">
        <f ca="1">AB499-AA499</f>
        <v>-9.577076713037487E-3</v>
      </c>
    </row>
    <row r="501" spans="3:40" x14ac:dyDescent="0.3">
      <c r="C501" t="s">
        <v>2491</v>
      </c>
    </row>
    <row r="502" spans="3:40" x14ac:dyDescent="0.3">
      <c r="C502" t="s">
        <v>7545</v>
      </c>
    </row>
    <row r="503" spans="3:40" x14ac:dyDescent="0.3">
      <c r="C503" t="s">
        <v>1068</v>
      </c>
    </row>
    <row r="504" spans="3:40" x14ac:dyDescent="0.3">
      <c r="C504" t="s">
        <v>1074</v>
      </c>
    </row>
    <row r="505" spans="3:40" x14ac:dyDescent="0.3">
      <c r="C505" t="s">
        <v>3751</v>
      </c>
    </row>
    <row r="506" spans="3:40" x14ac:dyDescent="0.3">
      <c r="C506" t="s">
        <v>1072</v>
      </c>
    </row>
    <row r="507" spans="3:40" x14ac:dyDescent="0.3">
      <c r="C507" t="s">
        <v>7076</v>
      </c>
    </row>
    <row r="508" spans="3:40" x14ac:dyDescent="0.3">
      <c r="C508" t="s">
        <v>1071</v>
      </c>
    </row>
    <row r="509" spans="3:40" x14ac:dyDescent="0.3">
      <c r="C509" t="s">
        <v>7546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09"/>
  <sheetViews>
    <sheetView topLeftCell="B1" workbookViewId="0"/>
  </sheetViews>
  <sheetFormatPr defaultRowHeight="14.4" x14ac:dyDescent="0.3"/>
  <cols>
    <col min="1" max="1" width="0" hidden="1" customWidth="1"/>
    <col min="2" max="7" width="20.6640625" customWidth="1"/>
  </cols>
  <sheetData>
    <row r="1" spans="1:16" x14ac:dyDescent="0.3">
      <c r="B1" t="s">
        <v>0</v>
      </c>
      <c r="C1" t="s">
        <v>7547</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AptarGroup</v>
      </c>
    </row>
    <row r="2" spans="1:16" x14ac:dyDescent="0.3">
      <c r="B2" t="s">
        <v>2</v>
      </c>
      <c r="C2" t="s">
        <v>7548</v>
      </c>
      <c r="K2" t="str">
        <f>LEFT(C1,FIND("(",C1) - 2)</f>
        <v>AptarGroup, Inc.</v>
      </c>
    </row>
    <row r="3" spans="1:16" x14ac:dyDescent="0.3">
      <c r="J3">
        <f ca="1">RANDBETWEEN(1,6)</f>
        <v>2</v>
      </c>
      <c r="K3" t="str">
        <f>" is scheduled to report earnings "&amp;IFERROR("between "&amp;LEFT(C20,FIND("-",C20)-2)&amp;" and "&amp;RIGHT(C20,FIND("-",C20)-2),"on "&amp;C20)</f>
        <v xml:space="preserve"> is scheduled to report earnings on Jul 27, 2017</v>
      </c>
      <c r="L3" t="str">
        <f>" is slated to report earnings "&amp;IFERROR("between "&amp;LEFT(C20,FIND("-",C20)-2)&amp;" and "&amp;RIGHT(C20,FIND("-",C20)-2),"on "&amp;C20)</f>
        <v xml:space="preserve"> is slated to report earnings on Jul 27, 2017</v>
      </c>
      <c r="M3" t="str">
        <f>" will report earnings "&amp;IFERROR("between "&amp;LEFT(C20,FIND("-",C20)-2)&amp;" and "&amp;RIGHT(C20,FIND("-",C20)-2),"on "&amp;C20)</f>
        <v xml:space="preserve"> will report earnings on Jul 27, 2017</v>
      </c>
      <c r="N3" t="str">
        <f>" reports earnings "&amp;IFERROR("between "&amp;LEFT(C20,FIND("-",C20)-2)&amp;" and "&amp;RIGHT(C20,FIND("-",C20)-2),"on "&amp;C20)</f>
        <v xml:space="preserve"> reports earnings on Jul 27, 2017</v>
      </c>
      <c r="O3" t="str">
        <f>" plans to report earnings "&amp;IFERROR("between "&amp;LEFT(C20,FIND("-",C20)-2)&amp;" and "&amp;RIGHT(C20,FIND("-",C20)-2),"on "&amp;C20)</f>
        <v xml:space="preserve"> plans to report earnings on Jul 27, 2017</v>
      </c>
      <c r="P3" t="str">
        <f>" is going to report earnings "&amp;IFERROR("between "&amp;LEFT(C20,FIND("-",C20)-2)&amp;" and "&amp;RIGHT(C20,FIND("-",C20)-2),"on "&amp;C20)</f>
        <v xml:space="preserve"> is going to report earnings on Jul 27, 2017</v>
      </c>
    </row>
    <row r="4" spans="1:16" x14ac:dyDescent="0.3">
      <c r="B4" t="s">
        <v>4</v>
      </c>
      <c r="J4">
        <f ca="1">RANDBETWEEN(1,2)</f>
        <v>1</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$89.46, up .3% after opening slightly below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$89.46, up .3% after opening a bit below yesterday's closing price</v>
      </c>
    </row>
    <row r="5" spans="1:16" x14ac:dyDescent="0.3">
      <c r="J5">
        <f ca="1">RANDBETWEEN(1,2)</f>
        <v>1</v>
      </c>
      <c r="K5" t="str">
        <f>"The one year target estimate for " &amp; D1 &amp; " is " &amp; TEXT(C23,"$####.00")</f>
        <v>The one year target estimate for AptarGroup is $83.86</v>
      </c>
      <c r="L5" t="str">
        <f>D1 &amp; " is expected to be trading at " &amp; TEXT(C23, "$####.00") &amp; ", based on target estimates"</f>
        <v>AptarGroup is expected to be trading at $83.86, based on target estimates</v>
      </c>
    </row>
    <row r="6" spans="1:16" x14ac:dyDescent="0.3">
      <c r="K6" t="str">
        <f>" which would be " &amp; IF(OR(LEFT(ABS((C23-C2)/C2*100),1)="8",LEFT(ABS((C23-C2)/C2*100),2)="18"), "an ", "a ")  &amp;TEXT(ABS((C23-C2)/C2),"####.00%")&amp;IF((C23-C2)&gt;0," increase over"," decrease from")&amp;" the current price"</f>
        <v xml:space="preserve"> which would be a 6.26% decrease from the current price</v>
      </c>
    </row>
    <row r="7" spans="1:16" x14ac:dyDescent="0.3">
      <c r="A7" s="1">
        <v>0</v>
      </c>
      <c r="B7" t="s">
        <v>5</v>
      </c>
      <c r="C7" t="s">
        <v>7549</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decrease by 4.17% from last quarter based on the average of 10 analyst estimates (Yahoo Finance)</v>
      </c>
    </row>
    <row r="8" spans="1:16" x14ac:dyDescent="0.3">
      <c r="A8" s="1">
        <v>1</v>
      </c>
      <c r="B8" t="s">
        <v>7</v>
      </c>
      <c r="C8" t="s">
        <v>7550</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in the high end of its 52-week range</v>
      </c>
    </row>
    <row r="9" spans="1:16" x14ac:dyDescent="0.3">
      <c r="A9" s="1">
        <v>2</v>
      </c>
      <c r="B9" t="s">
        <v>9</v>
      </c>
      <c r="C9" t="s">
        <v>4955</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3 times, and a negative earnings surprise 1 time</v>
      </c>
    </row>
    <row r="10" spans="1:16" x14ac:dyDescent="0.3">
      <c r="A10" s="1">
        <v>3</v>
      </c>
      <c r="B10" t="s">
        <v>11</v>
      </c>
      <c r="C10" t="s">
        <v>4955</v>
      </c>
      <c r="K10" t="str">
        <f>IF(F48=F52,"",IF(F48&gt;F52, "EPS estimates have increased by " &amp; TEXT(F48-F52,"$0.00") &amp; " in the 2 months leading up to the earnings report", "EPS estimates have decreased by " &amp; TEXT(ABS(F48-F52),"$0.00") &amp; " in the 2 months leading up to the earnings report"))</f>
        <v>EPS estimates have increased by $0.17 in the 2 months leading up to the earnings report</v>
      </c>
    </row>
    <row r="11" spans="1:16" x14ac:dyDescent="0.3">
      <c r="A11" s="1">
        <v>4</v>
      </c>
      <c r="B11" t="s">
        <v>13</v>
      </c>
      <c r="C11" t="s">
        <v>7551</v>
      </c>
      <c r="K11" t="str">
        <f>IF(B145="Interest Income",U42, K42)</f>
        <v>AptarGroup has managed to increase net income, eps (basic), and EBITDA each year since 2012</v>
      </c>
    </row>
    <row r="12" spans="1:16" x14ac:dyDescent="0.3">
      <c r="A12" s="1">
        <v>5</v>
      </c>
      <c r="B12" t="s">
        <v>15</v>
      </c>
      <c r="C12" t="s">
        <v>7552</v>
      </c>
      <c r="D12" t="str">
        <f>LEFT(C12,FIND("-",C12)-2)</f>
        <v>70.32</v>
      </c>
      <c r="E12" t="str">
        <f>TRIM(RIGHT(C12,FIND("-",C12)-1))</f>
        <v>90.79</v>
      </c>
      <c r="K12" t="e">
        <f ca="1">D78</f>
        <v>#VALUE!</v>
      </c>
    </row>
    <row r="13" spans="1:16" x14ac:dyDescent="0.3">
      <c r="A13" s="1">
        <v>6</v>
      </c>
      <c r="B13" t="s">
        <v>17</v>
      </c>
      <c r="C13" t="s">
        <v>7553</v>
      </c>
      <c r="K13" t="e">
        <f ca="1">D89</f>
        <v>#VALUE!</v>
      </c>
    </row>
    <row r="14" spans="1:16" x14ac:dyDescent="0.3">
      <c r="A14" s="1">
        <v>7</v>
      </c>
      <c r="B14" t="s">
        <v>19</v>
      </c>
      <c r="C14" t="s">
        <v>7554</v>
      </c>
    </row>
    <row r="16" spans="1:16" x14ac:dyDescent="0.3">
      <c r="A16" s="1">
        <v>0</v>
      </c>
      <c r="B16" t="s">
        <v>21</v>
      </c>
      <c r="C16" t="s">
        <v>7555</v>
      </c>
    </row>
    <row r="17" spans="1:23" x14ac:dyDescent="0.3">
      <c r="A17" s="1">
        <v>1</v>
      </c>
      <c r="B17" t="s">
        <v>23</v>
      </c>
      <c r="C17" t="s">
        <v>1113</v>
      </c>
      <c r="K17" t="str">
        <f ca="1">K2 &amp; IF(J3=1, K3,IF(J3=2,L3,IF(J3=3,M3,IF(J3=4,N3,IF(J3=5,O3,IF(J3=6,P3)))))) &amp; ". " &amp; IF(J4=1,K4,IF(J4=2,L4)) &amp; ". " &amp; IF(J5=1,K5,IF(J5=2,L5)) &amp; K6 &amp; ". " &amp; K7 &amp; ". " &amp; K8 &amp; ". " &amp; K9 &amp; "."</f>
        <v>AptarGroup, Inc. is slated to report earnings on Jul 27, 2017. The stock is currently trading at $89.46, up .3% after opening slightly below yesterday's close. The one year target estimate for AptarGroup is $83.86 which would be a 6.26% decrease from the current price. Earnings are expected to decrease by 4.17% from last quarter based on the average of 10 analyst estimates (Yahoo Finance). The stock is trading in the high end of its 52-week range. Over the last 4 quarters, there have been positive earnings surprises 3 times, and a negative earnings surprise 1 time.</v>
      </c>
    </row>
    <row r="18" spans="1:23" x14ac:dyDescent="0.3">
      <c r="A18" s="1">
        <v>2</v>
      </c>
      <c r="B18" t="s">
        <v>25</v>
      </c>
      <c r="C18" t="s">
        <v>7556</v>
      </c>
    </row>
    <row r="19" spans="1:23" x14ac:dyDescent="0.3">
      <c r="A19" s="1">
        <v>3</v>
      </c>
      <c r="B19" t="s">
        <v>27</v>
      </c>
      <c r="C19" t="s">
        <v>7557</v>
      </c>
    </row>
    <row r="20" spans="1:23" x14ac:dyDescent="0.3">
      <c r="A20" s="1">
        <v>4</v>
      </c>
      <c r="B20" t="s">
        <v>29</v>
      </c>
      <c r="C20" t="s">
        <v>30</v>
      </c>
    </row>
    <row r="21" spans="1:23" x14ac:dyDescent="0.3">
      <c r="A21" s="1">
        <v>5</v>
      </c>
      <c r="B21" t="s">
        <v>31</v>
      </c>
      <c r="C21" t="s">
        <v>7558</v>
      </c>
    </row>
    <row r="22" spans="1:23" x14ac:dyDescent="0.3">
      <c r="A22" s="1">
        <v>6</v>
      </c>
      <c r="B22" t="s">
        <v>33</v>
      </c>
      <c r="C22" t="s">
        <v>7559</v>
      </c>
      <c r="J22">
        <f>IF(K22 &lt;&gt; "",1, 0)</f>
        <v>0</v>
      </c>
      <c r="K22" t="str">
        <f>IF(I145="pos_trend","Revenue","")</f>
        <v/>
      </c>
      <c r="L22" t="str">
        <f t="shared" ref="L22:L38" si="0">IF(EXACT(K22,UPPER(K22)),K22,LOWER(K22))</f>
        <v/>
      </c>
      <c r="M22" t="str">
        <f>L22</f>
        <v/>
      </c>
      <c r="T22">
        <f>IF(U22 &lt;&gt; "",1, 0)</f>
        <v>0</v>
      </c>
      <c r="U22" t="str">
        <f>IF(AND(B145 = "Interest Income",I145="pos_trend"), "Interest Income","")</f>
        <v/>
      </c>
      <c r="V22" t="str">
        <f t="shared" ref="V22:V38" si="1">IF(EXACT(U22,UPPER(U22)),U22,LOWER(U22))</f>
        <v/>
      </c>
      <c r="W22" t="str">
        <f>V22</f>
        <v/>
      </c>
    </row>
    <row r="23" spans="1:23" x14ac:dyDescent="0.3">
      <c r="A23" s="1">
        <v>7</v>
      </c>
      <c r="B23" t="s">
        <v>34</v>
      </c>
      <c r="C23" t="s">
        <v>7560</v>
      </c>
      <c r="J23">
        <f>IF(K23 &lt;&gt; "",2, 0)</f>
        <v>0</v>
      </c>
      <c r="K23" t="str">
        <f>IF(I146="pos_trend",B146,"")</f>
        <v/>
      </c>
      <c r="L23" t="str">
        <f t="shared" si="0"/>
        <v/>
      </c>
      <c r="M23" t="str">
        <f t="shared" ref="M23:M39" si="2">IF(L23&lt;&gt;"", M22 &amp; ", " &amp; L23,M22)</f>
        <v/>
      </c>
      <c r="T23">
        <f>IF(U23 &lt;&gt; "",2, 0)</f>
        <v>0</v>
      </c>
      <c r="U23" t="str">
        <f>IF(I151="pos_trend",B151,"")</f>
        <v/>
      </c>
      <c r="V23" t="str">
        <f t="shared" si="1"/>
        <v/>
      </c>
      <c r="W23" t="str">
        <f t="shared" ref="W23:W39" si="3">IF(V23&lt;&gt;"", W22 &amp; ", " &amp; V23,W22)</f>
        <v/>
      </c>
    </row>
    <row r="24" spans="1:23" x14ac:dyDescent="0.3">
      <c r="J24">
        <f>IF(K24 &lt;&gt; "",3, 0)</f>
        <v>0</v>
      </c>
      <c r="K24" t="str">
        <f>IF(I153="pos_trend",B153,"")</f>
        <v/>
      </c>
      <c r="L24" t="str">
        <f t="shared" si="0"/>
        <v/>
      </c>
      <c r="M24" t="str">
        <f t="shared" si="2"/>
        <v/>
      </c>
      <c r="T24">
        <f>IF(U24 &lt;&gt; "",3, 0)</f>
        <v>0</v>
      </c>
      <c r="U24" t="str">
        <f>IF(I161="pos_trend",B161,"")</f>
        <v/>
      </c>
      <c r="V24" t="str">
        <f t="shared" si="1"/>
        <v/>
      </c>
      <c r="W24" t="str">
        <f t="shared" si="3"/>
        <v/>
      </c>
    </row>
    <row r="25" spans="1:23" x14ac:dyDescent="0.3">
      <c r="J25">
        <f>IF(K25 &lt;&gt; "",4, 0)</f>
        <v>0</v>
      </c>
      <c r="K25" t="str">
        <f>IF(I154="pos_trend",B154,"")</f>
        <v/>
      </c>
      <c r="L25" t="str">
        <f t="shared" si="0"/>
        <v/>
      </c>
      <c r="M25" t="str">
        <f t="shared" si="2"/>
        <v/>
      </c>
      <c r="T25">
        <f>IF(U25 &lt;&gt; "",4, 0)</f>
        <v>0</v>
      </c>
      <c r="U25" t="str">
        <f>IF(I162="pos_trend",B162,"")</f>
        <v/>
      </c>
      <c r="V25" t="str">
        <f t="shared" si="1"/>
        <v/>
      </c>
      <c r="W25" t="str">
        <f t="shared" si="3"/>
        <v/>
      </c>
    </row>
    <row r="26" spans="1:23" x14ac:dyDescent="0.3">
      <c r="B26" s="1" t="s">
        <v>36</v>
      </c>
      <c r="C26" s="1" t="s">
        <v>37</v>
      </c>
      <c r="D26" s="1" t="s">
        <v>38</v>
      </c>
      <c r="E26" s="1" t="s">
        <v>39</v>
      </c>
      <c r="F26" s="1" t="s">
        <v>40</v>
      </c>
      <c r="J26">
        <f>IF(K26 &lt;&gt; "",5, 0)</f>
        <v>0</v>
      </c>
      <c r="K26" t="str">
        <f>IF(I155="pos_trend",B155,"")</f>
        <v/>
      </c>
      <c r="L26" t="str">
        <f t="shared" si="0"/>
        <v/>
      </c>
      <c r="M26" t="str">
        <f t="shared" si="2"/>
        <v/>
      </c>
      <c r="T26">
        <f>IF(U26 &lt;&gt; "",5, 0)</f>
        <v>0</v>
      </c>
      <c r="U26" t="str">
        <f>IF(I167="pos_trend",B167,"")</f>
        <v/>
      </c>
      <c r="V26" t="str">
        <f t="shared" si="1"/>
        <v/>
      </c>
      <c r="W26" t="str">
        <f t="shared" si="3"/>
        <v/>
      </c>
    </row>
    <row r="27" spans="1:23" x14ac:dyDescent="0.3">
      <c r="A27" s="1">
        <v>0</v>
      </c>
      <c r="B27" t="s">
        <v>41</v>
      </c>
      <c r="C27">
        <v>10</v>
      </c>
      <c r="D27">
        <v>10</v>
      </c>
      <c r="E27">
        <v>11</v>
      </c>
      <c r="F27">
        <v>11</v>
      </c>
      <c r="J27">
        <f>IF(K27 &lt;&gt; "",6, 0)</f>
        <v>0</v>
      </c>
      <c r="K27" t="str">
        <f>IF(I172="pos_trend",B172,"")</f>
        <v/>
      </c>
      <c r="L27" t="str">
        <f t="shared" si="0"/>
        <v/>
      </c>
      <c r="M27" t="str">
        <f t="shared" si="2"/>
        <v/>
      </c>
      <c r="T27">
        <f>IF(U27 &lt;&gt; "",6, 0)</f>
        <v>6</v>
      </c>
      <c r="U27" t="str">
        <f>IF(I170="pos_trend",B170,"")</f>
        <v>Gross Interest Expense</v>
      </c>
      <c r="V27" t="str">
        <f t="shared" si="1"/>
        <v>gross interest expense</v>
      </c>
      <c r="W27" t="str">
        <f t="shared" si="3"/>
        <v>, gross interest expense</v>
      </c>
    </row>
    <row r="28" spans="1:23" x14ac:dyDescent="0.3">
      <c r="A28" s="1">
        <v>1</v>
      </c>
      <c r="B28" t="s">
        <v>42</v>
      </c>
      <c r="C28">
        <v>0.96</v>
      </c>
      <c r="D28">
        <v>0.92</v>
      </c>
      <c r="E28">
        <v>3.45</v>
      </c>
      <c r="F28">
        <v>3.79</v>
      </c>
      <c r="J28">
        <f>IF(K28 &lt;&gt; "",7, 0)</f>
        <v>0</v>
      </c>
      <c r="K28" t="str">
        <f>IF(I173="pos_trend",B173,"")</f>
        <v/>
      </c>
      <c r="L28" t="str">
        <f t="shared" si="0"/>
        <v/>
      </c>
      <c r="M28" t="str">
        <f t="shared" si="2"/>
        <v/>
      </c>
      <c r="T28">
        <f>IF(U28 &lt;&gt; "",7, 0)</f>
        <v>0</v>
      </c>
      <c r="U28" t="str">
        <f>IF(I171="pos_trend",B171,"")</f>
        <v/>
      </c>
      <c r="V28" t="str">
        <f t="shared" si="1"/>
        <v/>
      </c>
      <c r="W28" t="str">
        <f t="shared" si="3"/>
        <v>, gross interest expense</v>
      </c>
    </row>
    <row r="29" spans="1:23" x14ac:dyDescent="0.3">
      <c r="A29" s="1">
        <v>2</v>
      </c>
      <c r="B29" t="s">
        <v>43</v>
      </c>
      <c r="C29">
        <v>0.94</v>
      </c>
      <c r="D29">
        <v>0.87</v>
      </c>
      <c r="E29">
        <v>3.32</v>
      </c>
      <c r="F29">
        <v>3.42</v>
      </c>
      <c r="J29">
        <f>IF(K29 &lt;&gt; "",8, 0)</f>
        <v>0</v>
      </c>
      <c r="K29" t="str">
        <f>IF(I174="pos_trend",B174,"")</f>
        <v/>
      </c>
      <c r="L29" t="str">
        <f t="shared" si="0"/>
        <v/>
      </c>
      <c r="M29" t="str">
        <f t="shared" si="2"/>
        <v/>
      </c>
      <c r="T29">
        <f>IF(U29 &lt;&gt; "",8, 0)</f>
        <v>0</v>
      </c>
      <c r="U29" t="str">
        <f>IF(I172="pos_trend",B172,"")</f>
        <v/>
      </c>
      <c r="V29" t="str">
        <f t="shared" si="1"/>
        <v/>
      </c>
      <c r="W29" t="str">
        <f t="shared" si="3"/>
        <v>, gross interest expense</v>
      </c>
    </row>
    <row r="30" spans="1:23" x14ac:dyDescent="0.3">
      <c r="A30" s="1">
        <v>3</v>
      </c>
      <c r="B30" t="s">
        <v>44</v>
      </c>
      <c r="C30">
        <v>1.01</v>
      </c>
      <c r="D30">
        <v>0.97</v>
      </c>
      <c r="E30">
        <v>3.58</v>
      </c>
      <c r="F30">
        <v>4</v>
      </c>
      <c r="J30">
        <f>IF(K30 &lt;&gt; "",9, 0)</f>
        <v>9</v>
      </c>
      <c r="K30" t="str">
        <f>IF(I185="pos_trend",B185,"")</f>
        <v>Net Income</v>
      </c>
      <c r="L30" t="str">
        <f t="shared" si="0"/>
        <v>net income</v>
      </c>
      <c r="M30" t="str">
        <f t="shared" si="2"/>
        <v>, net income</v>
      </c>
      <c r="T30">
        <f>IF(U30 &lt;&gt; "",9, 0)</f>
        <v>0</v>
      </c>
      <c r="U30" t="str">
        <f>IF(I178="pos_trend",B178,"")</f>
        <v/>
      </c>
      <c r="V30" t="str">
        <f t="shared" si="1"/>
        <v/>
      </c>
      <c r="W30" t="str">
        <f t="shared" si="3"/>
        <v>, gross interest expense</v>
      </c>
    </row>
    <row r="31" spans="1:23" x14ac:dyDescent="0.3">
      <c r="A31" s="1">
        <v>4</v>
      </c>
      <c r="B31" t="s">
        <v>45</v>
      </c>
      <c r="C31">
        <v>0.91</v>
      </c>
      <c r="D31">
        <v>0.82</v>
      </c>
      <c r="E31">
        <v>3.13</v>
      </c>
      <c r="F31">
        <v>3.45</v>
      </c>
      <c r="J31">
        <f>IF(K31 &lt;&gt; "",10, 0)</f>
        <v>0</v>
      </c>
      <c r="K31" t="str">
        <f>IF(I186="pos_trend",B186,"")</f>
        <v/>
      </c>
      <c r="L31" t="str">
        <f t="shared" si="0"/>
        <v/>
      </c>
      <c r="M31" t="str">
        <f t="shared" si="2"/>
        <v>, net income</v>
      </c>
      <c r="T31">
        <f>IF(U31 &lt;&gt; "",10, 0)</f>
        <v>0</v>
      </c>
      <c r="U31" t="str">
        <f>IF(I199="pos_trend",B199,"")</f>
        <v/>
      </c>
      <c r="V31" t="str">
        <f t="shared" si="1"/>
        <v/>
      </c>
      <c r="W31" t="str">
        <f t="shared" si="3"/>
        <v>, gross interest expense</v>
      </c>
    </row>
    <row r="32" spans="1:23" x14ac:dyDescent="0.3">
      <c r="J32">
        <f>IF(K32 &lt;&gt; "",11, 0)</f>
        <v>0</v>
      </c>
      <c r="K32" t="str">
        <f>IF(I187="pos_trend",B187,"")</f>
        <v/>
      </c>
      <c r="L32" t="str">
        <f t="shared" si="0"/>
        <v/>
      </c>
      <c r="M32" t="str">
        <f t="shared" si="2"/>
        <v>, net income</v>
      </c>
      <c r="T32">
        <f>IF(U32 &lt;&gt; "",11, 0)</f>
        <v>0</v>
      </c>
      <c r="U32" t="str">
        <f>IF(I209="pos_trend",B209,"")</f>
        <v/>
      </c>
      <c r="V32" t="str">
        <f t="shared" si="1"/>
        <v/>
      </c>
      <c r="W32" t="str">
        <f t="shared" si="3"/>
        <v>, gross interest expense</v>
      </c>
    </row>
    <row r="33" spans="1:23" x14ac:dyDescent="0.3">
      <c r="B33" s="1" t="s">
        <v>46</v>
      </c>
      <c r="C33" s="1" t="s">
        <v>37</v>
      </c>
      <c r="D33" s="1" t="s">
        <v>38</v>
      </c>
      <c r="E33" s="1" t="s">
        <v>39</v>
      </c>
      <c r="F33" s="1" t="s">
        <v>40</v>
      </c>
      <c r="J33">
        <f>IF(K33 &lt;&gt; "",12, 0)</f>
        <v>12</v>
      </c>
      <c r="K33" t="str">
        <f>IF(I195="pos_trend",B195,"")</f>
        <v>EPS (Basic)</v>
      </c>
      <c r="L33" t="str">
        <f t="shared" si="0"/>
        <v>eps (basic)</v>
      </c>
      <c r="M33" t="str">
        <f t="shared" si="2"/>
        <v>, net income, eps (basic)</v>
      </c>
      <c r="T33">
        <f>IF(U33 &lt;&gt; "",12, 0)</f>
        <v>0</v>
      </c>
      <c r="U33" t="str">
        <f>IF(I231="pos_trend",B231,"")</f>
        <v/>
      </c>
      <c r="V33" t="str">
        <f t="shared" si="1"/>
        <v/>
      </c>
      <c r="W33" t="str">
        <f t="shared" si="3"/>
        <v>, gross interest expense</v>
      </c>
    </row>
    <row r="34" spans="1:23" x14ac:dyDescent="0.3">
      <c r="A34" s="1">
        <v>0</v>
      </c>
      <c r="B34" t="s">
        <v>41</v>
      </c>
      <c r="C34" t="s">
        <v>5003</v>
      </c>
      <c r="D34" t="s">
        <v>5003</v>
      </c>
      <c r="E34" t="s">
        <v>5632</v>
      </c>
      <c r="F34" t="s">
        <v>5632</v>
      </c>
      <c r="J34">
        <f>IF(K34 &lt;&gt; "",13, 0)</f>
        <v>0</v>
      </c>
      <c r="K34" t="str">
        <f>IF(I196="pos_trend",B196,"")</f>
        <v/>
      </c>
      <c r="L34" t="str">
        <f t="shared" si="0"/>
        <v/>
      </c>
      <c r="M34" t="str">
        <f t="shared" si="2"/>
        <v>, net income, eps (basic)</v>
      </c>
      <c r="T34">
        <f>IF(U34 &lt;&gt; "",13, 0)</f>
        <v>0</v>
      </c>
      <c r="U34" t="str">
        <f>IF(I251="pos_trend",B251,"")</f>
        <v/>
      </c>
      <c r="V34" t="str">
        <f t="shared" si="1"/>
        <v/>
      </c>
      <c r="W34" t="str">
        <f t="shared" si="3"/>
        <v>, gross interest expense</v>
      </c>
    </row>
    <row r="35" spans="1:23" x14ac:dyDescent="0.3">
      <c r="A35" s="1">
        <v>1</v>
      </c>
      <c r="B35" t="s">
        <v>42</v>
      </c>
      <c r="C35" t="s">
        <v>7561</v>
      </c>
      <c r="D35" t="s">
        <v>7562</v>
      </c>
      <c r="E35" t="s">
        <v>7563</v>
      </c>
      <c r="F35" t="s">
        <v>7564</v>
      </c>
      <c r="J35">
        <f>IF(K35 &lt;&gt; "",14, 0)</f>
        <v>14</v>
      </c>
      <c r="K35" t="str">
        <f>IF(I201="pos_trend",B201,"")</f>
        <v>EBITDA</v>
      </c>
      <c r="L35" t="str">
        <f t="shared" si="0"/>
        <v>EBITDA</v>
      </c>
      <c r="M35" t="str">
        <f t="shared" si="2"/>
        <v>, net income, eps (basic), EBITDA</v>
      </c>
      <c r="T35">
        <f>IF(U35 &lt;&gt; "",14, 0)</f>
        <v>0</v>
      </c>
      <c r="U35" t="str">
        <f>IF(I279="pos_trend",B279,"")</f>
        <v/>
      </c>
      <c r="V35" t="str">
        <f t="shared" si="1"/>
        <v/>
      </c>
      <c r="W35" t="str">
        <f t="shared" si="3"/>
        <v>, gross interest expense</v>
      </c>
    </row>
    <row r="36" spans="1:23" x14ac:dyDescent="0.3">
      <c r="A36" s="1">
        <v>2</v>
      </c>
      <c r="B36" t="s">
        <v>43</v>
      </c>
      <c r="C36" t="s">
        <v>7565</v>
      </c>
      <c r="D36" t="s">
        <v>7566</v>
      </c>
      <c r="E36" t="s">
        <v>7567</v>
      </c>
      <c r="F36" t="s">
        <v>7568</v>
      </c>
      <c r="J36">
        <f>IF(K36 &lt;&gt; "",15, 0)</f>
        <v>0</v>
      </c>
      <c r="K36" t="str">
        <f>IF(I202="pos_trend",B202,"")</f>
        <v/>
      </c>
      <c r="L36" t="str">
        <f t="shared" si="0"/>
        <v/>
      </c>
      <c r="M36" t="str">
        <f t="shared" si="2"/>
        <v>, net income, eps (basic), EBITDA</v>
      </c>
      <c r="T36">
        <f>IF(U36 &lt;&gt; "",15, 0)</f>
        <v>0</v>
      </c>
      <c r="U36" t="str">
        <f>IF(I336="pos_trend",B336,"")</f>
        <v/>
      </c>
      <c r="V36" t="str">
        <f t="shared" si="1"/>
        <v/>
      </c>
      <c r="W36" t="str">
        <f t="shared" si="3"/>
        <v>, gross interest expense</v>
      </c>
    </row>
    <row r="37" spans="1:23" x14ac:dyDescent="0.3">
      <c r="A37" s="1">
        <v>3</v>
      </c>
      <c r="B37" t="s">
        <v>44</v>
      </c>
      <c r="C37" t="s">
        <v>7569</v>
      </c>
      <c r="D37" t="s">
        <v>7570</v>
      </c>
      <c r="E37" t="s">
        <v>5642</v>
      </c>
      <c r="F37" t="s">
        <v>5596</v>
      </c>
      <c r="J37">
        <f>IF(K37 &lt;&gt; "",16, 0)</f>
        <v>0</v>
      </c>
      <c r="K37" t="str">
        <f>IF(I203="pos_trend",B203,"")</f>
        <v/>
      </c>
      <c r="L37" t="str">
        <f t="shared" si="0"/>
        <v/>
      </c>
      <c r="M37" t="str">
        <f t="shared" si="2"/>
        <v>, net income, eps (basic), EBITDA</v>
      </c>
      <c r="T37">
        <f>IF(U37 &lt;&gt; "",16, 0)</f>
        <v>0</v>
      </c>
      <c r="U37" t="str">
        <f>IF(I235="pos_trend",B235,"")</f>
        <v/>
      </c>
      <c r="V37" t="str">
        <f t="shared" si="1"/>
        <v/>
      </c>
      <c r="W37" t="str">
        <f t="shared" si="3"/>
        <v>, gross interest expense</v>
      </c>
    </row>
    <row r="38" spans="1:23" x14ac:dyDescent="0.3">
      <c r="A38" s="1">
        <v>4</v>
      </c>
      <c r="B38" t="s">
        <v>60</v>
      </c>
      <c r="C38" t="s">
        <v>7571</v>
      </c>
      <c r="D38" t="s">
        <v>7572</v>
      </c>
      <c r="E38" t="s">
        <v>7573</v>
      </c>
      <c r="F38" t="s">
        <v>7563</v>
      </c>
      <c r="J38">
        <f>IF(K38 &lt;&gt; "",17, 0)</f>
        <v>0</v>
      </c>
      <c r="K38" t="str">
        <f>IF(I351="pos_trend",B351,"")</f>
        <v/>
      </c>
      <c r="L38" t="str">
        <f t="shared" si="0"/>
        <v/>
      </c>
      <c r="M38" t="str">
        <f t="shared" si="2"/>
        <v>, net income, eps (basic), EBITDA</v>
      </c>
      <c r="T38">
        <f>IF(U38 &lt;&gt; "",17, 0)</f>
        <v>0</v>
      </c>
      <c r="U38" t="str">
        <f>IF(I236="pos_trend",B236,"")</f>
        <v/>
      </c>
      <c r="V38" t="str">
        <f t="shared" si="1"/>
        <v/>
      </c>
      <c r="W38" t="str">
        <f t="shared" si="3"/>
        <v>, gross interest expense</v>
      </c>
    </row>
    <row r="39" spans="1:23" x14ac:dyDescent="0.3">
      <c r="A39" s="1">
        <v>5</v>
      </c>
      <c r="B39" t="s">
        <v>63</v>
      </c>
      <c r="C39" t="s">
        <v>7574</v>
      </c>
      <c r="D39" t="s">
        <v>7575</v>
      </c>
      <c r="E39" t="s">
        <v>1839</v>
      </c>
      <c r="F39" t="s">
        <v>7576</v>
      </c>
      <c r="K39" t="str">
        <f>IF(I352="pos_trend",B352,"")</f>
        <v/>
      </c>
      <c r="M39" t="str">
        <f t="shared" si="2"/>
        <v>, net income, eps (basic), EBITDA</v>
      </c>
      <c r="W39" t="str">
        <f t="shared" si="3"/>
        <v>, gross interest expense</v>
      </c>
    </row>
    <row r="40" spans="1:23" x14ac:dyDescent="0.3">
      <c r="J40">
        <f>MAX(J22:J39)</f>
        <v>14</v>
      </c>
      <c r="K40" t="str">
        <f>VLOOKUP(J40,J22:K39,2,FALSE)</f>
        <v>EBITDA</v>
      </c>
      <c r="M40" t="str">
        <f>IF(IFERROR(FIND(",",M39),TRUE)=TRUE,M39,IF(NOT(EXACT(K40,UPPER(K40))),SUBSTITUTE(M39,LOWER(K40),"and "&amp;LOWER(K40)),SUBSTITUTE(M39,K40,"and "&amp;K40)))</f>
        <v>, net income, eps (basic), and EBITDA</v>
      </c>
      <c r="T40">
        <f>MAX(T22:T39)</f>
        <v>6</v>
      </c>
      <c r="U40" t="str">
        <f>VLOOKUP(T40,T22:U39,2,FALSE)</f>
        <v>Gross Interest Expense</v>
      </c>
      <c r="W40" t="str">
        <f>IF(IFERROR(FIND(",",W39),TRUE)=TRUE,W39,IF(NOT(EXACT(U40,UPPER(U40))),SUBSTITUTE(W39,LOWER(U40),"and "&amp;LOWER(U40)),SUBSTITUTE(W39,U40,"and "&amp;U40)))</f>
        <v>, and gross interest expense</v>
      </c>
    </row>
    <row r="41" spans="1:23" x14ac:dyDescent="0.3">
      <c r="B41" s="1" t="s">
        <v>68</v>
      </c>
      <c r="C41" s="1" t="s">
        <v>69</v>
      </c>
      <c r="D41" s="1" t="s">
        <v>70</v>
      </c>
      <c r="E41" s="1" t="s">
        <v>71</v>
      </c>
      <c r="F41" s="1" t="s">
        <v>72</v>
      </c>
    </row>
    <row r="42" spans="1:23" x14ac:dyDescent="0.3">
      <c r="A42" s="1">
        <v>0</v>
      </c>
      <c r="B42" t="s">
        <v>73</v>
      </c>
      <c r="C42" t="s">
        <v>5648</v>
      </c>
      <c r="D42" t="s">
        <v>5603</v>
      </c>
      <c r="E42" t="s">
        <v>7577</v>
      </c>
      <c r="F42" t="s">
        <v>1763</v>
      </c>
      <c r="K42" t="str">
        <f>SUBSTITUTE(IF(M40&lt;&gt;"", D1 &amp; " has managed to increase " &amp; M40 &amp; " each year since " &amp; C144, "No positive trends")," , "," ")</f>
        <v>AptarGroup has managed to increase net income, eps (basic), and EBITDA each year since 2012</v>
      </c>
      <c r="U42" t="str">
        <f>SUBSTITUTE(IF(W40&lt;&gt;"", D1 &amp; " has managed to increase " &amp; W40 &amp; " each year since " &amp; C144, "No positive trends")," , "," ")</f>
        <v>AptarGroup has managed to increase and gross interest expense each year since 2012</v>
      </c>
    </row>
    <row r="43" spans="1:23" x14ac:dyDescent="0.3">
      <c r="A43" s="1">
        <v>1</v>
      </c>
      <c r="B43" t="s">
        <v>78</v>
      </c>
      <c r="C43" t="s">
        <v>6633</v>
      </c>
      <c r="D43" t="s">
        <v>7578</v>
      </c>
      <c r="E43" t="s">
        <v>1086</v>
      </c>
      <c r="F43" t="s">
        <v>5612</v>
      </c>
    </row>
    <row r="44" spans="1:23" x14ac:dyDescent="0.3">
      <c r="A44" s="1">
        <v>2</v>
      </c>
      <c r="B44" t="s">
        <v>82</v>
      </c>
      <c r="C44" t="s">
        <v>6562</v>
      </c>
      <c r="D44" t="s">
        <v>1828</v>
      </c>
      <c r="E44" t="s">
        <v>6634</v>
      </c>
      <c r="F44" t="s">
        <v>3187</v>
      </c>
    </row>
    <row r="45" spans="1:23" x14ac:dyDescent="0.3">
      <c r="A45" s="1">
        <v>3</v>
      </c>
      <c r="B45" t="s">
        <v>87</v>
      </c>
      <c r="C45" t="s">
        <v>2627</v>
      </c>
      <c r="D45" t="s">
        <v>7579</v>
      </c>
      <c r="E45" t="s">
        <v>1111</v>
      </c>
      <c r="F45" t="s">
        <v>6247</v>
      </c>
    </row>
    <row r="47" spans="1:23" x14ac:dyDescent="0.3">
      <c r="B47" s="1" t="s">
        <v>92</v>
      </c>
      <c r="C47" s="1" t="s">
        <v>37</v>
      </c>
      <c r="D47" s="1" t="s">
        <v>38</v>
      </c>
      <c r="E47" s="1" t="s">
        <v>39</v>
      </c>
      <c r="F47" s="1" t="s">
        <v>40</v>
      </c>
    </row>
    <row r="48" spans="1:23" x14ac:dyDescent="0.3">
      <c r="A48" s="1">
        <v>0</v>
      </c>
      <c r="B48" t="s">
        <v>93</v>
      </c>
      <c r="C48">
        <v>0.96</v>
      </c>
      <c r="D48">
        <v>0.92</v>
      </c>
      <c r="E48">
        <v>3.45</v>
      </c>
      <c r="F48">
        <v>3.79</v>
      </c>
    </row>
    <row r="49" spans="1:14" x14ac:dyDescent="0.3">
      <c r="A49" s="1">
        <v>1</v>
      </c>
      <c r="B49" t="s">
        <v>94</v>
      </c>
      <c r="C49">
        <v>0.96</v>
      </c>
      <c r="D49">
        <v>0.91</v>
      </c>
      <c r="E49">
        <v>3.43</v>
      </c>
      <c r="F49">
        <v>3.76</v>
      </c>
    </row>
    <row r="50" spans="1:14" x14ac:dyDescent="0.3">
      <c r="A50" s="1">
        <v>2</v>
      </c>
      <c r="B50" t="s">
        <v>95</v>
      </c>
      <c r="C50">
        <v>0.95</v>
      </c>
      <c r="D50">
        <v>0.91</v>
      </c>
      <c r="E50">
        <v>3.42</v>
      </c>
      <c r="F50">
        <v>3.75</v>
      </c>
    </row>
    <row r="51" spans="1:14" x14ac:dyDescent="0.3">
      <c r="A51" s="1">
        <v>3</v>
      </c>
      <c r="B51" t="s">
        <v>96</v>
      </c>
      <c r="C51">
        <v>0.95</v>
      </c>
      <c r="D51">
        <v>0.91</v>
      </c>
      <c r="E51">
        <v>3.42</v>
      </c>
      <c r="F51">
        <v>3.75</v>
      </c>
    </row>
    <row r="52" spans="1:14" x14ac:dyDescent="0.3">
      <c r="A52" s="1">
        <v>4</v>
      </c>
      <c r="B52" t="s">
        <v>97</v>
      </c>
      <c r="C52">
        <v>0.94</v>
      </c>
      <c r="D52">
        <v>0.87</v>
      </c>
      <c r="E52">
        <v>3.3</v>
      </c>
      <c r="F52">
        <v>3.62</v>
      </c>
    </row>
    <row r="54" spans="1:14" x14ac:dyDescent="0.3">
      <c r="B54" s="1" t="s">
        <v>98</v>
      </c>
      <c r="C54" s="1" t="s">
        <v>37</v>
      </c>
      <c r="D54" s="1" t="s">
        <v>38</v>
      </c>
      <c r="E54" s="1" t="s">
        <v>39</v>
      </c>
      <c r="F54" s="1" t="s">
        <v>40</v>
      </c>
    </row>
    <row r="55" spans="1:14" x14ac:dyDescent="0.3">
      <c r="A55" s="1">
        <v>0</v>
      </c>
      <c r="B55" t="s">
        <v>99</v>
      </c>
      <c r="C55">
        <v>3</v>
      </c>
      <c r="D55">
        <v>4</v>
      </c>
      <c r="E55">
        <v>4</v>
      </c>
      <c r="F55">
        <v>4</v>
      </c>
    </row>
    <row r="56" spans="1:14" x14ac:dyDescent="0.3">
      <c r="A56" s="1">
        <v>1</v>
      </c>
      <c r="B56" t="s">
        <v>100</v>
      </c>
      <c r="C56">
        <v>4</v>
      </c>
      <c r="D56">
        <v>5</v>
      </c>
      <c r="E56">
        <v>5</v>
      </c>
      <c r="F56">
        <v>5</v>
      </c>
    </row>
    <row r="57" spans="1:14" x14ac:dyDescent="0.3">
      <c r="A57" s="1">
        <v>2</v>
      </c>
      <c r="B57" t="s">
        <v>101</v>
      </c>
    </row>
    <row r="58" spans="1:14" x14ac:dyDescent="0.3">
      <c r="A58" s="1">
        <v>3</v>
      </c>
      <c r="B58" t="s">
        <v>102</v>
      </c>
    </row>
    <row r="60" spans="1:14" x14ac:dyDescent="0.3">
      <c r="B60" s="1" t="s">
        <v>103</v>
      </c>
      <c r="C60" s="1" t="s">
        <v>7580</v>
      </c>
      <c r="D60" s="1" t="s">
        <v>105</v>
      </c>
      <c r="E60" s="1" t="s">
        <v>106</v>
      </c>
      <c r="F60" s="1" t="s">
        <v>107</v>
      </c>
      <c r="I60" t="str">
        <f t="shared" ref="I60:I123" si="4">IF(AND(K60&gt; J60, L60&gt; K60, M60&gt; L60, N60&gt; M60), "pos_trend", IF(AND(K60&lt; J60, L60&lt; K60, M60&lt; L60, N60&lt; M60), "neg_trend", "N/A"))</f>
        <v>N/A</v>
      </c>
      <c r="J60" t="str">
        <f t="shared" ref="J60:J123" si="5">IFERROR(IF(TRIM(C60)="-", "N/A", IF(RIGHT(C60,1)=")",IF(RIGHT(C60,2)="T)",-1000000000000*VALUE(MID(C60,2,LEN(C60)-3)),IF(RIGHT(C60,2)="M)",-1000000*VALUE(MID(C60,2,LEN(C60)-3)),IF(RIGHT(C60,2)="B)",-1000000000*VALUE(MID(C60,2,LEN(C60)-3)),IF(RIGHT(C60,2)="k)",-1000*VALUE(MID(C60,2,LEN(C60)-3)),VALUE(SUBSTITUTE(C60,",","")))))),IF(RIGHT(C60,1)="T",1000000000000*VALUE(LEFT(C60,LEN(C60)-1)),IF(RIGHT(C60,1)="M",1000000*VALUE(LEFT(C60,LEN(C60)-1)),IF(RIGHT(C60,1)="B",1000000000*VALUE(LEFT(C60,LEN(C60)-1)),IF(RIGHT(C60,1)="%",0.01*VALUE(LEFT(C60,LEN(C60)-1)),IF(RIGHT(C60,1)="k",1000*VALUE(LEFT(C60,LEN(C60)-1)),VALUE(SUBSTITUTE(C60,",",""))))))))),"N/A")</f>
        <v>N/A</v>
      </c>
      <c r="K60" t="str">
        <f t="shared" ref="K60:K123" si="6">IFERROR(IF(TRIM(D60)="-", "N/A", IF(RIGHT(D60,1)=")",IF(RIGHT(D60,2)="T)",-1000000000000*VALUE(MID(D60,2,LEN(D60)-3)),IF(RIGHT(D60,2)="M)",-1000000*VALUE(MID(D60,2,LEN(D60)-3)),IF(RIGHT(D60,2)="B)",-1000000000*VALUE(MID(D60,2,LEN(D60)-3)),IF(RIGHT(D60,2)="k)",-1000*VALUE(MID(D60,2,LEN(D60)-3)),VALUE(SUBSTITUTE(D60,",","")))))),IF(RIGHT(D60,1)="T",1000000000000*VALUE(LEFT(D60,LEN(D60)-1)),IF(RIGHT(D60,1)="M",1000000*VALUE(LEFT(D60,LEN(D60)-1)),IF(RIGHT(D60,1)="B",1000000000*VALUE(LEFT(D60,LEN(D60)-1)),IF(RIGHT(D60,1)="%",0.01*VALUE(LEFT(D60,LEN(D60)-1)),IF(RIGHT(D60,1)="k",1000*VALUE(LEFT(D60,LEN(D60)-1)),VALUE(SUBSTITUTE(D60,",",""))))))))),"N/A")</f>
        <v>N/A</v>
      </c>
      <c r="L60" t="str">
        <f t="shared" ref="L60:L123" si="7">IFERROR(IF(TRIM(E60)="-", "N/A", IF(RIGHT(E60,1)=")",IF(RIGHT(E60,2)="T)",-1000000000000*VALUE(MID(E60,2,LEN(E60)-3)),IF(RIGHT(E60,2)="M)",-1000000*VALUE(MID(E60,2,LEN(E60)-3)),IF(RIGHT(E60,2)="B)",-1000000000*VALUE(MID(E60,2,LEN(E60)-3)),IF(RIGHT(E60,2)="k)",-1000*VALUE(MID(E60,2,LEN(E60)-3)),VALUE(SUBSTITUTE(E60,",","")))))),IF(RIGHT(E60,1)="T",1000000000000*VALUE(LEFT(E60,LEN(E60)-1)),IF(RIGHT(E60,1)="M",1000000*VALUE(LEFT(E60,LEN(E60)-1)),IF(RIGHT(E60,1)="B",1000000000*VALUE(LEFT(E60,LEN(E60)-1)),IF(RIGHT(E60,1)="%",0.01*VALUE(LEFT(E60,LEN(E60)-1)),IF(RIGHT(E60,1)="k",1000*VALUE(LEFT(E60,LEN(E60)-1)),VALUE(SUBSTITUTE(E60,",",""))))))))),"N/A")</f>
        <v>N/A</v>
      </c>
      <c r="M60" t="str">
        <f t="shared" ref="M60:M123" si="8">IFERROR(IF(TRIM(F60)="-", "N/A", IF(RIGHT(F60,1)=")",IF(RIGHT(F60,2)="T)",-1000000000000*VALUE(MID(F60,2,LEN(F60)-3)),IF(RIGHT(F60,2)="M)",-1000000*VALUE(MID(F60,2,LEN(F60)-3)),IF(RIGHT(F60,2)="B)",-1000000000*VALUE(MID(F60,2,LEN(F60)-3)),IF(RIGHT(F60,2)="k)",-1000*VALUE(MID(F60,2,LEN(F60)-3)),VALUE(SUBSTITUTE(F60,",","")))))),IF(RIGHT(F60,1)="T",1000000000000*VALUE(LEFT(F60,LEN(F60)-1)),IF(RIGHT(F60,1)="M",1000000*VALUE(LEFT(F60,LEN(F60)-1)),IF(RIGHT(F60,1)="B",1000000000*VALUE(LEFT(F60,LEN(F60)-1)),IF(RIGHT(F60,1)="%",0.01*VALUE(LEFT(F60,LEN(F60)-1)),IF(RIGHT(F60,1)="k",1000*VALUE(LEFT(F60,LEN(F60)-1)),VALUE(SUBSTITUTE(F60,",",""))))))))),"N/A")</f>
        <v>N/A</v>
      </c>
      <c r="N60" t="str">
        <f t="shared" ref="N60:N123" si="9">IFERROR(IF(TRIM(G60)="-", "N/A", IF(RIGHT(G60,1)=")",IF(RIGHT(G60,2)="T)",-1000000000000*VALUE(MID(G60,2,LEN(G60)-3)),IF(RIGHT(G60,2)="M)",-1000000*VALUE(MID(G60,2,LEN(G60)-3)),IF(RIGHT(G60,2)="B)",-1000000000*VALUE(MID(G60,2,LEN(G60)-3)),IF(RIGHT(G60,2)="k)",-1000*VALUE(MID(G60,2,LEN(G60)-3)),VALUE(SUBSTITUTE(G60,",","")))))),IF(RIGHT(G60,1)="T",1000000000000*VALUE(LEFT(G60,LEN(G60)-1)),IF(RIGHT(G60,1)="M",1000000*VALUE(LEFT(G60,LEN(G60)-1)),IF(RIGHT(G60,1)="B",1000000000*VALUE(LEFT(G60,LEN(G60)-1)),IF(RIGHT(G60,1)="%",0.01*VALUE(LEFT(G60,LEN(G60)-1)),IF(RIGHT(G60,1)="k",1000*VALUE(LEFT(G60,LEN(G60)-1)),VALUE(SUBSTITUTE(G60,",",""))))))))),"N/A")</f>
        <v>N/A</v>
      </c>
    </row>
    <row r="61" spans="1:14" x14ac:dyDescent="0.3">
      <c r="A61" s="1">
        <v>0</v>
      </c>
      <c r="B61" t="s">
        <v>108</v>
      </c>
      <c r="C61" t="s">
        <v>7581</v>
      </c>
      <c r="F61">
        <v>0.19</v>
      </c>
      <c r="I61" t="str">
        <f t="shared" si="4"/>
        <v>N/A</v>
      </c>
      <c r="J61">
        <f t="shared" si="5"/>
        <v>5.5E-2</v>
      </c>
      <c r="K61" t="str">
        <f t="shared" si="6"/>
        <v>N/A</v>
      </c>
      <c r="L61" t="str">
        <f t="shared" si="7"/>
        <v>N/A</v>
      </c>
      <c r="M61">
        <f t="shared" si="8"/>
        <v>0.19</v>
      </c>
      <c r="N61" t="str">
        <f t="shared" si="9"/>
        <v>N/A</v>
      </c>
    </row>
    <row r="62" spans="1:14" x14ac:dyDescent="0.3">
      <c r="A62" s="1">
        <v>1</v>
      </c>
      <c r="B62" t="s">
        <v>110</v>
      </c>
      <c r="C62" t="s">
        <v>7582</v>
      </c>
      <c r="F62">
        <v>0.22</v>
      </c>
      <c r="I62" t="str">
        <f t="shared" si="4"/>
        <v>N/A</v>
      </c>
      <c r="J62">
        <f t="shared" si="5"/>
        <v>0.122</v>
      </c>
      <c r="K62" t="str">
        <f t="shared" si="6"/>
        <v>N/A</v>
      </c>
      <c r="L62" t="str">
        <f t="shared" si="7"/>
        <v>N/A</v>
      </c>
      <c r="M62">
        <f t="shared" si="8"/>
        <v>0.22</v>
      </c>
      <c r="N62" t="str">
        <f t="shared" si="9"/>
        <v>N/A</v>
      </c>
    </row>
    <row r="63" spans="1:14" x14ac:dyDescent="0.3">
      <c r="A63" s="1">
        <v>2</v>
      </c>
      <c r="B63" t="s">
        <v>112</v>
      </c>
      <c r="C63" t="s">
        <v>7583</v>
      </c>
      <c r="F63">
        <v>0.08</v>
      </c>
      <c r="I63" t="str">
        <f t="shared" si="4"/>
        <v>N/A</v>
      </c>
      <c r="J63">
        <f t="shared" si="5"/>
        <v>0.10199999999999999</v>
      </c>
      <c r="K63" t="str">
        <f t="shared" si="6"/>
        <v>N/A</v>
      </c>
      <c r="L63" t="str">
        <f t="shared" si="7"/>
        <v>N/A</v>
      </c>
      <c r="M63">
        <f t="shared" si="8"/>
        <v>0.08</v>
      </c>
      <c r="N63" t="str">
        <f t="shared" si="9"/>
        <v>N/A</v>
      </c>
    </row>
    <row r="64" spans="1:14" x14ac:dyDescent="0.3">
      <c r="A64" s="1">
        <v>3</v>
      </c>
      <c r="B64" t="s">
        <v>114</v>
      </c>
      <c r="C64" t="s">
        <v>4379</v>
      </c>
      <c r="F64">
        <v>0.12</v>
      </c>
      <c r="I64" t="str">
        <f t="shared" si="4"/>
        <v>N/A</v>
      </c>
      <c r="J64">
        <f t="shared" si="5"/>
        <v>9.9000000000000005E-2</v>
      </c>
      <c r="K64" t="str">
        <f t="shared" si="6"/>
        <v>N/A</v>
      </c>
      <c r="L64" t="str">
        <f t="shared" si="7"/>
        <v>N/A</v>
      </c>
      <c r="M64">
        <f t="shared" si="8"/>
        <v>0.12</v>
      </c>
      <c r="N64" t="str">
        <f t="shared" si="9"/>
        <v>N/A</v>
      </c>
    </row>
    <row r="65" spans="1:14" x14ac:dyDescent="0.3">
      <c r="A65" s="1">
        <v>4</v>
      </c>
      <c r="B65" t="s">
        <v>116</v>
      </c>
      <c r="C65" t="s">
        <v>7584</v>
      </c>
      <c r="F65">
        <v>0.08</v>
      </c>
      <c r="I65" t="str">
        <f t="shared" si="4"/>
        <v>N/A</v>
      </c>
      <c r="J65">
        <f t="shared" si="5"/>
        <v>9.6700000000000008E-2</v>
      </c>
      <c r="K65" t="str">
        <f t="shared" si="6"/>
        <v>N/A</v>
      </c>
      <c r="L65" t="str">
        <f t="shared" si="7"/>
        <v>N/A</v>
      </c>
      <c r="M65">
        <f t="shared" si="8"/>
        <v>0.08</v>
      </c>
      <c r="N65" t="str">
        <f t="shared" si="9"/>
        <v>N/A</v>
      </c>
    </row>
    <row r="66" spans="1:14" x14ac:dyDescent="0.3">
      <c r="A66" s="1">
        <v>5</v>
      </c>
      <c r="B66" t="s">
        <v>118</v>
      </c>
      <c r="C66" t="s">
        <v>7585</v>
      </c>
      <c r="I66" t="str">
        <f t="shared" si="4"/>
        <v>N/A</v>
      </c>
      <c r="J66">
        <f t="shared" si="5"/>
        <v>5.2499999999999998E-2</v>
      </c>
      <c r="K66" t="str">
        <f t="shared" si="6"/>
        <v>N/A</v>
      </c>
      <c r="L66" t="str">
        <f t="shared" si="7"/>
        <v>N/A</v>
      </c>
      <c r="M66" t="str">
        <f t="shared" si="8"/>
        <v>N/A</v>
      </c>
      <c r="N66" t="str">
        <f t="shared" si="9"/>
        <v>N/A</v>
      </c>
    </row>
    <row r="67" spans="1:14" x14ac:dyDescent="0.3">
      <c r="D67" t="s">
        <v>120</v>
      </c>
      <c r="E67" t="str">
        <f>C1</f>
        <v>AptarGroup, Inc. (ATR)</v>
      </c>
      <c r="I67" t="str">
        <f t="shared" si="4"/>
        <v>N/A</v>
      </c>
      <c r="J67" t="str">
        <f t="shared" si="5"/>
        <v>N/A</v>
      </c>
      <c r="K67" t="str">
        <f t="shared" si="6"/>
        <v>N/A</v>
      </c>
      <c r="L67" t="str">
        <f t="shared" si="7"/>
        <v>N/A</v>
      </c>
      <c r="M67" t="str">
        <f t="shared" si="8"/>
        <v>N/A</v>
      </c>
      <c r="N67" t="str">
        <f t="shared" si="9"/>
        <v>N/A</v>
      </c>
    </row>
    <row r="68" spans="1:14" x14ac:dyDescent="0.3">
      <c r="A68" s="1">
        <v>0</v>
      </c>
      <c r="B68" t="s">
        <v>121</v>
      </c>
      <c r="C68" t="s">
        <v>7555</v>
      </c>
      <c r="D68">
        <f ca="1">AVERAGE(VALUE(INDIRECT("J"&amp;(MATCH(B68,B69:B500,0)+68))),VALUE(INDIRECT("J"&amp;(MATCH(B68,B69:B500,0)+79))),VALUE(INDIRECT("J"&amp;(MATCH(B68,B69:B500,0)+90))),VALUE(INDIRECT("J"&amp;(MATCH(B68,B69:B500,0)+101))))</f>
        <v>4637500000</v>
      </c>
      <c r="E68" t="str">
        <f t="shared" ref="E68:E76" ca="1" si="10">IF(AND(C68&lt;&gt;"",D68&lt;&gt;0),IF(VALUE(J68)&gt;VALUE(K68),"above average","below average"),"no data")</f>
        <v>above average</v>
      </c>
      <c r="I68" t="str">
        <f t="shared" ca="1" si="4"/>
        <v>N/A</v>
      </c>
      <c r="J68">
        <f t="shared" si="5"/>
        <v>5580000000</v>
      </c>
      <c r="K68">
        <f t="shared" ca="1" si="6"/>
        <v>4637500000</v>
      </c>
      <c r="L68" t="str">
        <f t="shared" ca="1" si="7"/>
        <v>N/A</v>
      </c>
      <c r="M68" t="str">
        <f t="shared" si="8"/>
        <v>N/A</v>
      </c>
      <c r="N68" t="str">
        <f t="shared" si="9"/>
        <v>N/A</v>
      </c>
    </row>
    <row r="69" spans="1:14" x14ac:dyDescent="0.3">
      <c r="A69" s="1">
        <v>1</v>
      </c>
      <c r="B69" t="s">
        <v>122</v>
      </c>
      <c r="D69" t="e">
        <f ca="1">AVERAGE(VALUE(INDIRECT("J"&amp;(MATCH(B69,B70:B501,0)+69))),VALUE(INDIRECT("J"&amp;(MATCH(B69,B70:B501,0)+80))),VALUE(INDIRECT("J"&amp;(MATCH(B69,B70:B501,0)+91))),VALUE(INDIRECT("J"&amp;(MATCH(B69,B70:B501,0)+102))))</f>
        <v>#VALUE!</v>
      </c>
      <c r="E69" t="e">
        <f t="shared" ca="1" si="10"/>
        <v>#VALUE!</v>
      </c>
      <c r="I69" t="str">
        <f t="shared" ca="1" si="4"/>
        <v>N/A</v>
      </c>
      <c r="J69" t="str">
        <f t="shared" si="5"/>
        <v>N/A</v>
      </c>
      <c r="K69" t="str">
        <f t="shared" ca="1" si="6"/>
        <v>N/A</v>
      </c>
      <c r="L69" t="str">
        <f t="shared" ca="1" si="7"/>
        <v>N/A</v>
      </c>
      <c r="M69" t="str">
        <f t="shared" si="8"/>
        <v>N/A</v>
      </c>
      <c r="N69" t="str">
        <f t="shared" si="9"/>
        <v>N/A</v>
      </c>
    </row>
    <row r="70" spans="1:14" x14ac:dyDescent="0.3">
      <c r="A70" s="1">
        <v>2</v>
      </c>
      <c r="B70" t="s">
        <v>123</v>
      </c>
      <c r="C70" t="s">
        <v>7556</v>
      </c>
      <c r="D70">
        <f ca="1">AVERAGE(VALUE(INDIRECT("J"&amp;(MATCH(B70,B71:B502,0)+70))),VALUE(INDIRECT("J"&amp;(MATCH(B70,B71:B502,0)+81))),VALUE(INDIRECT("J"&amp;(MATCH(B70,B71:B502,0)+92))),VALUE(INDIRECT("J"&amp;(MATCH(B70,B71:B502,0)+103))))</f>
        <v>15.712499999999999</v>
      </c>
      <c r="E70" t="str">
        <f t="shared" ca="1" si="10"/>
        <v>above average</v>
      </c>
      <c r="F70" t="str">
        <f t="shared" ref="F70:F76" ca="1" si="11">IF(E70="above average",LOWER(TRIM(IF(ISNUMBER(VALUE(RIGHT(B70,1))),REPLACE(B70,LEN(B70),1,""),B70))),"")</f>
        <v>trailing p/e</v>
      </c>
      <c r="G70" t="str">
        <f ca="1">IFERROR(LEFT(F70,FIND("(",F70) - 2),F70)</f>
        <v>trailing p/e</v>
      </c>
      <c r="I70" t="str">
        <f t="shared" ca="1" si="4"/>
        <v>N/A</v>
      </c>
      <c r="J70">
        <f t="shared" si="5"/>
        <v>27.02</v>
      </c>
      <c r="K70">
        <f t="shared" ca="1" si="6"/>
        <v>15.7125</v>
      </c>
      <c r="L70" t="str">
        <f t="shared" ca="1" si="7"/>
        <v>N/A</v>
      </c>
      <c r="M70" t="str">
        <f t="shared" ca="1" si="8"/>
        <v>N/A</v>
      </c>
      <c r="N70" t="str">
        <f t="shared" ca="1" si="9"/>
        <v>N/A</v>
      </c>
    </row>
    <row r="71" spans="1:14" x14ac:dyDescent="0.3">
      <c r="A71" s="1">
        <v>3</v>
      </c>
      <c r="B71" t="s">
        <v>124</v>
      </c>
      <c r="C71" t="s">
        <v>7586</v>
      </c>
      <c r="D71">
        <f ca="1">AVERAGE(VALUE(INDIRECT("J"&amp;(MATCH(B71,B72:B503,0)+71))),VALUE(INDIRECT("J"&amp;(MATCH(B71,B72:B503,0)+82))),VALUE(INDIRECT("J"&amp;(MATCH(B71,B72:B503,0)+93))),VALUE(INDIRECT("J"&amp;(MATCH(B71,B72:B503,0)+104))))</f>
        <v>13.5975</v>
      </c>
      <c r="E71" t="str">
        <f t="shared" ca="1" si="10"/>
        <v>above average</v>
      </c>
      <c r="F71" t="str">
        <f t="shared" ca="1" si="11"/>
        <v>forward p/e</v>
      </c>
      <c r="G71" t="str">
        <f t="shared" ref="G71:G76" ca="1" si="12">IF(F71&lt;&gt;"", G70 &amp; ", " &amp; IFERROR(LEFT(F71,FIND("(",F71) - 2),F71),G70)</f>
        <v>trailing p/e, forward p/e</v>
      </c>
      <c r="I71" t="str">
        <f t="shared" ca="1" si="4"/>
        <v>N/A</v>
      </c>
      <c r="J71">
        <f t="shared" si="5"/>
        <v>23.6</v>
      </c>
      <c r="K71">
        <f t="shared" ca="1" si="6"/>
        <v>13.5975</v>
      </c>
      <c r="L71" t="str">
        <f t="shared" ca="1" si="7"/>
        <v>N/A</v>
      </c>
      <c r="M71" t="str">
        <f t="shared" ca="1" si="8"/>
        <v>N/A</v>
      </c>
      <c r="N71" t="str">
        <f t="shared" ca="1" si="9"/>
        <v>N/A</v>
      </c>
    </row>
    <row r="72" spans="1:14" x14ac:dyDescent="0.3">
      <c r="A72" s="1">
        <v>4</v>
      </c>
      <c r="B72" t="s">
        <v>126</v>
      </c>
      <c r="C72" t="s">
        <v>7587</v>
      </c>
      <c r="D72">
        <f ca="1">AVERAGE(VALUE(INDIRECT("J"&amp;(MATCH(B72,B73:B504,0)+72))),VALUE(INDIRECT("J"&amp;(MATCH(B72,B73:B504,0)+83))),VALUE(INDIRECT("J"&amp;(MATCH(B72,B73:B504,0)+94))),VALUE(INDIRECT("J"&amp;(MATCH(B72,B73:B504,0)+105))))</f>
        <v>3.0425000000000004</v>
      </c>
      <c r="E72" t="str">
        <f t="shared" ca="1" si="10"/>
        <v>below average</v>
      </c>
      <c r="F72" t="str">
        <f t="shared" ca="1" si="11"/>
        <v/>
      </c>
      <c r="G72" t="str">
        <f t="shared" ca="1" si="12"/>
        <v>trailing p/e, forward p/e</v>
      </c>
      <c r="I72" t="str">
        <f t="shared" ca="1" si="4"/>
        <v>N/A</v>
      </c>
      <c r="J72">
        <f t="shared" si="5"/>
        <v>2.69</v>
      </c>
      <c r="K72">
        <f t="shared" ca="1" si="6"/>
        <v>3.0425</v>
      </c>
      <c r="L72" t="str">
        <f t="shared" ca="1" si="7"/>
        <v>N/A</v>
      </c>
      <c r="M72" t="str">
        <f t="shared" ca="1" si="8"/>
        <v>N/A</v>
      </c>
      <c r="N72" t="str">
        <f t="shared" ca="1" si="9"/>
        <v>N/A</v>
      </c>
    </row>
    <row r="73" spans="1:14" x14ac:dyDescent="0.3">
      <c r="A73" s="1">
        <v>5</v>
      </c>
      <c r="B73" t="s">
        <v>128</v>
      </c>
      <c r="C73" t="s">
        <v>6229</v>
      </c>
      <c r="D73">
        <f ca="1">AVERAGE(VALUE(INDIRECT("J"&amp;(MATCH(B73,B74:B505,0)+73))),VALUE(INDIRECT("J"&amp;(MATCH(B73,B74:B505,0)+84))),VALUE(INDIRECT("J"&amp;(MATCH(B73,B74:B505,0)+95))),VALUE(INDIRECT("J"&amp;(MATCH(B73,B74:B505,0)+106))))</f>
        <v>1.1025</v>
      </c>
      <c r="E73" t="str">
        <f t="shared" ca="1" si="10"/>
        <v>above average</v>
      </c>
      <c r="F73" t="str">
        <f t="shared" ca="1" si="11"/>
        <v>price/sales (ttm)</v>
      </c>
      <c r="G73" t="str">
        <f t="shared" ca="1" si="12"/>
        <v>trailing p/e, forward p/e, price/sales</v>
      </c>
      <c r="I73" t="str">
        <f t="shared" ca="1" si="4"/>
        <v>N/A</v>
      </c>
      <c r="J73">
        <f t="shared" si="5"/>
        <v>2.38</v>
      </c>
      <c r="K73">
        <f t="shared" ca="1" si="6"/>
        <v>1.1025</v>
      </c>
      <c r="L73" t="str">
        <f t="shared" ca="1" si="7"/>
        <v>N/A</v>
      </c>
      <c r="M73" t="str">
        <f t="shared" ca="1" si="8"/>
        <v>N/A</v>
      </c>
      <c r="N73" t="str">
        <f t="shared" ca="1" si="9"/>
        <v>N/A</v>
      </c>
    </row>
    <row r="74" spans="1:14" x14ac:dyDescent="0.3">
      <c r="A74" s="1">
        <v>6</v>
      </c>
      <c r="B74" t="s">
        <v>130</v>
      </c>
      <c r="C74" t="s">
        <v>7588</v>
      </c>
      <c r="D74">
        <f ca="1">AVERAGE(VALUE(INDIRECT("J"&amp;(MATCH(B74,B75:B506,0)+74))),VALUE(INDIRECT("J"&amp;(MATCH(B74,B75:B506,0)+85))),VALUE(INDIRECT("J"&amp;(MATCH(B74,B75:B506,0)+96))),VALUE(INDIRECT("J"&amp;(MATCH(B74,B75:B506,0)+107))))</f>
        <v>6.62</v>
      </c>
      <c r="E74" t="str">
        <f t="shared" ca="1" si="10"/>
        <v>below average</v>
      </c>
      <c r="F74" t="str">
        <f t="shared" ca="1" si="11"/>
        <v/>
      </c>
      <c r="G74" t="str">
        <f t="shared" ca="1" si="12"/>
        <v>trailing p/e, forward p/e, price/sales</v>
      </c>
      <c r="I74" t="str">
        <f t="shared" ca="1" si="4"/>
        <v>N/A</v>
      </c>
      <c r="J74">
        <f t="shared" si="5"/>
        <v>4.51</v>
      </c>
      <c r="K74">
        <f t="shared" ca="1" si="6"/>
        <v>6.62</v>
      </c>
      <c r="L74" t="str">
        <f t="shared" ca="1" si="7"/>
        <v>N/A</v>
      </c>
      <c r="M74" t="str">
        <f t="shared" ca="1" si="8"/>
        <v>N/A</v>
      </c>
      <c r="N74" t="str">
        <f t="shared" ca="1" si="9"/>
        <v>N/A</v>
      </c>
    </row>
    <row r="75" spans="1:14" x14ac:dyDescent="0.3">
      <c r="A75" s="1">
        <v>7</v>
      </c>
      <c r="B75" t="s">
        <v>132</v>
      </c>
      <c r="D75" t="e">
        <f ca="1">AVERAGE(VALUE(INDIRECT("J"&amp;(MATCH(B75,B76:B507,0)+75))),VALUE(INDIRECT("J"&amp;(MATCH(B75,B76:B507,0)+86))),VALUE(INDIRECT("J"&amp;(MATCH(B75,B76:B507,0)+97))),VALUE(INDIRECT("J"&amp;(MATCH(B75,B76:B507,0)+108))))</f>
        <v>#VALUE!</v>
      </c>
      <c r="E75" t="e">
        <f t="shared" ca="1" si="10"/>
        <v>#VALUE!</v>
      </c>
      <c r="F75" t="e">
        <f t="shared" ca="1" si="11"/>
        <v>#VALUE!</v>
      </c>
      <c r="G75" t="e">
        <f t="shared" ca="1" si="12"/>
        <v>#VALUE!</v>
      </c>
      <c r="I75" t="str">
        <f t="shared" ca="1" si="4"/>
        <v>N/A</v>
      </c>
      <c r="J75" t="str">
        <f t="shared" si="5"/>
        <v>N/A</v>
      </c>
      <c r="K75" t="str">
        <f t="shared" ca="1" si="6"/>
        <v>N/A</v>
      </c>
      <c r="L75" t="str">
        <f t="shared" ca="1" si="7"/>
        <v>N/A</v>
      </c>
      <c r="M75" t="str">
        <f t="shared" ca="1" si="8"/>
        <v>N/A</v>
      </c>
      <c r="N75" t="str">
        <f t="shared" ca="1" si="9"/>
        <v>N/A</v>
      </c>
    </row>
    <row r="76" spans="1:14" x14ac:dyDescent="0.3">
      <c r="A76" s="1">
        <v>8</v>
      </c>
      <c r="B76" t="s">
        <v>133</v>
      </c>
      <c r="D76" t="e">
        <f ca="1">AVERAGE(VALUE(INDIRECT("J"&amp;(MATCH(B76,B77:B508,0)+76))),VALUE(INDIRECT("J"&amp;(MATCH(B76,B77:B508,0)+87))),VALUE(INDIRECT("J"&amp;(MATCH(B76,B77:B508,0)+98))),VALUE(INDIRECT("J"&amp;(MATCH(B76,B77:B508,0)+109))))</f>
        <v>#VALUE!</v>
      </c>
      <c r="E76" t="e">
        <f t="shared" ca="1" si="10"/>
        <v>#VALUE!</v>
      </c>
      <c r="F76" t="e">
        <f t="shared" ca="1" si="11"/>
        <v>#VALUE!</v>
      </c>
      <c r="G76" t="e">
        <f t="shared" ca="1" si="12"/>
        <v>#VALUE!</v>
      </c>
      <c r="I76" t="str">
        <f t="shared" ca="1" si="4"/>
        <v>N/A</v>
      </c>
      <c r="J76" t="str">
        <f t="shared" si="5"/>
        <v>N/A</v>
      </c>
      <c r="K76" t="str">
        <f t="shared" ca="1" si="6"/>
        <v>N/A</v>
      </c>
      <c r="L76" t="str">
        <f t="shared" ca="1" si="7"/>
        <v>N/A</v>
      </c>
      <c r="M76" t="str">
        <f t="shared" ca="1" si="8"/>
        <v>N/A</v>
      </c>
      <c r="N76" t="str">
        <f t="shared" ca="1" si="9"/>
        <v>N/A</v>
      </c>
    </row>
    <row r="77" spans="1:14" x14ac:dyDescent="0.3">
      <c r="F77" t="e">
        <f ca="1">IF(F76="",IF(F75="",IF(F74="",IF(F73="",IF(F72="",IF(F71="",IFERROR(LEFT(F70,FIND("(",F70) - 2),F70),IFERROR(LEFT(F71,FIND("(",F71) - 2),F71)),IFERROR(LEFT(F72,FIND("(",F72) - 2),F72)),IFERROR(LEFT(F73,FIND("(",F73) - 2),F73)),IFERROR(LEFT(F74,FIND("(",F74) - 2),F74)),IFERROR(LEFT(F75,FIND("(",F75) - 2),F75)),IFERROR(LEFT(F76,FIND("(",F76) - 2),F76))</f>
        <v>#VALUE!</v>
      </c>
      <c r="G77" t="e">
        <f ca="1">TRIM(IF(LEFT(G76,1)=",",REPLACE(G76,1,1,""),SUBSTITUTE(G76,F77, "and " &amp; F77)))</f>
        <v>#VALUE!</v>
      </c>
      <c r="I77" t="str">
        <f t="shared" ca="1" si="4"/>
        <v>N/A</v>
      </c>
      <c r="J77" t="str">
        <f t="shared" si="5"/>
        <v>N/A</v>
      </c>
      <c r="K77" t="str">
        <f t="shared" si="6"/>
        <v>N/A</v>
      </c>
      <c r="L77" t="str">
        <f t="shared" si="7"/>
        <v>N/A</v>
      </c>
      <c r="M77" t="str">
        <f t="shared" ca="1" si="8"/>
        <v>N/A</v>
      </c>
      <c r="N77" t="str">
        <f t="shared" ca="1" si="9"/>
        <v>N/A</v>
      </c>
    </row>
    <row r="78" spans="1:14" x14ac:dyDescent="0.3">
      <c r="A78" s="1">
        <v>0</v>
      </c>
      <c r="B78" t="s">
        <v>134</v>
      </c>
      <c r="C78" t="s">
        <v>135</v>
      </c>
      <c r="D78" t="e">
        <f ca="1">IF(COUNTIF(E70:E76,"=above average")&gt;0,"There are some indications that "&amp;D1&amp;" may be overvalued. The company has a higher " &amp; G77 &amp; " than the comparable average", "Inconclusive")</f>
        <v>#VALUE!</v>
      </c>
      <c r="I78" t="str">
        <f t="shared" ca="1" si="4"/>
        <v>N/A</v>
      </c>
      <c r="J78" t="str">
        <f t="shared" si="5"/>
        <v>N/A</v>
      </c>
      <c r="K78" t="str">
        <f t="shared" ca="1" si="6"/>
        <v>N/A</v>
      </c>
      <c r="L78" t="str">
        <f t="shared" si="7"/>
        <v>N/A</v>
      </c>
      <c r="M78" t="str">
        <f t="shared" si="8"/>
        <v>N/A</v>
      </c>
      <c r="N78" t="str">
        <f t="shared" si="9"/>
        <v>N/A</v>
      </c>
    </row>
    <row r="79" spans="1:14" x14ac:dyDescent="0.3">
      <c r="A79" s="1">
        <v>1</v>
      </c>
      <c r="B79" t="s">
        <v>136</v>
      </c>
      <c r="C79" t="s">
        <v>137</v>
      </c>
      <c r="I79" t="str">
        <f t="shared" si="4"/>
        <v>N/A</v>
      </c>
      <c r="J79" t="str">
        <f t="shared" si="5"/>
        <v>N/A</v>
      </c>
      <c r="K79" t="str">
        <f t="shared" si="6"/>
        <v>N/A</v>
      </c>
      <c r="L79" t="str">
        <f t="shared" si="7"/>
        <v>N/A</v>
      </c>
      <c r="M79" t="str">
        <f t="shared" si="8"/>
        <v>N/A</v>
      </c>
      <c r="N79" t="str">
        <f t="shared" si="9"/>
        <v>N/A</v>
      </c>
    </row>
    <row r="80" spans="1:14" x14ac:dyDescent="0.3">
      <c r="I80" t="str">
        <f t="shared" si="4"/>
        <v>N/A</v>
      </c>
      <c r="J80" t="str">
        <f t="shared" si="5"/>
        <v>N/A</v>
      </c>
      <c r="K80" t="str">
        <f t="shared" si="6"/>
        <v>N/A</v>
      </c>
      <c r="L80" t="str">
        <f t="shared" si="7"/>
        <v>N/A</v>
      </c>
      <c r="M80" t="str">
        <f t="shared" si="8"/>
        <v>N/A</v>
      </c>
      <c r="N80" t="str">
        <f t="shared" si="9"/>
        <v>N/A</v>
      </c>
    </row>
    <row r="81" spans="1:14" x14ac:dyDescent="0.3">
      <c r="A81" s="1">
        <v>0</v>
      </c>
      <c r="B81" t="s">
        <v>138</v>
      </c>
      <c r="C81" t="s">
        <v>7589</v>
      </c>
      <c r="F81" t="str">
        <f t="shared" ref="F81:F87" ca="1" si="13">IF(E70="below average",LOWER(TRIM(IF(ISNUMBER(VALUE(RIGHT(B70,1))),REPLACE(B70,LEN(B70),1,""),B70))),"")</f>
        <v/>
      </c>
      <c r="G81" t="str">
        <f ca="1">IFERROR(LEFT(F81,FIND("(",F81) - 2),F81)</f>
        <v/>
      </c>
      <c r="I81" t="str">
        <f t="shared" ca="1" si="4"/>
        <v>N/A</v>
      </c>
      <c r="J81">
        <f t="shared" si="5"/>
        <v>9.0899999999999995E-2</v>
      </c>
      <c r="K81" t="str">
        <f t="shared" si="6"/>
        <v>N/A</v>
      </c>
      <c r="L81" t="str">
        <f t="shared" si="7"/>
        <v>N/A</v>
      </c>
      <c r="M81" t="str">
        <f t="shared" ca="1" si="8"/>
        <v>N/A</v>
      </c>
      <c r="N81" t="str">
        <f t="shared" ca="1" si="9"/>
        <v>N/A</v>
      </c>
    </row>
    <row r="82" spans="1:14" x14ac:dyDescent="0.3">
      <c r="A82" s="1">
        <v>1</v>
      </c>
      <c r="B82" t="s">
        <v>140</v>
      </c>
      <c r="C82" t="s">
        <v>7590</v>
      </c>
      <c r="F82" t="str">
        <f t="shared" ca="1" si="13"/>
        <v/>
      </c>
      <c r="G82" t="str">
        <f t="shared" ref="G82:G87" ca="1" si="14">IF(F82&lt;&gt;"", G81 &amp; ", " &amp; IFERROR(LEFT(F82,FIND("(",F82) - 2),F82),G81)</f>
        <v/>
      </c>
      <c r="I82" t="str">
        <f t="shared" ca="1" si="4"/>
        <v>N/A</v>
      </c>
      <c r="J82">
        <f t="shared" si="5"/>
        <v>0.13570000000000002</v>
      </c>
      <c r="K82" t="str">
        <f t="shared" si="6"/>
        <v>N/A</v>
      </c>
      <c r="L82" t="str">
        <f t="shared" si="7"/>
        <v>N/A</v>
      </c>
      <c r="M82" t="str">
        <f t="shared" ca="1" si="8"/>
        <v>N/A</v>
      </c>
      <c r="N82" t="str">
        <f t="shared" ca="1" si="9"/>
        <v>N/A</v>
      </c>
    </row>
    <row r="83" spans="1:14" x14ac:dyDescent="0.3">
      <c r="F83" t="str">
        <f t="shared" ca="1" si="13"/>
        <v>peg ratio (5 yr expected)</v>
      </c>
      <c r="G83" t="str">
        <f t="shared" ca="1" si="14"/>
        <v>, peg ratio</v>
      </c>
      <c r="I83" t="str">
        <f t="shared" ca="1" si="4"/>
        <v>N/A</v>
      </c>
      <c r="J83" t="str">
        <f t="shared" si="5"/>
        <v>N/A</v>
      </c>
      <c r="K83" t="str">
        <f t="shared" si="6"/>
        <v>N/A</v>
      </c>
      <c r="L83" t="str">
        <f t="shared" si="7"/>
        <v>N/A</v>
      </c>
      <c r="M83" t="str">
        <f t="shared" ca="1" si="8"/>
        <v>N/A</v>
      </c>
      <c r="N83" t="str">
        <f t="shared" ca="1" si="9"/>
        <v>N/A</v>
      </c>
    </row>
    <row r="84" spans="1:14" x14ac:dyDescent="0.3">
      <c r="A84" s="1">
        <v>0</v>
      </c>
      <c r="B84" t="s">
        <v>142</v>
      </c>
      <c r="C84" t="s">
        <v>861</v>
      </c>
      <c r="F84" t="str">
        <f t="shared" ca="1" si="13"/>
        <v/>
      </c>
      <c r="G84" t="str">
        <f t="shared" ca="1" si="14"/>
        <v>, peg ratio</v>
      </c>
      <c r="I84" t="str">
        <f t="shared" ca="1" si="4"/>
        <v>N/A</v>
      </c>
      <c r="J84">
        <f t="shared" si="5"/>
        <v>7.6600000000000001E-2</v>
      </c>
      <c r="K84" t="str">
        <f t="shared" si="6"/>
        <v>N/A</v>
      </c>
      <c r="L84" t="str">
        <f t="shared" si="7"/>
        <v>N/A</v>
      </c>
      <c r="M84" t="str">
        <f t="shared" ca="1" si="8"/>
        <v>N/A</v>
      </c>
      <c r="N84" t="str">
        <f t="shared" ca="1" si="9"/>
        <v>N/A</v>
      </c>
    </row>
    <row r="85" spans="1:14" x14ac:dyDescent="0.3">
      <c r="A85" s="1">
        <v>1</v>
      </c>
      <c r="B85" t="s">
        <v>144</v>
      </c>
      <c r="C85" t="s">
        <v>7591</v>
      </c>
      <c r="F85" t="str">
        <f t="shared" ca="1" si="13"/>
        <v>price/book (mrq)</v>
      </c>
      <c r="G85" t="str">
        <f t="shared" ca="1" si="14"/>
        <v>, peg ratio, price/book</v>
      </c>
      <c r="I85" t="str">
        <f t="shared" ca="1" si="4"/>
        <v>N/A</v>
      </c>
      <c r="J85">
        <f t="shared" si="5"/>
        <v>0.17030000000000001</v>
      </c>
      <c r="K85" t="str">
        <f t="shared" si="6"/>
        <v>N/A</v>
      </c>
      <c r="L85" t="str">
        <f t="shared" si="7"/>
        <v>N/A</v>
      </c>
      <c r="M85" t="str">
        <f t="shared" ca="1" si="8"/>
        <v>N/A</v>
      </c>
      <c r="N85" t="str">
        <f t="shared" ca="1" si="9"/>
        <v>N/A</v>
      </c>
    </row>
    <row r="86" spans="1:14" x14ac:dyDescent="0.3">
      <c r="F86" t="e">
        <f t="shared" ca="1" si="13"/>
        <v>#VALUE!</v>
      </c>
      <c r="G86" t="e">
        <f t="shared" ca="1" si="14"/>
        <v>#VALUE!</v>
      </c>
      <c r="I86" t="str">
        <f t="shared" ca="1" si="4"/>
        <v>N/A</v>
      </c>
      <c r="J86" t="str">
        <f t="shared" si="5"/>
        <v>N/A</v>
      </c>
      <c r="K86" t="str">
        <f t="shared" si="6"/>
        <v>N/A</v>
      </c>
      <c r="L86" t="str">
        <f t="shared" si="7"/>
        <v>N/A</v>
      </c>
      <c r="M86" t="str">
        <f t="shared" ca="1" si="8"/>
        <v>N/A</v>
      </c>
      <c r="N86" t="str">
        <f t="shared" ca="1" si="9"/>
        <v>N/A</v>
      </c>
    </row>
    <row r="87" spans="1:14" x14ac:dyDescent="0.3">
      <c r="A87" s="1">
        <v>0</v>
      </c>
      <c r="B87" t="s">
        <v>146</v>
      </c>
      <c r="C87" t="s">
        <v>7592</v>
      </c>
      <c r="F87" t="e">
        <f t="shared" ca="1" si="13"/>
        <v>#VALUE!</v>
      </c>
      <c r="G87" t="e">
        <f t="shared" ca="1" si="14"/>
        <v>#VALUE!</v>
      </c>
      <c r="I87" t="str">
        <f t="shared" ca="1" si="4"/>
        <v>N/A</v>
      </c>
      <c r="J87">
        <f t="shared" si="5"/>
        <v>2350000000</v>
      </c>
      <c r="K87" t="str">
        <f t="shared" si="6"/>
        <v>N/A</v>
      </c>
      <c r="L87" t="str">
        <f t="shared" si="7"/>
        <v>N/A</v>
      </c>
      <c r="M87" t="str">
        <f t="shared" ca="1" si="8"/>
        <v>N/A</v>
      </c>
      <c r="N87" t="str">
        <f t="shared" ca="1" si="9"/>
        <v>N/A</v>
      </c>
    </row>
    <row r="88" spans="1:14" x14ac:dyDescent="0.3">
      <c r="A88" s="1">
        <v>1</v>
      </c>
      <c r="B88" t="s">
        <v>147</v>
      </c>
      <c r="C88" t="s">
        <v>7593</v>
      </c>
      <c r="F88" t="e">
        <f ca="1">IF(F87="",IF(F86="",IF(F85="",IF(F84="",IF(F83="",IF(F82="",IFERROR(LEFT(F81,FIND("(",F81) - 2),F81),IFERROR(LEFT(F82,FIND("(",F82) - 2),F82)),IFERROR(LEFT(F83,FIND("(",F83) - 2),F83)),IFERROR(LEFT(F84,FIND("(",F84) - 2),F84)),IFERROR(LEFT(F85,FIND("(",F85) - 2),F85)),IFERROR(LEFT(F86,FIND("(",F86) - 2),F86)),IFERROR(LEFT(F87,FIND("(",F87) - 2),F87))</f>
        <v>#VALUE!</v>
      </c>
      <c r="G88" t="e">
        <f ca="1">TRIM(IF(LEFT(G87,1)=",",REPLACE(G87,1,1,""),SUBSTITUTE(G87,F88, "and " &amp; F88)))</f>
        <v>#VALUE!</v>
      </c>
      <c r="I88" t="str">
        <f t="shared" ca="1" si="4"/>
        <v>N/A</v>
      </c>
      <c r="J88">
        <f t="shared" si="5"/>
        <v>37.47</v>
      </c>
      <c r="K88" t="str">
        <f t="shared" si="6"/>
        <v>N/A</v>
      </c>
      <c r="L88" t="str">
        <f t="shared" si="7"/>
        <v>N/A</v>
      </c>
      <c r="M88" t="str">
        <f t="shared" ca="1" si="8"/>
        <v>N/A</v>
      </c>
      <c r="N88" t="str">
        <f t="shared" ca="1" si="9"/>
        <v>N/A</v>
      </c>
    </row>
    <row r="89" spans="1:14" x14ac:dyDescent="0.3">
      <c r="A89" s="1">
        <v>2</v>
      </c>
      <c r="B89" t="s">
        <v>149</v>
      </c>
      <c r="C89" t="s">
        <v>1875</v>
      </c>
      <c r="D89" t="e">
        <f ca="1">IF(COUNTIF(E70:E76,"=below average")&gt;0,"There are some indications that "&amp;D1&amp;" may be undervalued. The company has a lower " &amp; G88 &amp; " than the comparable average", "Inconclusive")</f>
        <v>#VALUE!</v>
      </c>
      <c r="I89" t="str">
        <f t="shared" ca="1" si="4"/>
        <v>N/A</v>
      </c>
      <c r="J89">
        <f t="shared" si="5"/>
        <v>3.3000000000000002E-2</v>
      </c>
      <c r="K89" t="str">
        <f t="shared" ca="1" si="6"/>
        <v>N/A</v>
      </c>
      <c r="L89" t="str">
        <f t="shared" si="7"/>
        <v>N/A</v>
      </c>
      <c r="M89" t="str">
        <f t="shared" si="8"/>
        <v>N/A</v>
      </c>
      <c r="N89" t="str">
        <f t="shared" si="9"/>
        <v>N/A</v>
      </c>
    </row>
    <row r="90" spans="1:14" x14ac:dyDescent="0.3">
      <c r="A90" s="1">
        <v>3</v>
      </c>
      <c r="B90" t="s">
        <v>151</v>
      </c>
      <c r="C90" t="s">
        <v>7594</v>
      </c>
      <c r="I90" t="str">
        <f t="shared" si="4"/>
        <v>N/A</v>
      </c>
      <c r="J90">
        <f t="shared" si="5"/>
        <v>832860000</v>
      </c>
      <c r="K90" t="str">
        <f t="shared" si="6"/>
        <v>N/A</v>
      </c>
      <c r="L90" t="str">
        <f t="shared" si="7"/>
        <v>N/A</v>
      </c>
      <c r="M90" t="str">
        <f t="shared" si="8"/>
        <v>N/A</v>
      </c>
      <c r="N90" t="str">
        <f t="shared" si="9"/>
        <v>N/A</v>
      </c>
    </row>
    <row r="91" spans="1:14" x14ac:dyDescent="0.3">
      <c r="A91" s="1">
        <v>4</v>
      </c>
      <c r="B91" t="s">
        <v>153</v>
      </c>
      <c r="C91" t="s">
        <v>7595</v>
      </c>
      <c r="I91" t="str">
        <f t="shared" si="4"/>
        <v>N/A</v>
      </c>
      <c r="J91">
        <f t="shared" si="5"/>
        <v>475050000</v>
      </c>
      <c r="K91" t="str">
        <f t="shared" si="6"/>
        <v>N/A</v>
      </c>
      <c r="L91" t="str">
        <f t="shared" si="7"/>
        <v>N/A</v>
      </c>
      <c r="M91" t="str">
        <f t="shared" si="8"/>
        <v>N/A</v>
      </c>
      <c r="N91" t="str">
        <f t="shared" si="9"/>
        <v>N/A</v>
      </c>
    </row>
    <row r="92" spans="1:14" x14ac:dyDescent="0.3">
      <c r="A92" s="1">
        <v>5</v>
      </c>
      <c r="B92" t="s">
        <v>155</v>
      </c>
      <c r="C92" t="s">
        <v>7596</v>
      </c>
      <c r="I92" t="str">
        <f t="shared" si="4"/>
        <v>N/A</v>
      </c>
      <c r="J92">
        <f t="shared" si="5"/>
        <v>213550000</v>
      </c>
      <c r="K92" t="str">
        <f t="shared" si="6"/>
        <v>N/A</v>
      </c>
      <c r="L92" t="str">
        <f t="shared" si="7"/>
        <v>N/A</v>
      </c>
      <c r="M92" t="str">
        <f t="shared" si="8"/>
        <v>N/A</v>
      </c>
      <c r="N92" t="str">
        <f t="shared" si="9"/>
        <v>N/A</v>
      </c>
    </row>
    <row r="93" spans="1:14" x14ac:dyDescent="0.3">
      <c r="A93" s="1">
        <v>6</v>
      </c>
      <c r="B93" t="s">
        <v>157</v>
      </c>
      <c r="C93" t="s">
        <v>7557</v>
      </c>
      <c r="I93" t="str">
        <f t="shared" si="4"/>
        <v>N/A</v>
      </c>
      <c r="J93">
        <f t="shared" si="5"/>
        <v>3.31</v>
      </c>
      <c r="K93" t="str">
        <f t="shared" si="6"/>
        <v>N/A</v>
      </c>
      <c r="L93" t="str">
        <f t="shared" si="7"/>
        <v>N/A</v>
      </c>
      <c r="M93" t="str">
        <f t="shared" si="8"/>
        <v>N/A</v>
      </c>
      <c r="N93" t="str">
        <f t="shared" si="9"/>
        <v>N/A</v>
      </c>
    </row>
    <row r="94" spans="1:14" x14ac:dyDescent="0.3">
      <c r="A94" s="1">
        <v>7</v>
      </c>
      <c r="B94" t="s">
        <v>158</v>
      </c>
      <c r="C94" t="s">
        <v>7597</v>
      </c>
      <c r="I94" t="str">
        <f t="shared" si="4"/>
        <v>N/A</v>
      </c>
      <c r="J94">
        <f t="shared" si="5"/>
        <v>0.18100000000000002</v>
      </c>
      <c r="K94" t="str">
        <f t="shared" si="6"/>
        <v>N/A</v>
      </c>
      <c r="L94" t="str">
        <f t="shared" si="7"/>
        <v>N/A</v>
      </c>
      <c r="M94" t="str">
        <f t="shared" si="8"/>
        <v>N/A</v>
      </c>
      <c r="N94" t="str">
        <f t="shared" si="9"/>
        <v>N/A</v>
      </c>
    </row>
    <row r="95" spans="1:14" x14ac:dyDescent="0.3">
      <c r="I95" t="str">
        <f t="shared" si="4"/>
        <v>N/A</v>
      </c>
      <c r="J95" t="str">
        <f t="shared" si="5"/>
        <v>N/A</v>
      </c>
      <c r="K95" t="str">
        <f t="shared" si="6"/>
        <v>N/A</v>
      </c>
      <c r="L95" t="str">
        <f t="shared" si="7"/>
        <v>N/A</v>
      </c>
      <c r="M95" t="str">
        <f t="shared" si="8"/>
        <v>N/A</v>
      </c>
      <c r="N95" t="str">
        <f t="shared" si="9"/>
        <v>N/A</v>
      </c>
    </row>
    <row r="96" spans="1:14" x14ac:dyDescent="0.3">
      <c r="A96" s="1">
        <v>0</v>
      </c>
      <c r="B96" t="s">
        <v>159</v>
      </c>
      <c r="C96" t="s">
        <v>7598</v>
      </c>
      <c r="I96" t="str">
        <f t="shared" si="4"/>
        <v>N/A</v>
      </c>
      <c r="J96">
        <f t="shared" si="5"/>
        <v>284730000</v>
      </c>
      <c r="K96" t="str">
        <f t="shared" si="6"/>
        <v>N/A</v>
      </c>
      <c r="L96" t="str">
        <f t="shared" si="7"/>
        <v>N/A</v>
      </c>
      <c r="M96" t="str">
        <f t="shared" si="8"/>
        <v>N/A</v>
      </c>
      <c r="N96" t="str">
        <f t="shared" si="9"/>
        <v>N/A</v>
      </c>
    </row>
    <row r="97" spans="1:14" x14ac:dyDescent="0.3">
      <c r="A97" s="1">
        <v>1</v>
      </c>
      <c r="B97" t="s">
        <v>161</v>
      </c>
      <c r="C97" t="s">
        <v>7599</v>
      </c>
      <c r="I97" t="str">
        <f t="shared" si="4"/>
        <v>N/A</v>
      </c>
      <c r="J97">
        <f t="shared" si="5"/>
        <v>4.5599999999999996</v>
      </c>
      <c r="K97" t="str">
        <f t="shared" si="6"/>
        <v>N/A</v>
      </c>
      <c r="L97" t="str">
        <f t="shared" si="7"/>
        <v>N/A</v>
      </c>
      <c r="M97" t="str">
        <f t="shared" si="8"/>
        <v>N/A</v>
      </c>
      <c r="N97" t="str">
        <f t="shared" si="9"/>
        <v>N/A</v>
      </c>
    </row>
    <row r="98" spans="1:14" x14ac:dyDescent="0.3">
      <c r="A98" s="1">
        <v>2</v>
      </c>
      <c r="B98" t="s">
        <v>163</v>
      </c>
      <c r="C98" t="s">
        <v>7600</v>
      </c>
      <c r="I98" t="str">
        <f t="shared" si="4"/>
        <v>N/A</v>
      </c>
      <c r="J98">
        <f t="shared" si="5"/>
        <v>781230000</v>
      </c>
      <c r="K98" t="str">
        <f t="shared" si="6"/>
        <v>N/A</v>
      </c>
      <c r="L98" t="str">
        <f t="shared" si="7"/>
        <v>N/A</v>
      </c>
      <c r="M98" t="str">
        <f t="shared" si="8"/>
        <v>N/A</v>
      </c>
      <c r="N98" t="str">
        <f t="shared" si="9"/>
        <v>N/A</v>
      </c>
    </row>
    <row r="99" spans="1:14" x14ac:dyDescent="0.3">
      <c r="A99" s="1">
        <v>3</v>
      </c>
      <c r="B99" t="s">
        <v>165</v>
      </c>
      <c r="C99" t="s">
        <v>7601</v>
      </c>
      <c r="I99" t="str">
        <f t="shared" si="4"/>
        <v>N/A</v>
      </c>
      <c r="J99">
        <f t="shared" si="5"/>
        <v>62.97</v>
      </c>
      <c r="K99" t="str">
        <f t="shared" si="6"/>
        <v>N/A</v>
      </c>
      <c r="L99" t="str">
        <f t="shared" si="7"/>
        <v>N/A</v>
      </c>
      <c r="M99" t="str">
        <f t="shared" si="8"/>
        <v>N/A</v>
      </c>
      <c r="N99" t="str">
        <f t="shared" si="9"/>
        <v>N/A</v>
      </c>
    </row>
    <row r="100" spans="1:14" x14ac:dyDescent="0.3">
      <c r="A100" s="1">
        <v>4</v>
      </c>
      <c r="B100" t="s">
        <v>167</v>
      </c>
      <c r="C100" t="s">
        <v>3360</v>
      </c>
      <c r="I100" t="str">
        <f t="shared" si="4"/>
        <v>N/A</v>
      </c>
      <c r="J100">
        <f t="shared" si="5"/>
        <v>2.8</v>
      </c>
      <c r="K100" t="str">
        <f t="shared" si="6"/>
        <v>N/A</v>
      </c>
      <c r="L100" t="str">
        <f t="shared" si="7"/>
        <v>N/A</v>
      </c>
      <c r="M100" t="str">
        <f t="shared" si="8"/>
        <v>N/A</v>
      </c>
      <c r="N100" t="str">
        <f t="shared" si="9"/>
        <v>N/A</v>
      </c>
    </row>
    <row r="101" spans="1:14" x14ac:dyDescent="0.3">
      <c r="A101" s="1">
        <v>5</v>
      </c>
      <c r="B101" t="s">
        <v>169</v>
      </c>
      <c r="C101" t="s">
        <v>7602</v>
      </c>
      <c r="I101" t="str">
        <f t="shared" si="4"/>
        <v>N/A</v>
      </c>
      <c r="J101">
        <f t="shared" si="5"/>
        <v>19.84</v>
      </c>
      <c r="K101" t="str">
        <f t="shared" si="6"/>
        <v>N/A</v>
      </c>
      <c r="L101" t="str">
        <f t="shared" si="7"/>
        <v>N/A</v>
      </c>
      <c r="M101" t="str">
        <f t="shared" si="8"/>
        <v>N/A</v>
      </c>
      <c r="N101" t="str">
        <f t="shared" si="9"/>
        <v>N/A</v>
      </c>
    </row>
    <row r="102" spans="1:14" x14ac:dyDescent="0.3">
      <c r="I102" t="str">
        <f t="shared" si="4"/>
        <v>N/A</v>
      </c>
      <c r="J102" t="str">
        <f t="shared" si="5"/>
        <v>N/A</v>
      </c>
      <c r="K102" t="str">
        <f t="shared" si="6"/>
        <v>N/A</v>
      </c>
      <c r="L102" t="str">
        <f t="shared" si="7"/>
        <v>N/A</v>
      </c>
      <c r="M102" t="str">
        <f t="shared" si="8"/>
        <v>N/A</v>
      </c>
      <c r="N102" t="str">
        <f t="shared" si="9"/>
        <v>N/A</v>
      </c>
    </row>
    <row r="103" spans="1:14" x14ac:dyDescent="0.3">
      <c r="A103" s="1">
        <v>0</v>
      </c>
      <c r="B103" t="s">
        <v>171</v>
      </c>
      <c r="C103" t="s">
        <v>7603</v>
      </c>
      <c r="I103" t="str">
        <f t="shared" si="4"/>
        <v>N/A</v>
      </c>
      <c r="J103">
        <f t="shared" si="5"/>
        <v>356290000</v>
      </c>
      <c r="K103" t="str">
        <f t="shared" si="6"/>
        <v>N/A</v>
      </c>
      <c r="L103" t="str">
        <f t="shared" si="7"/>
        <v>N/A</v>
      </c>
      <c r="M103" t="str">
        <f t="shared" si="8"/>
        <v>N/A</v>
      </c>
      <c r="N103" t="str">
        <f t="shared" si="9"/>
        <v>N/A</v>
      </c>
    </row>
    <row r="104" spans="1:14" x14ac:dyDescent="0.3">
      <c r="A104" s="1">
        <v>1</v>
      </c>
      <c r="B104" t="s">
        <v>173</v>
      </c>
      <c r="C104" t="s">
        <v>7604</v>
      </c>
      <c r="I104" t="str">
        <f t="shared" si="4"/>
        <v>N/A</v>
      </c>
      <c r="J104">
        <f t="shared" si="5"/>
        <v>237930000</v>
      </c>
      <c r="K104" t="str">
        <f t="shared" si="6"/>
        <v>N/A</v>
      </c>
      <c r="L104" t="str">
        <f t="shared" si="7"/>
        <v>N/A</v>
      </c>
      <c r="M104" t="str">
        <f t="shared" si="8"/>
        <v>N/A</v>
      </c>
      <c r="N104" t="str">
        <f t="shared" si="9"/>
        <v>N/A</v>
      </c>
    </row>
    <row r="105" spans="1:14" x14ac:dyDescent="0.3">
      <c r="I105" t="str">
        <f t="shared" si="4"/>
        <v>N/A</v>
      </c>
      <c r="J105" t="str">
        <f t="shared" si="5"/>
        <v>N/A</v>
      </c>
      <c r="K105" t="str">
        <f t="shared" si="6"/>
        <v>N/A</v>
      </c>
      <c r="L105" t="str">
        <f t="shared" si="7"/>
        <v>N/A</v>
      </c>
      <c r="M105" t="str">
        <f t="shared" si="8"/>
        <v>N/A</v>
      </c>
      <c r="N105" t="str">
        <f t="shared" si="9"/>
        <v>N/A</v>
      </c>
    </row>
    <row r="106" spans="1:14" x14ac:dyDescent="0.3">
      <c r="A106" s="1">
        <v>0</v>
      </c>
      <c r="B106" t="s">
        <v>23</v>
      </c>
      <c r="C106" t="s">
        <v>1113</v>
      </c>
      <c r="I106" t="str">
        <f t="shared" si="4"/>
        <v>N/A</v>
      </c>
      <c r="J106">
        <f t="shared" si="5"/>
        <v>0.92</v>
      </c>
      <c r="K106" t="str">
        <f t="shared" si="6"/>
        <v>N/A</v>
      </c>
      <c r="L106" t="str">
        <f t="shared" si="7"/>
        <v>N/A</v>
      </c>
      <c r="M106" t="str">
        <f t="shared" si="8"/>
        <v>N/A</v>
      </c>
      <c r="N106" t="str">
        <f t="shared" si="9"/>
        <v>N/A</v>
      </c>
    </row>
    <row r="107" spans="1:14" x14ac:dyDescent="0.3">
      <c r="A107" s="1">
        <v>1</v>
      </c>
      <c r="B107" t="s">
        <v>175</v>
      </c>
      <c r="C107" t="s">
        <v>7605</v>
      </c>
      <c r="I107" t="str">
        <f t="shared" si="4"/>
        <v>N/A</v>
      </c>
      <c r="J107">
        <f t="shared" si="5"/>
        <v>0.11560000000000001</v>
      </c>
      <c r="K107" t="str">
        <f t="shared" si="6"/>
        <v>N/A</v>
      </c>
      <c r="L107" t="str">
        <f t="shared" si="7"/>
        <v>N/A</v>
      </c>
      <c r="M107" t="str">
        <f t="shared" si="8"/>
        <v>N/A</v>
      </c>
      <c r="N107" t="str">
        <f t="shared" si="9"/>
        <v>N/A</v>
      </c>
    </row>
    <row r="108" spans="1:14" x14ac:dyDescent="0.3">
      <c r="A108" s="1">
        <v>2</v>
      </c>
      <c r="B108" t="s">
        <v>177</v>
      </c>
      <c r="C108" t="s">
        <v>178</v>
      </c>
      <c r="I108" t="str">
        <f t="shared" si="4"/>
        <v>N/A</v>
      </c>
      <c r="J108">
        <f t="shared" si="5"/>
        <v>0.14019999999999999</v>
      </c>
      <c r="K108" t="str">
        <f t="shared" si="6"/>
        <v>N/A</v>
      </c>
      <c r="L108" t="str">
        <f t="shared" si="7"/>
        <v>N/A</v>
      </c>
      <c r="M108" t="str">
        <f t="shared" si="8"/>
        <v>N/A</v>
      </c>
      <c r="N108" t="str">
        <f t="shared" si="9"/>
        <v>N/A</v>
      </c>
    </row>
    <row r="109" spans="1:14" x14ac:dyDescent="0.3">
      <c r="A109" s="1">
        <v>3</v>
      </c>
      <c r="B109" t="s">
        <v>179</v>
      </c>
      <c r="C109" t="s">
        <v>7606</v>
      </c>
      <c r="I109" t="str">
        <f t="shared" si="4"/>
        <v>N/A</v>
      </c>
      <c r="J109">
        <f t="shared" si="5"/>
        <v>90.79</v>
      </c>
      <c r="K109" t="str">
        <f t="shared" si="6"/>
        <v>N/A</v>
      </c>
      <c r="L109" t="str">
        <f t="shared" si="7"/>
        <v>N/A</v>
      </c>
      <c r="M109" t="str">
        <f t="shared" si="8"/>
        <v>N/A</v>
      </c>
      <c r="N109" t="str">
        <f t="shared" si="9"/>
        <v>N/A</v>
      </c>
    </row>
    <row r="110" spans="1:14" x14ac:dyDescent="0.3">
      <c r="A110" s="1">
        <v>4</v>
      </c>
      <c r="B110" t="s">
        <v>181</v>
      </c>
      <c r="C110" t="s">
        <v>7607</v>
      </c>
      <c r="I110" t="str">
        <f t="shared" si="4"/>
        <v>N/A</v>
      </c>
      <c r="J110">
        <f t="shared" si="5"/>
        <v>70.319999999999993</v>
      </c>
      <c r="K110" t="str">
        <f t="shared" si="6"/>
        <v>N/A</v>
      </c>
      <c r="L110" t="str">
        <f t="shared" si="7"/>
        <v>N/A</v>
      </c>
      <c r="M110" t="str">
        <f t="shared" si="8"/>
        <v>N/A</v>
      </c>
      <c r="N110" t="str">
        <f t="shared" si="9"/>
        <v>N/A</v>
      </c>
    </row>
    <row r="111" spans="1:14" x14ac:dyDescent="0.3">
      <c r="A111" s="1">
        <v>5</v>
      </c>
      <c r="B111" t="s">
        <v>183</v>
      </c>
      <c r="C111" t="s">
        <v>7608</v>
      </c>
      <c r="I111" t="str">
        <f t="shared" si="4"/>
        <v>N/A</v>
      </c>
      <c r="J111">
        <f t="shared" si="5"/>
        <v>87.3</v>
      </c>
      <c r="K111" t="str">
        <f t="shared" si="6"/>
        <v>N/A</v>
      </c>
      <c r="L111" t="str">
        <f t="shared" si="7"/>
        <v>N/A</v>
      </c>
      <c r="M111" t="str">
        <f t="shared" si="8"/>
        <v>N/A</v>
      </c>
      <c r="N111" t="str">
        <f t="shared" si="9"/>
        <v>N/A</v>
      </c>
    </row>
    <row r="112" spans="1:14" x14ac:dyDescent="0.3">
      <c r="A112" s="1">
        <v>6</v>
      </c>
      <c r="B112" t="s">
        <v>185</v>
      </c>
      <c r="C112" t="s">
        <v>7609</v>
      </c>
      <c r="I112" t="str">
        <f t="shared" si="4"/>
        <v>N/A</v>
      </c>
      <c r="J112">
        <f t="shared" si="5"/>
        <v>79.650000000000006</v>
      </c>
      <c r="K112" t="str">
        <f t="shared" si="6"/>
        <v>N/A</v>
      </c>
      <c r="L112" t="str">
        <f t="shared" si="7"/>
        <v>N/A</v>
      </c>
      <c r="M112" t="str">
        <f t="shared" si="8"/>
        <v>N/A</v>
      </c>
      <c r="N112" t="str">
        <f t="shared" si="9"/>
        <v>N/A</v>
      </c>
    </row>
    <row r="113" spans="1:14" x14ac:dyDescent="0.3">
      <c r="I113" t="str">
        <f t="shared" si="4"/>
        <v>N/A</v>
      </c>
      <c r="J113" t="str">
        <f t="shared" si="5"/>
        <v>N/A</v>
      </c>
      <c r="K113" t="str">
        <f t="shared" si="6"/>
        <v>N/A</v>
      </c>
      <c r="L113" t="str">
        <f t="shared" si="7"/>
        <v>N/A</v>
      </c>
      <c r="M113" t="str">
        <f t="shared" si="8"/>
        <v>N/A</v>
      </c>
      <c r="N113" t="str">
        <f t="shared" si="9"/>
        <v>N/A</v>
      </c>
    </row>
    <row r="114" spans="1:14" x14ac:dyDescent="0.3">
      <c r="A114" s="1">
        <v>0</v>
      </c>
      <c r="B114" t="s">
        <v>187</v>
      </c>
      <c r="C114" t="s">
        <v>7610</v>
      </c>
      <c r="I114" t="str">
        <f t="shared" si="4"/>
        <v>N/A</v>
      </c>
      <c r="J114">
        <f t="shared" si="5"/>
        <v>284730</v>
      </c>
      <c r="K114" t="str">
        <f t="shared" si="6"/>
        <v>N/A</v>
      </c>
      <c r="L114" t="str">
        <f t="shared" si="7"/>
        <v>N/A</v>
      </c>
      <c r="M114" t="str">
        <f t="shared" si="8"/>
        <v>N/A</v>
      </c>
      <c r="N114" t="str">
        <f t="shared" si="9"/>
        <v>N/A</v>
      </c>
    </row>
    <row r="115" spans="1:14" x14ac:dyDescent="0.3">
      <c r="A115" s="1">
        <v>1</v>
      </c>
      <c r="B115" t="s">
        <v>189</v>
      </c>
      <c r="C115" t="s">
        <v>7611</v>
      </c>
      <c r="I115" t="str">
        <f t="shared" si="4"/>
        <v>N/A</v>
      </c>
      <c r="J115">
        <f t="shared" si="5"/>
        <v>312270</v>
      </c>
      <c r="K115" t="str">
        <f t="shared" si="6"/>
        <v>N/A</v>
      </c>
      <c r="L115" t="str">
        <f t="shared" si="7"/>
        <v>N/A</v>
      </c>
      <c r="M115" t="str">
        <f t="shared" si="8"/>
        <v>N/A</v>
      </c>
      <c r="N115" t="str">
        <f t="shared" si="9"/>
        <v>N/A</v>
      </c>
    </row>
    <row r="116" spans="1:14" x14ac:dyDescent="0.3">
      <c r="A116" s="1">
        <v>2</v>
      </c>
      <c r="B116" t="s">
        <v>191</v>
      </c>
      <c r="C116" t="s">
        <v>7612</v>
      </c>
      <c r="I116" t="str">
        <f t="shared" si="4"/>
        <v>N/A</v>
      </c>
      <c r="J116">
        <f t="shared" si="5"/>
        <v>62430000</v>
      </c>
      <c r="K116" t="str">
        <f t="shared" si="6"/>
        <v>N/A</v>
      </c>
      <c r="L116" t="str">
        <f t="shared" si="7"/>
        <v>N/A</v>
      </c>
      <c r="M116" t="str">
        <f t="shared" si="8"/>
        <v>N/A</v>
      </c>
      <c r="N116" t="str">
        <f t="shared" si="9"/>
        <v>N/A</v>
      </c>
    </row>
    <row r="117" spans="1:14" x14ac:dyDescent="0.3">
      <c r="A117" s="1">
        <v>3</v>
      </c>
      <c r="B117" t="s">
        <v>193</v>
      </c>
      <c r="C117" t="s">
        <v>7613</v>
      </c>
      <c r="I117" t="str">
        <f t="shared" si="4"/>
        <v>N/A</v>
      </c>
      <c r="J117">
        <f t="shared" si="5"/>
        <v>61060000</v>
      </c>
      <c r="K117" t="str">
        <f t="shared" si="6"/>
        <v>N/A</v>
      </c>
      <c r="L117" t="str">
        <f t="shared" si="7"/>
        <v>N/A</v>
      </c>
      <c r="M117" t="str">
        <f t="shared" si="8"/>
        <v>N/A</v>
      </c>
      <c r="N117" t="str">
        <f t="shared" si="9"/>
        <v>N/A</v>
      </c>
    </row>
    <row r="118" spans="1:14" x14ac:dyDescent="0.3">
      <c r="A118" s="1">
        <v>4</v>
      </c>
      <c r="B118" t="s">
        <v>195</v>
      </c>
      <c r="C118" t="s">
        <v>1845</v>
      </c>
      <c r="I118" t="str">
        <f t="shared" si="4"/>
        <v>N/A</v>
      </c>
      <c r="J118">
        <f t="shared" si="5"/>
        <v>2.5899999999999999E-2</v>
      </c>
      <c r="K118" t="str">
        <f t="shared" si="6"/>
        <v>N/A</v>
      </c>
      <c r="L118" t="str">
        <f t="shared" si="7"/>
        <v>N/A</v>
      </c>
      <c r="M118" t="str">
        <f t="shared" si="8"/>
        <v>N/A</v>
      </c>
      <c r="N118" t="str">
        <f t="shared" si="9"/>
        <v>N/A</v>
      </c>
    </row>
    <row r="119" spans="1:14" x14ac:dyDescent="0.3">
      <c r="A119" s="1">
        <v>5</v>
      </c>
      <c r="B119" t="s">
        <v>197</v>
      </c>
      <c r="C119" t="s">
        <v>7614</v>
      </c>
      <c r="I119" t="str">
        <f t="shared" si="4"/>
        <v>N/A</v>
      </c>
      <c r="J119">
        <f t="shared" si="5"/>
        <v>0.88900000000000012</v>
      </c>
      <c r="K119" t="str">
        <f t="shared" si="6"/>
        <v>N/A</v>
      </c>
      <c r="L119" t="str">
        <f t="shared" si="7"/>
        <v>N/A</v>
      </c>
      <c r="M119" t="str">
        <f t="shared" si="8"/>
        <v>N/A</v>
      </c>
      <c r="N119" t="str">
        <f t="shared" si="9"/>
        <v>N/A</v>
      </c>
    </row>
    <row r="120" spans="1:14" x14ac:dyDescent="0.3">
      <c r="A120" s="1">
        <v>6</v>
      </c>
      <c r="B120" t="s">
        <v>199</v>
      </c>
      <c r="C120" t="s">
        <v>7615</v>
      </c>
      <c r="I120" t="str">
        <f t="shared" si="4"/>
        <v>N/A</v>
      </c>
      <c r="J120">
        <f t="shared" si="5"/>
        <v>1640000</v>
      </c>
      <c r="K120" t="str">
        <f t="shared" si="6"/>
        <v>N/A</v>
      </c>
      <c r="L120" t="str">
        <f t="shared" si="7"/>
        <v>N/A</v>
      </c>
      <c r="M120" t="str">
        <f t="shared" si="8"/>
        <v>N/A</v>
      </c>
      <c r="N120" t="str">
        <f t="shared" si="9"/>
        <v>N/A</v>
      </c>
    </row>
    <row r="121" spans="1:14" x14ac:dyDescent="0.3">
      <c r="A121" s="1">
        <v>7</v>
      </c>
      <c r="B121" t="s">
        <v>201</v>
      </c>
      <c r="C121" t="s">
        <v>7616</v>
      </c>
      <c r="I121" t="str">
        <f t="shared" si="4"/>
        <v>N/A</v>
      </c>
      <c r="J121">
        <f t="shared" si="5"/>
        <v>6.67</v>
      </c>
      <c r="K121" t="str">
        <f t="shared" si="6"/>
        <v>N/A</v>
      </c>
      <c r="L121" t="str">
        <f t="shared" si="7"/>
        <v>N/A</v>
      </c>
      <c r="M121" t="str">
        <f t="shared" si="8"/>
        <v>N/A</v>
      </c>
      <c r="N121" t="str">
        <f t="shared" si="9"/>
        <v>N/A</v>
      </c>
    </row>
    <row r="122" spans="1:14" x14ac:dyDescent="0.3">
      <c r="A122" s="1">
        <v>8</v>
      </c>
      <c r="B122" t="s">
        <v>203</v>
      </c>
      <c r="C122" t="s">
        <v>1839</v>
      </c>
      <c r="I122" t="str">
        <f t="shared" si="4"/>
        <v>N/A</v>
      </c>
      <c r="J122">
        <f t="shared" si="5"/>
        <v>0.03</v>
      </c>
      <c r="K122" t="str">
        <f t="shared" si="6"/>
        <v>N/A</v>
      </c>
      <c r="L122" t="str">
        <f t="shared" si="7"/>
        <v>N/A</v>
      </c>
      <c r="M122" t="str">
        <f t="shared" si="8"/>
        <v>N/A</v>
      </c>
      <c r="N122" t="str">
        <f t="shared" si="9"/>
        <v>N/A</v>
      </c>
    </row>
    <row r="123" spans="1:14" x14ac:dyDescent="0.3">
      <c r="A123" s="1">
        <v>9</v>
      </c>
      <c r="B123" t="s">
        <v>205</v>
      </c>
      <c r="C123" t="s">
        <v>7617</v>
      </c>
      <c r="I123" t="str">
        <f t="shared" si="4"/>
        <v>N/A</v>
      </c>
      <c r="J123">
        <f t="shared" si="5"/>
        <v>1710000</v>
      </c>
      <c r="K123" t="str">
        <f t="shared" si="6"/>
        <v>N/A</v>
      </c>
      <c r="L123" t="str">
        <f t="shared" si="7"/>
        <v>N/A</v>
      </c>
      <c r="M123" t="str">
        <f t="shared" si="8"/>
        <v>N/A</v>
      </c>
      <c r="N123" t="str">
        <f t="shared" si="9"/>
        <v>N/A</v>
      </c>
    </row>
    <row r="124" spans="1:14" x14ac:dyDescent="0.3">
      <c r="I124" t="str">
        <f t="shared" ref="I124:I187" si="15">IF(AND(K124&gt; J124, L124&gt; K124, M124&gt; L124, N124&gt; M124), "pos_trend", IF(AND(K124&lt; J124, L124&lt; K124, M124&lt; L124, N124&lt; M124), "neg_trend", "N/A"))</f>
        <v>N/A</v>
      </c>
      <c r="J124" t="str">
        <f t="shared" ref="J124:J187" si="16">IFERROR(IF(TRIM(C124)="-", "N/A", IF(RIGHT(C124,1)=")",IF(RIGHT(C124,2)="T)",-1000000000000*VALUE(MID(C124,2,LEN(C124)-3)),IF(RIGHT(C124,2)="M)",-1000000*VALUE(MID(C124,2,LEN(C124)-3)),IF(RIGHT(C124,2)="B)",-1000000000*VALUE(MID(C124,2,LEN(C124)-3)),IF(RIGHT(C124,2)="k)",-1000*VALUE(MID(C124,2,LEN(C124)-3)),VALUE(SUBSTITUTE(C124,",","")))))),IF(RIGHT(C124,1)="T",1000000000000*VALUE(LEFT(C124,LEN(C124)-1)),IF(RIGHT(C124,1)="M",1000000*VALUE(LEFT(C124,LEN(C124)-1)),IF(RIGHT(C124,1)="B",1000000000*VALUE(LEFT(C124,LEN(C124)-1)),IF(RIGHT(C124,1)="%",0.01*VALUE(LEFT(C124,LEN(C124)-1)),IF(RIGHT(C124,1)="k",1000*VALUE(LEFT(C124,LEN(C124)-1)),VALUE(SUBSTITUTE(C124,",",""))))))))),"N/A")</f>
        <v>N/A</v>
      </c>
      <c r="K124" t="str">
        <f t="shared" ref="K124:K187" si="17">IFERROR(IF(TRIM(D124)="-", "N/A", IF(RIGHT(D124,1)=")",IF(RIGHT(D124,2)="T)",-1000000000000*VALUE(MID(D124,2,LEN(D124)-3)),IF(RIGHT(D124,2)="M)",-1000000*VALUE(MID(D124,2,LEN(D124)-3)),IF(RIGHT(D124,2)="B)",-1000000000*VALUE(MID(D124,2,LEN(D124)-3)),IF(RIGHT(D124,2)="k)",-1000*VALUE(MID(D124,2,LEN(D124)-3)),VALUE(SUBSTITUTE(D124,",","")))))),IF(RIGHT(D124,1)="T",1000000000000*VALUE(LEFT(D124,LEN(D124)-1)),IF(RIGHT(D124,1)="M",1000000*VALUE(LEFT(D124,LEN(D124)-1)),IF(RIGHT(D124,1)="B",1000000000*VALUE(LEFT(D124,LEN(D124)-1)),IF(RIGHT(D124,1)="%",0.01*VALUE(LEFT(D124,LEN(D124)-1)),IF(RIGHT(D124,1)="k",1000*VALUE(LEFT(D124,LEN(D124)-1)),VALUE(SUBSTITUTE(D124,",",""))))))))),"N/A")</f>
        <v>N/A</v>
      </c>
      <c r="L124" t="str">
        <f t="shared" ref="L124:L187" si="18">IFERROR(IF(TRIM(E124)="-", "N/A", IF(RIGHT(E124,1)=")",IF(RIGHT(E124,2)="T)",-1000000000000*VALUE(MID(E124,2,LEN(E124)-3)),IF(RIGHT(E124,2)="M)",-1000000*VALUE(MID(E124,2,LEN(E124)-3)),IF(RIGHT(E124,2)="B)",-1000000000*VALUE(MID(E124,2,LEN(E124)-3)),IF(RIGHT(E124,2)="k)",-1000*VALUE(MID(E124,2,LEN(E124)-3)),VALUE(SUBSTITUTE(E124,",","")))))),IF(RIGHT(E124,1)="T",1000000000000*VALUE(LEFT(E124,LEN(E124)-1)),IF(RIGHT(E124,1)="M",1000000*VALUE(LEFT(E124,LEN(E124)-1)),IF(RIGHT(E124,1)="B",1000000000*VALUE(LEFT(E124,LEN(E124)-1)),IF(RIGHT(E124,1)="%",0.01*VALUE(LEFT(E124,LEN(E124)-1)),IF(RIGHT(E124,1)="k",1000*VALUE(LEFT(E124,LEN(E124)-1)),VALUE(SUBSTITUTE(E124,",",""))))))))),"N/A")</f>
        <v>N/A</v>
      </c>
      <c r="M124" t="str">
        <f t="shared" ref="M124:M187" si="19">IFERROR(IF(TRIM(F124)="-", "N/A", IF(RIGHT(F124,1)=")",IF(RIGHT(F124,2)="T)",-1000000000000*VALUE(MID(F124,2,LEN(F124)-3)),IF(RIGHT(F124,2)="M)",-1000000*VALUE(MID(F124,2,LEN(F124)-3)),IF(RIGHT(F124,2)="B)",-1000000000*VALUE(MID(F124,2,LEN(F124)-3)),IF(RIGHT(F124,2)="k)",-1000*VALUE(MID(F124,2,LEN(F124)-3)),VALUE(SUBSTITUTE(F124,",","")))))),IF(RIGHT(F124,1)="T",1000000000000*VALUE(LEFT(F124,LEN(F124)-1)),IF(RIGHT(F124,1)="M",1000000*VALUE(LEFT(F124,LEN(F124)-1)),IF(RIGHT(F124,1)="B",1000000000*VALUE(LEFT(F124,LEN(F124)-1)),IF(RIGHT(F124,1)="%",0.01*VALUE(LEFT(F124,LEN(F124)-1)),IF(RIGHT(F124,1)="k",1000*VALUE(LEFT(F124,LEN(F124)-1)),VALUE(SUBSTITUTE(F124,",",""))))))))),"N/A")</f>
        <v>N/A</v>
      </c>
      <c r="N124" t="str">
        <f t="shared" ref="N124:N187" si="20">IFERROR(IF(TRIM(G124)="-", "N/A", IF(RIGHT(G124,1)=")",IF(RIGHT(G124,2)="T)",-1000000000000*VALUE(MID(G124,2,LEN(G124)-3)),IF(RIGHT(G124,2)="M)",-1000000*VALUE(MID(G124,2,LEN(G124)-3)),IF(RIGHT(G124,2)="B)",-1000000000*VALUE(MID(G124,2,LEN(G124)-3)),IF(RIGHT(G124,2)="k)",-1000*VALUE(MID(G124,2,LEN(G124)-3)),VALUE(SUBSTITUTE(G124,",","")))))),IF(RIGHT(G124,1)="T",1000000000000*VALUE(LEFT(G124,LEN(G124)-1)),IF(RIGHT(G124,1)="M",1000000*VALUE(LEFT(G124,LEN(G124)-1)),IF(RIGHT(G124,1)="B",1000000000*VALUE(LEFT(G124,LEN(G124)-1)),IF(RIGHT(G124,1)="%",0.01*VALUE(LEFT(G124,LEN(G124)-1)),IF(RIGHT(G124,1)="k",1000*VALUE(LEFT(G124,LEN(G124)-1)),VALUE(SUBSTITUTE(G124,",",""))))))))),"N/A")</f>
        <v>N/A</v>
      </c>
    </row>
    <row r="125" spans="1:14" x14ac:dyDescent="0.3">
      <c r="A125" s="1">
        <v>0</v>
      </c>
      <c r="B125" t="s">
        <v>207</v>
      </c>
      <c r="C125" t="s">
        <v>4346</v>
      </c>
      <c r="I125" t="str">
        <f t="shared" si="15"/>
        <v>N/A</v>
      </c>
      <c r="J125">
        <f t="shared" si="16"/>
        <v>1.28</v>
      </c>
      <c r="K125" t="str">
        <f t="shared" si="17"/>
        <v>N/A</v>
      </c>
      <c r="L125" t="str">
        <f t="shared" si="18"/>
        <v>N/A</v>
      </c>
      <c r="M125" t="str">
        <f t="shared" si="19"/>
        <v>N/A</v>
      </c>
      <c r="N125" t="str">
        <f t="shared" si="20"/>
        <v>N/A</v>
      </c>
    </row>
    <row r="126" spans="1:14" x14ac:dyDescent="0.3">
      <c r="A126" s="1">
        <v>1</v>
      </c>
      <c r="B126" t="s">
        <v>208</v>
      </c>
      <c r="C126" t="s">
        <v>7618</v>
      </c>
      <c r="I126" t="str">
        <f t="shared" si="15"/>
        <v>N/A</v>
      </c>
      <c r="J126">
        <f t="shared" si="16"/>
        <v>1.43E-2</v>
      </c>
      <c r="K126" t="str">
        <f t="shared" si="17"/>
        <v>N/A</v>
      </c>
      <c r="L126" t="str">
        <f t="shared" si="18"/>
        <v>N/A</v>
      </c>
      <c r="M126" t="str">
        <f t="shared" si="19"/>
        <v>N/A</v>
      </c>
      <c r="N126" t="str">
        <f t="shared" si="20"/>
        <v>N/A</v>
      </c>
    </row>
    <row r="127" spans="1:14" x14ac:dyDescent="0.3">
      <c r="A127" s="1">
        <v>2</v>
      </c>
      <c r="B127" t="s">
        <v>209</v>
      </c>
      <c r="C127" t="s">
        <v>2503</v>
      </c>
      <c r="I127" t="str">
        <f t="shared" si="15"/>
        <v>N/A</v>
      </c>
      <c r="J127">
        <f t="shared" si="16"/>
        <v>1.24</v>
      </c>
      <c r="K127" t="str">
        <f t="shared" si="17"/>
        <v>N/A</v>
      </c>
      <c r="L127" t="str">
        <f t="shared" si="18"/>
        <v>N/A</v>
      </c>
      <c r="M127" t="str">
        <f t="shared" si="19"/>
        <v>N/A</v>
      </c>
      <c r="N127" t="str">
        <f t="shared" si="20"/>
        <v>N/A</v>
      </c>
    </row>
    <row r="128" spans="1:14" x14ac:dyDescent="0.3">
      <c r="A128" s="1">
        <v>3</v>
      </c>
      <c r="B128" t="s">
        <v>210</v>
      </c>
      <c r="C128" t="s">
        <v>7619</v>
      </c>
      <c r="I128" t="str">
        <f t="shared" si="15"/>
        <v>N/A</v>
      </c>
      <c r="J128">
        <f t="shared" si="16"/>
        <v>1.3899999999999999E-2</v>
      </c>
      <c r="K128" t="str">
        <f t="shared" si="17"/>
        <v>N/A</v>
      </c>
      <c r="L128" t="str">
        <f t="shared" si="18"/>
        <v>N/A</v>
      </c>
      <c r="M128" t="str">
        <f t="shared" si="19"/>
        <v>N/A</v>
      </c>
      <c r="N128" t="str">
        <f t="shared" si="20"/>
        <v>N/A</v>
      </c>
    </row>
    <row r="129" spans="1:14" x14ac:dyDescent="0.3">
      <c r="A129" s="1">
        <v>4</v>
      </c>
      <c r="B129" t="s">
        <v>211</v>
      </c>
      <c r="C129" t="s">
        <v>5658</v>
      </c>
      <c r="I129" t="str">
        <f t="shared" si="15"/>
        <v>N/A</v>
      </c>
      <c r="J129">
        <f t="shared" si="16"/>
        <v>1.63</v>
      </c>
      <c r="K129" t="str">
        <f t="shared" si="17"/>
        <v>N/A</v>
      </c>
      <c r="L129" t="str">
        <f t="shared" si="18"/>
        <v>N/A</v>
      </c>
      <c r="M129" t="str">
        <f t="shared" si="19"/>
        <v>N/A</v>
      </c>
      <c r="N129" t="str">
        <f t="shared" si="20"/>
        <v>N/A</v>
      </c>
    </row>
    <row r="130" spans="1:14" x14ac:dyDescent="0.3">
      <c r="A130" s="1">
        <v>5</v>
      </c>
      <c r="B130" t="s">
        <v>212</v>
      </c>
      <c r="C130" t="s">
        <v>7620</v>
      </c>
      <c r="I130" t="str">
        <f t="shared" si="15"/>
        <v>N/A</v>
      </c>
      <c r="J130">
        <f t="shared" si="16"/>
        <v>0.37460000000000004</v>
      </c>
      <c r="K130" t="str">
        <f t="shared" si="17"/>
        <v>N/A</v>
      </c>
      <c r="L130" t="str">
        <f t="shared" si="18"/>
        <v>N/A</v>
      </c>
      <c r="M130" t="str">
        <f t="shared" si="19"/>
        <v>N/A</v>
      </c>
      <c r="N130" t="str">
        <f t="shared" si="20"/>
        <v>N/A</v>
      </c>
    </row>
    <row r="131" spans="1:14" x14ac:dyDescent="0.3">
      <c r="A131" s="1">
        <v>6</v>
      </c>
      <c r="B131" t="s">
        <v>213</v>
      </c>
      <c r="C131" t="s">
        <v>7621</v>
      </c>
      <c r="I131" t="str">
        <f t="shared" si="15"/>
        <v>N/A</v>
      </c>
      <c r="J131" t="str">
        <f t="shared" si="16"/>
        <v>N/A</v>
      </c>
      <c r="K131" t="str">
        <f t="shared" si="17"/>
        <v>N/A</v>
      </c>
      <c r="L131" t="str">
        <f t="shared" si="18"/>
        <v>N/A</v>
      </c>
      <c r="M131" t="str">
        <f t="shared" si="19"/>
        <v>N/A</v>
      </c>
      <c r="N131" t="str">
        <f t="shared" si="20"/>
        <v>N/A</v>
      </c>
    </row>
    <row r="132" spans="1:14" x14ac:dyDescent="0.3">
      <c r="A132" s="1">
        <v>7</v>
      </c>
      <c r="B132" t="s">
        <v>214</v>
      </c>
      <c r="C132" t="s">
        <v>7622</v>
      </c>
      <c r="I132" t="str">
        <f t="shared" si="15"/>
        <v>N/A</v>
      </c>
      <c r="J132" t="str">
        <f t="shared" si="16"/>
        <v>N/A</v>
      </c>
      <c r="K132" t="str">
        <f t="shared" si="17"/>
        <v>N/A</v>
      </c>
      <c r="L132" t="str">
        <f t="shared" si="18"/>
        <v>N/A</v>
      </c>
      <c r="M132" t="str">
        <f t="shared" si="19"/>
        <v>N/A</v>
      </c>
      <c r="N132" t="str">
        <f t="shared" si="20"/>
        <v>N/A</v>
      </c>
    </row>
    <row r="133" spans="1:14" x14ac:dyDescent="0.3">
      <c r="A133" s="1">
        <v>8</v>
      </c>
      <c r="B133" t="s">
        <v>215</v>
      </c>
      <c r="C133" t="s">
        <v>1175</v>
      </c>
      <c r="I133" t="str">
        <f t="shared" si="15"/>
        <v>N/A</v>
      </c>
      <c r="J133">
        <f t="shared" si="16"/>
        <v>42767</v>
      </c>
      <c r="K133" t="str">
        <f t="shared" si="17"/>
        <v>N/A</v>
      </c>
      <c r="L133" t="str">
        <f t="shared" si="18"/>
        <v>N/A</v>
      </c>
      <c r="M133" t="str">
        <f t="shared" si="19"/>
        <v>N/A</v>
      </c>
      <c r="N133" t="str">
        <f t="shared" si="20"/>
        <v>N/A</v>
      </c>
    </row>
    <row r="134" spans="1:14" x14ac:dyDescent="0.3">
      <c r="A134" s="1">
        <v>9</v>
      </c>
      <c r="B134" t="s">
        <v>217</v>
      </c>
      <c r="C134" t="s">
        <v>7623</v>
      </c>
      <c r="I134" t="str">
        <f t="shared" si="15"/>
        <v>N/A</v>
      </c>
      <c r="J134" t="str">
        <f t="shared" si="16"/>
        <v>N/A</v>
      </c>
      <c r="K134" t="str">
        <f t="shared" si="17"/>
        <v>N/A</v>
      </c>
      <c r="L134" t="str">
        <f t="shared" si="18"/>
        <v>N/A</v>
      </c>
      <c r="M134" t="str">
        <f t="shared" si="19"/>
        <v>N/A</v>
      </c>
      <c r="N134" t="str">
        <f t="shared" si="20"/>
        <v>N/A</v>
      </c>
    </row>
    <row r="135" spans="1:14" x14ac:dyDescent="0.3">
      <c r="I135" t="str">
        <f t="shared" si="15"/>
        <v>N/A</v>
      </c>
      <c r="J135" t="str">
        <f t="shared" si="16"/>
        <v>N/A</v>
      </c>
      <c r="K135" t="str">
        <f t="shared" si="17"/>
        <v>N/A</v>
      </c>
      <c r="L135" t="str">
        <f t="shared" si="18"/>
        <v>N/A</v>
      </c>
      <c r="M135" t="str">
        <f t="shared" si="19"/>
        <v>N/A</v>
      </c>
      <c r="N135" t="str">
        <f t="shared" si="20"/>
        <v>N/A</v>
      </c>
    </row>
    <row r="136" spans="1:14" x14ac:dyDescent="0.3">
      <c r="I136" t="str">
        <f t="shared" si="15"/>
        <v>N/A</v>
      </c>
      <c r="J136" t="str">
        <f t="shared" si="16"/>
        <v>N/A</v>
      </c>
      <c r="K136" t="str">
        <f t="shared" si="17"/>
        <v>N/A</v>
      </c>
      <c r="L136" t="str">
        <f t="shared" si="18"/>
        <v>N/A</v>
      </c>
      <c r="M136" t="str">
        <f t="shared" si="19"/>
        <v>N/A</v>
      </c>
      <c r="N136" t="str">
        <f t="shared" si="20"/>
        <v>N/A</v>
      </c>
    </row>
    <row r="137" spans="1:14" x14ac:dyDescent="0.3">
      <c r="B137" s="1" t="s">
        <v>219</v>
      </c>
      <c r="C137" s="1" t="s">
        <v>220</v>
      </c>
      <c r="D137" s="1" t="s">
        <v>221</v>
      </c>
      <c r="E137" s="1" t="s">
        <v>222</v>
      </c>
      <c r="F137" s="1" t="s">
        <v>223</v>
      </c>
      <c r="I137" t="str">
        <f t="shared" si="15"/>
        <v>N/A</v>
      </c>
      <c r="J137" t="str">
        <f t="shared" si="16"/>
        <v>N/A</v>
      </c>
      <c r="K137" t="str">
        <f t="shared" si="17"/>
        <v>N/A</v>
      </c>
      <c r="L137" t="str">
        <f t="shared" si="18"/>
        <v>N/A</v>
      </c>
      <c r="M137" t="str">
        <f t="shared" si="19"/>
        <v>N/A</v>
      </c>
      <c r="N137" t="str">
        <f t="shared" si="20"/>
        <v>N/A</v>
      </c>
    </row>
    <row r="138" spans="1:14" x14ac:dyDescent="0.3">
      <c r="A138" s="1">
        <v>0</v>
      </c>
      <c r="B138" t="s">
        <v>7624</v>
      </c>
      <c r="C138" t="s">
        <v>7625</v>
      </c>
      <c r="D138" t="s">
        <v>7626</v>
      </c>
      <c r="E138" t="s">
        <v>7627</v>
      </c>
      <c r="F138">
        <v>55</v>
      </c>
      <c r="I138" t="str">
        <f t="shared" si="15"/>
        <v>N/A</v>
      </c>
      <c r="J138" t="str">
        <f t="shared" si="16"/>
        <v>N/A</v>
      </c>
      <c r="K138">
        <f t="shared" si="17"/>
        <v>781110</v>
      </c>
      <c r="L138">
        <f t="shared" si="18"/>
        <v>326530</v>
      </c>
      <c r="M138">
        <f t="shared" si="19"/>
        <v>55</v>
      </c>
      <c r="N138" t="str">
        <f t="shared" si="20"/>
        <v>N/A</v>
      </c>
    </row>
    <row r="139" spans="1:14" x14ac:dyDescent="0.3">
      <c r="A139" s="1">
        <v>1</v>
      </c>
      <c r="B139" t="s">
        <v>7628</v>
      </c>
      <c r="C139" t="s">
        <v>7629</v>
      </c>
      <c r="D139" t="s">
        <v>7630</v>
      </c>
      <c r="F139">
        <v>51</v>
      </c>
      <c r="I139" t="str">
        <f t="shared" si="15"/>
        <v>N/A</v>
      </c>
      <c r="J139" t="str">
        <f t="shared" si="16"/>
        <v>N/A</v>
      </c>
      <c r="K139">
        <f t="shared" si="17"/>
        <v>654660</v>
      </c>
      <c r="L139" t="str">
        <f t="shared" si="18"/>
        <v>N/A</v>
      </c>
      <c r="M139">
        <f t="shared" si="19"/>
        <v>51</v>
      </c>
      <c r="N139" t="str">
        <f t="shared" si="20"/>
        <v>N/A</v>
      </c>
    </row>
    <row r="140" spans="1:14" x14ac:dyDescent="0.3">
      <c r="A140" s="1">
        <v>2</v>
      </c>
      <c r="B140" t="s">
        <v>7631</v>
      </c>
      <c r="C140" t="s">
        <v>7632</v>
      </c>
      <c r="D140" t="s">
        <v>7633</v>
      </c>
      <c r="E140" t="s">
        <v>7634</v>
      </c>
      <c r="F140">
        <v>43</v>
      </c>
      <c r="I140" t="str">
        <f t="shared" si="15"/>
        <v>N/A</v>
      </c>
      <c r="J140" t="str">
        <f t="shared" si="16"/>
        <v>N/A</v>
      </c>
      <c r="K140">
        <f t="shared" si="17"/>
        <v>730160</v>
      </c>
      <c r="L140">
        <f t="shared" si="18"/>
        <v>879750</v>
      </c>
      <c r="M140">
        <f t="shared" si="19"/>
        <v>43</v>
      </c>
      <c r="N140" t="str">
        <f t="shared" si="20"/>
        <v>N/A</v>
      </c>
    </row>
    <row r="141" spans="1:14" x14ac:dyDescent="0.3">
      <c r="A141" s="1">
        <v>3</v>
      </c>
      <c r="B141" t="s">
        <v>7635</v>
      </c>
      <c r="C141" t="s">
        <v>7636</v>
      </c>
      <c r="D141" t="s">
        <v>7637</v>
      </c>
      <c r="E141" t="s">
        <v>7638</v>
      </c>
      <c r="F141">
        <v>47</v>
      </c>
      <c r="I141" t="str">
        <f t="shared" si="15"/>
        <v>N/A</v>
      </c>
      <c r="J141" t="str">
        <f t="shared" si="16"/>
        <v>N/A</v>
      </c>
      <c r="K141">
        <f t="shared" si="17"/>
        <v>497370</v>
      </c>
      <c r="L141">
        <f t="shared" si="18"/>
        <v>577020</v>
      </c>
      <c r="M141">
        <f t="shared" si="19"/>
        <v>47</v>
      </c>
      <c r="N141" t="str">
        <f t="shared" si="20"/>
        <v>N/A</v>
      </c>
    </row>
    <row r="142" spans="1:14" x14ac:dyDescent="0.3">
      <c r="A142" s="1">
        <v>4</v>
      </c>
      <c r="B142" t="s">
        <v>7639</v>
      </c>
      <c r="C142" t="s">
        <v>225</v>
      </c>
      <c r="F142">
        <v>52</v>
      </c>
      <c r="I142" t="str">
        <f t="shared" si="15"/>
        <v>N/A</v>
      </c>
      <c r="J142" t="str">
        <f t="shared" si="16"/>
        <v>N/A</v>
      </c>
      <c r="K142" t="str">
        <f t="shared" si="17"/>
        <v>N/A</v>
      </c>
      <c r="L142" t="str">
        <f t="shared" si="18"/>
        <v>N/A</v>
      </c>
      <c r="M142">
        <f t="shared" si="19"/>
        <v>52</v>
      </c>
      <c r="N142" t="str">
        <f t="shared" si="20"/>
        <v>N/A</v>
      </c>
    </row>
    <row r="143" spans="1:14" x14ac:dyDescent="0.3">
      <c r="I143" t="str">
        <f t="shared" si="15"/>
        <v>N/A</v>
      </c>
      <c r="J143" t="str">
        <f t="shared" si="16"/>
        <v>N/A</v>
      </c>
      <c r="K143" t="str">
        <f t="shared" si="17"/>
        <v>N/A</v>
      </c>
      <c r="L143" t="str">
        <f t="shared" si="18"/>
        <v>N/A</v>
      </c>
      <c r="M143" t="str">
        <f t="shared" si="19"/>
        <v>N/A</v>
      </c>
      <c r="N143" t="str">
        <f t="shared" si="20"/>
        <v>N/A</v>
      </c>
    </row>
    <row r="144" spans="1:14" x14ac:dyDescent="0.3">
      <c r="B144" s="1" t="s">
        <v>241</v>
      </c>
      <c r="C144" s="1" t="s">
        <v>242</v>
      </c>
      <c r="D144" s="1" t="s">
        <v>243</v>
      </c>
      <c r="E144" s="1" t="s">
        <v>244</v>
      </c>
      <c r="F144" s="1" t="s">
        <v>245</v>
      </c>
      <c r="G144" s="1" t="s">
        <v>246</v>
      </c>
      <c r="H144" s="1" t="s">
        <v>247</v>
      </c>
      <c r="I144" t="str">
        <f t="shared" si="15"/>
        <v>pos_trend</v>
      </c>
      <c r="J144">
        <f t="shared" si="16"/>
        <v>2012</v>
      </c>
      <c r="K144">
        <f t="shared" si="17"/>
        <v>2013</v>
      </c>
      <c r="L144">
        <f t="shared" si="18"/>
        <v>2014</v>
      </c>
      <c r="M144">
        <f t="shared" si="19"/>
        <v>2015</v>
      </c>
      <c r="N144">
        <f t="shared" si="20"/>
        <v>2016</v>
      </c>
    </row>
    <row r="145" spans="1:14" x14ac:dyDescent="0.3">
      <c r="A145" s="1">
        <v>0</v>
      </c>
      <c r="B145" t="s">
        <v>248</v>
      </c>
      <c r="C145" t="s">
        <v>7573</v>
      </c>
      <c r="D145" t="s">
        <v>7640</v>
      </c>
      <c r="E145" t="s">
        <v>5596</v>
      </c>
      <c r="F145" t="s">
        <v>7641</v>
      </c>
      <c r="G145" t="s">
        <v>7573</v>
      </c>
      <c r="I145" t="str">
        <f t="shared" si="15"/>
        <v>N/A</v>
      </c>
      <c r="J145">
        <f t="shared" si="16"/>
        <v>2330000000</v>
      </c>
      <c r="K145">
        <f t="shared" si="17"/>
        <v>2520000000</v>
      </c>
      <c r="L145">
        <f t="shared" si="18"/>
        <v>2600000000</v>
      </c>
      <c r="M145">
        <f t="shared" si="19"/>
        <v>2320000000</v>
      </c>
      <c r="N145">
        <f t="shared" si="20"/>
        <v>2330000000</v>
      </c>
    </row>
    <row r="146" spans="1:14" x14ac:dyDescent="0.3">
      <c r="A146" s="1">
        <v>1</v>
      </c>
      <c r="B146" t="s">
        <v>253</v>
      </c>
      <c r="C146" t="s">
        <v>254</v>
      </c>
      <c r="D146" t="s">
        <v>1507</v>
      </c>
      <c r="E146" t="s">
        <v>2885</v>
      </c>
      <c r="F146" t="s">
        <v>7642</v>
      </c>
      <c r="G146" t="s">
        <v>7643</v>
      </c>
      <c r="I146" t="str">
        <f t="shared" si="15"/>
        <v>N/A</v>
      </c>
      <c r="J146" t="str">
        <f t="shared" si="16"/>
        <v>N/A</v>
      </c>
      <c r="K146">
        <f t="shared" si="17"/>
        <v>8.1099999999999992E-2</v>
      </c>
      <c r="L146">
        <f t="shared" si="18"/>
        <v>3.09E-2</v>
      </c>
      <c r="M146">
        <f t="shared" si="19"/>
        <v>-0.10800000000000001</v>
      </c>
      <c r="N146">
        <f t="shared" si="20"/>
        <v>5.8999999999999999E-3</v>
      </c>
    </row>
    <row r="147" spans="1:14" x14ac:dyDescent="0.3">
      <c r="A147" s="1">
        <v>2</v>
      </c>
      <c r="B147" t="s">
        <v>259</v>
      </c>
      <c r="C147" t="s">
        <v>5351</v>
      </c>
      <c r="D147" t="s">
        <v>5350</v>
      </c>
      <c r="E147" t="s">
        <v>3131</v>
      </c>
      <c r="F147" t="s">
        <v>7644</v>
      </c>
      <c r="G147" t="s">
        <v>7645</v>
      </c>
      <c r="I147" t="str">
        <f t="shared" si="15"/>
        <v>N/A</v>
      </c>
      <c r="J147">
        <f t="shared" si="16"/>
        <v>1730000000</v>
      </c>
      <c r="K147">
        <f t="shared" si="17"/>
        <v>1860000000</v>
      </c>
      <c r="L147">
        <f t="shared" si="18"/>
        <v>1910000000</v>
      </c>
      <c r="M147">
        <f t="shared" si="19"/>
        <v>1640000000</v>
      </c>
      <c r="N147">
        <f t="shared" si="20"/>
        <v>1650000000</v>
      </c>
    </row>
    <row r="148" spans="1:14" x14ac:dyDescent="0.3">
      <c r="A148" s="1">
        <v>3</v>
      </c>
      <c r="B148" t="s">
        <v>265</v>
      </c>
      <c r="C148" t="s">
        <v>4278</v>
      </c>
      <c r="D148" t="s">
        <v>4047</v>
      </c>
      <c r="E148" t="s">
        <v>1107</v>
      </c>
      <c r="F148" t="s">
        <v>7646</v>
      </c>
      <c r="G148" t="s">
        <v>7646</v>
      </c>
      <c r="I148" t="str">
        <f t="shared" si="15"/>
        <v>N/A</v>
      </c>
      <c r="J148">
        <f t="shared" si="16"/>
        <v>1590000000</v>
      </c>
      <c r="K148">
        <f t="shared" si="17"/>
        <v>1710000000</v>
      </c>
      <c r="L148">
        <f t="shared" si="18"/>
        <v>1760000000</v>
      </c>
      <c r="M148">
        <f t="shared" si="19"/>
        <v>1500000000</v>
      </c>
      <c r="N148">
        <f t="shared" si="20"/>
        <v>1500000000</v>
      </c>
    </row>
    <row r="149" spans="1:14" x14ac:dyDescent="0.3">
      <c r="A149" s="1">
        <v>4</v>
      </c>
      <c r="B149" t="s">
        <v>271</v>
      </c>
      <c r="C149" t="s">
        <v>7647</v>
      </c>
      <c r="D149" t="s">
        <v>7648</v>
      </c>
      <c r="E149" t="s">
        <v>7649</v>
      </c>
      <c r="F149" t="s">
        <v>7650</v>
      </c>
      <c r="G149" t="s">
        <v>7651</v>
      </c>
      <c r="I149" t="str">
        <f t="shared" si="15"/>
        <v>N/A</v>
      </c>
      <c r="J149">
        <f t="shared" si="16"/>
        <v>137020000</v>
      </c>
      <c r="K149">
        <f t="shared" si="17"/>
        <v>147260000</v>
      </c>
      <c r="L149">
        <f t="shared" si="18"/>
        <v>152220000</v>
      </c>
      <c r="M149">
        <f t="shared" si="19"/>
        <v>138890000</v>
      </c>
      <c r="N149">
        <f t="shared" si="20"/>
        <v>154800000</v>
      </c>
    </row>
    <row r="150" spans="1:14" x14ac:dyDescent="0.3">
      <c r="A150" s="1">
        <v>5</v>
      </c>
      <c r="B150" t="s">
        <v>277</v>
      </c>
      <c r="C150" t="s">
        <v>7652</v>
      </c>
      <c r="D150" t="s">
        <v>7653</v>
      </c>
      <c r="E150" t="s">
        <v>7654</v>
      </c>
      <c r="F150" t="s">
        <v>7655</v>
      </c>
      <c r="G150" t="s">
        <v>7656</v>
      </c>
      <c r="I150" t="str">
        <f t="shared" si="15"/>
        <v>N/A</v>
      </c>
      <c r="J150">
        <f t="shared" si="16"/>
        <v>133850000</v>
      </c>
      <c r="K150">
        <f t="shared" si="17"/>
        <v>142220000</v>
      </c>
      <c r="L150">
        <f t="shared" si="18"/>
        <v>146890000</v>
      </c>
      <c r="M150">
        <f t="shared" si="19"/>
        <v>134650000</v>
      </c>
      <c r="N150">
        <f t="shared" si="20"/>
        <v>145490000</v>
      </c>
    </row>
    <row r="151" spans="1:14" x14ac:dyDescent="0.3">
      <c r="A151" s="1">
        <v>6</v>
      </c>
      <c r="B151" t="s">
        <v>283</v>
      </c>
      <c r="C151" t="s">
        <v>3518</v>
      </c>
      <c r="D151" t="s">
        <v>7657</v>
      </c>
      <c r="E151" t="s">
        <v>3611</v>
      </c>
      <c r="F151" t="s">
        <v>7658</v>
      </c>
      <c r="G151" t="s">
        <v>4668</v>
      </c>
      <c r="I151" t="str">
        <f t="shared" si="15"/>
        <v>N/A</v>
      </c>
      <c r="J151">
        <f t="shared" si="16"/>
        <v>3180000</v>
      </c>
      <c r="K151">
        <f t="shared" si="17"/>
        <v>5030000</v>
      </c>
      <c r="L151">
        <f t="shared" si="18"/>
        <v>5330000</v>
      </c>
      <c r="M151">
        <f t="shared" si="19"/>
        <v>4250000</v>
      </c>
      <c r="N151">
        <f t="shared" si="20"/>
        <v>9320000</v>
      </c>
    </row>
    <row r="152" spans="1:14" x14ac:dyDescent="0.3">
      <c r="A152" s="1">
        <v>7</v>
      </c>
      <c r="B152" t="s">
        <v>289</v>
      </c>
      <c r="C152" t="s">
        <v>254</v>
      </c>
      <c r="D152" t="s">
        <v>7659</v>
      </c>
      <c r="E152" t="s">
        <v>1293</v>
      </c>
      <c r="F152" t="s">
        <v>7660</v>
      </c>
      <c r="G152" t="s">
        <v>7661</v>
      </c>
      <c r="I152" t="str">
        <f t="shared" si="15"/>
        <v>N/A</v>
      </c>
      <c r="J152" t="str">
        <f t="shared" si="16"/>
        <v>N/A</v>
      </c>
      <c r="K152">
        <f t="shared" si="17"/>
        <v>7.46E-2</v>
      </c>
      <c r="L152">
        <f t="shared" si="18"/>
        <v>2.76E-2</v>
      </c>
      <c r="M152">
        <f t="shared" si="19"/>
        <v>-0.1394</v>
      </c>
      <c r="N152">
        <f t="shared" si="20"/>
        <v>6.8999999999999999E-3</v>
      </c>
    </row>
    <row r="153" spans="1:14" x14ac:dyDescent="0.3">
      <c r="A153" s="1">
        <v>8</v>
      </c>
      <c r="B153" t="s">
        <v>294</v>
      </c>
      <c r="C153" t="s">
        <v>7662</v>
      </c>
      <c r="D153" t="s">
        <v>7663</v>
      </c>
      <c r="E153" t="s">
        <v>7664</v>
      </c>
      <c r="F153" t="s">
        <v>7665</v>
      </c>
      <c r="G153" t="s">
        <v>7666</v>
      </c>
      <c r="I153" t="str">
        <f t="shared" si="15"/>
        <v>N/A</v>
      </c>
      <c r="J153">
        <f t="shared" si="16"/>
        <v>603650000</v>
      </c>
      <c r="K153">
        <f t="shared" si="17"/>
        <v>663820000</v>
      </c>
      <c r="L153">
        <f t="shared" si="18"/>
        <v>690330000</v>
      </c>
      <c r="M153">
        <f t="shared" si="19"/>
        <v>675610000</v>
      </c>
      <c r="N153">
        <f t="shared" si="20"/>
        <v>678060000</v>
      </c>
    </row>
    <row r="154" spans="1:14" x14ac:dyDescent="0.3">
      <c r="A154" s="1">
        <v>9</v>
      </c>
      <c r="B154" t="s">
        <v>300</v>
      </c>
      <c r="C154" t="s">
        <v>254</v>
      </c>
      <c r="D154" t="s">
        <v>7667</v>
      </c>
      <c r="E154" t="s">
        <v>3231</v>
      </c>
      <c r="F154" t="s">
        <v>4838</v>
      </c>
      <c r="G154" t="s">
        <v>7330</v>
      </c>
      <c r="I154" t="str">
        <f t="shared" si="15"/>
        <v>N/A</v>
      </c>
      <c r="J154" t="str">
        <f t="shared" si="16"/>
        <v>N/A</v>
      </c>
      <c r="K154">
        <f t="shared" si="17"/>
        <v>9.9700000000000011E-2</v>
      </c>
      <c r="L154">
        <f t="shared" si="18"/>
        <v>3.9900000000000005E-2</v>
      </c>
      <c r="M154">
        <f t="shared" si="19"/>
        <v>-2.1299999999999999E-2</v>
      </c>
      <c r="N154">
        <f t="shared" si="20"/>
        <v>3.5999999999999999E-3</v>
      </c>
    </row>
    <row r="155" spans="1:14" x14ac:dyDescent="0.3">
      <c r="A155" s="1">
        <v>10</v>
      </c>
      <c r="B155" t="s">
        <v>305</v>
      </c>
      <c r="C155" t="s">
        <v>254</v>
      </c>
      <c r="D155" t="s">
        <v>254</v>
      </c>
      <c r="E155" t="s">
        <v>254</v>
      </c>
      <c r="F155" t="s">
        <v>254</v>
      </c>
      <c r="G155" t="s">
        <v>7668</v>
      </c>
      <c r="I155" t="str">
        <f t="shared" si="15"/>
        <v>N/A</v>
      </c>
      <c r="J155" t="str">
        <f t="shared" si="16"/>
        <v>N/A</v>
      </c>
      <c r="K155" t="str">
        <f t="shared" si="17"/>
        <v>N/A</v>
      </c>
      <c r="L155" t="str">
        <f t="shared" si="18"/>
        <v>N/A</v>
      </c>
      <c r="M155" t="str">
        <f t="shared" si="19"/>
        <v>N/A</v>
      </c>
      <c r="N155">
        <f t="shared" si="20"/>
        <v>0.29089999999999999</v>
      </c>
    </row>
    <row r="156" spans="1:14" x14ac:dyDescent="0.3">
      <c r="I156" t="str">
        <f t="shared" si="15"/>
        <v>N/A</v>
      </c>
      <c r="J156" t="str">
        <f t="shared" si="16"/>
        <v>N/A</v>
      </c>
      <c r="K156" t="str">
        <f t="shared" si="17"/>
        <v>N/A</v>
      </c>
      <c r="L156" t="str">
        <f t="shared" si="18"/>
        <v>N/A</v>
      </c>
      <c r="M156" t="str">
        <f t="shared" si="19"/>
        <v>N/A</v>
      </c>
      <c r="N156" t="str">
        <f t="shared" si="20"/>
        <v>N/A</v>
      </c>
    </row>
    <row r="157" spans="1:14" x14ac:dyDescent="0.3">
      <c r="B157" s="1" t="s">
        <v>307</v>
      </c>
      <c r="C157" s="1" t="s">
        <v>242</v>
      </c>
      <c r="D157" s="1" t="s">
        <v>243</v>
      </c>
      <c r="E157" s="1" t="s">
        <v>244</v>
      </c>
      <c r="F157" s="1" t="s">
        <v>245</v>
      </c>
      <c r="G157" s="1" t="s">
        <v>246</v>
      </c>
      <c r="H157" s="1" t="s">
        <v>247</v>
      </c>
      <c r="I157" t="str">
        <f t="shared" si="15"/>
        <v>pos_trend</v>
      </c>
      <c r="J157">
        <f t="shared" si="16"/>
        <v>2012</v>
      </c>
      <c r="K157">
        <f t="shared" si="17"/>
        <v>2013</v>
      </c>
      <c r="L157">
        <f t="shared" si="18"/>
        <v>2014</v>
      </c>
      <c r="M157">
        <f t="shared" si="19"/>
        <v>2015</v>
      </c>
      <c r="N157">
        <f t="shared" si="20"/>
        <v>2016</v>
      </c>
    </row>
    <row r="158" spans="1:14" x14ac:dyDescent="0.3">
      <c r="A158" s="1">
        <v>0</v>
      </c>
      <c r="B158" t="s">
        <v>308</v>
      </c>
      <c r="C158" t="s">
        <v>7669</v>
      </c>
      <c r="D158" t="s">
        <v>7670</v>
      </c>
      <c r="E158" t="s">
        <v>7671</v>
      </c>
      <c r="F158" t="s">
        <v>7672</v>
      </c>
      <c r="G158" t="s">
        <v>7673</v>
      </c>
      <c r="I158" t="str">
        <f t="shared" si="15"/>
        <v>N/A</v>
      </c>
      <c r="J158">
        <f t="shared" si="16"/>
        <v>335730000</v>
      </c>
      <c r="K158">
        <f t="shared" si="17"/>
        <v>364750000</v>
      </c>
      <c r="L158">
        <f t="shared" si="18"/>
        <v>383910000</v>
      </c>
      <c r="M158">
        <f t="shared" si="19"/>
        <v>349560000</v>
      </c>
      <c r="N158">
        <f t="shared" si="20"/>
        <v>361960000</v>
      </c>
    </row>
    <row r="159" spans="1:14" x14ac:dyDescent="0.3">
      <c r="A159" s="1">
        <v>1</v>
      </c>
      <c r="B159" t="s">
        <v>314</v>
      </c>
      <c r="C159" t="s">
        <v>7674</v>
      </c>
      <c r="D159" t="s">
        <v>5968</v>
      </c>
      <c r="E159" t="s">
        <v>7675</v>
      </c>
      <c r="F159" t="s">
        <v>7676</v>
      </c>
      <c r="G159" t="s">
        <v>7677</v>
      </c>
      <c r="I159" t="str">
        <f t="shared" si="15"/>
        <v>N/A</v>
      </c>
      <c r="J159">
        <f t="shared" si="16"/>
        <v>65400000.000000007</v>
      </c>
      <c r="K159">
        <f t="shared" si="17"/>
        <v>71800000</v>
      </c>
      <c r="L159">
        <f t="shared" si="18"/>
        <v>76200000</v>
      </c>
      <c r="M159">
        <f t="shared" si="19"/>
        <v>67099999.999999993</v>
      </c>
      <c r="N159">
        <f t="shared" si="20"/>
        <v>66200000</v>
      </c>
    </row>
    <row r="160" spans="1:14" x14ac:dyDescent="0.3">
      <c r="A160" s="1">
        <v>2</v>
      </c>
      <c r="B160" t="s">
        <v>320</v>
      </c>
      <c r="C160" t="s">
        <v>7678</v>
      </c>
      <c r="D160" t="s">
        <v>7679</v>
      </c>
      <c r="E160" t="s">
        <v>7680</v>
      </c>
      <c r="F160" t="s">
        <v>7681</v>
      </c>
      <c r="G160" t="s">
        <v>7682</v>
      </c>
      <c r="I160" t="str">
        <f t="shared" si="15"/>
        <v>N/A</v>
      </c>
      <c r="J160">
        <f t="shared" si="16"/>
        <v>270330000</v>
      </c>
      <c r="K160">
        <f t="shared" si="17"/>
        <v>292950000</v>
      </c>
      <c r="L160">
        <f t="shared" si="18"/>
        <v>307710000</v>
      </c>
      <c r="M160">
        <f t="shared" si="19"/>
        <v>282460000</v>
      </c>
      <c r="N160">
        <f t="shared" si="20"/>
        <v>295760000</v>
      </c>
    </row>
    <row r="161" spans="1:14" x14ac:dyDescent="0.3">
      <c r="A161" s="1">
        <v>3</v>
      </c>
      <c r="B161" t="s">
        <v>326</v>
      </c>
      <c r="C161" t="s">
        <v>254</v>
      </c>
      <c r="D161" t="s">
        <v>7683</v>
      </c>
      <c r="E161" t="s">
        <v>7585</v>
      </c>
      <c r="F161" t="s">
        <v>7684</v>
      </c>
      <c r="G161" t="s">
        <v>7685</v>
      </c>
      <c r="I161" t="str">
        <f t="shared" si="15"/>
        <v>N/A</v>
      </c>
      <c r="J161" t="str">
        <f t="shared" si="16"/>
        <v>N/A</v>
      </c>
      <c r="K161">
        <f t="shared" si="17"/>
        <v>8.6400000000000005E-2</v>
      </c>
      <c r="L161">
        <f t="shared" si="18"/>
        <v>5.2499999999999998E-2</v>
      </c>
      <c r="M161">
        <f t="shared" si="19"/>
        <v>-8.9499999999999996E-2</v>
      </c>
      <c r="N161">
        <f t="shared" si="20"/>
        <v>3.5499999999999997E-2</v>
      </c>
    </row>
    <row r="162" spans="1:14" x14ac:dyDescent="0.3">
      <c r="A162" s="1">
        <v>4</v>
      </c>
      <c r="B162" t="s">
        <v>331</v>
      </c>
      <c r="C162" t="s">
        <v>254</v>
      </c>
      <c r="D162" t="s">
        <v>254</v>
      </c>
      <c r="E162" t="s">
        <v>254</v>
      </c>
      <c r="F162" t="s">
        <v>254</v>
      </c>
      <c r="G162" t="s">
        <v>254</v>
      </c>
      <c r="I162" t="str">
        <f t="shared" si="15"/>
        <v>N/A</v>
      </c>
      <c r="J162" t="str">
        <f t="shared" si="16"/>
        <v>N/A</v>
      </c>
      <c r="K162" t="str">
        <f t="shared" si="17"/>
        <v>N/A</v>
      </c>
      <c r="L162" t="str">
        <f t="shared" si="18"/>
        <v>N/A</v>
      </c>
      <c r="M162" t="str">
        <f t="shared" si="19"/>
        <v>N/A</v>
      </c>
      <c r="N162" t="str">
        <f t="shared" si="20"/>
        <v>N/A</v>
      </c>
    </row>
    <row r="163" spans="1:14" x14ac:dyDescent="0.3">
      <c r="A163" s="1">
        <v>5</v>
      </c>
      <c r="B163" t="s">
        <v>332</v>
      </c>
      <c r="C163" t="s">
        <v>7686</v>
      </c>
      <c r="D163" t="s">
        <v>7687</v>
      </c>
      <c r="E163" t="s">
        <v>7688</v>
      </c>
      <c r="F163" t="s">
        <v>4831</v>
      </c>
      <c r="G163" t="s">
        <v>7689</v>
      </c>
      <c r="I163" t="str">
        <f t="shared" si="15"/>
        <v>N/A</v>
      </c>
      <c r="J163">
        <f t="shared" si="16"/>
        <v>9460000</v>
      </c>
      <c r="K163">
        <f t="shared" si="17"/>
        <v>11190000</v>
      </c>
      <c r="L163">
        <f t="shared" si="18"/>
        <v>2370000</v>
      </c>
      <c r="M163">
        <f t="shared" si="19"/>
        <v>-2700000</v>
      </c>
      <c r="N163">
        <f t="shared" si="20"/>
        <v>7600000</v>
      </c>
    </row>
    <row r="164" spans="1:14" x14ac:dyDescent="0.3">
      <c r="A164" s="1">
        <v>6</v>
      </c>
      <c r="B164" t="s">
        <v>338</v>
      </c>
      <c r="C164" t="s">
        <v>7690</v>
      </c>
      <c r="D164" t="s">
        <v>7691</v>
      </c>
      <c r="E164" t="s">
        <v>7692</v>
      </c>
      <c r="F164" t="s">
        <v>2915</v>
      </c>
      <c r="G164" t="s">
        <v>7693</v>
      </c>
      <c r="I164" t="str">
        <f t="shared" si="15"/>
        <v>N/A</v>
      </c>
      <c r="J164">
        <f t="shared" si="16"/>
        <v>258459999.99999997</v>
      </c>
      <c r="K164">
        <f t="shared" si="17"/>
        <v>287880000</v>
      </c>
      <c r="L164">
        <f t="shared" si="18"/>
        <v>304050000</v>
      </c>
      <c r="M164">
        <f t="shared" si="19"/>
        <v>2700000</v>
      </c>
      <c r="N164">
        <f t="shared" si="20"/>
        <v>308500000</v>
      </c>
    </row>
    <row r="165" spans="1:14" x14ac:dyDescent="0.3">
      <c r="A165" s="1">
        <v>7</v>
      </c>
      <c r="B165" t="s">
        <v>344</v>
      </c>
      <c r="C165" t="s">
        <v>7694</v>
      </c>
      <c r="D165" t="s">
        <v>7695</v>
      </c>
      <c r="E165" t="s">
        <v>7696</v>
      </c>
      <c r="F165" t="s">
        <v>7697</v>
      </c>
      <c r="G165" t="s">
        <v>7698</v>
      </c>
      <c r="I165" t="str">
        <f t="shared" si="15"/>
        <v>N/A</v>
      </c>
      <c r="J165">
        <f t="shared" si="16"/>
        <v>-672000</v>
      </c>
      <c r="K165">
        <f t="shared" si="17"/>
        <v>-5270000</v>
      </c>
      <c r="L165">
        <f t="shared" si="18"/>
        <v>364000</v>
      </c>
      <c r="M165">
        <f t="shared" si="19"/>
        <v>-4480000</v>
      </c>
      <c r="N165">
        <f t="shared" si="20"/>
        <v>4740000</v>
      </c>
    </row>
    <row r="166" spans="1:14" x14ac:dyDescent="0.3">
      <c r="A166" s="1">
        <v>8</v>
      </c>
      <c r="B166" t="s">
        <v>350</v>
      </c>
      <c r="C166" t="s">
        <v>652</v>
      </c>
      <c r="D166" t="s">
        <v>1165</v>
      </c>
      <c r="E166" t="s">
        <v>2930</v>
      </c>
      <c r="F166" t="s">
        <v>3444</v>
      </c>
      <c r="G166" t="s">
        <v>7699</v>
      </c>
      <c r="I166" t="str">
        <f t="shared" si="15"/>
        <v>N/A</v>
      </c>
      <c r="J166">
        <f t="shared" si="16"/>
        <v>3000000</v>
      </c>
      <c r="K166">
        <f t="shared" si="17"/>
        <v>3230000</v>
      </c>
      <c r="L166">
        <f t="shared" si="18"/>
        <v>4800000</v>
      </c>
      <c r="M166">
        <f t="shared" si="19"/>
        <v>5600000</v>
      </c>
      <c r="N166">
        <f t="shared" si="20"/>
        <v>2640000</v>
      </c>
    </row>
    <row r="167" spans="1:14" x14ac:dyDescent="0.3">
      <c r="A167" s="1">
        <v>9</v>
      </c>
      <c r="B167" t="s">
        <v>356</v>
      </c>
      <c r="C167" t="s">
        <v>7700</v>
      </c>
      <c r="D167" t="s">
        <v>7701</v>
      </c>
      <c r="E167" t="s">
        <v>7702</v>
      </c>
      <c r="F167" t="s">
        <v>7703</v>
      </c>
      <c r="G167" t="s">
        <v>7704</v>
      </c>
      <c r="I167" t="str">
        <f t="shared" si="15"/>
        <v>N/A</v>
      </c>
      <c r="J167">
        <f t="shared" si="16"/>
        <v>-457000</v>
      </c>
      <c r="K167">
        <f t="shared" si="17"/>
        <v>-883000</v>
      </c>
      <c r="L167">
        <f t="shared" si="18"/>
        <v>-1920000</v>
      </c>
      <c r="M167">
        <f t="shared" si="19"/>
        <v>-718000</v>
      </c>
      <c r="N167">
        <f t="shared" si="20"/>
        <v>-191000</v>
      </c>
    </row>
    <row r="168" spans="1:14" x14ac:dyDescent="0.3">
      <c r="A168" s="1">
        <v>10</v>
      </c>
      <c r="B168" t="s">
        <v>357</v>
      </c>
      <c r="C168" t="s">
        <v>7705</v>
      </c>
      <c r="D168" t="s">
        <v>7706</v>
      </c>
      <c r="E168" t="s">
        <v>7707</v>
      </c>
      <c r="F168" t="s">
        <v>7708</v>
      </c>
      <c r="G168" t="s">
        <v>7709</v>
      </c>
      <c r="I168" t="str">
        <f t="shared" si="15"/>
        <v>pos_trend</v>
      </c>
      <c r="J168">
        <f t="shared" si="16"/>
        <v>18950000</v>
      </c>
      <c r="K168">
        <f t="shared" si="17"/>
        <v>20580000</v>
      </c>
      <c r="L168">
        <f t="shared" si="18"/>
        <v>20990000</v>
      </c>
      <c r="M168">
        <f t="shared" si="19"/>
        <v>34580000</v>
      </c>
      <c r="N168">
        <f t="shared" si="20"/>
        <v>35200000</v>
      </c>
    </row>
    <row r="169" spans="1:14" x14ac:dyDescent="0.3">
      <c r="A169" s="1">
        <v>11</v>
      </c>
      <c r="B169" t="s">
        <v>363</v>
      </c>
      <c r="C169" t="s">
        <v>254</v>
      </c>
      <c r="D169" t="s">
        <v>7710</v>
      </c>
      <c r="E169" t="s">
        <v>7711</v>
      </c>
      <c r="F169" t="s">
        <v>7712</v>
      </c>
      <c r="G169" t="s">
        <v>5484</v>
      </c>
      <c r="I169" t="str">
        <f t="shared" si="15"/>
        <v>N/A</v>
      </c>
      <c r="J169" t="str">
        <f t="shared" si="16"/>
        <v>N/A</v>
      </c>
      <c r="K169">
        <f t="shared" si="17"/>
        <v>8.6199999999999999E-2</v>
      </c>
      <c r="L169">
        <f t="shared" si="18"/>
        <v>1.9800000000000002E-2</v>
      </c>
      <c r="M169">
        <f t="shared" si="19"/>
        <v>0.6472</v>
      </c>
      <c r="N169">
        <f t="shared" si="20"/>
        <v>1.8000000000000002E-2</v>
      </c>
    </row>
    <row r="170" spans="1:14" x14ac:dyDescent="0.3">
      <c r="A170" s="1">
        <v>12</v>
      </c>
      <c r="B170" t="s">
        <v>368</v>
      </c>
      <c r="C170" t="s">
        <v>7705</v>
      </c>
      <c r="D170" t="s">
        <v>7706</v>
      </c>
      <c r="E170" t="s">
        <v>7707</v>
      </c>
      <c r="F170" t="s">
        <v>7708</v>
      </c>
      <c r="G170" t="s">
        <v>7709</v>
      </c>
      <c r="I170" t="str">
        <f t="shared" si="15"/>
        <v>pos_trend</v>
      </c>
      <c r="J170">
        <f t="shared" si="16"/>
        <v>18950000</v>
      </c>
      <c r="K170">
        <f t="shared" si="17"/>
        <v>20580000</v>
      </c>
      <c r="L170">
        <f t="shared" si="18"/>
        <v>20990000</v>
      </c>
      <c r="M170">
        <f t="shared" si="19"/>
        <v>34580000</v>
      </c>
      <c r="N170">
        <f t="shared" si="20"/>
        <v>35200000</v>
      </c>
    </row>
    <row r="171" spans="1:14" x14ac:dyDescent="0.3">
      <c r="A171" s="1">
        <v>13</v>
      </c>
      <c r="B171" t="s">
        <v>369</v>
      </c>
      <c r="C171" t="s">
        <v>254</v>
      </c>
      <c r="D171" t="s">
        <v>254</v>
      </c>
      <c r="E171" t="s">
        <v>254</v>
      </c>
      <c r="F171" t="s">
        <v>254</v>
      </c>
      <c r="G171" t="s">
        <v>254</v>
      </c>
      <c r="I171" t="str">
        <f t="shared" si="15"/>
        <v>N/A</v>
      </c>
      <c r="J171" t="str">
        <f t="shared" si="16"/>
        <v>N/A</v>
      </c>
      <c r="K171" t="str">
        <f t="shared" si="17"/>
        <v>N/A</v>
      </c>
      <c r="L171" t="str">
        <f t="shared" si="18"/>
        <v>N/A</v>
      </c>
      <c r="M171" t="str">
        <f t="shared" si="19"/>
        <v>N/A</v>
      </c>
      <c r="N171" t="str">
        <f t="shared" si="20"/>
        <v>N/A</v>
      </c>
    </row>
    <row r="172" spans="1:14" x14ac:dyDescent="0.3">
      <c r="A172" s="1">
        <v>14</v>
      </c>
      <c r="B172" t="s">
        <v>370</v>
      </c>
      <c r="C172" t="s">
        <v>7713</v>
      </c>
      <c r="D172" t="s">
        <v>7714</v>
      </c>
      <c r="E172" t="s">
        <v>7715</v>
      </c>
      <c r="F172" t="s">
        <v>7716</v>
      </c>
      <c r="G172" t="s">
        <v>7717</v>
      </c>
      <c r="I172" t="str">
        <f t="shared" si="15"/>
        <v>N/A</v>
      </c>
      <c r="J172">
        <f t="shared" si="16"/>
        <v>241370000</v>
      </c>
      <c r="K172">
        <f t="shared" si="17"/>
        <v>264380000</v>
      </c>
      <c r="L172">
        <f t="shared" si="18"/>
        <v>286300000</v>
      </c>
      <c r="M172">
        <f t="shared" si="19"/>
        <v>294570000</v>
      </c>
      <c r="N172">
        <f t="shared" si="20"/>
        <v>280500000</v>
      </c>
    </row>
    <row r="173" spans="1:14" x14ac:dyDescent="0.3">
      <c r="A173" s="1">
        <v>15</v>
      </c>
      <c r="B173" t="s">
        <v>376</v>
      </c>
      <c r="C173" t="s">
        <v>254</v>
      </c>
      <c r="D173" t="s">
        <v>7718</v>
      </c>
      <c r="E173" t="s">
        <v>7719</v>
      </c>
      <c r="F173" t="s">
        <v>7720</v>
      </c>
      <c r="G173" t="s">
        <v>7721</v>
      </c>
      <c r="I173" t="str">
        <f t="shared" si="15"/>
        <v>neg_trend</v>
      </c>
      <c r="J173" t="str">
        <f t="shared" si="16"/>
        <v>N/A</v>
      </c>
      <c r="K173">
        <f t="shared" si="17"/>
        <v>9.5299999999999996E-2</v>
      </c>
      <c r="L173">
        <f t="shared" si="18"/>
        <v>8.2899999999999988E-2</v>
      </c>
      <c r="M173">
        <f t="shared" si="19"/>
        <v>2.8900000000000002E-2</v>
      </c>
      <c r="N173">
        <f t="shared" si="20"/>
        <v>-4.7800000000000002E-2</v>
      </c>
    </row>
    <row r="174" spans="1:14" x14ac:dyDescent="0.3">
      <c r="A174" s="1">
        <v>16</v>
      </c>
      <c r="B174" t="s">
        <v>381</v>
      </c>
      <c r="C174" t="s">
        <v>254</v>
      </c>
      <c r="D174" t="s">
        <v>254</v>
      </c>
      <c r="E174" t="s">
        <v>254</v>
      </c>
      <c r="F174" t="s">
        <v>254</v>
      </c>
      <c r="G174" t="s">
        <v>7722</v>
      </c>
      <c r="I174" t="str">
        <f t="shared" si="15"/>
        <v>N/A</v>
      </c>
      <c r="J174" t="str">
        <f t="shared" si="16"/>
        <v>N/A</v>
      </c>
      <c r="K174" t="str">
        <f t="shared" si="17"/>
        <v>N/A</v>
      </c>
      <c r="L174" t="str">
        <f t="shared" si="18"/>
        <v>N/A</v>
      </c>
      <c r="M174" t="str">
        <f t="shared" si="19"/>
        <v>N/A</v>
      </c>
      <c r="N174">
        <f t="shared" si="20"/>
        <v>0.12029999999999999</v>
      </c>
    </row>
    <row r="175" spans="1:14" x14ac:dyDescent="0.3">
      <c r="A175" s="1">
        <v>17</v>
      </c>
      <c r="B175" t="s">
        <v>383</v>
      </c>
      <c r="C175" t="s">
        <v>572</v>
      </c>
      <c r="D175" t="s">
        <v>7723</v>
      </c>
      <c r="E175" t="s">
        <v>7724</v>
      </c>
      <c r="F175" t="s">
        <v>7725</v>
      </c>
      <c r="G175" t="s">
        <v>6884</v>
      </c>
      <c r="I175" t="str">
        <f t="shared" si="15"/>
        <v>N/A</v>
      </c>
      <c r="J175">
        <f t="shared" si="16"/>
        <v>78950000</v>
      </c>
      <c r="K175">
        <f t="shared" si="17"/>
        <v>92460000</v>
      </c>
      <c r="L175">
        <f t="shared" si="18"/>
        <v>94680000</v>
      </c>
      <c r="M175">
        <f t="shared" si="19"/>
        <v>95280000</v>
      </c>
      <c r="N175">
        <f t="shared" si="20"/>
        <v>74890000</v>
      </c>
    </row>
    <row r="176" spans="1:14" x14ac:dyDescent="0.3">
      <c r="A176" s="1">
        <v>18</v>
      </c>
      <c r="B176" t="s">
        <v>389</v>
      </c>
      <c r="C176" t="s">
        <v>7726</v>
      </c>
      <c r="D176" t="s">
        <v>7727</v>
      </c>
      <c r="E176" t="s">
        <v>2901</v>
      </c>
      <c r="F176" t="s">
        <v>7728</v>
      </c>
      <c r="G176" t="s">
        <v>7729</v>
      </c>
      <c r="I176" t="str">
        <f t="shared" si="15"/>
        <v>N/A</v>
      </c>
      <c r="J176">
        <f t="shared" si="16"/>
        <v>17520000</v>
      </c>
      <c r="K176">
        <f t="shared" si="17"/>
        <v>6540000</v>
      </c>
      <c r="L176">
        <f t="shared" si="18"/>
        <v>14070000</v>
      </c>
      <c r="M176">
        <f t="shared" si="19"/>
        <v>19830000</v>
      </c>
      <c r="N176">
        <f t="shared" si="20"/>
        <v>24490000</v>
      </c>
    </row>
    <row r="177" spans="1:14" x14ac:dyDescent="0.3">
      <c r="A177" s="1">
        <v>19</v>
      </c>
      <c r="B177" t="s">
        <v>395</v>
      </c>
      <c r="C177" t="s">
        <v>7730</v>
      </c>
      <c r="D177" t="s">
        <v>7731</v>
      </c>
      <c r="E177" t="s">
        <v>7732</v>
      </c>
      <c r="F177" t="s">
        <v>7733</v>
      </c>
      <c r="G177" t="s">
        <v>7734</v>
      </c>
      <c r="I177" t="str">
        <f t="shared" si="15"/>
        <v>N/A</v>
      </c>
      <c r="J177">
        <f t="shared" si="16"/>
        <v>70450000</v>
      </c>
      <c r="K177">
        <f t="shared" si="17"/>
        <v>79070000</v>
      </c>
      <c r="L177">
        <f t="shared" si="18"/>
        <v>99590000</v>
      </c>
      <c r="M177">
        <f t="shared" si="19"/>
        <v>82590000</v>
      </c>
      <c r="N177">
        <f t="shared" si="20"/>
        <v>61510000</v>
      </c>
    </row>
    <row r="178" spans="1:14" x14ac:dyDescent="0.3">
      <c r="A178" s="1">
        <v>20</v>
      </c>
      <c r="B178" t="s">
        <v>401</v>
      </c>
      <c r="C178" t="s">
        <v>7735</v>
      </c>
      <c r="D178" t="s">
        <v>7736</v>
      </c>
      <c r="E178" t="s">
        <v>7737</v>
      </c>
      <c r="F178" t="s">
        <v>3305</v>
      </c>
      <c r="G178" t="s">
        <v>7738</v>
      </c>
      <c r="I178" t="str">
        <f t="shared" si="15"/>
        <v>N/A</v>
      </c>
      <c r="J178">
        <f t="shared" si="16"/>
        <v>8760000</v>
      </c>
      <c r="K178">
        <f t="shared" si="17"/>
        <v>9580000</v>
      </c>
      <c r="L178">
        <f t="shared" si="18"/>
        <v>-10130000</v>
      </c>
      <c r="M178">
        <f t="shared" si="19"/>
        <v>1610000</v>
      </c>
      <c r="N178">
        <f t="shared" si="20"/>
        <v>-4000000</v>
      </c>
    </row>
    <row r="179" spans="1:14" x14ac:dyDescent="0.3">
      <c r="A179" s="1">
        <v>21</v>
      </c>
      <c r="B179" t="s">
        <v>407</v>
      </c>
      <c r="C179" t="s">
        <v>7739</v>
      </c>
      <c r="D179" t="s">
        <v>7740</v>
      </c>
      <c r="E179" t="s">
        <v>7741</v>
      </c>
      <c r="F179" t="s">
        <v>7742</v>
      </c>
      <c r="G179" t="s">
        <v>7743</v>
      </c>
      <c r="I179" t="str">
        <f t="shared" si="15"/>
        <v>N/A</v>
      </c>
      <c r="J179">
        <f t="shared" si="16"/>
        <v>-17770000</v>
      </c>
      <c r="K179">
        <f t="shared" si="17"/>
        <v>-2730000</v>
      </c>
      <c r="L179">
        <f t="shared" si="18"/>
        <v>-8840000</v>
      </c>
      <c r="M179">
        <f t="shared" si="19"/>
        <v>-8750000</v>
      </c>
      <c r="N179">
        <f t="shared" si="20"/>
        <v>-7110000</v>
      </c>
    </row>
    <row r="180" spans="1:14" x14ac:dyDescent="0.3">
      <c r="A180" s="1">
        <v>22</v>
      </c>
      <c r="B180" t="s">
        <v>413</v>
      </c>
      <c r="C180" t="s">
        <v>254</v>
      </c>
      <c r="D180" t="s">
        <v>254</v>
      </c>
      <c r="E180" t="s">
        <v>254</v>
      </c>
      <c r="F180" t="s">
        <v>254</v>
      </c>
      <c r="G180" t="s">
        <v>254</v>
      </c>
      <c r="I180" t="str">
        <f t="shared" si="15"/>
        <v>N/A</v>
      </c>
      <c r="J180" t="str">
        <f t="shared" si="16"/>
        <v>N/A</v>
      </c>
      <c r="K180" t="str">
        <f t="shared" si="17"/>
        <v>N/A</v>
      </c>
      <c r="L180" t="str">
        <f t="shared" si="18"/>
        <v>N/A</v>
      </c>
      <c r="M180" t="str">
        <f t="shared" si="19"/>
        <v>N/A</v>
      </c>
      <c r="N180" t="str">
        <f t="shared" si="20"/>
        <v>N/A</v>
      </c>
    </row>
    <row r="181" spans="1:14" x14ac:dyDescent="0.3">
      <c r="A181" s="1">
        <v>23</v>
      </c>
      <c r="B181" t="s">
        <v>414</v>
      </c>
      <c r="C181" t="s">
        <v>254</v>
      </c>
      <c r="D181" t="s">
        <v>254</v>
      </c>
      <c r="E181" t="s">
        <v>254</v>
      </c>
      <c r="F181" t="s">
        <v>254</v>
      </c>
      <c r="G181" t="s">
        <v>254</v>
      </c>
      <c r="I181" t="str">
        <f t="shared" si="15"/>
        <v>N/A</v>
      </c>
      <c r="J181" t="str">
        <f t="shared" si="16"/>
        <v>N/A</v>
      </c>
      <c r="K181" t="str">
        <f t="shared" si="17"/>
        <v>N/A</v>
      </c>
      <c r="L181" t="str">
        <f t="shared" si="18"/>
        <v>N/A</v>
      </c>
      <c r="M181" t="str">
        <f t="shared" si="19"/>
        <v>N/A</v>
      </c>
      <c r="N181" t="str">
        <f t="shared" si="20"/>
        <v>N/A</v>
      </c>
    </row>
    <row r="182" spans="1:14" x14ac:dyDescent="0.3">
      <c r="A182" s="1">
        <v>24</v>
      </c>
      <c r="B182" t="s">
        <v>415</v>
      </c>
      <c r="C182" t="s">
        <v>254</v>
      </c>
      <c r="D182" t="s">
        <v>254</v>
      </c>
      <c r="E182" t="s">
        <v>254</v>
      </c>
      <c r="F182" t="s">
        <v>254</v>
      </c>
      <c r="G182" t="s">
        <v>254</v>
      </c>
      <c r="I182" t="str">
        <f t="shared" si="15"/>
        <v>N/A</v>
      </c>
      <c r="J182" t="str">
        <f t="shared" si="16"/>
        <v>N/A</v>
      </c>
      <c r="K182" t="str">
        <f t="shared" si="17"/>
        <v>N/A</v>
      </c>
      <c r="L182" t="str">
        <f t="shared" si="18"/>
        <v>N/A</v>
      </c>
      <c r="M182" t="str">
        <f t="shared" si="19"/>
        <v>N/A</v>
      </c>
      <c r="N182" t="str">
        <f t="shared" si="20"/>
        <v>N/A</v>
      </c>
    </row>
    <row r="183" spans="1:14" x14ac:dyDescent="0.3">
      <c r="A183" s="1">
        <v>25</v>
      </c>
      <c r="B183" t="s">
        <v>416</v>
      </c>
      <c r="C183" t="s">
        <v>7744</v>
      </c>
      <c r="D183" t="s">
        <v>7745</v>
      </c>
      <c r="E183" t="s">
        <v>7746</v>
      </c>
      <c r="F183" t="s">
        <v>7747</v>
      </c>
      <c r="G183" t="s">
        <v>7748</v>
      </c>
      <c r="I183" t="str">
        <f t="shared" si="15"/>
        <v>pos_trend</v>
      </c>
      <c r="J183">
        <f t="shared" si="16"/>
        <v>162420000</v>
      </c>
      <c r="K183">
        <f t="shared" si="17"/>
        <v>171930000</v>
      </c>
      <c r="L183">
        <f t="shared" si="18"/>
        <v>191620000</v>
      </c>
      <c r="M183">
        <f t="shared" si="19"/>
        <v>199300000</v>
      </c>
      <c r="N183">
        <f t="shared" si="20"/>
        <v>205600000</v>
      </c>
    </row>
    <row r="184" spans="1:14" x14ac:dyDescent="0.3">
      <c r="A184" s="1">
        <v>26</v>
      </c>
      <c r="B184" t="s">
        <v>422</v>
      </c>
      <c r="C184" t="s">
        <v>3958</v>
      </c>
      <c r="D184" t="s">
        <v>7749</v>
      </c>
      <c r="E184" t="s">
        <v>2670</v>
      </c>
      <c r="F184" t="s">
        <v>7750</v>
      </c>
      <c r="G184" t="s">
        <v>7751</v>
      </c>
      <c r="I184" t="str">
        <f t="shared" si="15"/>
        <v>N/A</v>
      </c>
      <c r="J184">
        <f t="shared" si="16"/>
        <v>-192000</v>
      </c>
      <c r="K184">
        <f t="shared" si="17"/>
        <v>-68000</v>
      </c>
      <c r="L184">
        <f t="shared" si="18"/>
        <v>-34000</v>
      </c>
      <c r="M184">
        <f t="shared" si="19"/>
        <v>-53000</v>
      </c>
      <c r="N184">
        <f t="shared" si="20"/>
        <v>14000</v>
      </c>
    </row>
    <row r="185" spans="1:14" x14ac:dyDescent="0.3">
      <c r="A185" s="1">
        <v>27</v>
      </c>
      <c r="B185" t="s">
        <v>423</v>
      </c>
      <c r="C185" t="s">
        <v>7752</v>
      </c>
      <c r="D185" t="s">
        <v>7753</v>
      </c>
      <c r="E185" t="s">
        <v>7754</v>
      </c>
      <c r="F185" t="s">
        <v>7755</v>
      </c>
      <c r="G185" t="s">
        <v>7756</v>
      </c>
      <c r="I185" t="str">
        <f t="shared" si="15"/>
        <v>pos_trend</v>
      </c>
      <c r="J185">
        <f t="shared" si="16"/>
        <v>162610000</v>
      </c>
      <c r="K185">
        <f t="shared" si="17"/>
        <v>171990000</v>
      </c>
      <c r="L185">
        <f t="shared" si="18"/>
        <v>191660000</v>
      </c>
      <c r="M185">
        <f t="shared" si="19"/>
        <v>199350000</v>
      </c>
      <c r="N185">
        <f t="shared" si="20"/>
        <v>205590000</v>
      </c>
    </row>
    <row r="186" spans="1:14" x14ac:dyDescent="0.3">
      <c r="A186" s="1">
        <v>28</v>
      </c>
      <c r="B186" t="s">
        <v>424</v>
      </c>
      <c r="C186" t="s">
        <v>254</v>
      </c>
      <c r="D186" t="s">
        <v>3723</v>
      </c>
      <c r="E186" t="s">
        <v>7757</v>
      </c>
      <c r="F186" t="s">
        <v>1137</v>
      </c>
      <c r="G186" t="s">
        <v>7758</v>
      </c>
      <c r="I186" t="str">
        <f t="shared" si="15"/>
        <v>N/A</v>
      </c>
      <c r="J186" t="str">
        <f t="shared" si="16"/>
        <v>N/A</v>
      </c>
      <c r="K186">
        <f t="shared" si="17"/>
        <v>5.7699999999999994E-2</v>
      </c>
      <c r="L186">
        <f t="shared" si="18"/>
        <v>0.1143</v>
      </c>
      <c r="M186">
        <f t="shared" si="19"/>
        <v>4.0099999999999997E-2</v>
      </c>
      <c r="N186">
        <f t="shared" si="20"/>
        <v>3.1300000000000001E-2</v>
      </c>
    </row>
    <row r="187" spans="1:14" x14ac:dyDescent="0.3">
      <c r="A187" s="1">
        <v>29</v>
      </c>
      <c r="B187" t="s">
        <v>429</v>
      </c>
      <c r="C187" t="s">
        <v>254</v>
      </c>
      <c r="D187" t="s">
        <v>254</v>
      </c>
      <c r="E187" t="s">
        <v>254</v>
      </c>
      <c r="F187" t="s">
        <v>254</v>
      </c>
      <c r="G187" t="s">
        <v>7759</v>
      </c>
      <c r="I187" t="str">
        <f t="shared" si="15"/>
        <v>N/A</v>
      </c>
      <c r="J187" t="str">
        <f t="shared" si="16"/>
        <v>N/A</v>
      </c>
      <c r="K187" t="str">
        <f t="shared" si="17"/>
        <v>N/A</v>
      </c>
      <c r="L187" t="str">
        <f t="shared" si="18"/>
        <v>N/A</v>
      </c>
      <c r="M187" t="str">
        <f t="shared" si="19"/>
        <v>N/A</v>
      </c>
      <c r="N187">
        <f t="shared" si="20"/>
        <v>8.8200000000000001E-2</v>
      </c>
    </row>
    <row r="188" spans="1:14" x14ac:dyDescent="0.3">
      <c r="A188" s="1">
        <v>30</v>
      </c>
      <c r="B188" t="s">
        <v>431</v>
      </c>
      <c r="C188" t="s">
        <v>254</v>
      </c>
      <c r="D188" t="s">
        <v>254</v>
      </c>
      <c r="E188" t="s">
        <v>254</v>
      </c>
      <c r="F188" t="s">
        <v>254</v>
      </c>
      <c r="G188" t="s">
        <v>254</v>
      </c>
      <c r="I188" t="str">
        <f t="shared" ref="I188:I251" si="21">IF(AND(K188&gt; J188, L188&gt; K188, M188&gt; L188, N188&gt; M188), "pos_trend", IF(AND(K188&lt; J188, L188&lt; K188, M188&lt; L188, N188&lt; M188), "neg_trend", "N/A"))</f>
        <v>N/A</v>
      </c>
      <c r="J188" t="str">
        <f t="shared" ref="J188:J251" si="22">IFERROR(IF(TRIM(C188)="-", "N/A", IF(RIGHT(C188,1)=")",IF(RIGHT(C188,2)="T)",-1000000000000*VALUE(MID(C188,2,LEN(C188)-3)),IF(RIGHT(C188,2)="M)",-1000000*VALUE(MID(C188,2,LEN(C188)-3)),IF(RIGHT(C188,2)="B)",-1000000000*VALUE(MID(C188,2,LEN(C188)-3)),IF(RIGHT(C188,2)="k)",-1000*VALUE(MID(C188,2,LEN(C188)-3)),VALUE(SUBSTITUTE(C188,",","")))))),IF(RIGHT(C188,1)="T",1000000000000*VALUE(LEFT(C188,LEN(C188)-1)),IF(RIGHT(C188,1)="M",1000000*VALUE(LEFT(C188,LEN(C188)-1)),IF(RIGHT(C188,1)="B",1000000000*VALUE(LEFT(C188,LEN(C188)-1)),IF(RIGHT(C188,1)="%",0.01*VALUE(LEFT(C188,LEN(C188)-1)),IF(RIGHT(C188,1)="k",1000*VALUE(LEFT(C188,LEN(C188)-1)),VALUE(SUBSTITUTE(C188,",",""))))))))),"N/A")</f>
        <v>N/A</v>
      </c>
      <c r="K188" t="str">
        <f t="shared" ref="K188:K251" si="23">IFERROR(IF(TRIM(D188)="-", "N/A", IF(RIGHT(D188,1)=")",IF(RIGHT(D188,2)="T)",-1000000000000*VALUE(MID(D188,2,LEN(D188)-3)),IF(RIGHT(D188,2)="M)",-1000000*VALUE(MID(D188,2,LEN(D188)-3)),IF(RIGHT(D188,2)="B)",-1000000000*VALUE(MID(D188,2,LEN(D188)-3)),IF(RIGHT(D188,2)="k)",-1000*VALUE(MID(D188,2,LEN(D188)-3)),VALUE(SUBSTITUTE(D188,",","")))))),IF(RIGHT(D188,1)="T",1000000000000*VALUE(LEFT(D188,LEN(D188)-1)),IF(RIGHT(D188,1)="M",1000000*VALUE(LEFT(D188,LEN(D188)-1)),IF(RIGHT(D188,1)="B",1000000000*VALUE(LEFT(D188,LEN(D188)-1)),IF(RIGHT(D188,1)="%",0.01*VALUE(LEFT(D188,LEN(D188)-1)),IF(RIGHT(D188,1)="k",1000*VALUE(LEFT(D188,LEN(D188)-1)),VALUE(SUBSTITUTE(D188,",",""))))))))),"N/A")</f>
        <v>N/A</v>
      </c>
      <c r="L188" t="str">
        <f t="shared" ref="L188:L251" si="24">IFERROR(IF(TRIM(E188)="-", "N/A", IF(RIGHT(E188,1)=")",IF(RIGHT(E188,2)="T)",-1000000000000*VALUE(MID(E188,2,LEN(E188)-3)),IF(RIGHT(E188,2)="M)",-1000000*VALUE(MID(E188,2,LEN(E188)-3)),IF(RIGHT(E188,2)="B)",-1000000000*VALUE(MID(E188,2,LEN(E188)-3)),IF(RIGHT(E188,2)="k)",-1000*VALUE(MID(E188,2,LEN(E188)-3)),VALUE(SUBSTITUTE(E188,",","")))))),IF(RIGHT(E188,1)="T",1000000000000*VALUE(LEFT(E188,LEN(E188)-1)),IF(RIGHT(E188,1)="M",1000000*VALUE(LEFT(E188,LEN(E188)-1)),IF(RIGHT(E188,1)="B",1000000000*VALUE(LEFT(E188,LEN(E188)-1)),IF(RIGHT(E188,1)="%",0.01*VALUE(LEFT(E188,LEN(E188)-1)),IF(RIGHT(E188,1)="k",1000*VALUE(LEFT(E188,LEN(E188)-1)),VALUE(SUBSTITUTE(E188,",",""))))))))),"N/A")</f>
        <v>N/A</v>
      </c>
      <c r="M188" t="str">
        <f t="shared" ref="M188:M251" si="25">IFERROR(IF(TRIM(F188)="-", "N/A", IF(RIGHT(F188,1)=")",IF(RIGHT(F188,2)="T)",-1000000000000*VALUE(MID(F188,2,LEN(F188)-3)),IF(RIGHT(F188,2)="M)",-1000000*VALUE(MID(F188,2,LEN(F188)-3)),IF(RIGHT(F188,2)="B)",-1000000000*VALUE(MID(F188,2,LEN(F188)-3)),IF(RIGHT(F188,2)="k)",-1000*VALUE(MID(F188,2,LEN(F188)-3)),VALUE(SUBSTITUTE(F188,",","")))))),IF(RIGHT(F188,1)="T",1000000000000*VALUE(LEFT(F188,LEN(F188)-1)),IF(RIGHT(F188,1)="M",1000000*VALUE(LEFT(F188,LEN(F188)-1)),IF(RIGHT(F188,1)="B",1000000000*VALUE(LEFT(F188,LEN(F188)-1)),IF(RIGHT(F188,1)="%",0.01*VALUE(LEFT(F188,LEN(F188)-1)),IF(RIGHT(F188,1)="k",1000*VALUE(LEFT(F188,LEN(F188)-1)),VALUE(SUBSTITUTE(F188,",",""))))))))),"N/A")</f>
        <v>N/A</v>
      </c>
      <c r="N188" t="str">
        <f t="shared" ref="N188:N251" si="26">IFERROR(IF(TRIM(G188)="-", "N/A", IF(RIGHT(G188,1)=")",IF(RIGHT(G188,2)="T)",-1000000000000*VALUE(MID(G188,2,LEN(G188)-3)),IF(RIGHT(G188,2)="M)",-1000000*VALUE(MID(G188,2,LEN(G188)-3)),IF(RIGHT(G188,2)="B)",-1000000000*VALUE(MID(G188,2,LEN(G188)-3)),IF(RIGHT(G188,2)="k)",-1000*VALUE(MID(G188,2,LEN(G188)-3)),VALUE(SUBSTITUTE(G188,",","")))))),IF(RIGHT(G188,1)="T",1000000000000*VALUE(LEFT(G188,LEN(G188)-1)),IF(RIGHT(G188,1)="M",1000000*VALUE(LEFT(G188,LEN(G188)-1)),IF(RIGHT(G188,1)="B",1000000000*VALUE(LEFT(G188,LEN(G188)-1)),IF(RIGHT(G188,1)="%",0.01*VALUE(LEFT(G188,LEN(G188)-1)),IF(RIGHT(G188,1)="k",1000*VALUE(LEFT(G188,LEN(G188)-1)),VALUE(SUBSTITUTE(G188,",",""))))))))),"N/A")</f>
        <v>N/A</v>
      </c>
    </row>
    <row r="189" spans="1:14" x14ac:dyDescent="0.3">
      <c r="A189" s="1">
        <v>31</v>
      </c>
      <c r="B189" t="s">
        <v>432</v>
      </c>
      <c r="C189" t="s">
        <v>254</v>
      </c>
      <c r="D189" t="s">
        <v>254</v>
      </c>
      <c r="E189" t="s">
        <v>254</v>
      </c>
      <c r="F189" t="s">
        <v>254</v>
      </c>
      <c r="G189" t="s">
        <v>254</v>
      </c>
      <c r="I189" t="str">
        <f t="shared" si="21"/>
        <v>N/A</v>
      </c>
      <c r="J189" t="str">
        <f t="shared" si="22"/>
        <v>N/A</v>
      </c>
      <c r="K189" t="str">
        <f t="shared" si="23"/>
        <v>N/A</v>
      </c>
      <c r="L189" t="str">
        <f t="shared" si="24"/>
        <v>N/A</v>
      </c>
      <c r="M189" t="str">
        <f t="shared" si="25"/>
        <v>N/A</v>
      </c>
      <c r="N189" t="str">
        <f t="shared" si="26"/>
        <v>N/A</v>
      </c>
    </row>
    <row r="190" spans="1:14" x14ac:dyDescent="0.3">
      <c r="A190" s="1">
        <v>32</v>
      </c>
      <c r="B190" t="s">
        <v>433</v>
      </c>
      <c r="C190" t="s">
        <v>254</v>
      </c>
      <c r="D190" t="s">
        <v>254</v>
      </c>
      <c r="E190" t="s">
        <v>254</v>
      </c>
      <c r="F190" t="s">
        <v>254</v>
      </c>
      <c r="G190" t="s">
        <v>254</v>
      </c>
      <c r="I190" t="str">
        <f t="shared" si="21"/>
        <v>N/A</v>
      </c>
      <c r="J190" t="str">
        <f t="shared" si="22"/>
        <v>N/A</v>
      </c>
      <c r="K190" t="str">
        <f t="shared" si="23"/>
        <v>N/A</v>
      </c>
      <c r="L190" t="str">
        <f t="shared" si="24"/>
        <v>N/A</v>
      </c>
      <c r="M190" t="str">
        <f t="shared" si="25"/>
        <v>N/A</v>
      </c>
      <c r="N190" t="str">
        <f t="shared" si="26"/>
        <v>N/A</v>
      </c>
    </row>
    <row r="191" spans="1:14" x14ac:dyDescent="0.3">
      <c r="A191" s="1">
        <v>33</v>
      </c>
      <c r="B191" t="s">
        <v>434</v>
      </c>
      <c r="C191" t="s">
        <v>254</v>
      </c>
      <c r="D191" t="s">
        <v>254</v>
      </c>
      <c r="E191" t="s">
        <v>254</v>
      </c>
      <c r="F191" t="s">
        <v>254</v>
      </c>
      <c r="G191" t="s">
        <v>254</v>
      </c>
      <c r="I191" t="str">
        <f t="shared" si="21"/>
        <v>N/A</v>
      </c>
      <c r="J191" t="str">
        <f t="shared" si="22"/>
        <v>N/A</v>
      </c>
      <c r="K191" t="str">
        <f t="shared" si="23"/>
        <v>N/A</v>
      </c>
      <c r="L191" t="str">
        <f t="shared" si="24"/>
        <v>N/A</v>
      </c>
      <c r="M191" t="str">
        <f t="shared" si="25"/>
        <v>N/A</v>
      </c>
      <c r="N191" t="str">
        <f t="shared" si="26"/>
        <v>N/A</v>
      </c>
    </row>
    <row r="192" spans="1:14" x14ac:dyDescent="0.3">
      <c r="A192" s="1">
        <v>34</v>
      </c>
      <c r="B192" t="s">
        <v>435</v>
      </c>
      <c r="C192" t="s">
        <v>7752</v>
      </c>
      <c r="D192" t="s">
        <v>7753</v>
      </c>
      <c r="E192" t="s">
        <v>7754</v>
      </c>
      <c r="F192" t="s">
        <v>7755</v>
      </c>
      <c r="G192" t="s">
        <v>7756</v>
      </c>
      <c r="I192" t="str">
        <f t="shared" si="21"/>
        <v>pos_trend</v>
      </c>
      <c r="J192">
        <f t="shared" si="22"/>
        <v>162610000</v>
      </c>
      <c r="K192">
        <f t="shared" si="23"/>
        <v>171990000</v>
      </c>
      <c r="L192">
        <f t="shared" si="24"/>
        <v>191660000</v>
      </c>
      <c r="M192">
        <f t="shared" si="25"/>
        <v>199350000</v>
      </c>
      <c r="N192">
        <f t="shared" si="26"/>
        <v>205590000</v>
      </c>
    </row>
    <row r="193" spans="1:14" x14ac:dyDescent="0.3">
      <c r="A193" s="1">
        <v>35</v>
      </c>
      <c r="B193" t="s">
        <v>436</v>
      </c>
      <c r="C193" t="s">
        <v>254</v>
      </c>
      <c r="D193" t="s">
        <v>254</v>
      </c>
      <c r="E193" t="s">
        <v>254</v>
      </c>
      <c r="F193" t="s">
        <v>254</v>
      </c>
      <c r="G193" t="s">
        <v>254</v>
      </c>
      <c r="I193" t="str">
        <f t="shared" si="21"/>
        <v>N/A</v>
      </c>
      <c r="J193" t="str">
        <f t="shared" si="22"/>
        <v>N/A</v>
      </c>
      <c r="K193" t="str">
        <f t="shared" si="23"/>
        <v>N/A</v>
      </c>
      <c r="L193" t="str">
        <f t="shared" si="24"/>
        <v>N/A</v>
      </c>
      <c r="M193" t="str">
        <f t="shared" si="25"/>
        <v>N/A</v>
      </c>
      <c r="N193" t="str">
        <f t="shared" si="26"/>
        <v>N/A</v>
      </c>
    </row>
    <row r="194" spans="1:14" x14ac:dyDescent="0.3">
      <c r="A194" s="1">
        <v>36</v>
      </c>
      <c r="B194" t="s">
        <v>437</v>
      </c>
      <c r="C194" t="s">
        <v>7752</v>
      </c>
      <c r="D194" t="s">
        <v>7753</v>
      </c>
      <c r="E194" t="s">
        <v>7754</v>
      </c>
      <c r="F194" t="s">
        <v>7755</v>
      </c>
      <c r="G194" t="s">
        <v>7756</v>
      </c>
      <c r="I194" t="str">
        <f t="shared" si="21"/>
        <v>pos_trend</v>
      </c>
      <c r="J194">
        <f t="shared" si="22"/>
        <v>162610000</v>
      </c>
      <c r="K194">
        <f t="shared" si="23"/>
        <v>171990000</v>
      </c>
      <c r="L194">
        <f t="shared" si="24"/>
        <v>191660000</v>
      </c>
      <c r="M194">
        <f t="shared" si="25"/>
        <v>199350000</v>
      </c>
      <c r="N194">
        <f t="shared" si="26"/>
        <v>205590000</v>
      </c>
    </row>
    <row r="195" spans="1:14" x14ac:dyDescent="0.3">
      <c r="A195" s="1">
        <v>37</v>
      </c>
      <c r="B195" t="s">
        <v>438</v>
      </c>
      <c r="C195" t="s">
        <v>7760</v>
      </c>
      <c r="D195" t="s">
        <v>6586</v>
      </c>
      <c r="E195" t="s">
        <v>7761</v>
      </c>
      <c r="F195" t="s">
        <v>7762</v>
      </c>
      <c r="G195" t="s">
        <v>7763</v>
      </c>
      <c r="I195" t="str">
        <f t="shared" si="21"/>
        <v>pos_trend</v>
      </c>
      <c r="J195">
        <f t="shared" si="22"/>
        <v>2.4500000000000002</v>
      </c>
      <c r="K195">
        <f t="shared" si="23"/>
        <v>2.6</v>
      </c>
      <c r="L195">
        <f t="shared" si="24"/>
        <v>2.95</v>
      </c>
      <c r="M195">
        <f t="shared" si="25"/>
        <v>3.19</v>
      </c>
      <c r="N195">
        <f t="shared" si="26"/>
        <v>3.27</v>
      </c>
    </row>
    <row r="196" spans="1:14" x14ac:dyDescent="0.3">
      <c r="A196" s="1">
        <v>38</v>
      </c>
      <c r="B196" t="s">
        <v>444</v>
      </c>
      <c r="C196" t="s">
        <v>254</v>
      </c>
      <c r="D196" t="s">
        <v>7764</v>
      </c>
      <c r="E196" t="s">
        <v>7765</v>
      </c>
      <c r="F196" t="s">
        <v>7766</v>
      </c>
      <c r="G196" t="s">
        <v>7767</v>
      </c>
      <c r="I196" t="str">
        <f t="shared" si="21"/>
        <v>N/A</v>
      </c>
      <c r="J196" t="str">
        <f t="shared" si="22"/>
        <v>N/A</v>
      </c>
      <c r="K196">
        <f t="shared" si="23"/>
        <v>6.1200000000000004E-2</v>
      </c>
      <c r="L196">
        <f t="shared" si="24"/>
        <v>0.13460000000000003</v>
      </c>
      <c r="M196">
        <f t="shared" si="25"/>
        <v>8.1400000000000014E-2</v>
      </c>
      <c r="N196">
        <f t="shared" si="26"/>
        <v>2.5099999999999997E-2</v>
      </c>
    </row>
    <row r="197" spans="1:14" x14ac:dyDescent="0.3">
      <c r="A197" s="1">
        <v>39</v>
      </c>
      <c r="B197" t="s">
        <v>449</v>
      </c>
      <c r="C197" t="s">
        <v>5320</v>
      </c>
      <c r="D197" t="s">
        <v>7768</v>
      </c>
      <c r="E197" t="s">
        <v>7769</v>
      </c>
      <c r="F197" t="s">
        <v>7770</v>
      </c>
      <c r="G197" t="s">
        <v>1625</v>
      </c>
      <c r="I197" t="str">
        <f t="shared" si="21"/>
        <v>N/A</v>
      </c>
      <c r="J197">
        <f t="shared" si="22"/>
        <v>66390000</v>
      </c>
      <c r="K197">
        <f t="shared" si="23"/>
        <v>66090000</v>
      </c>
      <c r="L197">
        <f t="shared" si="24"/>
        <v>65010000.000000007</v>
      </c>
      <c r="M197">
        <f t="shared" si="25"/>
        <v>62590000</v>
      </c>
      <c r="N197">
        <f t="shared" si="26"/>
        <v>62800000</v>
      </c>
    </row>
    <row r="198" spans="1:14" x14ac:dyDescent="0.3">
      <c r="A198" s="1">
        <v>40</v>
      </c>
      <c r="B198" t="s">
        <v>455</v>
      </c>
      <c r="C198" t="s">
        <v>6229</v>
      </c>
      <c r="D198" t="s">
        <v>1055</v>
      </c>
      <c r="E198" t="s">
        <v>7771</v>
      </c>
      <c r="F198" t="s">
        <v>7772</v>
      </c>
      <c r="G198" t="s">
        <v>7773</v>
      </c>
      <c r="I198" t="str">
        <f t="shared" si="21"/>
        <v>pos_trend</v>
      </c>
      <c r="J198">
        <f t="shared" si="22"/>
        <v>2.38</v>
      </c>
      <c r="K198">
        <f t="shared" si="23"/>
        <v>2.52</v>
      </c>
      <c r="L198">
        <f t="shared" si="24"/>
        <v>2.85</v>
      </c>
      <c r="M198">
        <f t="shared" si="25"/>
        <v>3.09</v>
      </c>
      <c r="N198">
        <f t="shared" si="26"/>
        <v>3.17</v>
      </c>
    </row>
    <row r="199" spans="1:14" x14ac:dyDescent="0.3">
      <c r="A199" s="1">
        <v>41</v>
      </c>
      <c r="B199" t="s">
        <v>461</v>
      </c>
      <c r="C199" t="s">
        <v>254</v>
      </c>
      <c r="D199" t="s">
        <v>7774</v>
      </c>
      <c r="E199" t="s">
        <v>7775</v>
      </c>
      <c r="F199" t="s">
        <v>7776</v>
      </c>
      <c r="G199" t="s">
        <v>1845</v>
      </c>
      <c r="I199" t="str">
        <f t="shared" si="21"/>
        <v>N/A</v>
      </c>
      <c r="J199" t="str">
        <f t="shared" si="22"/>
        <v>N/A</v>
      </c>
      <c r="K199">
        <f t="shared" si="23"/>
        <v>5.8799999999999998E-2</v>
      </c>
      <c r="L199">
        <f t="shared" si="24"/>
        <v>0.13100000000000001</v>
      </c>
      <c r="M199">
        <f t="shared" si="25"/>
        <v>8.4199999999999997E-2</v>
      </c>
      <c r="N199">
        <f t="shared" si="26"/>
        <v>2.5899999999999999E-2</v>
      </c>
    </row>
    <row r="200" spans="1:14" x14ac:dyDescent="0.3">
      <c r="A200" s="1">
        <v>42</v>
      </c>
      <c r="B200" t="s">
        <v>466</v>
      </c>
      <c r="C200" t="s">
        <v>7777</v>
      </c>
      <c r="D200" t="s">
        <v>7778</v>
      </c>
      <c r="E200" t="s">
        <v>7779</v>
      </c>
      <c r="F200" t="s">
        <v>7780</v>
      </c>
      <c r="G200" t="s">
        <v>7781</v>
      </c>
      <c r="I200" t="str">
        <f t="shared" si="21"/>
        <v>N/A</v>
      </c>
      <c r="J200">
        <f t="shared" si="22"/>
        <v>68400000</v>
      </c>
      <c r="K200">
        <f t="shared" si="23"/>
        <v>68210000</v>
      </c>
      <c r="L200">
        <f t="shared" si="24"/>
        <v>67290000</v>
      </c>
      <c r="M200">
        <f t="shared" si="25"/>
        <v>64489999.999999993</v>
      </c>
      <c r="N200">
        <f t="shared" si="26"/>
        <v>64849999.999999993</v>
      </c>
    </row>
    <row r="201" spans="1:14" x14ac:dyDescent="0.3">
      <c r="A201" s="1">
        <v>43</v>
      </c>
      <c r="B201" t="s">
        <v>153</v>
      </c>
      <c r="C201" t="s">
        <v>7782</v>
      </c>
      <c r="D201" t="s">
        <v>7783</v>
      </c>
      <c r="E201" t="s">
        <v>7784</v>
      </c>
      <c r="F201" t="s">
        <v>7785</v>
      </c>
      <c r="G201" t="s">
        <v>7786</v>
      </c>
      <c r="I201" t="str">
        <f t="shared" si="21"/>
        <v>pos_trend</v>
      </c>
      <c r="J201">
        <f t="shared" si="22"/>
        <v>404940000</v>
      </c>
      <c r="K201">
        <f t="shared" si="23"/>
        <v>446330000</v>
      </c>
      <c r="L201">
        <f t="shared" si="24"/>
        <v>458630000</v>
      </c>
      <c r="M201">
        <f t="shared" si="25"/>
        <v>464940000</v>
      </c>
      <c r="N201">
        <f t="shared" si="26"/>
        <v>470900000</v>
      </c>
    </row>
    <row r="202" spans="1:14" x14ac:dyDescent="0.3">
      <c r="A202" s="1">
        <v>44</v>
      </c>
      <c r="B202" t="s">
        <v>477</v>
      </c>
      <c r="C202" t="s">
        <v>254</v>
      </c>
      <c r="D202" t="s">
        <v>7787</v>
      </c>
      <c r="E202" t="s">
        <v>1293</v>
      </c>
      <c r="F202" t="s">
        <v>534</v>
      </c>
      <c r="G202" t="s">
        <v>7788</v>
      </c>
      <c r="I202" t="str">
        <f t="shared" si="21"/>
        <v>neg_trend</v>
      </c>
      <c r="J202" t="str">
        <f t="shared" si="22"/>
        <v>N/A</v>
      </c>
      <c r="K202">
        <f t="shared" si="23"/>
        <v>0.10220000000000001</v>
      </c>
      <c r="L202">
        <f t="shared" si="24"/>
        <v>2.76E-2</v>
      </c>
      <c r="M202">
        <f t="shared" si="25"/>
        <v>1.3700000000000002E-2</v>
      </c>
      <c r="N202">
        <f t="shared" si="26"/>
        <v>1.2800000000000001E-2</v>
      </c>
    </row>
    <row r="203" spans="1:14" x14ac:dyDescent="0.3">
      <c r="A203" s="1">
        <v>45</v>
      </c>
      <c r="B203" t="s">
        <v>482</v>
      </c>
      <c r="C203" t="s">
        <v>254</v>
      </c>
      <c r="D203" t="s">
        <v>254</v>
      </c>
      <c r="E203" t="s">
        <v>254</v>
      </c>
      <c r="F203" t="s">
        <v>254</v>
      </c>
      <c r="G203" t="s">
        <v>2249</v>
      </c>
      <c r="I203" t="str">
        <f t="shared" si="21"/>
        <v>N/A</v>
      </c>
      <c r="J203" t="str">
        <f t="shared" si="22"/>
        <v>N/A</v>
      </c>
      <c r="K203" t="str">
        <f t="shared" si="23"/>
        <v>N/A</v>
      </c>
      <c r="L203" t="str">
        <f t="shared" si="24"/>
        <v>N/A</v>
      </c>
      <c r="M203" t="str">
        <f t="shared" si="25"/>
        <v>N/A</v>
      </c>
      <c r="N203">
        <f t="shared" si="26"/>
        <v>0.20199999999999999</v>
      </c>
    </row>
    <row r="204" spans="1:14" x14ac:dyDescent="0.3">
      <c r="I204" t="str">
        <f t="shared" si="21"/>
        <v>N/A</v>
      </c>
      <c r="J204" t="str">
        <f t="shared" si="22"/>
        <v>N/A</v>
      </c>
      <c r="K204" t="str">
        <f t="shared" si="23"/>
        <v>N/A</v>
      </c>
      <c r="L204" t="str">
        <f t="shared" si="24"/>
        <v>N/A</v>
      </c>
      <c r="M204" t="str">
        <f t="shared" si="25"/>
        <v>N/A</v>
      </c>
      <c r="N204" t="str">
        <f t="shared" si="26"/>
        <v>N/A</v>
      </c>
    </row>
    <row r="205" spans="1:14" x14ac:dyDescent="0.3">
      <c r="B205" s="1" t="s">
        <v>241</v>
      </c>
      <c r="C205" s="1" t="s">
        <v>242</v>
      </c>
      <c r="D205" s="1" t="s">
        <v>243</v>
      </c>
      <c r="E205" s="1" t="s">
        <v>244</v>
      </c>
      <c r="F205" s="1" t="s">
        <v>245</v>
      </c>
      <c r="G205" s="1" t="s">
        <v>246</v>
      </c>
      <c r="H205" s="1" t="s">
        <v>247</v>
      </c>
      <c r="I205" t="str">
        <f t="shared" si="21"/>
        <v>pos_trend</v>
      </c>
      <c r="J205">
        <f t="shared" si="22"/>
        <v>2012</v>
      </c>
      <c r="K205">
        <f t="shared" si="23"/>
        <v>2013</v>
      </c>
      <c r="L205">
        <f t="shared" si="24"/>
        <v>2014</v>
      </c>
      <c r="M205">
        <f t="shared" si="25"/>
        <v>2015</v>
      </c>
      <c r="N205">
        <f t="shared" si="26"/>
        <v>2016</v>
      </c>
    </row>
    <row r="206" spans="1:14" x14ac:dyDescent="0.3">
      <c r="A206" s="1">
        <v>0</v>
      </c>
      <c r="B206" t="s">
        <v>484</v>
      </c>
      <c r="C206" t="s">
        <v>7789</v>
      </c>
      <c r="D206" t="s">
        <v>7790</v>
      </c>
      <c r="E206" t="s">
        <v>7791</v>
      </c>
      <c r="F206" t="s">
        <v>7792</v>
      </c>
      <c r="G206" t="s">
        <v>7793</v>
      </c>
      <c r="I206" t="str">
        <f t="shared" si="21"/>
        <v>N/A</v>
      </c>
      <c r="J206">
        <f t="shared" si="22"/>
        <v>229760000</v>
      </c>
      <c r="K206">
        <f t="shared" si="23"/>
        <v>309860000</v>
      </c>
      <c r="L206">
        <f t="shared" si="24"/>
        <v>399760000</v>
      </c>
      <c r="M206">
        <f t="shared" si="25"/>
        <v>519720000</v>
      </c>
      <c r="N206">
        <f t="shared" si="26"/>
        <v>466290000</v>
      </c>
    </row>
    <row r="207" spans="1:14" x14ac:dyDescent="0.3">
      <c r="A207" s="1">
        <v>1</v>
      </c>
      <c r="B207" t="s">
        <v>490</v>
      </c>
      <c r="C207" t="s">
        <v>7789</v>
      </c>
      <c r="D207" t="s">
        <v>7790</v>
      </c>
      <c r="E207" t="s">
        <v>7791</v>
      </c>
      <c r="F207" t="s">
        <v>7794</v>
      </c>
      <c r="G207" t="s">
        <v>7793</v>
      </c>
      <c r="I207" t="str">
        <f t="shared" si="21"/>
        <v>N/A</v>
      </c>
      <c r="J207">
        <f t="shared" si="22"/>
        <v>229760000</v>
      </c>
      <c r="K207">
        <f t="shared" si="23"/>
        <v>309860000</v>
      </c>
      <c r="L207">
        <f t="shared" si="24"/>
        <v>399760000</v>
      </c>
      <c r="M207">
        <f t="shared" si="25"/>
        <v>489900000</v>
      </c>
      <c r="N207">
        <f t="shared" si="26"/>
        <v>466290000</v>
      </c>
    </row>
    <row r="208" spans="1:14" x14ac:dyDescent="0.3">
      <c r="A208" s="1">
        <v>2</v>
      </c>
      <c r="B208" t="s">
        <v>491</v>
      </c>
      <c r="C208" t="s">
        <v>254</v>
      </c>
      <c r="D208" t="s">
        <v>254</v>
      </c>
      <c r="E208" t="s">
        <v>254</v>
      </c>
      <c r="F208" t="s">
        <v>7795</v>
      </c>
      <c r="G208" t="s">
        <v>254</v>
      </c>
      <c r="I208" t="str">
        <f t="shared" si="21"/>
        <v>N/A</v>
      </c>
      <c r="J208" t="str">
        <f t="shared" si="22"/>
        <v>N/A</v>
      </c>
      <c r="K208" t="str">
        <f t="shared" si="23"/>
        <v>N/A</v>
      </c>
      <c r="L208" t="str">
        <f t="shared" si="24"/>
        <v>N/A</v>
      </c>
      <c r="M208">
        <f t="shared" si="25"/>
        <v>29820000</v>
      </c>
      <c r="N208" t="str">
        <f t="shared" si="26"/>
        <v>N/A</v>
      </c>
    </row>
    <row r="209" spans="1:14" x14ac:dyDescent="0.3">
      <c r="A209" s="1">
        <v>3</v>
      </c>
      <c r="B209" t="s">
        <v>492</v>
      </c>
      <c r="C209" t="s">
        <v>254</v>
      </c>
      <c r="D209" t="s">
        <v>7796</v>
      </c>
      <c r="E209" t="s">
        <v>7797</v>
      </c>
      <c r="F209" t="s">
        <v>7798</v>
      </c>
      <c r="G209" t="s">
        <v>7799</v>
      </c>
      <c r="I209" t="str">
        <f t="shared" si="21"/>
        <v>N/A</v>
      </c>
      <c r="J209" t="str">
        <f t="shared" si="22"/>
        <v>N/A</v>
      </c>
      <c r="K209">
        <f t="shared" si="23"/>
        <v>0.34869999999999995</v>
      </c>
      <c r="L209">
        <f t="shared" si="24"/>
        <v>0.29010000000000002</v>
      </c>
      <c r="M209">
        <f t="shared" si="25"/>
        <v>0.30010000000000003</v>
      </c>
      <c r="N209">
        <f t="shared" si="26"/>
        <v>-0.1028</v>
      </c>
    </row>
    <row r="210" spans="1:14" x14ac:dyDescent="0.3">
      <c r="A210" s="1">
        <v>4</v>
      </c>
      <c r="B210" t="s">
        <v>497</v>
      </c>
      <c r="C210" t="s">
        <v>7800</v>
      </c>
      <c r="D210" t="s">
        <v>1388</v>
      </c>
      <c r="E210" t="s">
        <v>2111</v>
      </c>
      <c r="F210" t="s">
        <v>7801</v>
      </c>
      <c r="G210" t="s">
        <v>7802</v>
      </c>
      <c r="I210" t="str">
        <f t="shared" si="21"/>
        <v>N/A</v>
      </c>
      <c r="J210">
        <f t="shared" si="22"/>
        <v>9.8800000000000013E-2</v>
      </c>
      <c r="K210">
        <f t="shared" si="23"/>
        <v>0.1241</v>
      </c>
      <c r="L210">
        <f t="shared" si="24"/>
        <v>0.16399999999999998</v>
      </c>
      <c r="M210">
        <f t="shared" si="25"/>
        <v>0.21329999999999999</v>
      </c>
      <c r="N210">
        <f t="shared" si="26"/>
        <v>0.1789</v>
      </c>
    </row>
    <row r="211" spans="1:14" x14ac:dyDescent="0.3">
      <c r="A211" s="1">
        <v>5</v>
      </c>
      <c r="B211" t="s">
        <v>503</v>
      </c>
      <c r="C211" t="s">
        <v>7803</v>
      </c>
      <c r="D211" t="s">
        <v>7804</v>
      </c>
      <c r="E211" t="s">
        <v>7805</v>
      </c>
      <c r="F211" t="s">
        <v>7806</v>
      </c>
      <c r="G211" t="s">
        <v>7807</v>
      </c>
      <c r="I211" t="str">
        <f t="shared" si="21"/>
        <v>N/A</v>
      </c>
      <c r="J211">
        <f t="shared" si="22"/>
        <v>396790000</v>
      </c>
      <c r="K211">
        <f t="shared" si="23"/>
        <v>438220000</v>
      </c>
      <c r="L211">
        <f t="shared" si="24"/>
        <v>406980000</v>
      </c>
      <c r="M211">
        <f t="shared" si="25"/>
        <v>391570000</v>
      </c>
      <c r="N211">
        <f t="shared" si="26"/>
        <v>433130000</v>
      </c>
    </row>
    <row r="212" spans="1:14" x14ac:dyDescent="0.3">
      <c r="A212" s="1">
        <v>6</v>
      </c>
      <c r="B212" t="s">
        <v>509</v>
      </c>
      <c r="C212" t="s">
        <v>7803</v>
      </c>
      <c r="D212" t="s">
        <v>7804</v>
      </c>
      <c r="E212" t="s">
        <v>7805</v>
      </c>
      <c r="F212" t="s">
        <v>7806</v>
      </c>
      <c r="G212" t="s">
        <v>7807</v>
      </c>
      <c r="I212" t="str">
        <f t="shared" si="21"/>
        <v>N/A</v>
      </c>
      <c r="J212">
        <f t="shared" si="22"/>
        <v>396790000</v>
      </c>
      <c r="K212">
        <f t="shared" si="23"/>
        <v>438220000</v>
      </c>
      <c r="L212">
        <f t="shared" si="24"/>
        <v>406980000</v>
      </c>
      <c r="M212">
        <f t="shared" si="25"/>
        <v>391570000</v>
      </c>
      <c r="N212">
        <f t="shared" si="26"/>
        <v>433130000</v>
      </c>
    </row>
    <row r="213" spans="1:14" x14ac:dyDescent="0.3">
      <c r="A213" s="1">
        <v>7</v>
      </c>
      <c r="B213" t="s">
        <v>515</v>
      </c>
      <c r="C213" t="s">
        <v>7808</v>
      </c>
      <c r="D213" t="s">
        <v>7809</v>
      </c>
      <c r="E213" t="s">
        <v>7810</v>
      </c>
      <c r="F213" t="s">
        <v>7811</v>
      </c>
      <c r="G213" t="s">
        <v>7812</v>
      </c>
      <c r="I213" t="str">
        <f t="shared" si="21"/>
        <v>N/A</v>
      </c>
      <c r="J213">
        <f t="shared" si="22"/>
        <v>403540000</v>
      </c>
      <c r="K213">
        <f t="shared" si="23"/>
        <v>442640000</v>
      </c>
      <c r="L213">
        <f t="shared" si="24"/>
        <v>411230000</v>
      </c>
      <c r="M213">
        <f t="shared" si="25"/>
        <v>394280000</v>
      </c>
      <c r="N213">
        <f t="shared" si="26"/>
        <v>436120000</v>
      </c>
    </row>
    <row r="214" spans="1:14" x14ac:dyDescent="0.3">
      <c r="A214" s="1">
        <v>8</v>
      </c>
      <c r="B214" t="s">
        <v>521</v>
      </c>
      <c r="C214" t="s">
        <v>5542</v>
      </c>
      <c r="D214" t="s">
        <v>7813</v>
      </c>
      <c r="E214" t="s">
        <v>4791</v>
      </c>
      <c r="F214" t="s">
        <v>4206</v>
      </c>
      <c r="G214" t="s">
        <v>7814</v>
      </c>
      <c r="I214" t="str">
        <f t="shared" si="21"/>
        <v>N/A</v>
      </c>
      <c r="J214">
        <f t="shared" si="22"/>
        <v>-6750000</v>
      </c>
      <c r="K214">
        <f t="shared" si="23"/>
        <v>-4420000</v>
      </c>
      <c r="L214">
        <f t="shared" si="24"/>
        <v>-4250000</v>
      </c>
      <c r="M214">
        <f t="shared" si="25"/>
        <v>-2710000</v>
      </c>
      <c r="N214">
        <f t="shared" si="26"/>
        <v>-2990000</v>
      </c>
    </row>
    <row r="215" spans="1:14" x14ac:dyDescent="0.3">
      <c r="A215" s="1">
        <v>9</v>
      </c>
      <c r="B215" t="s">
        <v>527</v>
      </c>
      <c r="C215" t="s">
        <v>254</v>
      </c>
      <c r="D215" t="s">
        <v>254</v>
      </c>
      <c r="E215" t="s">
        <v>254</v>
      </c>
      <c r="F215" t="s">
        <v>254</v>
      </c>
      <c r="G215" t="s">
        <v>254</v>
      </c>
      <c r="I215" t="str">
        <f t="shared" si="21"/>
        <v>N/A</v>
      </c>
      <c r="J215" t="str">
        <f t="shared" si="22"/>
        <v>N/A</v>
      </c>
      <c r="K215" t="str">
        <f t="shared" si="23"/>
        <v>N/A</v>
      </c>
      <c r="L215" t="str">
        <f t="shared" si="24"/>
        <v>N/A</v>
      </c>
      <c r="M215" t="str">
        <f t="shared" si="25"/>
        <v>N/A</v>
      </c>
      <c r="N215" t="str">
        <f t="shared" si="26"/>
        <v>N/A</v>
      </c>
    </row>
    <row r="216" spans="1:14" x14ac:dyDescent="0.3">
      <c r="A216" s="1">
        <v>10</v>
      </c>
      <c r="B216" t="s">
        <v>533</v>
      </c>
      <c r="C216" t="s">
        <v>254</v>
      </c>
      <c r="D216" t="s">
        <v>7815</v>
      </c>
      <c r="E216" t="s">
        <v>7816</v>
      </c>
      <c r="F216" t="s">
        <v>1681</v>
      </c>
      <c r="G216" t="s">
        <v>7817</v>
      </c>
      <c r="I216" t="str">
        <f t="shared" si="21"/>
        <v>N/A</v>
      </c>
      <c r="J216" t="str">
        <f t="shared" si="22"/>
        <v>N/A</v>
      </c>
      <c r="K216">
        <f t="shared" si="23"/>
        <v>0.10439999999999999</v>
      </c>
      <c r="L216">
        <f t="shared" si="24"/>
        <v>-7.1300000000000002E-2</v>
      </c>
      <c r="M216">
        <f t="shared" si="25"/>
        <v>-3.7900000000000003E-2</v>
      </c>
      <c r="N216">
        <f t="shared" si="26"/>
        <v>0.1061</v>
      </c>
    </row>
    <row r="217" spans="1:14" x14ac:dyDescent="0.3">
      <c r="A217" s="1">
        <v>11</v>
      </c>
      <c r="B217" t="s">
        <v>538</v>
      </c>
      <c r="C217" t="s">
        <v>7818</v>
      </c>
      <c r="D217" t="s">
        <v>7819</v>
      </c>
      <c r="E217" t="s">
        <v>7820</v>
      </c>
      <c r="F217" t="s">
        <v>7821</v>
      </c>
      <c r="G217" t="s">
        <v>1344</v>
      </c>
      <c r="I217" t="str">
        <f t="shared" si="21"/>
        <v>N/A</v>
      </c>
      <c r="J217">
        <f t="shared" si="22"/>
        <v>5.87</v>
      </c>
      <c r="K217">
        <f t="shared" si="23"/>
        <v>5.75</v>
      </c>
      <c r="L217">
        <f t="shared" si="24"/>
        <v>6.38</v>
      </c>
      <c r="M217">
        <f t="shared" si="25"/>
        <v>5.92</v>
      </c>
      <c r="N217">
        <f t="shared" si="26"/>
        <v>5.38</v>
      </c>
    </row>
    <row r="218" spans="1:14" x14ac:dyDescent="0.3">
      <c r="A218" s="1">
        <v>12</v>
      </c>
      <c r="B218" t="s">
        <v>544</v>
      </c>
      <c r="C218" t="s">
        <v>7822</v>
      </c>
      <c r="D218" t="s">
        <v>7823</v>
      </c>
      <c r="E218" t="s">
        <v>7824</v>
      </c>
      <c r="F218" t="s">
        <v>7825</v>
      </c>
      <c r="G218" t="s">
        <v>7826</v>
      </c>
      <c r="I218" t="str">
        <f t="shared" si="21"/>
        <v>N/A</v>
      </c>
      <c r="J218">
        <f t="shared" si="22"/>
        <v>321890000</v>
      </c>
      <c r="K218">
        <f t="shared" si="23"/>
        <v>353160000</v>
      </c>
      <c r="L218">
        <f t="shared" si="24"/>
        <v>311070000</v>
      </c>
      <c r="M218">
        <f t="shared" si="25"/>
        <v>294910000</v>
      </c>
      <c r="N218">
        <f t="shared" si="26"/>
        <v>296910000</v>
      </c>
    </row>
    <row r="219" spans="1:14" x14ac:dyDescent="0.3">
      <c r="A219" s="1">
        <v>13</v>
      </c>
      <c r="B219" t="s">
        <v>545</v>
      </c>
      <c r="C219" t="s">
        <v>7827</v>
      </c>
      <c r="D219" t="s">
        <v>7828</v>
      </c>
      <c r="E219" t="s">
        <v>7829</v>
      </c>
      <c r="F219" t="s">
        <v>7830</v>
      </c>
      <c r="G219" t="s">
        <v>7831</v>
      </c>
      <c r="I219" t="str">
        <f t="shared" si="21"/>
        <v>N/A</v>
      </c>
      <c r="J219">
        <f t="shared" si="22"/>
        <v>127390000</v>
      </c>
      <c r="K219">
        <f t="shared" si="23"/>
        <v>137590000</v>
      </c>
      <c r="L219">
        <f t="shared" si="24"/>
        <v>115810000</v>
      </c>
      <c r="M219">
        <f t="shared" si="25"/>
        <v>113070000</v>
      </c>
      <c r="N219">
        <f t="shared" si="26"/>
        <v>107250000</v>
      </c>
    </row>
    <row r="220" spans="1:14" x14ac:dyDescent="0.3">
      <c r="A220" s="1">
        <v>14</v>
      </c>
      <c r="B220" t="s">
        <v>546</v>
      </c>
      <c r="C220" t="s">
        <v>7832</v>
      </c>
      <c r="D220" t="s">
        <v>7833</v>
      </c>
      <c r="E220" t="s">
        <v>7834</v>
      </c>
      <c r="F220" t="s">
        <v>7835</v>
      </c>
      <c r="G220" t="s">
        <v>7836</v>
      </c>
      <c r="I220" t="str">
        <f t="shared" si="21"/>
        <v>N/A</v>
      </c>
      <c r="J220">
        <f t="shared" si="22"/>
        <v>75260000</v>
      </c>
      <c r="K220">
        <f t="shared" si="23"/>
        <v>108920000</v>
      </c>
      <c r="L220">
        <f t="shared" si="24"/>
        <v>94410000</v>
      </c>
      <c r="M220">
        <f t="shared" si="25"/>
        <v>90630000</v>
      </c>
      <c r="N220">
        <f t="shared" si="26"/>
        <v>91650000</v>
      </c>
    </row>
    <row r="221" spans="1:14" x14ac:dyDescent="0.3">
      <c r="A221" s="1">
        <v>15</v>
      </c>
      <c r="B221" t="s">
        <v>547</v>
      </c>
      <c r="C221" t="s">
        <v>7837</v>
      </c>
      <c r="D221" t="s">
        <v>7838</v>
      </c>
      <c r="E221" t="s">
        <v>7839</v>
      </c>
      <c r="F221" t="s">
        <v>7840</v>
      </c>
      <c r="G221" t="s">
        <v>7841</v>
      </c>
      <c r="I221" t="str">
        <f t="shared" si="21"/>
        <v>N/A</v>
      </c>
      <c r="J221">
        <f t="shared" si="22"/>
        <v>125890000</v>
      </c>
      <c r="K221">
        <f t="shared" si="23"/>
        <v>114500000</v>
      </c>
      <c r="L221">
        <f t="shared" si="24"/>
        <v>108620000</v>
      </c>
      <c r="M221">
        <f t="shared" si="25"/>
        <v>91210000</v>
      </c>
      <c r="N221">
        <f t="shared" si="26"/>
        <v>98010000</v>
      </c>
    </row>
    <row r="222" spans="1:14" x14ac:dyDescent="0.3">
      <c r="A222" s="1">
        <v>16</v>
      </c>
      <c r="B222" t="s">
        <v>548</v>
      </c>
      <c r="C222" t="s">
        <v>7842</v>
      </c>
      <c r="D222" t="s">
        <v>7843</v>
      </c>
      <c r="E222" t="s">
        <v>7844</v>
      </c>
      <c r="F222" t="s">
        <v>254</v>
      </c>
      <c r="G222" t="s">
        <v>254</v>
      </c>
      <c r="I222" t="str">
        <f t="shared" si="21"/>
        <v>N/A</v>
      </c>
      <c r="J222">
        <f t="shared" si="22"/>
        <v>-6660000</v>
      </c>
      <c r="K222">
        <f t="shared" si="23"/>
        <v>-7860000</v>
      </c>
      <c r="L222">
        <f t="shared" si="24"/>
        <v>-7770000</v>
      </c>
      <c r="M222" t="str">
        <f t="shared" si="25"/>
        <v>N/A</v>
      </c>
      <c r="N222" t="str">
        <f t="shared" si="26"/>
        <v>N/A</v>
      </c>
    </row>
    <row r="223" spans="1:14" x14ac:dyDescent="0.3">
      <c r="A223" s="1">
        <v>17</v>
      </c>
      <c r="B223" t="s">
        <v>549</v>
      </c>
      <c r="C223" t="s">
        <v>7845</v>
      </c>
      <c r="D223" t="s">
        <v>7846</v>
      </c>
      <c r="E223" t="s">
        <v>7847</v>
      </c>
      <c r="F223" t="s">
        <v>7848</v>
      </c>
      <c r="G223" t="s">
        <v>7849</v>
      </c>
      <c r="I223" t="str">
        <f t="shared" si="21"/>
        <v>N/A</v>
      </c>
      <c r="J223">
        <f t="shared" si="22"/>
        <v>90510000</v>
      </c>
      <c r="K223">
        <f t="shared" si="23"/>
        <v>97170000</v>
      </c>
      <c r="L223">
        <f t="shared" si="24"/>
        <v>96130000</v>
      </c>
      <c r="M223">
        <f t="shared" si="25"/>
        <v>88790000</v>
      </c>
      <c r="N223">
        <f t="shared" si="26"/>
        <v>73840000</v>
      </c>
    </row>
    <row r="224" spans="1:14" x14ac:dyDescent="0.3">
      <c r="A224" s="1">
        <v>18</v>
      </c>
      <c r="B224" t="s">
        <v>555</v>
      </c>
      <c r="C224" t="s">
        <v>7845</v>
      </c>
      <c r="D224" t="s">
        <v>7846</v>
      </c>
      <c r="E224" t="s">
        <v>7847</v>
      </c>
      <c r="F224" t="s">
        <v>7848</v>
      </c>
      <c r="G224" t="s">
        <v>7849</v>
      </c>
      <c r="I224" t="str">
        <f t="shared" si="21"/>
        <v>N/A</v>
      </c>
      <c r="J224">
        <f t="shared" si="22"/>
        <v>90510000</v>
      </c>
      <c r="K224">
        <f t="shared" si="23"/>
        <v>97170000</v>
      </c>
      <c r="L224">
        <f t="shared" si="24"/>
        <v>96130000</v>
      </c>
      <c r="M224">
        <f t="shared" si="25"/>
        <v>88790000</v>
      </c>
      <c r="N224">
        <f t="shared" si="26"/>
        <v>73840000</v>
      </c>
    </row>
    <row r="225" spans="1:14" x14ac:dyDescent="0.3">
      <c r="A225" s="1">
        <v>19</v>
      </c>
      <c r="B225" t="s">
        <v>561</v>
      </c>
      <c r="C225" t="s">
        <v>56</v>
      </c>
      <c r="D225" t="s">
        <v>2189</v>
      </c>
      <c r="E225" t="s">
        <v>5420</v>
      </c>
      <c r="F225" t="s">
        <v>3854</v>
      </c>
      <c r="G225" t="s">
        <v>750</v>
      </c>
      <c r="I225" t="str">
        <f t="shared" si="21"/>
        <v>N/A</v>
      </c>
      <c r="J225">
        <f t="shared" si="22"/>
        <v>1040000000</v>
      </c>
      <c r="K225">
        <f t="shared" si="23"/>
        <v>1200000000</v>
      </c>
      <c r="L225">
        <f t="shared" si="24"/>
        <v>1210000000</v>
      </c>
      <c r="M225">
        <f t="shared" si="25"/>
        <v>1290000000</v>
      </c>
      <c r="N225">
        <f t="shared" si="26"/>
        <v>1270000000</v>
      </c>
    </row>
    <row r="226" spans="1:14" x14ac:dyDescent="0.3">
      <c r="I226" t="str">
        <f t="shared" si="21"/>
        <v>N/A</v>
      </c>
      <c r="J226" t="str">
        <f t="shared" si="22"/>
        <v>N/A</v>
      </c>
      <c r="K226" t="str">
        <f t="shared" si="23"/>
        <v>N/A</v>
      </c>
      <c r="L226" t="str">
        <f t="shared" si="24"/>
        <v>N/A</v>
      </c>
      <c r="M226" t="str">
        <f t="shared" si="25"/>
        <v>N/A</v>
      </c>
      <c r="N226" t="str">
        <f t="shared" si="26"/>
        <v>N/A</v>
      </c>
    </row>
    <row r="227" spans="1:14" x14ac:dyDescent="0.3">
      <c r="B227" s="1" t="s">
        <v>307</v>
      </c>
      <c r="C227" s="1" t="s">
        <v>242</v>
      </c>
      <c r="D227" s="1" t="s">
        <v>243</v>
      </c>
      <c r="E227" s="1" t="s">
        <v>244</v>
      </c>
      <c r="F227" s="1" t="s">
        <v>245</v>
      </c>
      <c r="G227" s="1" t="s">
        <v>246</v>
      </c>
      <c r="H227" s="1" t="s">
        <v>247</v>
      </c>
      <c r="I227" t="str">
        <f t="shared" si="21"/>
        <v>pos_trend</v>
      </c>
      <c r="J227">
        <f t="shared" si="22"/>
        <v>2012</v>
      </c>
      <c r="K227">
        <f t="shared" si="23"/>
        <v>2013</v>
      </c>
      <c r="L227">
        <f t="shared" si="24"/>
        <v>2014</v>
      </c>
      <c r="M227">
        <f t="shared" si="25"/>
        <v>2015</v>
      </c>
      <c r="N227">
        <f t="shared" si="26"/>
        <v>2016</v>
      </c>
    </row>
    <row r="228" spans="1:14" x14ac:dyDescent="0.3">
      <c r="A228" s="1">
        <v>0</v>
      </c>
      <c r="B228" t="s">
        <v>567</v>
      </c>
      <c r="C228" t="s">
        <v>7850</v>
      </c>
      <c r="D228" t="s">
        <v>7851</v>
      </c>
      <c r="E228" t="s">
        <v>7852</v>
      </c>
      <c r="F228" t="s">
        <v>7853</v>
      </c>
      <c r="G228" t="s">
        <v>7854</v>
      </c>
      <c r="I228" t="str">
        <f t="shared" si="21"/>
        <v>N/A</v>
      </c>
      <c r="J228">
        <f t="shared" si="22"/>
        <v>848230000</v>
      </c>
      <c r="K228">
        <f t="shared" si="23"/>
        <v>864660000</v>
      </c>
      <c r="L228">
        <f t="shared" si="24"/>
        <v>811660000</v>
      </c>
      <c r="M228">
        <f t="shared" si="25"/>
        <v>765380000</v>
      </c>
      <c r="N228">
        <f t="shared" si="26"/>
        <v>784320000</v>
      </c>
    </row>
    <row r="229" spans="1:14" x14ac:dyDescent="0.3">
      <c r="A229" s="1">
        <v>1</v>
      </c>
      <c r="B229" t="s">
        <v>573</v>
      </c>
      <c r="C229" t="s">
        <v>5948</v>
      </c>
      <c r="D229" t="s">
        <v>7855</v>
      </c>
      <c r="E229" t="s">
        <v>7856</v>
      </c>
      <c r="F229" t="s">
        <v>7857</v>
      </c>
      <c r="G229" t="s">
        <v>7573</v>
      </c>
      <c r="I229" t="str">
        <f t="shared" si="21"/>
        <v>N/A</v>
      </c>
      <c r="J229">
        <f t="shared" si="22"/>
        <v>2250000000</v>
      </c>
      <c r="K229">
        <f t="shared" si="23"/>
        <v>2380000000</v>
      </c>
      <c r="L229">
        <f t="shared" si="24"/>
        <v>2300000000</v>
      </c>
      <c r="M229">
        <f t="shared" si="25"/>
        <v>2230000000</v>
      </c>
      <c r="N229">
        <f t="shared" si="26"/>
        <v>2330000000</v>
      </c>
    </row>
    <row r="230" spans="1:14" x14ac:dyDescent="0.3">
      <c r="A230" s="1">
        <v>2</v>
      </c>
      <c r="B230" t="s">
        <v>579</v>
      </c>
      <c r="C230" t="s">
        <v>7858</v>
      </c>
      <c r="D230" t="s">
        <v>7859</v>
      </c>
      <c r="E230" t="s">
        <v>7860</v>
      </c>
      <c r="F230" t="s">
        <v>7861</v>
      </c>
      <c r="G230" t="s">
        <v>7862</v>
      </c>
      <c r="I230" t="str">
        <f t="shared" si="21"/>
        <v>N/A</v>
      </c>
      <c r="J230">
        <f t="shared" si="22"/>
        <v>350150000</v>
      </c>
      <c r="K230">
        <f t="shared" si="23"/>
        <v>362140000</v>
      </c>
      <c r="L230">
        <f t="shared" si="24"/>
        <v>351250000</v>
      </c>
      <c r="M230">
        <f t="shared" si="25"/>
        <v>340680000</v>
      </c>
      <c r="N230">
        <f t="shared" si="26"/>
        <v>366140000</v>
      </c>
    </row>
    <row r="231" spans="1:14" x14ac:dyDescent="0.3">
      <c r="A231" s="1">
        <v>3</v>
      </c>
      <c r="B231" t="s">
        <v>585</v>
      </c>
      <c r="C231" t="s">
        <v>7863</v>
      </c>
      <c r="D231" t="s">
        <v>7864</v>
      </c>
      <c r="E231" t="s">
        <v>7865</v>
      </c>
      <c r="F231" t="s">
        <v>7866</v>
      </c>
      <c r="G231" t="s">
        <v>7867</v>
      </c>
      <c r="I231" t="str">
        <f t="shared" si="21"/>
        <v>N/A</v>
      </c>
      <c r="J231">
        <f t="shared" si="22"/>
        <v>23760000</v>
      </c>
      <c r="K231">
        <f t="shared" si="23"/>
        <v>24060000</v>
      </c>
      <c r="L231">
        <f t="shared" si="24"/>
        <v>23010000</v>
      </c>
      <c r="M231">
        <f t="shared" si="25"/>
        <v>20930000</v>
      </c>
      <c r="N231">
        <f t="shared" si="26"/>
        <v>23090000</v>
      </c>
    </row>
    <row r="232" spans="1:14" x14ac:dyDescent="0.3">
      <c r="A232" s="1">
        <v>4</v>
      </c>
      <c r="B232" t="s">
        <v>589</v>
      </c>
      <c r="C232" t="s">
        <v>254</v>
      </c>
      <c r="D232" t="s">
        <v>254</v>
      </c>
      <c r="E232" t="s">
        <v>254</v>
      </c>
      <c r="F232" t="s">
        <v>254</v>
      </c>
      <c r="G232" t="s">
        <v>254</v>
      </c>
      <c r="I232" t="str">
        <f t="shared" si="21"/>
        <v>N/A</v>
      </c>
      <c r="J232" t="str">
        <f t="shared" si="22"/>
        <v>N/A</v>
      </c>
      <c r="K232" t="str">
        <f t="shared" si="23"/>
        <v>N/A</v>
      </c>
      <c r="L232" t="str">
        <f t="shared" si="24"/>
        <v>N/A</v>
      </c>
      <c r="M232" t="str">
        <f t="shared" si="25"/>
        <v>N/A</v>
      </c>
      <c r="N232" t="str">
        <f t="shared" si="26"/>
        <v>N/A</v>
      </c>
    </row>
    <row r="233" spans="1:14" x14ac:dyDescent="0.3">
      <c r="A233" s="1">
        <v>5</v>
      </c>
      <c r="B233" t="s">
        <v>593</v>
      </c>
      <c r="C233" t="s">
        <v>254</v>
      </c>
      <c r="D233" t="s">
        <v>254</v>
      </c>
      <c r="E233" t="s">
        <v>254</v>
      </c>
      <c r="F233" t="s">
        <v>254</v>
      </c>
      <c r="G233" t="s">
        <v>254</v>
      </c>
      <c r="I233" t="str">
        <f t="shared" si="21"/>
        <v>N/A</v>
      </c>
      <c r="J233" t="str">
        <f t="shared" si="22"/>
        <v>N/A</v>
      </c>
      <c r="K233" t="str">
        <f t="shared" si="23"/>
        <v>N/A</v>
      </c>
      <c r="L233" t="str">
        <f t="shared" si="24"/>
        <v>N/A</v>
      </c>
      <c r="M233" t="str">
        <f t="shared" si="25"/>
        <v>N/A</v>
      </c>
      <c r="N233" t="str">
        <f t="shared" si="26"/>
        <v>N/A</v>
      </c>
    </row>
    <row r="234" spans="1:14" x14ac:dyDescent="0.3">
      <c r="A234" s="1">
        <v>6</v>
      </c>
      <c r="B234" t="s">
        <v>599</v>
      </c>
      <c r="C234" t="s">
        <v>5418</v>
      </c>
      <c r="D234" t="s">
        <v>1143</v>
      </c>
      <c r="E234" t="s">
        <v>1463</v>
      </c>
      <c r="F234" t="s">
        <v>6895</v>
      </c>
      <c r="G234" t="s">
        <v>7868</v>
      </c>
      <c r="I234" t="str">
        <f t="shared" si="21"/>
        <v>N/A</v>
      </c>
      <c r="J234">
        <f t="shared" si="22"/>
        <v>1400000000</v>
      </c>
      <c r="K234">
        <f t="shared" si="23"/>
        <v>1520000000</v>
      </c>
      <c r="L234">
        <f t="shared" si="24"/>
        <v>1480000000</v>
      </c>
      <c r="M234">
        <f t="shared" si="25"/>
        <v>1470000000</v>
      </c>
      <c r="N234">
        <f t="shared" si="26"/>
        <v>1550000000</v>
      </c>
    </row>
    <row r="235" spans="1:14" x14ac:dyDescent="0.3">
      <c r="A235" s="1">
        <v>7</v>
      </c>
      <c r="B235" t="s">
        <v>605</v>
      </c>
      <c r="C235" t="s">
        <v>7869</v>
      </c>
      <c r="D235" t="s">
        <v>7870</v>
      </c>
      <c r="E235" t="s">
        <v>4646</v>
      </c>
      <c r="F235" t="s">
        <v>7871</v>
      </c>
      <c r="G235" t="s">
        <v>2019</v>
      </c>
      <c r="I235" t="str">
        <f t="shared" si="21"/>
        <v>N/A</v>
      </c>
      <c r="J235">
        <f t="shared" si="22"/>
        <v>3690000</v>
      </c>
      <c r="K235">
        <f t="shared" si="23"/>
        <v>8240000</v>
      </c>
      <c r="L235">
        <f t="shared" si="24"/>
        <v>5760000</v>
      </c>
      <c r="M235">
        <f t="shared" si="25"/>
        <v>4590000</v>
      </c>
      <c r="N235">
        <f t="shared" si="26"/>
        <v>4240000</v>
      </c>
    </row>
    <row r="236" spans="1:14" x14ac:dyDescent="0.3">
      <c r="A236" s="1">
        <v>8</v>
      </c>
      <c r="B236" t="s">
        <v>606</v>
      </c>
      <c r="C236" t="s">
        <v>254</v>
      </c>
      <c r="D236" t="s">
        <v>254</v>
      </c>
      <c r="E236" t="s">
        <v>254</v>
      </c>
      <c r="F236" t="s">
        <v>254</v>
      </c>
      <c r="G236" t="s">
        <v>254</v>
      </c>
      <c r="I236" t="str">
        <f t="shared" si="21"/>
        <v>N/A</v>
      </c>
      <c r="J236" t="str">
        <f t="shared" si="22"/>
        <v>N/A</v>
      </c>
      <c r="K236" t="str">
        <f t="shared" si="23"/>
        <v>N/A</v>
      </c>
      <c r="L236" t="str">
        <f t="shared" si="24"/>
        <v>N/A</v>
      </c>
      <c r="M236" t="str">
        <f t="shared" si="25"/>
        <v>N/A</v>
      </c>
      <c r="N236" t="str">
        <f t="shared" si="26"/>
        <v>N/A</v>
      </c>
    </row>
    <row r="237" spans="1:14" x14ac:dyDescent="0.3">
      <c r="A237" s="1">
        <v>9</v>
      </c>
      <c r="B237" t="s">
        <v>607</v>
      </c>
      <c r="C237" t="s">
        <v>254</v>
      </c>
      <c r="D237" t="s">
        <v>254</v>
      </c>
      <c r="E237" t="s">
        <v>254</v>
      </c>
      <c r="F237" t="s">
        <v>254</v>
      </c>
      <c r="G237" t="s">
        <v>254</v>
      </c>
      <c r="I237" t="str">
        <f t="shared" si="21"/>
        <v>N/A</v>
      </c>
      <c r="J237" t="str">
        <f t="shared" si="22"/>
        <v>N/A</v>
      </c>
      <c r="K237" t="str">
        <f t="shared" si="23"/>
        <v>N/A</v>
      </c>
      <c r="L237" t="str">
        <f t="shared" si="24"/>
        <v>N/A</v>
      </c>
      <c r="M237" t="str">
        <f t="shared" si="25"/>
        <v>N/A</v>
      </c>
      <c r="N237" t="str">
        <f t="shared" si="26"/>
        <v>N/A</v>
      </c>
    </row>
    <row r="238" spans="1:14" x14ac:dyDescent="0.3">
      <c r="A238" s="1">
        <v>10</v>
      </c>
      <c r="B238" t="s">
        <v>608</v>
      </c>
      <c r="C238" t="s">
        <v>6695</v>
      </c>
      <c r="D238" t="s">
        <v>7872</v>
      </c>
      <c r="E238" t="s">
        <v>7873</v>
      </c>
      <c r="F238" t="s">
        <v>7874</v>
      </c>
      <c r="G238" t="s">
        <v>7875</v>
      </c>
      <c r="I238" t="str">
        <f t="shared" si="21"/>
        <v>N/A</v>
      </c>
      <c r="J238">
        <f t="shared" si="22"/>
        <v>403510000</v>
      </c>
      <c r="K238">
        <f t="shared" si="23"/>
        <v>408820000</v>
      </c>
      <c r="L238">
        <f t="shared" si="24"/>
        <v>369790000</v>
      </c>
      <c r="M238">
        <f t="shared" si="25"/>
        <v>341770000</v>
      </c>
      <c r="N238">
        <f t="shared" si="26"/>
        <v>502010000</v>
      </c>
    </row>
    <row r="239" spans="1:14" x14ac:dyDescent="0.3">
      <c r="A239" s="1">
        <v>11</v>
      </c>
      <c r="B239" t="s">
        <v>614</v>
      </c>
      <c r="C239" t="s">
        <v>7876</v>
      </c>
      <c r="D239" t="s">
        <v>7877</v>
      </c>
      <c r="E239" t="s">
        <v>7878</v>
      </c>
      <c r="F239" t="s">
        <v>7879</v>
      </c>
      <c r="G239" t="s">
        <v>7880</v>
      </c>
      <c r="I239" t="str">
        <f t="shared" si="21"/>
        <v>N/A</v>
      </c>
      <c r="J239">
        <f t="shared" si="22"/>
        <v>351550000</v>
      </c>
      <c r="K239">
        <f t="shared" si="23"/>
        <v>358870000</v>
      </c>
      <c r="L239">
        <f t="shared" si="24"/>
        <v>329740000</v>
      </c>
      <c r="M239">
        <f t="shared" si="25"/>
        <v>310240000</v>
      </c>
      <c r="N239">
        <f t="shared" si="26"/>
        <v>407520000</v>
      </c>
    </row>
    <row r="240" spans="1:14" x14ac:dyDescent="0.3">
      <c r="A240" s="1">
        <v>12</v>
      </c>
      <c r="B240" t="s">
        <v>620</v>
      </c>
      <c r="C240" t="s">
        <v>7881</v>
      </c>
      <c r="D240" t="s">
        <v>7882</v>
      </c>
      <c r="E240" t="s">
        <v>7883</v>
      </c>
      <c r="F240" t="s">
        <v>3490</v>
      </c>
      <c r="G240" t="s">
        <v>7884</v>
      </c>
      <c r="I240" t="str">
        <f t="shared" si="21"/>
        <v>N/A</v>
      </c>
      <c r="J240">
        <f t="shared" si="22"/>
        <v>51960000</v>
      </c>
      <c r="K240">
        <f t="shared" si="23"/>
        <v>49950000</v>
      </c>
      <c r="L240">
        <f t="shared" si="24"/>
        <v>40050000</v>
      </c>
      <c r="M240">
        <f t="shared" si="25"/>
        <v>31530000</v>
      </c>
      <c r="N240">
        <f t="shared" si="26"/>
        <v>94490000</v>
      </c>
    </row>
    <row r="241" spans="1:14" x14ac:dyDescent="0.3">
      <c r="A241" s="1">
        <v>13</v>
      </c>
      <c r="B241" t="s">
        <v>626</v>
      </c>
      <c r="C241" t="s">
        <v>7885</v>
      </c>
      <c r="D241" t="s">
        <v>7886</v>
      </c>
      <c r="E241" t="s">
        <v>7887</v>
      </c>
      <c r="F241" t="s">
        <v>7888</v>
      </c>
      <c r="G241" t="s">
        <v>7889</v>
      </c>
      <c r="I241" t="str">
        <f t="shared" si="21"/>
        <v>N/A</v>
      </c>
      <c r="J241">
        <f t="shared" si="22"/>
        <v>30040000</v>
      </c>
      <c r="K241">
        <f t="shared" si="23"/>
        <v>17630000</v>
      </c>
      <c r="L241">
        <f t="shared" si="24"/>
        <v>36050000</v>
      </c>
      <c r="M241">
        <f t="shared" si="25"/>
        <v>30310000</v>
      </c>
      <c r="N241">
        <f t="shared" si="26"/>
        <v>46040000</v>
      </c>
    </row>
    <row r="242" spans="1:14" x14ac:dyDescent="0.3">
      <c r="A242" s="1">
        <v>14</v>
      </c>
      <c r="B242" t="s">
        <v>632</v>
      </c>
      <c r="C242" t="s">
        <v>7885</v>
      </c>
      <c r="D242" t="s">
        <v>7886</v>
      </c>
      <c r="E242" t="s">
        <v>7887</v>
      </c>
      <c r="F242" t="s">
        <v>7888</v>
      </c>
      <c r="G242" t="s">
        <v>7889</v>
      </c>
      <c r="I242" t="str">
        <f t="shared" si="21"/>
        <v>N/A</v>
      </c>
      <c r="J242">
        <f t="shared" si="22"/>
        <v>30040000</v>
      </c>
      <c r="K242">
        <f t="shared" si="23"/>
        <v>17630000</v>
      </c>
      <c r="L242">
        <f t="shared" si="24"/>
        <v>36050000</v>
      </c>
      <c r="M242">
        <f t="shared" si="25"/>
        <v>30310000</v>
      </c>
      <c r="N242">
        <f t="shared" si="26"/>
        <v>46040000</v>
      </c>
    </row>
    <row r="243" spans="1:14" x14ac:dyDescent="0.3">
      <c r="A243" s="1">
        <v>15</v>
      </c>
      <c r="B243" t="s">
        <v>635</v>
      </c>
      <c r="C243" t="s">
        <v>7641</v>
      </c>
      <c r="D243" t="s">
        <v>7564</v>
      </c>
      <c r="E243" t="s">
        <v>7568</v>
      </c>
      <c r="F243" t="s">
        <v>7568</v>
      </c>
      <c r="G243" t="s">
        <v>7890</v>
      </c>
      <c r="I243" t="str">
        <f t="shared" si="21"/>
        <v>N/A</v>
      </c>
      <c r="J243">
        <f t="shared" si="22"/>
        <v>2320000000</v>
      </c>
      <c r="K243">
        <f t="shared" si="23"/>
        <v>2500000000</v>
      </c>
      <c r="L243">
        <f t="shared" si="24"/>
        <v>2440000000</v>
      </c>
      <c r="M243">
        <f t="shared" si="25"/>
        <v>2440000000</v>
      </c>
      <c r="N243">
        <f t="shared" si="26"/>
        <v>2610000000</v>
      </c>
    </row>
    <row r="244" spans="1:14" x14ac:dyDescent="0.3">
      <c r="A244" s="1">
        <v>16</v>
      </c>
      <c r="B244" t="s">
        <v>640</v>
      </c>
      <c r="C244" t="s">
        <v>254</v>
      </c>
      <c r="D244" t="s">
        <v>7659</v>
      </c>
      <c r="E244" t="s">
        <v>1726</v>
      </c>
      <c r="F244" t="s">
        <v>6400</v>
      </c>
      <c r="G244" t="s">
        <v>7891</v>
      </c>
      <c r="I244" t="str">
        <f t="shared" si="21"/>
        <v>N/A</v>
      </c>
      <c r="J244" t="str">
        <f t="shared" si="22"/>
        <v>N/A</v>
      </c>
      <c r="K244">
        <f t="shared" si="23"/>
        <v>7.46E-2</v>
      </c>
      <c r="L244">
        <f t="shared" si="24"/>
        <v>-2.4300000000000002E-2</v>
      </c>
      <c r="M244">
        <f t="shared" si="25"/>
        <v>-1E-4</v>
      </c>
      <c r="N244">
        <f t="shared" si="26"/>
        <v>6.9599999999999995E-2</v>
      </c>
    </row>
    <row r="245" spans="1:14" x14ac:dyDescent="0.3">
      <c r="I245" t="str">
        <f t="shared" si="21"/>
        <v>N/A</v>
      </c>
      <c r="J245" t="str">
        <f t="shared" si="22"/>
        <v>N/A</v>
      </c>
      <c r="K245" t="str">
        <f t="shared" si="23"/>
        <v>N/A</v>
      </c>
      <c r="L245" t="str">
        <f t="shared" si="24"/>
        <v>N/A</v>
      </c>
      <c r="M245" t="str">
        <f t="shared" si="25"/>
        <v>N/A</v>
      </c>
      <c r="N245" t="str">
        <f t="shared" si="26"/>
        <v>N/A</v>
      </c>
    </row>
    <row r="246" spans="1:14" x14ac:dyDescent="0.3">
      <c r="B246" s="1" t="s">
        <v>307</v>
      </c>
      <c r="C246" s="1" t="s">
        <v>242</v>
      </c>
      <c r="D246" s="1" t="s">
        <v>243</v>
      </c>
      <c r="E246" s="1" t="s">
        <v>244</v>
      </c>
      <c r="F246" s="1" t="s">
        <v>245</v>
      </c>
      <c r="G246" s="1" t="s">
        <v>246</v>
      </c>
      <c r="H246" s="1" t="s">
        <v>247</v>
      </c>
      <c r="I246" t="str">
        <f t="shared" si="21"/>
        <v>pos_trend</v>
      </c>
      <c r="J246">
        <f t="shared" si="22"/>
        <v>2012</v>
      </c>
      <c r="K246">
        <f t="shared" si="23"/>
        <v>2013</v>
      </c>
      <c r="L246">
        <f t="shared" si="24"/>
        <v>2014</v>
      </c>
      <c r="M246">
        <f t="shared" si="25"/>
        <v>2015</v>
      </c>
      <c r="N246">
        <f t="shared" si="26"/>
        <v>2016</v>
      </c>
    </row>
    <row r="247" spans="1:14" x14ac:dyDescent="0.3">
      <c r="A247" s="1">
        <v>0</v>
      </c>
      <c r="B247" t="s">
        <v>645</v>
      </c>
      <c r="C247" t="s">
        <v>5367</v>
      </c>
      <c r="D247" t="s">
        <v>2069</v>
      </c>
      <c r="E247" t="s">
        <v>7892</v>
      </c>
      <c r="F247" t="s">
        <v>7893</v>
      </c>
      <c r="G247" t="s">
        <v>7894</v>
      </c>
      <c r="I247" t="str">
        <f t="shared" si="21"/>
        <v>N/A</v>
      </c>
      <c r="J247">
        <f t="shared" si="22"/>
        <v>74650000</v>
      </c>
      <c r="K247">
        <f t="shared" si="23"/>
        <v>139770000</v>
      </c>
      <c r="L247">
        <f t="shared" si="24"/>
        <v>251980000</v>
      </c>
      <c r="M247">
        <f t="shared" si="25"/>
        <v>56970000</v>
      </c>
      <c r="N247">
        <f t="shared" si="26"/>
        <v>173820000</v>
      </c>
    </row>
    <row r="248" spans="1:14" x14ac:dyDescent="0.3">
      <c r="A248" s="1">
        <v>1</v>
      </c>
      <c r="B248" t="s">
        <v>651</v>
      </c>
      <c r="C248" t="s">
        <v>7895</v>
      </c>
      <c r="D248" t="s">
        <v>7896</v>
      </c>
      <c r="E248" t="s">
        <v>7897</v>
      </c>
      <c r="F248" t="s">
        <v>7898</v>
      </c>
      <c r="G248" t="s">
        <v>7899</v>
      </c>
      <c r="I248" t="str">
        <f t="shared" si="21"/>
        <v>N/A</v>
      </c>
      <c r="J248">
        <f t="shared" si="22"/>
        <v>45170000</v>
      </c>
      <c r="K248">
        <f t="shared" si="23"/>
        <v>138450000</v>
      </c>
      <c r="L248">
        <f t="shared" si="24"/>
        <v>233280000</v>
      </c>
      <c r="M248">
        <f t="shared" si="25"/>
        <v>5080000</v>
      </c>
      <c r="N248">
        <f t="shared" si="26"/>
        <v>169210000</v>
      </c>
    </row>
    <row r="249" spans="1:14" x14ac:dyDescent="0.3">
      <c r="A249" s="1">
        <v>2</v>
      </c>
      <c r="B249" t="s">
        <v>653</v>
      </c>
      <c r="C249" t="s">
        <v>1959</v>
      </c>
      <c r="D249" t="s">
        <v>2585</v>
      </c>
      <c r="E249" t="s">
        <v>7900</v>
      </c>
      <c r="F249" t="s">
        <v>7901</v>
      </c>
      <c r="G249" t="s">
        <v>4468</v>
      </c>
      <c r="I249" t="str">
        <f t="shared" si="21"/>
        <v>N/A</v>
      </c>
      <c r="J249">
        <f t="shared" si="22"/>
        <v>29490000</v>
      </c>
      <c r="K249">
        <f t="shared" si="23"/>
        <v>1330000</v>
      </c>
      <c r="L249">
        <f t="shared" si="24"/>
        <v>18690000</v>
      </c>
      <c r="M249">
        <f t="shared" si="25"/>
        <v>51880000</v>
      </c>
      <c r="N249">
        <f t="shared" si="26"/>
        <v>4600000</v>
      </c>
    </row>
    <row r="250" spans="1:14" x14ac:dyDescent="0.3">
      <c r="A250" s="1">
        <v>3</v>
      </c>
      <c r="B250" t="s">
        <v>655</v>
      </c>
      <c r="C250" t="s">
        <v>7902</v>
      </c>
      <c r="D250" t="s">
        <v>7903</v>
      </c>
      <c r="E250" t="s">
        <v>7904</v>
      </c>
      <c r="F250" t="s">
        <v>7905</v>
      </c>
      <c r="G250" t="s">
        <v>7906</v>
      </c>
      <c r="I250" t="str">
        <f t="shared" si="21"/>
        <v>N/A</v>
      </c>
      <c r="J250">
        <f t="shared" si="22"/>
        <v>136940000</v>
      </c>
      <c r="K250">
        <f t="shared" si="23"/>
        <v>150120000</v>
      </c>
      <c r="L250">
        <f t="shared" si="24"/>
        <v>116370000</v>
      </c>
      <c r="M250">
        <f t="shared" si="25"/>
        <v>115060000</v>
      </c>
      <c r="N250">
        <f t="shared" si="26"/>
        <v>115510000</v>
      </c>
    </row>
    <row r="251" spans="1:14" x14ac:dyDescent="0.3">
      <c r="A251" s="1">
        <v>4</v>
      </c>
      <c r="B251" t="s">
        <v>661</v>
      </c>
      <c r="C251" t="s">
        <v>254</v>
      </c>
      <c r="D251" t="s">
        <v>7907</v>
      </c>
      <c r="E251" t="s">
        <v>7908</v>
      </c>
      <c r="F251" t="s">
        <v>3702</v>
      </c>
      <c r="G251" t="s">
        <v>7909</v>
      </c>
      <c r="I251" t="str">
        <f t="shared" si="21"/>
        <v>N/A</v>
      </c>
      <c r="J251" t="str">
        <f t="shared" si="22"/>
        <v>N/A</v>
      </c>
      <c r="K251">
        <f t="shared" si="23"/>
        <v>9.6300000000000011E-2</v>
      </c>
      <c r="L251">
        <f t="shared" si="24"/>
        <v>-0.2248</v>
      </c>
      <c r="M251">
        <f t="shared" si="25"/>
        <v>-1.1299999999999999E-2</v>
      </c>
      <c r="N251">
        <f t="shared" si="26"/>
        <v>3.9000000000000003E-3</v>
      </c>
    </row>
    <row r="252" spans="1:14" x14ac:dyDescent="0.3">
      <c r="A252" s="1">
        <v>5</v>
      </c>
      <c r="B252" t="s">
        <v>666</v>
      </c>
      <c r="C252" t="s">
        <v>254</v>
      </c>
      <c r="D252" t="s">
        <v>254</v>
      </c>
      <c r="E252" t="s">
        <v>254</v>
      </c>
      <c r="F252" t="s">
        <v>254</v>
      </c>
      <c r="G252" t="s">
        <v>254</v>
      </c>
      <c r="I252" t="str">
        <f t="shared" ref="I252:I315" si="27">IF(AND(K252&gt; J252, L252&gt; K252, M252&gt; L252, N252&gt; M252), "pos_trend", IF(AND(K252&lt; J252, L252&lt; K252, M252&lt; L252, N252&lt; M252), "neg_trend", "N/A"))</f>
        <v>N/A</v>
      </c>
      <c r="J252" t="str">
        <f t="shared" ref="J252:J315" si="28">IFERROR(IF(TRIM(C252)="-", "N/A", IF(RIGHT(C252,1)=")",IF(RIGHT(C252,2)="T)",-1000000000000*VALUE(MID(C252,2,LEN(C252)-3)),IF(RIGHT(C252,2)="M)",-1000000*VALUE(MID(C252,2,LEN(C252)-3)),IF(RIGHT(C252,2)="B)",-1000000000*VALUE(MID(C252,2,LEN(C252)-3)),IF(RIGHT(C252,2)="k)",-1000*VALUE(MID(C252,2,LEN(C252)-3)),VALUE(SUBSTITUTE(C252,",","")))))),IF(RIGHT(C252,1)="T",1000000000000*VALUE(LEFT(C252,LEN(C252)-1)),IF(RIGHT(C252,1)="M",1000000*VALUE(LEFT(C252,LEN(C252)-1)),IF(RIGHT(C252,1)="B",1000000000*VALUE(LEFT(C252,LEN(C252)-1)),IF(RIGHT(C252,1)="%",0.01*VALUE(LEFT(C252,LEN(C252)-1)),IF(RIGHT(C252,1)="k",1000*VALUE(LEFT(C252,LEN(C252)-1)),VALUE(SUBSTITUTE(C252,",",""))))))))),"N/A")</f>
        <v>N/A</v>
      </c>
      <c r="K252" t="str">
        <f t="shared" ref="K252:K315" si="29">IFERROR(IF(TRIM(D252)="-", "N/A", IF(RIGHT(D252,1)=")",IF(RIGHT(D252,2)="T)",-1000000000000*VALUE(MID(D252,2,LEN(D252)-3)),IF(RIGHT(D252,2)="M)",-1000000*VALUE(MID(D252,2,LEN(D252)-3)),IF(RIGHT(D252,2)="B)",-1000000000*VALUE(MID(D252,2,LEN(D252)-3)),IF(RIGHT(D252,2)="k)",-1000*VALUE(MID(D252,2,LEN(D252)-3)),VALUE(SUBSTITUTE(D252,",","")))))),IF(RIGHT(D252,1)="T",1000000000000*VALUE(LEFT(D252,LEN(D252)-1)),IF(RIGHT(D252,1)="M",1000000*VALUE(LEFT(D252,LEN(D252)-1)),IF(RIGHT(D252,1)="B",1000000000*VALUE(LEFT(D252,LEN(D252)-1)),IF(RIGHT(D252,1)="%",0.01*VALUE(LEFT(D252,LEN(D252)-1)),IF(RIGHT(D252,1)="k",1000*VALUE(LEFT(D252,LEN(D252)-1)),VALUE(SUBSTITUTE(D252,",",""))))))))),"N/A")</f>
        <v>N/A</v>
      </c>
      <c r="L252" t="str">
        <f t="shared" ref="L252:L315" si="30">IFERROR(IF(TRIM(E252)="-", "N/A", IF(RIGHT(E252,1)=")",IF(RIGHT(E252,2)="T)",-1000000000000*VALUE(MID(E252,2,LEN(E252)-3)),IF(RIGHT(E252,2)="M)",-1000000*VALUE(MID(E252,2,LEN(E252)-3)),IF(RIGHT(E252,2)="B)",-1000000000*VALUE(MID(E252,2,LEN(E252)-3)),IF(RIGHT(E252,2)="k)",-1000*VALUE(MID(E252,2,LEN(E252)-3)),VALUE(SUBSTITUTE(E252,",","")))))),IF(RIGHT(E252,1)="T",1000000000000*VALUE(LEFT(E252,LEN(E252)-1)),IF(RIGHT(E252,1)="M",1000000*VALUE(LEFT(E252,LEN(E252)-1)),IF(RIGHT(E252,1)="B",1000000000*VALUE(LEFT(E252,LEN(E252)-1)),IF(RIGHT(E252,1)="%",0.01*VALUE(LEFT(E252,LEN(E252)-1)),IF(RIGHT(E252,1)="k",1000*VALUE(LEFT(E252,LEN(E252)-1)),VALUE(SUBSTITUTE(E252,",",""))))))))),"N/A")</f>
        <v>N/A</v>
      </c>
      <c r="M252" t="str">
        <f t="shared" ref="M252:M315" si="31">IFERROR(IF(TRIM(F252)="-", "N/A", IF(RIGHT(F252,1)=")",IF(RIGHT(F252,2)="T)",-1000000000000*VALUE(MID(F252,2,LEN(F252)-3)),IF(RIGHT(F252,2)="M)",-1000000*VALUE(MID(F252,2,LEN(F252)-3)),IF(RIGHT(F252,2)="B)",-1000000000*VALUE(MID(F252,2,LEN(F252)-3)),IF(RIGHT(F252,2)="k)",-1000*VALUE(MID(F252,2,LEN(F252)-3)),VALUE(SUBSTITUTE(F252,",","")))))),IF(RIGHT(F252,1)="T",1000000000000*VALUE(LEFT(F252,LEN(F252)-1)),IF(RIGHT(F252,1)="M",1000000*VALUE(LEFT(F252,LEN(F252)-1)),IF(RIGHT(F252,1)="B",1000000000*VALUE(LEFT(F252,LEN(F252)-1)),IF(RIGHT(F252,1)="%",0.01*VALUE(LEFT(F252,LEN(F252)-1)),IF(RIGHT(F252,1)="k",1000*VALUE(LEFT(F252,LEN(F252)-1)),VALUE(SUBSTITUTE(F252,",",""))))))))),"N/A")</f>
        <v>N/A</v>
      </c>
      <c r="N252" t="str">
        <f t="shared" ref="N252:N315" si="32">IFERROR(IF(TRIM(G252)="-", "N/A", IF(RIGHT(G252,1)=")",IF(RIGHT(G252,2)="T)",-1000000000000*VALUE(MID(G252,2,LEN(G252)-3)),IF(RIGHT(G252,2)="M)",-1000000*VALUE(MID(G252,2,LEN(G252)-3)),IF(RIGHT(G252,2)="B)",-1000000000*VALUE(MID(G252,2,LEN(G252)-3)),IF(RIGHT(G252,2)="k)",-1000*VALUE(MID(G252,2,LEN(G252)-3)),VALUE(SUBSTITUTE(G252,",","")))))),IF(RIGHT(G252,1)="T",1000000000000*VALUE(LEFT(G252,LEN(G252)-1)),IF(RIGHT(G252,1)="M",1000000*VALUE(LEFT(G252,LEN(G252)-1)),IF(RIGHT(G252,1)="B",1000000000*VALUE(LEFT(G252,LEN(G252)-1)),IF(RIGHT(G252,1)="%",0.01*VALUE(LEFT(G252,LEN(G252)-1)),IF(RIGHT(G252,1)="k",1000*VALUE(LEFT(G252,LEN(G252)-1)),VALUE(SUBSTITUTE(G252,",",""))))))))),"N/A")</f>
        <v>N/A</v>
      </c>
    </row>
    <row r="253" spans="1:14" x14ac:dyDescent="0.3">
      <c r="A253" s="1">
        <v>6</v>
      </c>
      <c r="B253" t="s">
        <v>672</v>
      </c>
      <c r="C253" t="s">
        <v>7910</v>
      </c>
      <c r="D253" t="s">
        <v>7911</v>
      </c>
      <c r="E253" t="s">
        <v>7912</v>
      </c>
      <c r="F253" t="s">
        <v>7913</v>
      </c>
      <c r="G253" t="s">
        <v>7914</v>
      </c>
      <c r="I253" t="str">
        <f t="shared" si="27"/>
        <v>N/A</v>
      </c>
      <c r="J253">
        <f t="shared" si="28"/>
        <v>243730000</v>
      </c>
      <c r="K253">
        <f t="shared" si="29"/>
        <v>252930000</v>
      </c>
      <c r="L253">
        <f t="shared" si="30"/>
        <v>236390000</v>
      </c>
      <c r="M253">
        <f t="shared" si="31"/>
        <v>239870000</v>
      </c>
      <c r="N253">
        <f t="shared" si="32"/>
        <v>253630000</v>
      </c>
    </row>
    <row r="254" spans="1:14" x14ac:dyDescent="0.3">
      <c r="A254" s="1">
        <v>7</v>
      </c>
      <c r="B254" t="s">
        <v>677</v>
      </c>
      <c r="C254" t="s">
        <v>254</v>
      </c>
      <c r="D254" t="s">
        <v>254</v>
      </c>
      <c r="E254" t="s">
        <v>254</v>
      </c>
      <c r="F254" t="s">
        <v>254</v>
      </c>
      <c r="G254" t="s">
        <v>254</v>
      </c>
      <c r="I254" t="str">
        <f t="shared" si="27"/>
        <v>N/A</v>
      </c>
      <c r="J254" t="str">
        <f t="shared" si="28"/>
        <v>N/A</v>
      </c>
      <c r="K254" t="str">
        <f t="shared" si="29"/>
        <v>N/A</v>
      </c>
      <c r="L254" t="str">
        <f t="shared" si="30"/>
        <v>N/A</v>
      </c>
      <c r="M254" t="str">
        <f t="shared" si="31"/>
        <v>N/A</v>
      </c>
      <c r="N254" t="str">
        <f t="shared" si="32"/>
        <v>N/A</v>
      </c>
    </row>
    <row r="255" spans="1:14" x14ac:dyDescent="0.3">
      <c r="A255" s="1">
        <v>8</v>
      </c>
      <c r="B255" t="s">
        <v>678</v>
      </c>
      <c r="C255" t="s">
        <v>7915</v>
      </c>
      <c r="D255" t="s">
        <v>7916</v>
      </c>
      <c r="E255" t="s">
        <v>7917</v>
      </c>
      <c r="F255" t="s">
        <v>7918</v>
      </c>
      <c r="G255" t="s">
        <v>7919</v>
      </c>
      <c r="I255" t="str">
        <f t="shared" si="27"/>
        <v>N/A</v>
      </c>
      <c r="J255">
        <f t="shared" si="28"/>
        <v>120690000</v>
      </c>
      <c r="K255">
        <f t="shared" si="29"/>
        <v>126850000</v>
      </c>
      <c r="L255">
        <f t="shared" si="30"/>
        <v>125230000</v>
      </c>
      <c r="M255">
        <f t="shared" si="31"/>
        <v>125720000</v>
      </c>
      <c r="N255">
        <f t="shared" si="32"/>
        <v>119770000</v>
      </c>
    </row>
    <row r="256" spans="1:14" x14ac:dyDescent="0.3">
      <c r="A256" s="1">
        <v>9</v>
      </c>
      <c r="B256" t="s">
        <v>683</v>
      </c>
      <c r="C256" t="s">
        <v>7920</v>
      </c>
      <c r="D256" t="s">
        <v>7921</v>
      </c>
      <c r="E256" t="s">
        <v>7922</v>
      </c>
      <c r="F256" t="s">
        <v>7923</v>
      </c>
      <c r="G256" t="s">
        <v>7924</v>
      </c>
      <c r="I256" t="str">
        <f t="shared" si="27"/>
        <v>N/A</v>
      </c>
      <c r="J256">
        <f t="shared" si="28"/>
        <v>123030000</v>
      </c>
      <c r="K256">
        <f t="shared" si="29"/>
        <v>126080000</v>
      </c>
      <c r="L256">
        <f t="shared" si="30"/>
        <v>111160000</v>
      </c>
      <c r="M256">
        <f t="shared" si="31"/>
        <v>114140000</v>
      </c>
      <c r="N256">
        <f t="shared" si="32"/>
        <v>133860000.00000001</v>
      </c>
    </row>
    <row r="257" spans="1:14" x14ac:dyDescent="0.3">
      <c r="A257" s="1">
        <v>10</v>
      </c>
      <c r="B257" t="s">
        <v>689</v>
      </c>
      <c r="C257" t="s">
        <v>7925</v>
      </c>
      <c r="D257" t="s">
        <v>7926</v>
      </c>
      <c r="E257" t="s">
        <v>7927</v>
      </c>
      <c r="F257" t="s">
        <v>7928</v>
      </c>
      <c r="G257" t="s">
        <v>7929</v>
      </c>
      <c r="I257" t="str">
        <f t="shared" si="27"/>
        <v>N/A</v>
      </c>
      <c r="J257">
        <f t="shared" si="28"/>
        <v>455320000</v>
      </c>
      <c r="K257">
        <f t="shared" si="29"/>
        <v>542820000</v>
      </c>
      <c r="L257">
        <f t="shared" si="30"/>
        <v>604740000</v>
      </c>
      <c r="M257">
        <f t="shared" si="31"/>
        <v>411900000</v>
      </c>
      <c r="N257">
        <f t="shared" si="32"/>
        <v>542960000</v>
      </c>
    </row>
    <row r="258" spans="1:14" x14ac:dyDescent="0.3">
      <c r="A258" s="1">
        <v>11</v>
      </c>
      <c r="B258" t="s">
        <v>695</v>
      </c>
      <c r="C258" t="s">
        <v>7930</v>
      </c>
      <c r="D258" t="s">
        <v>7931</v>
      </c>
      <c r="E258" t="s">
        <v>7932</v>
      </c>
      <c r="F258" t="s">
        <v>7933</v>
      </c>
      <c r="G258" t="s">
        <v>7934</v>
      </c>
      <c r="I258" t="str">
        <f t="shared" si="27"/>
        <v>pos_trend</v>
      </c>
      <c r="J258">
        <f t="shared" si="28"/>
        <v>352860000</v>
      </c>
      <c r="K258">
        <f t="shared" si="29"/>
        <v>354810000</v>
      </c>
      <c r="L258">
        <f t="shared" si="30"/>
        <v>588890000</v>
      </c>
      <c r="M258">
        <f t="shared" si="31"/>
        <v>760850000</v>
      </c>
      <c r="N258">
        <f t="shared" si="32"/>
        <v>772740000</v>
      </c>
    </row>
    <row r="259" spans="1:14" x14ac:dyDescent="0.3">
      <c r="A259" s="1">
        <v>12</v>
      </c>
      <c r="B259" t="s">
        <v>701</v>
      </c>
      <c r="C259" t="s">
        <v>7930</v>
      </c>
      <c r="D259" t="s">
        <v>7935</v>
      </c>
      <c r="E259" t="s">
        <v>7936</v>
      </c>
      <c r="F259" t="s">
        <v>7933</v>
      </c>
      <c r="G259" t="s">
        <v>7937</v>
      </c>
      <c r="I259" t="str">
        <f t="shared" si="27"/>
        <v>N/A</v>
      </c>
      <c r="J259">
        <f t="shared" si="28"/>
        <v>352860000</v>
      </c>
      <c r="K259">
        <f t="shared" si="29"/>
        <v>352430000</v>
      </c>
      <c r="L259">
        <f t="shared" si="30"/>
        <v>586470000</v>
      </c>
      <c r="M259">
        <f t="shared" si="31"/>
        <v>760850000</v>
      </c>
      <c r="N259">
        <f t="shared" si="32"/>
        <v>772000000</v>
      </c>
    </row>
    <row r="260" spans="1:14" x14ac:dyDescent="0.3">
      <c r="A260" s="1">
        <v>13</v>
      </c>
      <c r="B260" t="s">
        <v>704</v>
      </c>
      <c r="C260" t="s">
        <v>7930</v>
      </c>
      <c r="D260" t="s">
        <v>7935</v>
      </c>
      <c r="E260" t="s">
        <v>7936</v>
      </c>
      <c r="F260" t="s">
        <v>7933</v>
      </c>
      <c r="G260" t="s">
        <v>7937</v>
      </c>
      <c r="I260" t="str">
        <f t="shared" si="27"/>
        <v>N/A</v>
      </c>
      <c r="J260">
        <f t="shared" si="28"/>
        <v>352860000</v>
      </c>
      <c r="K260">
        <f t="shared" si="29"/>
        <v>352430000</v>
      </c>
      <c r="L260">
        <f t="shared" si="30"/>
        <v>586470000</v>
      </c>
      <c r="M260">
        <f t="shared" si="31"/>
        <v>760850000</v>
      </c>
      <c r="N260">
        <f t="shared" si="32"/>
        <v>772000000</v>
      </c>
    </row>
    <row r="261" spans="1:14" x14ac:dyDescent="0.3">
      <c r="A261" s="1">
        <v>14</v>
      </c>
      <c r="B261" t="s">
        <v>705</v>
      </c>
      <c r="C261" t="s">
        <v>254</v>
      </c>
      <c r="D261" t="s">
        <v>254</v>
      </c>
      <c r="E261" t="s">
        <v>254</v>
      </c>
      <c r="F261" t="s">
        <v>254</v>
      </c>
      <c r="G261" t="s">
        <v>254</v>
      </c>
      <c r="I261" t="str">
        <f t="shared" si="27"/>
        <v>N/A</v>
      </c>
      <c r="J261" t="str">
        <f t="shared" si="28"/>
        <v>N/A</v>
      </c>
      <c r="K261" t="str">
        <f t="shared" si="29"/>
        <v>N/A</v>
      </c>
      <c r="L261" t="str">
        <f t="shared" si="30"/>
        <v>N/A</v>
      </c>
      <c r="M261" t="str">
        <f t="shared" si="31"/>
        <v>N/A</v>
      </c>
      <c r="N261" t="str">
        <f t="shared" si="32"/>
        <v>N/A</v>
      </c>
    </row>
    <row r="262" spans="1:14" x14ac:dyDescent="0.3">
      <c r="A262" s="1">
        <v>15</v>
      </c>
      <c r="B262" t="s">
        <v>706</v>
      </c>
      <c r="C262" t="s">
        <v>254</v>
      </c>
      <c r="D262" t="s">
        <v>390</v>
      </c>
      <c r="E262" t="s">
        <v>7938</v>
      </c>
      <c r="F262" t="s">
        <v>254</v>
      </c>
      <c r="G262" t="s">
        <v>7939</v>
      </c>
      <c r="I262" t="str">
        <f t="shared" si="27"/>
        <v>N/A</v>
      </c>
      <c r="J262" t="str">
        <f t="shared" si="28"/>
        <v>N/A</v>
      </c>
      <c r="K262">
        <f t="shared" si="29"/>
        <v>2390000</v>
      </c>
      <c r="L262">
        <f t="shared" si="30"/>
        <v>2420000</v>
      </c>
      <c r="M262" t="str">
        <f t="shared" si="31"/>
        <v>N/A</v>
      </c>
      <c r="N262">
        <f t="shared" si="32"/>
        <v>739000</v>
      </c>
    </row>
    <row r="263" spans="1:14" x14ac:dyDescent="0.3">
      <c r="A263" s="1">
        <v>16</v>
      </c>
      <c r="B263" t="s">
        <v>709</v>
      </c>
      <c r="C263" t="s">
        <v>7940</v>
      </c>
      <c r="D263" t="s">
        <v>7941</v>
      </c>
      <c r="E263" t="s">
        <v>7942</v>
      </c>
      <c r="F263" t="s">
        <v>7943</v>
      </c>
      <c r="G263" t="s">
        <v>7944</v>
      </c>
      <c r="I263" t="str">
        <f t="shared" si="27"/>
        <v>N/A</v>
      </c>
      <c r="J263">
        <f t="shared" si="28"/>
        <v>95870000</v>
      </c>
      <c r="K263">
        <f t="shared" si="29"/>
        <v>71880000</v>
      </c>
      <c r="L263">
        <f t="shared" si="30"/>
        <v>109520000</v>
      </c>
      <c r="M263">
        <f t="shared" si="31"/>
        <v>87760000</v>
      </c>
      <c r="N263">
        <f t="shared" si="32"/>
        <v>94550000</v>
      </c>
    </row>
    <row r="264" spans="1:14" x14ac:dyDescent="0.3">
      <c r="A264" s="1">
        <v>17</v>
      </c>
      <c r="B264" t="s">
        <v>714</v>
      </c>
      <c r="C264" t="s">
        <v>7945</v>
      </c>
      <c r="D264" t="s">
        <v>7946</v>
      </c>
      <c r="E264" t="s">
        <v>7947</v>
      </c>
      <c r="F264" t="s">
        <v>7948</v>
      </c>
      <c r="G264" t="s">
        <v>6033</v>
      </c>
      <c r="I264" t="str">
        <f t="shared" si="27"/>
        <v>N/A</v>
      </c>
      <c r="J264">
        <f t="shared" si="28"/>
        <v>33450000.000000004</v>
      </c>
      <c r="K264">
        <f t="shared" si="29"/>
        <v>42070000</v>
      </c>
      <c r="L264">
        <f t="shared" si="30"/>
        <v>25520000</v>
      </c>
      <c r="M264">
        <f t="shared" si="31"/>
        <v>20490000</v>
      </c>
      <c r="N264">
        <f t="shared" si="32"/>
        <v>16800000</v>
      </c>
    </row>
    <row r="265" spans="1:14" x14ac:dyDescent="0.3">
      <c r="A265" s="1">
        <v>18</v>
      </c>
      <c r="B265" t="s">
        <v>720</v>
      </c>
      <c r="C265" t="s">
        <v>7945</v>
      </c>
      <c r="D265" t="s">
        <v>7946</v>
      </c>
      <c r="E265" t="s">
        <v>7947</v>
      </c>
      <c r="F265" t="s">
        <v>7948</v>
      </c>
      <c r="G265" t="s">
        <v>6033</v>
      </c>
      <c r="I265" t="str">
        <f t="shared" si="27"/>
        <v>N/A</v>
      </c>
      <c r="J265">
        <f t="shared" si="28"/>
        <v>33450000.000000004</v>
      </c>
      <c r="K265">
        <f t="shared" si="29"/>
        <v>42070000</v>
      </c>
      <c r="L265">
        <f t="shared" si="30"/>
        <v>25520000</v>
      </c>
      <c r="M265">
        <f t="shared" si="31"/>
        <v>20490000</v>
      </c>
      <c r="N265">
        <f t="shared" si="32"/>
        <v>16800000</v>
      </c>
    </row>
    <row r="266" spans="1:14" x14ac:dyDescent="0.3">
      <c r="A266" s="1">
        <v>19</v>
      </c>
      <c r="B266" t="s">
        <v>725</v>
      </c>
      <c r="C266" t="s">
        <v>254</v>
      </c>
      <c r="D266" t="s">
        <v>254</v>
      </c>
      <c r="E266" t="s">
        <v>254</v>
      </c>
      <c r="F266" t="s">
        <v>254</v>
      </c>
      <c r="G266" t="s">
        <v>254</v>
      </c>
      <c r="I266" t="str">
        <f t="shared" si="27"/>
        <v>N/A</v>
      </c>
      <c r="J266" t="str">
        <f t="shared" si="28"/>
        <v>N/A</v>
      </c>
      <c r="K266" t="str">
        <f t="shared" si="29"/>
        <v>N/A</v>
      </c>
      <c r="L266" t="str">
        <f t="shared" si="30"/>
        <v>N/A</v>
      </c>
      <c r="M266" t="str">
        <f t="shared" si="31"/>
        <v>N/A</v>
      </c>
      <c r="N266" t="str">
        <f t="shared" si="32"/>
        <v>N/A</v>
      </c>
    </row>
    <row r="267" spans="1:14" x14ac:dyDescent="0.3">
      <c r="A267" s="1">
        <v>20</v>
      </c>
      <c r="B267" t="s">
        <v>730</v>
      </c>
      <c r="C267" t="s">
        <v>3451</v>
      </c>
      <c r="D267" t="s">
        <v>4682</v>
      </c>
      <c r="E267" t="s">
        <v>7949</v>
      </c>
      <c r="F267" t="s">
        <v>7950</v>
      </c>
      <c r="G267" t="s">
        <v>7951</v>
      </c>
      <c r="I267" t="str">
        <f t="shared" si="27"/>
        <v>N/A</v>
      </c>
      <c r="J267">
        <f t="shared" si="28"/>
        <v>6410000</v>
      </c>
      <c r="K267">
        <f t="shared" si="29"/>
        <v>5860000</v>
      </c>
      <c r="L267">
        <f t="shared" si="30"/>
        <v>4610000</v>
      </c>
      <c r="M267">
        <f t="shared" si="31"/>
        <v>6350000</v>
      </c>
      <c r="N267">
        <f t="shared" si="32"/>
        <v>5500000</v>
      </c>
    </row>
    <row r="268" spans="1:14" x14ac:dyDescent="0.3">
      <c r="A268" s="1">
        <v>21</v>
      </c>
      <c r="B268" t="s">
        <v>735</v>
      </c>
      <c r="C268" t="s">
        <v>3451</v>
      </c>
      <c r="D268" t="s">
        <v>4682</v>
      </c>
      <c r="E268" t="s">
        <v>7949</v>
      </c>
      <c r="F268" t="s">
        <v>7950</v>
      </c>
      <c r="G268" t="s">
        <v>7951</v>
      </c>
      <c r="I268" t="str">
        <f t="shared" si="27"/>
        <v>N/A</v>
      </c>
      <c r="J268">
        <f t="shared" si="28"/>
        <v>6410000</v>
      </c>
      <c r="K268">
        <f t="shared" si="29"/>
        <v>5860000</v>
      </c>
      <c r="L268">
        <f t="shared" si="30"/>
        <v>4610000</v>
      </c>
      <c r="M268">
        <f t="shared" si="31"/>
        <v>6350000</v>
      </c>
      <c r="N268">
        <f t="shared" si="32"/>
        <v>5500000</v>
      </c>
    </row>
    <row r="269" spans="1:14" x14ac:dyDescent="0.3">
      <c r="A269" s="1">
        <v>22</v>
      </c>
      <c r="B269" t="s">
        <v>741</v>
      </c>
      <c r="C269" t="s">
        <v>254</v>
      </c>
      <c r="D269" t="s">
        <v>254</v>
      </c>
      <c r="E269" t="s">
        <v>254</v>
      </c>
      <c r="F269" t="s">
        <v>254</v>
      </c>
      <c r="G269" t="s">
        <v>254</v>
      </c>
      <c r="I269" t="str">
        <f t="shared" si="27"/>
        <v>N/A</v>
      </c>
      <c r="J269" t="str">
        <f t="shared" si="28"/>
        <v>N/A</v>
      </c>
      <c r="K269" t="str">
        <f t="shared" si="29"/>
        <v>N/A</v>
      </c>
      <c r="L269" t="str">
        <f t="shared" si="30"/>
        <v>N/A</v>
      </c>
      <c r="M269" t="str">
        <f t="shared" si="31"/>
        <v>N/A</v>
      </c>
      <c r="N269" t="str">
        <f t="shared" si="32"/>
        <v>N/A</v>
      </c>
    </row>
    <row r="270" spans="1:14" x14ac:dyDescent="0.3">
      <c r="A270" s="1">
        <v>23</v>
      </c>
      <c r="B270" t="s">
        <v>747</v>
      </c>
      <c r="C270" t="s">
        <v>7952</v>
      </c>
      <c r="D270" t="s">
        <v>51</v>
      </c>
      <c r="E270" t="s">
        <v>1241</v>
      </c>
      <c r="F270" t="s">
        <v>3854</v>
      </c>
      <c r="G270" t="s">
        <v>7953</v>
      </c>
      <c r="I270" t="str">
        <f t="shared" si="27"/>
        <v>N/A</v>
      </c>
      <c r="J270">
        <f t="shared" si="28"/>
        <v>943910000</v>
      </c>
      <c r="K270">
        <f t="shared" si="29"/>
        <v>1020000000</v>
      </c>
      <c r="L270">
        <f t="shared" si="30"/>
        <v>1330000000</v>
      </c>
      <c r="M270">
        <f t="shared" si="31"/>
        <v>1290000000</v>
      </c>
      <c r="N270">
        <f t="shared" si="32"/>
        <v>1430000000</v>
      </c>
    </row>
    <row r="271" spans="1:14" x14ac:dyDescent="0.3">
      <c r="A271" s="1">
        <v>24</v>
      </c>
      <c r="B271" t="s">
        <v>753</v>
      </c>
      <c r="C271" t="s">
        <v>254</v>
      </c>
      <c r="D271" t="s">
        <v>254</v>
      </c>
      <c r="E271" t="s">
        <v>254</v>
      </c>
      <c r="F271" t="s">
        <v>254</v>
      </c>
      <c r="G271" t="s">
        <v>254</v>
      </c>
      <c r="I271" t="str">
        <f t="shared" si="27"/>
        <v>N/A</v>
      </c>
      <c r="J271" t="str">
        <f t="shared" si="28"/>
        <v>N/A</v>
      </c>
      <c r="K271" t="str">
        <f t="shared" si="29"/>
        <v>N/A</v>
      </c>
      <c r="L271" t="str">
        <f t="shared" si="30"/>
        <v>N/A</v>
      </c>
      <c r="M271" t="str">
        <f t="shared" si="31"/>
        <v>N/A</v>
      </c>
      <c r="N271" t="str">
        <f t="shared" si="32"/>
        <v>N/A</v>
      </c>
    </row>
    <row r="272" spans="1:14" x14ac:dyDescent="0.3">
      <c r="A272" s="1">
        <v>25</v>
      </c>
      <c r="B272" t="s">
        <v>754</v>
      </c>
      <c r="C272" t="s">
        <v>7954</v>
      </c>
      <c r="D272" t="s">
        <v>7955</v>
      </c>
      <c r="E272" t="s">
        <v>7956</v>
      </c>
      <c r="F272" t="s">
        <v>7957</v>
      </c>
      <c r="G272" t="s">
        <v>7958</v>
      </c>
      <c r="I272" t="str">
        <f t="shared" si="27"/>
        <v>N/A</v>
      </c>
      <c r="J272">
        <f t="shared" si="28"/>
        <v>0.40610000000000002</v>
      </c>
      <c r="K272">
        <f t="shared" si="29"/>
        <v>0.4073</v>
      </c>
      <c r="L272">
        <f t="shared" si="30"/>
        <v>0.54710000000000003</v>
      </c>
      <c r="M272">
        <f t="shared" si="31"/>
        <v>0.5282</v>
      </c>
      <c r="N272">
        <f t="shared" si="32"/>
        <v>0.54949999999999999</v>
      </c>
    </row>
    <row r="273" spans="1:14" x14ac:dyDescent="0.3">
      <c r="A273" s="1">
        <v>26</v>
      </c>
      <c r="B273" t="s">
        <v>760</v>
      </c>
      <c r="C273" t="s">
        <v>254</v>
      </c>
      <c r="D273" t="s">
        <v>254</v>
      </c>
      <c r="E273" t="s">
        <v>254</v>
      </c>
      <c r="F273" t="s">
        <v>254</v>
      </c>
      <c r="G273" t="s">
        <v>254</v>
      </c>
      <c r="I273" t="str">
        <f t="shared" si="27"/>
        <v>N/A</v>
      </c>
      <c r="J273" t="str">
        <f t="shared" si="28"/>
        <v>N/A</v>
      </c>
      <c r="K273" t="str">
        <f t="shared" si="29"/>
        <v>N/A</v>
      </c>
      <c r="L273" t="str">
        <f t="shared" si="30"/>
        <v>N/A</v>
      </c>
      <c r="M273" t="str">
        <f t="shared" si="31"/>
        <v>N/A</v>
      </c>
      <c r="N273" t="str">
        <f t="shared" si="32"/>
        <v>N/A</v>
      </c>
    </row>
    <row r="274" spans="1:14" x14ac:dyDescent="0.3">
      <c r="A274" s="1">
        <v>27</v>
      </c>
      <c r="B274" t="s">
        <v>761</v>
      </c>
      <c r="C274" t="s">
        <v>254</v>
      </c>
      <c r="D274" t="s">
        <v>254</v>
      </c>
      <c r="E274" t="s">
        <v>254</v>
      </c>
      <c r="F274" t="s">
        <v>254</v>
      </c>
      <c r="G274" t="s">
        <v>254</v>
      </c>
      <c r="I274" t="str">
        <f t="shared" si="27"/>
        <v>N/A</v>
      </c>
      <c r="J274" t="str">
        <f t="shared" si="28"/>
        <v>N/A</v>
      </c>
      <c r="K274" t="str">
        <f t="shared" si="29"/>
        <v>N/A</v>
      </c>
      <c r="L274" t="str">
        <f t="shared" si="30"/>
        <v>N/A</v>
      </c>
      <c r="M274" t="str">
        <f t="shared" si="31"/>
        <v>N/A</v>
      </c>
      <c r="N274" t="str">
        <f t="shared" si="32"/>
        <v>N/A</v>
      </c>
    </row>
    <row r="275" spans="1:14" x14ac:dyDescent="0.3">
      <c r="A275" s="1">
        <v>28</v>
      </c>
      <c r="B275" t="s">
        <v>762</v>
      </c>
      <c r="C275" t="s">
        <v>254</v>
      </c>
      <c r="D275" t="s">
        <v>254</v>
      </c>
      <c r="E275" t="s">
        <v>254</v>
      </c>
      <c r="F275" t="s">
        <v>254</v>
      </c>
      <c r="G275" t="s">
        <v>254</v>
      </c>
      <c r="I275" t="str">
        <f t="shared" si="27"/>
        <v>N/A</v>
      </c>
      <c r="J275" t="str">
        <f t="shared" si="28"/>
        <v>N/A</v>
      </c>
      <c r="K275" t="str">
        <f t="shared" si="29"/>
        <v>N/A</v>
      </c>
      <c r="L275" t="str">
        <f t="shared" si="30"/>
        <v>N/A</v>
      </c>
      <c r="M275" t="str">
        <f t="shared" si="31"/>
        <v>N/A</v>
      </c>
      <c r="N275" t="str">
        <f t="shared" si="32"/>
        <v>N/A</v>
      </c>
    </row>
    <row r="276" spans="1:14" x14ac:dyDescent="0.3">
      <c r="A276" s="1">
        <v>29</v>
      </c>
      <c r="B276" t="s">
        <v>763</v>
      </c>
      <c r="C276" t="s">
        <v>1475</v>
      </c>
      <c r="D276" t="s">
        <v>1463</v>
      </c>
      <c r="E276" t="s">
        <v>610</v>
      </c>
      <c r="F276" t="s">
        <v>752</v>
      </c>
      <c r="G276" t="s">
        <v>1462</v>
      </c>
      <c r="I276" t="str">
        <f t="shared" si="27"/>
        <v>N/A</v>
      </c>
      <c r="J276">
        <f t="shared" si="28"/>
        <v>1380000000</v>
      </c>
      <c r="K276">
        <f t="shared" si="29"/>
        <v>1480000000</v>
      </c>
      <c r="L276">
        <f t="shared" si="30"/>
        <v>1100000000</v>
      </c>
      <c r="M276">
        <f t="shared" si="31"/>
        <v>1150000000</v>
      </c>
      <c r="N276">
        <f t="shared" si="32"/>
        <v>1170000000</v>
      </c>
    </row>
    <row r="277" spans="1:14" x14ac:dyDescent="0.3">
      <c r="A277" s="1">
        <v>30</v>
      </c>
      <c r="B277" t="s">
        <v>769</v>
      </c>
      <c r="C277" t="s">
        <v>7959</v>
      </c>
      <c r="D277" t="s">
        <v>7960</v>
      </c>
      <c r="E277" t="s">
        <v>7961</v>
      </c>
      <c r="F277" t="s">
        <v>7962</v>
      </c>
      <c r="G277" t="s">
        <v>7963</v>
      </c>
      <c r="I277" t="str">
        <f t="shared" si="27"/>
        <v>N/A</v>
      </c>
      <c r="J277">
        <f t="shared" si="28"/>
        <v>840000</v>
      </c>
      <c r="K277">
        <f t="shared" si="29"/>
        <v>853000</v>
      </c>
      <c r="L277">
        <f t="shared" si="30"/>
        <v>862000</v>
      </c>
      <c r="M277">
        <f t="shared" si="31"/>
        <v>667000</v>
      </c>
      <c r="N277">
        <f t="shared" si="32"/>
        <v>660000</v>
      </c>
    </row>
    <row r="278" spans="1:14" x14ac:dyDescent="0.3">
      <c r="A278" s="1">
        <v>31</v>
      </c>
      <c r="B278" t="s">
        <v>773</v>
      </c>
      <c r="C278" t="s">
        <v>1414</v>
      </c>
      <c r="D278" t="s">
        <v>1471</v>
      </c>
      <c r="E278" t="s">
        <v>1470</v>
      </c>
      <c r="F278" t="s">
        <v>1473</v>
      </c>
      <c r="G278" t="s">
        <v>2189</v>
      </c>
      <c r="I278" t="str">
        <f t="shared" si="27"/>
        <v>N/A</v>
      </c>
      <c r="J278">
        <f t="shared" si="28"/>
        <v>1510000000</v>
      </c>
      <c r="K278">
        <f t="shared" si="29"/>
        <v>1620000000</v>
      </c>
      <c r="L278">
        <f t="shared" si="30"/>
        <v>1740000000</v>
      </c>
      <c r="M278">
        <f t="shared" si="31"/>
        <v>1190000000</v>
      </c>
      <c r="N278">
        <f t="shared" si="32"/>
        <v>1200000000</v>
      </c>
    </row>
    <row r="279" spans="1:14" x14ac:dyDescent="0.3">
      <c r="A279" s="1">
        <v>32</v>
      </c>
      <c r="B279" t="s">
        <v>779</v>
      </c>
      <c r="C279" t="s">
        <v>254</v>
      </c>
      <c r="D279" t="s">
        <v>254</v>
      </c>
      <c r="E279" t="s">
        <v>254</v>
      </c>
      <c r="F279" t="s">
        <v>254</v>
      </c>
      <c r="G279" t="s">
        <v>254</v>
      </c>
      <c r="I279" t="str">
        <f t="shared" si="27"/>
        <v>N/A</v>
      </c>
      <c r="J279" t="str">
        <f t="shared" si="28"/>
        <v>N/A</v>
      </c>
      <c r="K279" t="str">
        <f t="shared" si="29"/>
        <v>N/A</v>
      </c>
      <c r="L279" t="str">
        <f t="shared" si="30"/>
        <v>N/A</v>
      </c>
      <c r="M279" t="str">
        <f t="shared" si="31"/>
        <v>N/A</v>
      </c>
      <c r="N279" t="str">
        <f t="shared" si="32"/>
        <v>N/A</v>
      </c>
    </row>
    <row r="280" spans="1:14" x14ac:dyDescent="0.3">
      <c r="A280" s="1">
        <v>33</v>
      </c>
      <c r="B280" t="s">
        <v>780</v>
      </c>
      <c r="C280" t="s">
        <v>254</v>
      </c>
      <c r="D280" t="s">
        <v>7964</v>
      </c>
      <c r="E280" t="s">
        <v>7965</v>
      </c>
      <c r="F280" t="s">
        <v>7966</v>
      </c>
      <c r="G280" t="s">
        <v>7967</v>
      </c>
      <c r="I280" t="str">
        <f t="shared" si="27"/>
        <v>neg_trend</v>
      </c>
      <c r="J280" t="str">
        <f t="shared" si="28"/>
        <v>N/A</v>
      </c>
      <c r="K280">
        <f t="shared" si="29"/>
        <v>149970000</v>
      </c>
      <c r="L280">
        <f t="shared" si="30"/>
        <v>-42850000</v>
      </c>
      <c r="M280">
        <f t="shared" si="31"/>
        <v>-206730000</v>
      </c>
      <c r="N280">
        <f t="shared" si="32"/>
        <v>-259890000</v>
      </c>
    </row>
    <row r="281" spans="1:14" x14ac:dyDescent="0.3">
      <c r="A281" s="1">
        <v>34</v>
      </c>
      <c r="B281" t="s">
        <v>786</v>
      </c>
      <c r="C281" t="s">
        <v>254</v>
      </c>
      <c r="D281" t="s">
        <v>254</v>
      </c>
      <c r="E281" t="s">
        <v>254</v>
      </c>
      <c r="F281" t="s">
        <v>254</v>
      </c>
      <c r="G281" t="s">
        <v>254</v>
      </c>
      <c r="I281" t="str">
        <f t="shared" si="27"/>
        <v>N/A</v>
      </c>
      <c r="J281" t="str">
        <f t="shared" si="28"/>
        <v>N/A</v>
      </c>
      <c r="K281" t="str">
        <f t="shared" si="29"/>
        <v>N/A</v>
      </c>
      <c r="L281" t="str">
        <f t="shared" si="30"/>
        <v>N/A</v>
      </c>
      <c r="M281" t="str">
        <f t="shared" si="31"/>
        <v>N/A</v>
      </c>
      <c r="N281" t="str">
        <f t="shared" si="32"/>
        <v>N/A</v>
      </c>
    </row>
    <row r="282" spans="1:14" x14ac:dyDescent="0.3">
      <c r="A282" s="1">
        <v>35</v>
      </c>
      <c r="B282" t="s">
        <v>788</v>
      </c>
      <c r="C282" t="s">
        <v>254</v>
      </c>
      <c r="D282" t="s">
        <v>254</v>
      </c>
      <c r="E282" t="s">
        <v>254</v>
      </c>
      <c r="F282" t="s">
        <v>254</v>
      </c>
      <c r="G282" t="s">
        <v>254</v>
      </c>
      <c r="I282" t="str">
        <f t="shared" si="27"/>
        <v>N/A</v>
      </c>
      <c r="J282" t="str">
        <f t="shared" si="28"/>
        <v>N/A</v>
      </c>
      <c r="K282" t="str">
        <f t="shared" si="29"/>
        <v>N/A</v>
      </c>
      <c r="L282" t="str">
        <f t="shared" si="30"/>
        <v>N/A</v>
      </c>
      <c r="M282" t="str">
        <f t="shared" si="31"/>
        <v>N/A</v>
      </c>
      <c r="N282" t="str">
        <f t="shared" si="32"/>
        <v>N/A</v>
      </c>
    </row>
    <row r="283" spans="1:14" x14ac:dyDescent="0.3">
      <c r="A283" s="1">
        <v>36</v>
      </c>
      <c r="B283" t="s">
        <v>789</v>
      </c>
      <c r="C283" t="s">
        <v>7968</v>
      </c>
      <c r="D283" t="s">
        <v>7969</v>
      </c>
      <c r="E283" t="s">
        <v>7970</v>
      </c>
      <c r="F283" t="s">
        <v>7971</v>
      </c>
      <c r="G283" t="s">
        <v>7972</v>
      </c>
      <c r="I283" t="str">
        <f t="shared" si="27"/>
        <v>N/A</v>
      </c>
      <c r="J283">
        <f t="shared" si="28"/>
        <v>-625400000</v>
      </c>
      <c r="K283">
        <f t="shared" si="29"/>
        <v>-744210000</v>
      </c>
      <c r="L283">
        <f t="shared" si="30"/>
        <v>-1030000000</v>
      </c>
      <c r="M283">
        <f t="shared" si="31"/>
        <v>-270050000</v>
      </c>
      <c r="N283">
        <f t="shared" si="32"/>
        <v>-250920000</v>
      </c>
    </row>
    <row r="284" spans="1:14" x14ac:dyDescent="0.3">
      <c r="A284" s="1">
        <v>37</v>
      </c>
      <c r="B284" t="s">
        <v>795</v>
      </c>
      <c r="C284" t="s">
        <v>7973</v>
      </c>
      <c r="D284" t="s">
        <v>7974</v>
      </c>
      <c r="E284" t="s">
        <v>7975</v>
      </c>
      <c r="F284" t="s">
        <v>7976</v>
      </c>
      <c r="G284" t="s">
        <v>7977</v>
      </c>
      <c r="I284" t="str">
        <f t="shared" si="27"/>
        <v>N/A</v>
      </c>
      <c r="J284">
        <f t="shared" si="28"/>
        <v>0.59370000000000001</v>
      </c>
      <c r="K284">
        <f t="shared" si="29"/>
        <v>0.59240000000000004</v>
      </c>
      <c r="L284">
        <f t="shared" si="30"/>
        <v>0.45270000000000005</v>
      </c>
      <c r="M284">
        <f t="shared" si="31"/>
        <v>0.47159999999999996</v>
      </c>
      <c r="N284">
        <f t="shared" si="32"/>
        <v>0.45030000000000003</v>
      </c>
    </row>
    <row r="285" spans="1:14" x14ac:dyDescent="0.3">
      <c r="A285" s="1">
        <v>38</v>
      </c>
      <c r="B285" t="s">
        <v>801</v>
      </c>
      <c r="C285" t="s">
        <v>1475</v>
      </c>
      <c r="D285" t="s">
        <v>1463</v>
      </c>
      <c r="E285" t="s">
        <v>610</v>
      </c>
      <c r="F285" t="s">
        <v>752</v>
      </c>
      <c r="G285" t="s">
        <v>1462</v>
      </c>
      <c r="I285" t="str">
        <f t="shared" si="27"/>
        <v>N/A</v>
      </c>
      <c r="J285">
        <f t="shared" si="28"/>
        <v>1380000000</v>
      </c>
      <c r="K285">
        <f t="shared" si="29"/>
        <v>1480000000</v>
      </c>
      <c r="L285">
        <f t="shared" si="30"/>
        <v>1100000000</v>
      </c>
      <c r="M285">
        <f t="shared" si="31"/>
        <v>1150000000</v>
      </c>
      <c r="N285">
        <f t="shared" si="32"/>
        <v>1170000000</v>
      </c>
    </row>
    <row r="286" spans="1:14" x14ac:dyDescent="0.3">
      <c r="A286" s="1">
        <v>39</v>
      </c>
      <c r="B286" t="s">
        <v>802</v>
      </c>
      <c r="C286" t="s">
        <v>7973</v>
      </c>
      <c r="D286" t="s">
        <v>7974</v>
      </c>
      <c r="E286" t="s">
        <v>7975</v>
      </c>
      <c r="F286" t="s">
        <v>7976</v>
      </c>
      <c r="G286" t="s">
        <v>7977</v>
      </c>
      <c r="I286" t="str">
        <f t="shared" si="27"/>
        <v>N/A</v>
      </c>
      <c r="J286">
        <f t="shared" si="28"/>
        <v>0.59370000000000001</v>
      </c>
      <c r="K286">
        <f t="shared" si="29"/>
        <v>0.59240000000000004</v>
      </c>
      <c r="L286">
        <f t="shared" si="30"/>
        <v>0.45270000000000005</v>
      </c>
      <c r="M286">
        <f t="shared" si="31"/>
        <v>0.47159999999999996</v>
      </c>
      <c r="N286">
        <f t="shared" si="32"/>
        <v>0.45030000000000003</v>
      </c>
    </row>
    <row r="287" spans="1:14" x14ac:dyDescent="0.3">
      <c r="A287" s="1">
        <v>40</v>
      </c>
      <c r="B287" t="s">
        <v>803</v>
      </c>
      <c r="C287" t="s">
        <v>7978</v>
      </c>
      <c r="D287" t="s">
        <v>7979</v>
      </c>
      <c r="E287" t="s">
        <v>7980</v>
      </c>
      <c r="F287" t="s">
        <v>7981</v>
      </c>
      <c r="G287" t="s">
        <v>2306</v>
      </c>
      <c r="I287" t="str">
        <f t="shared" si="27"/>
        <v>neg_trend</v>
      </c>
      <c r="J287">
        <f t="shared" si="28"/>
        <v>608000</v>
      </c>
      <c r="K287">
        <f t="shared" si="29"/>
        <v>551000</v>
      </c>
      <c r="L287">
        <f t="shared" si="30"/>
        <v>509000</v>
      </c>
      <c r="M287">
        <f t="shared" si="31"/>
        <v>295000</v>
      </c>
      <c r="N287">
        <f t="shared" si="32"/>
        <v>292000</v>
      </c>
    </row>
    <row r="288" spans="1:14" x14ac:dyDescent="0.3">
      <c r="A288" s="1">
        <v>41</v>
      </c>
      <c r="B288" t="s">
        <v>804</v>
      </c>
      <c r="C288" t="s">
        <v>1475</v>
      </c>
      <c r="D288" t="s">
        <v>1463</v>
      </c>
      <c r="E288" t="s">
        <v>610</v>
      </c>
      <c r="F288" t="s">
        <v>752</v>
      </c>
      <c r="G288" t="s">
        <v>1462</v>
      </c>
      <c r="I288" t="str">
        <f t="shared" si="27"/>
        <v>N/A</v>
      </c>
      <c r="J288">
        <f t="shared" si="28"/>
        <v>1380000000</v>
      </c>
      <c r="K288">
        <f t="shared" si="29"/>
        <v>1480000000</v>
      </c>
      <c r="L288">
        <f t="shared" si="30"/>
        <v>1100000000</v>
      </c>
      <c r="M288">
        <f t="shared" si="31"/>
        <v>1150000000</v>
      </c>
      <c r="N288">
        <f t="shared" si="32"/>
        <v>1170000000</v>
      </c>
    </row>
    <row r="289" spans="1:14" x14ac:dyDescent="0.3">
      <c r="A289" s="1">
        <v>42</v>
      </c>
      <c r="B289" t="s">
        <v>805</v>
      </c>
      <c r="C289" t="s">
        <v>7641</v>
      </c>
      <c r="D289" t="s">
        <v>7564</v>
      </c>
      <c r="E289" t="s">
        <v>7568</v>
      </c>
      <c r="F289" t="s">
        <v>7568</v>
      </c>
      <c r="G289" t="s">
        <v>7890</v>
      </c>
      <c r="I289" t="str">
        <f t="shared" si="27"/>
        <v>N/A</v>
      </c>
      <c r="J289">
        <f t="shared" si="28"/>
        <v>2320000000</v>
      </c>
      <c r="K289">
        <f t="shared" si="29"/>
        <v>2500000000</v>
      </c>
      <c r="L289">
        <f t="shared" si="30"/>
        <v>2440000000</v>
      </c>
      <c r="M289">
        <f t="shared" si="31"/>
        <v>2440000000</v>
      </c>
      <c r="N289">
        <f t="shared" si="32"/>
        <v>2610000000</v>
      </c>
    </row>
    <row r="290" spans="1:14" x14ac:dyDescent="0.3">
      <c r="I290" t="str">
        <f t="shared" si="27"/>
        <v>N/A</v>
      </c>
      <c r="J290" t="str">
        <f t="shared" si="28"/>
        <v>N/A</v>
      </c>
      <c r="K290" t="str">
        <f t="shared" si="29"/>
        <v>N/A</v>
      </c>
      <c r="L290" t="str">
        <f t="shared" si="30"/>
        <v>N/A</v>
      </c>
      <c r="M290" t="str">
        <f t="shared" si="31"/>
        <v>N/A</v>
      </c>
      <c r="N290" t="str">
        <f t="shared" si="32"/>
        <v>N/A</v>
      </c>
    </row>
    <row r="291" spans="1:14" x14ac:dyDescent="0.3">
      <c r="B291" s="1" t="s">
        <v>241</v>
      </c>
      <c r="C291" s="1" t="s">
        <v>242</v>
      </c>
      <c r="D291" s="1" t="s">
        <v>243</v>
      </c>
      <c r="E291" s="1" t="s">
        <v>244</v>
      </c>
      <c r="F291" s="1" t="s">
        <v>245</v>
      </c>
      <c r="G291" s="1" t="s">
        <v>246</v>
      </c>
      <c r="H291" s="1" t="s">
        <v>247</v>
      </c>
      <c r="I291" t="str">
        <f t="shared" si="27"/>
        <v>pos_trend</v>
      </c>
      <c r="J291">
        <f t="shared" si="28"/>
        <v>2012</v>
      </c>
      <c r="K291">
        <f t="shared" si="29"/>
        <v>2013</v>
      </c>
      <c r="L291">
        <f t="shared" si="30"/>
        <v>2014</v>
      </c>
      <c r="M291">
        <f t="shared" si="31"/>
        <v>2015</v>
      </c>
      <c r="N291">
        <f t="shared" si="32"/>
        <v>2016</v>
      </c>
    </row>
    <row r="292" spans="1:14" x14ac:dyDescent="0.3">
      <c r="A292" s="1">
        <v>0</v>
      </c>
      <c r="B292" t="s">
        <v>806</v>
      </c>
      <c r="C292" t="s">
        <v>7744</v>
      </c>
      <c r="D292" t="s">
        <v>7745</v>
      </c>
      <c r="E292" t="s">
        <v>7746</v>
      </c>
      <c r="F292" t="s">
        <v>7747</v>
      </c>
      <c r="G292" t="s">
        <v>7748</v>
      </c>
      <c r="I292" t="str">
        <f t="shared" si="27"/>
        <v>pos_trend</v>
      </c>
      <c r="J292">
        <f t="shared" si="28"/>
        <v>162420000</v>
      </c>
      <c r="K292">
        <f t="shared" si="29"/>
        <v>171930000</v>
      </c>
      <c r="L292">
        <f t="shared" si="30"/>
        <v>191620000</v>
      </c>
      <c r="M292">
        <f t="shared" si="31"/>
        <v>199300000</v>
      </c>
      <c r="N292">
        <f t="shared" si="32"/>
        <v>205600000</v>
      </c>
    </row>
    <row r="293" spans="1:14" x14ac:dyDescent="0.3">
      <c r="A293" s="1">
        <v>1</v>
      </c>
      <c r="B293" t="s">
        <v>424</v>
      </c>
      <c r="C293" t="s">
        <v>254</v>
      </c>
      <c r="D293" t="s">
        <v>7982</v>
      </c>
      <c r="E293" t="s">
        <v>7983</v>
      </c>
      <c r="F293" t="s">
        <v>6209</v>
      </c>
      <c r="G293" t="s">
        <v>1848</v>
      </c>
      <c r="I293" t="str">
        <f t="shared" si="27"/>
        <v>N/A</v>
      </c>
      <c r="J293" t="str">
        <f t="shared" si="28"/>
        <v>N/A</v>
      </c>
      <c r="K293">
        <f t="shared" si="29"/>
        <v>5.8499999999999996E-2</v>
      </c>
      <c r="L293">
        <f t="shared" si="30"/>
        <v>0.11460000000000001</v>
      </c>
      <c r="M293">
        <f t="shared" si="31"/>
        <v>0.04</v>
      </c>
      <c r="N293">
        <f t="shared" si="32"/>
        <v>3.1699999999999999E-2</v>
      </c>
    </row>
    <row r="294" spans="1:14" x14ac:dyDescent="0.3">
      <c r="A294" s="1">
        <v>2</v>
      </c>
      <c r="B294" t="s">
        <v>807</v>
      </c>
      <c r="C294" t="s">
        <v>7647</v>
      </c>
      <c r="D294" t="s">
        <v>7648</v>
      </c>
      <c r="E294" t="s">
        <v>7649</v>
      </c>
      <c r="F294" t="s">
        <v>7650</v>
      </c>
      <c r="G294" t="s">
        <v>7651</v>
      </c>
      <c r="I294" t="str">
        <f t="shared" si="27"/>
        <v>N/A</v>
      </c>
      <c r="J294">
        <f t="shared" si="28"/>
        <v>137020000</v>
      </c>
      <c r="K294">
        <f t="shared" si="29"/>
        <v>147260000</v>
      </c>
      <c r="L294">
        <f t="shared" si="30"/>
        <v>152220000</v>
      </c>
      <c r="M294">
        <f t="shared" si="31"/>
        <v>138890000</v>
      </c>
      <c r="N294">
        <f t="shared" si="32"/>
        <v>154800000</v>
      </c>
    </row>
    <row r="295" spans="1:14" x14ac:dyDescent="0.3">
      <c r="A295" s="1">
        <v>3</v>
      </c>
      <c r="B295" t="s">
        <v>808</v>
      </c>
      <c r="C295" t="s">
        <v>7652</v>
      </c>
      <c r="D295" t="s">
        <v>7653</v>
      </c>
      <c r="E295" t="s">
        <v>7654</v>
      </c>
      <c r="F295" t="s">
        <v>7655</v>
      </c>
      <c r="G295" t="s">
        <v>7656</v>
      </c>
      <c r="I295" t="str">
        <f t="shared" si="27"/>
        <v>N/A</v>
      </c>
      <c r="J295">
        <f t="shared" si="28"/>
        <v>133850000</v>
      </c>
      <c r="K295">
        <f t="shared" si="29"/>
        <v>142220000</v>
      </c>
      <c r="L295">
        <f t="shared" si="30"/>
        <v>146890000</v>
      </c>
      <c r="M295">
        <f t="shared" si="31"/>
        <v>134650000</v>
      </c>
      <c r="N295">
        <f t="shared" si="32"/>
        <v>145490000</v>
      </c>
    </row>
    <row r="296" spans="1:14" x14ac:dyDescent="0.3">
      <c r="A296" s="1">
        <v>4</v>
      </c>
      <c r="B296" t="s">
        <v>809</v>
      </c>
      <c r="C296" t="s">
        <v>3518</v>
      </c>
      <c r="D296" t="s">
        <v>7657</v>
      </c>
      <c r="E296" t="s">
        <v>3611</v>
      </c>
      <c r="F296" t="s">
        <v>7658</v>
      </c>
      <c r="G296" t="s">
        <v>4668</v>
      </c>
      <c r="I296" t="str">
        <f t="shared" si="27"/>
        <v>N/A</v>
      </c>
      <c r="J296">
        <f t="shared" si="28"/>
        <v>3180000</v>
      </c>
      <c r="K296">
        <f t="shared" si="29"/>
        <v>5030000</v>
      </c>
      <c r="L296">
        <f t="shared" si="30"/>
        <v>5330000</v>
      </c>
      <c r="M296">
        <f t="shared" si="31"/>
        <v>4250000</v>
      </c>
      <c r="N296">
        <f t="shared" si="32"/>
        <v>9320000</v>
      </c>
    </row>
    <row r="297" spans="1:14" x14ac:dyDescent="0.3">
      <c r="A297" s="1">
        <v>5</v>
      </c>
      <c r="B297" t="s">
        <v>810</v>
      </c>
      <c r="C297" t="s">
        <v>7984</v>
      </c>
      <c r="D297" t="s">
        <v>2145</v>
      </c>
      <c r="E297" t="s">
        <v>7985</v>
      </c>
      <c r="F297" t="s">
        <v>7986</v>
      </c>
      <c r="G297" t="s">
        <v>7987</v>
      </c>
      <c r="I297" t="str">
        <f t="shared" si="27"/>
        <v>N/A</v>
      </c>
      <c r="J297">
        <f t="shared" si="28"/>
        <v>-9020000</v>
      </c>
      <c r="K297">
        <f t="shared" si="29"/>
        <v>6840000</v>
      </c>
      <c r="L297">
        <f t="shared" si="30"/>
        <v>-18970000</v>
      </c>
      <c r="M297">
        <f t="shared" si="31"/>
        <v>-7140000</v>
      </c>
      <c r="N297">
        <f t="shared" si="32"/>
        <v>-11110000</v>
      </c>
    </row>
    <row r="298" spans="1:14" x14ac:dyDescent="0.3">
      <c r="A298" s="1">
        <v>6</v>
      </c>
      <c r="B298" t="s">
        <v>714</v>
      </c>
      <c r="C298" t="s">
        <v>7984</v>
      </c>
      <c r="D298" t="s">
        <v>2145</v>
      </c>
      <c r="E298" t="s">
        <v>7985</v>
      </c>
      <c r="F298" t="s">
        <v>7986</v>
      </c>
      <c r="G298" t="s">
        <v>7987</v>
      </c>
      <c r="I298" t="str">
        <f t="shared" si="27"/>
        <v>N/A</v>
      </c>
      <c r="J298">
        <f t="shared" si="28"/>
        <v>-9020000</v>
      </c>
      <c r="K298">
        <f t="shared" si="29"/>
        <v>6840000</v>
      </c>
      <c r="L298">
        <f t="shared" si="30"/>
        <v>-18970000</v>
      </c>
      <c r="M298">
        <f t="shared" si="31"/>
        <v>-7140000</v>
      </c>
      <c r="N298">
        <f t="shared" si="32"/>
        <v>-11110000</v>
      </c>
    </row>
    <row r="299" spans="1:14" x14ac:dyDescent="0.3">
      <c r="A299" s="1">
        <v>7</v>
      </c>
      <c r="B299" t="s">
        <v>816</v>
      </c>
      <c r="C299" t="s">
        <v>254</v>
      </c>
      <c r="D299" t="s">
        <v>254</v>
      </c>
      <c r="E299" t="s">
        <v>254</v>
      </c>
      <c r="F299" t="s">
        <v>254</v>
      </c>
      <c r="G299" t="s">
        <v>254</v>
      </c>
      <c r="I299" t="str">
        <f t="shared" si="27"/>
        <v>N/A</v>
      </c>
      <c r="J299" t="str">
        <f t="shared" si="28"/>
        <v>N/A</v>
      </c>
      <c r="K299" t="str">
        <f t="shared" si="29"/>
        <v>N/A</v>
      </c>
      <c r="L299" t="str">
        <f t="shared" si="30"/>
        <v>N/A</v>
      </c>
      <c r="M299" t="str">
        <f t="shared" si="31"/>
        <v>N/A</v>
      </c>
      <c r="N299" t="str">
        <f t="shared" si="32"/>
        <v>N/A</v>
      </c>
    </row>
    <row r="300" spans="1:14" x14ac:dyDescent="0.3">
      <c r="A300" s="1">
        <v>8</v>
      </c>
      <c r="B300" t="s">
        <v>817</v>
      </c>
      <c r="C300" t="s">
        <v>7988</v>
      </c>
      <c r="D300" t="s">
        <v>7989</v>
      </c>
      <c r="E300" t="s">
        <v>7990</v>
      </c>
      <c r="F300" t="s">
        <v>7991</v>
      </c>
      <c r="G300" t="s">
        <v>7992</v>
      </c>
      <c r="I300" t="str">
        <f t="shared" si="27"/>
        <v>N/A</v>
      </c>
      <c r="J300">
        <f t="shared" si="28"/>
        <v>27170000</v>
      </c>
      <c r="K300">
        <f t="shared" si="29"/>
        <v>36330000</v>
      </c>
      <c r="L300">
        <f t="shared" si="30"/>
        <v>37330000</v>
      </c>
      <c r="M300">
        <f t="shared" si="31"/>
        <v>41200000</v>
      </c>
      <c r="N300">
        <f t="shared" si="32"/>
        <v>35350000</v>
      </c>
    </row>
    <row r="301" spans="1:14" x14ac:dyDescent="0.3">
      <c r="A301" s="1">
        <v>9</v>
      </c>
      <c r="B301" t="s">
        <v>823</v>
      </c>
      <c r="C301" t="s">
        <v>7993</v>
      </c>
      <c r="D301" t="s">
        <v>7994</v>
      </c>
      <c r="E301" t="s">
        <v>7995</v>
      </c>
      <c r="F301" t="s">
        <v>7996</v>
      </c>
      <c r="G301" t="s">
        <v>7997</v>
      </c>
      <c r="I301" t="str">
        <f t="shared" si="27"/>
        <v>N/A</v>
      </c>
      <c r="J301">
        <f t="shared" si="28"/>
        <v>317600000</v>
      </c>
      <c r="K301">
        <f t="shared" si="29"/>
        <v>362360000</v>
      </c>
      <c r="L301">
        <f t="shared" si="30"/>
        <v>362200000</v>
      </c>
      <c r="M301">
        <f t="shared" si="31"/>
        <v>372250000</v>
      </c>
      <c r="N301">
        <f t="shared" si="32"/>
        <v>384640000</v>
      </c>
    </row>
    <row r="302" spans="1:14" x14ac:dyDescent="0.3">
      <c r="A302" s="1">
        <v>10</v>
      </c>
      <c r="B302" t="s">
        <v>829</v>
      </c>
      <c r="C302" t="s">
        <v>254</v>
      </c>
      <c r="D302" t="s">
        <v>254</v>
      </c>
      <c r="E302" t="s">
        <v>254</v>
      </c>
      <c r="F302" t="s">
        <v>254</v>
      </c>
      <c r="G302" t="s">
        <v>254</v>
      </c>
      <c r="I302" t="str">
        <f t="shared" si="27"/>
        <v>N/A</v>
      </c>
      <c r="J302" t="str">
        <f t="shared" si="28"/>
        <v>N/A</v>
      </c>
      <c r="K302" t="str">
        <f t="shared" si="29"/>
        <v>N/A</v>
      </c>
      <c r="L302" t="str">
        <f t="shared" si="30"/>
        <v>N/A</v>
      </c>
      <c r="M302" t="str">
        <f t="shared" si="31"/>
        <v>N/A</v>
      </c>
      <c r="N302" t="str">
        <f t="shared" si="32"/>
        <v>N/A</v>
      </c>
    </row>
    <row r="303" spans="1:14" x14ac:dyDescent="0.3">
      <c r="A303" s="1">
        <v>11</v>
      </c>
      <c r="B303" t="s">
        <v>830</v>
      </c>
      <c r="C303" t="s">
        <v>7998</v>
      </c>
      <c r="D303" t="s">
        <v>7999</v>
      </c>
      <c r="E303" t="s">
        <v>8000</v>
      </c>
      <c r="F303" t="s">
        <v>8001</v>
      </c>
      <c r="G303" t="s">
        <v>8002</v>
      </c>
      <c r="I303" t="str">
        <f t="shared" si="27"/>
        <v>N/A</v>
      </c>
      <c r="J303">
        <f t="shared" si="28"/>
        <v>-3700000</v>
      </c>
      <c r="K303">
        <f t="shared" si="29"/>
        <v>-76920000</v>
      </c>
      <c r="L303">
        <f t="shared" si="30"/>
        <v>-47650000</v>
      </c>
      <c r="M303">
        <f t="shared" si="31"/>
        <v>-47730000</v>
      </c>
      <c r="N303">
        <f t="shared" si="32"/>
        <v>-57450000</v>
      </c>
    </row>
    <row r="304" spans="1:14" x14ac:dyDescent="0.3">
      <c r="A304" s="1">
        <v>12</v>
      </c>
      <c r="B304" t="s">
        <v>836</v>
      </c>
      <c r="C304" t="s">
        <v>8003</v>
      </c>
      <c r="D304" t="s">
        <v>8004</v>
      </c>
      <c r="E304" t="s">
        <v>8005</v>
      </c>
      <c r="F304" t="s">
        <v>8006</v>
      </c>
      <c r="G304" t="s">
        <v>8007</v>
      </c>
      <c r="I304" t="str">
        <f t="shared" si="27"/>
        <v>N/A</v>
      </c>
      <c r="J304">
        <f t="shared" si="28"/>
        <v>16690000.000000002</v>
      </c>
      <c r="K304">
        <f t="shared" si="29"/>
        <v>-32810000.000000004</v>
      </c>
      <c r="L304">
        <f t="shared" si="30"/>
        <v>-16320000</v>
      </c>
      <c r="M304">
        <f t="shared" si="31"/>
        <v>-27760000</v>
      </c>
      <c r="N304">
        <f t="shared" si="32"/>
        <v>-41720000</v>
      </c>
    </row>
    <row r="305" spans="1:14" x14ac:dyDescent="0.3">
      <c r="A305" s="1">
        <v>13</v>
      </c>
      <c r="B305" t="s">
        <v>655</v>
      </c>
      <c r="C305" t="s">
        <v>8008</v>
      </c>
      <c r="D305" t="s">
        <v>8009</v>
      </c>
      <c r="E305" t="s">
        <v>8010</v>
      </c>
      <c r="F305" t="s">
        <v>3366</v>
      </c>
      <c r="G305" t="s">
        <v>8011</v>
      </c>
      <c r="I305" t="str">
        <f t="shared" si="27"/>
        <v>N/A</v>
      </c>
      <c r="J305">
        <f t="shared" si="28"/>
        <v>-824000</v>
      </c>
      <c r="K305">
        <f t="shared" si="29"/>
        <v>1140000</v>
      </c>
      <c r="L305">
        <f t="shared" si="30"/>
        <v>-24320000</v>
      </c>
      <c r="M305">
        <f t="shared" si="31"/>
        <v>39330000</v>
      </c>
      <c r="N305">
        <f t="shared" si="32"/>
        <v>-12470000</v>
      </c>
    </row>
    <row r="306" spans="1:14" x14ac:dyDescent="0.3">
      <c r="A306" s="1">
        <v>14</v>
      </c>
      <c r="B306" t="s">
        <v>847</v>
      </c>
      <c r="C306" t="s">
        <v>8012</v>
      </c>
      <c r="D306" t="s">
        <v>8013</v>
      </c>
      <c r="E306" t="s">
        <v>8014</v>
      </c>
      <c r="F306" t="s">
        <v>8015</v>
      </c>
      <c r="G306" t="s">
        <v>8016</v>
      </c>
      <c r="I306" t="str">
        <f t="shared" si="27"/>
        <v>N/A</v>
      </c>
      <c r="J306">
        <f t="shared" si="28"/>
        <v>-2830000</v>
      </c>
      <c r="K306">
        <f t="shared" si="29"/>
        <v>-32060000.000000004</v>
      </c>
      <c r="L306">
        <f t="shared" si="30"/>
        <v>-1260000</v>
      </c>
      <c r="M306">
        <f t="shared" si="31"/>
        <v>-43780000</v>
      </c>
      <c r="N306">
        <f t="shared" si="32"/>
        <v>-17480000</v>
      </c>
    </row>
    <row r="307" spans="1:14" x14ac:dyDescent="0.3">
      <c r="A307" s="1">
        <v>15</v>
      </c>
      <c r="B307" t="s">
        <v>853</v>
      </c>
      <c r="C307" t="s">
        <v>8017</v>
      </c>
      <c r="D307" t="s">
        <v>8018</v>
      </c>
      <c r="E307" t="s">
        <v>8019</v>
      </c>
      <c r="F307" t="s">
        <v>8020</v>
      </c>
      <c r="G307" t="s">
        <v>8021</v>
      </c>
      <c r="I307" t="str">
        <f t="shared" si="27"/>
        <v>N/A</v>
      </c>
      <c r="J307">
        <f t="shared" si="28"/>
        <v>313890000</v>
      </c>
      <c r="K307">
        <f t="shared" si="29"/>
        <v>285440000</v>
      </c>
      <c r="L307">
        <f t="shared" si="30"/>
        <v>314550000</v>
      </c>
      <c r="M307">
        <f t="shared" si="31"/>
        <v>324520000</v>
      </c>
      <c r="N307">
        <f t="shared" si="32"/>
        <v>327190000</v>
      </c>
    </row>
    <row r="308" spans="1:14" x14ac:dyDescent="0.3">
      <c r="A308" s="1">
        <v>16</v>
      </c>
      <c r="B308" t="s">
        <v>859</v>
      </c>
      <c r="C308" t="s">
        <v>254</v>
      </c>
      <c r="D308" t="s">
        <v>1677</v>
      </c>
      <c r="E308" t="s">
        <v>7583</v>
      </c>
      <c r="F308" t="s">
        <v>1848</v>
      </c>
      <c r="G308" t="s">
        <v>8022</v>
      </c>
      <c r="I308" t="str">
        <f t="shared" si="27"/>
        <v>N/A</v>
      </c>
      <c r="J308" t="str">
        <f t="shared" si="28"/>
        <v>N/A</v>
      </c>
      <c r="K308">
        <f t="shared" si="29"/>
        <v>-9.0700000000000003E-2</v>
      </c>
      <c r="L308">
        <f t="shared" si="30"/>
        <v>0.10199999999999999</v>
      </c>
      <c r="M308">
        <f t="shared" si="31"/>
        <v>3.1699999999999999E-2</v>
      </c>
      <c r="N308">
        <f t="shared" si="32"/>
        <v>8.3000000000000001E-3</v>
      </c>
    </row>
    <row r="309" spans="1:14" x14ac:dyDescent="0.3">
      <c r="A309" s="1">
        <v>17</v>
      </c>
      <c r="B309" t="s">
        <v>864</v>
      </c>
      <c r="C309" t="s">
        <v>8023</v>
      </c>
      <c r="D309" t="s">
        <v>8024</v>
      </c>
      <c r="E309" t="s">
        <v>8025</v>
      </c>
      <c r="F309" t="s">
        <v>8026</v>
      </c>
      <c r="G309" t="s">
        <v>8027</v>
      </c>
      <c r="I309" t="str">
        <f t="shared" si="27"/>
        <v>N/A</v>
      </c>
      <c r="J309">
        <f t="shared" si="28"/>
        <v>0.13470000000000001</v>
      </c>
      <c r="K309">
        <f t="shared" si="29"/>
        <v>0.1133</v>
      </c>
      <c r="L309">
        <f t="shared" si="30"/>
        <v>0.1211</v>
      </c>
      <c r="M309">
        <f t="shared" si="31"/>
        <v>0.14000000000000001</v>
      </c>
      <c r="N309">
        <f t="shared" si="32"/>
        <v>0.1404</v>
      </c>
    </row>
    <row r="310" spans="1:14" x14ac:dyDescent="0.3">
      <c r="I310" t="str">
        <f t="shared" si="27"/>
        <v>N/A</v>
      </c>
      <c r="J310" t="str">
        <f t="shared" si="28"/>
        <v>N/A</v>
      </c>
      <c r="K310" t="str">
        <f t="shared" si="29"/>
        <v>N/A</v>
      </c>
      <c r="L310" t="str">
        <f t="shared" si="30"/>
        <v>N/A</v>
      </c>
      <c r="M310" t="str">
        <f t="shared" si="31"/>
        <v>N/A</v>
      </c>
      <c r="N310" t="str">
        <f t="shared" si="32"/>
        <v>N/A</v>
      </c>
    </row>
    <row r="311" spans="1:14" x14ac:dyDescent="0.3">
      <c r="B311" s="1" t="s">
        <v>307</v>
      </c>
      <c r="C311" s="1" t="s">
        <v>242</v>
      </c>
      <c r="D311" s="1" t="s">
        <v>243</v>
      </c>
      <c r="E311" s="1" t="s">
        <v>244</v>
      </c>
      <c r="F311" s="1" t="s">
        <v>245</v>
      </c>
      <c r="G311" s="1" t="s">
        <v>246</v>
      </c>
      <c r="H311" s="1" t="s">
        <v>247</v>
      </c>
      <c r="I311" t="str">
        <f t="shared" si="27"/>
        <v>pos_trend</v>
      </c>
      <c r="J311">
        <f t="shared" si="28"/>
        <v>2012</v>
      </c>
      <c r="K311">
        <f t="shared" si="29"/>
        <v>2013</v>
      </c>
      <c r="L311">
        <f t="shared" si="30"/>
        <v>2014</v>
      </c>
      <c r="M311">
        <f t="shared" si="31"/>
        <v>2015</v>
      </c>
      <c r="N311">
        <f t="shared" si="32"/>
        <v>2016</v>
      </c>
    </row>
    <row r="312" spans="1:14" x14ac:dyDescent="0.3">
      <c r="A312" s="1">
        <v>0</v>
      </c>
      <c r="B312" t="s">
        <v>870</v>
      </c>
      <c r="C312" t="s">
        <v>8028</v>
      </c>
      <c r="D312" t="s">
        <v>8029</v>
      </c>
      <c r="E312" t="s">
        <v>8030</v>
      </c>
      <c r="F312" t="s">
        <v>8031</v>
      </c>
      <c r="G312" t="s">
        <v>8032</v>
      </c>
      <c r="I312" t="str">
        <f t="shared" si="27"/>
        <v>N/A</v>
      </c>
      <c r="J312">
        <f t="shared" si="28"/>
        <v>-174050000</v>
      </c>
      <c r="K312">
        <f t="shared" si="29"/>
        <v>-152240000</v>
      </c>
      <c r="L312">
        <f t="shared" si="30"/>
        <v>-161950000</v>
      </c>
      <c r="M312">
        <f t="shared" si="31"/>
        <v>-149320000</v>
      </c>
      <c r="N312">
        <f t="shared" si="32"/>
        <v>-131479999.99999999</v>
      </c>
    </row>
    <row r="313" spans="1:14" x14ac:dyDescent="0.3">
      <c r="A313" s="1">
        <v>1</v>
      </c>
      <c r="B313" t="s">
        <v>876</v>
      </c>
      <c r="C313" t="s">
        <v>8028</v>
      </c>
      <c r="D313" t="s">
        <v>8033</v>
      </c>
      <c r="E313" t="s">
        <v>8034</v>
      </c>
      <c r="F313" t="s">
        <v>8031</v>
      </c>
      <c r="G313" t="s">
        <v>8035</v>
      </c>
      <c r="I313" t="str">
        <f t="shared" si="27"/>
        <v>N/A</v>
      </c>
      <c r="J313">
        <f t="shared" si="28"/>
        <v>-174050000</v>
      </c>
      <c r="K313">
        <f t="shared" si="29"/>
        <v>-151510000</v>
      </c>
      <c r="L313">
        <f t="shared" si="30"/>
        <v>-161940000</v>
      </c>
      <c r="M313">
        <f t="shared" si="31"/>
        <v>-149320000</v>
      </c>
      <c r="N313">
        <f t="shared" si="32"/>
        <v>-128990000.00000001</v>
      </c>
    </row>
    <row r="314" spans="1:14" x14ac:dyDescent="0.3">
      <c r="A314" s="1">
        <v>2</v>
      </c>
      <c r="B314" t="s">
        <v>882</v>
      </c>
      <c r="C314" t="s">
        <v>254</v>
      </c>
      <c r="D314" t="s">
        <v>8036</v>
      </c>
      <c r="E314" t="s">
        <v>8037</v>
      </c>
      <c r="F314" t="s">
        <v>254</v>
      </c>
      <c r="G314" t="s">
        <v>5151</v>
      </c>
      <c r="I314" t="str">
        <f t="shared" si="27"/>
        <v>N/A</v>
      </c>
      <c r="J314" t="str">
        <f t="shared" si="28"/>
        <v>N/A</v>
      </c>
      <c r="K314">
        <f t="shared" si="29"/>
        <v>-725000</v>
      </c>
      <c r="L314">
        <f t="shared" si="30"/>
        <v>-9000</v>
      </c>
      <c r="M314" t="str">
        <f t="shared" si="31"/>
        <v>N/A</v>
      </c>
      <c r="N314">
        <f t="shared" si="32"/>
        <v>-2490000</v>
      </c>
    </row>
    <row r="315" spans="1:14" x14ac:dyDescent="0.3">
      <c r="A315" s="1">
        <v>3</v>
      </c>
      <c r="B315" t="s">
        <v>888</v>
      </c>
      <c r="C315" t="s">
        <v>254</v>
      </c>
      <c r="D315" t="s">
        <v>6719</v>
      </c>
      <c r="E315" t="s">
        <v>8038</v>
      </c>
      <c r="F315" t="s">
        <v>8039</v>
      </c>
      <c r="G315" t="s">
        <v>8040</v>
      </c>
      <c r="I315" t="str">
        <f t="shared" si="27"/>
        <v>N/A</v>
      </c>
      <c r="J315" t="str">
        <f t="shared" si="28"/>
        <v>N/A</v>
      </c>
      <c r="K315">
        <f t="shared" si="29"/>
        <v>0.12539999999999998</v>
      </c>
      <c r="L315">
        <f t="shared" si="30"/>
        <v>-6.3799999999999996E-2</v>
      </c>
      <c r="M315">
        <f t="shared" si="31"/>
        <v>7.8E-2</v>
      </c>
      <c r="N315">
        <f t="shared" si="32"/>
        <v>0.1195</v>
      </c>
    </row>
    <row r="316" spans="1:14" x14ac:dyDescent="0.3">
      <c r="A316" s="1">
        <v>4</v>
      </c>
      <c r="B316" t="s">
        <v>893</v>
      </c>
      <c r="C316" t="s">
        <v>3705</v>
      </c>
      <c r="D316" t="s">
        <v>8041</v>
      </c>
      <c r="E316" t="s">
        <v>8042</v>
      </c>
      <c r="F316" t="s">
        <v>8043</v>
      </c>
      <c r="G316" t="s">
        <v>8044</v>
      </c>
      <c r="I316" t="str">
        <f t="shared" ref="I316:I379" si="33">IF(AND(K316&gt; J316, L316&gt; K316, M316&gt; L316, N316&gt; M316), "pos_trend", IF(AND(K316&lt; J316, L316&lt; K316, M316&lt; L316, N316&lt; M316), "neg_trend", "N/A"))</f>
        <v>N/A</v>
      </c>
      <c r="J316">
        <f t="shared" ref="J316:J379" si="34">IFERROR(IF(TRIM(C316)="-", "N/A", IF(RIGHT(C316,1)=")",IF(RIGHT(C316,2)="T)",-1000000000000*VALUE(MID(C316,2,LEN(C316)-3)),IF(RIGHT(C316,2)="M)",-1000000*VALUE(MID(C316,2,LEN(C316)-3)),IF(RIGHT(C316,2)="B)",-1000000000*VALUE(MID(C316,2,LEN(C316)-3)),IF(RIGHT(C316,2)="k)",-1000*VALUE(MID(C316,2,LEN(C316)-3)),VALUE(SUBSTITUTE(C316,",","")))))),IF(RIGHT(C316,1)="T",1000000000000*VALUE(LEFT(C316,LEN(C316)-1)),IF(RIGHT(C316,1)="M",1000000*VALUE(LEFT(C316,LEN(C316)-1)),IF(RIGHT(C316,1)="B",1000000000*VALUE(LEFT(C316,LEN(C316)-1)),IF(RIGHT(C316,1)="%",0.01*VALUE(LEFT(C316,LEN(C316)-1)),IF(RIGHT(C316,1)="k",1000*VALUE(LEFT(C316,LEN(C316)-1)),VALUE(SUBSTITUTE(C316,",",""))))))))),"N/A")</f>
        <v>-7.4700000000000003E-2</v>
      </c>
      <c r="K316">
        <f t="shared" ref="K316:K379" si="35">IFERROR(IF(TRIM(D316)="-", "N/A", IF(RIGHT(D316,1)=")",IF(RIGHT(D316,2)="T)",-1000000000000*VALUE(MID(D316,2,LEN(D316)-3)),IF(RIGHT(D316,2)="M)",-1000000*VALUE(MID(D316,2,LEN(D316)-3)),IF(RIGHT(D316,2)="B)",-1000000000*VALUE(MID(D316,2,LEN(D316)-3)),IF(RIGHT(D316,2)="k)",-1000*VALUE(MID(D316,2,LEN(D316)-3)),VALUE(SUBSTITUTE(D316,",","")))))),IF(RIGHT(D316,1)="T",1000000000000*VALUE(LEFT(D316,LEN(D316)-1)),IF(RIGHT(D316,1)="M",1000000*VALUE(LEFT(D316,LEN(D316)-1)),IF(RIGHT(D316,1)="B",1000000000*VALUE(LEFT(D316,LEN(D316)-1)),IF(RIGHT(D316,1)="%",0.01*VALUE(LEFT(D316,LEN(D316)-1)),IF(RIGHT(D316,1)="k",1000*VALUE(LEFT(D316,LEN(D316)-1)),VALUE(SUBSTITUTE(D316,",",""))))))))),"N/A")</f>
        <v>-6.0400000000000002E-2</v>
      </c>
      <c r="L316">
        <f t="shared" ref="L316:L379" si="36">IFERROR(IF(TRIM(E316)="-", "N/A", IF(RIGHT(E316,1)=")",IF(RIGHT(E316,2)="T)",-1000000000000*VALUE(MID(E316,2,LEN(E316)-3)),IF(RIGHT(E316,2)="M)",-1000000*VALUE(MID(E316,2,LEN(E316)-3)),IF(RIGHT(E316,2)="B)",-1000000000*VALUE(MID(E316,2,LEN(E316)-3)),IF(RIGHT(E316,2)="k)",-1000*VALUE(MID(E316,2,LEN(E316)-3)),VALUE(SUBSTITUTE(E316,",","")))))),IF(RIGHT(E316,1)="T",1000000000000*VALUE(LEFT(E316,LEN(E316)-1)),IF(RIGHT(E316,1)="M",1000000*VALUE(LEFT(E316,LEN(E316)-1)),IF(RIGHT(E316,1)="B",1000000000*VALUE(LEFT(E316,LEN(E316)-1)),IF(RIGHT(E316,1)="%",0.01*VALUE(LEFT(E316,LEN(E316)-1)),IF(RIGHT(E316,1)="k",1000*VALUE(LEFT(E316,LEN(E316)-1)),VALUE(SUBSTITUTE(E316,",",""))))))))),"N/A")</f>
        <v>-6.2300000000000008E-2</v>
      </c>
      <c r="M316">
        <f t="shared" ref="M316:M379" si="37">IFERROR(IF(TRIM(F316)="-", "N/A", IF(RIGHT(F316,1)=")",IF(RIGHT(F316,2)="T)",-1000000000000*VALUE(MID(F316,2,LEN(F316)-3)),IF(RIGHT(F316,2)="M)",-1000000*VALUE(MID(F316,2,LEN(F316)-3)),IF(RIGHT(F316,2)="B)",-1000000000*VALUE(MID(F316,2,LEN(F316)-3)),IF(RIGHT(F316,2)="k)",-1000*VALUE(MID(F316,2,LEN(F316)-3)),VALUE(SUBSTITUTE(F316,",","")))))),IF(RIGHT(F316,1)="T",1000000000000*VALUE(LEFT(F316,LEN(F316)-1)),IF(RIGHT(F316,1)="M",1000000*VALUE(LEFT(F316,LEN(F316)-1)),IF(RIGHT(F316,1)="B",1000000000*VALUE(LEFT(F316,LEN(F316)-1)),IF(RIGHT(F316,1)="%",0.01*VALUE(LEFT(F316,LEN(F316)-1)),IF(RIGHT(F316,1)="k",1000*VALUE(LEFT(F316,LEN(F316)-1)),VALUE(SUBSTITUTE(F316,",",""))))))))),"N/A")</f>
        <v>-6.4399999999999999E-2</v>
      </c>
      <c r="N316">
        <f t="shared" ref="N316:N379" si="38">IFERROR(IF(TRIM(G316)="-", "N/A", IF(RIGHT(G316,1)=")",IF(RIGHT(G316,2)="T)",-1000000000000*VALUE(MID(G316,2,LEN(G316)-3)),IF(RIGHT(G316,2)="M)",-1000000*VALUE(MID(G316,2,LEN(G316)-3)),IF(RIGHT(G316,2)="B)",-1000000000*VALUE(MID(G316,2,LEN(G316)-3)),IF(RIGHT(G316,2)="k)",-1000*VALUE(MID(G316,2,LEN(G316)-3)),VALUE(SUBSTITUTE(G316,",","")))))),IF(RIGHT(G316,1)="T",1000000000000*VALUE(LEFT(G316,LEN(G316)-1)),IF(RIGHT(G316,1)="M",1000000*VALUE(LEFT(G316,LEN(G316)-1)),IF(RIGHT(G316,1)="B",1000000000*VALUE(LEFT(G316,LEN(G316)-1)),IF(RIGHT(G316,1)="%",0.01*VALUE(LEFT(G316,LEN(G316)-1)),IF(RIGHT(G316,1)="k",1000*VALUE(LEFT(G316,LEN(G316)-1)),VALUE(SUBSTITUTE(G316,",",""))))))))),"N/A")</f>
        <v>-5.6399999999999999E-2</v>
      </c>
    </row>
    <row r="317" spans="1:14" x14ac:dyDescent="0.3">
      <c r="A317" s="1">
        <v>5</v>
      </c>
      <c r="B317" t="s">
        <v>899</v>
      </c>
      <c r="C317" t="s">
        <v>8045</v>
      </c>
      <c r="D317" t="s">
        <v>254</v>
      </c>
      <c r="E317" t="s">
        <v>254</v>
      </c>
      <c r="F317" t="s">
        <v>254</v>
      </c>
      <c r="G317" t="s">
        <v>8046</v>
      </c>
      <c r="I317" t="str">
        <f t="shared" si="33"/>
        <v>N/A</v>
      </c>
      <c r="J317">
        <f t="shared" si="34"/>
        <v>-187840000</v>
      </c>
      <c r="K317" t="str">
        <f t="shared" si="35"/>
        <v>N/A</v>
      </c>
      <c r="L317" t="str">
        <f t="shared" si="36"/>
        <v>N/A</v>
      </c>
      <c r="M317" t="str">
        <f t="shared" si="37"/>
        <v>N/A</v>
      </c>
      <c r="N317">
        <f t="shared" si="38"/>
        <v>-202990000</v>
      </c>
    </row>
    <row r="318" spans="1:14" x14ac:dyDescent="0.3">
      <c r="A318" s="1">
        <v>6</v>
      </c>
      <c r="B318" t="s">
        <v>904</v>
      </c>
      <c r="C318" t="s">
        <v>8047</v>
      </c>
      <c r="D318" t="s">
        <v>8048</v>
      </c>
      <c r="E318" t="s">
        <v>8049</v>
      </c>
      <c r="F318" t="s">
        <v>8050</v>
      </c>
      <c r="G318" t="s">
        <v>7174</v>
      </c>
      <c r="I318" t="str">
        <f t="shared" si="33"/>
        <v>N/A</v>
      </c>
      <c r="J318">
        <f t="shared" si="34"/>
        <v>2630000</v>
      </c>
      <c r="K318">
        <f t="shared" si="35"/>
        <v>436000</v>
      </c>
      <c r="L318">
        <f t="shared" si="36"/>
        <v>5110000</v>
      </c>
      <c r="M318">
        <f t="shared" si="37"/>
        <v>827000</v>
      </c>
      <c r="N318">
        <f t="shared" si="38"/>
        <v>1690000</v>
      </c>
    </row>
    <row r="319" spans="1:14" x14ac:dyDescent="0.3">
      <c r="A319" s="1">
        <v>7</v>
      </c>
      <c r="B319" t="s">
        <v>906</v>
      </c>
      <c r="C319" t="s">
        <v>8051</v>
      </c>
      <c r="D319" t="s">
        <v>8052</v>
      </c>
      <c r="E319" t="s">
        <v>254</v>
      </c>
      <c r="F319" t="s">
        <v>8053</v>
      </c>
      <c r="G319" t="s">
        <v>8054</v>
      </c>
      <c r="I319" t="str">
        <f t="shared" si="33"/>
        <v>N/A</v>
      </c>
      <c r="J319">
        <f t="shared" si="34"/>
        <v>-279000</v>
      </c>
      <c r="K319">
        <f t="shared" si="35"/>
        <v>-5260000</v>
      </c>
      <c r="L319" t="str">
        <f t="shared" si="36"/>
        <v>N/A</v>
      </c>
      <c r="M319">
        <f t="shared" si="37"/>
        <v>-32770000.000000004</v>
      </c>
      <c r="N319">
        <f t="shared" si="38"/>
        <v>30690000</v>
      </c>
    </row>
    <row r="320" spans="1:14" x14ac:dyDescent="0.3">
      <c r="A320" s="1">
        <v>8</v>
      </c>
      <c r="B320" t="s">
        <v>908</v>
      </c>
      <c r="C320" t="s">
        <v>8051</v>
      </c>
      <c r="D320" t="s">
        <v>8052</v>
      </c>
      <c r="E320" t="s">
        <v>254</v>
      </c>
      <c r="F320" t="s">
        <v>8053</v>
      </c>
      <c r="G320" t="s">
        <v>254</v>
      </c>
      <c r="I320" t="str">
        <f t="shared" si="33"/>
        <v>N/A</v>
      </c>
      <c r="J320">
        <f t="shared" si="34"/>
        <v>-279000</v>
      </c>
      <c r="K320">
        <f t="shared" si="35"/>
        <v>-5260000</v>
      </c>
      <c r="L320" t="str">
        <f t="shared" si="36"/>
        <v>N/A</v>
      </c>
      <c r="M320">
        <f t="shared" si="37"/>
        <v>-32770000.000000004</v>
      </c>
      <c r="N320" t="str">
        <f t="shared" si="38"/>
        <v>N/A</v>
      </c>
    </row>
    <row r="321" spans="1:14" x14ac:dyDescent="0.3">
      <c r="A321" s="1">
        <v>9</v>
      </c>
      <c r="B321" t="s">
        <v>909</v>
      </c>
      <c r="C321" t="s">
        <v>254</v>
      </c>
      <c r="D321" t="s">
        <v>254</v>
      </c>
      <c r="E321" t="s">
        <v>254</v>
      </c>
      <c r="F321" t="s">
        <v>254</v>
      </c>
      <c r="G321" t="s">
        <v>8054</v>
      </c>
      <c r="I321" t="str">
        <f t="shared" si="33"/>
        <v>N/A</v>
      </c>
      <c r="J321" t="str">
        <f t="shared" si="34"/>
        <v>N/A</v>
      </c>
      <c r="K321" t="str">
        <f t="shared" si="35"/>
        <v>N/A</v>
      </c>
      <c r="L321" t="str">
        <f t="shared" si="36"/>
        <v>N/A</v>
      </c>
      <c r="M321" t="str">
        <f t="shared" si="37"/>
        <v>N/A</v>
      </c>
      <c r="N321">
        <f t="shared" si="38"/>
        <v>30690000</v>
      </c>
    </row>
    <row r="322" spans="1:14" x14ac:dyDescent="0.3">
      <c r="A322" s="1">
        <v>10</v>
      </c>
      <c r="B322" t="s">
        <v>910</v>
      </c>
      <c r="C322" t="s">
        <v>254</v>
      </c>
      <c r="D322" t="s">
        <v>8055</v>
      </c>
      <c r="E322" t="s">
        <v>4307</v>
      </c>
      <c r="F322" t="s">
        <v>254</v>
      </c>
      <c r="G322" t="s">
        <v>254</v>
      </c>
      <c r="I322" t="str">
        <f t="shared" si="33"/>
        <v>N/A</v>
      </c>
      <c r="J322" t="str">
        <f t="shared" si="34"/>
        <v>N/A</v>
      </c>
      <c r="K322">
        <f t="shared" si="35"/>
        <v>-65000</v>
      </c>
      <c r="L322">
        <f t="shared" si="36"/>
        <v>-2360000</v>
      </c>
      <c r="M322" t="str">
        <f t="shared" si="37"/>
        <v>N/A</v>
      </c>
      <c r="N322" t="str">
        <f t="shared" si="38"/>
        <v>N/A</v>
      </c>
    </row>
    <row r="323" spans="1:14" x14ac:dyDescent="0.3">
      <c r="A323" s="1">
        <v>11</v>
      </c>
      <c r="B323" t="s">
        <v>914</v>
      </c>
      <c r="C323" t="s">
        <v>8056</v>
      </c>
      <c r="D323" t="s">
        <v>254</v>
      </c>
      <c r="E323" t="s">
        <v>254</v>
      </c>
      <c r="F323" t="s">
        <v>337</v>
      </c>
      <c r="G323" t="s">
        <v>3235</v>
      </c>
      <c r="I323" t="str">
        <f t="shared" si="33"/>
        <v>N/A</v>
      </c>
      <c r="J323">
        <f t="shared" si="34"/>
        <v>84000</v>
      </c>
      <c r="K323" t="str">
        <f t="shared" si="35"/>
        <v>N/A</v>
      </c>
      <c r="L323" t="str">
        <f t="shared" si="36"/>
        <v>N/A</v>
      </c>
      <c r="M323">
        <f t="shared" si="37"/>
        <v>5040000</v>
      </c>
      <c r="N323">
        <f t="shared" si="38"/>
        <v>1580000</v>
      </c>
    </row>
    <row r="324" spans="1:14" x14ac:dyDescent="0.3">
      <c r="A324" s="1">
        <v>12</v>
      </c>
      <c r="B324" t="s">
        <v>915</v>
      </c>
      <c r="C324" t="s">
        <v>8057</v>
      </c>
      <c r="D324" t="s">
        <v>8058</v>
      </c>
      <c r="E324" t="s">
        <v>8059</v>
      </c>
      <c r="F324" t="s">
        <v>8060</v>
      </c>
      <c r="G324" t="s">
        <v>8061</v>
      </c>
      <c r="I324" t="str">
        <f t="shared" si="33"/>
        <v>N/A</v>
      </c>
      <c r="J324">
        <f t="shared" si="34"/>
        <v>-359460000</v>
      </c>
      <c r="K324">
        <f t="shared" si="35"/>
        <v>-157120000</v>
      </c>
      <c r="L324">
        <f t="shared" si="36"/>
        <v>-159200000</v>
      </c>
      <c r="M324">
        <f t="shared" si="37"/>
        <v>-176230000</v>
      </c>
      <c r="N324">
        <f t="shared" si="38"/>
        <v>-300500000</v>
      </c>
    </row>
    <row r="325" spans="1:14" x14ac:dyDescent="0.3">
      <c r="A325" s="1">
        <v>13</v>
      </c>
      <c r="B325" t="s">
        <v>921</v>
      </c>
      <c r="C325" t="s">
        <v>254</v>
      </c>
      <c r="D325" t="s">
        <v>8062</v>
      </c>
      <c r="E325" t="s">
        <v>7013</v>
      </c>
      <c r="F325" t="s">
        <v>8063</v>
      </c>
      <c r="G325" t="s">
        <v>8064</v>
      </c>
      <c r="I325" t="str">
        <f t="shared" si="33"/>
        <v>neg_trend</v>
      </c>
      <c r="J325" t="str">
        <f t="shared" si="34"/>
        <v>N/A</v>
      </c>
      <c r="K325">
        <f t="shared" si="35"/>
        <v>0.56289999999999996</v>
      </c>
      <c r="L325">
        <f t="shared" si="36"/>
        <v>-1.3200000000000002E-2</v>
      </c>
      <c r="M325">
        <f t="shared" si="37"/>
        <v>-0.107</v>
      </c>
      <c r="N325">
        <f t="shared" si="38"/>
        <v>-0.70519999999999994</v>
      </c>
    </row>
    <row r="326" spans="1:14" x14ac:dyDescent="0.3">
      <c r="A326" s="1">
        <v>14</v>
      </c>
      <c r="B326" t="s">
        <v>926</v>
      </c>
      <c r="C326" t="s">
        <v>8065</v>
      </c>
      <c r="D326" t="s">
        <v>8042</v>
      </c>
      <c r="E326" t="s">
        <v>8066</v>
      </c>
      <c r="F326" t="s">
        <v>1254</v>
      </c>
      <c r="G326" t="s">
        <v>8067</v>
      </c>
      <c r="I326" t="str">
        <f t="shared" si="33"/>
        <v>N/A</v>
      </c>
      <c r="J326">
        <f t="shared" si="34"/>
        <v>-0.1542</v>
      </c>
      <c r="K326">
        <f t="shared" si="35"/>
        <v>-6.2300000000000008E-2</v>
      </c>
      <c r="L326">
        <f t="shared" si="36"/>
        <v>-6.13E-2</v>
      </c>
      <c r="M326">
        <f t="shared" si="37"/>
        <v>-7.6100000000000001E-2</v>
      </c>
      <c r="N326">
        <f t="shared" si="38"/>
        <v>-0.12890000000000001</v>
      </c>
    </row>
    <row r="327" spans="1:14" x14ac:dyDescent="0.3">
      <c r="I327" t="str">
        <f t="shared" si="33"/>
        <v>N/A</v>
      </c>
      <c r="J327" t="str">
        <f t="shared" si="34"/>
        <v>N/A</v>
      </c>
      <c r="K327" t="str">
        <f t="shared" si="35"/>
        <v>N/A</v>
      </c>
      <c r="L327" t="str">
        <f t="shared" si="36"/>
        <v>N/A</v>
      </c>
      <c r="M327" t="str">
        <f t="shared" si="37"/>
        <v>N/A</v>
      </c>
      <c r="N327" t="str">
        <f t="shared" si="38"/>
        <v>N/A</v>
      </c>
    </row>
    <row r="328" spans="1:14" x14ac:dyDescent="0.3">
      <c r="B328" s="1" t="s">
        <v>307</v>
      </c>
      <c r="C328" s="1" t="s">
        <v>242</v>
      </c>
      <c r="D328" s="1" t="s">
        <v>243</v>
      </c>
      <c r="E328" s="1" t="s">
        <v>244</v>
      </c>
      <c r="F328" s="1" t="s">
        <v>245</v>
      </c>
      <c r="G328" s="1" t="s">
        <v>246</v>
      </c>
      <c r="H328" s="1" t="s">
        <v>247</v>
      </c>
      <c r="I328" t="str">
        <f t="shared" si="33"/>
        <v>pos_trend</v>
      </c>
      <c r="J328">
        <f t="shared" si="34"/>
        <v>2012</v>
      </c>
      <c r="K328">
        <f t="shared" si="35"/>
        <v>2013</v>
      </c>
      <c r="L328">
        <f t="shared" si="36"/>
        <v>2014</v>
      </c>
      <c r="M328">
        <f t="shared" si="37"/>
        <v>2015</v>
      </c>
      <c r="N328">
        <f t="shared" si="38"/>
        <v>2016</v>
      </c>
    </row>
    <row r="329" spans="1:14" x14ac:dyDescent="0.3">
      <c r="A329" s="1">
        <v>0</v>
      </c>
      <c r="B329" t="s">
        <v>932</v>
      </c>
      <c r="C329" t="s">
        <v>8068</v>
      </c>
      <c r="D329" t="s">
        <v>8069</v>
      </c>
      <c r="E329" t="s">
        <v>8070</v>
      </c>
      <c r="F329" t="s">
        <v>8071</v>
      </c>
      <c r="G329" t="s">
        <v>8072</v>
      </c>
      <c r="I329" t="str">
        <f t="shared" si="33"/>
        <v>neg_trend</v>
      </c>
      <c r="J329">
        <f t="shared" si="34"/>
        <v>-58440000</v>
      </c>
      <c r="K329">
        <f t="shared" si="35"/>
        <v>-66129999.999999993</v>
      </c>
      <c r="L329">
        <f t="shared" si="36"/>
        <v>-71070000</v>
      </c>
      <c r="M329">
        <f t="shared" si="37"/>
        <v>-71250000</v>
      </c>
      <c r="N329">
        <f t="shared" si="38"/>
        <v>-76660000</v>
      </c>
    </row>
    <row r="330" spans="1:14" x14ac:dyDescent="0.3">
      <c r="A330" s="1">
        <v>1</v>
      </c>
      <c r="B330" t="s">
        <v>933</v>
      </c>
      <c r="C330" t="s">
        <v>8068</v>
      </c>
      <c r="D330" t="s">
        <v>8069</v>
      </c>
      <c r="E330" t="s">
        <v>8070</v>
      </c>
      <c r="F330" t="s">
        <v>8071</v>
      </c>
      <c r="G330" t="s">
        <v>8072</v>
      </c>
      <c r="I330" t="str">
        <f t="shared" si="33"/>
        <v>neg_trend</v>
      </c>
      <c r="J330">
        <f t="shared" si="34"/>
        <v>-58440000</v>
      </c>
      <c r="K330">
        <f t="shared" si="35"/>
        <v>-66129999.999999993</v>
      </c>
      <c r="L330">
        <f t="shared" si="36"/>
        <v>-71070000</v>
      </c>
      <c r="M330">
        <f t="shared" si="37"/>
        <v>-71250000</v>
      </c>
      <c r="N330">
        <f t="shared" si="38"/>
        <v>-76660000</v>
      </c>
    </row>
    <row r="331" spans="1:14" x14ac:dyDescent="0.3">
      <c r="A331" s="1">
        <v>2</v>
      </c>
      <c r="B331" t="s">
        <v>436</v>
      </c>
      <c r="C331" t="s">
        <v>254</v>
      </c>
      <c r="D331" t="s">
        <v>254</v>
      </c>
      <c r="E331" t="s">
        <v>254</v>
      </c>
      <c r="F331" t="s">
        <v>254</v>
      </c>
      <c r="G331" t="s">
        <v>254</v>
      </c>
      <c r="I331" t="str">
        <f t="shared" si="33"/>
        <v>N/A</v>
      </c>
      <c r="J331" t="str">
        <f t="shared" si="34"/>
        <v>N/A</v>
      </c>
      <c r="K331" t="str">
        <f t="shared" si="35"/>
        <v>N/A</v>
      </c>
      <c r="L331" t="str">
        <f t="shared" si="36"/>
        <v>N/A</v>
      </c>
      <c r="M331" t="str">
        <f t="shared" si="37"/>
        <v>N/A</v>
      </c>
      <c r="N331" t="str">
        <f t="shared" si="38"/>
        <v>N/A</v>
      </c>
    </row>
    <row r="332" spans="1:14" x14ac:dyDescent="0.3">
      <c r="A332" s="1">
        <v>3</v>
      </c>
      <c r="B332" t="s">
        <v>934</v>
      </c>
      <c r="C332" t="s">
        <v>8073</v>
      </c>
      <c r="D332" t="s">
        <v>8074</v>
      </c>
      <c r="E332" t="s">
        <v>8075</v>
      </c>
      <c r="F332" t="s">
        <v>8076</v>
      </c>
      <c r="G332" t="s">
        <v>8077</v>
      </c>
      <c r="I332" t="str">
        <f t="shared" si="33"/>
        <v>N/A</v>
      </c>
      <c r="J332">
        <f t="shared" si="34"/>
        <v>-35160000</v>
      </c>
      <c r="K332">
        <f t="shared" si="35"/>
        <v>-75470000</v>
      </c>
      <c r="L332">
        <f t="shared" si="36"/>
        <v>-302720000</v>
      </c>
      <c r="M332">
        <f t="shared" si="37"/>
        <v>50120000</v>
      </c>
      <c r="N332">
        <f t="shared" si="38"/>
        <v>-77920000</v>
      </c>
    </row>
    <row r="333" spans="1:14" x14ac:dyDescent="0.3">
      <c r="A333" s="1">
        <v>4</v>
      </c>
      <c r="B333" t="s">
        <v>940</v>
      </c>
      <c r="C333" t="s">
        <v>8078</v>
      </c>
      <c r="D333" t="s">
        <v>8079</v>
      </c>
      <c r="E333" t="s">
        <v>8080</v>
      </c>
      <c r="F333" t="s">
        <v>8081</v>
      </c>
      <c r="G333" t="s">
        <v>8082</v>
      </c>
      <c r="I333" t="str">
        <f t="shared" si="33"/>
        <v>N/A</v>
      </c>
      <c r="J333">
        <f t="shared" si="34"/>
        <v>-79790000</v>
      </c>
      <c r="K333">
        <f t="shared" si="35"/>
        <v>-118810000</v>
      </c>
      <c r="L333">
        <f t="shared" si="36"/>
        <v>-340520000</v>
      </c>
      <c r="M333">
        <f t="shared" si="37"/>
        <v>-13890000</v>
      </c>
      <c r="N333">
        <f t="shared" si="38"/>
        <v>-131370000</v>
      </c>
    </row>
    <row r="334" spans="1:14" x14ac:dyDescent="0.3">
      <c r="A334" s="1">
        <v>5</v>
      </c>
      <c r="B334" t="s">
        <v>946</v>
      </c>
      <c r="C334" t="s">
        <v>994</v>
      </c>
      <c r="D334" t="s">
        <v>8083</v>
      </c>
      <c r="E334" t="s">
        <v>8084</v>
      </c>
      <c r="F334" t="s">
        <v>8085</v>
      </c>
      <c r="G334" t="s">
        <v>8086</v>
      </c>
      <c r="I334" t="str">
        <f t="shared" si="33"/>
        <v>N/A</v>
      </c>
      <c r="J334">
        <f t="shared" si="34"/>
        <v>44640000</v>
      </c>
      <c r="K334">
        <f t="shared" si="35"/>
        <v>43350000</v>
      </c>
      <c r="L334">
        <f t="shared" si="36"/>
        <v>37790000</v>
      </c>
      <c r="M334">
        <f t="shared" si="37"/>
        <v>64000000</v>
      </c>
      <c r="N334">
        <f t="shared" si="38"/>
        <v>53450000</v>
      </c>
    </row>
    <row r="335" spans="1:14" x14ac:dyDescent="0.3">
      <c r="A335" s="1">
        <v>6</v>
      </c>
      <c r="B335" t="s">
        <v>952</v>
      </c>
      <c r="C335" t="s">
        <v>254</v>
      </c>
      <c r="D335" t="s">
        <v>254</v>
      </c>
      <c r="E335" t="s">
        <v>254</v>
      </c>
      <c r="F335" t="s">
        <v>254</v>
      </c>
      <c r="G335" t="s">
        <v>254</v>
      </c>
      <c r="I335" t="str">
        <f t="shared" si="33"/>
        <v>N/A</v>
      </c>
      <c r="J335" t="str">
        <f t="shared" si="34"/>
        <v>N/A</v>
      </c>
      <c r="K335" t="str">
        <f t="shared" si="35"/>
        <v>N/A</v>
      </c>
      <c r="L335" t="str">
        <f t="shared" si="36"/>
        <v>N/A</v>
      </c>
      <c r="M335" t="str">
        <f t="shared" si="37"/>
        <v>N/A</v>
      </c>
      <c r="N335" t="str">
        <f t="shared" si="38"/>
        <v>N/A</v>
      </c>
    </row>
    <row r="336" spans="1:14" x14ac:dyDescent="0.3">
      <c r="A336" s="1">
        <v>7</v>
      </c>
      <c r="B336" t="s">
        <v>958</v>
      </c>
      <c r="C336" t="s">
        <v>994</v>
      </c>
      <c r="D336" t="s">
        <v>8083</v>
      </c>
      <c r="E336" t="s">
        <v>8084</v>
      </c>
      <c r="F336" t="s">
        <v>8085</v>
      </c>
      <c r="G336" t="s">
        <v>8086</v>
      </c>
      <c r="I336" t="str">
        <f t="shared" si="33"/>
        <v>N/A</v>
      </c>
      <c r="J336">
        <f t="shared" si="34"/>
        <v>44640000</v>
      </c>
      <c r="K336">
        <f t="shared" si="35"/>
        <v>43350000</v>
      </c>
      <c r="L336">
        <f t="shared" si="36"/>
        <v>37790000</v>
      </c>
      <c r="M336">
        <f t="shared" si="37"/>
        <v>64000000</v>
      </c>
      <c r="N336">
        <f t="shared" si="38"/>
        <v>53450000</v>
      </c>
    </row>
    <row r="337" spans="1:14" x14ac:dyDescent="0.3">
      <c r="A337" s="1">
        <v>8</v>
      </c>
      <c r="B337" t="s">
        <v>964</v>
      </c>
      <c r="C337" t="s">
        <v>8087</v>
      </c>
      <c r="D337" t="s">
        <v>8088</v>
      </c>
      <c r="E337" t="s">
        <v>8089</v>
      </c>
      <c r="F337" t="s">
        <v>8090</v>
      </c>
      <c r="G337" t="s">
        <v>1424</v>
      </c>
      <c r="I337" t="str">
        <f t="shared" si="33"/>
        <v>N/A</v>
      </c>
      <c r="J337">
        <f t="shared" si="34"/>
        <v>-13590000</v>
      </c>
      <c r="K337">
        <f t="shared" si="35"/>
        <v>68360000</v>
      </c>
      <c r="L337">
        <f t="shared" si="36"/>
        <v>347840000</v>
      </c>
      <c r="M337">
        <f t="shared" si="37"/>
        <v>-20320000</v>
      </c>
      <c r="N337">
        <f t="shared" si="38"/>
        <v>113800000</v>
      </c>
    </row>
    <row r="338" spans="1:14" x14ac:dyDescent="0.3">
      <c r="A338" s="1">
        <v>9</v>
      </c>
      <c r="B338" t="s">
        <v>970</v>
      </c>
      <c r="C338" t="s">
        <v>8091</v>
      </c>
      <c r="D338" t="s">
        <v>8092</v>
      </c>
      <c r="E338" t="s">
        <v>8093</v>
      </c>
      <c r="F338" t="s">
        <v>8094</v>
      </c>
      <c r="G338" t="s">
        <v>8095</v>
      </c>
      <c r="I338" t="str">
        <f t="shared" si="33"/>
        <v>N/A</v>
      </c>
      <c r="J338">
        <f t="shared" si="34"/>
        <v>-135550000</v>
      </c>
      <c r="K338">
        <f t="shared" si="35"/>
        <v>93690000</v>
      </c>
      <c r="L338">
        <f t="shared" si="36"/>
        <v>95100000</v>
      </c>
      <c r="M338">
        <f t="shared" si="37"/>
        <v>-227360000</v>
      </c>
      <c r="N338">
        <f t="shared" si="38"/>
        <v>163150000</v>
      </c>
    </row>
    <row r="339" spans="1:14" x14ac:dyDescent="0.3">
      <c r="A339" s="1">
        <v>10</v>
      </c>
      <c r="B339" t="s">
        <v>971</v>
      </c>
      <c r="C339" t="s">
        <v>8096</v>
      </c>
      <c r="D339" t="s">
        <v>8097</v>
      </c>
      <c r="E339" t="s">
        <v>8098</v>
      </c>
      <c r="F339" t="s">
        <v>8099</v>
      </c>
      <c r="G339" t="s">
        <v>8100</v>
      </c>
      <c r="I339" t="str">
        <f t="shared" si="33"/>
        <v>N/A</v>
      </c>
      <c r="J339">
        <f t="shared" si="34"/>
        <v>121960000</v>
      </c>
      <c r="K339">
        <f t="shared" si="35"/>
        <v>-25330000</v>
      </c>
      <c r="L339">
        <f t="shared" si="36"/>
        <v>252740000</v>
      </c>
      <c r="M339">
        <f t="shared" si="37"/>
        <v>207040000</v>
      </c>
      <c r="N339">
        <f t="shared" si="38"/>
        <v>-49350000</v>
      </c>
    </row>
    <row r="340" spans="1:14" x14ac:dyDescent="0.3">
      <c r="A340" s="1">
        <v>11</v>
      </c>
      <c r="B340" t="s">
        <v>972</v>
      </c>
      <c r="C340" t="s">
        <v>7376</v>
      </c>
      <c r="D340" t="s">
        <v>254</v>
      </c>
      <c r="E340" t="s">
        <v>8101</v>
      </c>
      <c r="F340" t="s">
        <v>8102</v>
      </c>
      <c r="G340" t="s">
        <v>6326</v>
      </c>
      <c r="I340" t="str">
        <f t="shared" si="33"/>
        <v>N/A</v>
      </c>
      <c r="J340">
        <f t="shared" si="34"/>
        <v>125000000</v>
      </c>
      <c r="K340" t="str">
        <f t="shared" si="35"/>
        <v>N/A</v>
      </c>
      <c r="L340">
        <f t="shared" si="36"/>
        <v>253520000</v>
      </c>
      <c r="M340">
        <f t="shared" si="37"/>
        <v>224020000</v>
      </c>
      <c r="N340">
        <f t="shared" si="38"/>
        <v>5960000</v>
      </c>
    </row>
    <row r="341" spans="1:14" x14ac:dyDescent="0.3">
      <c r="A341" s="1">
        <v>12</v>
      </c>
      <c r="B341" t="s">
        <v>978</v>
      </c>
      <c r="C341" t="s">
        <v>8103</v>
      </c>
      <c r="D341" t="s">
        <v>8097</v>
      </c>
      <c r="E341" t="s">
        <v>8104</v>
      </c>
      <c r="F341" t="s">
        <v>8105</v>
      </c>
      <c r="G341" t="s">
        <v>8106</v>
      </c>
      <c r="I341" t="str">
        <f t="shared" si="33"/>
        <v>N/A</v>
      </c>
      <c r="J341">
        <f t="shared" si="34"/>
        <v>-3040000</v>
      </c>
      <c r="K341">
        <f t="shared" si="35"/>
        <v>-25330000</v>
      </c>
      <c r="L341">
        <f t="shared" si="36"/>
        <v>-778000</v>
      </c>
      <c r="M341">
        <f t="shared" si="37"/>
        <v>-16980000</v>
      </c>
      <c r="N341">
        <f t="shared" si="38"/>
        <v>-55310000</v>
      </c>
    </row>
    <row r="342" spans="1:14" x14ac:dyDescent="0.3">
      <c r="A342" s="1">
        <v>13</v>
      </c>
      <c r="B342" t="s">
        <v>817</v>
      </c>
      <c r="C342" t="s">
        <v>8107</v>
      </c>
      <c r="D342" t="s">
        <v>8108</v>
      </c>
      <c r="E342" t="s">
        <v>4465</v>
      </c>
      <c r="F342" t="s">
        <v>8109</v>
      </c>
      <c r="G342" t="s">
        <v>2804</v>
      </c>
      <c r="I342" t="str">
        <f t="shared" si="33"/>
        <v>N/A</v>
      </c>
      <c r="J342">
        <f t="shared" si="34"/>
        <v>7810000</v>
      </c>
      <c r="K342">
        <f t="shared" si="35"/>
        <v>6100000</v>
      </c>
      <c r="L342">
        <f t="shared" si="36"/>
        <v>7000000</v>
      </c>
      <c r="M342">
        <f t="shared" si="37"/>
        <v>8390000</v>
      </c>
      <c r="N342">
        <f t="shared" si="38"/>
        <v>9170000</v>
      </c>
    </row>
    <row r="343" spans="1:14" x14ac:dyDescent="0.3">
      <c r="A343" s="1">
        <v>14</v>
      </c>
      <c r="B343" t="s">
        <v>910</v>
      </c>
      <c r="C343" t="s">
        <v>254</v>
      </c>
      <c r="D343" t="s">
        <v>254</v>
      </c>
      <c r="E343" t="s">
        <v>254</v>
      </c>
      <c r="F343" t="s">
        <v>254</v>
      </c>
      <c r="G343" t="s">
        <v>254</v>
      </c>
      <c r="I343" t="str">
        <f t="shared" si="33"/>
        <v>N/A</v>
      </c>
      <c r="J343" t="str">
        <f t="shared" si="34"/>
        <v>N/A</v>
      </c>
      <c r="K343" t="str">
        <f t="shared" si="35"/>
        <v>N/A</v>
      </c>
      <c r="L343" t="str">
        <f t="shared" si="36"/>
        <v>N/A</v>
      </c>
      <c r="M343" t="str">
        <f t="shared" si="37"/>
        <v>N/A</v>
      </c>
      <c r="N343" t="str">
        <f t="shared" si="38"/>
        <v>N/A</v>
      </c>
    </row>
    <row r="344" spans="1:14" x14ac:dyDescent="0.3">
      <c r="A344" s="1">
        <v>15</v>
      </c>
      <c r="B344" t="s">
        <v>914</v>
      </c>
      <c r="C344" t="s">
        <v>8107</v>
      </c>
      <c r="D344" t="s">
        <v>8108</v>
      </c>
      <c r="E344" t="s">
        <v>4465</v>
      </c>
      <c r="F344" t="s">
        <v>8109</v>
      </c>
      <c r="G344" t="s">
        <v>2804</v>
      </c>
      <c r="I344" t="str">
        <f t="shared" si="33"/>
        <v>N/A</v>
      </c>
      <c r="J344">
        <f t="shared" si="34"/>
        <v>7810000</v>
      </c>
      <c r="K344">
        <f t="shared" si="35"/>
        <v>6100000</v>
      </c>
      <c r="L344">
        <f t="shared" si="36"/>
        <v>7000000</v>
      </c>
      <c r="M344">
        <f t="shared" si="37"/>
        <v>8390000</v>
      </c>
      <c r="N344">
        <f t="shared" si="38"/>
        <v>9170000</v>
      </c>
    </row>
    <row r="345" spans="1:14" x14ac:dyDescent="0.3">
      <c r="A345" s="1">
        <v>16</v>
      </c>
      <c r="B345" t="s">
        <v>990</v>
      </c>
      <c r="C345" t="s">
        <v>8110</v>
      </c>
      <c r="D345" t="s">
        <v>8111</v>
      </c>
      <c r="E345" t="s">
        <v>6368</v>
      </c>
      <c r="F345" t="s">
        <v>8112</v>
      </c>
      <c r="G345" t="s">
        <v>8113</v>
      </c>
      <c r="I345" t="str">
        <f t="shared" si="33"/>
        <v>N/A</v>
      </c>
      <c r="J345">
        <f t="shared" si="34"/>
        <v>-99380000</v>
      </c>
      <c r="K345">
        <f t="shared" si="35"/>
        <v>-67130000</v>
      </c>
      <c r="L345">
        <f t="shared" si="36"/>
        <v>-18960000</v>
      </c>
      <c r="M345">
        <f t="shared" si="37"/>
        <v>-33070000</v>
      </c>
      <c r="N345">
        <f t="shared" si="38"/>
        <v>-31610000</v>
      </c>
    </row>
    <row r="346" spans="1:14" x14ac:dyDescent="0.3">
      <c r="A346" s="1">
        <v>17</v>
      </c>
      <c r="B346" t="s">
        <v>996</v>
      </c>
      <c r="C346" t="s">
        <v>254</v>
      </c>
      <c r="D346" t="s">
        <v>8114</v>
      </c>
      <c r="E346" t="s">
        <v>8115</v>
      </c>
      <c r="F346" t="s">
        <v>8116</v>
      </c>
      <c r="G346" t="s">
        <v>8117</v>
      </c>
      <c r="I346" t="str">
        <f t="shared" si="33"/>
        <v>N/A</v>
      </c>
      <c r="J346" t="str">
        <f t="shared" si="34"/>
        <v>N/A</v>
      </c>
      <c r="K346">
        <f t="shared" si="35"/>
        <v>0.32450000000000001</v>
      </c>
      <c r="L346">
        <f t="shared" si="36"/>
        <v>0.71760000000000002</v>
      </c>
      <c r="M346">
        <f t="shared" si="37"/>
        <v>-0.74400000000000011</v>
      </c>
      <c r="N346">
        <f t="shared" si="38"/>
        <v>4.41E-2</v>
      </c>
    </row>
    <row r="347" spans="1:14" x14ac:dyDescent="0.3">
      <c r="A347" s="1">
        <v>18</v>
      </c>
      <c r="B347" t="s">
        <v>1001</v>
      </c>
      <c r="C347" t="s">
        <v>8118</v>
      </c>
      <c r="D347" t="s">
        <v>8119</v>
      </c>
      <c r="E347" t="s">
        <v>8120</v>
      </c>
      <c r="F347" t="s">
        <v>4840</v>
      </c>
      <c r="G347" t="s">
        <v>4841</v>
      </c>
      <c r="I347" t="str">
        <f t="shared" si="33"/>
        <v>N/A</v>
      </c>
      <c r="J347">
        <f t="shared" si="34"/>
        <v>-4.2599999999999999E-2</v>
      </c>
      <c r="K347">
        <f t="shared" si="35"/>
        <v>-2.6600000000000002E-2</v>
      </c>
      <c r="L347">
        <f t="shared" si="36"/>
        <v>-7.3000000000000001E-3</v>
      </c>
      <c r="M347">
        <f t="shared" si="37"/>
        <v>-1.43E-2</v>
      </c>
      <c r="N347">
        <f t="shared" si="38"/>
        <v>-1.3600000000000001E-2</v>
      </c>
    </row>
    <row r="348" spans="1:14" x14ac:dyDescent="0.3">
      <c r="A348" s="1">
        <v>19</v>
      </c>
      <c r="B348" t="s">
        <v>1007</v>
      </c>
      <c r="C348" t="s">
        <v>8121</v>
      </c>
      <c r="D348" t="s">
        <v>5390</v>
      </c>
      <c r="E348" t="s">
        <v>8122</v>
      </c>
      <c r="F348" t="s">
        <v>8123</v>
      </c>
      <c r="G348" t="s">
        <v>6086</v>
      </c>
      <c r="I348" t="str">
        <f t="shared" si="33"/>
        <v>N/A</v>
      </c>
      <c r="J348">
        <f t="shared" si="34"/>
        <v>-2910000</v>
      </c>
      <c r="K348">
        <f t="shared" si="35"/>
        <v>18920000</v>
      </c>
      <c r="L348">
        <f t="shared" si="36"/>
        <v>-46490000</v>
      </c>
      <c r="M348">
        <f t="shared" si="37"/>
        <v>-25080000</v>
      </c>
      <c r="N348">
        <f t="shared" si="38"/>
        <v>-18700000</v>
      </c>
    </row>
    <row r="349" spans="1:14" x14ac:dyDescent="0.3">
      <c r="A349" s="1">
        <v>20</v>
      </c>
      <c r="B349" t="s">
        <v>1013</v>
      </c>
      <c r="C349" t="s">
        <v>1014</v>
      </c>
      <c r="D349" t="s">
        <v>1014</v>
      </c>
      <c r="E349" t="s">
        <v>1014</v>
      </c>
      <c r="F349" t="s">
        <v>1014</v>
      </c>
      <c r="G349" t="s">
        <v>1014</v>
      </c>
      <c r="I349" t="str">
        <f t="shared" si="33"/>
        <v>N/A</v>
      </c>
      <c r="J349">
        <f t="shared" si="34"/>
        <v>0</v>
      </c>
      <c r="K349">
        <f t="shared" si="35"/>
        <v>0</v>
      </c>
      <c r="L349">
        <f t="shared" si="36"/>
        <v>0</v>
      </c>
      <c r="M349">
        <f t="shared" si="37"/>
        <v>0</v>
      </c>
      <c r="N349">
        <f t="shared" si="38"/>
        <v>0</v>
      </c>
    </row>
    <row r="350" spans="1:14" x14ac:dyDescent="0.3">
      <c r="A350" s="1">
        <v>21</v>
      </c>
      <c r="B350" t="s">
        <v>1015</v>
      </c>
      <c r="C350" t="s">
        <v>8124</v>
      </c>
      <c r="D350" t="s">
        <v>8125</v>
      </c>
      <c r="E350" t="s">
        <v>8126</v>
      </c>
      <c r="F350" t="s">
        <v>3311</v>
      </c>
      <c r="G350" t="s">
        <v>8127</v>
      </c>
      <c r="I350" t="str">
        <f t="shared" si="33"/>
        <v>N/A</v>
      </c>
      <c r="J350">
        <f t="shared" si="34"/>
        <v>-147860000</v>
      </c>
      <c r="K350">
        <f t="shared" si="35"/>
        <v>80110000</v>
      </c>
      <c r="L350">
        <f t="shared" si="36"/>
        <v>89900000</v>
      </c>
      <c r="M350">
        <f t="shared" si="37"/>
        <v>90140000</v>
      </c>
      <c r="N350">
        <f t="shared" si="38"/>
        <v>-23610000</v>
      </c>
    </row>
    <row r="351" spans="1:14" x14ac:dyDescent="0.3">
      <c r="A351" s="1">
        <v>22</v>
      </c>
      <c r="B351" t="s">
        <v>1021</v>
      </c>
      <c r="C351" t="s">
        <v>2070</v>
      </c>
      <c r="D351" t="s">
        <v>8128</v>
      </c>
      <c r="E351" t="s">
        <v>8129</v>
      </c>
      <c r="F351" t="s">
        <v>8130</v>
      </c>
      <c r="G351" t="s">
        <v>8131</v>
      </c>
      <c r="I351" t="str">
        <f t="shared" si="33"/>
        <v>N/A</v>
      </c>
      <c r="J351">
        <f t="shared" si="34"/>
        <v>139840000</v>
      </c>
      <c r="K351">
        <f t="shared" si="35"/>
        <v>133930000</v>
      </c>
      <c r="L351">
        <f t="shared" si="36"/>
        <v>152610000</v>
      </c>
      <c r="M351">
        <f t="shared" si="37"/>
        <v>175190000</v>
      </c>
      <c r="N351">
        <f t="shared" si="38"/>
        <v>198210000</v>
      </c>
    </row>
    <row r="352" spans="1:14" x14ac:dyDescent="0.3">
      <c r="A352" s="1">
        <v>23</v>
      </c>
      <c r="B352" t="s">
        <v>1027</v>
      </c>
      <c r="C352" t="s">
        <v>254</v>
      </c>
      <c r="D352" t="s">
        <v>8132</v>
      </c>
      <c r="E352" t="s">
        <v>5859</v>
      </c>
      <c r="F352" t="s">
        <v>8133</v>
      </c>
      <c r="G352" t="s">
        <v>8134</v>
      </c>
      <c r="I352" t="str">
        <f t="shared" si="33"/>
        <v>N/A</v>
      </c>
      <c r="J352" t="str">
        <f t="shared" si="34"/>
        <v>N/A</v>
      </c>
      <c r="K352">
        <f t="shared" si="35"/>
        <v>-4.2300000000000004E-2</v>
      </c>
      <c r="L352">
        <f t="shared" si="36"/>
        <v>0.13949999999999999</v>
      </c>
      <c r="M352">
        <f t="shared" si="37"/>
        <v>0.14800000000000002</v>
      </c>
      <c r="N352">
        <f t="shared" si="38"/>
        <v>0.13140000000000002</v>
      </c>
    </row>
    <row r="353" spans="1:14" x14ac:dyDescent="0.3">
      <c r="A353" s="1">
        <v>24</v>
      </c>
      <c r="B353" t="s">
        <v>1032</v>
      </c>
      <c r="C353" t="s">
        <v>254</v>
      </c>
      <c r="D353" t="s">
        <v>254</v>
      </c>
      <c r="E353" t="s">
        <v>254</v>
      </c>
      <c r="F353" t="s">
        <v>254</v>
      </c>
      <c r="G353" t="s">
        <v>8135</v>
      </c>
      <c r="I353" t="str">
        <f t="shared" si="33"/>
        <v>N/A</v>
      </c>
      <c r="J353" t="str">
        <f t="shared" si="34"/>
        <v>N/A</v>
      </c>
      <c r="K353" t="str">
        <f t="shared" si="35"/>
        <v>N/A</v>
      </c>
      <c r="L353" t="str">
        <f t="shared" si="36"/>
        <v>N/A</v>
      </c>
      <c r="M353" t="str">
        <f t="shared" si="37"/>
        <v>N/A</v>
      </c>
      <c r="N353">
        <f t="shared" si="38"/>
        <v>2.5499999999999998E-2</v>
      </c>
    </row>
    <row r="354" spans="1:14" x14ac:dyDescent="0.3">
      <c r="I354" t="str">
        <f t="shared" si="33"/>
        <v>N/A</v>
      </c>
      <c r="J354" t="str">
        <f t="shared" si="34"/>
        <v>N/A</v>
      </c>
      <c r="K354" t="str">
        <f t="shared" si="35"/>
        <v>N/A</v>
      </c>
      <c r="L354" t="str">
        <f t="shared" si="36"/>
        <v>N/A</v>
      </c>
      <c r="M354" t="str">
        <f t="shared" si="37"/>
        <v>N/A</v>
      </c>
      <c r="N354" t="str">
        <f t="shared" si="38"/>
        <v>N/A</v>
      </c>
    </row>
    <row r="355" spans="1:14" x14ac:dyDescent="0.3">
      <c r="A355" s="1">
        <v>0</v>
      </c>
      <c r="B355" t="s">
        <v>8136</v>
      </c>
      <c r="C355" t="s">
        <v>8137</v>
      </c>
      <c r="I355" t="str">
        <f t="shared" si="33"/>
        <v>N/A</v>
      </c>
      <c r="J355" t="str">
        <f t="shared" si="34"/>
        <v>N/A</v>
      </c>
      <c r="K355" t="str">
        <f t="shared" si="35"/>
        <v>N/A</v>
      </c>
      <c r="L355" t="str">
        <f t="shared" si="36"/>
        <v>N/A</v>
      </c>
      <c r="M355" t="str">
        <f t="shared" si="37"/>
        <v>N/A</v>
      </c>
      <c r="N355" t="str">
        <f t="shared" si="38"/>
        <v>N/A</v>
      </c>
    </row>
    <row r="356" spans="1:14" x14ac:dyDescent="0.3">
      <c r="A356" s="1">
        <v>1</v>
      </c>
      <c r="B356" t="s">
        <v>8138</v>
      </c>
      <c r="C356" t="s">
        <v>8139</v>
      </c>
      <c r="I356" t="str">
        <f t="shared" si="33"/>
        <v>N/A</v>
      </c>
      <c r="J356" t="str">
        <f t="shared" si="34"/>
        <v>N/A</v>
      </c>
      <c r="K356" t="str">
        <f t="shared" si="35"/>
        <v>N/A</v>
      </c>
      <c r="L356" t="str">
        <f t="shared" si="36"/>
        <v>N/A</v>
      </c>
      <c r="M356" t="str">
        <f t="shared" si="37"/>
        <v>N/A</v>
      </c>
      <c r="N356" t="str">
        <f t="shared" si="38"/>
        <v>N/A</v>
      </c>
    </row>
    <row r="357" spans="1:14" x14ac:dyDescent="0.3">
      <c r="A357" s="1">
        <v>2</v>
      </c>
      <c r="B357" t="s">
        <v>8140</v>
      </c>
      <c r="C357" t="s">
        <v>8141</v>
      </c>
      <c r="I357" t="str">
        <f t="shared" si="33"/>
        <v>N/A</v>
      </c>
      <c r="J357" t="str">
        <f t="shared" si="34"/>
        <v>N/A</v>
      </c>
      <c r="K357" t="str">
        <f t="shared" si="35"/>
        <v>N/A</v>
      </c>
      <c r="L357" t="str">
        <f t="shared" si="36"/>
        <v>N/A</v>
      </c>
      <c r="M357" t="str">
        <f t="shared" si="37"/>
        <v>N/A</v>
      </c>
      <c r="N357" t="str">
        <f t="shared" si="38"/>
        <v>N/A</v>
      </c>
    </row>
    <row r="358" spans="1:14" x14ac:dyDescent="0.3">
      <c r="A358" s="1">
        <v>3</v>
      </c>
      <c r="B358" t="s">
        <v>8142</v>
      </c>
      <c r="C358" t="s">
        <v>8143</v>
      </c>
      <c r="I358" t="str">
        <f t="shared" si="33"/>
        <v>N/A</v>
      </c>
      <c r="J358" t="str">
        <f t="shared" si="34"/>
        <v>N/A</v>
      </c>
      <c r="K358" t="str">
        <f t="shared" si="35"/>
        <v>N/A</v>
      </c>
      <c r="L358" t="str">
        <f t="shared" si="36"/>
        <v>N/A</v>
      </c>
      <c r="M358" t="str">
        <f t="shared" si="37"/>
        <v>N/A</v>
      </c>
      <c r="N358" t="str">
        <f t="shared" si="38"/>
        <v>N/A</v>
      </c>
    </row>
    <row r="359" spans="1:14" x14ac:dyDescent="0.3">
      <c r="A359" s="1">
        <v>4</v>
      </c>
      <c r="B359" t="s">
        <v>8144</v>
      </c>
      <c r="C359" t="s">
        <v>8145</v>
      </c>
      <c r="I359" t="str">
        <f t="shared" si="33"/>
        <v>N/A</v>
      </c>
      <c r="J359" t="str">
        <f t="shared" si="34"/>
        <v>N/A</v>
      </c>
      <c r="K359" t="str">
        <f t="shared" si="35"/>
        <v>N/A</v>
      </c>
      <c r="L359" t="str">
        <f t="shared" si="36"/>
        <v>N/A</v>
      </c>
      <c r="M359" t="str">
        <f t="shared" si="37"/>
        <v>N/A</v>
      </c>
      <c r="N359" t="str">
        <f t="shared" si="38"/>
        <v>N/A</v>
      </c>
    </row>
    <row r="360" spans="1:14" x14ac:dyDescent="0.3">
      <c r="A360" s="1">
        <v>5</v>
      </c>
      <c r="B360" t="s">
        <v>8146</v>
      </c>
      <c r="C360" t="s">
        <v>8147</v>
      </c>
      <c r="I360" t="str">
        <f t="shared" si="33"/>
        <v>N/A</v>
      </c>
      <c r="J360" t="str">
        <f t="shared" si="34"/>
        <v>N/A</v>
      </c>
      <c r="K360" t="str">
        <f t="shared" si="35"/>
        <v>N/A</v>
      </c>
      <c r="L360" t="str">
        <f t="shared" si="36"/>
        <v>N/A</v>
      </c>
      <c r="M360" t="str">
        <f t="shared" si="37"/>
        <v>N/A</v>
      </c>
      <c r="N360" t="str">
        <f t="shared" si="38"/>
        <v>N/A</v>
      </c>
    </row>
    <row r="361" spans="1:14" x14ac:dyDescent="0.3">
      <c r="I361" t="str">
        <f t="shared" si="33"/>
        <v>N/A</v>
      </c>
      <c r="J361" t="str">
        <f t="shared" si="34"/>
        <v>N/A</v>
      </c>
      <c r="K361" t="str">
        <f t="shared" si="35"/>
        <v>N/A</v>
      </c>
      <c r="L361" t="str">
        <f t="shared" si="36"/>
        <v>N/A</v>
      </c>
      <c r="M361" t="str">
        <f t="shared" si="37"/>
        <v>N/A</v>
      </c>
      <c r="N361" t="str">
        <f t="shared" si="38"/>
        <v>N/A</v>
      </c>
    </row>
    <row r="362" spans="1:14" x14ac:dyDescent="0.3">
      <c r="I362" t="str">
        <f t="shared" si="33"/>
        <v>N/A</v>
      </c>
      <c r="J362" t="str">
        <f t="shared" si="34"/>
        <v>N/A</v>
      </c>
      <c r="K362" t="str">
        <f t="shared" si="35"/>
        <v>N/A</v>
      </c>
      <c r="L362" t="str">
        <f t="shared" si="36"/>
        <v>N/A</v>
      </c>
      <c r="M362" t="str">
        <f t="shared" si="37"/>
        <v>N/A</v>
      </c>
      <c r="N362" t="str">
        <f t="shared" si="38"/>
        <v>N/A</v>
      </c>
    </row>
    <row r="363" spans="1:14" x14ac:dyDescent="0.3">
      <c r="A363" s="1">
        <v>0</v>
      </c>
      <c r="B363" t="s">
        <v>121</v>
      </c>
      <c r="C363" t="s">
        <v>8148</v>
      </c>
      <c r="I363" t="str">
        <f t="shared" si="33"/>
        <v>N/A</v>
      </c>
      <c r="J363">
        <f t="shared" si="34"/>
        <v>8160000000</v>
      </c>
      <c r="K363" t="str">
        <f t="shared" si="35"/>
        <v>N/A</v>
      </c>
      <c r="L363" t="str">
        <f t="shared" si="36"/>
        <v>N/A</v>
      </c>
      <c r="M363" t="str">
        <f t="shared" si="37"/>
        <v>N/A</v>
      </c>
      <c r="N363" t="str">
        <f t="shared" si="38"/>
        <v>N/A</v>
      </c>
    </row>
    <row r="364" spans="1:14" x14ac:dyDescent="0.3">
      <c r="A364" s="1">
        <v>1</v>
      </c>
      <c r="B364" t="s">
        <v>122</v>
      </c>
      <c r="I364" t="str">
        <f t="shared" si="33"/>
        <v>N/A</v>
      </c>
      <c r="J364" t="str">
        <f t="shared" si="34"/>
        <v>N/A</v>
      </c>
      <c r="K364" t="str">
        <f t="shared" si="35"/>
        <v>N/A</v>
      </c>
      <c r="L364" t="str">
        <f t="shared" si="36"/>
        <v>N/A</v>
      </c>
      <c r="M364" t="str">
        <f t="shared" si="37"/>
        <v>N/A</v>
      </c>
      <c r="N364" t="str">
        <f t="shared" si="38"/>
        <v>N/A</v>
      </c>
    </row>
    <row r="365" spans="1:14" x14ac:dyDescent="0.3">
      <c r="A365" s="1">
        <v>2</v>
      </c>
      <c r="B365" t="s">
        <v>123</v>
      </c>
      <c r="C365" t="s">
        <v>8149</v>
      </c>
      <c r="I365" t="str">
        <f t="shared" si="33"/>
        <v>N/A</v>
      </c>
      <c r="J365">
        <f t="shared" si="34"/>
        <v>15.94</v>
      </c>
      <c r="K365" t="str">
        <f t="shared" si="35"/>
        <v>N/A</v>
      </c>
      <c r="L365" t="str">
        <f t="shared" si="36"/>
        <v>N/A</v>
      </c>
      <c r="M365" t="str">
        <f t="shared" si="37"/>
        <v>N/A</v>
      </c>
      <c r="N365" t="str">
        <f t="shared" si="38"/>
        <v>N/A</v>
      </c>
    </row>
    <row r="366" spans="1:14" x14ac:dyDescent="0.3">
      <c r="A366" s="1">
        <v>3</v>
      </c>
      <c r="B366" t="s">
        <v>124</v>
      </c>
      <c r="C366" t="s">
        <v>8150</v>
      </c>
      <c r="I366" t="str">
        <f t="shared" si="33"/>
        <v>N/A</v>
      </c>
      <c r="J366">
        <f t="shared" si="34"/>
        <v>13.35</v>
      </c>
      <c r="K366" t="str">
        <f t="shared" si="35"/>
        <v>N/A</v>
      </c>
      <c r="L366" t="str">
        <f t="shared" si="36"/>
        <v>N/A</v>
      </c>
      <c r="M366" t="str">
        <f t="shared" si="37"/>
        <v>N/A</v>
      </c>
      <c r="N366" t="str">
        <f t="shared" si="38"/>
        <v>N/A</v>
      </c>
    </row>
    <row r="367" spans="1:14" x14ac:dyDescent="0.3">
      <c r="A367" s="1">
        <v>4</v>
      </c>
      <c r="B367" t="s">
        <v>126</v>
      </c>
      <c r="C367" t="s">
        <v>4335</v>
      </c>
      <c r="I367" t="str">
        <f t="shared" si="33"/>
        <v>N/A</v>
      </c>
      <c r="J367">
        <f t="shared" si="34"/>
        <v>1.94</v>
      </c>
      <c r="K367" t="str">
        <f t="shared" si="35"/>
        <v>N/A</v>
      </c>
      <c r="L367" t="str">
        <f t="shared" si="36"/>
        <v>N/A</v>
      </c>
      <c r="M367" t="str">
        <f t="shared" si="37"/>
        <v>N/A</v>
      </c>
      <c r="N367" t="str">
        <f t="shared" si="38"/>
        <v>N/A</v>
      </c>
    </row>
    <row r="368" spans="1:14" x14ac:dyDescent="0.3">
      <c r="A368" s="1">
        <v>5</v>
      </c>
      <c r="B368" t="s">
        <v>128</v>
      </c>
      <c r="C368" t="s">
        <v>2058</v>
      </c>
      <c r="I368" t="str">
        <f t="shared" si="33"/>
        <v>N/A</v>
      </c>
      <c r="J368">
        <f t="shared" si="34"/>
        <v>0.98</v>
      </c>
      <c r="K368" t="str">
        <f t="shared" si="35"/>
        <v>N/A</v>
      </c>
      <c r="L368" t="str">
        <f t="shared" si="36"/>
        <v>N/A</v>
      </c>
      <c r="M368" t="str">
        <f t="shared" si="37"/>
        <v>N/A</v>
      </c>
      <c r="N368" t="str">
        <f t="shared" si="38"/>
        <v>N/A</v>
      </c>
    </row>
    <row r="369" spans="1:14" x14ac:dyDescent="0.3">
      <c r="A369" s="1">
        <v>6</v>
      </c>
      <c r="B369" t="s">
        <v>130</v>
      </c>
      <c r="C369" t="s">
        <v>8151</v>
      </c>
      <c r="I369" t="str">
        <f t="shared" si="33"/>
        <v>N/A</v>
      </c>
      <c r="J369">
        <f t="shared" si="34"/>
        <v>15.29</v>
      </c>
      <c r="K369" t="str">
        <f t="shared" si="35"/>
        <v>N/A</v>
      </c>
      <c r="L369" t="str">
        <f t="shared" si="36"/>
        <v>N/A</v>
      </c>
      <c r="M369" t="str">
        <f t="shared" si="37"/>
        <v>N/A</v>
      </c>
      <c r="N369" t="str">
        <f t="shared" si="38"/>
        <v>N/A</v>
      </c>
    </row>
    <row r="370" spans="1:14" x14ac:dyDescent="0.3">
      <c r="A370" s="1">
        <v>7</v>
      </c>
      <c r="B370" t="s">
        <v>132</v>
      </c>
      <c r="I370" t="str">
        <f t="shared" si="33"/>
        <v>N/A</v>
      </c>
      <c r="J370" t="str">
        <f t="shared" si="34"/>
        <v>N/A</v>
      </c>
      <c r="K370" t="str">
        <f t="shared" si="35"/>
        <v>N/A</v>
      </c>
      <c r="L370" t="str">
        <f t="shared" si="36"/>
        <v>N/A</v>
      </c>
      <c r="M370" t="str">
        <f t="shared" si="37"/>
        <v>N/A</v>
      </c>
      <c r="N370" t="str">
        <f t="shared" si="38"/>
        <v>N/A</v>
      </c>
    </row>
    <row r="371" spans="1:14" x14ac:dyDescent="0.3">
      <c r="A371" s="1">
        <v>8</v>
      </c>
      <c r="B371" t="s">
        <v>133</v>
      </c>
      <c r="I371" t="str">
        <f t="shared" si="33"/>
        <v>N/A</v>
      </c>
      <c r="J371" t="str">
        <f t="shared" si="34"/>
        <v>N/A</v>
      </c>
      <c r="K371" t="str">
        <f t="shared" si="35"/>
        <v>N/A</v>
      </c>
      <c r="L371" t="str">
        <f t="shared" si="36"/>
        <v>N/A</v>
      </c>
      <c r="M371" t="str">
        <f t="shared" si="37"/>
        <v>N/A</v>
      </c>
      <c r="N371" t="str">
        <f t="shared" si="38"/>
        <v>N/A</v>
      </c>
    </row>
    <row r="372" spans="1:14" x14ac:dyDescent="0.3">
      <c r="I372" t="str">
        <f t="shared" si="33"/>
        <v>N/A</v>
      </c>
      <c r="J372" t="str">
        <f t="shared" si="34"/>
        <v>N/A</v>
      </c>
      <c r="K372" t="str">
        <f t="shared" si="35"/>
        <v>N/A</v>
      </c>
      <c r="L372" t="str">
        <f t="shared" si="36"/>
        <v>N/A</v>
      </c>
      <c r="M372" t="str">
        <f t="shared" si="37"/>
        <v>N/A</v>
      </c>
      <c r="N372" t="str">
        <f t="shared" si="38"/>
        <v>N/A</v>
      </c>
    </row>
    <row r="373" spans="1:14" x14ac:dyDescent="0.3">
      <c r="I373" t="str">
        <f t="shared" si="33"/>
        <v>N/A</v>
      </c>
      <c r="J373" t="str">
        <f t="shared" si="34"/>
        <v>N/A</v>
      </c>
      <c r="K373" t="str">
        <f t="shared" si="35"/>
        <v>N/A</v>
      </c>
      <c r="L373" t="str">
        <f t="shared" si="36"/>
        <v>N/A</v>
      </c>
      <c r="M373" t="str">
        <f t="shared" si="37"/>
        <v>N/A</v>
      </c>
      <c r="N373" t="str">
        <f t="shared" si="38"/>
        <v>N/A</v>
      </c>
    </row>
    <row r="374" spans="1:14" x14ac:dyDescent="0.3">
      <c r="A374" s="1">
        <v>0</v>
      </c>
      <c r="B374" t="s">
        <v>121</v>
      </c>
      <c r="C374" t="s">
        <v>8152</v>
      </c>
      <c r="I374" t="str">
        <f t="shared" si="33"/>
        <v>N/A</v>
      </c>
      <c r="J374">
        <f t="shared" si="34"/>
        <v>7060000000</v>
      </c>
      <c r="K374" t="str">
        <f t="shared" si="35"/>
        <v>N/A</v>
      </c>
      <c r="L374" t="str">
        <f t="shared" si="36"/>
        <v>N/A</v>
      </c>
      <c r="M374" t="str">
        <f t="shared" si="37"/>
        <v>N/A</v>
      </c>
      <c r="N374" t="str">
        <f t="shared" si="38"/>
        <v>N/A</v>
      </c>
    </row>
    <row r="375" spans="1:14" x14ac:dyDescent="0.3">
      <c r="A375" s="1">
        <v>1</v>
      </c>
      <c r="B375" t="s">
        <v>122</v>
      </c>
      <c r="I375" t="str">
        <f t="shared" si="33"/>
        <v>N/A</v>
      </c>
      <c r="J375" t="str">
        <f t="shared" si="34"/>
        <v>N/A</v>
      </c>
      <c r="K375" t="str">
        <f t="shared" si="35"/>
        <v>N/A</v>
      </c>
      <c r="L375" t="str">
        <f t="shared" si="36"/>
        <v>N/A</v>
      </c>
      <c r="M375" t="str">
        <f t="shared" si="37"/>
        <v>N/A</v>
      </c>
      <c r="N375" t="str">
        <f t="shared" si="38"/>
        <v>N/A</v>
      </c>
    </row>
    <row r="376" spans="1:14" x14ac:dyDescent="0.3">
      <c r="A376" s="1">
        <v>2</v>
      </c>
      <c r="B376" t="s">
        <v>123</v>
      </c>
      <c r="C376" t="s">
        <v>8153</v>
      </c>
      <c r="I376" t="str">
        <f t="shared" si="33"/>
        <v>N/A</v>
      </c>
      <c r="J376">
        <f t="shared" si="34"/>
        <v>19.43</v>
      </c>
      <c r="K376" t="str">
        <f t="shared" si="35"/>
        <v>N/A</v>
      </c>
      <c r="L376" t="str">
        <f t="shared" si="36"/>
        <v>N/A</v>
      </c>
      <c r="M376" t="str">
        <f t="shared" si="37"/>
        <v>N/A</v>
      </c>
      <c r="N376" t="str">
        <f t="shared" si="38"/>
        <v>N/A</v>
      </c>
    </row>
    <row r="377" spans="1:14" x14ac:dyDescent="0.3">
      <c r="A377" s="1">
        <v>3</v>
      </c>
      <c r="B377" t="s">
        <v>124</v>
      </c>
      <c r="C377" t="s">
        <v>8154</v>
      </c>
      <c r="I377" t="str">
        <f t="shared" si="33"/>
        <v>N/A</v>
      </c>
      <c r="J377">
        <f t="shared" si="34"/>
        <v>18.600000000000001</v>
      </c>
      <c r="K377" t="str">
        <f t="shared" si="35"/>
        <v>N/A</v>
      </c>
      <c r="L377" t="str">
        <f t="shared" si="36"/>
        <v>N/A</v>
      </c>
      <c r="M377" t="str">
        <f t="shared" si="37"/>
        <v>N/A</v>
      </c>
      <c r="N377" t="str">
        <f t="shared" si="38"/>
        <v>N/A</v>
      </c>
    </row>
    <row r="378" spans="1:14" x14ac:dyDescent="0.3">
      <c r="A378" s="1">
        <v>4</v>
      </c>
      <c r="B378" t="s">
        <v>126</v>
      </c>
      <c r="C378" t="s">
        <v>8155</v>
      </c>
      <c r="I378" t="str">
        <f t="shared" si="33"/>
        <v>N/A</v>
      </c>
      <c r="J378">
        <f t="shared" si="34"/>
        <v>7.69</v>
      </c>
      <c r="K378" t="str">
        <f t="shared" si="35"/>
        <v>N/A</v>
      </c>
      <c r="L378" t="str">
        <f t="shared" si="36"/>
        <v>N/A</v>
      </c>
      <c r="M378" t="str">
        <f t="shared" si="37"/>
        <v>N/A</v>
      </c>
      <c r="N378" t="str">
        <f t="shared" si="38"/>
        <v>N/A</v>
      </c>
    </row>
    <row r="379" spans="1:14" x14ac:dyDescent="0.3">
      <c r="A379" s="1">
        <v>5</v>
      </c>
      <c r="B379" t="s">
        <v>128</v>
      </c>
      <c r="C379" t="s">
        <v>6297</v>
      </c>
      <c r="I379" t="str">
        <f t="shared" si="33"/>
        <v>N/A</v>
      </c>
      <c r="J379">
        <f t="shared" si="34"/>
        <v>1.87</v>
      </c>
      <c r="K379" t="str">
        <f t="shared" si="35"/>
        <v>N/A</v>
      </c>
      <c r="L379" t="str">
        <f t="shared" si="36"/>
        <v>N/A</v>
      </c>
      <c r="M379" t="str">
        <f t="shared" si="37"/>
        <v>N/A</v>
      </c>
      <c r="N379" t="str">
        <f t="shared" si="38"/>
        <v>N/A</v>
      </c>
    </row>
    <row r="380" spans="1:14" x14ac:dyDescent="0.3">
      <c r="A380" s="1">
        <v>6</v>
      </c>
      <c r="B380" t="s">
        <v>130</v>
      </c>
      <c r="C380" t="s">
        <v>8156</v>
      </c>
      <c r="I380" t="str">
        <f t="shared" ref="I380:I443" si="39">IF(AND(K380&gt; J380, L380&gt; K380, M380&gt; L380, N380&gt; M380), "pos_trend", IF(AND(K380&lt; J380, L380&lt; K380, M380&lt; L380, N380&lt; M380), "neg_trend", "N/A"))</f>
        <v>N/A</v>
      </c>
      <c r="J380">
        <f t="shared" ref="J380:J399" si="40">IFERROR(IF(TRIM(C380)="-", "N/A", IF(RIGHT(C380,1)=")",IF(RIGHT(C380,2)="T)",-1000000000000*VALUE(MID(C380,2,LEN(C380)-3)),IF(RIGHT(C380,2)="M)",-1000000*VALUE(MID(C380,2,LEN(C380)-3)),IF(RIGHT(C380,2)="B)",-1000000000*VALUE(MID(C380,2,LEN(C380)-3)),IF(RIGHT(C380,2)="k)",-1000*VALUE(MID(C380,2,LEN(C380)-3)),VALUE(SUBSTITUTE(C380,",","")))))),IF(RIGHT(C380,1)="T",1000000000000*VALUE(LEFT(C380,LEN(C380)-1)),IF(RIGHT(C380,1)="M",1000000*VALUE(LEFT(C380,LEN(C380)-1)),IF(RIGHT(C380,1)="B",1000000000*VALUE(LEFT(C380,LEN(C380)-1)),IF(RIGHT(C380,1)="%",0.01*VALUE(LEFT(C380,LEN(C380)-1)),IF(RIGHT(C380,1)="k",1000*VALUE(LEFT(C380,LEN(C380)-1)),VALUE(SUBSTITUTE(C380,",",""))))))))),"N/A")</f>
        <v>6.64</v>
      </c>
      <c r="K380" t="str">
        <f t="shared" ref="K380:K399" si="41">IFERROR(IF(TRIM(D380)="-", "N/A", IF(RIGHT(D380,1)=")",IF(RIGHT(D380,2)="T)",-1000000000000*VALUE(MID(D380,2,LEN(D380)-3)),IF(RIGHT(D380,2)="M)",-1000000*VALUE(MID(D380,2,LEN(D380)-3)),IF(RIGHT(D380,2)="B)",-1000000000*VALUE(MID(D380,2,LEN(D380)-3)),IF(RIGHT(D380,2)="k)",-1000*VALUE(MID(D380,2,LEN(D380)-3)),VALUE(SUBSTITUTE(D380,",","")))))),IF(RIGHT(D380,1)="T",1000000000000*VALUE(LEFT(D380,LEN(D380)-1)),IF(RIGHT(D380,1)="M",1000000*VALUE(LEFT(D380,LEN(D380)-1)),IF(RIGHT(D380,1)="B",1000000000*VALUE(LEFT(D380,LEN(D380)-1)),IF(RIGHT(D380,1)="%",0.01*VALUE(LEFT(D380,LEN(D380)-1)),IF(RIGHT(D380,1)="k",1000*VALUE(LEFT(D380,LEN(D380)-1)),VALUE(SUBSTITUTE(D380,",",""))))))))),"N/A")</f>
        <v>N/A</v>
      </c>
      <c r="L380" t="str">
        <f t="shared" ref="L380:L399" si="42">IFERROR(IF(TRIM(E380)="-", "N/A", IF(RIGHT(E380,1)=")",IF(RIGHT(E380,2)="T)",-1000000000000*VALUE(MID(E380,2,LEN(E380)-3)),IF(RIGHT(E380,2)="M)",-1000000*VALUE(MID(E380,2,LEN(E380)-3)),IF(RIGHT(E380,2)="B)",-1000000000*VALUE(MID(E380,2,LEN(E380)-3)),IF(RIGHT(E380,2)="k)",-1000*VALUE(MID(E380,2,LEN(E380)-3)),VALUE(SUBSTITUTE(E380,",","")))))),IF(RIGHT(E380,1)="T",1000000000000*VALUE(LEFT(E380,LEN(E380)-1)),IF(RIGHT(E380,1)="M",1000000*VALUE(LEFT(E380,LEN(E380)-1)),IF(RIGHT(E380,1)="B",1000000000*VALUE(LEFT(E380,LEN(E380)-1)),IF(RIGHT(E380,1)="%",0.01*VALUE(LEFT(E380,LEN(E380)-1)),IF(RIGHT(E380,1)="k",1000*VALUE(LEFT(E380,LEN(E380)-1)),VALUE(SUBSTITUTE(E380,",",""))))))))),"N/A")</f>
        <v>N/A</v>
      </c>
      <c r="M380" t="str">
        <f t="shared" ref="M380:M399" si="43">IFERROR(IF(TRIM(F380)="-", "N/A", IF(RIGHT(F380,1)=")",IF(RIGHT(F380,2)="T)",-1000000000000*VALUE(MID(F380,2,LEN(F380)-3)),IF(RIGHT(F380,2)="M)",-1000000*VALUE(MID(F380,2,LEN(F380)-3)),IF(RIGHT(F380,2)="B)",-1000000000*VALUE(MID(F380,2,LEN(F380)-3)),IF(RIGHT(F380,2)="k)",-1000*VALUE(MID(F380,2,LEN(F380)-3)),VALUE(SUBSTITUTE(F380,",","")))))),IF(RIGHT(F380,1)="T",1000000000000*VALUE(LEFT(F380,LEN(F380)-1)),IF(RIGHT(F380,1)="M",1000000*VALUE(LEFT(F380,LEN(F380)-1)),IF(RIGHT(F380,1)="B",1000000000*VALUE(LEFT(F380,LEN(F380)-1)),IF(RIGHT(F380,1)="%",0.01*VALUE(LEFT(F380,LEN(F380)-1)),IF(RIGHT(F380,1)="k",1000*VALUE(LEFT(F380,LEN(F380)-1)),VALUE(SUBSTITUTE(F380,",",""))))))))),"N/A")</f>
        <v>N/A</v>
      </c>
      <c r="N380" t="str">
        <f t="shared" ref="N380:N399" si="44">IFERROR(IF(TRIM(G380)="-", "N/A", IF(RIGHT(G380,1)=")",IF(RIGHT(G380,2)="T)",-1000000000000*VALUE(MID(G380,2,LEN(G380)-3)),IF(RIGHT(G380,2)="M)",-1000000*VALUE(MID(G380,2,LEN(G380)-3)),IF(RIGHT(G380,2)="B)",-1000000000*VALUE(MID(G380,2,LEN(G380)-3)),IF(RIGHT(G380,2)="k)",-1000*VALUE(MID(G380,2,LEN(G380)-3)),VALUE(SUBSTITUTE(G380,",","")))))),IF(RIGHT(G380,1)="T",1000000000000*VALUE(LEFT(G380,LEN(G380)-1)),IF(RIGHT(G380,1)="M",1000000*VALUE(LEFT(G380,LEN(G380)-1)),IF(RIGHT(G380,1)="B",1000000000*VALUE(LEFT(G380,LEN(G380)-1)),IF(RIGHT(G380,1)="%",0.01*VALUE(LEFT(G380,LEN(G380)-1)),IF(RIGHT(G380,1)="k",1000*VALUE(LEFT(G380,LEN(G380)-1)),VALUE(SUBSTITUTE(G380,",",""))))))))),"N/A")</f>
        <v>N/A</v>
      </c>
    </row>
    <row r="381" spans="1:14" x14ac:dyDescent="0.3">
      <c r="A381" s="1">
        <v>7</v>
      </c>
      <c r="B381" t="s">
        <v>132</v>
      </c>
      <c r="I381" t="str">
        <f t="shared" si="39"/>
        <v>N/A</v>
      </c>
      <c r="J381" t="str">
        <f t="shared" si="40"/>
        <v>N/A</v>
      </c>
      <c r="K381" t="str">
        <f t="shared" si="41"/>
        <v>N/A</v>
      </c>
      <c r="L381" t="str">
        <f t="shared" si="42"/>
        <v>N/A</v>
      </c>
      <c r="M381" t="str">
        <f t="shared" si="43"/>
        <v>N/A</v>
      </c>
      <c r="N381" t="str">
        <f t="shared" si="44"/>
        <v>N/A</v>
      </c>
    </row>
    <row r="382" spans="1:14" x14ac:dyDescent="0.3">
      <c r="A382" s="1">
        <v>8</v>
      </c>
      <c r="B382" t="s">
        <v>133</v>
      </c>
      <c r="I382" t="str">
        <f t="shared" si="39"/>
        <v>N/A</v>
      </c>
      <c r="J382" t="str">
        <f t="shared" si="40"/>
        <v>N/A</v>
      </c>
      <c r="K382" t="str">
        <f t="shared" si="41"/>
        <v>N/A</v>
      </c>
      <c r="L382" t="str">
        <f t="shared" si="42"/>
        <v>N/A</v>
      </c>
      <c r="M382" t="str">
        <f t="shared" si="43"/>
        <v>N/A</v>
      </c>
      <c r="N382" t="str">
        <f t="shared" si="44"/>
        <v>N/A</v>
      </c>
    </row>
    <row r="383" spans="1:14" x14ac:dyDescent="0.3">
      <c r="I383" t="str">
        <f t="shared" si="39"/>
        <v>N/A</v>
      </c>
      <c r="J383" t="str">
        <f t="shared" si="40"/>
        <v>N/A</v>
      </c>
      <c r="K383" t="str">
        <f t="shared" si="41"/>
        <v>N/A</v>
      </c>
      <c r="L383" t="str">
        <f t="shared" si="42"/>
        <v>N/A</v>
      </c>
      <c r="M383" t="str">
        <f t="shared" si="43"/>
        <v>N/A</v>
      </c>
      <c r="N383" t="str">
        <f t="shared" si="44"/>
        <v>N/A</v>
      </c>
    </row>
    <row r="384" spans="1:14" x14ac:dyDescent="0.3">
      <c r="I384" t="str">
        <f t="shared" si="39"/>
        <v>N/A</v>
      </c>
      <c r="J384" t="str">
        <f t="shared" si="40"/>
        <v>N/A</v>
      </c>
      <c r="K384" t="str">
        <f t="shared" si="41"/>
        <v>N/A</v>
      </c>
      <c r="L384" t="str">
        <f t="shared" si="42"/>
        <v>N/A</v>
      </c>
      <c r="M384" t="str">
        <f t="shared" si="43"/>
        <v>N/A</v>
      </c>
      <c r="N384" t="str">
        <f t="shared" si="44"/>
        <v>N/A</v>
      </c>
    </row>
    <row r="385" spans="1:14" x14ac:dyDescent="0.3">
      <c r="A385" s="1">
        <v>0</v>
      </c>
      <c r="B385" t="s">
        <v>121</v>
      </c>
      <c r="C385" t="s">
        <v>1528</v>
      </c>
      <c r="I385" t="str">
        <f t="shared" si="39"/>
        <v>N/A</v>
      </c>
      <c r="J385">
        <f t="shared" si="40"/>
        <v>1610000000</v>
      </c>
      <c r="K385" t="str">
        <f t="shared" si="41"/>
        <v>N/A</v>
      </c>
      <c r="L385" t="str">
        <f t="shared" si="42"/>
        <v>N/A</v>
      </c>
      <c r="M385" t="str">
        <f t="shared" si="43"/>
        <v>N/A</v>
      </c>
      <c r="N385" t="str">
        <f t="shared" si="44"/>
        <v>N/A</v>
      </c>
    </row>
    <row r="386" spans="1:14" x14ac:dyDescent="0.3">
      <c r="A386" s="1">
        <v>1</v>
      </c>
      <c r="B386" t="s">
        <v>122</v>
      </c>
      <c r="I386" t="str">
        <f t="shared" si="39"/>
        <v>N/A</v>
      </c>
      <c r="J386" t="str">
        <f t="shared" si="40"/>
        <v>N/A</v>
      </c>
      <c r="K386" t="str">
        <f t="shared" si="41"/>
        <v>N/A</v>
      </c>
      <c r="L386" t="str">
        <f t="shared" si="42"/>
        <v>N/A</v>
      </c>
      <c r="M386" t="str">
        <f t="shared" si="43"/>
        <v>N/A</v>
      </c>
      <c r="N386" t="str">
        <f t="shared" si="44"/>
        <v>N/A</v>
      </c>
    </row>
    <row r="387" spans="1:14" x14ac:dyDescent="0.3">
      <c r="A387" s="1">
        <v>2</v>
      </c>
      <c r="B387" t="s">
        <v>123</v>
      </c>
      <c r="C387" t="s">
        <v>8157</v>
      </c>
      <c r="I387" t="str">
        <f t="shared" si="39"/>
        <v>N/A</v>
      </c>
      <c r="J387">
        <f t="shared" si="40"/>
        <v>22.76</v>
      </c>
      <c r="K387" t="str">
        <f t="shared" si="41"/>
        <v>N/A</v>
      </c>
      <c r="L387" t="str">
        <f t="shared" si="42"/>
        <v>N/A</v>
      </c>
      <c r="M387" t="str">
        <f t="shared" si="43"/>
        <v>N/A</v>
      </c>
      <c r="N387" t="str">
        <f t="shared" si="44"/>
        <v>N/A</v>
      </c>
    </row>
    <row r="388" spans="1:14" x14ac:dyDescent="0.3">
      <c r="A388" s="1">
        <v>3</v>
      </c>
      <c r="B388" t="s">
        <v>124</v>
      </c>
      <c r="C388" t="s">
        <v>8158</v>
      </c>
      <c r="I388" t="str">
        <f t="shared" si="39"/>
        <v>N/A</v>
      </c>
      <c r="J388">
        <f t="shared" si="40"/>
        <v>17.739999999999998</v>
      </c>
      <c r="K388" t="str">
        <f t="shared" si="41"/>
        <v>N/A</v>
      </c>
      <c r="L388" t="str">
        <f t="shared" si="42"/>
        <v>N/A</v>
      </c>
      <c r="M388" t="str">
        <f t="shared" si="43"/>
        <v>N/A</v>
      </c>
      <c r="N388" t="str">
        <f t="shared" si="44"/>
        <v>N/A</v>
      </c>
    </row>
    <row r="389" spans="1:14" x14ac:dyDescent="0.3">
      <c r="A389" s="1">
        <v>4</v>
      </c>
      <c r="B389" t="s">
        <v>126</v>
      </c>
      <c r="C389" t="s">
        <v>8159</v>
      </c>
      <c r="I389" t="str">
        <f t="shared" si="39"/>
        <v>N/A</v>
      </c>
      <c r="J389">
        <f t="shared" si="40"/>
        <v>2.54</v>
      </c>
      <c r="K389" t="str">
        <f t="shared" si="41"/>
        <v>N/A</v>
      </c>
      <c r="L389" t="str">
        <f t="shared" si="42"/>
        <v>N/A</v>
      </c>
      <c r="M389" t="str">
        <f t="shared" si="43"/>
        <v>N/A</v>
      </c>
      <c r="N389" t="str">
        <f t="shared" si="44"/>
        <v>N/A</v>
      </c>
    </row>
    <row r="390" spans="1:14" x14ac:dyDescent="0.3">
      <c r="A390" s="1">
        <v>5</v>
      </c>
      <c r="B390" t="s">
        <v>128</v>
      </c>
      <c r="C390" t="s">
        <v>1844</v>
      </c>
      <c r="I390" t="str">
        <f t="shared" si="39"/>
        <v>N/A</v>
      </c>
      <c r="J390">
        <f t="shared" si="40"/>
        <v>1.56</v>
      </c>
      <c r="K390" t="str">
        <f t="shared" si="41"/>
        <v>N/A</v>
      </c>
      <c r="L390" t="str">
        <f t="shared" si="42"/>
        <v>N/A</v>
      </c>
      <c r="M390" t="str">
        <f t="shared" si="43"/>
        <v>N/A</v>
      </c>
      <c r="N390" t="str">
        <f t="shared" si="44"/>
        <v>N/A</v>
      </c>
    </row>
    <row r="391" spans="1:14" x14ac:dyDescent="0.3">
      <c r="A391" s="1">
        <v>6</v>
      </c>
      <c r="B391" t="s">
        <v>130</v>
      </c>
      <c r="C391" t="s">
        <v>8160</v>
      </c>
      <c r="I391" t="str">
        <f t="shared" si="39"/>
        <v>N/A</v>
      </c>
      <c r="J391">
        <f t="shared" si="40"/>
        <v>4.55</v>
      </c>
      <c r="K391" t="str">
        <f t="shared" si="41"/>
        <v>N/A</v>
      </c>
      <c r="L391" t="str">
        <f t="shared" si="42"/>
        <v>N/A</v>
      </c>
      <c r="M391" t="str">
        <f t="shared" si="43"/>
        <v>N/A</v>
      </c>
      <c r="N391" t="str">
        <f t="shared" si="44"/>
        <v>N/A</v>
      </c>
    </row>
    <row r="392" spans="1:14" x14ac:dyDescent="0.3">
      <c r="A392" s="1">
        <v>7</v>
      </c>
      <c r="B392" t="s">
        <v>132</v>
      </c>
      <c r="I392" t="str">
        <f t="shared" si="39"/>
        <v>N/A</v>
      </c>
      <c r="J392" t="str">
        <f t="shared" si="40"/>
        <v>N/A</v>
      </c>
      <c r="K392" t="str">
        <f t="shared" si="41"/>
        <v>N/A</v>
      </c>
      <c r="L392" t="str">
        <f t="shared" si="42"/>
        <v>N/A</v>
      </c>
      <c r="M392" t="str">
        <f t="shared" si="43"/>
        <v>N/A</v>
      </c>
      <c r="N392" t="str">
        <f t="shared" si="44"/>
        <v>N/A</v>
      </c>
    </row>
    <row r="393" spans="1:14" x14ac:dyDescent="0.3">
      <c r="A393" s="1">
        <v>8</v>
      </c>
      <c r="B393" t="s">
        <v>133</v>
      </c>
      <c r="I393" t="str">
        <f t="shared" si="39"/>
        <v>N/A</v>
      </c>
      <c r="J393" t="str">
        <f t="shared" si="40"/>
        <v>N/A</v>
      </c>
      <c r="K393" t="str">
        <f t="shared" si="41"/>
        <v>N/A</v>
      </c>
      <c r="L393" t="str">
        <f t="shared" si="42"/>
        <v>N/A</v>
      </c>
      <c r="M393" t="str">
        <f t="shared" si="43"/>
        <v>N/A</v>
      </c>
      <c r="N393" t="str">
        <f t="shared" si="44"/>
        <v>N/A</v>
      </c>
    </row>
    <row r="394" spans="1:14" x14ac:dyDescent="0.3">
      <c r="I394" t="str">
        <f t="shared" si="39"/>
        <v>N/A</v>
      </c>
      <c r="J394" t="str">
        <f t="shared" si="40"/>
        <v>N/A</v>
      </c>
      <c r="K394" t="str">
        <f t="shared" si="41"/>
        <v>N/A</v>
      </c>
      <c r="L394" t="str">
        <f t="shared" si="42"/>
        <v>N/A</v>
      </c>
      <c r="M394" t="str">
        <f t="shared" si="43"/>
        <v>N/A</v>
      </c>
      <c r="N394" t="str">
        <f t="shared" si="44"/>
        <v>N/A</v>
      </c>
    </row>
    <row r="395" spans="1:14" x14ac:dyDescent="0.3">
      <c r="I395" t="str">
        <f t="shared" si="39"/>
        <v>N/A</v>
      </c>
      <c r="J395" t="str">
        <f t="shared" si="40"/>
        <v>N/A</v>
      </c>
      <c r="K395" t="str">
        <f t="shared" si="41"/>
        <v>N/A</v>
      </c>
      <c r="L395" t="str">
        <f t="shared" si="42"/>
        <v>N/A</v>
      </c>
      <c r="M395" t="str">
        <f t="shared" si="43"/>
        <v>N/A</v>
      </c>
      <c r="N395" t="str">
        <f t="shared" si="44"/>
        <v>N/A</v>
      </c>
    </row>
    <row r="396" spans="1:14" x14ac:dyDescent="0.3">
      <c r="A396" s="1">
        <v>0</v>
      </c>
      <c r="B396" t="s">
        <v>121</v>
      </c>
      <c r="C396" t="s">
        <v>6348</v>
      </c>
      <c r="I396" t="str">
        <f t="shared" si="39"/>
        <v>N/A</v>
      </c>
      <c r="J396">
        <f t="shared" si="40"/>
        <v>1720000000</v>
      </c>
      <c r="K396" t="str">
        <f t="shared" si="41"/>
        <v>N/A</v>
      </c>
      <c r="L396" t="str">
        <f t="shared" si="42"/>
        <v>N/A</v>
      </c>
      <c r="M396" t="str">
        <f t="shared" si="43"/>
        <v>N/A</v>
      </c>
      <c r="N396" t="str">
        <f t="shared" si="44"/>
        <v>N/A</v>
      </c>
    </row>
    <row r="397" spans="1:14" x14ac:dyDescent="0.3">
      <c r="A397" s="1">
        <v>1</v>
      </c>
      <c r="B397" t="s">
        <v>122</v>
      </c>
      <c r="I397" t="str">
        <f t="shared" si="39"/>
        <v>N/A</v>
      </c>
      <c r="J397" t="str">
        <f t="shared" si="40"/>
        <v>N/A</v>
      </c>
      <c r="K397" t="str">
        <f t="shared" si="41"/>
        <v>N/A</v>
      </c>
      <c r="L397" t="str">
        <f t="shared" si="42"/>
        <v>N/A</v>
      </c>
      <c r="M397" t="str">
        <f t="shared" si="43"/>
        <v>N/A</v>
      </c>
      <c r="N397" t="str">
        <f t="shared" si="44"/>
        <v>N/A</v>
      </c>
    </row>
    <row r="398" spans="1:14" x14ac:dyDescent="0.3">
      <c r="A398" s="1">
        <v>2</v>
      </c>
      <c r="B398" t="s">
        <v>123</v>
      </c>
      <c r="C398" t="s">
        <v>8161</v>
      </c>
      <c r="I398" t="str">
        <f t="shared" si="39"/>
        <v>N/A</v>
      </c>
      <c r="J398">
        <f t="shared" si="40"/>
        <v>4.72</v>
      </c>
      <c r="K398" t="str">
        <f t="shared" si="41"/>
        <v>N/A</v>
      </c>
      <c r="L398" t="str">
        <f t="shared" si="42"/>
        <v>N/A</v>
      </c>
      <c r="M398" t="str">
        <f t="shared" si="43"/>
        <v>N/A</v>
      </c>
      <c r="N398" t="str">
        <f t="shared" si="44"/>
        <v>N/A</v>
      </c>
    </row>
    <row r="399" spans="1:14" x14ac:dyDescent="0.3">
      <c r="A399" s="1">
        <v>3</v>
      </c>
      <c r="B399" t="s">
        <v>124</v>
      </c>
      <c r="C399" t="s">
        <v>3214</v>
      </c>
      <c r="I399" t="str">
        <f t="shared" si="39"/>
        <v>N/A</v>
      </c>
      <c r="J399">
        <f t="shared" si="40"/>
        <v>4.7</v>
      </c>
      <c r="K399" t="str">
        <f t="shared" si="41"/>
        <v>N/A</v>
      </c>
      <c r="L399" t="str">
        <f t="shared" si="42"/>
        <v>N/A</v>
      </c>
      <c r="M399" t="str">
        <f t="shared" si="43"/>
        <v>N/A</v>
      </c>
      <c r="N399" t="str">
        <f t="shared" si="44"/>
        <v>N/A</v>
      </c>
    </row>
    <row r="400" spans="1:14" x14ac:dyDescent="0.3">
      <c r="A400" s="1">
        <v>4</v>
      </c>
      <c r="B400" t="s">
        <v>126</v>
      </c>
      <c r="C400" t="s">
        <v>8162</v>
      </c>
    </row>
    <row r="401" spans="1:3" x14ac:dyDescent="0.3">
      <c r="A401" s="1">
        <v>5</v>
      </c>
      <c r="B401" t="s">
        <v>128</v>
      </c>
      <c r="C401" t="s">
        <v>4562</v>
      </c>
    </row>
    <row r="402" spans="1:3" x14ac:dyDescent="0.3">
      <c r="A402" s="1">
        <v>6</v>
      </c>
      <c r="B402" t="s">
        <v>130</v>
      </c>
      <c r="C402" t="s">
        <v>6297</v>
      </c>
    </row>
    <row r="403" spans="1:3" x14ac:dyDescent="0.3">
      <c r="A403" s="1">
        <v>7</v>
      </c>
      <c r="B403" t="s">
        <v>132</v>
      </c>
    </row>
    <row r="404" spans="1:3" x14ac:dyDescent="0.3">
      <c r="A404" s="1">
        <v>8</v>
      </c>
      <c r="B404" t="s">
        <v>133</v>
      </c>
    </row>
    <row r="450" spans="2:40" x14ac:dyDescent="0.3">
      <c r="B450" t="str">
        <f>"ROIC Super Tree"</f>
        <v>ROIC Super Tree</v>
      </c>
    </row>
    <row r="452" spans="2:40" x14ac:dyDescent="0.3">
      <c r="AK452" t="str">
        <f>"Change in Gross Margin / Sales"</f>
        <v>Change in Gross Margin / Sales</v>
      </c>
    </row>
    <row r="453" spans="2:40" x14ac:dyDescent="0.3">
      <c r="X453" t="str">
        <f>"Gross Margin"</f>
        <v>Gross Margin</v>
      </c>
      <c r="AK453" t="str">
        <f>K476</f>
        <v>12-13</v>
      </c>
      <c r="AL453" t="str">
        <f>L476</f>
        <v>13-14</v>
      </c>
      <c r="AM453" t="str">
        <f>M476</f>
        <v>14-15</v>
      </c>
      <c r="AN453" t="str">
        <f>N476</f>
        <v>15-16</v>
      </c>
    </row>
    <row r="454" spans="2:40" x14ac:dyDescent="0.3">
      <c r="X454" t="str">
        <f>D476</f>
        <v>2012</v>
      </c>
      <c r="Y454" t="str">
        <f>E476</f>
        <v>2013</v>
      </c>
      <c r="Z454" t="str">
        <f>F476</f>
        <v>2014</v>
      </c>
      <c r="AA454" t="str">
        <f>G476</f>
        <v>2015</v>
      </c>
      <c r="AB454" t="str">
        <f>H476</f>
        <v>2016</v>
      </c>
      <c r="AK454">
        <f ca="1">Y455-X455</f>
        <v>4.3433817017508036E-3</v>
      </c>
      <c r="AL454">
        <f ca="1">Z455-Y455</f>
        <v>2.0909035409035215E-3</v>
      </c>
      <c r="AM454">
        <f ca="1">AA455-Z455</f>
        <v>2.5699668435013256E-2</v>
      </c>
      <c r="AN454">
        <f ca="1">AB455-AA455</f>
        <v>-1.9833136007102459E-4</v>
      </c>
    </row>
    <row r="455" spans="2:40" x14ac:dyDescent="0.3">
      <c r="X455">
        <f ca="1">IFERROR((INDIRECT("J" &amp; MATCH("Gross Income",B145:B403,0) +144))/(INDIRECT("J" &amp; MATCH("Sales/Revenue",B145:B403,0) +144)), IFERROR((1 - (INDIRECT("J" &amp; MATCH("Cost of Goods Sold*",B145:B403,0) +144))/(INDIRECT("J" &amp; MATCH("Sales/Revenue",B145:B403,0) +144))),(INDIRECT("J" &amp; MATCH("Operating Income",B145:B403,0) +144))/(INDIRECT("J" &amp; MATCH("Sales/Revenue",B145:B403,0) +144))))</f>
        <v>0.25907725321888414</v>
      </c>
      <c r="Y455">
        <f ca="1">IFERROR((INDIRECT("K" &amp; MATCH("Gross Income",B145:B403,0) +144))/(INDIRECT("K" &amp; MATCH("Sales/Revenue",B145:B403,0) +144)), IFERROR((1 - (INDIRECT("K" &amp; MATCH("Cost of Goods Sold*",B145:B403,0) +144))/(INDIRECT("K" &amp; MATCH("Sales/Revenue",B145:B403,0) +144))),(INDIRECT("K" &amp; MATCH("Operating Income",B145:B403,0) +144))/(INDIRECT("K" &amp; MATCH("Sales/Revenue",B145:B403,0) +144))))</f>
        <v>0.26342063492063494</v>
      </c>
      <c r="Z455">
        <f ca="1">IFERROR((INDIRECT("L" &amp; MATCH("Gross Income",B145:B403,0) +144))/(INDIRECT("L" &amp; MATCH("Sales/Revenue",B145:B403,0) +144)), IFERROR((1 - (INDIRECT("L" &amp; MATCH("Cost of Goods Sold*",B145:B403,0) +144))/(INDIRECT("L" &amp; MATCH("Sales/Revenue",B145:B403,0) +144))),(INDIRECT("L" &amp; MATCH("Operating Income",B145:B403,0) +144))/(INDIRECT("L" &amp; MATCH("Sales/Revenue",B145:B403,0) +144))))</f>
        <v>0.26551153846153847</v>
      </c>
      <c r="AA455">
        <f ca="1">IFERROR((INDIRECT("M" &amp; MATCH("Gross Income",B145:B403,0) +144))/(INDIRECT("M" &amp; MATCH("Sales/Revenue",B145:B403,0) +144)), IFERROR((1 - (INDIRECT("M" &amp; MATCH("Cost of Goods Sold*",B145:B403,0) +144))/(INDIRECT("M" &amp; MATCH("Sales/Revenue",B145:B403,0) +144))),(INDIRECT("M" &amp; MATCH("Operating Income",B145:B403,0) +144))/(INDIRECT("M" &amp; MATCH("Sales/Revenue",B145:B403,0) +144))))</f>
        <v>0.29121120689655172</v>
      </c>
      <c r="AB455">
        <f ca="1">IFERROR((INDIRECT("N" &amp; MATCH("Gross Income",B145:B403,0) +144))/(INDIRECT("N" &amp; MATCH("Sales/Revenue",B145:B403,0) +144)), IFERROR((1 - (INDIRECT("N" &amp; MATCH("Cost of Goods Sold*",B145:B403,0) +144))/(INDIRECT("N" &amp; MATCH("Sales/Revenue",B145:B403,0) +144))),(INDIRECT("N" &amp; MATCH("Operating Income",B145:B403,0) +144))/(INDIRECT("N" &amp; MATCH("Sales/Revenue",B145:B403,0) +144))))</f>
        <v>0.2910128755364807</v>
      </c>
    </row>
    <row r="460" spans="2:40" x14ac:dyDescent="0.3">
      <c r="Q460" t="str">
        <f>"Operating Margin"</f>
        <v>Operating Margin</v>
      </c>
    </row>
    <row r="461" spans="2:40" x14ac:dyDescent="0.3">
      <c r="Q461" t="str">
        <f>D476</f>
        <v>2012</v>
      </c>
      <c r="R461" t="str">
        <f>E476</f>
        <v>2013</v>
      </c>
      <c r="S461" t="str">
        <f>F476</f>
        <v>2014</v>
      </c>
      <c r="T461" t="str">
        <f>G476</f>
        <v>2015</v>
      </c>
      <c r="U461" t="str">
        <f>H476</f>
        <v>2016</v>
      </c>
      <c r="X461" t="str">
        <f>"SGA / Sales"</f>
        <v>SGA / Sales</v>
      </c>
      <c r="AE461" t="str">
        <f>"Change in Operating Margin"</f>
        <v>Change in Operating Margin</v>
      </c>
      <c r="AK461" t="str">
        <f>"Change in SGA / Sales"</f>
        <v>Change in SGA / Sales</v>
      </c>
    </row>
    <row r="462" spans="2:40" x14ac:dyDescent="0.3">
      <c r="Q462">
        <f ca="1">X455-X463-X471</f>
        <v>5.618025751072963E-2</v>
      </c>
      <c r="R462">
        <f ca="1">Y455-Y463-Y471</f>
        <v>6.02420634920635E-2</v>
      </c>
      <c r="S462">
        <f ca="1">Z455-Z463-Z471</f>
        <v>5.9307692307692325E-2</v>
      </c>
      <c r="T462">
        <f ca="1">AA455-AA463-AA471</f>
        <v>8.0672413793103442E-2</v>
      </c>
      <c r="U462">
        <f ca="1">AB455-AB463-AB471</f>
        <v>6.9227467811158808E-2</v>
      </c>
      <c r="X462" t="str">
        <f>D476</f>
        <v>2012</v>
      </c>
      <c r="Y462" t="str">
        <f>E476</f>
        <v>2013</v>
      </c>
      <c r="Z462" t="str">
        <f>F476</f>
        <v>2014</v>
      </c>
      <c r="AA462" t="str">
        <f>G476</f>
        <v>2015</v>
      </c>
      <c r="AB462" t="str">
        <f>H476</f>
        <v>2016</v>
      </c>
      <c r="AE462" t="str">
        <f>K476</f>
        <v>12-13</v>
      </c>
      <c r="AF462" t="str">
        <f>L476</f>
        <v>13-14</v>
      </c>
      <c r="AG462" t="str">
        <f>M476</f>
        <v>14-15</v>
      </c>
      <c r="AH462" t="str">
        <f>N476</f>
        <v>15-16</v>
      </c>
      <c r="AK462" t="str">
        <f>K476</f>
        <v>12-13</v>
      </c>
      <c r="AL462" t="str">
        <f>L476</f>
        <v>13-14</v>
      </c>
      <c r="AM462" t="str">
        <f>M476</f>
        <v>14-15</v>
      </c>
      <c r="AN462" t="str">
        <f>N476</f>
        <v>15-16</v>
      </c>
    </row>
    <row r="463" spans="2:40" x14ac:dyDescent="0.3">
      <c r="X463">
        <f ca="1">(INDIRECT("J" &amp; MATCH("SG&amp;A Expense",B145:B403,0) +144))/(INDIRECT("J" &amp; MATCH("Sales/Revenue",B145:B403,0) +144))</f>
        <v>0.14409012875536481</v>
      </c>
      <c r="Y463">
        <f ca="1">(INDIRECT("K" &amp; MATCH("SG&amp;A Expense",B145:B403,0) +144))/(INDIRECT("K" &amp; MATCH("Sales/Revenue",B145:B403,0) +144))</f>
        <v>0.14474206349206351</v>
      </c>
      <c r="Z463">
        <f ca="1">(INDIRECT("L" &amp; MATCH("SG&amp;A Expense",B145:B403,0) +144))/(INDIRECT("L" &amp; MATCH("Sales/Revenue",B145:B403,0) +144))</f>
        <v>0.1476576923076923</v>
      </c>
      <c r="AA463">
        <f ca="1">(INDIRECT("M" &amp; MATCH("SG&amp;A Expense",B145:B403,0) +144))/(INDIRECT("M" &amp; MATCH("Sales/Revenue",B145:B403,0) +144))</f>
        <v>0.15067241379310345</v>
      </c>
      <c r="AB463">
        <f ca="1">(INDIRECT("N" &amp; MATCH("SG&amp;A Expense",B145:B403,0) +144))/(INDIRECT("N" &amp; MATCH("Sales/Revenue",B145:B403,0) +144))</f>
        <v>0.15534763948497854</v>
      </c>
      <c r="AE463">
        <f ca="1">R462-Q462</f>
        <v>4.06180598133387E-3</v>
      </c>
      <c r="AF463">
        <f ca="1">S462-R462</f>
        <v>-9.3437118437117439E-4</v>
      </c>
      <c r="AG463">
        <f ca="1">T462-S462</f>
        <v>2.1364721485411117E-2</v>
      </c>
      <c r="AH463">
        <f ca="1">U462-T462</f>
        <v>-1.1444945981944635E-2</v>
      </c>
      <c r="AK463">
        <f ca="1">Y463-X463</f>
        <v>6.5193473669869495E-4</v>
      </c>
      <c r="AL463">
        <f ca="1">Z463-Y463</f>
        <v>2.9156288156287902E-3</v>
      </c>
      <c r="AM463">
        <f ca="1">AA463-Z463</f>
        <v>3.0147214854111537E-3</v>
      </c>
      <c r="AN463">
        <f ca="1">AB463-AA463</f>
        <v>4.6752256918750901E-3</v>
      </c>
    </row>
    <row r="465" spans="4:40" x14ac:dyDescent="0.3">
      <c r="J465" t="str">
        <f>"EOY Pretax ROIC"</f>
        <v>EOY Pretax ROIC</v>
      </c>
    </row>
    <row r="466" spans="4:40" x14ac:dyDescent="0.3">
      <c r="J466" t="str">
        <f>D476</f>
        <v>2012</v>
      </c>
      <c r="K466" t="str">
        <f>E476</f>
        <v>2013</v>
      </c>
      <c r="L466" t="str">
        <f>F476</f>
        <v>2014</v>
      </c>
      <c r="M466" t="str">
        <f>G476</f>
        <v>2015</v>
      </c>
      <c r="N466" t="str">
        <f>H476</f>
        <v>2016</v>
      </c>
    </row>
    <row r="467" spans="4:40" x14ac:dyDescent="0.3">
      <c r="J467">
        <f ca="1">Q462*(1/Q490)</f>
        <v>7.1279990416135752E-2</v>
      </c>
      <c r="K467">
        <f ca="1">R462*(1/R490)</f>
        <v>7.8631141682119071E-2</v>
      </c>
      <c r="L467">
        <f ca="1">S462*(1/S490)</f>
        <v>8.6303876958208126E-2</v>
      </c>
      <c r="M467">
        <f ca="1">T462*(1/T490)</f>
        <v>9.4275280191411653E-2</v>
      </c>
      <c r="N467">
        <f ca="1">U462*(1/U490)</f>
        <v>8.0114435002011569E-2</v>
      </c>
    </row>
    <row r="469" spans="4:40" x14ac:dyDescent="0.3">
      <c r="X469" t="str">
        <f>"Depreciation / Sales"</f>
        <v>Depreciation / Sales</v>
      </c>
    </row>
    <row r="470" spans="4:40" x14ac:dyDescent="0.3">
      <c r="Q470" t="str">
        <f>"Change in EOY Pretax ROIC"</f>
        <v>Change in EOY Pretax ROIC</v>
      </c>
      <c r="X470" t="str">
        <f>D476</f>
        <v>2012</v>
      </c>
      <c r="Y470" t="str">
        <f>E476</f>
        <v>2013</v>
      </c>
      <c r="Z470" t="str">
        <f>F476</f>
        <v>2014</v>
      </c>
      <c r="AA470" t="str">
        <f>G476</f>
        <v>2015</v>
      </c>
      <c r="AB470" t="str">
        <f>H476</f>
        <v>2016</v>
      </c>
    </row>
    <row r="471" spans="4:40" x14ac:dyDescent="0.3">
      <c r="Q471" t="str">
        <f>K476</f>
        <v>12-13</v>
      </c>
      <c r="R471" t="str">
        <f>L476</f>
        <v>13-14</v>
      </c>
      <c r="S471" t="str">
        <f>M476</f>
        <v>14-15</v>
      </c>
      <c r="T471" t="str">
        <f>N476</f>
        <v>15-16</v>
      </c>
      <c r="X471">
        <f ca="1">(INDIRECT("J" &amp; MATCH("Depreciation &amp; Amortization Expense",B145:B403,0) +144))/(INDIRECT("J" &amp; MATCH("Sales/Revenue",B145:B403,0) +144))</f>
        <v>5.8806866952789701E-2</v>
      </c>
      <c r="Y471">
        <f ca="1">(INDIRECT("K" &amp; MATCH("Depreciation &amp; Amortization Expense",B145:B403,0) +144))/(INDIRECT("K" &amp; MATCH("Sales/Revenue",B145:B403,0) +144))</f>
        <v>5.8436507936507939E-2</v>
      </c>
      <c r="Z471">
        <f ca="1">(INDIRECT("L" &amp; MATCH("Depreciation &amp; Amortization Expense",B145:B403,0) +144))/(INDIRECT("L" &amp; MATCH("Sales/Revenue",B145:B403,0) +144))</f>
        <v>5.8546153846153845E-2</v>
      </c>
      <c r="AA471">
        <f ca="1">(INDIRECT("M" &amp; MATCH("Depreciation &amp; Amortization Expense",B145:B403,0) +144))/(INDIRECT("M" &amp; MATCH("Sales/Revenue",B145:B403,0) +144))</f>
        <v>5.9866379310344831E-2</v>
      </c>
      <c r="AB471">
        <f ca="1">(INDIRECT("N" &amp; MATCH("Depreciation &amp; Amortization Expense",B145:B403,0) +144))/(INDIRECT("N" &amp; MATCH("Sales/Revenue",B145:B403,0) +144))</f>
        <v>6.6437768240343351E-2</v>
      </c>
    </row>
    <row r="472" spans="4:40" x14ac:dyDescent="0.3">
      <c r="Q472">
        <f ca="1">K467-J467</f>
        <v>7.3511512659833189E-3</v>
      </c>
      <c r="R472">
        <f ca="1">L467-K467</f>
        <v>7.6727352760890544E-3</v>
      </c>
      <c r="S472">
        <f ca="1">M467-L467</f>
        <v>7.9714032332035278E-3</v>
      </c>
      <c r="T472">
        <f ca="1">N467-M467</f>
        <v>-1.4160845189400084E-2</v>
      </c>
      <c r="AK472" t="str">
        <f>"Change in Depreciation / Sales"</f>
        <v>Change in Depreciation / Sales</v>
      </c>
    </row>
    <row r="473" spans="4:40" x14ac:dyDescent="0.3">
      <c r="AK473" t="str">
        <f>K476</f>
        <v>12-13</v>
      </c>
      <c r="AL473" t="str">
        <f>L476</f>
        <v>13-14</v>
      </c>
      <c r="AM473" t="str">
        <f>M476</f>
        <v>14-15</v>
      </c>
      <c r="AN473" t="str">
        <f>N476</f>
        <v>15-16</v>
      </c>
    </row>
    <row r="474" spans="4:40" x14ac:dyDescent="0.3">
      <c r="AK474">
        <f ca="1">Y471-X471</f>
        <v>-3.7035901628176132E-4</v>
      </c>
      <c r="AL474">
        <f ca="1">Z471-Y471</f>
        <v>1.096459096459057E-4</v>
      </c>
      <c r="AM474">
        <f ca="1">AA471-Z471</f>
        <v>1.3202254641909855E-3</v>
      </c>
      <c r="AN474">
        <f ca="1">AB471-AA471</f>
        <v>6.5713889299985201E-3</v>
      </c>
    </row>
    <row r="475" spans="4:40" x14ac:dyDescent="0.3">
      <c r="D475" t="str">
        <f>"EOY ROIC"</f>
        <v>EOY ROIC</v>
      </c>
      <c r="K475" t="str">
        <f>"Change in EOY ROIC"</f>
        <v>Change in EOY ROIC</v>
      </c>
    </row>
    <row r="476" spans="4:40" x14ac:dyDescent="0.3">
      <c r="D476" t="str">
        <f>C144</f>
        <v>2012</v>
      </c>
      <c r="E476" t="str">
        <f>D144</f>
        <v>2013</v>
      </c>
      <c r="F476" t="str">
        <f>E144</f>
        <v>2014</v>
      </c>
      <c r="G476" t="str">
        <f>F144</f>
        <v>2015</v>
      </c>
      <c r="H476" t="str">
        <f>G144</f>
        <v>2016</v>
      </c>
      <c r="K476" t="str">
        <f>RIGHT(D476,2) &amp; "-" &amp; RIGHT(E476,2)</f>
        <v>12-13</v>
      </c>
      <c r="L476" t="str">
        <f>RIGHT(E476,2) &amp; "-" &amp; RIGHT(F476,2)</f>
        <v>13-14</v>
      </c>
      <c r="M476" t="str">
        <f>RIGHT(F476,2) &amp; "-" &amp; RIGHT(G476,2)</f>
        <v>14-15</v>
      </c>
      <c r="N476" t="str">
        <f>RIGHT(G476,2) &amp; "-" &amp; RIGHT(H476,2)</f>
        <v>15-16</v>
      </c>
    </row>
    <row r="477" spans="4:40" x14ac:dyDescent="0.3">
      <c r="D477">
        <f ca="1">J467*(1-J487)</f>
        <v>4.7964933684338441E-2</v>
      </c>
      <c r="E477">
        <f ca="1">K467*(1-K487)</f>
        <v>5.113195354410284E-2</v>
      </c>
      <c r="F477">
        <f ca="1">L467*(1-L487)</f>
        <v>5.7763006995221237E-2</v>
      </c>
      <c r="G477">
        <f ca="1">M467*(1-M487)</f>
        <v>6.3781514035191736E-2</v>
      </c>
      <c r="H477">
        <f ca="1">N467*(1-N487)</f>
        <v>5.8724880501831014E-2</v>
      </c>
      <c r="K477">
        <f ca="1">E477-D477</f>
        <v>3.1670198597643986E-3</v>
      </c>
      <c r="L477">
        <f ca="1">F477-E477</f>
        <v>6.6310534511183974E-3</v>
      </c>
      <c r="M477">
        <f ca="1">G477-F477</f>
        <v>6.0185070399704985E-3</v>
      </c>
      <c r="N477">
        <f ca="1">H477-G477</f>
        <v>-5.0566335333607215E-3</v>
      </c>
    </row>
    <row r="479" spans="4:40" x14ac:dyDescent="0.3">
      <c r="Q479" t="str">
        <f>"Change in Cash Tax Rate"</f>
        <v>Change in Cash Tax Rate</v>
      </c>
    </row>
    <row r="480" spans="4:40" x14ac:dyDescent="0.3">
      <c r="Q480" t="str">
        <f>K476</f>
        <v>12-13</v>
      </c>
      <c r="R480" t="str">
        <f>L476</f>
        <v>13-14</v>
      </c>
      <c r="S480" t="str">
        <f>M476</f>
        <v>14-15</v>
      </c>
      <c r="T480" t="str">
        <f>N476</f>
        <v>15-16</v>
      </c>
    </row>
    <row r="481" spans="10:40" x14ac:dyDescent="0.3">
      <c r="Q481">
        <f ca="1">K487-J487</f>
        <v>2.263269448768418E-2</v>
      </c>
      <c r="R481">
        <f ca="1">L487-K487</f>
        <v>-1.9021821515231851E-2</v>
      </c>
      <c r="S481">
        <f ca="1">M487-L487</f>
        <v>-7.2475338378403809E-3</v>
      </c>
      <c r="T481">
        <f ca="1">N487-M487</f>
        <v>-5.6467004655930131E-2</v>
      </c>
      <c r="X481" t="str">
        <f>"Op WC / Sales"</f>
        <v>Op WC / Sales</v>
      </c>
    </row>
    <row r="482" spans="10:40" x14ac:dyDescent="0.3">
      <c r="X482" t="str">
        <f>D476</f>
        <v>2012</v>
      </c>
      <c r="Y482" t="str">
        <f>E476</f>
        <v>2013</v>
      </c>
      <c r="Z482" t="str">
        <f>F476</f>
        <v>2014</v>
      </c>
      <c r="AA482" t="str">
        <f>G476</f>
        <v>2015</v>
      </c>
      <c r="AB482" t="str">
        <f>H476</f>
        <v>2016</v>
      </c>
      <c r="AK482" t="str">
        <f>"Change in Op WC / Sales"</f>
        <v>Change in Op WC / Sales</v>
      </c>
    </row>
    <row r="483" spans="10:40" x14ac:dyDescent="0.3">
      <c r="X483">
        <f ca="1">(INDIRECT("J" &amp; MATCH("Total Current Assets",B145:B403,0) +144) - INDIRECT("J" &amp; MATCH("Total Current Liabilities",B145:B403,0) +144))/(INDIRECT("J" &amp; MATCH("Sales/Revenue",B145:B403,0) +144))</f>
        <v>0.25093562231759658</v>
      </c>
      <c r="Y483">
        <f ca="1">(INDIRECT("K" &amp; MATCH("Total Current Assets",B145:B403,0) +144) - INDIRECT("K" &amp; MATCH("Total Current Liabilities",B145:B403,0) +144))/(INDIRECT("K" &amp; MATCH("Sales/Revenue",B145:B403,0) +144))</f>
        <v>0.26078571428571429</v>
      </c>
      <c r="Z483">
        <f ca="1">(INDIRECT("L" &amp; MATCH("Total Current Assets",B145:B403,0) +144) - INDIRECT("L" &amp; MATCH("Total Current Liabilities",B145:B403,0) +144))/(INDIRECT("L" &amp; MATCH("Sales/Revenue",B145:B403,0) +144))</f>
        <v>0.23279230769230769</v>
      </c>
      <c r="AA483">
        <f ca="1">(INDIRECT("M" &amp; MATCH("Total Current Assets",B145:B403,0) +144) - INDIRECT("M" &amp; MATCH("Total Current Liabilities",B145:B403,0) +144))/(INDIRECT("M" &amp; MATCH("Sales/Revenue",B145:B403,0) +144))</f>
        <v>0.37849137931034482</v>
      </c>
      <c r="AB483">
        <f ca="1">(INDIRECT("N" &amp; MATCH("Total Current Assets",B145:B403,0) +144) - INDIRECT("N" &amp; MATCH("Total Current Liabilities",B145:B403,0) +144))/(INDIRECT("N" &amp; MATCH("Sales/Revenue",B145:B403,0) +144))</f>
        <v>0.31203433476394848</v>
      </c>
      <c r="AK483" t="str">
        <f>K476</f>
        <v>12-13</v>
      </c>
      <c r="AL483" t="str">
        <f>L476</f>
        <v>13-14</v>
      </c>
      <c r="AM483" t="str">
        <f>M476</f>
        <v>14-15</v>
      </c>
      <c r="AN483" t="str">
        <f>N476</f>
        <v>15-16</v>
      </c>
    </row>
    <row r="484" spans="10:40" x14ac:dyDescent="0.3">
      <c r="AK484">
        <f ca="1">Y483-X483</f>
        <v>9.8500919681177024E-3</v>
      </c>
      <c r="AL484">
        <f ca="1">Z483-Y483</f>
        <v>-2.79934065934066E-2</v>
      </c>
      <c r="AM484">
        <f ca="1">AA483-Z483</f>
        <v>0.14569907161803713</v>
      </c>
      <c r="AN484">
        <f ca="1">AB483-AA483</f>
        <v>-6.6457044546396338E-2</v>
      </c>
    </row>
    <row r="485" spans="10:40" x14ac:dyDescent="0.3">
      <c r="J485" t="str">
        <f>"Cash Tax Rate"</f>
        <v>Cash Tax Rate</v>
      </c>
    </row>
    <row r="486" spans="10:40" x14ac:dyDescent="0.3">
      <c r="J486" t="str">
        <f>D476</f>
        <v>2012</v>
      </c>
      <c r="K486" t="str">
        <f>E476</f>
        <v>2013</v>
      </c>
      <c r="L486" t="str">
        <f>F476</f>
        <v>2014</v>
      </c>
      <c r="M486" t="str">
        <f>G476</f>
        <v>2015</v>
      </c>
      <c r="N486" t="str">
        <f>H476</f>
        <v>2016</v>
      </c>
    </row>
    <row r="487" spans="10:40" x14ac:dyDescent="0.3">
      <c r="J487">
        <f ca="1">(INDIRECT("J" &amp; MATCH("Income Tax",B145:B403,0) +144))/(INDIRECT("J" &amp; MATCH("Pretax Income",B145:B403,0) +144))</f>
        <v>0.32709118780295809</v>
      </c>
      <c r="K487">
        <f ca="1">(INDIRECT("K" &amp; MATCH("Income Tax",B145:B403,0) +144))/(INDIRECT("K" &amp; MATCH("Pretax Income",B145:B403,0) +144))</f>
        <v>0.34972388229064227</v>
      </c>
      <c r="L487">
        <f ca="1">(INDIRECT("L" &amp; MATCH("Income Tax",B145:B403,0) +144))/(INDIRECT("L" &amp; MATCH("Pretax Income",B145:B403,0) +144))</f>
        <v>0.33070206077541042</v>
      </c>
      <c r="M487">
        <f ca="1">(INDIRECT("M" &amp; MATCH("Income Tax",B145:B403,0) +144))/(INDIRECT("M" &amp; MATCH("Pretax Income",B145:B403,0) +144))</f>
        <v>0.32345452693757004</v>
      </c>
      <c r="N487">
        <f ca="1">(INDIRECT("N" &amp; MATCH("Income Tax",B145:B403,0) +144))/(INDIRECT("N" &amp; MATCH("Pretax Income",B145:B403,0) +144))</f>
        <v>0.26698752228163991</v>
      </c>
    </row>
    <row r="488" spans="10:40" x14ac:dyDescent="0.3">
      <c r="Q488" t="str">
        <f>"Invested Capital / Sales"</f>
        <v>Invested Capital / Sales</v>
      </c>
    </row>
    <row r="489" spans="10:40" x14ac:dyDescent="0.3">
      <c r="Q489" t="str">
        <f>D476</f>
        <v>2012</v>
      </c>
      <c r="R489" t="str">
        <f>E476</f>
        <v>2013</v>
      </c>
      <c r="S489" t="str">
        <f>F476</f>
        <v>2014</v>
      </c>
      <c r="T489" t="str">
        <f>G476</f>
        <v>2015</v>
      </c>
      <c r="U489" t="str">
        <f>H476</f>
        <v>2016</v>
      </c>
      <c r="X489" t="str">
        <f>"PPE / Sales"</f>
        <v>PPE / Sales</v>
      </c>
    </row>
    <row r="490" spans="10:40" x14ac:dyDescent="0.3">
      <c r="Q490">
        <f ca="1">SUM(X483,X491,X499)</f>
        <v>0.78816309012875541</v>
      </c>
      <c r="R490">
        <f ca="1">SUM(Y483,Y491,Y499)</f>
        <v>0.76613492063492061</v>
      </c>
      <c r="S490">
        <f ca="1">SUM(Z483,Z491,Z499)</f>
        <v>0.68719615384615385</v>
      </c>
      <c r="T490">
        <f ca="1">SUM(AA483,AA491,AA499)</f>
        <v>0.85571120689655178</v>
      </c>
      <c r="U490">
        <f ca="1">SUM(AB483,AB491,AB499)</f>
        <v>0.86410729613733905</v>
      </c>
      <c r="X490" t="str">
        <f>D476</f>
        <v>2012</v>
      </c>
      <c r="Y490" t="str">
        <f>E476</f>
        <v>2013</v>
      </c>
      <c r="Z490" t="str">
        <f>F476</f>
        <v>2014</v>
      </c>
      <c r="AA490" t="str">
        <f>G476</f>
        <v>2015</v>
      </c>
      <c r="AB490" t="str">
        <f>H476</f>
        <v>2016</v>
      </c>
      <c r="AE490" t="str">
        <f>"Change in Invested Capital / Sales"</f>
        <v>Change in Invested Capital / Sales</v>
      </c>
      <c r="AK490" t="str">
        <f>"Change in PPE / Sales"</f>
        <v>Change in PPE / Sales</v>
      </c>
    </row>
    <row r="491" spans="10:40" x14ac:dyDescent="0.3">
      <c r="X491">
        <f ca="1">(INDIRECT("J" &amp; MATCH("Net Property, Plant &amp; Equipment",B145:B403,0) +144))/(INDIRECT("J" &amp; MATCH("Sales/Revenue",B145:B403,0) +144))</f>
        <v>0.36404721030042919</v>
      </c>
      <c r="Y491">
        <f ca="1">(INDIRECT("K" &amp; MATCH("Net Property, Plant &amp; Equipment",B145:B403,0) +144))/(INDIRECT("K" &amp; MATCH("Sales/Revenue",B145:B403,0) +144))</f>
        <v>0.3431190476190476</v>
      </c>
      <c r="Z491">
        <f ca="1">(INDIRECT("L" &amp; MATCH("Net Property, Plant &amp; Equipment",B145:B403,0) +144))/(INDIRECT("L" &amp; MATCH("Sales/Revenue",B145:B403,0) +144))</f>
        <v>0.31217692307692307</v>
      </c>
      <c r="AA491">
        <f ca="1">(INDIRECT("M" &amp; MATCH("Net Property, Plant &amp; Equipment",B145:B403,0) +144))/(INDIRECT("M" &amp; MATCH("Sales/Revenue",B145:B403,0) +144))</f>
        <v>0.32990517241379308</v>
      </c>
      <c r="AB491">
        <f ca="1">(INDIRECT("N" &amp; MATCH("Net Property, Plant &amp; Equipment",B145:B403,0) +144))/(INDIRECT("N" &amp; MATCH("Sales/Revenue",B145:B403,0) +144))</f>
        <v>0.33661802575107297</v>
      </c>
      <c r="AE491" t="str">
        <f>K476</f>
        <v>12-13</v>
      </c>
      <c r="AF491" t="str">
        <f>L476</f>
        <v>13-14</v>
      </c>
      <c r="AG491" t="str">
        <f>M476</f>
        <v>14-15</v>
      </c>
      <c r="AH491" t="str">
        <f>N476</f>
        <v>15-16</v>
      </c>
      <c r="AK491" t="str">
        <f>K476</f>
        <v>12-13</v>
      </c>
      <c r="AL491" t="str">
        <f>L476</f>
        <v>13-14</v>
      </c>
      <c r="AM491" t="str">
        <f>M476</f>
        <v>14-15</v>
      </c>
      <c r="AN491" t="str">
        <f>N476</f>
        <v>15-16</v>
      </c>
    </row>
    <row r="492" spans="10:40" x14ac:dyDescent="0.3">
      <c r="AE492">
        <f ca="1">R490-Q490</f>
        <v>-2.2028169493834793E-2</v>
      </c>
      <c r="AF492">
        <f ca="1">S490-R490</f>
        <v>-7.8938766788766768E-2</v>
      </c>
      <c r="AG492">
        <f ca="1">T490-S490</f>
        <v>0.16851505305039793</v>
      </c>
      <c r="AH492">
        <f ca="1">U490-T490</f>
        <v>8.3960892407872745E-3</v>
      </c>
      <c r="AK492">
        <f ca="1">Y491-X491</f>
        <v>-2.092816268138159E-2</v>
      </c>
      <c r="AL492">
        <f ca="1">Z491-Y491</f>
        <v>-3.0942124542124527E-2</v>
      </c>
      <c r="AM492">
        <f ca="1">AA491-Z491</f>
        <v>1.7728249336870006E-2</v>
      </c>
      <c r="AN492">
        <f ca="1">AB491-AA491</f>
        <v>6.7128533372798893E-3</v>
      </c>
    </row>
    <row r="497" spans="3:40" x14ac:dyDescent="0.3">
      <c r="X497" t="str">
        <f>"Intangibles / Sales"</f>
        <v>Intangibles / Sales</v>
      </c>
    </row>
    <row r="498" spans="3:40" x14ac:dyDescent="0.3">
      <c r="X498" t="str">
        <f>D476</f>
        <v>2012</v>
      </c>
      <c r="Y498" t="str">
        <f>E476</f>
        <v>2013</v>
      </c>
      <c r="Z498" t="str">
        <f>F476</f>
        <v>2014</v>
      </c>
      <c r="AA498" t="str">
        <f>G476</f>
        <v>2015</v>
      </c>
      <c r="AB498" t="str">
        <f>H476</f>
        <v>2016</v>
      </c>
      <c r="AK498" t="str">
        <f>"Change in Intagibles / Sales"</f>
        <v>Change in Intagibles / Sales</v>
      </c>
    </row>
    <row r="499" spans="3:40" x14ac:dyDescent="0.3">
      <c r="X499">
        <f ca="1">(INDIRECT("J" &amp; MATCH("Intangible Assets",B145:B403,0) +144))/(INDIRECT("J" &amp; MATCH("Sales/Revenue",B145:B403,0) +144))</f>
        <v>0.1731802575107296</v>
      </c>
      <c r="Y499">
        <f ca="1">(INDIRECT("K" &amp; MATCH("Intangible Assets",B145:B403,0) +144))/(INDIRECT("K" &amp; MATCH("Sales/Revenue",B145:B403,0) +144))</f>
        <v>0.16223015873015872</v>
      </c>
      <c r="Z499">
        <f ca="1">(INDIRECT("L" &amp; MATCH("Intangible Assets",B145:B403,0) +144))/(INDIRECT("L" &amp; MATCH("Sales/Revenue",B145:B403,0) +144))</f>
        <v>0.14222692307692308</v>
      </c>
      <c r="AA499">
        <f ca="1">(INDIRECT("M" &amp; MATCH("Intangible Assets",B145:B403,0) +144))/(INDIRECT("M" &amp; MATCH("Sales/Revenue",B145:B403,0) +144))</f>
        <v>0.14731465517241379</v>
      </c>
      <c r="AB499">
        <f ca="1">(INDIRECT("N" &amp; MATCH("Intangible Assets",B145:B403,0) +144))/(INDIRECT("N" &amp; MATCH("Sales/Revenue",B145:B403,0) +144))</f>
        <v>0.2154549356223176</v>
      </c>
      <c r="AK499" t="str">
        <f>K476</f>
        <v>12-13</v>
      </c>
      <c r="AL499" t="str">
        <f>L476</f>
        <v>13-14</v>
      </c>
      <c r="AM499" t="str">
        <f>M476</f>
        <v>14-15</v>
      </c>
      <c r="AN499" t="str">
        <f>N476</f>
        <v>15-16</v>
      </c>
    </row>
    <row r="500" spans="3:40" x14ac:dyDescent="0.3">
      <c r="C500" t="s">
        <v>1068</v>
      </c>
      <c r="AK500">
        <f ca="1">Y499-X499</f>
        <v>-1.0950098780570877E-2</v>
      </c>
      <c r="AL500">
        <f ca="1">Z499-Y499</f>
        <v>-2.000323565323564E-2</v>
      </c>
      <c r="AM500">
        <f ca="1">AA499-Z499</f>
        <v>5.0877320954907101E-3</v>
      </c>
      <c r="AN500">
        <f ca="1">AB499-AA499</f>
        <v>6.8140280449903806E-2</v>
      </c>
    </row>
    <row r="501" spans="3:40" x14ac:dyDescent="0.3">
      <c r="C501" t="s">
        <v>1783</v>
      </c>
    </row>
    <row r="502" spans="3:40" x14ac:dyDescent="0.3">
      <c r="C502" t="s">
        <v>1785</v>
      </c>
    </row>
    <row r="503" spans="3:40" x14ac:dyDescent="0.3">
      <c r="C503" t="s">
        <v>8163</v>
      </c>
    </row>
    <row r="504" spans="3:40" x14ac:dyDescent="0.3">
      <c r="C504" t="s">
        <v>1072</v>
      </c>
    </row>
    <row r="505" spans="3:40" x14ac:dyDescent="0.3">
      <c r="C505" t="s">
        <v>1074</v>
      </c>
    </row>
    <row r="506" spans="3:40" x14ac:dyDescent="0.3">
      <c r="C506" t="s">
        <v>6183</v>
      </c>
    </row>
    <row r="507" spans="3:40" x14ac:dyDescent="0.3">
      <c r="C507" t="s">
        <v>1785</v>
      </c>
    </row>
    <row r="508" spans="3:40" x14ac:dyDescent="0.3">
      <c r="C508" t="s">
        <v>2492</v>
      </c>
    </row>
    <row r="509" spans="3:40" x14ac:dyDescent="0.3">
      <c r="C509" t="s">
        <v>1070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09"/>
  <sheetViews>
    <sheetView topLeftCell="B1" workbookViewId="0"/>
  </sheetViews>
  <sheetFormatPr defaultRowHeight="14.4" x14ac:dyDescent="0.3"/>
  <cols>
    <col min="1" max="1" width="0" hidden="1" customWidth="1"/>
    <col min="2" max="7" width="20.6640625" customWidth="1"/>
  </cols>
  <sheetData>
    <row r="1" spans="1:16" x14ac:dyDescent="0.3">
      <c r="B1" t="s">
        <v>0</v>
      </c>
      <c r="C1" t="s">
        <v>8164</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Athens Bancshares</v>
      </c>
    </row>
    <row r="2" spans="1:16" x14ac:dyDescent="0.3">
      <c r="B2" t="s">
        <v>2</v>
      </c>
      <c r="C2" t="s">
        <v>8165</v>
      </c>
      <c r="K2" t="str">
        <f>LEFT(C1,FIND("(",C1) - 2)</f>
        <v>Athens Bancshares Corporation</v>
      </c>
    </row>
    <row r="3" spans="1:16" x14ac:dyDescent="0.3">
      <c r="J3">
        <f ca="1">RANDBETWEEN(1,6)</f>
        <v>3</v>
      </c>
      <c r="K3" t="str">
        <f>" is scheduled to report earnings "&amp;IFERROR("between "&amp;LEFT(C20,FIND("-",C20)-2)&amp;" and "&amp;RIGHT(C20,FIND("-",C20)-2),"on "&amp;C20)</f>
        <v xml:space="preserve"> is scheduled to report earnings between Jul 27, 2017 and Jul 31, 2017</v>
      </c>
      <c r="L3" t="str">
        <f>" is slated to report earnings "&amp;IFERROR("between "&amp;LEFT(C20,FIND("-",C20)-2)&amp;" and "&amp;RIGHT(C20,FIND("-",C20)-2),"on "&amp;C20)</f>
        <v xml:space="preserve"> is slated to report earnings between Jul 27, 2017 and Jul 31, 2017</v>
      </c>
      <c r="M3" t="str">
        <f>" will report earnings "&amp;IFERROR("between "&amp;LEFT(C20,FIND("-",C20)-2)&amp;" and "&amp;RIGHT(C20,FIND("-",C20)-2),"on "&amp;C20)</f>
        <v xml:space="preserve"> will report earnings between Jul 27, 2017 and Jul 31, 2017</v>
      </c>
      <c r="N3" t="str">
        <f>" reports earnings "&amp;IFERROR("between "&amp;LEFT(C20,FIND("-",C20)-2)&amp;" and "&amp;RIGHT(C20,FIND("-",C20)-2),"on "&amp;C20)</f>
        <v xml:space="preserve"> reports earnings between Jul 27, 2017 and Jul 31, 2017</v>
      </c>
      <c r="O3" t="str">
        <f>" plans to report earnings "&amp;IFERROR("between "&amp;LEFT(C20,FIND("-",C20)-2)&amp;" and "&amp;RIGHT(C20,FIND("-",C20)-2),"on "&amp;C20)</f>
        <v xml:space="preserve"> plans to report earnings between Jul 27, 2017 and Jul 31, 2017</v>
      </c>
      <c r="P3" t="str">
        <f>" is going to report earnings "&amp;IFERROR("between "&amp;LEFT(C20,FIND("-",C20)-2)&amp;" and "&amp;RIGHT(C20,FIND("-",C20)-2),"on "&amp;C20)</f>
        <v xml:space="preserve"> is going to report earnings between Jul 27, 2017 and Jul 31, 2017</v>
      </c>
    </row>
    <row r="4" spans="1:16" x14ac:dyDescent="0.3">
      <c r="B4" t="s">
        <v>4</v>
      </c>
      <c r="J4">
        <f ca="1">RANDBETWEEN(1,2)</f>
        <v>2</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$36.05, at the same price after opening down 100.% from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$36.05, at the same price after opening down 100.% from yesterday's closing price</v>
      </c>
    </row>
    <row r="5" spans="1:16" x14ac:dyDescent="0.3">
      <c r="J5">
        <f ca="1">RANDBETWEEN(1,2)</f>
        <v>2</v>
      </c>
      <c r="K5" t="str">
        <f>"The one year target estimate for " &amp; D1 &amp; " is " &amp; TEXT(C23,"$####.00")</f>
        <v>The one year target estimate for Athens Bancshares is $.00</v>
      </c>
      <c r="L5" t="str">
        <f>D1 &amp; " is expected to be trading at " &amp; TEXT(C23, "$####.00") &amp; ", based on target estimates"</f>
        <v>Athens Bancshares is expected to be trading at $.00, based on target estimates</v>
      </c>
    </row>
    <row r="6" spans="1:16" x14ac:dyDescent="0.3">
      <c r="K6" t="str">
        <f>" which would be " &amp; IF(OR(LEFT(ABS((C23-C2)/C2*100),1)="8",LEFT(ABS((C23-C2)/C2*100),2)="18"), "an ", "a ")  &amp;TEXT(ABS((C23-C2)/C2),"####.00%")&amp;IF((C23-C2)&gt;0," increase over"," decrease from")&amp;" the current price"</f>
        <v xml:space="preserve"> which would be a 100.00% decrease from the current price</v>
      </c>
    </row>
    <row r="7" spans="1:16" x14ac:dyDescent="0.3">
      <c r="A7" s="1">
        <v>0</v>
      </c>
      <c r="B7" t="s">
        <v>5</v>
      </c>
      <c r="C7" t="s">
        <v>8165</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remain constant over the next quarter based on the average of  analyst estimates (Yahoo Finance)</v>
      </c>
    </row>
    <row r="8" spans="1:16" x14ac:dyDescent="0.3">
      <c r="A8" s="1">
        <v>1</v>
      </c>
      <c r="B8" t="s">
        <v>7</v>
      </c>
      <c r="C8" t="s">
        <v>8166</v>
      </c>
      <c r="K8" t="e">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#VALUE!</v>
      </c>
    </row>
    <row r="9" spans="1:16" x14ac:dyDescent="0.3">
      <c r="A9" s="1">
        <v>2</v>
      </c>
      <c r="B9" t="s">
        <v>9</v>
      </c>
      <c r="C9" t="s">
        <v>4955</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4 times, and a negative earnings surprise 0 times</v>
      </c>
    </row>
    <row r="10" spans="1:16" x14ac:dyDescent="0.3">
      <c r="A10" s="1">
        <v>3</v>
      </c>
      <c r="B10" t="s">
        <v>11</v>
      </c>
      <c r="C10" t="s">
        <v>4955</v>
      </c>
      <c r="K10" t="str">
        <f>IF(F48=F52,"",IF(F48&gt;F52, "EPS estimates have increased by " &amp; TEXT(F48-F52,"$0.00") &amp; " in the 2 months leading up to the earnings report", "EPS estimates have decreased by " &amp; TEXT(ABS(F48-F52),"$0.00") &amp; " in the 2 months leading up to the earnings report"))</f>
        <v/>
      </c>
    </row>
    <row r="11" spans="1:16" x14ac:dyDescent="0.3">
      <c r="A11" s="1">
        <v>4</v>
      </c>
      <c r="B11" t="s">
        <v>13</v>
      </c>
      <c r="C11" t="s">
        <v>8167</v>
      </c>
      <c r="K11" t="str">
        <f>IF(B145="Interest Income",U42, K42)</f>
        <v>Athens Bancshares has managed to increase trust income, commissions &amp; fees, commission &amp; fee income, eps (basic), net loans, total assets, and real estate mortgage loans each year since 2012</v>
      </c>
    </row>
    <row r="12" spans="1:16" x14ac:dyDescent="0.3">
      <c r="A12" s="1">
        <v>5</v>
      </c>
      <c r="B12" t="s">
        <v>15</v>
      </c>
      <c r="D12" t="e">
        <f>LEFT(C12,FIND("-",C12)-2)</f>
        <v>#VALUE!</v>
      </c>
      <c r="E12" t="e">
        <f>TRIM(RIGHT(C12,FIND("-",C12)-1))</f>
        <v>#VALUE!</v>
      </c>
      <c r="K12" t="e">
        <f ca="1">D78</f>
        <v>#VALUE!</v>
      </c>
    </row>
    <row r="13" spans="1:16" x14ac:dyDescent="0.3">
      <c r="A13" s="1">
        <v>6</v>
      </c>
      <c r="B13" t="s">
        <v>17</v>
      </c>
      <c r="C13" t="s">
        <v>1014</v>
      </c>
      <c r="K13" t="e">
        <f ca="1">D89</f>
        <v>#VALUE!</v>
      </c>
    </row>
    <row r="14" spans="1:16" x14ac:dyDescent="0.3">
      <c r="A14" s="1">
        <v>7</v>
      </c>
      <c r="B14" t="s">
        <v>19</v>
      </c>
      <c r="C14" t="s">
        <v>8168</v>
      </c>
    </row>
    <row r="16" spans="1:16" x14ac:dyDescent="0.3">
      <c r="A16" s="1">
        <v>0</v>
      </c>
      <c r="B16" t="s">
        <v>21</v>
      </c>
      <c r="C16" t="s">
        <v>8169</v>
      </c>
    </row>
    <row r="17" spans="1:23" x14ac:dyDescent="0.3">
      <c r="A17" s="1">
        <v>1</v>
      </c>
      <c r="B17" t="s">
        <v>23</v>
      </c>
      <c r="C17" t="s">
        <v>2533</v>
      </c>
      <c r="K17" t="e">
        <f ca="1">K2 &amp; IF(J3=1, K3,IF(J3=2,L3,IF(J3=3,M3,IF(J3=4,N3,IF(J3=5,O3,IF(J3=6,P3)))))) &amp; ". " &amp; IF(J4=1,K4,IF(J4=2,L4)) &amp; ". " &amp; IF(J5=1,K5,IF(J5=2,L5)) &amp; K6 &amp; ". " &amp; K7 &amp; ". " &amp; K8 &amp; ". " &amp; K9 &amp; "."</f>
        <v>#VALUE!</v>
      </c>
    </row>
    <row r="18" spans="1:23" x14ac:dyDescent="0.3">
      <c r="A18" s="1">
        <v>2</v>
      </c>
      <c r="B18" t="s">
        <v>25</v>
      </c>
      <c r="C18" t="s">
        <v>8170</v>
      </c>
    </row>
    <row r="19" spans="1:23" x14ac:dyDescent="0.3">
      <c r="A19" s="1">
        <v>3</v>
      </c>
      <c r="B19" t="s">
        <v>27</v>
      </c>
      <c r="C19" t="s">
        <v>8171</v>
      </c>
    </row>
    <row r="20" spans="1:23" x14ac:dyDescent="0.3">
      <c r="A20" s="1">
        <v>4</v>
      </c>
      <c r="B20" t="s">
        <v>29</v>
      </c>
      <c r="C20" t="s">
        <v>8172</v>
      </c>
    </row>
    <row r="21" spans="1:23" x14ac:dyDescent="0.3">
      <c r="A21" s="1">
        <v>5</v>
      </c>
      <c r="B21" t="s">
        <v>31</v>
      </c>
      <c r="C21" t="s">
        <v>8173</v>
      </c>
    </row>
    <row r="22" spans="1:23" x14ac:dyDescent="0.3">
      <c r="A22" s="1">
        <v>6</v>
      </c>
      <c r="B22" t="s">
        <v>33</v>
      </c>
      <c r="C22" t="s">
        <v>8174</v>
      </c>
      <c r="J22">
        <f>IF(K22 &lt;&gt; "",1, 0)</f>
        <v>0</v>
      </c>
      <c r="K22" t="str">
        <f>IF(I145="pos_trend","Revenue","")</f>
        <v/>
      </c>
      <c r="L22" t="str">
        <f t="shared" ref="L22:L38" si="0">IF(EXACT(K22,UPPER(K22)),K22,LOWER(K22))</f>
        <v/>
      </c>
      <c r="M22" t="str">
        <f>L22</f>
        <v/>
      </c>
      <c r="T22">
        <f>IF(U22 &lt;&gt; "",1, 0)</f>
        <v>0</v>
      </c>
      <c r="U22" t="str">
        <f>IF(AND(B145 = "Interest Income",I145="pos_trend"), "Interest Income","")</f>
        <v/>
      </c>
      <c r="V22" t="str">
        <f t="shared" ref="V22:V38" si="1">IF(EXACT(U22,UPPER(U22)),U22,LOWER(U22))</f>
        <v/>
      </c>
      <c r="W22" t="str">
        <f>V22</f>
        <v/>
      </c>
    </row>
    <row r="23" spans="1:23" x14ac:dyDescent="0.3">
      <c r="A23" s="1">
        <v>7</v>
      </c>
      <c r="B23" t="s">
        <v>34</v>
      </c>
      <c r="J23">
        <f>IF(K23 &lt;&gt; "",2, 0)</f>
        <v>0</v>
      </c>
      <c r="K23" t="str">
        <f>IF(I146="pos_trend",B146,"")</f>
        <v/>
      </c>
      <c r="L23" t="str">
        <f t="shared" si="0"/>
        <v/>
      </c>
      <c r="M23" t="str">
        <f t="shared" ref="M23:M39" si="2">IF(L23&lt;&gt;"", M22 &amp; ", " &amp; L23,M22)</f>
        <v/>
      </c>
      <c r="T23">
        <f>IF(U23 &lt;&gt; "",2, 0)</f>
        <v>0</v>
      </c>
      <c r="U23" t="str">
        <f>IF(I151="pos_trend",B151,"")</f>
        <v/>
      </c>
      <c r="V23" t="str">
        <f t="shared" si="1"/>
        <v/>
      </c>
      <c r="W23" t="str">
        <f t="shared" ref="W23:W39" si="3">IF(V23&lt;&gt;"", W22 &amp; ", " &amp; V23,W22)</f>
        <v/>
      </c>
    </row>
    <row r="24" spans="1:23" x14ac:dyDescent="0.3">
      <c r="J24">
        <f>IF(K24 &lt;&gt; "",3, 0)</f>
        <v>0</v>
      </c>
      <c r="K24" t="str">
        <f>IF(I153="pos_trend",B153,"")</f>
        <v/>
      </c>
      <c r="L24" t="str">
        <f t="shared" si="0"/>
        <v/>
      </c>
      <c r="M24" t="str">
        <f t="shared" si="2"/>
        <v/>
      </c>
      <c r="T24">
        <f>IF(U24 &lt;&gt; "",3, 0)</f>
        <v>0</v>
      </c>
      <c r="U24" t="str">
        <f>IF(I161="pos_trend",B161,"")</f>
        <v/>
      </c>
      <c r="V24" t="str">
        <f t="shared" si="1"/>
        <v/>
      </c>
      <c r="W24" t="str">
        <f t="shared" si="3"/>
        <v/>
      </c>
    </row>
    <row r="25" spans="1:23" x14ac:dyDescent="0.3">
      <c r="J25">
        <f>IF(K25 &lt;&gt; "",4, 0)</f>
        <v>0</v>
      </c>
      <c r="K25" t="str">
        <f>IF(I154="pos_trend",B154,"")</f>
        <v/>
      </c>
      <c r="L25" t="str">
        <f t="shared" si="0"/>
        <v/>
      </c>
      <c r="M25" t="str">
        <f t="shared" si="2"/>
        <v/>
      </c>
      <c r="T25">
        <f>IF(U25 &lt;&gt; "",4, 0)</f>
        <v>0</v>
      </c>
      <c r="U25" t="str">
        <f>IF(I162="pos_trend",B162,"")</f>
        <v/>
      </c>
      <c r="V25" t="str">
        <f t="shared" si="1"/>
        <v/>
      </c>
      <c r="W25" t="str">
        <f t="shared" si="3"/>
        <v/>
      </c>
    </row>
    <row r="26" spans="1:23" x14ac:dyDescent="0.3">
      <c r="B26" s="1" t="s">
        <v>36</v>
      </c>
      <c r="C26" s="1" t="s">
        <v>108</v>
      </c>
      <c r="D26" s="1" t="s">
        <v>110</v>
      </c>
      <c r="E26" s="1" t="s">
        <v>112</v>
      </c>
      <c r="F26" s="1" t="s">
        <v>114</v>
      </c>
      <c r="J26">
        <f>IF(K26 &lt;&gt; "",5, 0)</f>
        <v>0</v>
      </c>
      <c r="K26" t="str">
        <f>IF(I155="pos_trend",B155,"")</f>
        <v/>
      </c>
      <c r="L26" t="str">
        <f t="shared" si="0"/>
        <v/>
      </c>
      <c r="M26" t="str">
        <f t="shared" si="2"/>
        <v/>
      </c>
      <c r="T26">
        <f>IF(U26 &lt;&gt; "",5, 0)</f>
        <v>0</v>
      </c>
      <c r="U26" t="str">
        <f>IF(I167="pos_trend",B167,"")</f>
        <v/>
      </c>
      <c r="V26" t="str">
        <f t="shared" si="1"/>
        <v/>
      </c>
      <c r="W26" t="str">
        <f t="shared" si="3"/>
        <v/>
      </c>
    </row>
    <row r="27" spans="1:23" x14ac:dyDescent="0.3">
      <c r="A27" s="1">
        <v>0</v>
      </c>
      <c r="B27" t="s">
        <v>41</v>
      </c>
      <c r="J27">
        <f>IF(K27 &lt;&gt; "",6, 0)</f>
        <v>6</v>
      </c>
      <c r="K27" t="str">
        <f>IF(I172="pos_trend",B172,"")</f>
        <v>Commission &amp; Fee Income</v>
      </c>
      <c r="L27" t="str">
        <f t="shared" si="0"/>
        <v>commission &amp; fee income</v>
      </c>
      <c r="M27" t="str">
        <f t="shared" si="2"/>
        <v>, commission &amp; fee income</v>
      </c>
      <c r="T27">
        <f>IF(U27 &lt;&gt; "",6, 0)</f>
        <v>0</v>
      </c>
      <c r="U27" t="str">
        <f>IF(I170="pos_trend",B170,"")</f>
        <v/>
      </c>
      <c r="V27" t="str">
        <f t="shared" si="1"/>
        <v/>
      </c>
      <c r="W27" t="str">
        <f t="shared" si="3"/>
        <v/>
      </c>
    </row>
    <row r="28" spans="1:23" x14ac:dyDescent="0.3">
      <c r="A28" s="1">
        <v>1</v>
      </c>
      <c r="B28" t="s">
        <v>42</v>
      </c>
      <c r="J28">
        <f>IF(K28 &lt;&gt; "",7, 0)</f>
        <v>0</v>
      </c>
      <c r="K28" t="str">
        <f>IF(I173="pos_trend",B173,"")</f>
        <v/>
      </c>
      <c r="L28" t="str">
        <f t="shared" si="0"/>
        <v/>
      </c>
      <c r="M28" t="str">
        <f t="shared" si="2"/>
        <v>, commission &amp; fee income</v>
      </c>
      <c r="T28">
        <f>IF(U28 &lt;&gt; "",7, 0)</f>
        <v>7</v>
      </c>
      <c r="U28" t="str">
        <f>IF(I171="pos_trend",B171,"")</f>
        <v>Trust Income, Commissions &amp; Fees</v>
      </c>
      <c r="V28" t="str">
        <f t="shared" si="1"/>
        <v>trust income, commissions &amp; fees</v>
      </c>
      <c r="W28" t="str">
        <f t="shared" si="3"/>
        <v>, trust income, commissions &amp; fees</v>
      </c>
    </row>
    <row r="29" spans="1:23" x14ac:dyDescent="0.3">
      <c r="A29" s="1">
        <v>2</v>
      </c>
      <c r="B29" t="s">
        <v>43</v>
      </c>
      <c r="J29">
        <f>IF(K29 &lt;&gt; "",8, 0)</f>
        <v>0</v>
      </c>
      <c r="K29" t="str">
        <f>IF(I174="pos_trend",B174,"")</f>
        <v/>
      </c>
      <c r="L29" t="str">
        <f t="shared" si="0"/>
        <v/>
      </c>
      <c r="M29" t="str">
        <f t="shared" si="2"/>
        <v>, commission &amp; fee income</v>
      </c>
      <c r="T29">
        <f>IF(U29 &lt;&gt; "",8, 0)</f>
        <v>8</v>
      </c>
      <c r="U29" t="str">
        <f>IF(I172="pos_trend",B172,"")</f>
        <v>Commission &amp; Fee Income</v>
      </c>
      <c r="V29" t="str">
        <f t="shared" si="1"/>
        <v>commission &amp; fee income</v>
      </c>
      <c r="W29" t="str">
        <f t="shared" si="3"/>
        <v>, trust income, commissions &amp; fees, commission &amp; fee income</v>
      </c>
    </row>
    <row r="30" spans="1:23" x14ac:dyDescent="0.3">
      <c r="A30" s="1">
        <v>3</v>
      </c>
      <c r="B30" t="s">
        <v>44</v>
      </c>
      <c r="J30">
        <f>IF(K30 &lt;&gt; "",9, 0)</f>
        <v>0</v>
      </c>
      <c r="K30" t="str">
        <f>IF(I185="pos_trend",B185,"")</f>
        <v/>
      </c>
      <c r="L30" t="str">
        <f t="shared" si="0"/>
        <v/>
      </c>
      <c r="M30" t="str">
        <f t="shared" si="2"/>
        <v>, commission &amp; fee income</v>
      </c>
      <c r="T30">
        <f>IF(U30 &lt;&gt; "",9, 0)</f>
        <v>0</v>
      </c>
      <c r="U30" t="str">
        <f>IF(I178="pos_trend",B178,"")</f>
        <v/>
      </c>
      <c r="V30" t="str">
        <f t="shared" si="1"/>
        <v/>
      </c>
      <c r="W30" t="str">
        <f t="shared" si="3"/>
        <v>, trust income, commissions &amp; fees, commission &amp; fee income</v>
      </c>
    </row>
    <row r="31" spans="1:23" x14ac:dyDescent="0.3">
      <c r="A31" s="1">
        <v>4</v>
      </c>
      <c r="B31" t="s">
        <v>45</v>
      </c>
      <c r="J31">
        <f>IF(K31 &lt;&gt; "",10, 0)</f>
        <v>0</v>
      </c>
      <c r="K31" t="str">
        <f>IF(I186="pos_trend",B186,"")</f>
        <v/>
      </c>
      <c r="L31" t="str">
        <f t="shared" si="0"/>
        <v/>
      </c>
      <c r="M31" t="str">
        <f t="shared" si="2"/>
        <v>, commission &amp; fee income</v>
      </c>
      <c r="T31">
        <f>IF(U31 &lt;&gt; "",10, 0)</f>
        <v>0</v>
      </c>
      <c r="U31" t="str">
        <f>IF(I199="pos_trend",B199,"")</f>
        <v/>
      </c>
      <c r="V31" t="str">
        <f t="shared" si="1"/>
        <v/>
      </c>
      <c r="W31" t="str">
        <f t="shared" si="3"/>
        <v>, trust income, commissions &amp; fees, commission &amp; fee income</v>
      </c>
    </row>
    <row r="32" spans="1:23" x14ac:dyDescent="0.3">
      <c r="J32">
        <f>IF(K32 &lt;&gt; "",11, 0)</f>
        <v>0</v>
      </c>
      <c r="K32" t="str">
        <f>IF(I187="pos_trend",B187,"")</f>
        <v/>
      </c>
      <c r="L32" t="str">
        <f t="shared" si="0"/>
        <v/>
      </c>
      <c r="M32" t="str">
        <f t="shared" si="2"/>
        <v>, commission &amp; fee income</v>
      </c>
      <c r="T32">
        <f>IF(U32 &lt;&gt; "",11, 0)</f>
        <v>11</v>
      </c>
      <c r="U32" t="str">
        <f>IF(I209="pos_trend",B209,"")</f>
        <v>EPS (Basic)</v>
      </c>
      <c r="V32" t="str">
        <f t="shared" si="1"/>
        <v>eps (basic)</v>
      </c>
      <c r="W32" t="str">
        <f t="shared" si="3"/>
        <v>, trust income, commissions &amp; fees, commission &amp; fee income, eps (basic)</v>
      </c>
    </row>
    <row r="33" spans="1:23" x14ac:dyDescent="0.3">
      <c r="B33" s="1" t="s">
        <v>46</v>
      </c>
      <c r="C33" s="1" t="s">
        <v>108</v>
      </c>
      <c r="D33" s="1" t="s">
        <v>110</v>
      </c>
      <c r="E33" s="1" t="s">
        <v>112</v>
      </c>
      <c r="F33" s="1" t="s">
        <v>114</v>
      </c>
      <c r="J33">
        <f>IF(K33 &lt;&gt; "",12, 0)</f>
        <v>0</v>
      </c>
      <c r="K33" t="str">
        <f>IF(I195="pos_trend",B195,"")</f>
        <v/>
      </c>
      <c r="L33" t="str">
        <f t="shared" si="0"/>
        <v/>
      </c>
      <c r="M33" t="str">
        <f t="shared" si="2"/>
        <v>, commission &amp; fee income</v>
      </c>
      <c r="T33">
        <f>IF(U33 &lt;&gt; "",12, 0)</f>
        <v>12</v>
      </c>
      <c r="U33" t="str">
        <f>IF(I231="pos_trend",B231,"")</f>
        <v>Net Loans</v>
      </c>
      <c r="V33" t="str">
        <f t="shared" si="1"/>
        <v>net loans</v>
      </c>
      <c r="W33" t="str">
        <f t="shared" si="3"/>
        <v>, trust income, commissions &amp; fees, commission &amp; fee income, eps (basic), net loans</v>
      </c>
    </row>
    <row r="34" spans="1:23" x14ac:dyDescent="0.3">
      <c r="A34" s="1">
        <v>0</v>
      </c>
      <c r="B34" t="s">
        <v>41</v>
      </c>
      <c r="J34">
        <f>IF(K34 &lt;&gt; "",13, 0)</f>
        <v>0</v>
      </c>
      <c r="K34" t="str">
        <f>IF(I196="pos_trend",B196,"")</f>
        <v/>
      </c>
      <c r="L34" t="str">
        <f t="shared" si="0"/>
        <v/>
      </c>
      <c r="M34" t="str">
        <f t="shared" si="2"/>
        <v>, commission &amp; fee income</v>
      </c>
      <c r="T34">
        <f>IF(U34 &lt;&gt; "",13, 0)</f>
        <v>13</v>
      </c>
      <c r="U34" t="str">
        <f>IF(I251="pos_trend",B251,"")</f>
        <v>Total Assets</v>
      </c>
      <c r="V34" t="str">
        <f t="shared" si="1"/>
        <v>total assets</v>
      </c>
      <c r="W34" t="str">
        <f t="shared" si="3"/>
        <v>, trust income, commissions &amp; fees, commission &amp; fee income, eps (basic), net loans, total assets</v>
      </c>
    </row>
    <row r="35" spans="1:23" x14ac:dyDescent="0.3">
      <c r="A35" s="1">
        <v>1</v>
      </c>
      <c r="B35" t="s">
        <v>42</v>
      </c>
      <c r="J35">
        <f>IF(K35 &lt;&gt; "",14, 0)</f>
        <v>0</v>
      </c>
      <c r="K35" t="str">
        <f>IF(I201="pos_trend",B201,"")</f>
        <v/>
      </c>
      <c r="L35" t="str">
        <f t="shared" si="0"/>
        <v/>
      </c>
      <c r="M35" t="str">
        <f t="shared" si="2"/>
        <v>, commission &amp; fee income</v>
      </c>
      <c r="T35">
        <f>IF(U35 &lt;&gt; "",14, 0)</f>
        <v>0</v>
      </c>
      <c r="U35" t="str">
        <f>IF(I279="pos_trend",B279,"")</f>
        <v/>
      </c>
      <c r="V35" t="str">
        <f t="shared" si="1"/>
        <v/>
      </c>
      <c r="W35" t="str">
        <f t="shared" si="3"/>
        <v>, trust income, commissions &amp; fees, commission &amp; fee income, eps (basic), net loans, total assets</v>
      </c>
    </row>
    <row r="36" spans="1:23" x14ac:dyDescent="0.3">
      <c r="A36" s="1">
        <v>2</v>
      </c>
      <c r="B36" t="s">
        <v>43</v>
      </c>
      <c r="J36">
        <f>IF(K36 &lt;&gt; "",15, 0)</f>
        <v>0</v>
      </c>
      <c r="K36" t="str">
        <f>IF(I202="pos_trend",B202,"")</f>
        <v/>
      </c>
      <c r="L36" t="str">
        <f t="shared" si="0"/>
        <v/>
      </c>
      <c r="M36" t="str">
        <f t="shared" si="2"/>
        <v>, commission &amp; fee income</v>
      </c>
      <c r="T36">
        <f>IF(U36 &lt;&gt; "",15, 0)</f>
        <v>0</v>
      </c>
      <c r="U36" t="str">
        <f>IF(I336="pos_trend",B336,"")</f>
        <v/>
      </c>
      <c r="V36" t="str">
        <f t="shared" si="1"/>
        <v/>
      </c>
      <c r="W36" t="str">
        <f t="shared" si="3"/>
        <v>, trust income, commissions &amp; fees, commission &amp; fee income, eps (basic), net loans, total assets</v>
      </c>
    </row>
    <row r="37" spans="1:23" x14ac:dyDescent="0.3">
      <c r="A37" s="1">
        <v>3</v>
      </c>
      <c r="B37" t="s">
        <v>44</v>
      </c>
      <c r="J37">
        <f>IF(K37 &lt;&gt; "",16, 0)</f>
        <v>0</v>
      </c>
      <c r="K37" t="str">
        <f>IF(I203="pos_trend",B203,"")</f>
        <v/>
      </c>
      <c r="L37" t="str">
        <f t="shared" si="0"/>
        <v/>
      </c>
      <c r="M37" t="str">
        <f t="shared" si="2"/>
        <v>, commission &amp; fee income</v>
      </c>
      <c r="T37">
        <f>IF(U37 &lt;&gt; "",16, 0)</f>
        <v>16</v>
      </c>
      <c r="U37" t="str">
        <f>IF(I235="pos_trend",B235,"")</f>
        <v>Real Estate Mortgage Loans</v>
      </c>
      <c r="V37" t="str">
        <f t="shared" si="1"/>
        <v>real estate mortgage loans</v>
      </c>
      <c r="W37" t="str">
        <f t="shared" si="3"/>
        <v>, trust income, commissions &amp; fees, commission &amp; fee income, eps (basic), net loans, total assets, real estate mortgage loans</v>
      </c>
    </row>
    <row r="38" spans="1:23" x14ac:dyDescent="0.3">
      <c r="A38" s="1">
        <v>4</v>
      </c>
      <c r="B38" t="s">
        <v>60</v>
      </c>
      <c r="J38">
        <f>IF(K38 &lt;&gt; "",17, 0)</f>
        <v>0</v>
      </c>
      <c r="K38" t="str">
        <f>IF(I351="pos_trend",B351,"")</f>
        <v/>
      </c>
      <c r="L38" t="str">
        <f t="shared" si="0"/>
        <v/>
      </c>
      <c r="M38" t="str">
        <f t="shared" si="2"/>
        <v>, commission &amp; fee income</v>
      </c>
      <c r="T38">
        <f>IF(U38 &lt;&gt; "",17, 0)</f>
        <v>0</v>
      </c>
      <c r="U38" t="str">
        <f>IF(I236="pos_trend",B236,"")</f>
        <v/>
      </c>
      <c r="V38" t="str">
        <f t="shared" si="1"/>
        <v/>
      </c>
      <c r="W38" t="str">
        <f t="shared" si="3"/>
        <v>, trust income, commissions &amp; fees, commission &amp; fee income, eps (basic), net loans, total assets, real estate mortgage loans</v>
      </c>
    </row>
    <row r="39" spans="1:23" x14ac:dyDescent="0.3">
      <c r="A39" s="1">
        <v>5</v>
      </c>
      <c r="B39" t="s">
        <v>63</v>
      </c>
      <c r="K39" t="str">
        <f>IF(I352="pos_trend",B352,"")</f>
        <v/>
      </c>
      <c r="M39" t="str">
        <f t="shared" si="2"/>
        <v>, commission &amp; fee income</v>
      </c>
      <c r="W39" t="str">
        <f t="shared" si="3"/>
        <v>, trust income, commissions &amp; fees, commission &amp; fee income, eps (basic), net loans, total assets, real estate mortgage loans</v>
      </c>
    </row>
    <row r="40" spans="1:23" x14ac:dyDescent="0.3">
      <c r="J40">
        <f>MAX(J22:J39)</f>
        <v>6</v>
      </c>
      <c r="K40" t="str">
        <f>VLOOKUP(J40,J22:K39,2,FALSE)</f>
        <v>Commission &amp; Fee Income</v>
      </c>
      <c r="M40" t="str">
        <f>IF(IFERROR(FIND(",",M39),TRUE)=TRUE,M39,IF(NOT(EXACT(K40,UPPER(K40))),SUBSTITUTE(M39,LOWER(K40),"and "&amp;LOWER(K40)),SUBSTITUTE(M39,K40,"and "&amp;K40)))</f>
        <v>, and commission &amp; fee income</v>
      </c>
      <c r="T40">
        <f>MAX(T22:T39)</f>
        <v>16</v>
      </c>
      <c r="U40" t="str">
        <f>VLOOKUP(T40,T22:U39,2,FALSE)</f>
        <v>Real Estate Mortgage Loans</v>
      </c>
      <c r="W40" t="str">
        <f>IF(IFERROR(FIND(",",W39),TRUE)=TRUE,W39,IF(NOT(EXACT(U40,UPPER(U40))),SUBSTITUTE(W39,LOWER(U40),"and "&amp;LOWER(U40)),SUBSTITUTE(W39,U40,"and "&amp;U40)))</f>
        <v>, trust income, commissions &amp; fees, commission &amp; fee income, eps (basic), net loans, total assets, and real estate mortgage loans</v>
      </c>
    </row>
    <row r="41" spans="1:23" x14ac:dyDescent="0.3">
      <c r="B41" s="1" t="s">
        <v>68</v>
      </c>
      <c r="C41" s="1" t="s">
        <v>4969</v>
      </c>
      <c r="D41" s="1" t="s">
        <v>4970</v>
      </c>
      <c r="E41" s="1" t="s">
        <v>8175</v>
      </c>
      <c r="F41" s="1" t="s">
        <v>8176</v>
      </c>
    </row>
    <row r="42" spans="1:23" x14ac:dyDescent="0.3">
      <c r="A42" s="1">
        <v>0</v>
      </c>
      <c r="B42" t="s">
        <v>73</v>
      </c>
      <c r="K42" t="str">
        <f>SUBSTITUTE(IF(M40&lt;&gt;"", D1 &amp; " has managed to increase " &amp; M40 &amp; " each year since " &amp; C144, "No positive trends")," , "," ")</f>
        <v>Athens Bancshares has managed to increase and commission &amp; fee income each year since 2012</v>
      </c>
      <c r="U42" t="str">
        <f>SUBSTITUTE(IF(W40&lt;&gt;"", D1 &amp; " has managed to increase " &amp; W40 &amp; " each year since " &amp; C144, "No positive trends")," , "," ")</f>
        <v>Athens Bancshares has managed to increase trust income, commissions &amp; fees, commission &amp; fee income, eps (basic), net loans, total assets, and real estate mortgage loans each year since 2012</v>
      </c>
    </row>
    <row r="43" spans="1:23" x14ac:dyDescent="0.3">
      <c r="A43" s="1">
        <v>1</v>
      </c>
      <c r="B43" t="s">
        <v>78</v>
      </c>
    </row>
    <row r="44" spans="1:23" x14ac:dyDescent="0.3">
      <c r="A44" s="1">
        <v>2</v>
      </c>
      <c r="B44" t="s">
        <v>82</v>
      </c>
    </row>
    <row r="45" spans="1:23" x14ac:dyDescent="0.3">
      <c r="A45" s="1">
        <v>3</v>
      </c>
      <c r="B45" t="s">
        <v>87</v>
      </c>
    </row>
    <row r="47" spans="1:23" x14ac:dyDescent="0.3">
      <c r="B47" s="1" t="s">
        <v>92</v>
      </c>
      <c r="C47" s="1" t="s">
        <v>108</v>
      </c>
      <c r="D47" s="1" t="s">
        <v>110</v>
      </c>
      <c r="E47" s="1" t="s">
        <v>112</v>
      </c>
      <c r="F47" s="1" t="s">
        <v>114</v>
      </c>
    </row>
    <row r="48" spans="1:23" x14ac:dyDescent="0.3">
      <c r="A48" s="1">
        <v>0</v>
      </c>
      <c r="B48" t="s">
        <v>93</v>
      </c>
    </row>
    <row r="49" spans="1:14" x14ac:dyDescent="0.3">
      <c r="A49" s="1">
        <v>1</v>
      </c>
      <c r="B49" t="s">
        <v>94</v>
      </c>
    </row>
    <row r="50" spans="1:14" x14ac:dyDescent="0.3">
      <c r="A50" s="1">
        <v>2</v>
      </c>
      <c r="B50" t="s">
        <v>95</v>
      </c>
    </row>
    <row r="51" spans="1:14" x14ac:dyDescent="0.3">
      <c r="A51" s="1">
        <v>3</v>
      </c>
      <c r="B51" t="s">
        <v>96</v>
      </c>
    </row>
    <row r="52" spans="1:14" x14ac:dyDescent="0.3">
      <c r="A52" s="1">
        <v>4</v>
      </c>
      <c r="B52" t="s">
        <v>97</v>
      </c>
    </row>
    <row r="54" spans="1:14" x14ac:dyDescent="0.3">
      <c r="B54" s="1" t="s">
        <v>98</v>
      </c>
      <c r="C54" s="1" t="s">
        <v>108</v>
      </c>
      <c r="D54" s="1" t="s">
        <v>110</v>
      </c>
      <c r="E54" s="1" t="s">
        <v>112</v>
      </c>
      <c r="F54" s="1" t="s">
        <v>114</v>
      </c>
    </row>
    <row r="55" spans="1:14" x14ac:dyDescent="0.3">
      <c r="A55" s="1">
        <v>0</v>
      </c>
      <c r="B55" t="s">
        <v>99</v>
      </c>
    </row>
    <row r="56" spans="1:14" x14ac:dyDescent="0.3">
      <c r="A56" s="1">
        <v>1</v>
      </c>
      <c r="B56" t="s">
        <v>100</v>
      </c>
    </row>
    <row r="57" spans="1:14" x14ac:dyDescent="0.3">
      <c r="A57" s="1">
        <v>2</v>
      </c>
      <c r="B57" t="s">
        <v>101</v>
      </c>
    </row>
    <row r="58" spans="1:14" x14ac:dyDescent="0.3">
      <c r="A58" s="1">
        <v>3</v>
      </c>
      <c r="B58" t="s">
        <v>102</v>
      </c>
    </row>
    <row r="60" spans="1:14" x14ac:dyDescent="0.3">
      <c r="B60" s="1" t="s">
        <v>103</v>
      </c>
      <c r="C60" s="1" t="s">
        <v>8177</v>
      </c>
      <c r="D60" s="1" t="s">
        <v>105</v>
      </c>
      <c r="E60" s="1" t="s">
        <v>106</v>
      </c>
      <c r="F60" s="1" t="s">
        <v>107</v>
      </c>
      <c r="I60" t="str">
        <f t="shared" ref="I60:I123" si="4">IF(AND(K60&gt; J60, L60&gt; K60, M60&gt; L60, N60&gt; M60), "pos_trend", IF(AND(K60&lt; J60, L60&lt; K60, M60&lt; L60, N60&lt; M60), "neg_trend", "N/A"))</f>
        <v>N/A</v>
      </c>
      <c r="J60" t="str">
        <f t="shared" ref="J60:J123" si="5">IFERROR(IF(TRIM(C60)="-", "N/A", IF(RIGHT(C60,1)=")",IF(RIGHT(C60,2)="T)",-1000000000000*VALUE(MID(C60,2,LEN(C60)-3)),IF(RIGHT(C60,2)="M)",-1000000*VALUE(MID(C60,2,LEN(C60)-3)),IF(RIGHT(C60,2)="B)",-1000000000*VALUE(MID(C60,2,LEN(C60)-3)),IF(RIGHT(C60,2)="k)",-1000*VALUE(MID(C60,2,LEN(C60)-3)),VALUE(SUBSTITUTE(C60,",","")))))),IF(RIGHT(C60,1)="T",1000000000000*VALUE(LEFT(C60,LEN(C60)-1)),IF(RIGHT(C60,1)="M",1000000*VALUE(LEFT(C60,LEN(C60)-1)),IF(RIGHT(C60,1)="B",1000000000*VALUE(LEFT(C60,LEN(C60)-1)),IF(RIGHT(C60,1)="%",0.01*VALUE(LEFT(C60,LEN(C60)-1)),IF(RIGHT(C60,1)="k",1000*VALUE(LEFT(C60,LEN(C60)-1)),VALUE(SUBSTITUTE(C60,",",""))))))))),"N/A")</f>
        <v>N/A</v>
      </c>
      <c r="K60" t="str">
        <f t="shared" ref="K60:K123" si="6">IFERROR(IF(TRIM(D60)="-", "N/A", IF(RIGHT(D60,1)=")",IF(RIGHT(D60,2)="T)",-1000000000000*VALUE(MID(D60,2,LEN(D60)-3)),IF(RIGHT(D60,2)="M)",-1000000*VALUE(MID(D60,2,LEN(D60)-3)),IF(RIGHT(D60,2)="B)",-1000000000*VALUE(MID(D60,2,LEN(D60)-3)),IF(RIGHT(D60,2)="k)",-1000*VALUE(MID(D60,2,LEN(D60)-3)),VALUE(SUBSTITUTE(D60,",","")))))),IF(RIGHT(D60,1)="T",1000000000000*VALUE(LEFT(D60,LEN(D60)-1)),IF(RIGHT(D60,1)="M",1000000*VALUE(LEFT(D60,LEN(D60)-1)),IF(RIGHT(D60,1)="B",1000000000*VALUE(LEFT(D60,LEN(D60)-1)),IF(RIGHT(D60,1)="%",0.01*VALUE(LEFT(D60,LEN(D60)-1)),IF(RIGHT(D60,1)="k",1000*VALUE(LEFT(D60,LEN(D60)-1)),VALUE(SUBSTITUTE(D60,",",""))))))))),"N/A")</f>
        <v>N/A</v>
      </c>
      <c r="L60" t="str">
        <f t="shared" ref="L60:L123" si="7">IFERROR(IF(TRIM(E60)="-", "N/A", IF(RIGHT(E60,1)=")",IF(RIGHT(E60,2)="T)",-1000000000000*VALUE(MID(E60,2,LEN(E60)-3)),IF(RIGHT(E60,2)="M)",-1000000*VALUE(MID(E60,2,LEN(E60)-3)),IF(RIGHT(E60,2)="B)",-1000000000*VALUE(MID(E60,2,LEN(E60)-3)),IF(RIGHT(E60,2)="k)",-1000*VALUE(MID(E60,2,LEN(E60)-3)),VALUE(SUBSTITUTE(E60,",","")))))),IF(RIGHT(E60,1)="T",1000000000000*VALUE(LEFT(E60,LEN(E60)-1)),IF(RIGHT(E60,1)="M",1000000*VALUE(LEFT(E60,LEN(E60)-1)),IF(RIGHT(E60,1)="B",1000000000*VALUE(LEFT(E60,LEN(E60)-1)),IF(RIGHT(E60,1)="%",0.01*VALUE(LEFT(E60,LEN(E60)-1)),IF(RIGHT(E60,1)="k",1000*VALUE(LEFT(E60,LEN(E60)-1)),VALUE(SUBSTITUTE(E60,",",""))))))))),"N/A")</f>
        <v>N/A</v>
      </c>
      <c r="M60" t="str">
        <f t="shared" ref="M60:M123" si="8">IFERROR(IF(TRIM(F60)="-", "N/A", IF(RIGHT(F60,1)=")",IF(RIGHT(F60,2)="T)",-1000000000000*VALUE(MID(F60,2,LEN(F60)-3)),IF(RIGHT(F60,2)="M)",-1000000*VALUE(MID(F60,2,LEN(F60)-3)),IF(RIGHT(F60,2)="B)",-1000000000*VALUE(MID(F60,2,LEN(F60)-3)),IF(RIGHT(F60,2)="k)",-1000*VALUE(MID(F60,2,LEN(F60)-3)),VALUE(SUBSTITUTE(F60,",","")))))),IF(RIGHT(F60,1)="T",1000000000000*VALUE(LEFT(F60,LEN(F60)-1)),IF(RIGHT(F60,1)="M",1000000*VALUE(LEFT(F60,LEN(F60)-1)),IF(RIGHT(F60,1)="B",1000000000*VALUE(LEFT(F60,LEN(F60)-1)),IF(RIGHT(F60,1)="%",0.01*VALUE(LEFT(F60,LEN(F60)-1)),IF(RIGHT(F60,1)="k",1000*VALUE(LEFT(F60,LEN(F60)-1)),VALUE(SUBSTITUTE(F60,",",""))))))))),"N/A")</f>
        <v>N/A</v>
      </c>
      <c r="N60" t="str">
        <f t="shared" ref="N60:N123" si="9">IFERROR(IF(TRIM(G60)="-", "N/A", IF(RIGHT(G60,1)=")",IF(RIGHT(G60,2)="T)",-1000000000000*VALUE(MID(G60,2,LEN(G60)-3)),IF(RIGHT(G60,2)="M)",-1000000*VALUE(MID(G60,2,LEN(G60)-3)),IF(RIGHT(G60,2)="B)",-1000000000*VALUE(MID(G60,2,LEN(G60)-3)),IF(RIGHT(G60,2)="k)",-1000*VALUE(MID(G60,2,LEN(G60)-3)),VALUE(SUBSTITUTE(G60,",","")))))),IF(RIGHT(G60,1)="T",1000000000000*VALUE(LEFT(G60,LEN(G60)-1)),IF(RIGHT(G60,1)="M",1000000*VALUE(LEFT(G60,LEN(G60)-1)),IF(RIGHT(G60,1)="B",1000000000*VALUE(LEFT(G60,LEN(G60)-1)),IF(RIGHT(G60,1)="%",0.01*VALUE(LEFT(G60,LEN(G60)-1)),IF(RIGHT(G60,1)="k",1000*VALUE(LEFT(G60,LEN(G60)-1)),VALUE(SUBSTITUTE(G60,",",""))))))))),"N/A")</f>
        <v>N/A</v>
      </c>
    </row>
    <row r="61" spans="1:14" x14ac:dyDescent="0.3">
      <c r="A61" s="1">
        <v>0</v>
      </c>
      <c r="B61" t="s">
        <v>108</v>
      </c>
      <c r="E61">
        <v>-1</v>
      </c>
      <c r="F61">
        <v>0.19</v>
      </c>
      <c r="I61" t="str">
        <f t="shared" si="4"/>
        <v>N/A</v>
      </c>
      <c r="J61" t="str">
        <f t="shared" si="5"/>
        <v>N/A</v>
      </c>
      <c r="K61" t="str">
        <f t="shared" si="6"/>
        <v>N/A</v>
      </c>
      <c r="L61">
        <f t="shared" si="7"/>
        <v>-1</v>
      </c>
      <c r="M61">
        <f t="shared" si="8"/>
        <v>0.19</v>
      </c>
      <c r="N61" t="str">
        <f t="shared" si="9"/>
        <v>N/A</v>
      </c>
    </row>
    <row r="62" spans="1:14" x14ac:dyDescent="0.3">
      <c r="A62" s="1">
        <v>1</v>
      </c>
      <c r="B62" t="s">
        <v>110</v>
      </c>
      <c r="E62">
        <v>-1</v>
      </c>
      <c r="F62">
        <v>0.22</v>
      </c>
      <c r="I62" t="str">
        <f t="shared" si="4"/>
        <v>N/A</v>
      </c>
      <c r="J62" t="str">
        <f t="shared" si="5"/>
        <v>N/A</v>
      </c>
      <c r="K62" t="str">
        <f t="shared" si="6"/>
        <v>N/A</v>
      </c>
      <c r="L62">
        <f t="shared" si="7"/>
        <v>-1</v>
      </c>
      <c r="M62">
        <f t="shared" si="8"/>
        <v>0.22</v>
      </c>
      <c r="N62" t="str">
        <f t="shared" si="9"/>
        <v>N/A</v>
      </c>
    </row>
    <row r="63" spans="1:14" x14ac:dyDescent="0.3">
      <c r="A63" s="1">
        <v>2</v>
      </c>
      <c r="B63" t="s">
        <v>112</v>
      </c>
      <c r="F63">
        <v>0.08</v>
      </c>
      <c r="I63" t="str">
        <f t="shared" si="4"/>
        <v>N/A</v>
      </c>
      <c r="J63" t="str">
        <f t="shared" si="5"/>
        <v>N/A</v>
      </c>
      <c r="K63" t="str">
        <f t="shared" si="6"/>
        <v>N/A</v>
      </c>
      <c r="L63" t="str">
        <f t="shared" si="7"/>
        <v>N/A</v>
      </c>
      <c r="M63">
        <f t="shared" si="8"/>
        <v>0.08</v>
      </c>
      <c r="N63" t="str">
        <f t="shared" si="9"/>
        <v>N/A</v>
      </c>
    </row>
    <row r="64" spans="1:14" x14ac:dyDescent="0.3">
      <c r="A64" s="1">
        <v>3</v>
      </c>
      <c r="B64" t="s">
        <v>114</v>
      </c>
      <c r="F64">
        <v>0.12</v>
      </c>
      <c r="I64" t="str">
        <f t="shared" si="4"/>
        <v>N/A</v>
      </c>
      <c r="J64" t="str">
        <f t="shared" si="5"/>
        <v>N/A</v>
      </c>
      <c r="K64" t="str">
        <f t="shared" si="6"/>
        <v>N/A</v>
      </c>
      <c r="L64" t="str">
        <f t="shared" si="7"/>
        <v>N/A</v>
      </c>
      <c r="M64">
        <f t="shared" si="8"/>
        <v>0.12</v>
      </c>
      <c r="N64" t="str">
        <f t="shared" si="9"/>
        <v>N/A</v>
      </c>
    </row>
    <row r="65" spans="1:14" x14ac:dyDescent="0.3">
      <c r="A65" s="1">
        <v>4</v>
      </c>
      <c r="B65" t="s">
        <v>116</v>
      </c>
      <c r="E65">
        <v>0.18</v>
      </c>
      <c r="F65">
        <v>0.08</v>
      </c>
      <c r="I65" t="str">
        <f t="shared" si="4"/>
        <v>N/A</v>
      </c>
      <c r="J65" t="str">
        <f t="shared" si="5"/>
        <v>N/A</v>
      </c>
      <c r="K65" t="str">
        <f t="shared" si="6"/>
        <v>N/A</v>
      </c>
      <c r="L65">
        <f t="shared" si="7"/>
        <v>0.18</v>
      </c>
      <c r="M65">
        <f t="shared" si="8"/>
        <v>0.08</v>
      </c>
      <c r="N65" t="str">
        <f t="shared" si="9"/>
        <v>N/A</v>
      </c>
    </row>
    <row r="66" spans="1:14" x14ac:dyDescent="0.3">
      <c r="A66" s="1">
        <v>5</v>
      </c>
      <c r="B66" t="s">
        <v>118</v>
      </c>
      <c r="I66" t="str">
        <f t="shared" si="4"/>
        <v>N/A</v>
      </c>
      <c r="J66" t="str">
        <f t="shared" si="5"/>
        <v>N/A</v>
      </c>
      <c r="K66" t="str">
        <f t="shared" si="6"/>
        <v>N/A</v>
      </c>
      <c r="L66" t="str">
        <f t="shared" si="7"/>
        <v>N/A</v>
      </c>
      <c r="M66" t="str">
        <f t="shared" si="8"/>
        <v>N/A</v>
      </c>
      <c r="N66" t="str">
        <f t="shared" si="9"/>
        <v>N/A</v>
      </c>
    </row>
    <row r="67" spans="1:14" x14ac:dyDescent="0.3">
      <c r="D67" t="s">
        <v>120</v>
      </c>
      <c r="E67" t="str">
        <f>C1</f>
        <v>Athens Bancshares Corporation (AFCB)</v>
      </c>
      <c r="I67" t="str">
        <f t="shared" si="4"/>
        <v>N/A</v>
      </c>
      <c r="J67" t="str">
        <f t="shared" si="5"/>
        <v>N/A</v>
      </c>
      <c r="K67" t="str">
        <f t="shared" si="6"/>
        <v>N/A</v>
      </c>
      <c r="L67" t="str">
        <f t="shared" si="7"/>
        <v>N/A</v>
      </c>
      <c r="M67" t="str">
        <f t="shared" si="8"/>
        <v>N/A</v>
      </c>
      <c r="N67" t="str">
        <f t="shared" si="9"/>
        <v>N/A</v>
      </c>
    </row>
    <row r="68" spans="1:14" x14ac:dyDescent="0.3">
      <c r="A68" s="1">
        <v>0</v>
      </c>
      <c r="B68" t="s">
        <v>121</v>
      </c>
      <c r="C68" t="s">
        <v>8169</v>
      </c>
      <c r="D68">
        <f ca="1">AVERAGE(VALUE(INDIRECT("J"&amp;(MATCH(B68,B69:B500,0)+68))),VALUE(INDIRECT("J"&amp;(MATCH(B68,B69:B500,0)+79))),VALUE(INDIRECT("J"&amp;(MATCH(B68,B69:B500,0)+90))),VALUE(INDIRECT("J"&amp;(MATCH(B68,B69:B500,0)+101))))</f>
        <v>344957500</v>
      </c>
      <c r="E68" t="str">
        <f t="shared" ref="E68:E76" ca="1" si="10">IF(AND(C68&lt;&gt;"",D68&lt;&gt;0),IF(VALUE(J68)&gt;VALUE(K68),"above average","below average"),"no data")</f>
        <v>below average</v>
      </c>
      <c r="I68" t="str">
        <f t="shared" ca="1" si="4"/>
        <v>N/A</v>
      </c>
      <c r="J68">
        <f t="shared" si="5"/>
        <v>65120000.000000007</v>
      </c>
      <c r="K68">
        <f t="shared" ca="1" si="6"/>
        <v>344957500</v>
      </c>
      <c r="L68" t="str">
        <f t="shared" ca="1" si="7"/>
        <v>N/A</v>
      </c>
      <c r="M68" t="str">
        <f t="shared" si="8"/>
        <v>N/A</v>
      </c>
      <c r="N68" t="str">
        <f t="shared" si="9"/>
        <v>N/A</v>
      </c>
    </row>
    <row r="69" spans="1:14" x14ac:dyDescent="0.3">
      <c r="A69" s="1">
        <v>1</v>
      </c>
      <c r="B69" t="s">
        <v>122</v>
      </c>
      <c r="D69" t="e">
        <f ca="1">AVERAGE(VALUE(INDIRECT("J"&amp;(MATCH(B69,B70:B501,0)+69))),VALUE(INDIRECT("J"&amp;(MATCH(B69,B70:B501,0)+80))),VALUE(INDIRECT("J"&amp;(MATCH(B69,B70:B501,0)+91))),VALUE(INDIRECT("J"&amp;(MATCH(B69,B70:B501,0)+102))))</f>
        <v>#VALUE!</v>
      </c>
      <c r="E69" t="e">
        <f t="shared" ca="1" si="10"/>
        <v>#VALUE!</v>
      </c>
      <c r="I69" t="str">
        <f t="shared" ca="1" si="4"/>
        <v>N/A</v>
      </c>
      <c r="J69" t="str">
        <f t="shared" si="5"/>
        <v>N/A</v>
      </c>
      <c r="K69" t="str">
        <f t="shared" ca="1" si="6"/>
        <v>N/A</v>
      </c>
      <c r="L69" t="str">
        <f t="shared" ca="1" si="7"/>
        <v>N/A</v>
      </c>
      <c r="M69" t="str">
        <f t="shared" si="8"/>
        <v>N/A</v>
      </c>
      <c r="N69" t="str">
        <f t="shared" si="9"/>
        <v>N/A</v>
      </c>
    </row>
    <row r="70" spans="1:14" x14ac:dyDescent="0.3">
      <c r="A70" s="1">
        <v>2</v>
      </c>
      <c r="B70" t="s">
        <v>123</v>
      </c>
      <c r="C70" t="s">
        <v>8170</v>
      </c>
      <c r="D70">
        <f ca="1">AVERAGE(VALUE(INDIRECT("J"&amp;(MATCH(B70,B71:B502,0)+70))),VALUE(INDIRECT("J"&amp;(MATCH(B70,B71:B502,0)+81))),VALUE(INDIRECT("J"&amp;(MATCH(B70,B71:B502,0)+92))),VALUE(INDIRECT("J"&amp;(MATCH(B70,B71:B502,0)+103))))</f>
        <v>17.5075</v>
      </c>
      <c r="E70" t="str">
        <f t="shared" ca="1" si="10"/>
        <v>above average</v>
      </c>
      <c r="F70" t="str">
        <f t="shared" ref="F70:F76" ca="1" si="11">IF(E70="above average",LOWER(TRIM(IF(ISNUMBER(VALUE(RIGHT(B70,1))),REPLACE(B70,LEN(B70),1,""),B70))),"")</f>
        <v>trailing p/e</v>
      </c>
      <c r="G70" t="str">
        <f ca="1">IFERROR(LEFT(F70,FIND("(",F70) - 2),F70)</f>
        <v>trailing p/e</v>
      </c>
      <c r="I70" t="str">
        <f t="shared" ca="1" si="4"/>
        <v>N/A</v>
      </c>
      <c r="J70">
        <f t="shared" si="5"/>
        <v>17.84</v>
      </c>
      <c r="K70">
        <f t="shared" ca="1" si="6"/>
        <v>17.5075</v>
      </c>
      <c r="L70" t="str">
        <f t="shared" ca="1" si="7"/>
        <v>N/A</v>
      </c>
      <c r="M70" t="str">
        <f t="shared" ca="1" si="8"/>
        <v>N/A</v>
      </c>
      <c r="N70" t="str">
        <f t="shared" ca="1" si="9"/>
        <v>N/A</v>
      </c>
    </row>
    <row r="71" spans="1:14" x14ac:dyDescent="0.3">
      <c r="A71" s="1">
        <v>3</v>
      </c>
      <c r="B71" t="s">
        <v>124</v>
      </c>
      <c r="D71">
        <f ca="1">AVERAGE(VALUE(INDIRECT("J"&amp;(MATCH(B71,B72:B503,0)+71))),VALUE(INDIRECT("J"&amp;(MATCH(B71,B72:B503,0)+82))),VALUE(INDIRECT("J"&amp;(MATCH(B71,B72:B503,0)+93))),VALUE(INDIRECT("J"&amp;(MATCH(B71,B72:B503,0)+104))))</f>
        <v>14.8675</v>
      </c>
      <c r="E71" t="str">
        <f t="shared" ca="1" si="10"/>
        <v>no data</v>
      </c>
      <c r="F71" t="str">
        <f t="shared" ca="1" si="11"/>
        <v/>
      </c>
      <c r="G71" t="str">
        <f t="shared" ref="G71:G76" ca="1" si="12">IF(F71&lt;&gt;"", G70 &amp; ", " &amp; IFERROR(LEFT(F71,FIND("(",F71) - 2),F71),G70)</f>
        <v>trailing p/e</v>
      </c>
      <c r="I71" t="str">
        <f t="shared" ca="1" si="4"/>
        <v>N/A</v>
      </c>
      <c r="J71" t="str">
        <f t="shared" si="5"/>
        <v>N/A</v>
      </c>
      <c r="K71">
        <f t="shared" ca="1" si="6"/>
        <v>14.8675</v>
      </c>
      <c r="L71" t="str">
        <f t="shared" ca="1" si="7"/>
        <v>N/A</v>
      </c>
      <c r="M71" t="str">
        <f t="shared" ca="1" si="8"/>
        <v>N/A</v>
      </c>
      <c r="N71" t="str">
        <f t="shared" ca="1" si="9"/>
        <v>N/A</v>
      </c>
    </row>
    <row r="72" spans="1:14" x14ac:dyDescent="0.3">
      <c r="A72" s="1">
        <v>4</v>
      </c>
      <c r="B72" t="s">
        <v>126</v>
      </c>
      <c r="D72">
        <f ca="1">AVERAGE(VALUE(INDIRECT("J"&amp;(MATCH(B72,B73:B504,0)+72))),VALUE(INDIRECT("J"&amp;(MATCH(B72,B73:B504,0)+83))),VALUE(INDIRECT("J"&amp;(MATCH(B72,B73:B504,0)+94))),VALUE(INDIRECT("J"&amp;(MATCH(B72,B73:B504,0)+105))))</f>
        <v>2.6199999999999997</v>
      </c>
      <c r="E72" t="str">
        <f t="shared" ca="1" si="10"/>
        <v>no data</v>
      </c>
      <c r="F72" t="str">
        <f t="shared" ca="1" si="11"/>
        <v/>
      </c>
      <c r="G72" t="str">
        <f t="shared" ca="1" si="12"/>
        <v>trailing p/e</v>
      </c>
      <c r="I72" t="str">
        <f t="shared" ca="1" si="4"/>
        <v>N/A</v>
      </c>
      <c r="J72" t="str">
        <f t="shared" si="5"/>
        <v>N/A</v>
      </c>
      <c r="K72">
        <f t="shared" ca="1" si="6"/>
        <v>2.62</v>
      </c>
      <c r="L72" t="str">
        <f t="shared" ca="1" si="7"/>
        <v>N/A</v>
      </c>
      <c r="M72" t="str">
        <f t="shared" ca="1" si="8"/>
        <v>N/A</v>
      </c>
      <c r="N72" t="str">
        <f t="shared" ca="1" si="9"/>
        <v>N/A</v>
      </c>
    </row>
    <row r="73" spans="1:14" x14ac:dyDescent="0.3">
      <c r="A73" s="1">
        <v>5</v>
      </c>
      <c r="B73" t="s">
        <v>128</v>
      </c>
      <c r="C73" t="s">
        <v>539</v>
      </c>
      <c r="D73">
        <f ca="1">AVERAGE(VALUE(INDIRECT("J"&amp;(MATCH(B73,B74:B505,0)+73))),VALUE(INDIRECT("J"&amp;(MATCH(B73,B74:B505,0)+84))),VALUE(INDIRECT("J"&amp;(MATCH(B73,B74:B505,0)+95))),VALUE(INDIRECT("J"&amp;(MATCH(B73,B74:B505,0)+106))))</f>
        <v>5.16</v>
      </c>
      <c r="E73" t="str">
        <f t="shared" ca="1" si="10"/>
        <v>below average</v>
      </c>
      <c r="F73" t="str">
        <f t="shared" ca="1" si="11"/>
        <v/>
      </c>
      <c r="G73" t="str">
        <f t="shared" ca="1" si="12"/>
        <v>trailing p/e</v>
      </c>
      <c r="I73" t="str">
        <f t="shared" ca="1" si="4"/>
        <v>N/A</v>
      </c>
      <c r="J73">
        <f t="shared" si="5"/>
        <v>2.99</v>
      </c>
      <c r="K73">
        <f t="shared" ca="1" si="6"/>
        <v>5.16</v>
      </c>
      <c r="L73" t="str">
        <f t="shared" ca="1" si="7"/>
        <v>N/A</v>
      </c>
      <c r="M73" t="str">
        <f t="shared" ca="1" si="8"/>
        <v>N/A</v>
      </c>
      <c r="N73" t="str">
        <f t="shared" ca="1" si="9"/>
        <v>N/A</v>
      </c>
    </row>
    <row r="74" spans="1:14" x14ac:dyDescent="0.3">
      <c r="A74" s="1">
        <v>6</v>
      </c>
      <c r="B74" t="s">
        <v>130</v>
      </c>
      <c r="C74" t="s">
        <v>24</v>
      </c>
      <c r="D74">
        <f ca="1">AVERAGE(VALUE(INDIRECT("J"&amp;(MATCH(B74,B75:B506,0)+74))),VALUE(INDIRECT("J"&amp;(MATCH(B74,B75:B506,0)+85))),VALUE(INDIRECT("J"&amp;(MATCH(B74,B75:B506,0)+96))),VALUE(INDIRECT("J"&amp;(MATCH(B74,B75:B506,0)+107))))</f>
        <v>1.6950000000000001</v>
      </c>
      <c r="E74" t="str">
        <f t="shared" ca="1" si="10"/>
        <v>below average</v>
      </c>
      <c r="F74" t="str">
        <f t="shared" ca="1" si="11"/>
        <v/>
      </c>
      <c r="G74" t="str">
        <f t="shared" ca="1" si="12"/>
        <v>trailing p/e</v>
      </c>
      <c r="I74" t="str">
        <f t="shared" ca="1" si="4"/>
        <v>N/A</v>
      </c>
      <c r="J74">
        <f t="shared" si="5"/>
        <v>1.46</v>
      </c>
      <c r="K74">
        <f t="shared" ca="1" si="6"/>
        <v>1.6950000000000001</v>
      </c>
      <c r="L74" t="str">
        <f t="shared" ca="1" si="7"/>
        <v>N/A</v>
      </c>
      <c r="M74" t="str">
        <f t="shared" ca="1" si="8"/>
        <v>N/A</v>
      </c>
      <c r="N74" t="str">
        <f t="shared" ca="1" si="9"/>
        <v>N/A</v>
      </c>
    </row>
    <row r="75" spans="1:14" x14ac:dyDescent="0.3">
      <c r="A75" s="1">
        <v>7</v>
      </c>
      <c r="B75" t="s">
        <v>132</v>
      </c>
      <c r="D75" t="e">
        <f ca="1">AVERAGE(VALUE(INDIRECT("J"&amp;(MATCH(B75,B76:B507,0)+75))),VALUE(INDIRECT("J"&amp;(MATCH(B75,B76:B507,0)+86))),VALUE(INDIRECT("J"&amp;(MATCH(B75,B76:B507,0)+97))),VALUE(INDIRECT("J"&amp;(MATCH(B75,B76:B507,0)+108))))</f>
        <v>#VALUE!</v>
      </c>
      <c r="E75" t="e">
        <f t="shared" ca="1" si="10"/>
        <v>#VALUE!</v>
      </c>
      <c r="F75" t="e">
        <f t="shared" ca="1" si="11"/>
        <v>#VALUE!</v>
      </c>
      <c r="G75" t="e">
        <f t="shared" ca="1" si="12"/>
        <v>#VALUE!</v>
      </c>
      <c r="I75" t="str">
        <f t="shared" ca="1" si="4"/>
        <v>N/A</v>
      </c>
      <c r="J75" t="str">
        <f t="shared" si="5"/>
        <v>N/A</v>
      </c>
      <c r="K75" t="str">
        <f t="shared" ca="1" si="6"/>
        <v>N/A</v>
      </c>
      <c r="L75" t="str">
        <f t="shared" ca="1" si="7"/>
        <v>N/A</v>
      </c>
      <c r="M75" t="str">
        <f t="shared" ca="1" si="8"/>
        <v>N/A</v>
      </c>
      <c r="N75" t="str">
        <f t="shared" ca="1" si="9"/>
        <v>N/A</v>
      </c>
    </row>
    <row r="76" spans="1:14" x14ac:dyDescent="0.3">
      <c r="A76" s="1">
        <v>8</v>
      </c>
      <c r="B76" t="s">
        <v>133</v>
      </c>
      <c r="D76" t="e">
        <f ca="1">AVERAGE(VALUE(INDIRECT("J"&amp;(MATCH(B76,B77:B508,0)+76))),VALUE(INDIRECT("J"&amp;(MATCH(B76,B77:B508,0)+87))),VALUE(INDIRECT("J"&amp;(MATCH(B76,B77:B508,0)+98))),VALUE(INDIRECT("J"&amp;(MATCH(B76,B77:B508,0)+109))))</f>
        <v>#VALUE!</v>
      </c>
      <c r="E76" t="e">
        <f t="shared" ca="1" si="10"/>
        <v>#VALUE!</v>
      </c>
      <c r="F76" t="e">
        <f t="shared" ca="1" si="11"/>
        <v>#VALUE!</v>
      </c>
      <c r="G76" t="e">
        <f t="shared" ca="1" si="12"/>
        <v>#VALUE!</v>
      </c>
      <c r="I76" t="str">
        <f t="shared" ca="1" si="4"/>
        <v>N/A</v>
      </c>
      <c r="J76" t="str">
        <f t="shared" si="5"/>
        <v>N/A</v>
      </c>
      <c r="K76" t="str">
        <f t="shared" ca="1" si="6"/>
        <v>N/A</v>
      </c>
      <c r="L76" t="str">
        <f t="shared" ca="1" si="7"/>
        <v>N/A</v>
      </c>
      <c r="M76" t="str">
        <f t="shared" ca="1" si="8"/>
        <v>N/A</v>
      </c>
      <c r="N76" t="str">
        <f t="shared" ca="1" si="9"/>
        <v>N/A</v>
      </c>
    </row>
    <row r="77" spans="1:14" x14ac:dyDescent="0.3">
      <c r="F77" t="e">
        <f ca="1">IF(F76="",IF(F75="",IF(F74="",IF(F73="",IF(F72="",IF(F71="",IFERROR(LEFT(F70,FIND("(",F70) - 2),F70),IFERROR(LEFT(F71,FIND("(",F71) - 2),F71)),IFERROR(LEFT(F72,FIND("(",F72) - 2),F72)),IFERROR(LEFT(F73,FIND("(",F73) - 2),F73)),IFERROR(LEFT(F74,FIND("(",F74) - 2),F74)),IFERROR(LEFT(F75,FIND("(",F75) - 2),F75)),IFERROR(LEFT(F76,FIND("(",F76) - 2),F76))</f>
        <v>#VALUE!</v>
      </c>
      <c r="G77" t="e">
        <f ca="1">TRIM(IF(LEFT(G76,1)=",",REPLACE(G76,1,1,""),SUBSTITUTE(G76,F77, "and " &amp; F77)))</f>
        <v>#VALUE!</v>
      </c>
      <c r="I77" t="str">
        <f t="shared" ca="1" si="4"/>
        <v>N/A</v>
      </c>
      <c r="J77" t="str">
        <f t="shared" si="5"/>
        <v>N/A</v>
      </c>
      <c r="K77" t="str">
        <f t="shared" si="6"/>
        <v>N/A</v>
      </c>
      <c r="L77" t="str">
        <f t="shared" si="7"/>
        <v>N/A</v>
      </c>
      <c r="M77" t="str">
        <f t="shared" ca="1" si="8"/>
        <v>N/A</v>
      </c>
      <c r="N77" t="str">
        <f t="shared" ca="1" si="9"/>
        <v>N/A</v>
      </c>
    </row>
    <row r="78" spans="1:14" x14ac:dyDescent="0.3">
      <c r="A78" s="1">
        <v>0</v>
      </c>
      <c r="B78" t="s">
        <v>134</v>
      </c>
      <c r="C78" t="s">
        <v>135</v>
      </c>
      <c r="D78" t="e">
        <f ca="1">IF(COUNTIF(E70:E76,"=above average")&gt;0,"There are some indications that "&amp;D1&amp;" may be overvalued. The company has a higher " &amp; G77 &amp; " than the comparable average", "Inconclusive")</f>
        <v>#VALUE!</v>
      </c>
      <c r="I78" t="str">
        <f t="shared" ca="1" si="4"/>
        <v>N/A</v>
      </c>
      <c r="J78" t="str">
        <f t="shared" si="5"/>
        <v>N/A</v>
      </c>
      <c r="K78" t="str">
        <f t="shared" ca="1" si="6"/>
        <v>N/A</v>
      </c>
      <c r="L78" t="str">
        <f t="shared" si="7"/>
        <v>N/A</v>
      </c>
      <c r="M78" t="str">
        <f t="shared" si="8"/>
        <v>N/A</v>
      </c>
      <c r="N78" t="str">
        <f t="shared" si="9"/>
        <v>N/A</v>
      </c>
    </row>
    <row r="79" spans="1:14" x14ac:dyDescent="0.3">
      <c r="A79" s="1">
        <v>1</v>
      </c>
      <c r="B79" t="s">
        <v>136</v>
      </c>
      <c r="C79" t="s">
        <v>137</v>
      </c>
      <c r="I79" t="str">
        <f t="shared" si="4"/>
        <v>N/A</v>
      </c>
      <c r="J79" t="str">
        <f t="shared" si="5"/>
        <v>N/A</v>
      </c>
      <c r="K79" t="str">
        <f t="shared" si="6"/>
        <v>N/A</v>
      </c>
      <c r="L79" t="str">
        <f t="shared" si="7"/>
        <v>N/A</v>
      </c>
      <c r="M79" t="str">
        <f t="shared" si="8"/>
        <v>N/A</v>
      </c>
      <c r="N79" t="str">
        <f t="shared" si="9"/>
        <v>N/A</v>
      </c>
    </row>
    <row r="80" spans="1:14" x14ac:dyDescent="0.3">
      <c r="I80" t="str">
        <f t="shared" si="4"/>
        <v>N/A</v>
      </c>
      <c r="J80" t="str">
        <f t="shared" si="5"/>
        <v>N/A</v>
      </c>
      <c r="K80" t="str">
        <f t="shared" si="6"/>
        <v>N/A</v>
      </c>
      <c r="L80" t="str">
        <f t="shared" si="7"/>
        <v>N/A</v>
      </c>
      <c r="M80" t="str">
        <f t="shared" si="8"/>
        <v>N/A</v>
      </c>
      <c r="N80" t="str">
        <f t="shared" si="9"/>
        <v>N/A</v>
      </c>
    </row>
    <row r="81" spans="1:14" x14ac:dyDescent="0.3">
      <c r="A81" s="1">
        <v>0</v>
      </c>
      <c r="B81" t="s">
        <v>138</v>
      </c>
      <c r="C81" t="s">
        <v>8178</v>
      </c>
      <c r="F81" t="str">
        <f t="shared" ref="F81:F87" ca="1" si="13">IF(E70="below average",LOWER(TRIM(IF(ISNUMBER(VALUE(RIGHT(B70,1))),REPLACE(B70,LEN(B70),1,""),B70))),"")</f>
        <v/>
      </c>
      <c r="G81" t="str">
        <f ca="1">IFERROR(LEFT(F81,FIND("(",F81) - 2),F81)</f>
        <v/>
      </c>
      <c r="I81" t="str">
        <f t="shared" ca="1" si="4"/>
        <v>N/A</v>
      </c>
      <c r="J81">
        <f t="shared" si="5"/>
        <v>0.1666</v>
      </c>
      <c r="K81" t="str">
        <f t="shared" si="6"/>
        <v>N/A</v>
      </c>
      <c r="L81" t="str">
        <f t="shared" si="7"/>
        <v>N/A</v>
      </c>
      <c r="M81" t="str">
        <f t="shared" ca="1" si="8"/>
        <v>N/A</v>
      </c>
      <c r="N81" t="str">
        <f t="shared" ca="1" si="9"/>
        <v>N/A</v>
      </c>
    </row>
    <row r="82" spans="1:14" x14ac:dyDescent="0.3">
      <c r="A82" s="1">
        <v>1</v>
      </c>
      <c r="B82" t="s">
        <v>140</v>
      </c>
      <c r="C82" t="s">
        <v>8179</v>
      </c>
      <c r="F82" t="str">
        <f t="shared" ca="1" si="13"/>
        <v/>
      </c>
      <c r="G82" t="str">
        <f t="shared" ref="G82:G87" ca="1" si="14">IF(F82&lt;&gt;"", G81 &amp; ", " &amp; IFERROR(LEFT(F82,FIND("(",F82) - 2),F82),G81)</f>
        <v/>
      </c>
      <c r="I82" t="str">
        <f t="shared" ca="1" si="4"/>
        <v>N/A</v>
      </c>
      <c r="J82">
        <f t="shared" si="5"/>
        <v>0.25459999999999999</v>
      </c>
      <c r="K82" t="str">
        <f t="shared" si="6"/>
        <v>N/A</v>
      </c>
      <c r="L82" t="str">
        <f t="shared" si="7"/>
        <v>N/A</v>
      </c>
      <c r="M82" t="str">
        <f t="shared" ca="1" si="8"/>
        <v>N/A</v>
      </c>
      <c r="N82" t="str">
        <f t="shared" ca="1" si="9"/>
        <v>N/A</v>
      </c>
    </row>
    <row r="83" spans="1:14" x14ac:dyDescent="0.3">
      <c r="F83" t="str">
        <f t="shared" ca="1" si="13"/>
        <v/>
      </c>
      <c r="G83" t="str">
        <f t="shared" ca="1" si="14"/>
        <v/>
      </c>
      <c r="I83" t="str">
        <f t="shared" ca="1" si="4"/>
        <v>N/A</v>
      </c>
      <c r="J83" t="str">
        <f t="shared" si="5"/>
        <v>N/A</v>
      </c>
      <c r="K83" t="str">
        <f t="shared" si="6"/>
        <v>N/A</v>
      </c>
      <c r="L83" t="str">
        <f t="shared" si="7"/>
        <v>N/A</v>
      </c>
      <c r="M83" t="str">
        <f t="shared" ca="1" si="8"/>
        <v>N/A</v>
      </c>
      <c r="N83" t="str">
        <f t="shared" ca="1" si="9"/>
        <v>N/A</v>
      </c>
    </row>
    <row r="84" spans="1:14" x14ac:dyDescent="0.3">
      <c r="A84" s="1">
        <v>0</v>
      </c>
      <c r="B84" t="s">
        <v>142</v>
      </c>
      <c r="F84" t="str">
        <f t="shared" ca="1" si="13"/>
        <v>price/sales (ttm)</v>
      </c>
      <c r="G84" t="str">
        <f t="shared" ca="1" si="14"/>
        <v>, price/sales</v>
      </c>
      <c r="I84" t="str">
        <f t="shared" ca="1" si="4"/>
        <v>N/A</v>
      </c>
      <c r="J84" t="str">
        <f t="shared" si="5"/>
        <v>N/A</v>
      </c>
      <c r="K84" t="str">
        <f t="shared" si="6"/>
        <v>N/A</v>
      </c>
      <c r="L84" t="str">
        <f t="shared" si="7"/>
        <v>N/A</v>
      </c>
      <c r="M84" t="str">
        <f t="shared" ca="1" si="8"/>
        <v>N/A</v>
      </c>
      <c r="N84" t="str">
        <f t="shared" ca="1" si="9"/>
        <v>N/A</v>
      </c>
    </row>
    <row r="85" spans="1:14" x14ac:dyDescent="0.3">
      <c r="A85" s="1">
        <v>1</v>
      </c>
      <c r="B85" t="s">
        <v>144</v>
      </c>
      <c r="F85" t="str">
        <f t="shared" ca="1" si="13"/>
        <v>price/book (mrq)</v>
      </c>
      <c r="G85" t="str">
        <f t="shared" ca="1" si="14"/>
        <v>, price/sales, price/book</v>
      </c>
      <c r="I85" t="str">
        <f t="shared" ca="1" si="4"/>
        <v>N/A</v>
      </c>
      <c r="J85" t="str">
        <f t="shared" si="5"/>
        <v>N/A</v>
      </c>
      <c r="K85" t="str">
        <f t="shared" si="6"/>
        <v>N/A</v>
      </c>
      <c r="L85" t="str">
        <f t="shared" si="7"/>
        <v>N/A</v>
      </c>
      <c r="M85" t="str">
        <f t="shared" ca="1" si="8"/>
        <v>N/A</v>
      </c>
      <c r="N85" t="str">
        <f t="shared" ca="1" si="9"/>
        <v>N/A</v>
      </c>
    </row>
    <row r="86" spans="1:14" x14ac:dyDescent="0.3">
      <c r="F86" t="e">
        <f t="shared" ca="1" si="13"/>
        <v>#VALUE!</v>
      </c>
      <c r="G86" t="e">
        <f t="shared" ca="1" si="14"/>
        <v>#VALUE!</v>
      </c>
      <c r="I86" t="str">
        <f t="shared" ca="1" si="4"/>
        <v>N/A</v>
      </c>
      <c r="J86" t="str">
        <f t="shared" si="5"/>
        <v>N/A</v>
      </c>
      <c r="K86" t="str">
        <f t="shared" si="6"/>
        <v>N/A</v>
      </c>
      <c r="L86" t="str">
        <f t="shared" si="7"/>
        <v>N/A</v>
      </c>
      <c r="M86" t="str">
        <f t="shared" ca="1" si="8"/>
        <v>N/A</v>
      </c>
      <c r="N86" t="str">
        <f t="shared" ca="1" si="9"/>
        <v>N/A</v>
      </c>
    </row>
    <row r="87" spans="1:14" x14ac:dyDescent="0.3">
      <c r="A87" s="1">
        <v>0</v>
      </c>
      <c r="B87" t="s">
        <v>146</v>
      </c>
      <c r="C87" t="s">
        <v>2891</v>
      </c>
      <c r="F87" t="e">
        <f t="shared" ca="1" si="13"/>
        <v>#VALUE!</v>
      </c>
      <c r="G87" t="e">
        <f t="shared" ca="1" si="14"/>
        <v>#VALUE!</v>
      </c>
      <c r="I87" t="str">
        <f t="shared" ca="1" si="4"/>
        <v>N/A</v>
      </c>
      <c r="J87">
        <f t="shared" si="5"/>
        <v>21780000</v>
      </c>
      <c r="K87" t="str">
        <f t="shared" si="6"/>
        <v>N/A</v>
      </c>
      <c r="L87" t="str">
        <f t="shared" si="7"/>
        <v>N/A</v>
      </c>
      <c r="M87" t="str">
        <f t="shared" ca="1" si="8"/>
        <v>N/A</v>
      </c>
      <c r="N87" t="str">
        <f t="shared" ca="1" si="9"/>
        <v>N/A</v>
      </c>
    </row>
    <row r="88" spans="1:14" x14ac:dyDescent="0.3">
      <c r="A88" s="1">
        <v>1</v>
      </c>
      <c r="B88" t="s">
        <v>147</v>
      </c>
      <c r="C88" t="s">
        <v>8180</v>
      </c>
      <c r="F88" t="e">
        <f ca="1">IF(F87="",IF(F86="",IF(F85="",IF(F84="",IF(F83="",IF(F82="",IFERROR(LEFT(F81,FIND("(",F81) - 2),F81),IFERROR(LEFT(F82,FIND("(",F82) - 2),F82)),IFERROR(LEFT(F83,FIND("(",F83) - 2),F83)),IFERROR(LEFT(F84,FIND("(",F84) - 2),F84)),IFERROR(LEFT(F85,FIND("(",F85) - 2),F85)),IFERROR(LEFT(F86,FIND("(",F86) - 2),F86)),IFERROR(LEFT(F87,FIND("(",F87) - 2),F87))</f>
        <v>#VALUE!</v>
      </c>
      <c r="G88" t="e">
        <f ca="1">TRIM(IF(LEFT(G87,1)=",",REPLACE(G87,1,1,""),SUBSTITUTE(G87,F88, "and " &amp; F88)))</f>
        <v>#VALUE!</v>
      </c>
      <c r="I88" t="str">
        <f t="shared" ca="1" si="4"/>
        <v>N/A</v>
      </c>
      <c r="J88">
        <f t="shared" si="5"/>
        <v>13.15</v>
      </c>
      <c r="K88" t="str">
        <f t="shared" si="6"/>
        <v>N/A</v>
      </c>
      <c r="L88" t="str">
        <f t="shared" si="7"/>
        <v>N/A</v>
      </c>
      <c r="M88" t="str">
        <f t="shared" ca="1" si="8"/>
        <v>N/A</v>
      </c>
      <c r="N88" t="str">
        <f t="shared" ca="1" si="9"/>
        <v>N/A</v>
      </c>
    </row>
    <row r="89" spans="1:14" x14ac:dyDescent="0.3">
      <c r="A89" s="1">
        <v>2</v>
      </c>
      <c r="B89" t="s">
        <v>149</v>
      </c>
      <c r="C89" t="s">
        <v>8181</v>
      </c>
      <c r="D89" t="e">
        <f ca="1">IF(COUNTIF(E70:E76,"=below average")&gt;0,"There are some indications that "&amp;D1&amp;" may be undervalued. The company has a lower " &amp; G88 &amp; " than the comparable average", "Inconclusive")</f>
        <v>#VALUE!</v>
      </c>
      <c r="I89" t="str">
        <f t="shared" ca="1" si="4"/>
        <v>N/A</v>
      </c>
      <c r="J89">
        <f t="shared" si="5"/>
        <v>0.16800000000000001</v>
      </c>
      <c r="K89" t="str">
        <f t="shared" ca="1" si="6"/>
        <v>N/A</v>
      </c>
      <c r="L89" t="str">
        <f t="shared" si="7"/>
        <v>N/A</v>
      </c>
      <c r="M89" t="str">
        <f t="shared" si="8"/>
        <v>N/A</v>
      </c>
      <c r="N89" t="str">
        <f t="shared" si="9"/>
        <v>N/A</v>
      </c>
    </row>
    <row r="90" spans="1:14" x14ac:dyDescent="0.3">
      <c r="A90" s="1">
        <v>3</v>
      </c>
      <c r="B90" t="s">
        <v>151</v>
      </c>
      <c r="I90" t="str">
        <f t="shared" si="4"/>
        <v>N/A</v>
      </c>
      <c r="J90" t="str">
        <f t="shared" si="5"/>
        <v>N/A</v>
      </c>
      <c r="K90" t="str">
        <f t="shared" si="6"/>
        <v>N/A</v>
      </c>
      <c r="L90" t="str">
        <f t="shared" si="7"/>
        <v>N/A</v>
      </c>
      <c r="M90" t="str">
        <f t="shared" si="8"/>
        <v>N/A</v>
      </c>
      <c r="N90" t="str">
        <f t="shared" si="9"/>
        <v>N/A</v>
      </c>
    </row>
    <row r="91" spans="1:14" x14ac:dyDescent="0.3">
      <c r="A91" s="1">
        <v>4</v>
      </c>
      <c r="B91" t="s">
        <v>153</v>
      </c>
      <c r="I91" t="str">
        <f t="shared" si="4"/>
        <v>N/A</v>
      </c>
      <c r="J91" t="str">
        <f t="shared" si="5"/>
        <v>N/A</v>
      </c>
      <c r="K91" t="str">
        <f t="shared" si="6"/>
        <v>N/A</v>
      </c>
      <c r="L91" t="str">
        <f t="shared" si="7"/>
        <v>N/A</v>
      </c>
      <c r="M91" t="str">
        <f t="shared" si="8"/>
        <v>N/A</v>
      </c>
      <c r="N91" t="str">
        <f t="shared" si="9"/>
        <v>N/A</v>
      </c>
    </row>
    <row r="92" spans="1:14" x14ac:dyDescent="0.3">
      <c r="A92" s="1">
        <v>5</v>
      </c>
      <c r="B92" t="s">
        <v>155</v>
      </c>
      <c r="C92" t="s">
        <v>8182</v>
      </c>
      <c r="I92" t="str">
        <f t="shared" si="4"/>
        <v>N/A</v>
      </c>
      <c r="J92">
        <f t="shared" si="5"/>
        <v>3630000</v>
      </c>
      <c r="K92" t="str">
        <f t="shared" si="6"/>
        <v>N/A</v>
      </c>
      <c r="L92" t="str">
        <f t="shared" si="7"/>
        <v>N/A</v>
      </c>
      <c r="M92" t="str">
        <f t="shared" si="8"/>
        <v>N/A</v>
      </c>
      <c r="N92" t="str">
        <f t="shared" si="9"/>
        <v>N/A</v>
      </c>
    </row>
    <row r="93" spans="1:14" x14ac:dyDescent="0.3">
      <c r="A93" s="1">
        <v>6</v>
      </c>
      <c r="B93" t="s">
        <v>157</v>
      </c>
      <c r="C93" t="s">
        <v>8171</v>
      </c>
      <c r="I93" t="str">
        <f t="shared" si="4"/>
        <v>N/A</v>
      </c>
      <c r="J93">
        <f t="shared" si="5"/>
        <v>2.02</v>
      </c>
      <c r="K93" t="str">
        <f t="shared" si="6"/>
        <v>N/A</v>
      </c>
      <c r="L93" t="str">
        <f t="shared" si="7"/>
        <v>N/A</v>
      </c>
      <c r="M93" t="str">
        <f t="shared" si="8"/>
        <v>N/A</v>
      </c>
      <c r="N93" t="str">
        <f t="shared" si="9"/>
        <v>N/A</v>
      </c>
    </row>
    <row r="94" spans="1:14" x14ac:dyDescent="0.3">
      <c r="A94" s="1">
        <v>7</v>
      </c>
      <c r="B94" t="s">
        <v>158</v>
      </c>
      <c r="C94" t="s">
        <v>8183</v>
      </c>
      <c r="I94" t="str">
        <f t="shared" si="4"/>
        <v>N/A</v>
      </c>
      <c r="J94">
        <f t="shared" si="5"/>
        <v>0.33600000000000002</v>
      </c>
      <c r="K94" t="str">
        <f t="shared" si="6"/>
        <v>N/A</v>
      </c>
      <c r="L94" t="str">
        <f t="shared" si="7"/>
        <v>N/A</v>
      </c>
      <c r="M94" t="str">
        <f t="shared" si="8"/>
        <v>N/A</v>
      </c>
      <c r="N94" t="str">
        <f t="shared" si="9"/>
        <v>N/A</v>
      </c>
    </row>
    <row r="95" spans="1:14" x14ac:dyDescent="0.3">
      <c r="I95" t="str">
        <f t="shared" si="4"/>
        <v>N/A</v>
      </c>
      <c r="J95" t="str">
        <f t="shared" si="5"/>
        <v>N/A</v>
      </c>
      <c r="K95" t="str">
        <f t="shared" si="6"/>
        <v>N/A</v>
      </c>
      <c r="L95" t="str">
        <f t="shared" si="7"/>
        <v>N/A</v>
      </c>
      <c r="M95" t="str">
        <f t="shared" si="8"/>
        <v>N/A</v>
      </c>
      <c r="N95" t="str">
        <f t="shared" si="9"/>
        <v>N/A</v>
      </c>
    </row>
    <row r="96" spans="1:14" x14ac:dyDescent="0.3">
      <c r="A96" s="1">
        <v>0</v>
      </c>
      <c r="B96" t="s">
        <v>159</v>
      </c>
      <c r="I96" t="str">
        <f t="shared" si="4"/>
        <v>N/A</v>
      </c>
      <c r="J96" t="str">
        <f t="shared" si="5"/>
        <v>N/A</v>
      </c>
      <c r="K96" t="str">
        <f t="shared" si="6"/>
        <v>N/A</v>
      </c>
      <c r="L96" t="str">
        <f t="shared" si="7"/>
        <v>N/A</v>
      </c>
      <c r="M96" t="str">
        <f t="shared" si="8"/>
        <v>N/A</v>
      </c>
      <c r="N96" t="str">
        <f t="shared" si="9"/>
        <v>N/A</v>
      </c>
    </row>
    <row r="97" spans="1:14" x14ac:dyDescent="0.3">
      <c r="A97" s="1">
        <v>1</v>
      </c>
      <c r="B97" t="s">
        <v>161</v>
      </c>
      <c r="I97" t="str">
        <f t="shared" si="4"/>
        <v>N/A</v>
      </c>
      <c r="J97" t="str">
        <f t="shared" si="5"/>
        <v>N/A</v>
      </c>
      <c r="K97" t="str">
        <f t="shared" si="6"/>
        <v>N/A</v>
      </c>
      <c r="L97" t="str">
        <f t="shared" si="7"/>
        <v>N/A</v>
      </c>
      <c r="M97" t="str">
        <f t="shared" si="8"/>
        <v>N/A</v>
      </c>
      <c r="N97" t="str">
        <f t="shared" si="9"/>
        <v>N/A</v>
      </c>
    </row>
    <row r="98" spans="1:14" x14ac:dyDescent="0.3">
      <c r="A98" s="1">
        <v>2</v>
      </c>
      <c r="B98" t="s">
        <v>163</v>
      </c>
      <c r="I98" t="str">
        <f t="shared" si="4"/>
        <v>N/A</v>
      </c>
      <c r="J98" t="str">
        <f t="shared" si="5"/>
        <v>N/A</v>
      </c>
      <c r="K98" t="str">
        <f t="shared" si="6"/>
        <v>N/A</v>
      </c>
      <c r="L98" t="str">
        <f t="shared" si="7"/>
        <v>N/A</v>
      </c>
      <c r="M98" t="str">
        <f t="shared" si="8"/>
        <v>N/A</v>
      </c>
      <c r="N98" t="str">
        <f t="shared" si="9"/>
        <v>N/A</v>
      </c>
    </row>
    <row r="99" spans="1:14" x14ac:dyDescent="0.3">
      <c r="A99" s="1">
        <v>3</v>
      </c>
      <c r="B99" t="s">
        <v>165</v>
      </c>
      <c r="I99" t="str">
        <f t="shared" si="4"/>
        <v>N/A</v>
      </c>
      <c r="J99" t="str">
        <f t="shared" si="5"/>
        <v>N/A</v>
      </c>
      <c r="K99" t="str">
        <f t="shared" si="6"/>
        <v>N/A</v>
      </c>
      <c r="L99" t="str">
        <f t="shared" si="7"/>
        <v>N/A</v>
      </c>
      <c r="M99" t="str">
        <f t="shared" si="8"/>
        <v>N/A</v>
      </c>
      <c r="N99" t="str">
        <f t="shared" si="9"/>
        <v>N/A</v>
      </c>
    </row>
    <row r="100" spans="1:14" x14ac:dyDescent="0.3">
      <c r="A100" s="1">
        <v>4</v>
      </c>
      <c r="B100" t="s">
        <v>167</v>
      </c>
      <c r="I100" t="str">
        <f t="shared" si="4"/>
        <v>N/A</v>
      </c>
      <c r="J100" t="str">
        <f t="shared" si="5"/>
        <v>N/A</v>
      </c>
      <c r="K100" t="str">
        <f t="shared" si="6"/>
        <v>N/A</v>
      </c>
      <c r="L100" t="str">
        <f t="shared" si="7"/>
        <v>N/A</v>
      </c>
      <c r="M100" t="str">
        <f t="shared" si="8"/>
        <v>N/A</v>
      </c>
      <c r="N100" t="str">
        <f t="shared" si="9"/>
        <v>N/A</v>
      </c>
    </row>
    <row r="101" spans="1:14" x14ac:dyDescent="0.3">
      <c r="A101" s="1">
        <v>5</v>
      </c>
      <c r="B101" t="s">
        <v>169</v>
      </c>
      <c r="C101">
        <v>24.76</v>
      </c>
      <c r="I101" t="str">
        <f t="shared" si="4"/>
        <v>N/A</v>
      </c>
      <c r="J101">
        <f t="shared" si="5"/>
        <v>24.76</v>
      </c>
      <c r="K101" t="str">
        <f t="shared" si="6"/>
        <v>N/A</v>
      </c>
      <c r="L101" t="str">
        <f t="shared" si="7"/>
        <v>N/A</v>
      </c>
      <c r="M101" t="str">
        <f t="shared" si="8"/>
        <v>N/A</v>
      </c>
      <c r="N101" t="str">
        <f t="shared" si="9"/>
        <v>N/A</v>
      </c>
    </row>
    <row r="102" spans="1:14" x14ac:dyDescent="0.3">
      <c r="I102" t="str">
        <f t="shared" si="4"/>
        <v>N/A</v>
      </c>
      <c r="J102" t="str">
        <f t="shared" si="5"/>
        <v>N/A</v>
      </c>
      <c r="K102" t="str">
        <f t="shared" si="6"/>
        <v>N/A</v>
      </c>
      <c r="L102" t="str">
        <f t="shared" si="7"/>
        <v>N/A</v>
      </c>
      <c r="M102" t="str">
        <f t="shared" si="8"/>
        <v>N/A</v>
      </c>
      <c r="N102" t="str">
        <f t="shared" si="9"/>
        <v>N/A</v>
      </c>
    </row>
    <row r="103" spans="1:14" x14ac:dyDescent="0.3">
      <c r="A103" s="1">
        <v>0</v>
      </c>
      <c r="B103" t="s">
        <v>171</v>
      </c>
      <c r="I103" t="str">
        <f t="shared" si="4"/>
        <v>N/A</v>
      </c>
      <c r="J103" t="str">
        <f t="shared" si="5"/>
        <v>N/A</v>
      </c>
      <c r="K103" t="str">
        <f t="shared" si="6"/>
        <v>N/A</v>
      </c>
      <c r="L103" t="str">
        <f t="shared" si="7"/>
        <v>N/A</v>
      </c>
      <c r="M103" t="str">
        <f t="shared" si="8"/>
        <v>N/A</v>
      </c>
      <c r="N103" t="str">
        <f t="shared" si="9"/>
        <v>N/A</v>
      </c>
    </row>
    <row r="104" spans="1:14" x14ac:dyDescent="0.3">
      <c r="A104" s="1">
        <v>1</v>
      </c>
      <c r="B104" t="s">
        <v>173</v>
      </c>
      <c r="I104" t="str">
        <f t="shared" si="4"/>
        <v>N/A</v>
      </c>
      <c r="J104" t="str">
        <f t="shared" si="5"/>
        <v>N/A</v>
      </c>
      <c r="K104" t="str">
        <f t="shared" si="6"/>
        <v>N/A</v>
      </c>
      <c r="L104" t="str">
        <f t="shared" si="7"/>
        <v>N/A</v>
      </c>
      <c r="M104" t="str">
        <f t="shared" si="8"/>
        <v>N/A</v>
      </c>
      <c r="N104" t="str">
        <f t="shared" si="9"/>
        <v>N/A</v>
      </c>
    </row>
    <row r="105" spans="1:14" x14ac:dyDescent="0.3">
      <c r="I105" t="str">
        <f t="shared" si="4"/>
        <v>N/A</v>
      </c>
      <c r="J105" t="str">
        <f t="shared" si="5"/>
        <v>N/A</v>
      </c>
      <c r="K105" t="str">
        <f t="shared" si="6"/>
        <v>N/A</v>
      </c>
      <c r="L105" t="str">
        <f t="shared" si="7"/>
        <v>N/A</v>
      </c>
      <c r="M105" t="str">
        <f t="shared" si="8"/>
        <v>N/A</v>
      </c>
      <c r="N105" t="str">
        <f t="shared" si="9"/>
        <v>N/A</v>
      </c>
    </row>
    <row r="106" spans="1:14" x14ac:dyDescent="0.3">
      <c r="A106" s="1">
        <v>0</v>
      </c>
      <c r="B106" t="s">
        <v>23</v>
      </c>
      <c r="C106" t="s">
        <v>2533</v>
      </c>
      <c r="I106" t="str">
        <f t="shared" si="4"/>
        <v>N/A</v>
      </c>
      <c r="J106">
        <f t="shared" si="5"/>
        <v>0.32</v>
      </c>
      <c r="K106" t="str">
        <f t="shared" si="6"/>
        <v>N/A</v>
      </c>
      <c r="L106" t="str">
        <f t="shared" si="7"/>
        <v>N/A</v>
      </c>
      <c r="M106" t="str">
        <f t="shared" si="8"/>
        <v>N/A</v>
      </c>
      <c r="N106" t="str">
        <f t="shared" si="9"/>
        <v>N/A</v>
      </c>
    </row>
    <row r="107" spans="1:14" x14ac:dyDescent="0.3">
      <c r="A107" s="1">
        <v>1</v>
      </c>
      <c r="B107" t="s">
        <v>175</v>
      </c>
      <c r="C107" t="s">
        <v>8184</v>
      </c>
      <c r="I107" t="str">
        <f t="shared" si="4"/>
        <v>N/A</v>
      </c>
      <c r="J107">
        <f t="shared" si="5"/>
        <v>0.38650000000000001</v>
      </c>
      <c r="K107" t="str">
        <f t="shared" si="6"/>
        <v>N/A</v>
      </c>
      <c r="L107" t="str">
        <f t="shared" si="7"/>
        <v>N/A</v>
      </c>
      <c r="M107" t="str">
        <f t="shared" si="8"/>
        <v>N/A</v>
      </c>
      <c r="N107" t="str">
        <f t="shared" si="9"/>
        <v>N/A</v>
      </c>
    </row>
    <row r="108" spans="1:14" x14ac:dyDescent="0.3">
      <c r="A108" s="1">
        <v>2</v>
      </c>
      <c r="B108" t="s">
        <v>177</v>
      </c>
      <c r="C108" t="s">
        <v>178</v>
      </c>
      <c r="I108" t="str">
        <f t="shared" si="4"/>
        <v>N/A</v>
      </c>
      <c r="J108">
        <f t="shared" si="5"/>
        <v>0.14019999999999999</v>
      </c>
      <c r="K108" t="str">
        <f t="shared" si="6"/>
        <v>N/A</v>
      </c>
      <c r="L108" t="str">
        <f t="shared" si="7"/>
        <v>N/A</v>
      </c>
      <c r="M108" t="str">
        <f t="shared" si="8"/>
        <v>N/A</v>
      </c>
      <c r="N108" t="str">
        <f t="shared" si="9"/>
        <v>N/A</v>
      </c>
    </row>
    <row r="109" spans="1:14" x14ac:dyDescent="0.3">
      <c r="A109" s="1">
        <v>3</v>
      </c>
      <c r="B109" t="s">
        <v>179</v>
      </c>
      <c r="C109" t="s">
        <v>8185</v>
      </c>
      <c r="I109" t="str">
        <f t="shared" si="4"/>
        <v>N/A</v>
      </c>
      <c r="J109">
        <f t="shared" si="5"/>
        <v>45</v>
      </c>
      <c r="K109" t="str">
        <f t="shared" si="6"/>
        <v>N/A</v>
      </c>
      <c r="L109" t="str">
        <f t="shared" si="7"/>
        <v>N/A</v>
      </c>
      <c r="M109" t="str">
        <f t="shared" si="8"/>
        <v>N/A</v>
      </c>
      <c r="N109" t="str">
        <f t="shared" si="9"/>
        <v>N/A</v>
      </c>
    </row>
    <row r="110" spans="1:14" x14ac:dyDescent="0.3">
      <c r="A110" s="1">
        <v>4</v>
      </c>
      <c r="B110" t="s">
        <v>181</v>
      </c>
      <c r="C110" t="s">
        <v>8166</v>
      </c>
      <c r="I110" t="str">
        <f t="shared" si="4"/>
        <v>N/A</v>
      </c>
      <c r="J110">
        <f t="shared" si="5"/>
        <v>0</v>
      </c>
      <c r="K110" t="str">
        <f t="shared" si="6"/>
        <v>N/A</v>
      </c>
      <c r="L110" t="str">
        <f t="shared" si="7"/>
        <v>N/A</v>
      </c>
      <c r="M110" t="str">
        <f t="shared" si="8"/>
        <v>N/A</v>
      </c>
      <c r="N110" t="str">
        <f t="shared" si="9"/>
        <v>N/A</v>
      </c>
    </row>
    <row r="111" spans="1:14" x14ac:dyDescent="0.3">
      <c r="A111" s="1">
        <v>5</v>
      </c>
      <c r="B111" t="s">
        <v>183</v>
      </c>
      <c r="C111" t="s">
        <v>8186</v>
      </c>
      <c r="I111" t="str">
        <f t="shared" si="4"/>
        <v>N/A</v>
      </c>
      <c r="J111">
        <f t="shared" si="5"/>
        <v>37.880000000000003</v>
      </c>
      <c r="K111" t="str">
        <f t="shared" si="6"/>
        <v>N/A</v>
      </c>
      <c r="L111" t="str">
        <f t="shared" si="7"/>
        <v>N/A</v>
      </c>
      <c r="M111" t="str">
        <f t="shared" si="8"/>
        <v>N/A</v>
      </c>
      <c r="N111" t="str">
        <f t="shared" si="9"/>
        <v>N/A</v>
      </c>
    </row>
    <row r="112" spans="1:14" x14ac:dyDescent="0.3">
      <c r="A112" s="1">
        <v>6</v>
      </c>
      <c r="B112" t="s">
        <v>185</v>
      </c>
      <c r="C112" t="s">
        <v>8187</v>
      </c>
      <c r="I112" t="str">
        <f t="shared" si="4"/>
        <v>N/A</v>
      </c>
      <c r="J112">
        <f t="shared" si="5"/>
        <v>35.25</v>
      </c>
      <c r="K112" t="str">
        <f t="shared" si="6"/>
        <v>N/A</v>
      </c>
      <c r="L112" t="str">
        <f t="shared" si="7"/>
        <v>N/A</v>
      </c>
      <c r="M112" t="str">
        <f t="shared" si="8"/>
        <v>N/A</v>
      </c>
      <c r="N112" t="str">
        <f t="shared" si="9"/>
        <v>N/A</v>
      </c>
    </row>
    <row r="113" spans="1:14" x14ac:dyDescent="0.3">
      <c r="I113" t="str">
        <f t="shared" si="4"/>
        <v>N/A</v>
      </c>
      <c r="J113" t="str">
        <f t="shared" si="5"/>
        <v>N/A</v>
      </c>
      <c r="K113" t="str">
        <f t="shared" si="6"/>
        <v>N/A</v>
      </c>
      <c r="L113" t="str">
        <f t="shared" si="7"/>
        <v>N/A</v>
      </c>
      <c r="M113" t="str">
        <f t="shared" si="8"/>
        <v>N/A</v>
      </c>
      <c r="N113" t="str">
        <f t="shared" si="9"/>
        <v>N/A</v>
      </c>
    </row>
    <row r="114" spans="1:14" x14ac:dyDescent="0.3">
      <c r="A114" s="1">
        <v>0</v>
      </c>
      <c r="B114" t="s">
        <v>187</v>
      </c>
      <c r="C114" t="s">
        <v>8168</v>
      </c>
      <c r="I114" t="str">
        <f t="shared" si="4"/>
        <v>N/A</v>
      </c>
      <c r="J114">
        <f t="shared" si="5"/>
        <v>274</v>
      </c>
      <c r="K114" t="str">
        <f t="shared" si="6"/>
        <v>N/A</v>
      </c>
      <c r="L114" t="str">
        <f t="shared" si="7"/>
        <v>N/A</v>
      </c>
      <c r="M114" t="str">
        <f t="shared" si="8"/>
        <v>N/A</v>
      </c>
      <c r="N114" t="str">
        <f t="shared" si="9"/>
        <v>N/A</v>
      </c>
    </row>
    <row r="115" spans="1:14" x14ac:dyDescent="0.3">
      <c r="A115" s="1">
        <v>1</v>
      </c>
      <c r="B115" t="s">
        <v>189</v>
      </c>
      <c r="C115" t="s">
        <v>8188</v>
      </c>
      <c r="I115" t="str">
        <f t="shared" si="4"/>
        <v>N/A</v>
      </c>
      <c r="J115">
        <f t="shared" si="5"/>
        <v>150</v>
      </c>
      <c r="K115" t="str">
        <f t="shared" si="6"/>
        <v>N/A</v>
      </c>
      <c r="L115" t="str">
        <f t="shared" si="7"/>
        <v>N/A</v>
      </c>
      <c r="M115" t="str">
        <f t="shared" si="8"/>
        <v>N/A</v>
      </c>
      <c r="N115" t="str">
        <f t="shared" si="9"/>
        <v>N/A</v>
      </c>
    </row>
    <row r="116" spans="1:14" x14ac:dyDescent="0.3">
      <c r="A116" s="1">
        <v>2</v>
      </c>
      <c r="B116" t="s">
        <v>191</v>
      </c>
      <c r="C116" t="s">
        <v>6383</v>
      </c>
      <c r="I116" t="str">
        <f t="shared" si="4"/>
        <v>N/A</v>
      </c>
      <c r="J116">
        <f t="shared" si="5"/>
        <v>1810000</v>
      </c>
      <c r="K116" t="str">
        <f t="shared" si="6"/>
        <v>N/A</v>
      </c>
      <c r="L116" t="str">
        <f t="shared" si="7"/>
        <v>N/A</v>
      </c>
      <c r="M116" t="str">
        <f t="shared" si="8"/>
        <v>N/A</v>
      </c>
      <c r="N116" t="str">
        <f t="shared" si="9"/>
        <v>N/A</v>
      </c>
    </row>
    <row r="117" spans="1:14" x14ac:dyDescent="0.3">
      <c r="A117" s="1">
        <v>3</v>
      </c>
      <c r="B117" t="s">
        <v>193</v>
      </c>
      <c r="C117" t="s">
        <v>8189</v>
      </c>
      <c r="I117" t="str">
        <f t="shared" si="4"/>
        <v>N/A</v>
      </c>
      <c r="J117">
        <f t="shared" si="5"/>
        <v>1250000</v>
      </c>
      <c r="K117" t="str">
        <f t="shared" si="6"/>
        <v>N/A</v>
      </c>
      <c r="L117" t="str">
        <f t="shared" si="7"/>
        <v>N/A</v>
      </c>
      <c r="M117" t="str">
        <f t="shared" si="8"/>
        <v>N/A</v>
      </c>
      <c r="N117" t="str">
        <f t="shared" si="9"/>
        <v>N/A</v>
      </c>
    </row>
    <row r="118" spans="1:14" x14ac:dyDescent="0.3">
      <c r="A118" s="1">
        <v>4</v>
      </c>
      <c r="B118" t="s">
        <v>195</v>
      </c>
      <c r="C118" t="s">
        <v>8190</v>
      </c>
      <c r="I118" t="str">
        <f t="shared" si="4"/>
        <v>N/A</v>
      </c>
      <c r="J118">
        <f t="shared" si="5"/>
        <v>0.57600000000000007</v>
      </c>
      <c r="K118" t="str">
        <f t="shared" si="6"/>
        <v>N/A</v>
      </c>
      <c r="L118" t="str">
        <f t="shared" si="7"/>
        <v>N/A</v>
      </c>
      <c r="M118" t="str">
        <f t="shared" si="8"/>
        <v>N/A</v>
      </c>
      <c r="N118" t="str">
        <f t="shared" si="9"/>
        <v>N/A</v>
      </c>
    </row>
    <row r="119" spans="1:14" x14ac:dyDescent="0.3">
      <c r="A119" s="1">
        <v>5</v>
      </c>
      <c r="B119" t="s">
        <v>197</v>
      </c>
      <c r="C119" t="s">
        <v>8191</v>
      </c>
      <c r="I119" t="str">
        <f t="shared" si="4"/>
        <v>N/A</v>
      </c>
      <c r="J119">
        <f t="shared" si="5"/>
        <v>2.7000000000000003E-2</v>
      </c>
      <c r="K119" t="str">
        <f t="shared" si="6"/>
        <v>N/A</v>
      </c>
      <c r="L119" t="str">
        <f t="shared" si="7"/>
        <v>N/A</v>
      </c>
      <c r="M119" t="str">
        <f t="shared" si="8"/>
        <v>N/A</v>
      </c>
      <c r="N119" t="str">
        <f t="shared" si="9"/>
        <v>N/A</v>
      </c>
    </row>
    <row r="120" spans="1:14" x14ac:dyDescent="0.3">
      <c r="A120" s="1">
        <v>6</v>
      </c>
      <c r="B120" t="s">
        <v>199</v>
      </c>
      <c r="C120" t="s">
        <v>8192</v>
      </c>
      <c r="I120" t="str">
        <f t="shared" si="4"/>
        <v>N/A</v>
      </c>
      <c r="J120">
        <f t="shared" si="5"/>
        <v>2210</v>
      </c>
      <c r="K120" t="str">
        <f t="shared" si="6"/>
        <v>N/A</v>
      </c>
      <c r="L120" t="str">
        <f t="shared" si="7"/>
        <v>N/A</v>
      </c>
      <c r="M120" t="str">
        <f t="shared" si="8"/>
        <v>N/A</v>
      </c>
      <c r="N120" t="str">
        <f t="shared" si="9"/>
        <v>N/A</v>
      </c>
    </row>
    <row r="121" spans="1:14" x14ac:dyDescent="0.3">
      <c r="A121" s="1">
        <v>7</v>
      </c>
      <c r="B121" t="s">
        <v>201</v>
      </c>
      <c r="C121" t="s">
        <v>8193</v>
      </c>
      <c r="I121" t="str">
        <f t="shared" si="4"/>
        <v>N/A</v>
      </c>
      <c r="J121">
        <f t="shared" si="5"/>
        <v>25.17</v>
      </c>
      <c r="K121" t="str">
        <f t="shared" si="6"/>
        <v>N/A</v>
      </c>
      <c r="L121" t="str">
        <f t="shared" si="7"/>
        <v>N/A</v>
      </c>
      <c r="M121" t="str">
        <f t="shared" si="8"/>
        <v>N/A</v>
      </c>
      <c r="N121" t="str">
        <f t="shared" si="9"/>
        <v>N/A</v>
      </c>
    </row>
    <row r="122" spans="1:14" x14ac:dyDescent="0.3">
      <c r="A122" s="1">
        <v>8</v>
      </c>
      <c r="B122" t="s">
        <v>203</v>
      </c>
      <c r="C122" t="s">
        <v>8194</v>
      </c>
      <c r="I122" t="str">
        <f t="shared" si="4"/>
        <v>N/A</v>
      </c>
      <c r="J122">
        <f t="shared" si="5"/>
        <v>2.3E-3</v>
      </c>
      <c r="K122" t="str">
        <f t="shared" si="6"/>
        <v>N/A</v>
      </c>
      <c r="L122" t="str">
        <f t="shared" si="7"/>
        <v>N/A</v>
      </c>
      <c r="M122" t="str">
        <f t="shared" si="8"/>
        <v>N/A</v>
      </c>
      <c r="N122" t="str">
        <f t="shared" si="9"/>
        <v>N/A</v>
      </c>
    </row>
    <row r="123" spans="1:14" x14ac:dyDescent="0.3">
      <c r="A123" s="1">
        <v>9</v>
      </c>
      <c r="B123" t="s">
        <v>205</v>
      </c>
      <c r="C123" t="s">
        <v>8195</v>
      </c>
      <c r="I123" t="str">
        <f t="shared" si="4"/>
        <v>N/A</v>
      </c>
      <c r="J123">
        <f t="shared" si="5"/>
        <v>1840</v>
      </c>
      <c r="K123" t="str">
        <f t="shared" si="6"/>
        <v>N/A</v>
      </c>
      <c r="L123" t="str">
        <f t="shared" si="7"/>
        <v>N/A</v>
      </c>
      <c r="M123" t="str">
        <f t="shared" si="8"/>
        <v>N/A</v>
      </c>
      <c r="N123" t="str">
        <f t="shared" si="9"/>
        <v>N/A</v>
      </c>
    </row>
    <row r="124" spans="1:14" x14ac:dyDescent="0.3">
      <c r="I124" t="str">
        <f t="shared" ref="I124:I187" si="15">IF(AND(K124&gt; J124, L124&gt; K124, M124&gt; L124, N124&gt; M124), "pos_trend", IF(AND(K124&lt; J124, L124&lt; K124, M124&lt; L124, N124&lt; M124), "neg_trend", "N/A"))</f>
        <v>N/A</v>
      </c>
      <c r="J124" t="str">
        <f t="shared" ref="J124:J187" si="16">IFERROR(IF(TRIM(C124)="-", "N/A", IF(RIGHT(C124,1)=")",IF(RIGHT(C124,2)="T)",-1000000000000*VALUE(MID(C124,2,LEN(C124)-3)),IF(RIGHT(C124,2)="M)",-1000000*VALUE(MID(C124,2,LEN(C124)-3)),IF(RIGHT(C124,2)="B)",-1000000000*VALUE(MID(C124,2,LEN(C124)-3)),IF(RIGHT(C124,2)="k)",-1000*VALUE(MID(C124,2,LEN(C124)-3)),VALUE(SUBSTITUTE(C124,",","")))))),IF(RIGHT(C124,1)="T",1000000000000*VALUE(LEFT(C124,LEN(C124)-1)),IF(RIGHT(C124,1)="M",1000000*VALUE(LEFT(C124,LEN(C124)-1)),IF(RIGHT(C124,1)="B",1000000000*VALUE(LEFT(C124,LEN(C124)-1)),IF(RIGHT(C124,1)="%",0.01*VALUE(LEFT(C124,LEN(C124)-1)),IF(RIGHT(C124,1)="k",1000*VALUE(LEFT(C124,LEN(C124)-1)),VALUE(SUBSTITUTE(C124,",",""))))))))),"N/A")</f>
        <v>N/A</v>
      </c>
      <c r="K124" t="str">
        <f t="shared" ref="K124:K187" si="17">IFERROR(IF(TRIM(D124)="-", "N/A", IF(RIGHT(D124,1)=")",IF(RIGHT(D124,2)="T)",-1000000000000*VALUE(MID(D124,2,LEN(D124)-3)),IF(RIGHT(D124,2)="M)",-1000000*VALUE(MID(D124,2,LEN(D124)-3)),IF(RIGHT(D124,2)="B)",-1000000000*VALUE(MID(D124,2,LEN(D124)-3)),IF(RIGHT(D124,2)="k)",-1000*VALUE(MID(D124,2,LEN(D124)-3)),VALUE(SUBSTITUTE(D124,",","")))))),IF(RIGHT(D124,1)="T",1000000000000*VALUE(LEFT(D124,LEN(D124)-1)),IF(RIGHT(D124,1)="M",1000000*VALUE(LEFT(D124,LEN(D124)-1)),IF(RIGHT(D124,1)="B",1000000000*VALUE(LEFT(D124,LEN(D124)-1)),IF(RIGHT(D124,1)="%",0.01*VALUE(LEFT(D124,LEN(D124)-1)),IF(RIGHT(D124,1)="k",1000*VALUE(LEFT(D124,LEN(D124)-1)),VALUE(SUBSTITUTE(D124,",",""))))))))),"N/A")</f>
        <v>N/A</v>
      </c>
      <c r="L124" t="str">
        <f t="shared" ref="L124:L187" si="18">IFERROR(IF(TRIM(E124)="-", "N/A", IF(RIGHT(E124,1)=")",IF(RIGHT(E124,2)="T)",-1000000000000*VALUE(MID(E124,2,LEN(E124)-3)),IF(RIGHT(E124,2)="M)",-1000000*VALUE(MID(E124,2,LEN(E124)-3)),IF(RIGHT(E124,2)="B)",-1000000000*VALUE(MID(E124,2,LEN(E124)-3)),IF(RIGHT(E124,2)="k)",-1000*VALUE(MID(E124,2,LEN(E124)-3)),VALUE(SUBSTITUTE(E124,",","")))))),IF(RIGHT(E124,1)="T",1000000000000*VALUE(LEFT(E124,LEN(E124)-1)),IF(RIGHT(E124,1)="M",1000000*VALUE(LEFT(E124,LEN(E124)-1)),IF(RIGHT(E124,1)="B",1000000000*VALUE(LEFT(E124,LEN(E124)-1)),IF(RIGHT(E124,1)="%",0.01*VALUE(LEFT(E124,LEN(E124)-1)),IF(RIGHT(E124,1)="k",1000*VALUE(LEFT(E124,LEN(E124)-1)),VALUE(SUBSTITUTE(E124,",",""))))))))),"N/A")</f>
        <v>N/A</v>
      </c>
      <c r="M124" t="str">
        <f t="shared" ref="M124:M187" si="19">IFERROR(IF(TRIM(F124)="-", "N/A", IF(RIGHT(F124,1)=")",IF(RIGHT(F124,2)="T)",-1000000000000*VALUE(MID(F124,2,LEN(F124)-3)),IF(RIGHT(F124,2)="M)",-1000000*VALUE(MID(F124,2,LEN(F124)-3)),IF(RIGHT(F124,2)="B)",-1000000000*VALUE(MID(F124,2,LEN(F124)-3)),IF(RIGHT(F124,2)="k)",-1000*VALUE(MID(F124,2,LEN(F124)-3)),VALUE(SUBSTITUTE(F124,",","")))))),IF(RIGHT(F124,1)="T",1000000000000*VALUE(LEFT(F124,LEN(F124)-1)),IF(RIGHT(F124,1)="M",1000000*VALUE(LEFT(F124,LEN(F124)-1)),IF(RIGHT(F124,1)="B",1000000000*VALUE(LEFT(F124,LEN(F124)-1)),IF(RIGHT(F124,1)="%",0.01*VALUE(LEFT(F124,LEN(F124)-1)),IF(RIGHT(F124,1)="k",1000*VALUE(LEFT(F124,LEN(F124)-1)),VALUE(SUBSTITUTE(F124,",",""))))))))),"N/A")</f>
        <v>N/A</v>
      </c>
      <c r="N124" t="str">
        <f t="shared" ref="N124:N187" si="20">IFERROR(IF(TRIM(G124)="-", "N/A", IF(RIGHT(G124,1)=")",IF(RIGHT(G124,2)="T)",-1000000000000*VALUE(MID(G124,2,LEN(G124)-3)),IF(RIGHT(G124,2)="M)",-1000000*VALUE(MID(G124,2,LEN(G124)-3)),IF(RIGHT(G124,2)="B)",-1000000000*VALUE(MID(G124,2,LEN(G124)-3)),IF(RIGHT(G124,2)="k)",-1000*VALUE(MID(G124,2,LEN(G124)-3)),VALUE(SUBSTITUTE(G124,",","")))))),IF(RIGHT(G124,1)="T",1000000000000*VALUE(LEFT(G124,LEN(G124)-1)),IF(RIGHT(G124,1)="M",1000000*VALUE(LEFT(G124,LEN(G124)-1)),IF(RIGHT(G124,1)="B",1000000000*VALUE(LEFT(G124,LEN(G124)-1)),IF(RIGHT(G124,1)="%",0.01*VALUE(LEFT(G124,LEN(G124)-1)),IF(RIGHT(G124,1)="k",1000*VALUE(LEFT(G124,LEN(G124)-1)),VALUE(SUBSTITUTE(G124,",",""))))))))),"N/A")</f>
        <v>N/A</v>
      </c>
    </row>
    <row r="125" spans="1:14" x14ac:dyDescent="0.3">
      <c r="A125" s="1">
        <v>0</v>
      </c>
      <c r="B125" t="s">
        <v>207</v>
      </c>
      <c r="C125" t="s">
        <v>3186</v>
      </c>
      <c r="I125" t="str">
        <f t="shared" si="15"/>
        <v>N/A</v>
      </c>
      <c r="J125">
        <f t="shared" si="16"/>
        <v>0.2</v>
      </c>
      <c r="K125" t="str">
        <f t="shared" si="17"/>
        <v>N/A</v>
      </c>
      <c r="L125" t="str">
        <f t="shared" si="18"/>
        <v>N/A</v>
      </c>
      <c r="M125" t="str">
        <f t="shared" si="19"/>
        <v>N/A</v>
      </c>
      <c r="N125" t="str">
        <f t="shared" si="20"/>
        <v>N/A</v>
      </c>
    </row>
    <row r="126" spans="1:14" x14ac:dyDescent="0.3">
      <c r="A126" s="1">
        <v>1</v>
      </c>
      <c r="B126" t="s">
        <v>208</v>
      </c>
      <c r="C126" t="s">
        <v>8196</v>
      </c>
      <c r="I126" t="str">
        <f t="shared" si="15"/>
        <v>N/A</v>
      </c>
      <c r="J126">
        <f t="shared" si="16"/>
        <v>5.5000000000000005E-3</v>
      </c>
      <c r="K126" t="str">
        <f t="shared" si="17"/>
        <v>N/A</v>
      </c>
      <c r="L126" t="str">
        <f t="shared" si="18"/>
        <v>N/A</v>
      </c>
      <c r="M126" t="str">
        <f t="shared" si="19"/>
        <v>N/A</v>
      </c>
      <c r="N126" t="str">
        <f t="shared" si="20"/>
        <v>N/A</v>
      </c>
    </row>
    <row r="127" spans="1:14" x14ac:dyDescent="0.3">
      <c r="A127" s="1">
        <v>2</v>
      </c>
      <c r="B127" t="s">
        <v>209</v>
      </c>
      <c r="C127" t="s">
        <v>8197</v>
      </c>
      <c r="I127" t="str">
        <f t="shared" si="15"/>
        <v>N/A</v>
      </c>
      <c r="J127">
        <f t="shared" si="16"/>
        <v>0.2</v>
      </c>
      <c r="K127" t="str">
        <f t="shared" si="17"/>
        <v>N/A</v>
      </c>
      <c r="L127" t="str">
        <f t="shared" si="18"/>
        <v>N/A</v>
      </c>
      <c r="M127" t="str">
        <f t="shared" si="19"/>
        <v>N/A</v>
      </c>
      <c r="N127" t="str">
        <f t="shared" si="20"/>
        <v>N/A</v>
      </c>
    </row>
    <row r="128" spans="1:14" x14ac:dyDescent="0.3">
      <c r="A128" s="1">
        <v>3</v>
      </c>
      <c r="B128" t="s">
        <v>210</v>
      </c>
      <c r="C128" t="s">
        <v>8196</v>
      </c>
      <c r="I128" t="str">
        <f t="shared" si="15"/>
        <v>N/A</v>
      </c>
      <c r="J128">
        <f t="shared" si="16"/>
        <v>5.5000000000000005E-3</v>
      </c>
      <c r="K128" t="str">
        <f t="shared" si="17"/>
        <v>N/A</v>
      </c>
      <c r="L128" t="str">
        <f t="shared" si="18"/>
        <v>N/A</v>
      </c>
      <c r="M128" t="str">
        <f t="shared" si="19"/>
        <v>N/A</v>
      </c>
      <c r="N128" t="str">
        <f t="shared" si="20"/>
        <v>N/A</v>
      </c>
    </row>
    <row r="129" spans="1:14" x14ac:dyDescent="0.3">
      <c r="A129" s="1">
        <v>4</v>
      </c>
      <c r="B129" t="s">
        <v>211</v>
      </c>
      <c r="C129" t="s">
        <v>2725</v>
      </c>
      <c r="I129" t="str">
        <f t="shared" si="15"/>
        <v>N/A</v>
      </c>
      <c r="J129">
        <f t="shared" si="16"/>
        <v>0.87</v>
      </c>
      <c r="K129" t="str">
        <f t="shared" si="17"/>
        <v>N/A</v>
      </c>
      <c r="L129" t="str">
        <f t="shared" si="18"/>
        <v>N/A</v>
      </c>
      <c r="M129" t="str">
        <f t="shared" si="19"/>
        <v>N/A</v>
      </c>
      <c r="N129" t="str">
        <f t="shared" si="20"/>
        <v>N/A</v>
      </c>
    </row>
    <row r="130" spans="1:14" x14ac:dyDescent="0.3">
      <c r="A130" s="1">
        <v>5</v>
      </c>
      <c r="B130" t="s">
        <v>212</v>
      </c>
      <c r="C130" t="s">
        <v>8198</v>
      </c>
      <c r="I130" t="str">
        <f t="shared" si="15"/>
        <v>N/A</v>
      </c>
      <c r="J130">
        <f t="shared" si="16"/>
        <v>0.1042</v>
      </c>
      <c r="K130" t="str">
        <f t="shared" si="17"/>
        <v>N/A</v>
      </c>
      <c r="L130" t="str">
        <f t="shared" si="18"/>
        <v>N/A</v>
      </c>
      <c r="M130" t="str">
        <f t="shared" si="19"/>
        <v>N/A</v>
      </c>
      <c r="N130" t="str">
        <f t="shared" si="20"/>
        <v>N/A</v>
      </c>
    </row>
    <row r="131" spans="1:14" x14ac:dyDescent="0.3">
      <c r="A131" s="1">
        <v>6</v>
      </c>
      <c r="B131" t="s">
        <v>213</v>
      </c>
      <c r="C131" t="s">
        <v>6502</v>
      </c>
      <c r="I131" t="str">
        <f t="shared" si="15"/>
        <v>N/A</v>
      </c>
      <c r="J131" t="str">
        <f t="shared" si="16"/>
        <v>N/A</v>
      </c>
      <c r="K131" t="str">
        <f t="shared" si="17"/>
        <v>N/A</v>
      </c>
      <c r="L131" t="str">
        <f t="shared" si="18"/>
        <v>N/A</v>
      </c>
      <c r="M131" t="str">
        <f t="shared" si="19"/>
        <v>N/A</v>
      </c>
      <c r="N131" t="str">
        <f t="shared" si="20"/>
        <v>N/A</v>
      </c>
    </row>
    <row r="132" spans="1:14" x14ac:dyDescent="0.3">
      <c r="A132" s="1">
        <v>7</v>
      </c>
      <c r="B132" t="s">
        <v>214</v>
      </c>
      <c r="C132" t="s">
        <v>8199</v>
      </c>
      <c r="I132" t="str">
        <f t="shared" si="15"/>
        <v>N/A</v>
      </c>
      <c r="J132" t="str">
        <f t="shared" si="16"/>
        <v>N/A</v>
      </c>
      <c r="K132" t="str">
        <f t="shared" si="17"/>
        <v>N/A</v>
      </c>
      <c r="L132" t="str">
        <f t="shared" si="18"/>
        <v>N/A</v>
      </c>
      <c r="M132" t="str">
        <f t="shared" si="19"/>
        <v>N/A</v>
      </c>
      <c r="N132" t="str">
        <f t="shared" si="20"/>
        <v>N/A</v>
      </c>
    </row>
    <row r="133" spans="1:14" x14ac:dyDescent="0.3">
      <c r="A133" s="1">
        <v>8</v>
      </c>
      <c r="B133" t="s">
        <v>215</v>
      </c>
      <c r="I133" t="str">
        <f t="shared" si="15"/>
        <v>N/A</v>
      </c>
      <c r="J133" t="str">
        <f t="shared" si="16"/>
        <v>N/A</v>
      </c>
      <c r="K133" t="str">
        <f t="shared" si="17"/>
        <v>N/A</v>
      </c>
      <c r="L133" t="str">
        <f t="shared" si="18"/>
        <v>N/A</v>
      </c>
      <c r="M133" t="str">
        <f t="shared" si="19"/>
        <v>N/A</v>
      </c>
      <c r="N133" t="str">
        <f t="shared" si="20"/>
        <v>N/A</v>
      </c>
    </row>
    <row r="134" spans="1:14" x14ac:dyDescent="0.3">
      <c r="A134" s="1">
        <v>9</v>
      </c>
      <c r="B134" t="s">
        <v>217</v>
      </c>
      <c r="I134" t="str">
        <f t="shared" si="15"/>
        <v>N/A</v>
      </c>
      <c r="J134" t="str">
        <f t="shared" si="16"/>
        <v>N/A</v>
      </c>
      <c r="K134" t="str">
        <f t="shared" si="17"/>
        <v>N/A</v>
      </c>
      <c r="L134" t="str">
        <f t="shared" si="18"/>
        <v>N/A</v>
      </c>
      <c r="M134" t="str">
        <f t="shared" si="19"/>
        <v>N/A</v>
      </c>
      <c r="N134" t="str">
        <f t="shared" si="20"/>
        <v>N/A</v>
      </c>
    </row>
    <row r="135" spans="1:14" x14ac:dyDescent="0.3">
      <c r="I135" t="str">
        <f t="shared" si="15"/>
        <v>N/A</v>
      </c>
      <c r="J135" t="str">
        <f t="shared" si="16"/>
        <v>N/A</v>
      </c>
      <c r="K135" t="str">
        <f t="shared" si="17"/>
        <v>N/A</v>
      </c>
      <c r="L135" t="str">
        <f t="shared" si="18"/>
        <v>N/A</v>
      </c>
      <c r="M135" t="str">
        <f t="shared" si="19"/>
        <v>N/A</v>
      </c>
      <c r="N135" t="str">
        <f t="shared" si="20"/>
        <v>N/A</v>
      </c>
    </row>
    <row r="136" spans="1:14" x14ac:dyDescent="0.3">
      <c r="I136" t="str">
        <f t="shared" si="15"/>
        <v>N/A</v>
      </c>
      <c r="J136" t="str">
        <f t="shared" si="16"/>
        <v>N/A</v>
      </c>
      <c r="K136" t="str">
        <f t="shared" si="17"/>
        <v>N/A</v>
      </c>
      <c r="L136" t="str">
        <f t="shared" si="18"/>
        <v>N/A</v>
      </c>
      <c r="M136" t="str">
        <f t="shared" si="19"/>
        <v>N/A</v>
      </c>
      <c r="N136" t="str">
        <f t="shared" si="20"/>
        <v>N/A</v>
      </c>
    </row>
    <row r="137" spans="1:14" x14ac:dyDescent="0.3">
      <c r="B137" s="1" t="s">
        <v>219</v>
      </c>
      <c r="C137" s="1" t="s">
        <v>220</v>
      </c>
      <c r="D137" s="1" t="s">
        <v>221</v>
      </c>
      <c r="E137" s="1" t="s">
        <v>222</v>
      </c>
      <c r="F137" s="1" t="s">
        <v>223</v>
      </c>
      <c r="I137" t="str">
        <f t="shared" si="15"/>
        <v>N/A</v>
      </c>
      <c r="J137" t="str">
        <f t="shared" si="16"/>
        <v>N/A</v>
      </c>
      <c r="K137" t="str">
        <f t="shared" si="17"/>
        <v>N/A</v>
      </c>
      <c r="L137" t="str">
        <f t="shared" si="18"/>
        <v>N/A</v>
      </c>
      <c r="M137" t="str">
        <f t="shared" si="19"/>
        <v>N/A</v>
      </c>
      <c r="N137" t="str">
        <f t="shared" si="20"/>
        <v>N/A</v>
      </c>
    </row>
    <row r="138" spans="1:14" x14ac:dyDescent="0.3">
      <c r="A138" s="1">
        <v>0</v>
      </c>
      <c r="B138" t="s">
        <v>8200</v>
      </c>
      <c r="C138" t="s">
        <v>8201</v>
      </c>
      <c r="D138" t="s">
        <v>8202</v>
      </c>
      <c r="F138">
        <v>59</v>
      </c>
      <c r="I138" t="str">
        <f t="shared" si="15"/>
        <v>N/A</v>
      </c>
      <c r="J138" t="str">
        <f t="shared" si="16"/>
        <v>N/A</v>
      </c>
      <c r="K138">
        <f t="shared" si="17"/>
        <v>685410</v>
      </c>
      <c r="L138" t="str">
        <f t="shared" si="18"/>
        <v>N/A</v>
      </c>
      <c r="M138">
        <f t="shared" si="19"/>
        <v>59</v>
      </c>
      <c r="N138" t="str">
        <f t="shared" si="20"/>
        <v>N/A</v>
      </c>
    </row>
    <row r="139" spans="1:14" x14ac:dyDescent="0.3">
      <c r="A139" s="1">
        <v>1</v>
      </c>
      <c r="B139" t="s">
        <v>8203</v>
      </c>
      <c r="C139" t="s">
        <v>8204</v>
      </c>
      <c r="D139" t="s">
        <v>8205</v>
      </c>
      <c r="F139">
        <v>50</v>
      </c>
      <c r="I139" t="str">
        <f t="shared" si="15"/>
        <v>N/A</v>
      </c>
      <c r="J139" t="str">
        <f t="shared" si="16"/>
        <v>N/A</v>
      </c>
      <c r="K139">
        <f t="shared" si="17"/>
        <v>302290</v>
      </c>
      <c r="L139" t="str">
        <f t="shared" si="18"/>
        <v>N/A</v>
      </c>
      <c r="M139">
        <f t="shared" si="19"/>
        <v>50</v>
      </c>
      <c r="N139" t="str">
        <f t="shared" si="20"/>
        <v>N/A</v>
      </c>
    </row>
    <row r="140" spans="1:14" x14ac:dyDescent="0.3">
      <c r="A140" s="1">
        <v>2</v>
      </c>
      <c r="B140" t="s">
        <v>8206</v>
      </c>
      <c r="C140" t="s">
        <v>8207</v>
      </c>
      <c r="D140" t="s">
        <v>8208</v>
      </c>
      <c r="F140">
        <v>52</v>
      </c>
      <c r="I140" t="str">
        <f t="shared" si="15"/>
        <v>N/A</v>
      </c>
      <c r="J140" t="str">
        <f t="shared" si="16"/>
        <v>N/A</v>
      </c>
      <c r="K140">
        <f t="shared" si="17"/>
        <v>338350</v>
      </c>
      <c r="L140" t="str">
        <f t="shared" si="18"/>
        <v>N/A</v>
      </c>
      <c r="M140">
        <f t="shared" si="19"/>
        <v>52</v>
      </c>
      <c r="N140" t="str">
        <f t="shared" si="20"/>
        <v>N/A</v>
      </c>
    </row>
    <row r="141" spans="1:14" x14ac:dyDescent="0.3">
      <c r="A141" s="1">
        <v>3</v>
      </c>
      <c r="B141" t="s">
        <v>8209</v>
      </c>
      <c r="C141" t="s">
        <v>8210</v>
      </c>
      <c r="I141" t="str">
        <f t="shared" si="15"/>
        <v>N/A</v>
      </c>
      <c r="J141" t="str">
        <f t="shared" si="16"/>
        <v>N/A</v>
      </c>
      <c r="K141" t="str">
        <f t="shared" si="17"/>
        <v>N/A</v>
      </c>
      <c r="L141" t="str">
        <f t="shared" si="18"/>
        <v>N/A</v>
      </c>
      <c r="M141" t="str">
        <f t="shared" si="19"/>
        <v>N/A</v>
      </c>
      <c r="N141" t="str">
        <f t="shared" si="20"/>
        <v>N/A</v>
      </c>
    </row>
    <row r="142" spans="1:14" x14ac:dyDescent="0.3">
      <c r="A142" s="1">
        <v>4</v>
      </c>
      <c r="B142" t="s">
        <v>8211</v>
      </c>
      <c r="C142" t="s">
        <v>8212</v>
      </c>
      <c r="F142">
        <v>50</v>
      </c>
      <c r="I142" t="str">
        <f t="shared" si="15"/>
        <v>N/A</v>
      </c>
      <c r="J142" t="str">
        <f t="shared" si="16"/>
        <v>N/A</v>
      </c>
      <c r="K142" t="str">
        <f t="shared" si="17"/>
        <v>N/A</v>
      </c>
      <c r="L142" t="str">
        <f t="shared" si="18"/>
        <v>N/A</v>
      </c>
      <c r="M142">
        <f t="shared" si="19"/>
        <v>50</v>
      </c>
      <c r="N142" t="str">
        <f t="shared" si="20"/>
        <v>N/A</v>
      </c>
    </row>
    <row r="143" spans="1:14" x14ac:dyDescent="0.3">
      <c r="I143" t="str">
        <f t="shared" si="15"/>
        <v>N/A</v>
      </c>
      <c r="J143" t="str">
        <f t="shared" si="16"/>
        <v>N/A</v>
      </c>
      <c r="K143" t="str">
        <f t="shared" si="17"/>
        <v>N/A</v>
      </c>
      <c r="L143" t="str">
        <f t="shared" si="18"/>
        <v>N/A</v>
      </c>
      <c r="M143" t="str">
        <f t="shared" si="19"/>
        <v>N/A</v>
      </c>
      <c r="N143" t="str">
        <f t="shared" si="20"/>
        <v>N/A</v>
      </c>
    </row>
    <row r="144" spans="1:14" x14ac:dyDescent="0.3">
      <c r="B144" s="1" t="s">
        <v>241</v>
      </c>
      <c r="C144" s="1" t="s">
        <v>242</v>
      </c>
      <c r="D144" s="1" t="s">
        <v>243</v>
      </c>
      <c r="E144" s="1" t="s">
        <v>244</v>
      </c>
      <c r="F144" s="1" t="s">
        <v>245</v>
      </c>
      <c r="G144" s="1" t="s">
        <v>246</v>
      </c>
      <c r="H144" s="1" t="s">
        <v>247</v>
      </c>
      <c r="I144" t="str">
        <f t="shared" si="15"/>
        <v>pos_trend</v>
      </c>
      <c r="J144">
        <f t="shared" si="16"/>
        <v>2012</v>
      </c>
      <c r="K144">
        <f t="shared" si="17"/>
        <v>2013</v>
      </c>
      <c r="L144">
        <f t="shared" si="18"/>
        <v>2014</v>
      </c>
      <c r="M144">
        <f t="shared" si="19"/>
        <v>2015</v>
      </c>
      <c r="N144">
        <f t="shared" si="20"/>
        <v>2016</v>
      </c>
    </row>
    <row r="145" spans="1:14" x14ac:dyDescent="0.3">
      <c r="A145" s="1">
        <v>0</v>
      </c>
      <c r="B145" t="s">
        <v>8213</v>
      </c>
      <c r="C145" t="s">
        <v>8214</v>
      </c>
      <c r="D145" t="s">
        <v>8215</v>
      </c>
      <c r="E145" t="s">
        <v>8216</v>
      </c>
      <c r="F145" t="s">
        <v>8217</v>
      </c>
      <c r="G145" t="s">
        <v>8218</v>
      </c>
      <c r="I145" t="str">
        <f t="shared" si="15"/>
        <v>N/A</v>
      </c>
      <c r="J145">
        <f t="shared" si="16"/>
        <v>14470000</v>
      </c>
      <c r="K145">
        <f t="shared" si="17"/>
        <v>13700000</v>
      </c>
      <c r="L145">
        <f t="shared" si="18"/>
        <v>14160000</v>
      </c>
      <c r="M145">
        <f t="shared" si="19"/>
        <v>14110000</v>
      </c>
      <c r="N145">
        <f t="shared" si="20"/>
        <v>16430000</v>
      </c>
    </row>
    <row r="146" spans="1:14" x14ac:dyDescent="0.3">
      <c r="A146" s="1">
        <v>1</v>
      </c>
      <c r="B146" t="s">
        <v>8219</v>
      </c>
      <c r="C146" t="s">
        <v>8220</v>
      </c>
      <c r="D146" t="s">
        <v>4874</v>
      </c>
      <c r="E146" t="s">
        <v>6035</v>
      </c>
      <c r="F146" t="s">
        <v>8221</v>
      </c>
      <c r="G146" t="s">
        <v>8222</v>
      </c>
      <c r="I146" t="str">
        <f t="shared" si="15"/>
        <v>N/A</v>
      </c>
      <c r="J146">
        <f t="shared" si="16"/>
        <v>13420000</v>
      </c>
      <c r="K146">
        <f t="shared" si="17"/>
        <v>12790000</v>
      </c>
      <c r="L146">
        <f t="shared" si="18"/>
        <v>12900000</v>
      </c>
      <c r="M146">
        <f t="shared" si="19"/>
        <v>13160000</v>
      </c>
      <c r="N146">
        <f t="shared" si="20"/>
        <v>14260000</v>
      </c>
    </row>
    <row r="147" spans="1:14" x14ac:dyDescent="0.3">
      <c r="A147" s="1">
        <v>2</v>
      </c>
      <c r="B147" t="s">
        <v>8223</v>
      </c>
      <c r="C147" t="s">
        <v>254</v>
      </c>
      <c r="D147" t="s">
        <v>254</v>
      </c>
      <c r="E147" t="s">
        <v>254</v>
      </c>
      <c r="F147" t="s">
        <v>254</v>
      </c>
      <c r="G147" t="s">
        <v>254</v>
      </c>
      <c r="I147" t="str">
        <f t="shared" si="15"/>
        <v>N/A</v>
      </c>
      <c r="J147" t="str">
        <f t="shared" si="16"/>
        <v>N/A</v>
      </c>
      <c r="K147" t="str">
        <f t="shared" si="17"/>
        <v>N/A</v>
      </c>
      <c r="L147" t="str">
        <f t="shared" si="18"/>
        <v>N/A</v>
      </c>
      <c r="M147" t="str">
        <f t="shared" si="19"/>
        <v>N/A</v>
      </c>
      <c r="N147" t="str">
        <f t="shared" si="20"/>
        <v>N/A</v>
      </c>
    </row>
    <row r="148" spans="1:14" x14ac:dyDescent="0.3">
      <c r="A148" s="1">
        <v>3</v>
      </c>
      <c r="B148" t="s">
        <v>8224</v>
      </c>
      <c r="C148" t="s">
        <v>254</v>
      </c>
      <c r="D148" t="s">
        <v>254</v>
      </c>
      <c r="E148" t="s">
        <v>254</v>
      </c>
      <c r="F148" t="s">
        <v>254</v>
      </c>
      <c r="G148" t="s">
        <v>254</v>
      </c>
      <c r="I148" t="str">
        <f t="shared" si="15"/>
        <v>N/A</v>
      </c>
      <c r="J148" t="str">
        <f t="shared" si="16"/>
        <v>N/A</v>
      </c>
      <c r="K148" t="str">
        <f t="shared" si="17"/>
        <v>N/A</v>
      </c>
      <c r="L148" t="str">
        <f t="shared" si="18"/>
        <v>N/A</v>
      </c>
      <c r="M148" t="str">
        <f t="shared" si="19"/>
        <v>N/A</v>
      </c>
      <c r="N148" t="str">
        <f t="shared" si="20"/>
        <v>N/A</v>
      </c>
    </row>
    <row r="149" spans="1:14" x14ac:dyDescent="0.3">
      <c r="A149" s="1">
        <v>4</v>
      </c>
      <c r="B149" t="s">
        <v>8225</v>
      </c>
      <c r="C149" t="s">
        <v>254</v>
      </c>
      <c r="D149" t="s">
        <v>254</v>
      </c>
      <c r="E149" t="s">
        <v>3495</v>
      </c>
      <c r="F149" t="s">
        <v>254</v>
      </c>
      <c r="G149" t="s">
        <v>254</v>
      </c>
      <c r="I149" t="str">
        <f t="shared" si="15"/>
        <v>N/A</v>
      </c>
      <c r="J149" t="str">
        <f t="shared" si="16"/>
        <v>N/A</v>
      </c>
      <c r="K149" t="str">
        <f t="shared" si="17"/>
        <v>N/A</v>
      </c>
      <c r="L149">
        <f t="shared" si="18"/>
        <v>29000</v>
      </c>
      <c r="M149" t="str">
        <f t="shared" si="19"/>
        <v>N/A</v>
      </c>
      <c r="N149" t="str">
        <f t="shared" si="20"/>
        <v>N/A</v>
      </c>
    </row>
    <row r="150" spans="1:14" x14ac:dyDescent="0.3">
      <c r="A150" s="1">
        <v>5</v>
      </c>
      <c r="B150" t="s">
        <v>8226</v>
      </c>
      <c r="C150" t="s">
        <v>2425</v>
      </c>
      <c r="D150" t="s">
        <v>8227</v>
      </c>
      <c r="E150" t="s">
        <v>8228</v>
      </c>
      <c r="F150" t="s">
        <v>8229</v>
      </c>
      <c r="G150" t="s">
        <v>3084</v>
      </c>
      <c r="I150" t="str">
        <f t="shared" si="15"/>
        <v>N/A</v>
      </c>
      <c r="J150">
        <f t="shared" si="16"/>
        <v>1060000</v>
      </c>
      <c r="K150">
        <f t="shared" si="17"/>
        <v>903788</v>
      </c>
      <c r="L150">
        <f t="shared" si="18"/>
        <v>1230000</v>
      </c>
      <c r="M150">
        <f t="shared" si="19"/>
        <v>952577</v>
      </c>
      <c r="N150">
        <f t="shared" si="20"/>
        <v>2160000</v>
      </c>
    </row>
    <row r="151" spans="1:14" x14ac:dyDescent="0.3">
      <c r="A151" s="1">
        <v>6</v>
      </c>
      <c r="B151" t="s">
        <v>8230</v>
      </c>
      <c r="C151" t="s">
        <v>254</v>
      </c>
      <c r="D151" t="s">
        <v>8231</v>
      </c>
      <c r="E151" t="s">
        <v>8232</v>
      </c>
      <c r="F151" t="s">
        <v>8233</v>
      </c>
      <c r="G151" t="s">
        <v>8234</v>
      </c>
      <c r="I151" t="str">
        <f t="shared" si="15"/>
        <v>N/A</v>
      </c>
      <c r="J151" t="str">
        <f t="shared" si="16"/>
        <v>N/A</v>
      </c>
      <c r="K151">
        <f t="shared" si="17"/>
        <v>-5.3600000000000002E-2</v>
      </c>
      <c r="L151">
        <f t="shared" si="18"/>
        <v>3.4000000000000002E-2</v>
      </c>
      <c r="M151">
        <f t="shared" si="19"/>
        <v>-3.4999999999999996E-3</v>
      </c>
      <c r="N151">
        <f t="shared" si="20"/>
        <v>0.1638</v>
      </c>
    </row>
    <row r="152" spans="1:14" x14ac:dyDescent="0.3">
      <c r="A152" s="1">
        <v>7</v>
      </c>
      <c r="B152" t="s">
        <v>6268</v>
      </c>
      <c r="C152" t="s">
        <v>7699</v>
      </c>
      <c r="D152" t="s">
        <v>4734</v>
      </c>
      <c r="E152" t="s">
        <v>4291</v>
      </c>
      <c r="F152" t="s">
        <v>4067</v>
      </c>
      <c r="G152" t="s">
        <v>7239</v>
      </c>
      <c r="I152" t="str">
        <f t="shared" si="15"/>
        <v>N/A</v>
      </c>
      <c r="J152">
        <f t="shared" si="16"/>
        <v>2640000</v>
      </c>
      <c r="K152">
        <f t="shared" si="17"/>
        <v>2130000</v>
      </c>
      <c r="L152">
        <f t="shared" si="18"/>
        <v>1780000</v>
      </c>
      <c r="M152">
        <f t="shared" si="19"/>
        <v>1400000</v>
      </c>
      <c r="N152">
        <f t="shared" si="20"/>
        <v>1760000</v>
      </c>
    </row>
    <row r="153" spans="1:14" x14ac:dyDescent="0.3">
      <c r="A153" s="1">
        <v>8</v>
      </c>
      <c r="B153" t="s">
        <v>8235</v>
      </c>
      <c r="C153" t="s">
        <v>2427</v>
      </c>
      <c r="D153" t="s">
        <v>8236</v>
      </c>
      <c r="E153" t="s">
        <v>4291</v>
      </c>
      <c r="F153" t="s">
        <v>8237</v>
      </c>
      <c r="G153" t="s">
        <v>2925</v>
      </c>
      <c r="I153" t="str">
        <f t="shared" si="15"/>
        <v>N/A</v>
      </c>
      <c r="J153">
        <f t="shared" si="16"/>
        <v>2500000</v>
      </c>
      <c r="K153">
        <f t="shared" si="17"/>
        <v>2049999.9999999998</v>
      </c>
      <c r="L153">
        <f t="shared" si="18"/>
        <v>1780000</v>
      </c>
      <c r="M153">
        <f t="shared" si="19"/>
        <v>1390000</v>
      </c>
      <c r="N153">
        <f t="shared" si="20"/>
        <v>1560000</v>
      </c>
    </row>
    <row r="154" spans="1:14" x14ac:dyDescent="0.3">
      <c r="A154" s="1">
        <v>9</v>
      </c>
      <c r="B154" t="s">
        <v>8238</v>
      </c>
      <c r="C154" t="s">
        <v>8239</v>
      </c>
      <c r="D154" t="s">
        <v>8240</v>
      </c>
      <c r="E154" t="s">
        <v>8241</v>
      </c>
      <c r="F154" t="s">
        <v>8242</v>
      </c>
      <c r="G154" t="s">
        <v>8243</v>
      </c>
      <c r="I154" t="str">
        <f t="shared" si="15"/>
        <v>N/A</v>
      </c>
      <c r="J154">
        <f t="shared" si="16"/>
        <v>131220</v>
      </c>
      <c r="K154">
        <f t="shared" si="17"/>
        <v>78278</v>
      </c>
      <c r="L154">
        <f t="shared" si="18"/>
        <v>2703</v>
      </c>
      <c r="M154">
        <f t="shared" si="19"/>
        <v>11410</v>
      </c>
      <c r="N154">
        <f t="shared" si="20"/>
        <v>198858</v>
      </c>
    </row>
    <row r="155" spans="1:14" x14ac:dyDescent="0.3">
      <c r="A155" s="1">
        <v>10</v>
      </c>
      <c r="B155" t="s">
        <v>8244</v>
      </c>
      <c r="C155" t="s">
        <v>8239</v>
      </c>
      <c r="D155" t="s">
        <v>8240</v>
      </c>
      <c r="E155" t="s">
        <v>8241</v>
      </c>
      <c r="F155" t="s">
        <v>8242</v>
      </c>
      <c r="G155" t="s">
        <v>8243</v>
      </c>
      <c r="I155" t="str">
        <f t="shared" si="15"/>
        <v>N/A</v>
      </c>
      <c r="J155">
        <f t="shared" si="16"/>
        <v>131220</v>
      </c>
      <c r="K155">
        <f t="shared" si="17"/>
        <v>78278</v>
      </c>
      <c r="L155">
        <f t="shared" si="18"/>
        <v>2703</v>
      </c>
      <c r="M155">
        <f t="shared" si="19"/>
        <v>11410</v>
      </c>
      <c r="N155">
        <f t="shared" si="20"/>
        <v>198858</v>
      </c>
    </row>
    <row r="156" spans="1:14" x14ac:dyDescent="0.3">
      <c r="A156" s="1">
        <v>11</v>
      </c>
      <c r="B156" t="s">
        <v>369</v>
      </c>
      <c r="C156" t="s">
        <v>254</v>
      </c>
      <c r="D156" t="s">
        <v>254</v>
      </c>
      <c r="E156" t="s">
        <v>254</v>
      </c>
      <c r="F156" t="s">
        <v>254</v>
      </c>
      <c r="G156" t="s">
        <v>254</v>
      </c>
      <c r="I156" t="str">
        <f t="shared" si="15"/>
        <v>N/A</v>
      </c>
      <c r="J156" t="str">
        <f t="shared" si="16"/>
        <v>N/A</v>
      </c>
      <c r="K156" t="str">
        <f t="shared" si="17"/>
        <v>N/A</v>
      </c>
      <c r="L156" t="str">
        <f t="shared" si="18"/>
        <v>N/A</v>
      </c>
      <c r="M156" t="str">
        <f t="shared" si="19"/>
        <v>N/A</v>
      </c>
      <c r="N156" t="str">
        <f t="shared" si="20"/>
        <v>N/A</v>
      </c>
    </row>
    <row r="157" spans="1:14" x14ac:dyDescent="0.3">
      <c r="A157" s="1">
        <v>12</v>
      </c>
      <c r="B157" t="s">
        <v>8245</v>
      </c>
      <c r="C157" t="s">
        <v>254</v>
      </c>
      <c r="D157" t="s">
        <v>254</v>
      </c>
      <c r="E157" t="s">
        <v>254</v>
      </c>
      <c r="F157" t="s">
        <v>254</v>
      </c>
      <c r="G157" t="s">
        <v>254</v>
      </c>
      <c r="I157" t="str">
        <f t="shared" si="15"/>
        <v>N/A</v>
      </c>
      <c r="J157" t="str">
        <f t="shared" si="16"/>
        <v>N/A</v>
      </c>
      <c r="K157" t="str">
        <f t="shared" si="17"/>
        <v>N/A</v>
      </c>
      <c r="L157" t="str">
        <f t="shared" si="18"/>
        <v>N/A</v>
      </c>
      <c r="M157" t="str">
        <f t="shared" si="19"/>
        <v>N/A</v>
      </c>
      <c r="N157" t="str">
        <f t="shared" si="20"/>
        <v>N/A</v>
      </c>
    </row>
    <row r="158" spans="1:14" x14ac:dyDescent="0.3">
      <c r="A158" s="1">
        <v>13</v>
      </c>
      <c r="B158" t="s">
        <v>8246</v>
      </c>
      <c r="C158" t="s">
        <v>254</v>
      </c>
      <c r="D158" t="s">
        <v>8247</v>
      </c>
      <c r="E158" t="s">
        <v>8248</v>
      </c>
      <c r="F158" t="s">
        <v>8249</v>
      </c>
      <c r="G158" t="s">
        <v>8250</v>
      </c>
      <c r="I158" t="str">
        <f t="shared" si="15"/>
        <v>N/A</v>
      </c>
      <c r="J158" t="str">
        <f t="shared" si="16"/>
        <v>N/A</v>
      </c>
      <c r="K158">
        <f t="shared" si="17"/>
        <v>-0.19100000000000003</v>
      </c>
      <c r="L158">
        <f t="shared" si="18"/>
        <v>-0.16519999999999999</v>
      </c>
      <c r="M158">
        <f t="shared" si="19"/>
        <v>-0.21350000000000002</v>
      </c>
      <c r="N158">
        <f t="shared" si="20"/>
        <v>0.25800000000000001</v>
      </c>
    </row>
    <row r="159" spans="1:14" x14ac:dyDescent="0.3">
      <c r="I159" t="str">
        <f t="shared" si="15"/>
        <v>N/A</v>
      </c>
      <c r="J159" t="str">
        <f t="shared" si="16"/>
        <v>N/A</v>
      </c>
      <c r="K159" t="str">
        <f t="shared" si="17"/>
        <v>N/A</v>
      </c>
      <c r="L159" t="str">
        <f t="shared" si="18"/>
        <v>N/A</v>
      </c>
      <c r="M159" t="str">
        <f t="shared" si="19"/>
        <v>N/A</v>
      </c>
      <c r="N159" t="str">
        <f t="shared" si="20"/>
        <v>N/A</v>
      </c>
    </row>
    <row r="160" spans="1:14" x14ac:dyDescent="0.3">
      <c r="B160" s="1" t="s">
        <v>307</v>
      </c>
      <c r="C160" s="1" t="s">
        <v>242</v>
      </c>
      <c r="D160" s="1" t="s">
        <v>243</v>
      </c>
      <c r="E160" s="1" t="s">
        <v>244</v>
      </c>
      <c r="F160" s="1" t="s">
        <v>245</v>
      </c>
      <c r="G160" s="1" t="s">
        <v>246</v>
      </c>
      <c r="H160" s="1" t="s">
        <v>247</v>
      </c>
      <c r="I160" t="str">
        <f t="shared" si="15"/>
        <v>pos_trend</v>
      </c>
      <c r="J160">
        <f t="shared" si="16"/>
        <v>2012</v>
      </c>
      <c r="K160">
        <f t="shared" si="17"/>
        <v>2013</v>
      </c>
      <c r="L160">
        <f t="shared" si="18"/>
        <v>2014</v>
      </c>
      <c r="M160">
        <f t="shared" si="19"/>
        <v>2015</v>
      </c>
      <c r="N160">
        <f t="shared" si="20"/>
        <v>2016</v>
      </c>
    </row>
    <row r="161" spans="1:14" x14ac:dyDescent="0.3">
      <c r="A161" s="1">
        <v>0</v>
      </c>
      <c r="B161" t="s">
        <v>8251</v>
      </c>
      <c r="C161" t="s">
        <v>8252</v>
      </c>
      <c r="D161" t="s">
        <v>8253</v>
      </c>
      <c r="E161" t="s">
        <v>3681</v>
      </c>
      <c r="F161" t="s">
        <v>8254</v>
      </c>
      <c r="G161" t="s">
        <v>8255</v>
      </c>
      <c r="I161" t="str">
        <f t="shared" si="15"/>
        <v>N/A</v>
      </c>
      <c r="J161">
        <f t="shared" si="16"/>
        <v>11840000</v>
      </c>
      <c r="K161">
        <f t="shared" si="17"/>
        <v>11560000</v>
      </c>
      <c r="L161">
        <f t="shared" si="18"/>
        <v>12380000</v>
      </c>
      <c r="M161">
        <f t="shared" si="19"/>
        <v>12710000</v>
      </c>
      <c r="N161">
        <f t="shared" si="20"/>
        <v>14660000</v>
      </c>
    </row>
    <row r="162" spans="1:14" x14ac:dyDescent="0.3">
      <c r="A162" s="1">
        <v>1</v>
      </c>
      <c r="B162" t="s">
        <v>8256</v>
      </c>
      <c r="C162" t="s">
        <v>254</v>
      </c>
      <c r="D162" t="s">
        <v>8257</v>
      </c>
      <c r="E162" t="s">
        <v>8258</v>
      </c>
      <c r="F162" t="s">
        <v>1747</v>
      </c>
      <c r="G162" t="s">
        <v>8259</v>
      </c>
      <c r="I162" t="str">
        <f t="shared" si="15"/>
        <v>N/A</v>
      </c>
      <c r="J162" t="str">
        <f t="shared" si="16"/>
        <v>N/A</v>
      </c>
      <c r="K162">
        <f t="shared" si="17"/>
        <v>-2.3E-2</v>
      </c>
      <c r="L162">
        <f t="shared" si="18"/>
        <v>7.0800000000000002E-2</v>
      </c>
      <c r="M162">
        <f t="shared" si="19"/>
        <v>2.6700000000000002E-2</v>
      </c>
      <c r="N162">
        <f t="shared" si="20"/>
        <v>0.15340000000000001</v>
      </c>
    </row>
    <row r="163" spans="1:14" x14ac:dyDescent="0.3">
      <c r="A163" s="1">
        <v>2</v>
      </c>
      <c r="B163" t="s">
        <v>8260</v>
      </c>
      <c r="C163" t="s">
        <v>3819</v>
      </c>
      <c r="D163" t="s">
        <v>8261</v>
      </c>
      <c r="E163" t="s">
        <v>8262</v>
      </c>
      <c r="F163" t="s">
        <v>8263</v>
      </c>
      <c r="G163" t="s">
        <v>8264</v>
      </c>
      <c r="I163" t="str">
        <f t="shared" si="15"/>
        <v>N/A</v>
      </c>
      <c r="J163">
        <f t="shared" si="16"/>
        <v>1080000</v>
      </c>
      <c r="K163">
        <f t="shared" si="17"/>
        <v>316393</v>
      </c>
      <c r="L163">
        <f t="shared" si="18"/>
        <v>109621</v>
      </c>
      <c r="M163">
        <f t="shared" si="19"/>
        <v>303671</v>
      </c>
      <c r="N163">
        <f t="shared" si="20"/>
        <v>312351</v>
      </c>
    </row>
    <row r="164" spans="1:14" x14ac:dyDescent="0.3">
      <c r="A164" s="1">
        <v>3</v>
      </c>
      <c r="B164" t="s">
        <v>8265</v>
      </c>
      <c r="C164" t="s">
        <v>254</v>
      </c>
      <c r="D164" t="s">
        <v>8266</v>
      </c>
      <c r="E164" t="s">
        <v>8267</v>
      </c>
      <c r="F164" t="s">
        <v>8268</v>
      </c>
      <c r="G164" t="s">
        <v>8269</v>
      </c>
      <c r="I164" t="str">
        <f t="shared" si="15"/>
        <v>N/A</v>
      </c>
      <c r="J164" t="str">
        <f t="shared" si="16"/>
        <v>N/A</v>
      </c>
      <c r="K164">
        <f t="shared" si="17"/>
        <v>-0.70709999999999995</v>
      </c>
      <c r="L164">
        <f t="shared" si="18"/>
        <v>-0.65349999999999997</v>
      </c>
      <c r="M164">
        <f t="shared" si="19"/>
        <v>1.7702000000000002</v>
      </c>
      <c r="N164">
        <f t="shared" si="20"/>
        <v>2.86E-2</v>
      </c>
    </row>
    <row r="165" spans="1:14" x14ac:dyDescent="0.3">
      <c r="A165" s="1">
        <v>4</v>
      </c>
      <c r="B165" t="s">
        <v>8270</v>
      </c>
      <c r="C165" t="s">
        <v>8271</v>
      </c>
      <c r="D165" t="s">
        <v>8272</v>
      </c>
      <c r="E165" t="s">
        <v>8273</v>
      </c>
      <c r="F165" t="s">
        <v>8274</v>
      </c>
      <c r="G165" t="s">
        <v>2813</v>
      </c>
      <c r="I165" t="str">
        <f t="shared" si="15"/>
        <v>pos_trend</v>
      </c>
      <c r="J165">
        <f t="shared" si="16"/>
        <v>10760000</v>
      </c>
      <c r="K165">
        <f t="shared" si="17"/>
        <v>11250000</v>
      </c>
      <c r="L165">
        <f t="shared" si="18"/>
        <v>12270000</v>
      </c>
      <c r="M165">
        <f t="shared" si="19"/>
        <v>12410000</v>
      </c>
      <c r="N165">
        <f t="shared" si="20"/>
        <v>14350000</v>
      </c>
    </row>
    <row r="166" spans="1:14" x14ac:dyDescent="0.3">
      <c r="A166" s="1">
        <v>5</v>
      </c>
      <c r="B166" t="s">
        <v>8275</v>
      </c>
      <c r="C166" t="s">
        <v>254</v>
      </c>
      <c r="D166" t="s">
        <v>8276</v>
      </c>
      <c r="E166" t="s">
        <v>8277</v>
      </c>
      <c r="F166" t="s">
        <v>6016</v>
      </c>
      <c r="G166" t="s">
        <v>8278</v>
      </c>
      <c r="I166" t="str">
        <f t="shared" si="15"/>
        <v>N/A</v>
      </c>
      <c r="J166" t="str">
        <f t="shared" si="16"/>
        <v>N/A</v>
      </c>
      <c r="K166">
        <f t="shared" si="17"/>
        <v>4.5700000000000005E-2</v>
      </c>
      <c r="L166">
        <f t="shared" si="18"/>
        <v>9.1199999999999989E-2</v>
      </c>
      <c r="M166">
        <f t="shared" si="19"/>
        <v>1.1200000000000002E-2</v>
      </c>
      <c r="N166">
        <f t="shared" si="20"/>
        <v>0.1565</v>
      </c>
    </row>
    <row r="167" spans="1:14" x14ac:dyDescent="0.3">
      <c r="A167" s="1">
        <v>6</v>
      </c>
      <c r="B167" t="s">
        <v>8279</v>
      </c>
      <c r="C167" t="s">
        <v>254</v>
      </c>
      <c r="D167" t="s">
        <v>254</v>
      </c>
      <c r="E167" t="s">
        <v>254</v>
      </c>
      <c r="F167" t="s">
        <v>254</v>
      </c>
      <c r="G167" t="s">
        <v>254</v>
      </c>
      <c r="I167" t="str">
        <f t="shared" si="15"/>
        <v>N/A</v>
      </c>
      <c r="J167" t="str">
        <f t="shared" si="16"/>
        <v>N/A</v>
      </c>
      <c r="K167" t="str">
        <f t="shared" si="17"/>
        <v>N/A</v>
      </c>
      <c r="L167" t="str">
        <f t="shared" si="18"/>
        <v>N/A</v>
      </c>
      <c r="M167" t="str">
        <f t="shared" si="19"/>
        <v>N/A</v>
      </c>
      <c r="N167" t="str">
        <f t="shared" si="20"/>
        <v>N/A</v>
      </c>
    </row>
    <row r="168" spans="1:14" x14ac:dyDescent="0.3">
      <c r="A168" s="1">
        <v>7</v>
      </c>
      <c r="B168" t="s">
        <v>8280</v>
      </c>
      <c r="C168" t="s">
        <v>3611</v>
      </c>
      <c r="D168" t="s">
        <v>8281</v>
      </c>
      <c r="E168" t="s">
        <v>8282</v>
      </c>
      <c r="F168" t="s">
        <v>3542</v>
      </c>
      <c r="G168" t="s">
        <v>8283</v>
      </c>
      <c r="I168" t="str">
        <f t="shared" si="15"/>
        <v>N/A</v>
      </c>
      <c r="J168">
        <f t="shared" si="16"/>
        <v>5330000</v>
      </c>
      <c r="K168">
        <f t="shared" si="17"/>
        <v>5190000</v>
      </c>
      <c r="L168">
        <f t="shared" si="18"/>
        <v>4850000</v>
      </c>
      <c r="M168">
        <f t="shared" si="19"/>
        <v>5550000</v>
      </c>
      <c r="N168">
        <f t="shared" si="20"/>
        <v>6340000</v>
      </c>
    </row>
    <row r="169" spans="1:14" x14ac:dyDescent="0.3">
      <c r="A169" s="1">
        <v>8</v>
      </c>
      <c r="B169" t="s">
        <v>8284</v>
      </c>
      <c r="C169" t="s">
        <v>254</v>
      </c>
      <c r="D169" t="s">
        <v>254</v>
      </c>
      <c r="E169" t="s">
        <v>254</v>
      </c>
      <c r="F169" t="s">
        <v>254</v>
      </c>
      <c r="G169" t="s">
        <v>254</v>
      </c>
      <c r="I169" t="str">
        <f t="shared" si="15"/>
        <v>N/A</v>
      </c>
      <c r="J169" t="str">
        <f t="shared" si="16"/>
        <v>N/A</v>
      </c>
      <c r="K169" t="str">
        <f t="shared" si="17"/>
        <v>N/A</v>
      </c>
      <c r="L169" t="str">
        <f t="shared" si="18"/>
        <v>N/A</v>
      </c>
      <c r="M169" t="str">
        <f t="shared" si="19"/>
        <v>N/A</v>
      </c>
      <c r="N169" t="str">
        <f t="shared" si="20"/>
        <v>N/A</v>
      </c>
    </row>
    <row r="170" spans="1:14" x14ac:dyDescent="0.3">
      <c r="A170" s="1">
        <v>9</v>
      </c>
      <c r="B170" t="s">
        <v>6264</v>
      </c>
      <c r="C170" t="s">
        <v>254</v>
      </c>
      <c r="D170" t="s">
        <v>254</v>
      </c>
      <c r="E170" t="s">
        <v>254</v>
      </c>
      <c r="F170" t="s">
        <v>254</v>
      </c>
      <c r="G170" t="s">
        <v>254</v>
      </c>
      <c r="I170" t="str">
        <f t="shared" si="15"/>
        <v>N/A</v>
      </c>
      <c r="J170" t="str">
        <f t="shared" si="16"/>
        <v>N/A</v>
      </c>
      <c r="K170" t="str">
        <f t="shared" si="17"/>
        <v>N/A</v>
      </c>
      <c r="L170" t="str">
        <f t="shared" si="18"/>
        <v>N/A</v>
      </c>
      <c r="M170" t="str">
        <f t="shared" si="19"/>
        <v>N/A</v>
      </c>
      <c r="N170" t="str">
        <f t="shared" si="20"/>
        <v>N/A</v>
      </c>
    </row>
    <row r="171" spans="1:14" x14ac:dyDescent="0.3">
      <c r="A171" s="1">
        <v>10</v>
      </c>
      <c r="B171" t="s">
        <v>6265</v>
      </c>
      <c r="C171" t="s">
        <v>3940</v>
      </c>
      <c r="D171" t="s">
        <v>7658</v>
      </c>
      <c r="E171" t="s">
        <v>8285</v>
      </c>
      <c r="F171" t="s">
        <v>8286</v>
      </c>
      <c r="G171" t="s">
        <v>8287</v>
      </c>
      <c r="I171" t="str">
        <f t="shared" si="15"/>
        <v>pos_trend</v>
      </c>
      <c r="J171">
        <f t="shared" si="16"/>
        <v>4200000</v>
      </c>
      <c r="K171">
        <f t="shared" si="17"/>
        <v>4250000</v>
      </c>
      <c r="L171">
        <f t="shared" si="18"/>
        <v>4330000</v>
      </c>
      <c r="M171">
        <f t="shared" si="19"/>
        <v>4550000</v>
      </c>
      <c r="N171">
        <f t="shared" si="20"/>
        <v>4940000</v>
      </c>
    </row>
    <row r="172" spans="1:14" x14ac:dyDescent="0.3">
      <c r="A172" s="1">
        <v>11</v>
      </c>
      <c r="B172" t="s">
        <v>6266</v>
      </c>
      <c r="C172" t="s">
        <v>3940</v>
      </c>
      <c r="D172" t="s">
        <v>7658</v>
      </c>
      <c r="E172" t="s">
        <v>8285</v>
      </c>
      <c r="F172" t="s">
        <v>8286</v>
      </c>
      <c r="G172" t="s">
        <v>8287</v>
      </c>
      <c r="I172" t="str">
        <f t="shared" si="15"/>
        <v>pos_trend</v>
      </c>
      <c r="J172">
        <f t="shared" si="16"/>
        <v>4200000</v>
      </c>
      <c r="K172">
        <f t="shared" si="17"/>
        <v>4250000</v>
      </c>
      <c r="L172">
        <f t="shared" si="18"/>
        <v>4330000</v>
      </c>
      <c r="M172">
        <f t="shared" si="19"/>
        <v>4550000</v>
      </c>
      <c r="N172">
        <f t="shared" si="20"/>
        <v>4940000</v>
      </c>
    </row>
    <row r="173" spans="1:14" x14ac:dyDescent="0.3">
      <c r="A173" s="1">
        <v>12</v>
      </c>
      <c r="B173" t="s">
        <v>6712</v>
      </c>
      <c r="C173" t="s">
        <v>2400</v>
      </c>
      <c r="D173" t="s">
        <v>8288</v>
      </c>
      <c r="E173" t="s">
        <v>8289</v>
      </c>
      <c r="F173" t="s">
        <v>8290</v>
      </c>
      <c r="G173" t="s">
        <v>8237</v>
      </c>
      <c r="I173" t="str">
        <f t="shared" si="15"/>
        <v>N/A</v>
      </c>
      <c r="J173">
        <f t="shared" si="16"/>
        <v>1130000</v>
      </c>
      <c r="K173">
        <f t="shared" si="17"/>
        <v>935395</v>
      </c>
      <c r="L173">
        <f t="shared" si="18"/>
        <v>515929</v>
      </c>
      <c r="M173">
        <f t="shared" si="19"/>
        <v>999347</v>
      </c>
      <c r="N173">
        <f t="shared" si="20"/>
        <v>1390000</v>
      </c>
    </row>
    <row r="174" spans="1:14" x14ac:dyDescent="0.3">
      <c r="A174" s="1">
        <v>13</v>
      </c>
      <c r="B174" t="s">
        <v>8291</v>
      </c>
      <c r="C174" t="s">
        <v>8292</v>
      </c>
      <c r="D174" t="s">
        <v>8293</v>
      </c>
      <c r="E174" t="s">
        <v>8294</v>
      </c>
      <c r="F174" t="s">
        <v>8295</v>
      </c>
      <c r="G174" t="s">
        <v>8296</v>
      </c>
      <c r="I174" t="str">
        <f t="shared" si="15"/>
        <v>N/A</v>
      </c>
      <c r="J174">
        <f t="shared" si="16"/>
        <v>11870000</v>
      </c>
      <c r="K174">
        <f t="shared" si="17"/>
        <v>13080000</v>
      </c>
      <c r="L174">
        <f t="shared" si="18"/>
        <v>13070000</v>
      </c>
      <c r="M174">
        <f t="shared" si="19"/>
        <v>13640000</v>
      </c>
      <c r="N174">
        <f t="shared" si="20"/>
        <v>15880000</v>
      </c>
    </row>
    <row r="175" spans="1:14" x14ac:dyDescent="0.3">
      <c r="A175" s="1">
        <v>14</v>
      </c>
      <c r="B175" t="s">
        <v>8297</v>
      </c>
      <c r="C175" t="s">
        <v>8298</v>
      </c>
      <c r="D175" t="s">
        <v>3508</v>
      </c>
      <c r="E175" t="s">
        <v>8299</v>
      </c>
      <c r="F175" t="s">
        <v>7870</v>
      </c>
      <c r="G175" t="s">
        <v>8300</v>
      </c>
      <c r="I175" t="str">
        <f t="shared" si="15"/>
        <v>pos_trend</v>
      </c>
      <c r="J175">
        <f t="shared" si="16"/>
        <v>7070000</v>
      </c>
      <c r="K175">
        <f t="shared" si="17"/>
        <v>7750000</v>
      </c>
      <c r="L175">
        <f t="shared" si="18"/>
        <v>7780000</v>
      </c>
      <c r="M175">
        <f t="shared" si="19"/>
        <v>8240000</v>
      </c>
      <c r="N175">
        <f t="shared" si="20"/>
        <v>8920000</v>
      </c>
    </row>
    <row r="176" spans="1:14" x14ac:dyDescent="0.3">
      <c r="A176" s="1">
        <v>15</v>
      </c>
      <c r="B176" t="s">
        <v>8301</v>
      </c>
      <c r="C176" t="s">
        <v>6365</v>
      </c>
      <c r="D176" t="s">
        <v>3235</v>
      </c>
      <c r="E176" t="s">
        <v>3235</v>
      </c>
      <c r="F176" t="s">
        <v>5422</v>
      </c>
      <c r="G176" t="s">
        <v>8302</v>
      </c>
      <c r="I176" t="str">
        <f t="shared" si="15"/>
        <v>N/A</v>
      </c>
      <c r="J176">
        <f t="shared" si="16"/>
        <v>1410000</v>
      </c>
      <c r="K176">
        <f t="shared" si="17"/>
        <v>1580000</v>
      </c>
      <c r="L176">
        <f t="shared" si="18"/>
        <v>1580000</v>
      </c>
      <c r="M176">
        <f t="shared" si="19"/>
        <v>1540000</v>
      </c>
      <c r="N176">
        <f t="shared" si="20"/>
        <v>1960000</v>
      </c>
    </row>
    <row r="177" spans="1:14" x14ac:dyDescent="0.3">
      <c r="A177" s="1">
        <v>16</v>
      </c>
      <c r="B177" t="s">
        <v>331</v>
      </c>
      <c r="C177" t="s">
        <v>8303</v>
      </c>
      <c r="D177" t="s">
        <v>5697</v>
      </c>
      <c r="E177" t="s">
        <v>956</v>
      </c>
      <c r="F177" t="s">
        <v>5155</v>
      </c>
      <c r="G177" t="s">
        <v>8304</v>
      </c>
      <c r="I177" t="str">
        <f t="shared" si="15"/>
        <v>N/A</v>
      </c>
      <c r="J177">
        <f t="shared" si="16"/>
        <v>2910000</v>
      </c>
      <c r="K177">
        <f t="shared" si="17"/>
        <v>3170000</v>
      </c>
      <c r="L177">
        <f t="shared" si="18"/>
        <v>3100000</v>
      </c>
      <c r="M177">
        <f t="shared" si="19"/>
        <v>3330000</v>
      </c>
      <c r="N177">
        <f t="shared" si="20"/>
        <v>4370000</v>
      </c>
    </row>
    <row r="178" spans="1:14" x14ac:dyDescent="0.3">
      <c r="A178" s="1">
        <v>17</v>
      </c>
      <c r="B178" t="s">
        <v>6269</v>
      </c>
      <c r="C178" t="s">
        <v>2811</v>
      </c>
      <c r="D178" t="s">
        <v>8305</v>
      </c>
      <c r="E178" t="s">
        <v>3474</v>
      </c>
      <c r="F178" t="s">
        <v>8306</v>
      </c>
      <c r="G178" t="s">
        <v>2930</v>
      </c>
      <c r="I178" t="str">
        <f t="shared" si="15"/>
        <v>N/A</v>
      </c>
      <c r="J178">
        <f t="shared" si="16"/>
        <v>4210000</v>
      </c>
      <c r="K178">
        <f t="shared" si="17"/>
        <v>3350000</v>
      </c>
      <c r="L178">
        <f t="shared" si="18"/>
        <v>4050000</v>
      </c>
      <c r="M178">
        <f t="shared" si="19"/>
        <v>4320000</v>
      </c>
      <c r="N178">
        <f t="shared" si="20"/>
        <v>4800000</v>
      </c>
    </row>
    <row r="179" spans="1:14" x14ac:dyDescent="0.3">
      <c r="A179" s="1">
        <v>18</v>
      </c>
      <c r="B179" t="s">
        <v>6270</v>
      </c>
      <c r="C179" t="s">
        <v>254</v>
      </c>
      <c r="D179" t="s">
        <v>8307</v>
      </c>
      <c r="E179" t="s">
        <v>3503</v>
      </c>
      <c r="F179" t="s">
        <v>8308</v>
      </c>
      <c r="G179" t="s">
        <v>8309</v>
      </c>
      <c r="I179" t="str">
        <f t="shared" si="15"/>
        <v>N/A</v>
      </c>
      <c r="J179" t="str">
        <f t="shared" si="16"/>
        <v>N/A</v>
      </c>
      <c r="K179">
        <f t="shared" si="17"/>
        <v>-0.2036</v>
      </c>
      <c r="L179">
        <f t="shared" si="18"/>
        <v>0.20829999999999999</v>
      </c>
      <c r="M179">
        <f t="shared" si="19"/>
        <v>6.5500000000000003E-2</v>
      </c>
      <c r="N179">
        <f t="shared" si="20"/>
        <v>0.11230000000000001</v>
      </c>
    </row>
    <row r="180" spans="1:14" x14ac:dyDescent="0.3">
      <c r="A180" s="1">
        <v>19</v>
      </c>
      <c r="B180" t="s">
        <v>8310</v>
      </c>
      <c r="C180" t="s">
        <v>254</v>
      </c>
      <c r="D180" t="s">
        <v>254</v>
      </c>
      <c r="E180" t="s">
        <v>254</v>
      </c>
      <c r="F180" t="s">
        <v>254</v>
      </c>
      <c r="G180" t="s">
        <v>8311</v>
      </c>
      <c r="I180" t="str">
        <f t="shared" si="15"/>
        <v>N/A</v>
      </c>
      <c r="J180" t="str">
        <f t="shared" si="16"/>
        <v>N/A</v>
      </c>
      <c r="K180" t="str">
        <f t="shared" si="17"/>
        <v>N/A</v>
      </c>
      <c r="L180" t="str">
        <f t="shared" si="18"/>
        <v>N/A</v>
      </c>
      <c r="M180" t="str">
        <f t="shared" si="19"/>
        <v>N/A</v>
      </c>
      <c r="N180">
        <f t="shared" si="20"/>
        <v>0.21100000000000002</v>
      </c>
    </row>
    <row r="181" spans="1:14" x14ac:dyDescent="0.3">
      <c r="A181" s="1">
        <v>20</v>
      </c>
      <c r="B181" t="s">
        <v>6271</v>
      </c>
      <c r="C181" t="s">
        <v>254</v>
      </c>
      <c r="D181" t="s">
        <v>254</v>
      </c>
      <c r="E181" t="s">
        <v>254</v>
      </c>
      <c r="F181" t="s">
        <v>254</v>
      </c>
      <c r="G181" t="s">
        <v>254</v>
      </c>
      <c r="I181" t="str">
        <f t="shared" si="15"/>
        <v>N/A</v>
      </c>
      <c r="J181" t="str">
        <f t="shared" si="16"/>
        <v>N/A</v>
      </c>
      <c r="K181" t="str">
        <f t="shared" si="17"/>
        <v>N/A</v>
      </c>
      <c r="L181" t="str">
        <f t="shared" si="18"/>
        <v>N/A</v>
      </c>
      <c r="M181" t="str">
        <f t="shared" si="19"/>
        <v>N/A</v>
      </c>
      <c r="N181" t="str">
        <f t="shared" si="20"/>
        <v>N/A</v>
      </c>
    </row>
    <row r="182" spans="1:14" x14ac:dyDescent="0.3">
      <c r="A182" s="1">
        <v>21</v>
      </c>
      <c r="B182" t="s">
        <v>350</v>
      </c>
      <c r="C182" t="s">
        <v>254</v>
      </c>
      <c r="D182" t="s">
        <v>254</v>
      </c>
      <c r="E182" t="s">
        <v>254</v>
      </c>
      <c r="F182" t="s">
        <v>254</v>
      </c>
      <c r="G182" t="s">
        <v>254</v>
      </c>
      <c r="I182" t="str">
        <f t="shared" si="15"/>
        <v>N/A</v>
      </c>
      <c r="J182" t="str">
        <f t="shared" si="16"/>
        <v>N/A</v>
      </c>
      <c r="K182" t="str">
        <f t="shared" si="17"/>
        <v>N/A</v>
      </c>
      <c r="L182" t="str">
        <f t="shared" si="18"/>
        <v>N/A</v>
      </c>
      <c r="M182" t="str">
        <f t="shared" si="19"/>
        <v>N/A</v>
      </c>
      <c r="N182" t="str">
        <f t="shared" si="20"/>
        <v>N/A</v>
      </c>
    </row>
    <row r="183" spans="1:14" x14ac:dyDescent="0.3">
      <c r="A183" s="1">
        <v>22</v>
      </c>
      <c r="B183" t="s">
        <v>6277</v>
      </c>
      <c r="C183" t="s">
        <v>254</v>
      </c>
      <c r="D183" t="s">
        <v>254</v>
      </c>
      <c r="E183" t="s">
        <v>254</v>
      </c>
      <c r="F183" t="s">
        <v>254</v>
      </c>
      <c r="G183" t="s">
        <v>254</v>
      </c>
      <c r="I183" t="str">
        <f t="shared" si="15"/>
        <v>N/A</v>
      </c>
      <c r="J183" t="str">
        <f t="shared" si="16"/>
        <v>N/A</v>
      </c>
      <c r="K183" t="str">
        <f t="shared" si="17"/>
        <v>N/A</v>
      </c>
      <c r="L183" t="str">
        <f t="shared" si="18"/>
        <v>N/A</v>
      </c>
      <c r="M183" t="str">
        <f t="shared" si="19"/>
        <v>N/A</v>
      </c>
      <c r="N183" t="str">
        <f t="shared" si="20"/>
        <v>N/A</v>
      </c>
    </row>
    <row r="184" spans="1:14" x14ac:dyDescent="0.3">
      <c r="A184" s="1">
        <v>23</v>
      </c>
      <c r="B184" t="s">
        <v>356</v>
      </c>
      <c r="C184" t="s">
        <v>254</v>
      </c>
      <c r="D184" t="s">
        <v>254</v>
      </c>
      <c r="E184" t="s">
        <v>254</v>
      </c>
      <c r="F184" t="s">
        <v>254</v>
      </c>
      <c r="G184" t="s">
        <v>254</v>
      </c>
      <c r="I184" t="str">
        <f t="shared" si="15"/>
        <v>N/A</v>
      </c>
      <c r="J184" t="str">
        <f t="shared" si="16"/>
        <v>N/A</v>
      </c>
      <c r="K184" t="str">
        <f t="shared" si="17"/>
        <v>N/A</v>
      </c>
      <c r="L184" t="str">
        <f t="shared" si="18"/>
        <v>N/A</v>
      </c>
      <c r="M184" t="str">
        <f t="shared" si="19"/>
        <v>N/A</v>
      </c>
      <c r="N184" t="str">
        <f t="shared" si="20"/>
        <v>N/A</v>
      </c>
    </row>
    <row r="185" spans="1:14" x14ac:dyDescent="0.3">
      <c r="A185" s="1">
        <v>24</v>
      </c>
      <c r="B185" t="s">
        <v>332</v>
      </c>
      <c r="C185" t="s">
        <v>254</v>
      </c>
      <c r="D185" t="s">
        <v>254</v>
      </c>
      <c r="E185" t="s">
        <v>254</v>
      </c>
      <c r="F185" t="s">
        <v>254</v>
      </c>
      <c r="G185" t="s">
        <v>254</v>
      </c>
      <c r="I185" t="str">
        <f t="shared" si="15"/>
        <v>N/A</v>
      </c>
      <c r="J185" t="str">
        <f t="shared" si="16"/>
        <v>N/A</v>
      </c>
      <c r="K185" t="str">
        <f t="shared" si="17"/>
        <v>N/A</v>
      </c>
      <c r="L185" t="str">
        <f t="shared" si="18"/>
        <v>N/A</v>
      </c>
      <c r="M185" t="str">
        <f t="shared" si="19"/>
        <v>N/A</v>
      </c>
      <c r="N185" t="str">
        <f t="shared" si="20"/>
        <v>N/A</v>
      </c>
    </row>
    <row r="186" spans="1:14" x14ac:dyDescent="0.3">
      <c r="A186" s="1">
        <v>25</v>
      </c>
      <c r="B186" t="s">
        <v>370</v>
      </c>
      <c r="C186" t="s">
        <v>2811</v>
      </c>
      <c r="D186" t="s">
        <v>8305</v>
      </c>
      <c r="E186" t="s">
        <v>3474</v>
      </c>
      <c r="F186" t="s">
        <v>8306</v>
      </c>
      <c r="G186" t="s">
        <v>2930</v>
      </c>
      <c r="I186" t="str">
        <f t="shared" si="15"/>
        <v>N/A</v>
      </c>
      <c r="J186">
        <f t="shared" si="16"/>
        <v>4210000</v>
      </c>
      <c r="K186">
        <f t="shared" si="17"/>
        <v>3350000</v>
      </c>
      <c r="L186">
        <f t="shared" si="18"/>
        <v>4050000</v>
      </c>
      <c r="M186">
        <f t="shared" si="19"/>
        <v>4320000</v>
      </c>
      <c r="N186">
        <f t="shared" si="20"/>
        <v>4800000</v>
      </c>
    </row>
    <row r="187" spans="1:14" x14ac:dyDescent="0.3">
      <c r="A187" s="1">
        <v>26</v>
      </c>
      <c r="B187" t="s">
        <v>376</v>
      </c>
      <c r="C187" t="s">
        <v>254</v>
      </c>
      <c r="D187" t="s">
        <v>8307</v>
      </c>
      <c r="E187" t="s">
        <v>3503</v>
      </c>
      <c r="F187" t="s">
        <v>8308</v>
      </c>
      <c r="G187" t="s">
        <v>8309</v>
      </c>
      <c r="I187" t="str">
        <f t="shared" si="15"/>
        <v>N/A</v>
      </c>
      <c r="J187" t="str">
        <f t="shared" si="16"/>
        <v>N/A</v>
      </c>
      <c r="K187">
        <f t="shared" si="17"/>
        <v>-0.2036</v>
      </c>
      <c r="L187">
        <f t="shared" si="18"/>
        <v>0.20829999999999999</v>
      </c>
      <c r="M187">
        <f t="shared" si="19"/>
        <v>6.5500000000000003E-2</v>
      </c>
      <c r="N187">
        <f t="shared" si="20"/>
        <v>0.11230000000000001</v>
      </c>
    </row>
    <row r="188" spans="1:14" x14ac:dyDescent="0.3">
      <c r="A188" s="1">
        <v>27</v>
      </c>
      <c r="B188" t="s">
        <v>381</v>
      </c>
      <c r="C188" t="s">
        <v>254</v>
      </c>
      <c r="D188" t="s">
        <v>254</v>
      </c>
      <c r="E188" t="s">
        <v>254</v>
      </c>
      <c r="F188" t="s">
        <v>254</v>
      </c>
      <c r="G188" t="s">
        <v>8311</v>
      </c>
      <c r="I188" t="str">
        <f t="shared" ref="I188:I251" si="21">IF(AND(K188&gt; J188, L188&gt; K188, M188&gt; L188, N188&gt; M188), "pos_trend", IF(AND(K188&lt; J188, L188&lt; K188, M188&lt; L188, N188&lt; M188), "neg_trend", "N/A"))</f>
        <v>N/A</v>
      </c>
      <c r="J188" t="str">
        <f t="shared" ref="J188:J251" si="22">IFERROR(IF(TRIM(C188)="-", "N/A", IF(RIGHT(C188,1)=")",IF(RIGHT(C188,2)="T)",-1000000000000*VALUE(MID(C188,2,LEN(C188)-3)),IF(RIGHT(C188,2)="M)",-1000000*VALUE(MID(C188,2,LEN(C188)-3)),IF(RIGHT(C188,2)="B)",-1000000000*VALUE(MID(C188,2,LEN(C188)-3)),IF(RIGHT(C188,2)="k)",-1000*VALUE(MID(C188,2,LEN(C188)-3)),VALUE(SUBSTITUTE(C188,",","")))))),IF(RIGHT(C188,1)="T",1000000000000*VALUE(LEFT(C188,LEN(C188)-1)),IF(RIGHT(C188,1)="M",1000000*VALUE(LEFT(C188,LEN(C188)-1)),IF(RIGHT(C188,1)="B",1000000000*VALUE(LEFT(C188,LEN(C188)-1)),IF(RIGHT(C188,1)="%",0.01*VALUE(LEFT(C188,LEN(C188)-1)),IF(RIGHT(C188,1)="k",1000*VALUE(LEFT(C188,LEN(C188)-1)),VALUE(SUBSTITUTE(C188,",",""))))))))),"N/A")</f>
        <v>N/A</v>
      </c>
      <c r="K188" t="str">
        <f t="shared" ref="K188:K251" si="23">IFERROR(IF(TRIM(D188)="-", "N/A", IF(RIGHT(D188,1)=")",IF(RIGHT(D188,2)="T)",-1000000000000*VALUE(MID(D188,2,LEN(D188)-3)),IF(RIGHT(D188,2)="M)",-1000000*VALUE(MID(D188,2,LEN(D188)-3)),IF(RIGHT(D188,2)="B)",-1000000000*VALUE(MID(D188,2,LEN(D188)-3)),IF(RIGHT(D188,2)="k)",-1000*VALUE(MID(D188,2,LEN(D188)-3)),VALUE(SUBSTITUTE(D188,",","")))))),IF(RIGHT(D188,1)="T",1000000000000*VALUE(LEFT(D188,LEN(D188)-1)),IF(RIGHT(D188,1)="M",1000000*VALUE(LEFT(D188,LEN(D188)-1)),IF(RIGHT(D188,1)="B",1000000000*VALUE(LEFT(D188,LEN(D188)-1)),IF(RIGHT(D188,1)="%",0.01*VALUE(LEFT(D188,LEN(D188)-1)),IF(RIGHT(D188,1)="k",1000*VALUE(LEFT(D188,LEN(D188)-1)),VALUE(SUBSTITUTE(D188,",",""))))))))),"N/A")</f>
        <v>N/A</v>
      </c>
      <c r="L188" t="str">
        <f t="shared" ref="L188:L251" si="24">IFERROR(IF(TRIM(E188)="-", "N/A", IF(RIGHT(E188,1)=")",IF(RIGHT(E188,2)="T)",-1000000000000*VALUE(MID(E188,2,LEN(E188)-3)),IF(RIGHT(E188,2)="M)",-1000000*VALUE(MID(E188,2,LEN(E188)-3)),IF(RIGHT(E188,2)="B)",-1000000000*VALUE(MID(E188,2,LEN(E188)-3)),IF(RIGHT(E188,2)="k)",-1000*VALUE(MID(E188,2,LEN(E188)-3)),VALUE(SUBSTITUTE(E188,",","")))))),IF(RIGHT(E188,1)="T",1000000000000*VALUE(LEFT(E188,LEN(E188)-1)),IF(RIGHT(E188,1)="M",1000000*VALUE(LEFT(E188,LEN(E188)-1)),IF(RIGHT(E188,1)="B",1000000000*VALUE(LEFT(E188,LEN(E188)-1)),IF(RIGHT(E188,1)="%",0.01*VALUE(LEFT(E188,LEN(E188)-1)),IF(RIGHT(E188,1)="k",1000*VALUE(LEFT(E188,LEN(E188)-1)),VALUE(SUBSTITUTE(E188,",",""))))))))),"N/A")</f>
        <v>N/A</v>
      </c>
      <c r="M188" t="str">
        <f t="shared" ref="M188:M251" si="25">IFERROR(IF(TRIM(F188)="-", "N/A", IF(RIGHT(F188,1)=")",IF(RIGHT(F188,2)="T)",-1000000000000*VALUE(MID(F188,2,LEN(F188)-3)),IF(RIGHT(F188,2)="M)",-1000000*VALUE(MID(F188,2,LEN(F188)-3)),IF(RIGHT(F188,2)="B)",-1000000000*VALUE(MID(F188,2,LEN(F188)-3)),IF(RIGHT(F188,2)="k)",-1000*VALUE(MID(F188,2,LEN(F188)-3)),VALUE(SUBSTITUTE(F188,",","")))))),IF(RIGHT(F188,1)="T",1000000000000*VALUE(LEFT(F188,LEN(F188)-1)),IF(RIGHT(F188,1)="M",1000000*VALUE(LEFT(F188,LEN(F188)-1)),IF(RIGHT(F188,1)="B",1000000000*VALUE(LEFT(F188,LEN(F188)-1)),IF(RIGHT(F188,1)="%",0.01*VALUE(LEFT(F188,LEN(F188)-1)),IF(RIGHT(F188,1)="k",1000*VALUE(LEFT(F188,LEN(F188)-1)),VALUE(SUBSTITUTE(F188,",",""))))))))),"N/A")</f>
        <v>N/A</v>
      </c>
      <c r="N188">
        <f t="shared" ref="N188:N251" si="26">IFERROR(IF(TRIM(G188)="-", "N/A", IF(RIGHT(G188,1)=")",IF(RIGHT(G188,2)="T)",-1000000000000*VALUE(MID(G188,2,LEN(G188)-3)),IF(RIGHT(G188,2)="M)",-1000000*VALUE(MID(G188,2,LEN(G188)-3)),IF(RIGHT(G188,2)="B)",-1000000000*VALUE(MID(G188,2,LEN(G188)-3)),IF(RIGHT(G188,2)="k)",-1000*VALUE(MID(G188,2,LEN(G188)-3)),VALUE(SUBSTITUTE(G188,",","")))))),IF(RIGHT(G188,1)="T",1000000000000*VALUE(LEFT(G188,LEN(G188)-1)),IF(RIGHT(G188,1)="M",1000000*VALUE(LEFT(G188,LEN(G188)-1)),IF(RIGHT(G188,1)="B",1000000000*VALUE(LEFT(G188,LEN(G188)-1)),IF(RIGHT(G188,1)="%",0.01*VALUE(LEFT(G188,LEN(G188)-1)),IF(RIGHT(G188,1)="k",1000*VALUE(LEFT(G188,LEN(G188)-1)),VALUE(SUBSTITUTE(G188,",",""))))))))),"N/A")</f>
        <v>0.21100000000000002</v>
      </c>
    </row>
    <row r="189" spans="1:14" x14ac:dyDescent="0.3">
      <c r="A189" s="1">
        <v>28</v>
      </c>
      <c r="B189" t="s">
        <v>6281</v>
      </c>
      <c r="C189" t="s">
        <v>3305</v>
      </c>
      <c r="D189" t="s">
        <v>8312</v>
      </c>
      <c r="E189" t="s">
        <v>2331</v>
      </c>
      <c r="F189" t="s">
        <v>1194</v>
      </c>
      <c r="G189" t="s">
        <v>8313</v>
      </c>
      <c r="I189" t="str">
        <f t="shared" si="21"/>
        <v>N/A</v>
      </c>
      <c r="J189">
        <f t="shared" si="22"/>
        <v>1610000</v>
      </c>
      <c r="K189">
        <f t="shared" si="23"/>
        <v>1040000</v>
      </c>
      <c r="L189">
        <f t="shared" si="24"/>
        <v>1360000</v>
      </c>
      <c r="M189">
        <f t="shared" si="25"/>
        <v>1450000</v>
      </c>
      <c r="N189">
        <f t="shared" si="26"/>
        <v>1630000</v>
      </c>
    </row>
    <row r="190" spans="1:14" x14ac:dyDescent="0.3">
      <c r="A190" s="1">
        <v>29</v>
      </c>
      <c r="B190" t="s">
        <v>6285</v>
      </c>
      <c r="C190" t="s">
        <v>7617</v>
      </c>
      <c r="D190" t="s">
        <v>8314</v>
      </c>
      <c r="E190" t="s">
        <v>3342</v>
      </c>
      <c r="F190" t="s">
        <v>3235</v>
      </c>
      <c r="G190" t="s">
        <v>5422</v>
      </c>
      <c r="I190" t="str">
        <f t="shared" si="21"/>
        <v>N/A</v>
      </c>
      <c r="J190">
        <f t="shared" si="22"/>
        <v>1710000</v>
      </c>
      <c r="K190">
        <f t="shared" si="23"/>
        <v>982025</v>
      </c>
      <c r="L190">
        <f t="shared" si="24"/>
        <v>1280000</v>
      </c>
      <c r="M190">
        <f t="shared" si="25"/>
        <v>1580000</v>
      </c>
      <c r="N190">
        <f t="shared" si="26"/>
        <v>1540000</v>
      </c>
    </row>
    <row r="191" spans="1:14" x14ac:dyDescent="0.3">
      <c r="A191" s="1">
        <v>30</v>
      </c>
      <c r="B191" t="s">
        <v>6286</v>
      </c>
      <c r="C191" t="s">
        <v>254</v>
      </c>
      <c r="D191" t="s">
        <v>254</v>
      </c>
      <c r="E191" t="s">
        <v>254</v>
      </c>
      <c r="F191" t="s">
        <v>254</v>
      </c>
      <c r="G191" t="s">
        <v>254</v>
      </c>
      <c r="I191" t="str">
        <f t="shared" si="21"/>
        <v>N/A</v>
      </c>
      <c r="J191" t="str">
        <f t="shared" si="22"/>
        <v>N/A</v>
      </c>
      <c r="K191" t="str">
        <f t="shared" si="23"/>
        <v>N/A</v>
      </c>
      <c r="L191" t="str">
        <f t="shared" si="24"/>
        <v>N/A</v>
      </c>
      <c r="M191" t="str">
        <f t="shared" si="25"/>
        <v>N/A</v>
      </c>
      <c r="N191" t="str">
        <f t="shared" si="26"/>
        <v>N/A</v>
      </c>
    </row>
    <row r="192" spans="1:14" x14ac:dyDescent="0.3">
      <c r="A192" s="1">
        <v>31</v>
      </c>
      <c r="B192" t="s">
        <v>6287</v>
      </c>
      <c r="C192" t="s">
        <v>8315</v>
      </c>
      <c r="D192" t="s">
        <v>8316</v>
      </c>
      <c r="E192" t="s">
        <v>8317</v>
      </c>
      <c r="F192" t="s">
        <v>8318</v>
      </c>
      <c r="G192" t="s">
        <v>8319</v>
      </c>
      <c r="I192" t="str">
        <f t="shared" si="21"/>
        <v>N/A</v>
      </c>
      <c r="J192">
        <f t="shared" si="22"/>
        <v>-102768</v>
      </c>
      <c r="K192">
        <f t="shared" si="23"/>
        <v>60322</v>
      </c>
      <c r="L192">
        <f t="shared" si="24"/>
        <v>71795</v>
      </c>
      <c r="M192">
        <f t="shared" si="25"/>
        <v>-126508</v>
      </c>
      <c r="N192">
        <f t="shared" si="26"/>
        <v>81758</v>
      </c>
    </row>
    <row r="193" spans="1:14" x14ac:dyDescent="0.3">
      <c r="A193" s="1">
        <v>32</v>
      </c>
      <c r="B193" t="s">
        <v>6288</v>
      </c>
      <c r="C193" t="s">
        <v>254</v>
      </c>
      <c r="D193" t="s">
        <v>254</v>
      </c>
      <c r="E193" t="s">
        <v>254</v>
      </c>
      <c r="F193" t="s">
        <v>254</v>
      </c>
      <c r="G193" t="s">
        <v>254</v>
      </c>
      <c r="I193" t="str">
        <f t="shared" si="21"/>
        <v>N/A</v>
      </c>
      <c r="J193" t="str">
        <f t="shared" si="22"/>
        <v>N/A</v>
      </c>
      <c r="K193" t="str">
        <f t="shared" si="23"/>
        <v>N/A</v>
      </c>
      <c r="L193" t="str">
        <f t="shared" si="24"/>
        <v>N/A</v>
      </c>
      <c r="M193" t="str">
        <f t="shared" si="25"/>
        <v>N/A</v>
      </c>
      <c r="N193" t="str">
        <f t="shared" si="26"/>
        <v>N/A</v>
      </c>
    </row>
    <row r="194" spans="1:14" x14ac:dyDescent="0.3">
      <c r="A194" s="1">
        <v>33</v>
      </c>
      <c r="B194" t="s">
        <v>413</v>
      </c>
      <c r="C194" t="s">
        <v>254</v>
      </c>
      <c r="D194" t="s">
        <v>254</v>
      </c>
      <c r="E194" t="s">
        <v>254</v>
      </c>
      <c r="F194" t="s">
        <v>254</v>
      </c>
      <c r="G194" t="s">
        <v>254</v>
      </c>
      <c r="I194" t="str">
        <f t="shared" si="21"/>
        <v>N/A</v>
      </c>
      <c r="J194" t="str">
        <f t="shared" si="22"/>
        <v>N/A</v>
      </c>
      <c r="K194" t="str">
        <f t="shared" si="23"/>
        <v>N/A</v>
      </c>
      <c r="L194" t="str">
        <f t="shared" si="24"/>
        <v>N/A</v>
      </c>
      <c r="M194" t="str">
        <f t="shared" si="25"/>
        <v>N/A</v>
      </c>
      <c r="N194" t="str">
        <f t="shared" si="26"/>
        <v>N/A</v>
      </c>
    </row>
    <row r="195" spans="1:14" x14ac:dyDescent="0.3">
      <c r="A195" s="1">
        <v>34</v>
      </c>
      <c r="B195" t="s">
        <v>414</v>
      </c>
      <c r="C195" t="s">
        <v>254</v>
      </c>
      <c r="D195" t="s">
        <v>254</v>
      </c>
      <c r="E195" t="s">
        <v>254</v>
      </c>
      <c r="F195" t="s">
        <v>254</v>
      </c>
      <c r="G195" t="s">
        <v>254</v>
      </c>
      <c r="I195" t="str">
        <f t="shared" si="21"/>
        <v>N/A</v>
      </c>
      <c r="J195" t="str">
        <f t="shared" si="22"/>
        <v>N/A</v>
      </c>
      <c r="K195" t="str">
        <f t="shared" si="23"/>
        <v>N/A</v>
      </c>
      <c r="L195" t="str">
        <f t="shared" si="24"/>
        <v>N/A</v>
      </c>
      <c r="M195" t="str">
        <f t="shared" si="25"/>
        <v>N/A</v>
      </c>
      <c r="N195" t="str">
        <f t="shared" si="26"/>
        <v>N/A</v>
      </c>
    </row>
    <row r="196" spans="1:14" x14ac:dyDescent="0.3">
      <c r="A196" s="1">
        <v>35</v>
      </c>
      <c r="B196" t="s">
        <v>415</v>
      </c>
      <c r="C196" t="s">
        <v>254</v>
      </c>
      <c r="D196" t="s">
        <v>254</v>
      </c>
      <c r="E196" t="s">
        <v>254</v>
      </c>
      <c r="F196" t="s">
        <v>254</v>
      </c>
      <c r="G196" t="s">
        <v>254</v>
      </c>
      <c r="I196" t="str">
        <f t="shared" si="21"/>
        <v>N/A</v>
      </c>
      <c r="J196" t="str">
        <f t="shared" si="22"/>
        <v>N/A</v>
      </c>
      <c r="K196" t="str">
        <f t="shared" si="23"/>
        <v>N/A</v>
      </c>
      <c r="L196" t="str">
        <f t="shared" si="24"/>
        <v>N/A</v>
      </c>
      <c r="M196" t="str">
        <f t="shared" si="25"/>
        <v>N/A</v>
      </c>
      <c r="N196" t="str">
        <f t="shared" si="26"/>
        <v>N/A</v>
      </c>
    </row>
    <row r="197" spans="1:14" x14ac:dyDescent="0.3">
      <c r="A197" s="1">
        <v>36</v>
      </c>
      <c r="B197" t="s">
        <v>416</v>
      </c>
      <c r="C197" t="s">
        <v>1663</v>
      </c>
      <c r="D197" t="s">
        <v>8320</v>
      </c>
      <c r="E197" t="s">
        <v>2915</v>
      </c>
      <c r="F197" t="s">
        <v>8321</v>
      </c>
      <c r="G197" t="s">
        <v>3518</v>
      </c>
      <c r="I197" t="str">
        <f t="shared" si="21"/>
        <v>N/A</v>
      </c>
      <c r="J197">
        <f t="shared" si="22"/>
        <v>2600000</v>
      </c>
      <c r="K197">
        <f t="shared" si="23"/>
        <v>2310000</v>
      </c>
      <c r="L197">
        <f t="shared" si="24"/>
        <v>2700000</v>
      </c>
      <c r="M197">
        <f t="shared" si="25"/>
        <v>2870000</v>
      </c>
      <c r="N197">
        <f t="shared" si="26"/>
        <v>3180000</v>
      </c>
    </row>
    <row r="198" spans="1:14" x14ac:dyDescent="0.3">
      <c r="A198" s="1">
        <v>37</v>
      </c>
      <c r="B198" t="s">
        <v>422</v>
      </c>
      <c r="C198" t="s">
        <v>254</v>
      </c>
      <c r="D198" t="s">
        <v>254</v>
      </c>
      <c r="E198" t="s">
        <v>254</v>
      </c>
      <c r="F198" t="s">
        <v>254</v>
      </c>
      <c r="G198" t="s">
        <v>254</v>
      </c>
      <c r="I198" t="str">
        <f t="shared" si="21"/>
        <v>N/A</v>
      </c>
      <c r="J198" t="str">
        <f t="shared" si="22"/>
        <v>N/A</v>
      </c>
      <c r="K198" t="str">
        <f t="shared" si="23"/>
        <v>N/A</v>
      </c>
      <c r="L198" t="str">
        <f t="shared" si="24"/>
        <v>N/A</v>
      </c>
      <c r="M198" t="str">
        <f t="shared" si="25"/>
        <v>N/A</v>
      </c>
      <c r="N198" t="str">
        <f t="shared" si="26"/>
        <v>N/A</v>
      </c>
    </row>
    <row r="199" spans="1:14" x14ac:dyDescent="0.3">
      <c r="A199" s="1">
        <v>38</v>
      </c>
      <c r="B199" t="s">
        <v>423</v>
      </c>
      <c r="C199" t="s">
        <v>1663</v>
      </c>
      <c r="D199" t="s">
        <v>8320</v>
      </c>
      <c r="E199" t="s">
        <v>2915</v>
      </c>
      <c r="F199" t="s">
        <v>8321</v>
      </c>
      <c r="G199" t="s">
        <v>3518</v>
      </c>
      <c r="I199" t="str">
        <f t="shared" si="21"/>
        <v>N/A</v>
      </c>
      <c r="J199">
        <f t="shared" si="22"/>
        <v>2600000</v>
      </c>
      <c r="K199">
        <f t="shared" si="23"/>
        <v>2310000</v>
      </c>
      <c r="L199">
        <f t="shared" si="24"/>
        <v>2700000</v>
      </c>
      <c r="M199">
        <f t="shared" si="25"/>
        <v>2870000</v>
      </c>
      <c r="N199">
        <f t="shared" si="26"/>
        <v>3180000</v>
      </c>
    </row>
    <row r="200" spans="1:14" x14ac:dyDescent="0.3">
      <c r="A200" s="1">
        <v>39</v>
      </c>
      <c r="B200" t="s">
        <v>424</v>
      </c>
      <c r="C200" t="s">
        <v>254</v>
      </c>
      <c r="D200" t="s">
        <v>8322</v>
      </c>
      <c r="E200" t="s">
        <v>8178</v>
      </c>
      <c r="F200" t="s">
        <v>8323</v>
      </c>
      <c r="G200" t="s">
        <v>8324</v>
      </c>
      <c r="I200" t="str">
        <f t="shared" si="21"/>
        <v>N/A</v>
      </c>
      <c r="J200" t="str">
        <f t="shared" si="22"/>
        <v>N/A</v>
      </c>
      <c r="K200">
        <f t="shared" si="23"/>
        <v>-0.1119</v>
      </c>
      <c r="L200">
        <f t="shared" si="24"/>
        <v>0.1666</v>
      </c>
      <c r="M200">
        <f t="shared" si="25"/>
        <v>6.3899999999999998E-2</v>
      </c>
      <c r="N200">
        <f t="shared" si="26"/>
        <v>0.1075</v>
      </c>
    </row>
    <row r="201" spans="1:14" x14ac:dyDescent="0.3">
      <c r="A201" s="1">
        <v>40</v>
      </c>
      <c r="B201" t="s">
        <v>6296</v>
      </c>
      <c r="C201" t="s">
        <v>254</v>
      </c>
      <c r="D201" t="s">
        <v>254</v>
      </c>
      <c r="E201" t="s">
        <v>254</v>
      </c>
      <c r="F201" t="s">
        <v>254</v>
      </c>
      <c r="G201" t="s">
        <v>8325</v>
      </c>
      <c r="I201" t="str">
        <f t="shared" si="21"/>
        <v>N/A</v>
      </c>
      <c r="J201" t="str">
        <f t="shared" si="22"/>
        <v>N/A</v>
      </c>
      <c r="K201" t="str">
        <f t="shared" si="23"/>
        <v>N/A</v>
      </c>
      <c r="L201" t="str">
        <f t="shared" si="24"/>
        <v>N/A</v>
      </c>
      <c r="M201" t="str">
        <f t="shared" si="25"/>
        <v>N/A</v>
      </c>
      <c r="N201">
        <f t="shared" si="26"/>
        <v>0.1396</v>
      </c>
    </row>
    <row r="202" spans="1:14" x14ac:dyDescent="0.3">
      <c r="A202" s="1">
        <v>41</v>
      </c>
      <c r="B202" t="s">
        <v>431</v>
      </c>
      <c r="C202" t="s">
        <v>254</v>
      </c>
      <c r="D202" t="s">
        <v>254</v>
      </c>
      <c r="E202" t="s">
        <v>254</v>
      </c>
      <c r="F202" t="s">
        <v>254</v>
      </c>
      <c r="G202" t="s">
        <v>254</v>
      </c>
      <c r="I202" t="str">
        <f t="shared" si="21"/>
        <v>N/A</v>
      </c>
      <c r="J202" t="str">
        <f t="shared" si="22"/>
        <v>N/A</v>
      </c>
      <c r="K202" t="str">
        <f t="shared" si="23"/>
        <v>N/A</v>
      </c>
      <c r="L202" t="str">
        <f t="shared" si="24"/>
        <v>N/A</v>
      </c>
      <c r="M202" t="str">
        <f t="shared" si="25"/>
        <v>N/A</v>
      </c>
      <c r="N202" t="str">
        <f t="shared" si="26"/>
        <v>N/A</v>
      </c>
    </row>
    <row r="203" spans="1:14" x14ac:dyDescent="0.3">
      <c r="A203" s="1">
        <v>42</v>
      </c>
      <c r="B203" t="s">
        <v>432</v>
      </c>
      <c r="C203" t="s">
        <v>254</v>
      </c>
      <c r="D203" t="s">
        <v>254</v>
      </c>
      <c r="E203" t="s">
        <v>254</v>
      </c>
      <c r="F203" t="s">
        <v>254</v>
      </c>
      <c r="G203" t="s">
        <v>254</v>
      </c>
      <c r="I203" t="str">
        <f t="shared" si="21"/>
        <v>N/A</v>
      </c>
      <c r="J203" t="str">
        <f t="shared" si="22"/>
        <v>N/A</v>
      </c>
      <c r="K203" t="str">
        <f t="shared" si="23"/>
        <v>N/A</v>
      </c>
      <c r="L203" t="str">
        <f t="shared" si="24"/>
        <v>N/A</v>
      </c>
      <c r="M203" t="str">
        <f t="shared" si="25"/>
        <v>N/A</v>
      </c>
      <c r="N203" t="str">
        <f t="shared" si="26"/>
        <v>N/A</v>
      </c>
    </row>
    <row r="204" spans="1:14" x14ac:dyDescent="0.3">
      <c r="A204" s="1">
        <v>43</v>
      </c>
      <c r="B204" t="s">
        <v>433</v>
      </c>
      <c r="C204" t="s">
        <v>254</v>
      </c>
      <c r="D204" t="s">
        <v>254</v>
      </c>
      <c r="E204" t="s">
        <v>254</v>
      </c>
      <c r="F204" t="s">
        <v>254</v>
      </c>
      <c r="G204" t="s">
        <v>254</v>
      </c>
      <c r="I204" t="str">
        <f t="shared" si="21"/>
        <v>N/A</v>
      </c>
      <c r="J204" t="str">
        <f t="shared" si="22"/>
        <v>N/A</v>
      </c>
      <c r="K204" t="str">
        <f t="shared" si="23"/>
        <v>N/A</v>
      </c>
      <c r="L204" t="str">
        <f t="shared" si="24"/>
        <v>N/A</v>
      </c>
      <c r="M204" t="str">
        <f t="shared" si="25"/>
        <v>N/A</v>
      </c>
      <c r="N204" t="str">
        <f t="shared" si="26"/>
        <v>N/A</v>
      </c>
    </row>
    <row r="205" spans="1:14" x14ac:dyDescent="0.3">
      <c r="A205" s="1">
        <v>44</v>
      </c>
      <c r="B205" t="s">
        <v>434</v>
      </c>
      <c r="C205" t="s">
        <v>254</v>
      </c>
      <c r="D205" t="s">
        <v>254</v>
      </c>
      <c r="E205" t="s">
        <v>254</v>
      </c>
      <c r="F205" t="s">
        <v>254</v>
      </c>
      <c r="G205" t="s">
        <v>254</v>
      </c>
      <c r="I205" t="str">
        <f t="shared" si="21"/>
        <v>N/A</v>
      </c>
      <c r="J205" t="str">
        <f t="shared" si="22"/>
        <v>N/A</v>
      </c>
      <c r="K205" t="str">
        <f t="shared" si="23"/>
        <v>N/A</v>
      </c>
      <c r="L205" t="str">
        <f t="shared" si="24"/>
        <v>N/A</v>
      </c>
      <c r="M205" t="str">
        <f t="shared" si="25"/>
        <v>N/A</v>
      </c>
      <c r="N205" t="str">
        <f t="shared" si="26"/>
        <v>N/A</v>
      </c>
    </row>
    <row r="206" spans="1:14" x14ac:dyDescent="0.3">
      <c r="A206" s="1">
        <v>45</v>
      </c>
      <c r="B206" t="s">
        <v>435</v>
      </c>
      <c r="C206" t="s">
        <v>254</v>
      </c>
      <c r="D206" t="s">
        <v>254</v>
      </c>
      <c r="E206" t="s">
        <v>254</v>
      </c>
      <c r="F206" t="s">
        <v>254</v>
      </c>
      <c r="G206" t="s">
        <v>254</v>
      </c>
      <c r="I206" t="str">
        <f t="shared" si="21"/>
        <v>N/A</v>
      </c>
      <c r="J206" t="str">
        <f t="shared" si="22"/>
        <v>N/A</v>
      </c>
      <c r="K206" t="str">
        <f t="shared" si="23"/>
        <v>N/A</v>
      </c>
      <c r="L206" t="str">
        <f t="shared" si="24"/>
        <v>N/A</v>
      </c>
      <c r="M206" t="str">
        <f t="shared" si="25"/>
        <v>N/A</v>
      </c>
      <c r="N206" t="str">
        <f t="shared" si="26"/>
        <v>N/A</v>
      </c>
    </row>
    <row r="207" spans="1:14" x14ac:dyDescent="0.3">
      <c r="A207" s="1">
        <v>46</v>
      </c>
      <c r="B207" t="s">
        <v>436</v>
      </c>
      <c r="C207" t="s">
        <v>254</v>
      </c>
      <c r="D207" t="s">
        <v>254</v>
      </c>
      <c r="E207" t="s">
        <v>254</v>
      </c>
      <c r="F207" t="s">
        <v>254</v>
      </c>
      <c r="G207" t="s">
        <v>254</v>
      </c>
      <c r="I207" t="str">
        <f t="shared" si="21"/>
        <v>N/A</v>
      </c>
      <c r="J207" t="str">
        <f t="shared" si="22"/>
        <v>N/A</v>
      </c>
      <c r="K207" t="str">
        <f t="shared" si="23"/>
        <v>N/A</v>
      </c>
      <c r="L207" t="str">
        <f t="shared" si="24"/>
        <v>N/A</v>
      </c>
      <c r="M207" t="str">
        <f t="shared" si="25"/>
        <v>N/A</v>
      </c>
      <c r="N207" t="str">
        <f t="shared" si="26"/>
        <v>N/A</v>
      </c>
    </row>
    <row r="208" spans="1:14" x14ac:dyDescent="0.3">
      <c r="A208" s="1">
        <v>47</v>
      </c>
      <c r="B208" t="s">
        <v>437</v>
      </c>
      <c r="C208" t="s">
        <v>1663</v>
      </c>
      <c r="D208" t="s">
        <v>8320</v>
      </c>
      <c r="E208" t="s">
        <v>2915</v>
      </c>
      <c r="F208" t="s">
        <v>8321</v>
      </c>
      <c r="G208" t="s">
        <v>3518</v>
      </c>
      <c r="I208" t="str">
        <f t="shared" si="21"/>
        <v>N/A</v>
      </c>
      <c r="J208">
        <f t="shared" si="22"/>
        <v>2600000</v>
      </c>
      <c r="K208">
        <f t="shared" si="23"/>
        <v>2310000</v>
      </c>
      <c r="L208">
        <f t="shared" si="24"/>
        <v>2700000</v>
      </c>
      <c r="M208">
        <f t="shared" si="25"/>
        <v>2870000</v>
      </c>
      <c r="N208">
        <f t="shared" si="26"/>
        <v>3180000</v>
      </c>
    </row>
    <row r="209" spans="1:14" x14ac:dyDescent="0.3">
      <c r="A209" s="1">
        <v>48</v>
      </c>
      <c r="B209" t="s">
        <v>438</v>
      </c>
      <c r="C209" t="s">
        <v>8326</v>
      </c>
      <c r="D209" t="s">
        <v>7109</v>
      </c>
      <c r="E209" t="s">
        <v>5658</v>
      </c>
      <c r="F209" t="s">
        <v>8327</v>
      </c>
      <c r="G209" t="s">
        <v>8328</v>
      </c>
      <c r="I209" t="str">
        <f t="shared" si="21"/>
        <v>pos_trend</v>
      </c>
      <c r="J209">
        <f t="shared" si="22"/>
        <v>1.1200000000000001</v>
      </c>
      <c r="K209">
        <f t="shared" si="23"/>
        <v>1.18</v>
      </c>
      <c r="L209">
        <f t="shared" si="24"/>
        <v>1.63</v>
      </c>
      <c r="M209">
        <f t="shared" si="25"/>
        <v>1.73</v>
      </c>
      <c r="N209">
        <f t="shared" si="26"/>
        <v>1.92</v>
      </c>
    </row>
    <row r="210" spans="1:14" x14ac:dyDescent="0.3">
      <c r="A210" s="1">
        <v>49</v>
      </c>
      <c r="B210" t="s">
        <v>444</v>
      </c>
      <c r="C210" t="s">
        <v>254</v>
      </c>
      <c r="D210" t="s">
        <v>8329</v>
      </c>
      <c r="E210" t="s">
        <v>8330</v>
      </c>
      <c r="F210" t="s">
        <v>8331</v>
      </c>
      <c r="G210" t="s">
        <v>8332</v>
      </c>
      <c r="I210" t="str">
        <f t="shared" si="21"/>
        <v>N/A</v>
      </c>
      <c r="J210" t="str">
        <f t="shared" si="22"/>
        <v>N/A</v>
      </c>
      <c r="K210">
        <f t="shared" si="23"/>
        <v>5.3600000000000002E-2</v>
      </c>
      <c r="L210">
        <f t="shared" si="24"/>
        <v>0.38140000000000002</v>
      </c>
      <c r="M210">
        <f t="shared" si="25"/>
        <v>6.13E-2</v>
      </c>
      <c r="N210">
        <f t="shared" si="26"/>
        <v>0.10980000000000001</v>
      </c>
    </row>
    <row r="211" spans="1:14" x14ac:dyDescent="0.3">
      <c r="A211" s="1">
        <v>50</v>
      </c>
      <c r="B211" t="s">
        <v>449</v>
      </c>
      <c r="C211" t="s">
        <v>8333</v>
      </c>
      <c r="D211" t="s">
        <v>5154</v>
      </c>
      <c r="E211" t="s">
        <v>5077</v>
      </c>
      <c r="F211" t="s">
        <v>8334</v>
      </c>
      <c r="G211" t="s">
        <v>5077</v>
      </c>
      <c r="I211" t="str">
        <f t="shared" si="21"/>
        <v>N/A</v>
      </c>
      <c r="J211">
        <f t="shared" si="22"/>
        <v>2330000</v>
      </c>
      <c r="K211">
        <f t="shared" si="23"/>
        <v>1970000</v>
      </c>
      <c r="L211">
        <f t="shared" si="24"/>
        <v>1660000</v>
      </c>
      <c r="M211">
        <f t="shared" si="25"/>
        <v>1650000</v>
      </c>
      <c r="N211">
        <f t="shared" si="26"/>
        <v>1660000</v>
      </c>
    </row>
    <row r="212" spans="1:14" x14ac:dyDescent="0.3">
      <c r="A212" s="1">
        <v>51</v>
      </c>
      <c r="B212" t="s">
        <v>455</v>
      </c>
      <c r="C212" t="s">
        <v>460</v>
      </c>
      <c r="D212" t="s">
        <v>8335</v>
      </c>
      <c r="E212" t="s">
        <v>2476</v>
      </c>
      <c r="F212" t="s">
        <v>4945</v>
      </c>
      <c r="G212" t="s">
        <v>8336</v>
      </c>
      <c r="I212" t="str">
        <f t="shared" si="21"/>
        <v>pos_trend</v>
      </c>
      <c r="J212">
        <f t="shared" si="22"/>
        <v>1.0900000000000001</v>
      </c>
      <c r="K212">
        <f t="shared" si="23"/>
        <v>1.1299999999999999</v>
      </c>
      <c r="L212">
        <f t="shared" si="24"/>
        <v>1.52</v>
      </c>
      <c r="M212">
        <f t="shared" si="25"/>
        <v>1.61</v>
      </c>
      <c r="N212">
        <f t="shared" si="26"/>
        <v>1.79</v>
      </c>
    </row>
    <row r="213" spans="1:14" x14ac:dyDescent="0.3">
      <c r="A213" s="1">
        <v>52</v>
      </c>
      <c r="B213" t="s">
        <v>461</v>
      </c>
      <c r="C213" t="s">
        <v>254</v>
      </c>
      <c r="D213" t="s">
        <v>8337</v>
      </c>
      <c r="E213" t="s">
        <v>8338</v>
      </c>
      <c r="F213" t="s">
        <v>8339</v>
      </c>
      <c r="G213" t="s">
        <v>8340</v>
      </c>
      <c r="I213" t="str">
        <f t="shared" si="21"/>
        <v>N/A</v>
      </c>
      <c r="J213" t="str">
        <f t="shared" si="22"/>
        <v>N/A</v>
      </c>
      <c r="K213">
        <f t="shared" si="23"/>
        <v>3.6700000000000003E-2</v>
      </c>
      <c r="L213">
        <f t="shared" si="24"/>
        <v>0.34509999999999996</v>
      </c>
      <c r="M213">
        <f t="shared" si="25"/>
        <v>5.9200000000000003E-2</v>
      </c>
      <c r="N213">
        <f t="shared" si="26"/>
        <v>0.1118</v>
      </c>
    </row>
    <row r="214" spans="1:14" x14ac:dyDescent="0.3">
      <c r="A214" s="1">
        <v>53</v>
      </c>
      <c r="B214" t="s">
        <v>466</v>
      </c>
      <c r="C214" t="s">
        <v>390</v>
      </c>
      <c r="D214" t="s">
        <v>8236</v>
      </c>
      <c r="E214" t="s">
        <v>409</v>
      </c>
      <c r="F214" t="s">
        <v>4291</v>
      </c>
      <c r="G214" t="s">
        <v>4291</v>
      </c>
      <c r="I214" t="str">
        <f t="shared" si="21"/>
        <v>N/A</v>
      </c>
      <c r="J214">
        <f t="shared" si="22"/>
        <v>2390000</v>
      </c>
      <c r="K214">
        <f t="shared" si="23"/>
        <v>2049999.9999999998</v>
      </c>
      <c r="L214">
        <f t="shared" si="24"/>
        <v>1770000</v>
      </c>
      <c r="M214">
        <f t="shared" si="25"/>
        <v>1780000</v>
      </c>
      <c r="N214">
        <f t="shared" si="26"/>
        <v>1780000</v>
      </c>
    </row>
    <row r="215" spans="1:14" x14ac:dyDescent="0.3">
      <c r="I215" t="str">
        <f t="shared" si="21"/>
        <v>N/A</v>
      </c>
      <c r="J215" t="str">
        <f t="shared" si="22"/>
        <v>N/A</v>
      </c>
      <c r="K215" t="str">
        <f t="shared" si="23"/>
        <v>N/A</v>
      </c>
      <c r="L215" t="str">
        <f t="shared" si="24"/>
        <v>N/A</v>
      </c>
      <c r="M215" t="str">
        <f t="shared" si="25"/>
        <v>N/A</v>
      </c>
      <c r="N215" t="str">
        <f t="shared" si="26"/>
        <v>N/A</v>
      </c>
    </row>
    <row r="216" spans="1:14" x14ac:dyDescent="0.3">
      <c r="B216" s="1" t="s">
        <v>241</v>
      </c>
      <c r="C216" s="1" t="s">
        <v>242</v>
      </c>
      <c r="D216" s="1" t="s">
        <v>243</v>
      </c>
      <c r="E216" s="1" t="s">
        <v>244</v>
      </c>
      <c r="F216" s="1" t="s">
        <v>245</v>
      </c>
      <c r="G216" s="1" t="s">
        <v>246</v>
      </c>
      <c r="H216" s="1" t="s">
        <v>247</v>
      </c>
      <c r="I216" t="str">
        <f t="shared" si="21"/>
        <v>pos_trend</v>
      </c>
      <c r="J216">
        <f t="shared" si="22"/>
        <v>2012</v>
      </c>
      <c r="K216">
        <f t="shared" si="23"/>
        <v>2013</v>
      </c>
      <c r="L216">
        <f t="shared" si="24"/>
        <v>2014</v>
      </c>
      <c r="M216">
        <f t="shared" si="25"/>
        <v>2015</v>
      </c>
      <c r="N216">
        <f t="shared" si="26"/>
        <v>2016</v>
      </c>
    </row>
    <row r="217" spans="1:14" x14ac:dyDescent="0.3">
      <c r="A217" s="1">
        <v>0</v>
      </c>
      <c r="B217" t="s">
        <v>8341</v>
      </c>
      <c r="C217" t="s">
        <v>8342</v>
      </c>
      <c r="D217" t="s">
        <v>8343</v>
      </c>
      <c r="E217" t="s">
        <v>3242</v>
      </c>
      <c r="F217" t="s">
        <v>406</v>
      </c>
      <c r="G217" t="s">
        <v>285</v>
      </c>
      <c r="I217" t="str">
        <f t="shared" si="21"/>
        <v>N/A</v>
      </c>
      <c r="J217">
        <f t="shared" si="22"/>
        <v>16239999.999999998</v>
      </c>
      <c r="K217">
        <f t="shared" si="23"/>
        <v>11120000</v>
      </c>
      <c r="L217">
        <f t="shared" si="24"/>
        <v>9910000</v>
      </c>
      <c r="M217">
        <f t="shared" si="25"/>
        <v>16530000.000000002</v>
      </c>
      <c r="N217">
        <f t="shared" si="26"/>
        <v>51220000</v>
      </c>
    </row>
    <row r="218" spans="1:14" x14ac:dyDescent="0.3">
      <c r="A218" s="1">
        <v>1</v>
      </c>
      <c r="B218" t="s">
        <v>8344</v>
      </c>
      <c r="C218" t="s">
        <v>254</v>
      </c>
      <c r="D218" t="s">
        <v>8345</v>
      </c>
      <c r="E218" t="s">
        <v>8346</v>
      </c>
      <c r="F218" t="s">
        <v>8347</v>
      </c>
      <c r="G218" t="s">
        <v>8348</v>
      </c>
      <c r="I218" t="str">
        <f t="shared" si="21"/>
        <v>N/A</v>
      </c>
      <c r="J218" t="str">
        <f t="shared" si="22"/>
        <v>N/A</v>
      </c>
      <c r="K218">
        <f t="shared" si="23"/>
        <v>-0.31510000000000005</v>
      </c>
      <c r="L218">
        <f t="shared" si="24"/>
        <v>-0.10880000000000001</v>
      </c>
      <c r="M218">
        <f t="shared" si="25"/>
        <v>0.66780000000000006</v>
      </c>
      <c r="N218">
        <f t="shared" si="26"/>
        <v>2.0990000000000002</v>
      </c>
    </row>
    <row r="219" spans="1:14" x14ac:dyDescent="0.3">
      <c r="A219" s="1">
        <v>2</v>
      </c>
      <c r="B219" t="s">
        <v>8349</v>
      </c>
      <c r="C219" t="s">
        <v>8350</v>
      </c>
      <c r="D219" t="s">
        <v>8351</v>
      </c>
      <c r="E219" t="s">
        <v>4423</v>
      </c>
      <c r="F219" t="s">
        <v>8352</v>
      </c>
      <c r="G219" t="s">
        <v>8353</v>
      </c>
      <c r="I219" t="str">
        <f t="shared" si="21"/>
        <v>N/A</v>
      </c>
      <c r="J219">
        <f t="shared" si="22"/>
        <v>39810000</v>
      </c>
      <c r="K219">
        <f t="shared" si="23"/>
        <v>39240000</v>
      </c>
      <c r="L219">
        <f t="shared" si="24"/>
        <v>34240000</v>
      </c>
      <c r="M219">
        <f t="shared" si="25"/>
        <v>29990000</v>
      </c>
      <c r="N219">
        <f t="shared" si="26"/>
        <v>76770000</v>
      </c>
    </row>
    <row r="220" spans="1:14" x14ac:dyDescent="0.3">
      <c r="A220" s="1">
        <v>3</v>
      </c>
      <c r="B220" t="s">
        <v>8354</v>
      </c>
      <c r="C220" t="s">
        <v>254</v>
      </c>
      <c r="D220" t="s">
        <v>254</v>
      </c>
      <c r="E220" t="s">
        <v>254</v>
      </c>
      <c r="F220" t="s">
        <v>254</v>
      </c>
      <c r="G220" t="s">
        <v>254</v>
      </c>
      <c r="I220" t="str">
        <f t="shared" si="21"/>
        <v>N/A</v>
      </c>
      <c r="J220" t="str">
        <f t="shared" si="22"/>
        <v>N/A</v>
      </c>
      <c r="K220" t="str">
        <f t="shared" si="23"/>
        <v>N/A</v>
      </c>
      <c r="L220" t="str">
        <f t="shared" si="24"/>
        <v>N/A</v>
      </c>
      <c r="M220" t="str">
        <f t="shared" si="25"/>
        <v>N/A</v>
      </c>
      <c r="N220" t="str">
        <f t="shared" si="26"/>
        <v>N/A</v>
      </c>
    </row>
    <row r="221" spans="1:14" x14ac:dyDescent="0.3">
      <c r="A221" s="1">
        <v>4</v>
      </c>
      <c r="B221" t="s">
        <v>8355</v>
      </c>
      <c r="C221" t="s">
        <v>254</v>
      </c>
      <c r="D221" t="s">
        <v>254</v>
      </c>
      <c r="E221" t="s">
        <v>254</v>
      </c>
      <c r="F221" t="s">
        <v>254</v>
      </c>
      <c r="G221" t="s">
        <v>8356</v>
      </c>
      <c r="I221" t="str">
        <f t="shared" si="21"/>
        <v>N/A</v>
      </c>
      <c r="J221" t="str">
        <f t="shared" si="22"/>
        <v>N/A</v>
      </c>
      <c r="K221" t="str">
        <f t="shared" si="23"/>
        <v>N/A</v>
      </c>
      <c r="L221" t="str">
        <f t="shared" si="24"/>
        <v>N/A</v>
      </c>
      <c r="M221" t="str">
        <f t="shared" si="25"/>
        <v>N/A</v>
      </c>
      <c r="N221">
        <f t="shared" si="26"/>
        <v>7390000</v>
      </c>
    </row>
    <row r="222" spans="1:14" x14ac:dyDescent="0.3">
      <c r="A222" s="1">
        <v>5</v>
      </c>
      <c r="B222" t="s">
        <v>8357</v>
      </c>
      <c r="C222" t="s">
        <v>254</v>
      </c>
      <c r="D222" t="s">
        <v>254</v>
      </c>
      <c r="E222" t="s">
        <v>254</v>
      </c>
      <c r="F222" t="s">
        <v>254</v>
      </c>
      <c r="G222" t="s">
        <v>8356</v>
      </c>
      <c r="I222" t="str">
        <f t="shared" si="21"/>
        <v>N/A</v>
      </c>
      <c r="J222" t="str">
        <f t="shared" si="22"/>
        <v>N/A</v>
      </c>
      <c r="K222" t="str">
        <f t="shared" si="23"/>
        <v>N/A</v>
      </c>
      <c r="L222" t="str">
        <f t="shared" si="24"/>
        <v>N/A</v>
      </c>
      <c r="M222" t="str">
        <f t="shared" si="25"/>
        <v>N/A</v>
      </c>
      <c r="N222">
        <f t="shared" si="26"/>
        <v>7390000</v>
      </c>
    </row>
    <row r="223" spans="1:14" x14ac:dyDescent="0.3">
      <c r="A223" s="1">
        <v>6</v>
      </c>
      <c r="B223" t="s">
        <v>8358</v>
      </c>
      <c r="C223" t="s">
        <v>254</v>
      </c>
      <c r="D223" t="s">
        <v>254</v>
      </c>
      <c r="E223" t="s">
        <v>254</v>
      </c>
      <c r="F223" t="s">
        <v>254</v>
      </c>
      <c r="G223" t="s">
        <v>254</v>
      </c>
      <c r="I223" t="str">
        <f t="shared" si="21"/>
        <v>N/A</v>
      </c>
      <c r="J223" t="str">
        <f t="shared" si="22"/>
        <v>N/A</v>
      </c>
      <c r="K223" t="str">
        <f t="shared" si="23"/>
        <v>N/A</v>
      </c>
      <c r="L223" t="str">
        <f t="shared" si="24"/>
        <v>N/A</v>
      </c>
      <c r="M223" t="str">
        <f t="shared" si="25"/>
        <v>N/A</v>
      </c>
      <c r="N223" t="str">
        <f t="shared" si="26"/>
        <v>N/A</v>
      </c>
    </row>
    <row r="224" spans="1:14" x14ac:dyDescent="0.3">
      <c r="A224" s="1">
        <v>7</v>
      </c>
      <c r="B224" t="s">
        <v>8359</v>
      </c>
      <c r="C224" t="s">
        <v>8360</v>
      </c>
      <c r="D224" t="s">
        <v>4426</v>
      </c>
      <c r="E224" t="s">
        <v>8047</v>
      </c>
      <c r="F224" t="s">
        <v>5422</v>
      </c>
      <c r="G224" t="s">
        <v>4719</v>
      </c>
      <c r="I224" t="str">
        <f t="shared" si="21"/>
        <v>neg_trend</v>
      </c>
      <c r="J224">
        <f t="shared" si="22"/>
        <v>13350000</v>
      </c>
      <c r="K224">
        <f t="shared" si="23"/>
        <v>5750000</v>
      </c>
      <c r="L224">
        <f t="shared" si="24"/>
        <v>2630000</v>
      </c>
      <c r="M224">
        <f t="shared" si="25"/>
        <v>1540000</v>
      </c>
      <c r="N224">
        <f t="shared" si="26"/>
        <v>1440000</v>
      </c>
    </row>
    <row r="225" spans="1:14" x14ac:dyDescent="0.3">
      <c r="A225" s="1">
        <v>8</v>
      </c>
      <c r="B225" t="s">
        <v>8361</v>
      </c>
      <c r="C225" t="s">
        <v>8362</v>
      </c>
      <c r="D225" t="s">
        <v>8362</v>
      </c>
      <c r="E225" t="s">
        <v>8363</v>
      </c>
      <c r="F225" t="s">
        <v>1957</v>
      </c>
      <c r="G225" t="s">
        <v>8364</v>
      </c>
      <c r="I225" t="str">
        <f t="shared" si="21"/>
        <v>N/A</v>
      </c>
      <c r="J225">
        <f t="shared" si="22"/>
        <v>2900000</v>
      </c>
      <c r="K225">
        <f t="shared" si="23"/>
        <v>2900000</v>
      </c>
      <c r="L225">
        <f t="shared" si="24"/>
        <v>2550000</v>
      </c>
      <c r="M225">
        <f t="shared" si="25"/>
        <v>2960000</v>
      </c>
      <c r="N225">
        <f t="shared" si="26"/>
        <v>3200000</v>
      </c>
    </row>
    <row r="226" spans="1:14" x14ac:dyDescent="0.3">
      <c r="A226" s="1">
        <v>9</v>
      </c>
      <c r="B226" t="s">
        <v>8365</v>
      </c>
      <c r="C226" t="s">
        <v>8366</v>
      </c>
      <c r="D226" t="s">
        <v>5790</v>
      </c>
      <c r="E226" t="s">
        <v>8367</v>
      </c>
      <c r="F226" t="s">
        <v>8368</v>
      </c>
      <c r="G226" t="s">
        <v>4038</v>
      </c>
      <c r="I226" t="str">
        <f t="shared" si="21"/>
        <v>N/A</v>
      </c>
      <c r="J226">
        <f t="shared" si="22"/>
        <v>5820000</v>
      </c>
      <c r="K226">
        <f t="shared" si="23"/>
        <v>11200000</v>
      </c>
      <c r="L226">
        <f t="shared" si="24"/>
        <v>13100000</v>
      </c>
      <c r="M226">
        <f t="shared" si="25"/>
        <v>13060000</v>
      </c>
      <c r="N226">
        <f t="shared" si="26"/>
        <v>11050000</v>
      </c>
    </row>
    <row r="227" spans="1:14" x14ac:dyDescent="0.3">
      <c r="A227" s="1">
        <v>10</v>
      </c>
      <c r="B227" t="s">
        <v>8369</v>
      </c>
      <c r="C227" t="s">
        <v>8370</v>
      </c>
      <c r="D227" t="s">
        <v>8371</v>
      </c>
      <c r="E227" t="s">
        <v>8372</v>
      </c>
      <c r="F227" t="s">
        <v>586</v>
      </c>
      <c r="G227" t="s">
        <v>8373</v>
      </c>
      <c r="I227" t="str">
        <f t="shared" si="21"/>
        <v>N/A</v>
      </c>
      <c r="J227">
        <f t="shared" si="22"/>
        <v>12980000</v>
      </c>
      <c r="K227">
        <f t="shared" si="23"/>
        <v>14640000</v>
      </c>
      <c r="L227">
        <f t="shared" si="24"/>
        <v>13040000</v>
      </c>
      <c r="M227">
        <f t="shared" si="25"/>
        <v>10370000</v>
      </c>
      <c r="N227">
        <f t="shared" si="26"/>
        <v>52400000</v>
      </c>
    </row>
    <row r="228" spans="1:14" x14ac:dyDescent="0.3">
      <c r="A228" s="1">
        <v>11</v>
      </c>
      <c r="B228" t="s">
        <v>8374</v>
      </c>
      <c r="C228" t="s">
        <v>3939</v>
      </c>
      <c r="D228" t="s">
        <v>8375</v>
      </c>
      <c r="E228" t="s">
        <v>1568</v>
      </c>
      <c r="F228" t="s">
        <v>3306</v>
      </c>
      <c r="G228" t="s">
        <v>3342</v>
      </c>
      <c r="I228" t="str">
        <f t="shared" si="21"/>
        <v>pos_trend</v>
      </c>
      <c r="J228">
        <f t="shared" si="22"/>
        <v>495000</v>
      </c>
      <c r="K228">
        <f t="shared" si="23"/>
        <v>750000</v>
      </c>
      <c r="L228">
        <f t="shared" si="24"/>
        <v>900000</v>
      </c>
      <c r="M228">
        <f t="shared" si="25"/>
        <v>1050000</v>
      </c>
      <c r="N228">
        <f t="shared" si="26"/>
        <v>1280000</v>
      </c>
    </row>
    <row r="229" spans="1:14" x14ac:dyDescent="0.3">
      <c r="A229" s="1">
        <v>12</v>
      </c>
      <c r="B229" t="s">
        <v>6324</v>
      </c>
      <c r="C229" t="s">
        <v>8376</v>
      </c>
      <c r="D229" t="s">
        <v>8377</v>
      </c>
      <c r="E229" t="s">
        <v>3454</v>
      </c>
      <c r="F229" t="s">
        <v>8378</v>
      </c>
      <c r="G229" t="s">
        <v>8379</v>
      </c>
      <c r="I229" t="str">
        <f t="shared" si="21"/>
        <v>neg_trend</v>
      </c>
      <c r="J229">
        <f t="shared" si="22"/>
        <v>4260000</v>
      </c>
      <c r="K229">
        <f t="shared" si="23"/>
        <v>4019999.9999999995</v>
      </c>
      <c r="L229">
        <f t="shared" si="24"/>
        <v>2020000</v>
      </c>
      <c r="M229">
        <f t="shared" si="25"/>
        <v>1020000</v>
      </c>
      <c r="N229">
        <f t="shared" si="26"/>
        <v>17011</v>
      </c>
    </row>
    <row r="230" spans="1:14" x14ac:dyDescent="0.3">
      <c r="A230" s="1">
        <v>13</v>
      </c>
      <c r="B230" t="s">
        <v>6858</v>
      </c>
      <c r="C230" t="s">
        <v>254</v>
      </c>
      <c r="D230" t="s">
        <v>8380</v>
      </c>
      <c r="E230" t="s">
        <v>8381</v>
      </c>
      <c r="F230" t="s">
        <v>8382</v>
      </c>
      <c r="G230" t="s">
        <v>8383</v>
      </c>
      <c r="I230" t="str">
        <f t="shared" si="21"/>
        <v>N/A</v>
      </c>
      <c r="J230" t="str">
        <f t="shared" si="22"/>
        <v>N/A</v>
      </c>
      <c r="K230">
        <f t="shared" si="23"/>
        <v>-1.4199999999999999E-2</v>
      </c>
      <c r="L230">
        <f t="shared" si="24"/>
        <v>-0.12759999999999999</v>
      </c>
      <c r="M230">
        <f t="shared" si="25"/>
        <v>-0.1241</v>
      </c>
      <c r="N230">
        <f t="shared" si="26"/>
        <v>1.5597999999999999</v>
      </c>
    </row>
    <row r="231" spans="1:14" x14ac:dyDescent="0.3">
      <c r="A231" s="1">
        <v>14</v>
      </c>
      <c r="B231" t="s">
        <v>8384</v>
      </c>
      <c r="C231" t="s">
        <v>8385</v>
      </c>
      <c r="D231" t="s">
        <v>8386</v>
      </c>
      <c r="E231" t="s">
        <v>8387</v>
      </c>
      <c r="F231" t="s">
        <v>8388</v>
      </c>
      <c r="G231" t="s">
        <v>8389</v>
      </c>
      <c r="I231" t="str">
        <f t="shared" si="21"/>
        <v>pos_trend</v>
      </c>
      <c r="J231">
        <f t="shared" si="22"/>
        <v>217270000</v>
      </c>
      <c r="K231">
        <f t="shared" si="23"/>
        <v>226210000</v>
      </c>
      <c r="L231">
        <f t="shared" si="24"/>
        <v>238560000</v>
      </c>
      <c r="M231">
        <f t="shared" si="25"/>
        <v>257890000</v>
      </c>
      <c r="N231">
        <f t="shared" si="26"/>
        <v>285220000</v>
      </c>
    </row>
    <row r="232" spans="1:14" x14ac:dyDescent="0.3">
      <c r="A232" s="1">
        <v>15</v>
      </c>
      <c r="B232" t="s">
        <v>8390</v>
      </c>
      <c r="C232" t="s">
        <v>8391</v>
      </c>
      <c r="D232" t="s">
        <v>8392</v>
      </c>
      <c r="E232" t="s">
        <v>8393</v>
      </c>
      <c r="F232" t="s">
        <v>8394</v>
      </c>
      <c r="G232" t="s">
        <v>8395</v>
      </c>
      <c r="I232" t="str">
        <f t="shared" si="21"/>
        <v>pos_trend</v>
      </c>
      <c r="J232">
        <f t="shared" si="22"/>
        <v>221750000</v>
      </c>
      <c r="K232">
        <f t="shared" si="23"/>
        <v>230640000</v>
      </c>
      <c r="L232">
        <f t="shared" si="24"/>
        <v>242470000</v>
      </c>
      <c r="M232">
        <f t="shared" si="25"/>
        <v>261860000</v>
      </c>
      <c r="N232">
        <f t="shared" si="26"/>
        <v>289370000</v>
      </c>
    </row>
    <row r="233" spans="1:14" x14ac:dyDescent="0.3">
      <c r="A233" s="1">
        <v>16</v>
      </c>
      <c r="B233" t="s">
        <v>8396</v>
      </c>
      <c r="C233" t="s">
        <v>8397</v>
      </c>
      <c r="D233" t="s">
        <v>8368</v>
      </c>
      <c r="E233" t="s">
        <v>8398</v>
      </c>
      <c r="F233" t="s">
        <v>8399</v>
      </c>
      <c r="G233" t="s">
        <v>2743</v>
      </c>
      <c r="I233" t="str">
        <f t="shared" si="21"/>
        <v>pos_trend</v>
      </c>
      <c r="J233">
        <f t="shared" si="22"/>
        <v>12590000</v>
      </c>
      <c r="K233">
        <f t="shared" si="23"/>
        <v>13060000</v>
      </c>
      <c r="L233">
        <f t="shared" si="24"/>
        <v>14360000</v>
      </c>
      <c r="M233">
        <f t="shared" si="25"/>
        <v>15960000</v>
      </c>
      <c r="N233">
        <f t="shared" si="26"/>
        <v>22790000</v>
      </c>
    </row>
    <row r="234" spans="1:14" x14ac:dyDescent="0.3">
      <c r="A234" s="1">
        <v>17</v>
      </c>
      <c r="B234" t="s">
        <v>8400</v>
      </c>
      <c r="C234" t="s">
        <v>8401</v>
      </c>
      <c r="D234" t="s">
        <v>8402</v>
      </c>
      <c r="E234" t="s">
        <v>8403</v>
      </c>
      <c r="F234" t="s">
        <v>8404</v>
      </c>
      <c r="G234" t="s">
        <v>8405</v>
      </c>
      <c r="I234" t="str">
        <f t="shared" si="21"/>
        <v>N/A</v>
      </c>
      <c r="J234">
        <f t="shared" si="22"/>
        <v>27990000</v>
      </c>
      <c r="K234">
        <f t="shared" si="23"/>
        <v>24730000</v>
      </c>
      <c r="L234">
        <f t="shared" si="24"/>
        <v>24700000</v>
      </c>
      <c r="M234">
        <f t="shared" si="25"/>
        <v>29610000</v>
      </c>
      <c r="N234">
        <f t="shared" si="26"/>
        <v>37740000</v>
      </c>
    </row>
    <row r="235" spans="1:14" x14ac:dyDescent="0.3">
      <c r="A235" s="1">
        <v>18</v>
      </c>
      <c r="B235" t="s">
        <v>8406</v>
      </c>
      <c r="C235" t="s">
        <v>8407</v>
      </c>
      <c r="D235" t="s">
        <v>8408</v>
      </c>
      <c r="E235" t="s">
        <v>8409</v>
      </c>
      <c r="F235" t="s">
        <v>8410</v>
      </c>
      <c r="G235" t="s">
        <v>8411</v>
      </c>
      <c r="I235" t="str">
        <f t="shared" si="21"/>
        <v>pos_trend</v>
      </c>
      <c r="J235">
        <f t="shared" si="22"/>
        <v>181910000</v>
      </c>
      <c r="K235">
        <f t="shared" si="23"/>
        <v>193630000</v>
      </c>
      <c r="L235">
        <f t="shared" si="24"/>
        <v>204170000</v>
      </c>
      <c r="M235">
        <f t="shared" si="25"/>
        <v>217300000</v>
      </c>
      <c r="N235">
        <f t="shared" si="26"/>
        <v>229930000</v>
      </c>
    </row>
    <row r="236" spans="1:14" x14ac:dyDescent="0.3">
      <c r="A236" s="1">
        <v>19</v>
      </c>
      <c r="B236" t="s">
        <v>8412</v>
      </c>
      <c r="C236" t="s">
        <v>254</v>
      </c>
      <c r="D236" t="s">
        <v>254</v>
      </c>
      <c r="E236" t="s">
        <v>254</v>
      </c>
      <c r="F236" t="s">
        <v>254</v>
      </c>
      <c r="G236" t="s">
        <v>254</v>
      </c>
      <c r="I236" t="str">
        <f t="shared" si="21"/>
        <v>N/A</v>
      </c>
      <c r="J236" t="str">
        <f t="shared" si="22"/>
        <v>N/A</v>
      </c>
      <c r="K236" t="str">
        <f t="shared" si="23"/>
        <v>N/A</v>
      </c>
      <c r="L236" t="str">
        <f t="shared" si="24"/>
        <v>N/A</v>
      </c>
      <c r="M236" t="str">
        <f t="shared" si="25"/>
        <v>N/A</v>
      </c>
      <c r="N236" t="str">
        <f t="shared" si="26"/>
        <v>N/A</v>
      </c>
    </row>
    <row r="237" spans="1:14" x14ac:dyDescent="0.3">
      <c r="A237" s="1">
        <v>20</v>
      </c>
      <c r="B237" t="s">
        <v>8413</v>
      </c>
      <c r="C237" t="s">
        <v>254</v>
      </c>
      <c r="D237" t="s">
        <v>254</v>
      </c>
      <c r="E237" t="s">
        <v>254</v>
      </c>
      <c r="F237" t="s">
        <v>254</v>
      </c>
      <c r="G237" t="s">
        <v>254</v>
      </c>
      <c r="I237" t="str">
        <f t="shared" si="21"/>
        <v>N/A</v>
      </c>
      <c r="J237" t="str">
        <f t="shared" si="22"/>
        <v>N/A</v>
      </c>
      <c r="K237" t="str">
        <f t="shared" si="23"/>
        <v>N/A</v>
      </c>
      <c r="L237" t="str">
        <f t="shared" si="24"/>
        <v>N/A</v>
      </c>
      <c r="M237" t="str">
        <f t="shared" si="25"/>
        <v>N/A</v>
      </c>
      <c r="N237" t="str">
        <f t="shared" si="26"/>
        <v>N/A</v>
      </c>
    </row>
    <row r="238" spans="1:14" x14ac:dyDescent="0.3">
      <c r="A238" s="1">
        <v>21</v>
      </c>
      <c r="B238" t="s">
        <v>8414</v>
      </c>
      <c r="C238" t="s">
        <v>254</v>
      </c>
      <c r="D238" t="s">
        <v>254</v>
      </c>
      <c r="E238" t="s">
        <v>254</v>
      </c>
      <c r="F238" t="s">
        <v>254</v>
      </c>
      <c r="G238" t="s">
        <v>254</v>
      </c>
      <c r="I238" t="str">
        <f t="shared" si="21"/>
        <v>N/A</v>
      </c>
      <c r="J238" t="str">
        <f t="shared" si="22"/>
        <v>N/A</v>
      </c>
      <c r="K238" t="str">
        <f t="shared" si="23"/>
        <v>N/A</v>
      </c>
      <c r="L238" t="str">
        <f t="shared" si="24"/>
        <v>N/A</v>
      </c>
      <c r="M238" t="str">
        <f t="shared" si="25"/>
        <v>N/A</v>
      </c>
      <c r="N238" t="str">
        <f t="shared" si="26"/>
        <v>N/A</v>
      </c>
    </row>
    <row r="239" spans="1:14" x14ac:dyDescent="0.3">
      <c r="A239" s="1">
        <v>22</v>
      </c>
      <c r="B239" t="s">
        <v>8415</v>
      </c>
      <c r="C239" t="s">
        <v>254</v>
      </c>
      <c r="D239" t="s">
        <v>254</v>
      </c>
      <c r="E239" t="s">
        <v>254</v>
      </c>
      <c r="F239" t="s">
        <v>254</v>
      </c>
      <c r="G239" t="s">
        <v>254</v>
      </c>
      <c r="I239" t="str">
        <f t="shared" si="21"/>
        <v>N/A</v>
      </c>
      <c r="J239" t="str">
        <f t="shared" si="22"/>
        <v>N/A</v>
      </c>
      <c r="K239" t="str">
        <f t="shared" si="23"/>
        <v>N/A</v>
      </c>
      <c r="L239" t="str">
        <f t="shared" si="24"/>
        <v>N/A</v>
      </c>
      <c r="M239" t="str">
        <f t="shared" si="25"/>
        <v>N/A</v>
      </c>
      <c r="N239" t="str">
        <f t="shared" si="26"/>
        <v>N/A</v>
      </c>
    </row>
    <row r="240" spans="1:14" x14ac:dyDescent="0.3">
      <c r="A240" s="1">
        <v>23</v>
      </c>
      <c r="B240" t="s">
        <v>8416</v>
      </c>
      <c r="C240" t="s">
        <v>8417</v>
      </c>
      <c r="D240" t="s">
        <v>8418</v>
      </c>
      <c r="E240" t="s">
        <v>8419</v>
      </c>
      <c r="F240" t="s">
        <v>8420</v>
      </c>
      <c r="G240" t="s">
        <v>2314</v>
      </c>
      <c r="I240" t="str">
        <f t="shared" si="21"/>
        <v>N/A</v>
      </c>
      <c r="J240">
        <f t="shared" si="22"/>
        <v>-744852</v>
      </c>
      <c r="K240">
        <f t="shared" si="23"/>
        <v>-785719</v>
      </c>
      <c r="L240">
        <f t="shared" si="24"/>
        <v>-759337</v>
      </c>
      <c r="M240">
        <f t="shared" si="25"/>
        <v>-998000</v>
      </c>
      <c r="N240">
        <f t="shared" si="26"/>
        <v>-1090000</v>
      </c>
    </row>
    <row r="241" spans="1:14" x14ac:dyDescent="0.3">
      <c r="A241" s="1">
        <v>24</v>
      </c>
      <c r="B241" t="s">
        <v>8421</v>
      </c>
      <c r="C241" t="s">
        <v>7697</v>
      </c>
      <c r="D241" t="s">
        <v>8422</v>
      </c>
      <c r="E241" t="s">
        <v>8423</v>
      </c>
      <c r="F241" t="s">
        <v>8424</v>
      </c>
      <c r="G241" t="s">
        <v>8425</v>
      </c>
      <c r="I241" t="str">
        <f t="shared" si="21"/>
        <v>N/A</v>
      </c>
      <c r="J241">
        <f t="shared" si="22"/>
        <v>-4480000</v>
      </c>
      <c r="K241">
        <f t="shared" si="23"/>
        <v>-4430000</v>
      </c>
      <c r="L241">
        <f t="shared" si="24"/>
        <v>-3910000</v>
      </c>
      <c r="M241">
        <f t="shared" si="25"/>
        <v>-3980000</v>
      </c>
      <c r="N241">
        <f t="shared" si="26"/>
        <v>-4150000.0000000005</v>
      </c>
    </row>
    <row r="242" spans="1:14" x14ac:dyDescent="0.3">
      <c r="A242" s="1">
        <v>25</v>
      </c>
      <c r="B242" t="s">
        <v>8426</v>
      </c>
      <c r="C242" t="s">
        <v>254</v>
      </c>
      <c r="D242" t="s">
        <v>254</v>
      </c>
      <c r="E242" t="s">
        <v>254</v>
      </c>
      <c r="F242" t="s">
        <v>254</v>
      </c>
      <c r="G242" t="s">
        <v>254</v>
      </c>
      <c r="I242" t="str">
        <f t="shared" si="21"/>
        <v>N/A</v>
      </c>
      <c r="J242" t="str">
        <f t="shared" si="22"/>
        <v>N/A</v>
      </c>
      <c r="K242" t="str">
        <f t="shared" si="23"/>
        <v>N/A</v>
      </c>
      <c r="L242" t="str">
        <f t="shared" si="24"/>
        <v>N/A</v>
      </c>
      <c r="M242" t="str">
        <f t="shared" si="25"/>
        <v>N/A</v>
      </c>
      <c r="N242" t="str">
        <f t="shared" si="26"/>
        <v>N/A</v>
      </c>
    </row>
    <row r="243" spans="1:14" x14ac:dyDescent="0.3">
      <c r="A243" s="1">
        <v>26</v>
      </c>
      <c r="B243" t="s">
        <v>8427</v>
      </c>
      <c r="C243" t="s">
        <v>254</v>
      </c>
      <c r="D243" t="s">
        <v>366</v>
      </c>
      <c r="E243" t="s">
        <v>8428</v>
      </c>
      <c r="F243" t="s">
        <v>6568</v>
      </c>
      <c r="G243" t="s">
        <v>4380</v>
      </c>
      <c r="I243" t="str">
        <f t="shared" si="21"/>
        <v>N/A</v>
      </c>
      <c r="J243" t="str">
        <f t="shared" si="22"/>
        <v>N/A</v>
      </c>
      <c r="K243">
        <f t="shared" si="23"/>
        <v>4.1100000000000005E-2</v>
      </c>
      <c r="L243">
        <f t="shared" si="24"/>
        <v>5.4600000000000003E-2</v>
      </c>
      <c r="M243">
        <f t="shared" si="25"/>
        <v>8.1000000000000003E-2</v>
      </c>
      <c r="N243">
        <f t="shared" si="26"/>
        <v>0.106</v>
      </c>
    </row>
    <row r="244" spans="1:14" x14ac:dyDescent="0.3">
      <c r="A244" s="1">
        <v>27</v>
      </c>
      <c r="B244" t="s">
        <v>8429</v>
      </c>
      <c r="C244" t="s">
        <v>254</v>
      </c>
      <c r="D244" t="s">
        <v>254</v>
      </c>
      <c r="E244" t="s">
        <v>254</v>
      </c>
      <c r="F244" t="s">
        <v>254</v>
      </c>
      <c r="G244" t="s">
        <v>254</v>
      </c>
      <c r="I244" t="str">
        <f t="shared" si="21"/>
        <v>N/A</v>
      </c>
      <c r="J244" t="str">
        <f t="shared" si="22"/>
        <v>N/A</v>
      </c>
      <c r="K244" t="str">
        <f t="shared" si="23"/>
        <v>N/A</v>
      </c>
      <c r="L244" t="str">
        <f t="shared" si="24"/>
        <v>N/A</v>
      </c>
      <c r="M244" t="str">
        <f t="shared" si="25"/>
        <v>N/A</v>
      </c>
      <c r="N244" t="str">
        <f t="shared" si="26"/>
        <v>N/A</v>
      </c>
    </row>
    <row r="245" spans="1:14" x14ac:dyDescent="0.3">
      <c r="A245" s="1">
        <v>28</v>
      </c>
      <c r="B245" t="s">
        <v>8430</v>
      </c>
      <c r="C245" t="s">
        <v>254</v>
      </c>
      <c r="D245" t="s">
        <v>254</v>
      </c>
      <c r="E245" t="s">
        <v>254</v>
      </c>
      <c r="F245" t="s">
        <v>254</v>
      </c>
      <c r="G245" t="s">
        <v>254</v>
      </c>
      <c r="I245" t="str">
        <f t="shared" si="21"/>
        <v>N/A</v>
      </c>
      <c r="J245" t="str">
        <f t="shared" si="22"/>
        <v>N/A</v>
      </c>
      <c r="K245" t="str">
        <f t="shared" si="23"/>
        <v>N/A</v>
      </c>
      <c r="L245" t="str">
        <f t="shared" si="24"/>
        <v>N/A</v>
      </c>
      <c r="M245" t="str">
        <f t="shared" si="25"/>
        <v>N/A</v>
      </c>
      <c r="N245" t="str">
        <f t="shared" si="26"/>
        <v>N/A</v>
      </c>
    </row>
    <row r="246" spans="1:14" x14ac:dyDescent="0.3">
      <c r="A246" s="1">
        <v>29</v>
      </c>
      <c r="B246" t="s">
        <v>567</v>
      </c>
      <c r="C246" t="s">
        <v>4468</v>
      </c>
      <c r="D246" t="s">
        <v>4678</v>
      </c>
      <c r="E246" t="s">
        <v>8377</v>
      </c>
      <c r="F246" t="s">
        <v>8376</v>
      </c>
      <c r="G246" t="s">
        <v>8431</v>
      </c>
      <c r="I246" t="str">
        <f t="shared" si="21"/>
        <v>N/A</v>
      </c>
      <c r="J246">
        <f t="shared" si="22"/>
        <v>4600000</v>
      </c>
      <c r="K246">
        <f t="shared" si="23"/>
        <v>4530000</v>
      </c>
      <c r="L246">
        <f t="shared" si="24"/>
        <v>4019999.9999999995</v>
      </c>
      <c r="M246">
        <f t="shared" si="25"/>
        <v>4260000</v>
      </c>
      <c r="N246">
        <f t="shared" si="26"/>
        <v>7540000</v>
      </c>
    </row>
    <row r="247" spans="1:14" x14ac:dyDescent="0.3">
      <c r="A247" s="1">
        <v>30</v>
      </c>
      <c r="B247" t="s">
        <v>6325</v>
      </c>
      <c r="C247" t="s">
        <v>4039</v>
      </c>
      <c r="D247" t="s">
        <v>8432</v>
      </c>
      <c r="E247" t="s">
        <v>400</v>
      </c>
      <c r="F247" t="s">
        <v>8433</v>
      </c>
      <c r="G247" t="s">
        <v>8434</v>
      </c>
      <c r="I247" t="str">
        <f t="shared" si="21"/>
        <v>N/A</v>
      </c>
      <c r="J247">
        <f t="shared" si="22"/>
        <v>12290000</v>
      </c>
      <c r="K247">
        <f t="shared" si="23"/>
        <v>12320000</v>
      </c>
      <c r="L247">
        <f t="shared" si="24"/>
        <v>11670000</v>
      </c>
      <c r="M247">
        <f t="shared" si="25"/>
        <v>11890000</v>
      </c>
      <c r="N247">
        <f t="shared" si="26"/>
        <v>15550000</v>
      </c>
    </row>
    <row r="248" spans="1:14" x14ac:dyDescent="0.3">
      <c r="A248" s="1">
        <v>31</v>
      </c>
      <c r="B248" t="s">
        <v>626</v>
      </c>
      <c r="C248" t="s">
        <v>4039</v>
      </c>
      <c r="D248" t="s">
        <v>8432</v>
      </c>
      <c r="E248" t="s">
        <v>400</v>
      </c>
      <c r="F248" t="s">
        <v>8433</v>
      </c>
      <c r="G248" t="s">
        <v>2001</v>
      </c>
      <c r="I248" t="str">
        <f t="shared" si="21"/>
        <v>N/A</v>
      </c>
      <c r="J248">
        <f t="shared" si="22"/>
        <v>12290000</v>
      </c>
      <c r="K248">
        <f t="shared" si="23"/>
        <v>12320000</v>
      </c>
      <c r="L248">
        <f t="shared" si="24"/>
        <v>11670000</v>
      </c>
      <c r="M248">
        <f t="shared" si="25"/>
        <v>11890000</v>
      </c>
      <c r="N248">
        <f t="shared" si="26"/>
        <v>12150000</v>
      </c>
    </row>
    <row r="249" spans="1:14" x14ac:dyDescent="0.3">
      <c r="A249" s="1">
        <v>32</v>
      </c>
      <c r="B249" t="s">
        <v>608</v>
      </c>
      <c r="C249" t="s">
        <v>254</v>
      </c>
      <c r="D249" t="s">
        <v>254</v>
      </c>
      <c r="E249" t="s">
        <v>254</v>
      </c>
      <c r="F249" t="s">
        <v>254</v>
      </c>
      <c r="G249" t="s">
        <v>8435</v>
      </c>
      <c r="I249" t="str">
        <f t="shared" si="21"/>
        <v>N/A</v>
      </c>
      <c r="J249" t="str">
        <f t="shared" si="22"/>
        <v>N/A</v>
      </c>
      <c r="K249" t="str">
        <f t="shared" si="23"/>
        <v>N/A</v>
      </c>
      <c r="L249" t="str">
        <f t="shared" si="24"/>
        <v>N/A</v>
      </c>
      <c r="M249" t="str">
        <f t="shared" si="25"/>
        <v>N/A</v>
      </c>
      <c r="N249">
        <f t="shared" si="26"/>
        <v>3390000</v>
      </c>
    </row>
    <row r="250" spans="1:14" x14ac:dyDescent="0.3">
      <c r="A250" s="1">
        <v>33</v>
      </c>
      <c r="B250" t="s">
        <v>8436</v>
      </c>
      <c r="C250" t="s">
        <v>8437</v>
      </c>
      <c r="D250" t="s">
        <v>8438</v>
      </c>
      <c r="E250" t="s">
        <v>1966</v>
      </c>
      <c r="F250" t="s">
        <v>8439</v>
      </c>
      <c r="G250" t="s">
        <v>2391</v>
      </c>
      <c r="I250" t="str">
        <f t="shared" si="21"/>
        <v>N/A</v>
      </c>
      <c r="J250">
        <f t="shared" si="22"/>
        <v>914361</v>
      </c>
      <c r="K250">
        <f t="shared" si="23"/>
        <v>978201</v>
      </c>
      <c r="L250">
        <f t="shared" si="24"/>
        <v>1010000</v>
      </c>
      <c r="M250">
        <f t="shared" si="25"/>
        <v>949423</v>
      </c>
      <c r="N250">
        <f t="shared" si="26"/>
        <v>1110000</v>
      </c>
    </row>
    <row r="251" spans="1:14" x14ac:dyDescent="0.3">
      <c r="A251" s="1">
        <v>34</v>
      </c>
      <c r="B251" t="s">
        <v>635</v>
      </c>
      <c r="C251" t="s">
        <v>8440</v>
      </c>
      <c r="D251" t="s">
        <v>8441</v>
      </c>
      <c r="E251" t="s">
        <v>8442</v>
      </c>
      <c r="F251" t="s">
        <v>8443</v>
      </c>
      <c r="G251" t="s">
        <v>8444</v>
      </c>
      <c r="I251" t="str">
        <f t="shared" si="21"/>
        <v>pos_trend</v>
      </c>
      <c r="J251">
        <f t="shared" si="22"/>
        <v>291630000</v>
      </c>
      <c r="K251">
        <f t="shared" si="23"/>
        <v>294810000</v>
      </c>
      <c r="L251">
        <f t="shared" si="24"/>
        <v>303630000</v>
      </c>
      <c r="M251">
        <f t="shared" si="25"/>
        <v>325080000</v>
      </c>
      <c r="N251">
        <f t="shared" si="26"/>
        <v>441180000</v>
      </c>
    </row>
    <row r="252" spans="1:14" x14ac:dyDescent="0.3">
      <c r="A252" s="1">
        <v>35</v>
      </c>
      <c r="B252" t="s">
        <v>8445</v>
      </c>
      <c r="C252" t="s">
        <v>254</v>
      </c>
      <c r="D252" t="s">
        <v>2579</v>
      </c>
      <c r="E252" t="s">
        <v>8446</v>
      </c>
      <c r="F252" t="s">
        <v>8447</v>
      </c>
      <c r="G252" t="s">
        <v>8448</v>
      </c>
      <c r="I252" t="str">
        <f t="shared" ref="I252:I315" si="27">IF(AND(K252&gt; J252, L252&gt; K252, M252&gt; L252, N252&gt; M252), "pos_trend", IF(AND(K252&lt; J252, L252&lt; K252, M252&lt; L252, N252&lt; M252), "neg_trend", "N/A"))</f>
        <v>N/A</v>
      </c>
      <c r="J252" t="str">
        <f t="shared" ref="J252:J315" si="28">IFERROR(IF(TRIM(C252)="-", "N/A", IF(RIGHT(C252,1)=")",IF(RIGHT(C252,2)="T)",-1000000000000*VALUE(MID(C252,2,LEN(C252)-3)),IF(RIGHT(C252,2)="M)",-1000000*VALUE(MID(C252,2,LEN(C252)-3)),IF(RIGHT(C252,2)="B)",-1000000000*VALUE(MID(C252,2,LEN(C252)-3)),IF(RIGHT(C252,2)="k)",-1000*VALUE(MID(C252,2,LEN(C252)-3)),VALUE(SUBSTITUTE(C252,",","")))))),IF(RIGHT(C252,1)="T",1000000000000*VALUE(LEFT(C252,LEN(C252)-1)),IF(RIGHT(C252,1)="M",1000000*VALUE(LEFT(C252,LEN(C252)-1)),IF(RIGHT(C252,1)="B",1000000000*VALUE(LEFT(C252,LEN(C252)-1)),IF(RIGHT(C252,1)="%",0.01*VALUE(LEFT(C252,LEN(C252)-1)),IF(RIGHT(C252,1)="k",1000*VALUE(LEFT(C252,LEN(C252)-1)),VALUE(SUBSTITUTE(C252,",",""))))))))),"N/A")</f>
        <v>N/A</v>
      </c>
      <c r="K252">
        <f t="shared" ref="K252:K315" si="29">IFERROR(IF(TRIM(D252)="-", "N/A", IF(RIGHT(D252,1)=")",IF(RIGHT(D252,2)="T)",-1000000000000*VALUE(MID(D252,2,LEN(D252)-3)),IF(RIGHT(D252,2)="M)",-1000000*VALUE(MID(D252,2,LEN(D252)-3)),IF(RIGHT(D252,2)="B)",-1000000000*VALUE(MID(D252,2,LEN(D252)-3)),IF(RIGHT(D252,2)="k)",-1000*VALUE(MID(D252,2,LEN(D252)-3)),VALUE(SUBSTITUTE(D252,",","")))))),IF(RIGHT(D252,1)="T",1000000000000*VALUE(LEFT(D252,LEN(D252)-1)),IF(RIGHT(D252,1)="M",1000000*VALUE(LEFT(D252,LEN(D252)-1)),IF(RIGHT(D252,1)="B",1000000000*VALUE(LEFT(D252,LEN(D252)-1)),IF(RIGHT(D252,1)="%",0.01*VALUE(LEFT(D252,LEN(D252)-1)),IF(RIGHT(D252,1)="k",1000*VALUE(LEFT(D252,LEN(D252)-1)),VALUE(SUBSTITUTE(D252,",",""))))))))),"N/A")</f>
        <v>1.0900000000000002E-2</v>
      </c>
      <c r="L252">
        <f t="shared" ref="L252:L315" si="30">IFERROR(IF(TRIM(E252)="-", "N/A", IF(RIGHT(E252,1)=")",IF(RIGHT(E252,2)="T)",-1000000000000*VALUE(MID(E252,2,LEN(E252)-3)),IF(RIGHT(E252,2)="M)",-1000000*VALUE(MID(E252,2,LEN(E252)-3)),IF(RIGHT(E252,2)="B)",-1000000000*VALUE(MID(E252,2,LEN(E252)-3)),IF(RIGHT(E252,2)="k)",-1000*VALUE(MID(E252,2,LEN(E252)-3)),VALUE(SUBSTITUTE(E252,",","")))))),IF(RIGHT(E252,1)="T",1000000000000*VALUE(LEFT(E252,LEN(E252)-1)),IF(RIGHT(E252,1)="M",1000000*VALUE(LEFT(E252,LEN(E252)-1)),IF(RIGHT(E252,1)="B",1000000000*VALUE(LEFT(E252,LEN(E252)-1)),IF(RIGHT(E252,1)="%",0.01*VALUE(LEFT(E252,LEN(E252)-1)),IF(RIGHT(E252,1)="k",1000*VALUE(LEFT(E252,LEN(E252)-1)),VALUE(SUBSTITUTE(E252,",",""))))))))),"N/A")</f>
        <v>2.9900000000000003E-2</v>
      </c>
      <c r="M252">
        <f t="shared" ref="M252:M315" si="31">IFERROR(IF(TRIM(F252)="-", "N/A", IF(RIGHT(F252,1)=")",IF(RIGHT(F252,2)="T)",-1000000000000*VALUE(MID(F252,2,LEN(F252)-3)),IF(RIGHT(F252,2)="M)",-1000000*VALUE(MID(F252,2,LEN(F252)-3)),IF(RIGHT(F252,2)="B)",-1000000000*VALUE(MID(F252,2,LEN(F252)-3)),IF(RIGHT(F252,2)="k)",-1000*VALUE(MID(F252,2,LEN(F252)-3)),VALUE(SUBSTITUTE(F252,",","")))))),IF(RIGHT(F252,1)="T",1000000000000*VALUE(LEFT(F252,LEN(F252)-1)),IF(RIGHT(F252,1)="M",1000000*VALUE(LEFT(F252,LEN(F252)-1)),IF(RIGHT(F252,1)="B",1000000000*VALUE(LEFT(F252,LEN(F252)-1)),IF(RIGHT(F252,1)="%",0.01*VALUE(LEFT(F252,LEN(F252)-1)),IF(RIGHT(F252,1)="k",1000*VALUE(LEFT(F252,LEN(F252)-1)),VALUE(SUBSTITUTE(F252,",",""))))))))),"N/A")</f>
        <v>7.0599999999999996E-2</v>
      </c>
      <c r="N252">
        <f t="shared" ref="N252:N315" si="32">IFERROR(IF(TRIM(G252)="-", "N/A", IF(RIGHT(G252,1)=")",IF(RIGHT(G252,2)="T)",-1000000000000*VALUE(MID(G252,2,LEN(G252)-3)),IF(RIGHT(G252,2)="M)",-1000000*VALUE(MID(G252,2,LEN(G252)-3)),IF(RIGHT(G252,2)="B)",-1000000000*VALUE(MID(G252,2,LEN(G252)-3)),IF(RIGHT(G252,2)="k)",-1000*VALUE(MID(G252,2,LEN(G252)-3)),VALUE(SUBSTITUTE(G252,",","")))))),IF(RIGHT(G252,1)="T",1000000000000*VALUE(LEFT(G252,LEN(G252)-1)),IF(RIGHT(G252,1)="M",1000000*VALUE(LEFT(G252,LEN(G252)-1)),IF(RIGHT(G252,1)="B",1000000000*VALUE(LEFT(G252,LEN(G252)-1)),IF(RIGHT(G252,1)="%",0.01*VALUE(LEFT(G252,LEN(G252)-1)),IF(RIGHT(G252,1)="k",1000*VALUE(LEFT(G252,LEN(G252)-1)),VALUE(SUBSTITUTE(G252,",",""))))))))),"N/A")</f>
        <v>0.35710000000000003</v>
      </c>
    </row>
    <row r="253" spans="1:14" x14ac:dyDescent="0.3">
      <c r="A253" s="1">
        <v>36</v>
      </c>
      <c r="B253" t="s">
        <v>6334</v>
      </c>
      <c r="C253" t="s">
        <v>254</v>
      </c>
      <c r="D253" t="s">
        <v>254</v>
      </c>
      <c r="E253" t="s">
        <v>254</v>
      </c>
      <c r="F253" t="s">
        <v>254</v>
      </c>
      <c r="G253" t="s">
        <v>8022</v>
      </c>
      <c r="I253" t="str">
        <f t="shared" si="27"/>
        <v>N/A</v>
      </c>
      <c r="J253" t="str">
        <f t="shared" si="28"/>
        <v>N/A</v>
      </c>
      <c r="K253" t="str">
        <f t="shared" si="29"/>
        <v>N/A</v>
      </c>
      <c r="L253" t="str">
        <f t="shared" si="30"/>
        <v>N/A</v>
      </c>
      <c r="M253" t="str">
        <f t="shared" si="31"/>
        <v>N/A</v>
      </c>
      <c r="N253">
        <f t="shared" si="32"/>
        <v>8.3000000000000001E-3</v>
      </c>
    </row>
    <row r="254" spans="1:14" x14ac:dyDescent="0.3">
      <c r="I254" t="str">
        <f t="shared" si="27"/>
        <v>N/A</v>
      </c>
      <c r="J254" t="str">
        <f t="shared" si="28"/>
        <v>N/A</v>
      </c>
      <c r="K254" t="str">
        <f t="shared" si="29"/>
        <v>N/A</v>
      </c>
      <c r="L254" t="str">
        <f t="shared" si="30"/>
        <v>N/A</v>
      </c>
      <c r="M254" t="str">
        <f t="shared" si="31"/>
        <v>N/A</v>
      </c>
      <c r="N254" t="str">
        <f t="shared" si="32"/>
        <v>N/A</v>
      </c>
    </row>
    <row r="255" spans="1:14" x14ac:dyDescent="0.3">
      <c r="B255" s="1" t="s">
        <v>307</v>
      </c>
      <c r="C255" s="1" t="s">
        <v>242</v>
      </c>
      <c r="D255" s="1" t="s">
        <v>243</v>
      </c>
      <c r="E255" s="1" t="s">
        <v>244</v>
      </c>
      <c r="F255" s="1" t="s">
        <v>245</v>
      </c>
      <c r="G255" s="1" t="s">
        <v>246</v>
      </c>
      <c r="H255" s="1" t="s">
        <v>247</v>
      </c>
      <c r="I255" t="str">
        <f t="shared" si="27"/>
        <v>pos_trend</v>
      </c>
      <c r="J255">
        <f t="shared" si="28"/>
        <v>2012</v>
      </c>
      <c r="K255">
        <f t="shared" si="29"/>
        <v>2013</v>
      </c>
      <c r="L255">
        <f t="shared" si="30"/>
        <v>2014</v>
      </c>
      <c r="M255">
        <f t="shared" si="31"/>
        <v>2015</v>
      </c>
      <c r="N255">
        <f t="shared" si="32"/>
        <v>2016</v>
      </c>
    </row>
    <row r="256" spans="1:14" x14ac:dyDescent="0.3">
      <c r="A256" s="1">
        <v>0</v>
      </c>
      <c r="B256" t="s">
        <v>8449</v>
      </c>
      <c r="C256" t="s">
        <v>8450</v>
      </c>
      <c r="D256" t="s">
        <v>4479</v>
      </c>
      <c r="E256" t="s">
        <v>8451</v>
      </c>
      <c r="F256" t="s">
        <v>8452</v>
      </c>
      <c r="G256" t="s">
        <v>8453</v>
      </c>
      <c r="I256" t="str">
        <f t="shared" si="27"/>
        <v>pos_trend</v>
      </c>
      <c r="J256">
        <f t="shared" si="28"/>
        <v>234250000</v>
      </c>
      <c r="K256">
        <f t="shared" si="29"/>
        <v>248170000</v>
      </c>
      <c r="L256">
        <f t="shared" si="30"/>
        <v>248570000</v>
      </c>
      <c r="M256">
        <f t="shared" si="31"/>
        <v>261769999.99999997</v>
      </c>
      <c r="N256">
        <f t="shared" si="32"/>
        <v>377400000</v>
      </c>
    </row>
    <row r="257" spans="1:14" x14ac:dyDescent="0.3">
      <c r="A257" s="1">
        <v>1</v>
      </c>
      <c r="B257" t="s">
        <v>8454</v>
      </c>
      <c r="C257" t="s">
        <v>8455</v>
      </c>
      <c r="D257" t="s">
        <v>8456</v>
      </c>
      <c r="E257" t="s">
        <v>8457</v>
      </c>
      <c r="F257" t="s">
        <v>8458</v>
      </c>
      <c r="G257" t="s">
        <v>8459</v>
      </c>
      <c r="I257" t="str">
        <f t="shared" si="27"/>
        <v>pos_trend</v>
      </c>
      <c r="J257">
        <f t="shared" si="28"/>
        <v>15640000</v>
      </c>
      <c r="K257">
        <f t="shared" si="29"/>
        <v>18250000</v>
      </c>
      <c r="L257">
        <f t="shared" si="30"/>
        <v>23980000</v>
      </c>
      <c r="M257">
        <f t="shared" si="31"/>
        <v>27530000</v>
      </c>
      <c r="N257">
        <f t="shared" si="32"/>
        <v>47100000</v>
      </c>
    </row>
    <row r="258" spans="1:14" x14ac:dyDescent="0.3">
      <c r="A258" s="1">
        <v>2</v>
      </c>
      <c r="B258" t="s">
        <v>8460</v>
      </c>
      <c r="C258" t="s">
        <v>8461</v>
      </c>
      <c r="D258" t="s">
        <v>8462</v>
      </c>
      <c r="E258" t="s">
        <v>8463</v>
      </c>
      <c r="F258" t="s">
        <v>8464</v>
      </c>
      <c r="G258" t="s">
        <v>8465</v>
      </c>
      <c r="I258" t="str">
        <f t="shared" si="27"/>
        <v>N/A</v>
      </c>
      <c r="J258">
        <f t="shared" si="28"/>
        <v>218610000</v>
      </c>
      <c r="K258">
        <f t="shared" si="29"/>
        <v>229920000</v>
      </c>
      <c r="L258">
        <f t="shared" si="30"/>
        <v>224590000</v>
      </c>
      <c r="M258">
        <f t="shared" si="31"/>
        <v>234240000</v>
      </c>
      <c r="N258">
        <f t="shared" si="32"/>
        <v>330300000</v>
      </c>
    </row>
    <row r="259" spans="1:14" x14ac:dyDescent="0.3">
      <c r="A259" s="1">
        <v>3</v>
      </c>
      <c r="B259" t="s">
        <v>8466</v>
      </c>
      <c r="C259" t="s">
        <v>254</v>
      </c>
      <c r="D259" t="s">
        <v>254</v>
      </c>
      <c r="E259" t="s">
        <v>254</v>
      </c>
      <c r="F259" t="s">
        <v>254</v>
      </c>
      <c r="G259" t="s">
        <v>254</v>
      </c>
      <c r="I259" t="str">
        <f t="shared" si="27"/>
        <v>N/A</v>
      </c>
      <c r="J259" t="str">
        <f t="shared" si="28"/>
        <v>N/A</v>
      </c>
      <c r="K259" t="str">
        <f t="shared" si="29"/>
        <v>N/A</v>
      </c>
      <c r="L259" t="str">
        <f t="shared" si="30"/>
        <v>N/A</v>
      </c>
      <c r="M259" t="str">
        <f t="shared" si="31"/>
        <v>N/A</v>
      </c>
      <c r="N259" t="str">
        <f t="shared" si="32"/>
        <v>N/A</v>
      </c>
    </row>
    <row r="260" spans="1:14" x14ac:dyDescent="0.3">
      <c r="A260" s="1">
        <v>4</v>
      </c>
      <c r="B260" t="s">
        <v>8467</v>
      </c>
      <c r="C260" t="s">
        <v>254</v>
      </c>
      <c r="D260" t="s">
        <v>5362</v>
      </c>
      <c r="E260" t="s">
        <v>5686</v>
      </c>
      <c r="F260" t="s">
        <v>8468</v>
      </c>
      <c r="G260" t="s">
        <v>8469</v>
      </c>
      <c r="I260" t="str">
        <f t="shared" si="27"/>
        <v>N/A</v>
      </c>
      <c r="J260" t="str">
        <f t="shared" si="28"/>
        <v>N/A</v>
      </c>
      <c r="K260">
        <f t="shared" si="29"/>
        <v>5.9400000000000008E-2</v>
      </c>
      <c r="L260">
        <f t="shared" si="30"/>
        <v>1.6000000000000001E-3</v>
      </c>
      <c r="M260">
        <f t="shared" si="31"/>
        <v>5.3099999999999994E-2</v>
      </c>
      <c r="N260">
        <f t="shared" si="32"/>
        <v>0.44170000000000004</v>
      </c>
    </row>
    <row r="261" spans="1:14" x14ac:dyDescent="0.3">
      <c r="A261" s="1">
        <v>5</v>
      </c>
      <c r="B261" t="s">
        <v>6336</v>
      </c>
      <c r="C261" t="s">
        <v>8049</v>
      </c>
      <c r="D261" t="s">
        <v>2671</v>
      </c>
      <c r="E261" t="s">
        <v>3539</v>
      </c>
      <c r="F261" t="s">
        <v>5555</v>
      </c>
      <c r="G261" t="s">
        <v>8470</v>
      </c>
      <c r="I261" t="str">
        <f t="shared" si="27"/>
        <v>N/A</v>
      </c>
      <c r="J261">
        <f t="shared" si="28"/>
        <v>5110000</v>
      </c>
      <c r="K261">
        <f t="shared" si="29"/>
        <v>1300000</v>
      </c>
      <c r="L261">
        <f t="shared" si="30"/>
        <v>6510000</v>
      </c>
      <c r="M261">
        <f t="shared" si="31"/>
        <v>11390000</v>
      </c>
      <c r="N261">
        <f t="shared" si="32"/>
        <v>9180000</v>
      </c>
    </row>
    <row r="262" spans="1:14" x14ac:dyDescent="0.3">
      <c r="A262" s="1">
        <v>6</v>
      </c>
      <c r="B262" t="s">
        <v>645</v>
      </c>
      <c r="C262" t="s">
        <v>8049</v>
      </c>
      <c r="D262" t="s">
        <v>2671</v>
      </c>
      <c r="E262" t="s">
        <v>3539</v>
      </c>
      <c r="F262" t="s">
        <v>5555</v>
      </c>
      <c r="G262" t="s">
        <v>8302</v>
      </c>
      <c r="I262" t="str">
        <f t="shared" si="27"/>
        <v>N/A</v>
      </c>
      <c r="J262">
        <f t="shared" si="28"/>
        <v>5110000</v>
      </c>
      <c r="K262">
        <f t="shared" si="29"/>
        <v>1300000</v>
      </c>
      <c r="L262">
        <f t="shared" si="30"/>
        <v>6510000</v>
      </c>
      <c r="M262">
        <f t="shared" si="31"/>
        <v>11390000</v>
      </c>
      <c r="N262">
        <f t="shared" si="32"/>
        <v>1960000</v>
      </c>
    </row>
    <row r="263" spans="1:14" x14ac:dyDescent="0.3">
      <c r="A263" s="1">
        <v>7</v>
      </c>
      <c r="B263" t="s">
        <v>653</v>
      </c>
      <c r="C263" t="s">
        <v>652</v>
      </c>
      <c r="D263" t="s">
        <v>254</v>
      </c>
      <c r="E263" t="s">
        <v>8471</v>
      </c>
      <c r="F263" t="s">
        <v>391</v>
      </c>
      <c r="G263" t="s">
        <v>8472</v>
      </c>
      <c r="I263" t="str">
        <f t="shared" si="27"/>
        <v>N/A</v>
      </c>
      <c r="J263">
        <f t="shared" si="28"/>
        <v>3000000</v>
      </c>
      <c r="K263" t="str">
        <f t="shared" si="29"/>
        <v>N/A</v>
      </c>
      <c r="L263">
        <f t="shared" si="30"/>
        <v>5000000</v>
      </c>
      <c r="M263">
        <f t="shared" si="31"/>
        <v>10000000</v>
      </c>
      <c r="N263">
        <f t="shared" si="32"/>
        <v>276000</v>
      </c>
    </row>
    <row r="264" spans="1:14" x14ac:dyDescent="0.3">
      <c r="A264" s="1">
        <v>8</v>
      </c>
      <c r="B264" t="s">
        <v>651</v>
      </c>
      <c r="C264" t="s">
        <v>3515</v>
      </c>
      <c r="D264" t="s">
        <v>2671</v>
      </c>
      <c r="E264" t="s">
        <v>3516</v>
      </c>
      <c r="F264" t="s">
        <v>8237</v>
      </c>
      <c r="G264" t="s">
        <v>7173</v>
      </c>
      <c r="I264" t="str">
        <f t="shared" si="27"/>
        <v>N/A</v>
      </c>
      <c r="J264">
        <f t="shared" si="28"/>
        <v>2110000</v>
      </c>
      <c r="K264">
        <f t="shared" si="29"/>
        <v>1300000</v>
      </c>
      <c r="L264">
        <f t="shared" si="30"/>
        <v>1510000</v>
      </c>
      <c r="M264">
        <f t="shared" si="31"/>
        <v>1390000</v>
      </c>
      <c r="N264">
        <f t="shared" si="32"/>
        <v>1680000</v>
      </c>
    </row>
    <row r="265" spans="1:14" x14ac:dyDescent="0.3">
      <c r="A265" s="1">
        <v>9</v>
      </c>
      <c r="B265" t="s">
        <v>695</v>
      </c>
      <c r="C265" t="s">
        <v>254</v>
      </c>
      <c r="D265" t="s">
        <v>254</v>
      </c>
      <c r="E265" t="s">
        <v>254</v>
      </c>
      <c r="F265" t="s">
        <v>254</v>
      </c>
      <c r="G265" t="s">
        <v>4180</v>
      </c>
      <c r="I265" t="str">
        <f t="shared" si="27"/>
        <v>N/A</v>
      </c>
      <c r="J265" t="str">
        <f t="shared" si="28"/>
        <v>N/A</v>
      </c>
      <c r="K265" t="str">
        <f t="shared" si="29"/>
        <v>N/A</v>
      </c>
      <c r="L265" t="str">
        <f t="shared" si="30"/>
        <v>N/A</v>
      </c>
      <c r="M265" t="str">
        <f t="shared" si="31"/>
        <v>N/A</v>
      </c>
      <c r="N265">
        <f t="shared" si="32"/>
        <v>7220000</v>
      </c>
    </row>
    <row r="266" spans="1:14" x14ac:dyDescent="0.3">
      <c r="A266" s="1">
        <v>10</v>
      </c>
      <c r="B266" t="s">
        <v>6337</v>
      </c>
      <c r="C266" t="s">
        <v>254</v>
      </c>
      <c r="D266" t="s">
        <v>254</v>
      </c>
      <c r="E266" t="s">
        <v>254</v>
      </c>
      <c r="F266" t="s">
        <v>254</v>
      </c>
      <c r="G266" t="s">
        <v>4180</v>
      </c>
      <c r="I266" t="str">
        <f t="shared" si="27"/>
        <v>N/A</v>
      </c>
      <c r="J266" t="str">
        <f t="shared" si="28"/>
        <v>N/A</v>
      </c>
      <c r="K266" t="str">
        <f t="shared" si="29"/>
        <v>N/A</v>
      </c>
      <c r="L266" t="str">
        <f t="shared" si="30"/>
        <v>N/A</v>
      </c>
      <c r="M266" t="str">
        <f t="shared" si="31"/>
        <v>N/A</v>
      </c>
      <c r="N266">
        <f t="shared" si="32"/>
        <v>7220000</v>
      </c>
    </row>
    <row r="267" spans="1:14" x14ac:dyDescent="0.3">
      <c r="A267" s="1">
        <v>11</v>
      </c>
      <c r="B267" t="s">
        <v>706</v>
      </c>
      <c r="C267" t="s">
        <v>254</v>
      </c>
      <c r="D267" t="s">
        <v>254</v>
      </c>
      <c r="E267" t="s">
        <v>254</v>
      </c>
      <c r="F267" t="s">
        <v>254</v>
      </c>
      <c r="G267" t="s">
        <v>254</v>
      </c>
      <c r="I267" t="str">
        <f t="shared" si="27"/>
        <v>N/A</v>
      </c>
      <c r="J267" t="str">
        <f t="shared" si="28"/>
        <v>N/A</v>
      </c>
      <c r="K267" t="str">
        <f t="shared" si="29"/>
        <v>N/A</v>
      </c>
      <c r="L267" t="str">
        <f t="shared" si="30"/>
        <v>N/A</v>
      </c>
      <c r="M267" t="str">
        <f t="shared" si="31"/>
        <v>N/A</v>
      </c>
      <c r="N267" t="str">
        <f t="shared" si="32"/>
        <v>N/A</v>
      </c>
    </row>
    <row r="268" spans="1:14" x14ac:dyDescent="0.3">
      <c r="A268" s="1">
        <v>12</v>
      </c>
      <c r="B268" t="s">
        <v>8473</v>
      </c>
      <c r="C268" t="s">
        <v>254</v>
      </c>
      <c r="D268" t="s">
        <v>254</v>
      </c>
      <c r="E268" t="s">
        <v>254</v>
      </c>
      <c r="F268" t="s">
        <v>254</v>
      </c>
      <c r="G268" t="s">
        <v>254</v>
      </c>
      <c r="I268" t="str">
        <f t="shared" si="27"/>
        <v>N/A</v>
      </c>
      <c r="J268" t="str">
        <f t="shared" si="28"/>
        <v>N/A</v>
      </c>
      <c r="K268" t="str">
        <f t="shared" si="29"/>
        <v>N/A</v>
      </c>
      <c r="L268" t="str">
        <f t="shared" si="30"/>
        <v>N/A</v>
      </c>
      <c r="M268" t="str">
        <f t="shared" si="31"/>
        <v>N/A</v>
      </c>
      <c r="N268" t="str">
        <f t="shared" si="32"/>
        <v>N/A</v>
      </c>
    </row>
    <row r="269" spans="1:14" x14ac:dyDescent="0.3">
      <c r="A269" s="1">
        <v>13</v>
      </c>
      <c r="B269" t="s">
        <v>6339</v>
      </c>
      <c r="C269" t="s">
        <v>8474</v>
      </c>
      <c r="D269" t="s">
        <v>2629</v>
      </c>
      <c r="E269" t="s">
        <v>3227</v>
      </c>
      <c r="F269" t="s">
        <v>8475</v>
      </c>
      <c r="G269" t="s">
        <v>8476</v>
      </c>
      <c r="I269" t="str">
        <f t="shared" si="27"/>
        <v>N/A</v>
      </c>
      <c r="J269">
        <f t="shared" si="28"/>
        <v>1.7500000000000002E-2</v>
      </c>
      <c r="K269">
        <f t="shared" si="29"/>
        <v>4.4000000000000003E-3</v>
      </c>
      <c r="L269">
        <f t="shared" si="30"/>
        <v>2.1499999999999998E-2</v>
      </c>
      <c r="M269">
        <f t="shared" si="31"/>
        <v>3.5000000000000003E-2</v>
      </c>
      <c r="N269">
        <f t="shared" si="32"/>
        <v>2.0800000000000003E-2</v>
      </c>
    </row>
    <row r="270" spans="1:14" x14ac:dyDescent="0.3">
      <c r="A270" s="1">
        <v>14</v>
      </c>
      <c r="B270" t="s">
        <v>730</v>
      </c>
      <c r="C270" t="s">
        <v>8477</v>
      </c>
      <c r="D270" t="s">
        <v>5557</v>
      </c>
      <c r="E270" t="s">
        <v>8478</v>
      </c>
      <c r="F270" t="s">
        <v>8282</v>
      </c>
      <c r="G270" t="s">
        <v>8479</v>
      </c>
      <c r="I270" t="str">
        <f t="shared" si="27"/>
        <v>N/A</v>
      </c>
      <c r="J270">
        <f t="shared" si="28"/>
        <v>4270000</v>
      </c>
      <c r="K270">
        <f t="shared" si="29"/>
        <v>4230000</v>
      </c>
      <c r="L270">
        <f t="shared" si="30"/>
        <v>4640000</v>
      </c>
      <c r="M270">
        <f t="shared" si="31"/>
        <v>4850000</v>
      </c>
      <c r="N270">
        <f t="shared" si="32"/>
        <v>5450000</v>
      </c>
    </row>
    <row r="271" spans="1:14" x14ac:dyDescent="0.3">
      <c r="A271" s="1">
        <v>15</v>
      </c>
      <c r="B271" t="s">
        <v>735</v>
      </c>
      <c r="C271" t="s">
        <v>8477</v>
      </c>
      <c r="D271" t="s">
        <v>5557</v>
      </c>
      <c r="E271" t="s">
        <v>8478</v>
      </c>
      <c r="F271" t="s">
        <v>8282</v>
      </c>
      <c r="G271" t="s">
        <v>8479</v>
      </c>
      <c r="I271" t="str">
        <f t="shared" si="27"/>
        <v>N/A</v>
      </c>
      <c r="J271">
        <f t="shared" si="28"/>
        <v>4270000</v>
      </c>
      <c r="K271">
        <f t="shared" si="29"/>
        <v>4230000</v>
      </c>
      <c r="L271">
        <f t="shared" si="30"/>
        <v>4640000</v>
      </c>
      <c r="M271">
        <f t="shared" si="31"/>
        <v>4850000</v>
      </c>
      <c r="N271">
        <f t="shared" si="32"/>
        <v>5450000</v>
      </c>
    </row>
    <row r="272" spans="1:14" x14ac:dyDescent="0.3">
      <c r="A272" s="1">
        <v>16</v>
      </c>
      <c r="B272" t="s">
        <v>747</v>
      </c>
      <c r="C272" t="s">
        <v>8480</v>
      </c>
      <c r="D272" t="s">
        <v>8481</v>
      </c>
      <c r="E272" t="s">
        <v>8482</v>
      </c>
      <c r="F272" t="s">
        <v>8483</v>
      </c>
      <c r="G272" t="s">
        <v>8484</v>
      </c>
      <c r="I272" t="str">
        <f t="shared" si="27"/>
        <v>pos_trend</v>
      </c>
      <c r="J272">
        <f t="shared" si="28"/>
        <v>243630000</v>
      </c>
      <c r="K272">
        <f t="shared" si="29"/>
        <v>253700000</v>
      </c>
      <c r="L272">
        <f t="shared" si="30"/>
        <v>260950000</v>
      </c>
      <c r="M272">
        <f t="shared" si="31"/>
        <v>279290000</v>
      </c>
      <c r="N272">
        <f t="shared" si="32"/>
        <v>393340000</v>
      </c>
    </row>
    <row r="273" spans="1:14" x14ac:dyDescent="0.3">
      <c r="A273" s="1">
        <v>17</v>
      </c>
      <c r="B273" t="s">
        <v>760</v>
      </c>
      <c r="C273" t="s">
        <v>254</v>
      </c>
      <c r="D273" t="s">
        <v>254</v>
      </c>
      <c r="E273" t="s">
        <v>254</v>
      </c>
      <c r="F273" t="s">
        <v>254</v>
      </c>
      <c r="G273" t="s">
        <v>254</v>
      </c>
      <c r="I273" t="str">
        <f t="shared" si="27"/>
        <v>N/A</v>
      </c>
      <c r="J273" t="str">
        <f t="shared" si="28"/>
        <v>N/A</v>
      </c>
      <c r="K273" t="str">
        <f t="shared" si="29"/>
        <v>N/A</v>
      </c>
      <c r="L273" t="str">
        <f t="shared" si="30"/>
        <v>N/A</v>
      </c>
      <c r="M273" t="str">
        <f t="shared" si="31"/>
        <v>N/A</v>
      </c>
      <c r="N273" t="str">
        <f t="shared" si="32"/>
        <v>N/A</v>
      </c>
    </row>
    <row r="274" spans="1:14" x14ac:dyDescent="0.3">
      <c r="A274" s="1">
        <v>18</v>
      </c>
      <c r="B274" t="s">
        <v>761</v>
      </c>
      <c r="C274" t="s">
        <v>254</v>
      </c>
      <c r="D274" t="s">
        <v>254</v>
      </c>
      <c r="E274" t="s">
        <v>254</v>
      </c>
      <c r="F274" t="s">
        <v>254</v>
      </c>
      <c r="G274" t="s">
        <v>254</v>
      </c>
      <c r="I274" t="str">
        <f t="shared" si="27"/>
        <v>N/A</v>
      </c>
      <c r="J274" t="str">
        <f t="shared" si="28"/>
        <v>N/A</v>
      </c>
      <c r="K274" t="str">
        <f t="shared" si="29"/>
        <v>N/A</v>
      </c>
      <c r="L274" t="str">
        <f t="shared" si="30"/>
        <v>N/A</v>
      </c>
      <c r="M274" t="str">
        <f t="shared" si="31"/>
        <v>N/A</v>
      </c>
      <c r="N274" t="str">
        <f t="shared" si="32"/>
        <v>N/A</v>
      </c>
    </row>
    <row r="275" spans="1:14" x14ac:dyDescent="0.3">
      <c r="A275" s="1">
        <v>19</v>
      </c>
      <c r="B275" t="s">
        <v>762</v>
      </c>
      <c r="C275" t="s">
        <v>254</v>
      </c>
      <c r="D275" t="s">
        <v>254</v>
      </c>
      <c r="E275" t="s">
        <v>254</v>
      </c>
      <c r="F275" t="s">
        <v>254</v>
      </c>
      <c r="G275" t="s">
        <v>254</v>
      </c>
      <c r="I275" t="str">
        <f t="shared" si="27"/>
        <v>N/A</v>
      </c>
      <c r="J275" t="str">
        <f t="shared" si="28"/>
        <v>N/A</v>
      </c>
      <c r="K275" t="str">
        <f t="shared" si="29"/>
        <v>N/A</v>
      </c>
      <c r="L275" t="str">
        <f t="shared" si="30"/>
        <v>N/A</v>
      </c>
      <c r="M275" t="str">
        <f t="shared" si="31"/>
        <v>N/A</v>
      </c>
      <c r="N275" t="str">
        <f t="shared" si="32"/>
        <v>N/A</v>
      </c>
    </row>
    <row r="276" spans="1:14" x14ac:dyDescent="0.3">
      <c r="A276" s="1">
        <v>20</v>
      </c>
      <c r="B276" t="s">
        <v>763</v>
      </c>
      <c r="C276" t="s">
        <v>8485</v>
      </c>
      <c r="D276" t="s">
        <v>8486</v>
      </c>
      <c r="E276" t="s">
        <v>8487</v>
      </c>
      <c r="F276" t="s">
        <v>8488</v>
      </c>
      <c r="G276" t="s">
        <v>8489</v>
      </c>
      <c r="I276" t="str">
        <f t="shared" si="27"/>
        <v>N/A</v>
      </c>
      <c r="J276">
        <f t="shared" si="28"/>
        <v>48000000</v>
      </c>
      <c r="K276">
        <f t="shared" si="29"/>
        <v>41110000</v>
      </c>
      <c r="L276">
        <f t="shared" si="30"/>
        <v>42680000</v>
      </c>
      <c r="M276">
        <f t="shared" si="31"/>
        <v>45790000</v>
      </c>
      <c r="N276">
        <f t="shared" si="32"/>
        <v>47840000</v>
      </c>
    </row>
    <row r="277" spans="1:14" x14ac:dyDescent="0.3">
      <c r="A277" s="1">
        <v>21</v>
      </c>
      <c r="B277" t="s">
        <v>769</v>
      </c>
      <c r="C277" t="s">
        <v>8490</v>
      </c>
      <c r="D277" t="s">
        <v>8491</v>
      </c>
      <c r="E277" t="s">
        <v>8492</v>
      </c>
      <c r="F277" t="s">
        <v>8493</v>
      </c>
      <c r="G277" t="s">
        <v>8494</v>
      </c>
      <c r="I277" t="str">
        <f t="shared" si="27"/>
        <v>N/A</v>
      </c>
      <c r="J277">
        <f t="shared" si="28"/>
        <v>23586</v>
      </c>
      <c r="K277">
        <f t="shared" si="29"/>
        <v>18910</v>
      </c>
      <c r="L277">
        <f t="shared" si="30"/>
        <v>18017</v>
      </c>
      <c r="M277">
        <f t="shared" si="31"/>
        <v>18063</v>
      </c>
      <c r="N277">
        <f t="shared" si="32"/>
        <v>17834</v>
      </c>
    </row>
    <row r="278" spans="1:14" x14ac:dyDescent="0.3">
      <c r="A278" s="1">
        <v>22</v>
      </c>
      <c r="B278" t="s">
        <v>6350</v>
      </c>
      <c r="C278" t="s">
        <v>8495</v>
      </c>
      <c r="D278" t="s">
        <v>8496</v>
      </c>
      <c r="E278" t="s">
        <v>8497</v>
      </c>
      <c r="F278" t="s">
        <v>8498</v>
      </c>
      <c r="G278" t="s">
        <v>3527</v>
      </c>
      <c r="I278" t="str">
        <f t="shared" si="27"/>
        <v>N/A</v>
      </c>
      <c r="J278">
        <f t="shared" si="28"/>
        <v>22770000</v>
      </c>
      <c r="K278">
        <f t="shared" si="29"/>
        <v>18520000</v>
      </c>
      <c r="L278">
        <f t="shared" si="30"/>
        <v>17960000</v>
      </c>
      <c r="M278">
        <f t="shared" si="31"/>
        <v>18270000</v>
      </c>
      <c r="N278">
        <f t="shared" si="32"/>
        <v>18360000</v>
      </c>
    </row>
    <row r="279" spans="1:14" x14ac:dyDescent="0.3">
      <c r="A279" s="1">
        <v>23</v>
      </c>
      <c r="B279" t="s">
        <v>773</v>
      </c>
      <c r="C279" t="s">
        <v>2829</v>
      </c>
      <c r="D279" t="s">
        <v>6750</v>
      </c>
      <c r="E279" t="s">
        <v>4506</v>
      </c>
      <c r="F279" t="s">
        <v>8499</v>
      </c>
      <c r="G279" t="s">
        <v>8500</v>
      </c>
      <c r="I279" t="str">
        <f t="shared" si="27"/>
        <v>N/A</v>
      </c>
      <c r="J279">
        <f t="shared" si="28"/>
        <v>27320000</v>
      </c>
      <c r="K279">
        <f t="shared" si="29"/>
        <v>24880000</v>
      </c>
      <c r="L279">
        <f t="shared" si="30"/>
        <v>26200000</v>
      </c>
      <c r="M279">
        <f t="shared" si="31"/>
        <v>28630000</v>
      </c>
      <c r="N279">
        <f t="shared" si="32"/>
        <v>31110000</v>
      </c>
    </row>
    <row r="280" spans="1:14" x14ac:dyDescent="0.3">
      <c r="A280" s="1">
        <v>24</v>
      </c>
      <c r="B280" t="s">
        <v>779</v>
      </c>
      <c r="C280" t="s">
        <v>8501</v>
      </c>
      <c r="D280" t="s">
        <v>3078</v>
      </c>
      <c r="E280" t="s">
        <v>8502</v>
      </c>
      <c r="F280" t="s">
        <v>8503</v>
      </c>
      <c r="G280" t="s">
        <v>254</v>
      </c>
      <c r="I280" t="str">
        <f t="shared" si="27"/>
        <v>pos_trend</v>
      </c>
      <c r="J280">
        <f t="shared" si="28"/>
        <v>-1780000</v>
      </c>
      <c r="K280">
        <f t="shared" si="29"/>
        <v>-1630000</v>
      </c>
      <c r="L280">
        <f t="shared" si="30"/>
        <v>-1480000</v>
      </c>
      <c r="M280">
        <f t="shared" si="31"/>
        <v>-1330000</v>
      </c>
      <c r="N280" t="str">
        <f t="shared" si="32"/>
        <v>N/A</v>
      </c>
    </row>
    <row r="281" spans="1:14" x14ac:dyDescent="0.3">
      <c r="A281" s="1">
        <v>25</v>
      </c>
      <c r="B281" t="s">
        <v>780</v>
      </c>
      <c r="C281" t="s">
        <v>254</v>
      </c>
      <c r="D281" t="s">
        <v>254</v>
      </c>
      <c r="E281" t="s">
        <v>254</v>
      </c>
      <c r="F281" t="s">
        <v>254</v>
      </c>
      <c r="G281" t="s">
        <v>254</v>
      </c>
      <c r="I281" t="str">
        <f t="shared" si="27"/>
        <v>N/A</v>
      </c>
      <c r="J281" t="str">
        <f t="shared" si="28"/>
        <v>N/A</v>
      </c>
      <c r="K281" t="str">
        <f t="shared" si="29"/>
        <v>N/A</v>
      </c>
      <c r="L281" t="str">
        <f t="shared" si="30"/>
        <v>N/A</v>
      </c>
      <c r="M281" t="str">
        <f t="shared" si="31"/>
        <v>N/A</v>
      </c>
      <c r="N281" t="str">
        <f t="shared" si="32"/>
        <v>N/A</v>
      </c>
    </row>
    <row r="282" spans="1:14" x14ac:dyDescent="0.3">
      <c r="A282" s="1">
        <v>26</v>
      </c>
      <c r="B282" t="s">
        <v>786</v>
      </c>
      <c r="C282" t="s">
        <v>8504</v>
      </c>
      <c r="D282" t="s">
        <v>8505</v>
      </c>
      <c r="E282" t="s">
        <v>8506</v>
      </c>
      <c r="F282" t="s">
        <v>8507</v>
      </c>
      <c r="G282" t="s">
        <v>254</v>
      </c>
      <c r="I282" t="str">
        <f t="shared" si="27"/>
        <v>N/A</v>
      </c>
      <c r="J282">
        <f t="shared" si="28"/>
        <v>542182</v>
      </c>
      <c r="K282">
        <f t="shared" si="29"/>
        <v>-68681</v>
      </c>
      <c r="L282">
        <f t="shared" si="30"/>
        <v>337601</v>
      </c>
      <c r="M282">
        <f t="shared" si="31"/>
        <v>303163</v>
      </c>
      <c r="N282" t="str">
        <f t="shared" si="32"/>
        <v>N/A</v>
      </c>
    </row>
    <row r="283" spans="1:14" x14ac:dyDescent="0.3">
      <c r="A283" s="1">
        <v>27</v>
      </c>
      <c r="B283" t="s">
        <v>788</v>
      </c>
      <c r="C283" t="s">
        <v>254</v>
      </c>
      <c r="D283" t="s">
        <v>254</v>
      </c>
      <c r="E283" t="s">
        <v>254</v>
      </c>
      <c r="F283" t="s">
        <v>254</v>
      </c>
      <c r="G283" t="s">
        <v>254</v>
      </c>
      <c r="I283" t="str">
        <f t="shared" si="27"/>
        <v>N/A</v>
      </c>
      <c r="J283" t="str">
        <f t="shared" si="28"/>
        <v>N/A</v>
      </c>
      <c r="K283" t="str">
        <f t="shared" si="29"/>
        <v>N/A</v>
      </c>
      <c r="L283" t="str">
        <f t="shared" si="30"/>
        <v>N/A</v>
      </c>
      <c r="M283" t="str">
        <f t="shared" si="31"/>
        <v>N/A</v>
      </c>
      <c r="N283" t="str">
        <f t="shared" si="32"/>
        <v>N/A</v>
      </c>
    </row>
    <row r="284" spans="1:14" x14ac:dyDescent="0.3">
      <c r="A284" s="1">
        <v>28</v>
      </c>
      <c r="B284" t="s">
        <v>6351</v>
      </c>
      <c r="C284" t="s">
        <v>8508</v>
      </c>
      <c r="D284" t="s">
        <v>8509</v>
      </c>
      <c r="E284" t="s">
        <v>8510</v>
      </c>
      <c r="F284" t="s">
        <v>8511</v>
      </c>
      <c r="G284" t="s">
        <v>8512</v>
      </c>
      <c r="I284" t="str">
        <f t="shared" si="27"/>
        <v>N/A</v>
      </c>
      <c r="J284">
        <f t="shared" si="28"/>
        <v>-878732</v>
      </c>
      <c r="K284">
        <f t="shared" si="29"/>
        <v>-616575</v>
      </c>
      <c r="L284">
        <f t="shared" si="30"/>
        <v>-354313</v>
      </c>
      <c r="M284">
        <f t="shared" si="31"/>
        <v>-92052</v>
      </c>
      <c r="N284">
        <f t="shared" si="32"/>
        <v>-462015</v>
      </c>
    </row>
    <row r="285" spans="1:14" x14ac:dyDescent="0.3">
      <c r="A285" s="1">
        <v>29</v>
      </c>
      <c r="B285" t="s">
        <v>789</v>
      </c>
      <c r="C285" t="s">
        <v>254</v>
      </c>
      <c r="D285" t="s">
        <v>254</v>
      </c>
      <c r="E285" t="s">
        <v>254</v>
      </c>
      <c r="F285" t="s">
        <v>254</v>
      </c>
      <c r="G285" t="s">
        <v>8513</v>
      </c>
      <c r="I285" t="str">
        <f t="shared" si="27"/>
        <v>N/A</v>
      </c>
      <c r="J285" t="str">
        <f t="shared" si="28"/>
        <v>N/A</v>
      </c>
      <c r="K285" t="str">
        <f t="shared" si="29"/>
        <v>N/A</v>
      </c>
      <c r="L285" t="str">
        <f t="shared" si="30"/>
        <v>N/A</v>
      </c>
      <c r="M285" t="str">
        <f t="shared" si="31"/>
        <v>N/A</v>
      </c>
      <c r="N285">
        <f t="shared" si="32"/>
        <v>-1180000</v>
      </c>
    </row>
    <row r="286" spans="1:14" x14ac:dyDescent="0.3">
      <c r="A286" s="1">
        <v>30</v>
      </c>
      <c r="B286" t="s">
        <v>795</v>
      </c>
      <c r="C286" t="s">
        <v>8514</v>
      </c>
      <c r="D286" t="s">
        <v>8515</v>
      </c>
      <c r="E286" t="s">
        <v>8516</v>
      </c>
      <c r="F286" t="s">
        <v>8517</v>
      </c>
      <c r="G286" t="s">
        <v>8518</v>
      </c>
      <c r="I286" t="str">
        <f t="shared" si="27"/>
        <v>N/A</v>
      </c>
      <c r="J286">
        <f t="shared" si="28"/>
        <v>0.16460000000000002</v>
      </c>
      <c r="K286">
        <f t="shared" si="29"/>
        <v>0.1394</v>
      </c>
      <c r="L286">
        <f t="shared" si="30"/>
        <v>0.1406</v>
      </c>
      <c r="M286">
        <f t="shared" si="31"/>
        <v>0.1409</v>
      </c>
      <c r="N286">
        <f t="shared" si="32"/>
        <v>0.1084</v>
      </c>
    </row>
    <row r="287" spans="1:14" x14ac:dyDescent="0.3">
      <c r="A287" s="1">
        <v>31</v>
      </c>
      <c r="B287" t="s">
        <v>801</v>
      </c>
      <c r="C287" t="s">
        <v>8485</v>
      </c>
      <c r="D287" t="s">
        <v>8486</v>
      </c>
      <c r="E287" t="s">
        <v>8487</v>
      </c>
      <c r="F287" t="s">
        <v>8488</v>
      </c>
      <c r="G287" t="s">
        <v>8489</v>
      </c>
      <c r="I287" t="str">
        <f t="shared" si="27"/>
        <v>N/A</v>
      </c>
      <c r="J287">
        <f t="shared" si="28"/>
        <v>48000000</v>
      </c>
      <c r="K287">
        <f t="shared" si="29"/>
        <v>41110000</v>
      </c>
      <c r="L287">
        <f t="shared" si="30"/>
        <v>42680000</v>
      </c>
      <c r="M287">
        <f t="shared" si="31"/>
        <v>45790000</v>
      </c>
      <c r="N287">
        <f t="shared" si="32"/>
        <v>47840000</v>
      </c>
    </row>
    <row r="288" spans="1:14" x14ac:dyDescent="0.3">
      <c r="A288" s="1">
        <v>32</v>
      </c>
      <c r="B288" t="s">
        <v>802</v>
      </c>
      <c r="C288" t="s">
        <v>8514</v>
      </c>
      <c r="D288" t="s">
        <v>8515</v>
      </c>
      <c r="E288" t="s">
        <v>8516</v>
      </c>
      <c r="F288" t="s">
        <v>8517</v>
      </c>
      <c r="G288" t="s">
        <v>8518</v>
      </c>
      <c r="I288" t="str">
        <f t="shared" si="27"/>
        <v>N/A</v>
      </c>
      <c r="J288">
        <f t="shared" si="28"/>
        <v>0.16460000000000002</v>
      </c>
      <c r="K288">
        <f t="shared" si="29"/>
        <v>0.1394</v>
      </c>
      <c r="L288">
        <f t="shared" si="30"/>
        <v>0.1406</v>
      </c>
      <c r="M288">
        <f t="shared" si="31"/>
        <v>0.1409</v>
      </c>
      <c r="N288">
        <f t="shared" si="32"/>
        <v>0.1084</v>
      </c>
    </row>
    <row r="289" spans="1:14" x14ac:dyDescent="0.3">
      <c r="A289" s="1">
        <v>33</v>
      </c>
      <c r="B289" t="s">
        <v>6363</v>
      </c>
      <c r="C289" t="s">
        <v>254</v>
      </c>
      <c r="D289" t="s">
        <v>254</v>
      </c>
      <c r="E289" t="s">
        <v>254</v>
      </c>
      <c r="F289" t="s">
        <v>254</v>
      </c>
      <c r="G289" t="s">
        <v>8519</v>
      </c>
      <c r="I289" t="str">
        <f t="shared" si="27"/>
        <v>N/A</v>
      </c>
      <c r="J289" t="str">
        <f t="shared" si="28"/>
        <v>N/A</v>
      </c>
      <c r="K289" t="str">
        <f t="shared" si="29"/>
        <v>N/A</v>
      </c>
      <c r="L289" t="str">
        <f t="shared" si="30"/>
        <v>N/A</v>
      </c>
      <c r="M289" t="str">
        <f t="shared" si="31"/>
        <v>N/A</v>
      </c>
      <c r="N289">
        <f t="shared" si="32"/>
        <v>6.7900000000000002E-2</v>
      </c>
    </row>
    <row r="290" spans="1:14" x14ac:dyDescent="0.3">
      <c r="A290" s="1">
        <v>34</v>
      </c>
      <c r="B290" t="s">
        <v>803</v>
      </c>
      <c r="C290" t="s">
        <v>254</v>
      </c>
      <c r="D290" t="s">
        <v>254</v>
      </c>
      <c r="E290" t="s">
        <v>254</v>
      </c>
      <c r="F290" t="s">
        <v>254</v>
      </c>
      <c r="G290" t="s">
        <v>254</v>
      </c>
      <c r="I290" t="str">
        <f t="shared" si="27"/>
        <v>N/A</v>
      </c>
      <c r="J290" t="str">
        <f t="shared" si="28"/>
        <v>N/A</v>
      </c>
      <c r="K290" t="str">
        <f t="shared" si="29"/>
        <v>N/A</v>
      </c>
      <c r="L290" t="str">
        <f t="shared" si="30"/>
        <v>N/A</v>
      </c>
      <c r="M290" t="str">
        <f t="shared" si="31"/>
        <v>N/A</v>
      </c>
      <c r="N290" t="str">
        <f t="shared" si="32"/>
        <v>N/A</v>
      </c>
    </row>
    <row r="291" spans="1:14" x14ac:dyDescent="0.3">
      <c r="A291" s="1">
        <v>35</v>
      </c>
      <c r="B291" t="s">
        <v>804</v>
      </c>
      <c r="C291" t="s">
        <v>8485</v>
      </c>
      <c r="D291" t="s">
        <v>8486</v>
      </c>
      <c r="E291" t="s">
        <v>8487</v>
      </c>
      <c r="F291" t="s">
        <v>8488</v>
      </c>
      <c r="G291" t="s">
        <v>8489</v>
      </c>
      <c r="I291" t="str">
        <f t="shared" si="27"/>
        <v>N/A</v>
      </c>
      <c r="J291">
        <f t="shared" si="28"/>
        <v>48000000</v>
      </c>
      <c r="K291">
        <f t="shared" si="29"/>
        <v>41110000</v>
      </c>
      <c r="L291">
        <f t="shared" si="30"/>
        <v>42680000</v>
      </c>
      <c r="M291">
        <f t="shared" si="31"/>
        <v>45790000</v>
      </c>
      <c r="N291">
        <f t="shared" si="32"/>
        <v>47840000</v>
      </c>
    </row>
    <row r="292" spans="1:14" x14ac:dyDescent="0.3">
      <c r="A292" s="1">
        <v>36</v>
      </c>
      <c r="B292" t="s">
        <v>805</v>
      </c>
      <c r="C292" t="s">
        <v>8440</v>
      </c>
      <c r="D292" t="s">
        <v>8441</v>
      </c>
      <c r="E292" t="s">
        <v>8442</v>
      </c>
      <c r="F292" t="s">
        <v>8443</v>
      </c>
      <c r="G292" t="s">
        <v>8444</v>
      </c>
      <c r="I292" t="str">
        <f t="shared" si="27"/>
        <v>pos_trend</v>
      </c>
      <c r="J292">
        <f t="shared" si="28"/>
        <v>291630000</v>
      </c>
      <c r="K292">
        <f t="shared" si="29"/>
        <v>294810000</v>
      </c>
      <c r="L292">
        <f t="shared" si="30"/>
        <v>303630000</v>
      </c>
      <c r="M292">
        <f t="shared" si="31"/>
        <v>325080000</v>
      </c>
      <c r="N292">
        <f t="shared" si="32"/>
        <v>441180000</v>
      </c>
    </row>
    <row r="293" spans="1:14" x14ac:dyDescent="0.3">
      <c r="I293" t="str">
        <f t="shared" si="27"/>
        <v>N/A</v>
      </c>
      <c r="J293" t="str">
        <f t="shared" si="28"/>
        <v>N/A</v>
      </c>
      <c r="K293" t="str">
        <f t="shared" si="29"/>
        <v>N/A</v>
      </c>
      <c r="L293" t="str">
        <f t="shared" si="30"/>
        <v>N/A</v>
      </c>
      <c r="M293" t="str">
        <f t="shared" si="31"/>
        <v>N/A</v>
      </c>
      <c r="N293" t="str">
        <f t="shared" si="32"/>
        <v>N/A</v>
      </c>
    </row>
    <row r="294" spans="1:14" x14ac:dyDescent="0.3">
      <c r="B294" s="1" t="s">
        <v>307</v>
      </c>
      <c r="C294" s="1" t="s">
        <v>242</v>
      </c>
      <c r="D294" s="1" t="s">
        <v>243</v>
      </c>
      <c r="E294" s="1" t="s">
        <v>244</v>
      </c>
      <c r="F294" s="1" t="s">
        <v>245</v>
      </c>
      <c r="G294" s="1" t="s">
        <v>246</v>
      </c>
      <c r="H294" s="1" t="s">
        <v>247</v>
      </c>
      <c r="I294" t="str">
        <f t="shared" si="27"/>
        <v>pos_trend</v>
      </c>
      <c r="J294">
        <f t="shared" si="28"/>
        <v>2012</v>
      </c>
      <c r="K294">
        <f t="shared" si="29"/>
        <v>2013</v>
      </c>
      <c r="L294">
        <f t="shared" si="30"/>
        <v>2014</v>
      </c>
      <c r="M294">
        <f t="shared" si="31"/>
        <v>2015</v>
      </c>
      <c r="N294">
        <f t="shared" si="32"/>
        <v>2016</v>
      </c>
    </row>
    <row r="295" spans="1:14" x14ac:dyDescent="0.3">
      <c r="A295" s="1">
        <v>0</v>
      </c>
      <c r="B295" t="s">
        <v>870</v>
      </c>
      <c r="C295" t="s">
        <v>8520</v>
      </c>
      <c r="D295" t="s">
        <v>8521</v>
      </c>
      <c r="E295" t="s">
        <v>8522</v>
      </c>
      <c r="F295" t="s">
        <v>8523</v>
      </c>
      <c r="G295" t="s">
        <v>8524</v>
      </c>
      <c r="I295" t="str">
        <f t="shared" si="27"/>
        <v>N/A</v>
      </c>
      <c r="J295">
        <f t="shared" si="28"/>
        <v>-503940</v>
      </c>
      <c r="K295">
        <f t="shared" si="29"/>
        <v>-731582</v>
      </c>
      <c r="L295">
        <f t="shared" si="30"/>
        <v>-113890</v>
      </c>
      <c r="M295">
        <f t="shared" si="31"/>
        <v>-767053</v>
      </c>
      <c r="N295">
        <f t="shared" si="32"/>
        <v>-1010000</v>
      </c>
    </row>
    <row r="296" spans="1:14" x14ac:dyDescent="0.3">
      <c r="A296" s="1">
        <v>1</v>
      </c>
      <c r="B296" t="s">
        <v>876</v>
      </c>
      <c r="C296" t="s">
        <v>8520</v>
      </c>
      <c r="D296" t="s">
        <v>8521</v>
      </c>
      <c r="E296" t="s">
        <v>8522</v>
      </c>
      <c r="F296" t="s">
        <v>8523</v>
      </c>
      <c r="G296" t="s">
        <v>8524</v>
      </c>
      <c r="I296" t="str">
        <f t="shared" si="27"/>
        <v>N/A</v>
      </c>
      <c r="J296">
        <f t="shared" si="28"/>
        <v>-503940</v>
      </c>
      <c r="K296">
        <f t="shared" si="29"/>
        <v>-731582</v>
      </c>
      <c r="L296">
        <f t="shared" si="30"/>
        <v>-113890</v>
      </c>
      <c r="M296">
        <f t="shared" si="31"/>
        <v>-767053</v>
      </c>
      <c r="N296">
        <f t="shared" si="32"/>
        <v>-1010000</v>
      </c>
    </row>
    <row r="297" spans="1:14" x14ac:dyDescent="0.3">
      <c r="A297" s="1">
        <v>2</v>
      </c>
      <c r="B297" t="s">
        <v>882</v>
      </c>
      <c r="C297" t="s">
        <v>254</v>
      </c>
      <c r="D297" t="s">
        <v>254</v>
      </c>
      <c r="E297" t="s">
        <v>254</v>
      </c>
      <c r="F297" t="s">
        <v>254</v>
      </c>
      <c r="G297" t="s">
        <v>254</v>
      </c>
      <c r="I297" t="str">
        <f t="shared" si="27"/>
        <v>N/A</v>
      </c>
      <c r="J297" t="str">
        <f t="shared" si="28"/>
        <v>N/A</v>
      </c>
      <c r="K297" t="str">
        <f t="shared" si="29"/>
        <v>N/A</v>
      </c>
      <c r="L297" t="str">
        <f t="shared" si="30"/>
        <v>N/A</v>
      </c>
      <c r="M297" t="str">
        <f t="shared" si="31"/>
        <v>N/A</v>
      </c>
      <c r="N297" t="str">
        <f t="shared" si="32"/>
        <v>N/A</v>
      </c>
    </row>
    <row r="298" spans="1:14" x14ac:dyDescent="0.3">
      <c r="A298" s="1">
        <v>3</v>
      </c>
      <c r="B298" t="s">
        <v>899</v>
      </c>
      <c r="C298" t="s">
        <v>254</v>
      </c>
      <c r="D298" t="s">
        <v>254</v>
      </c>
      <c r="E298" t="s">
        <v>254</v>
      </c>
      <c r="F298" t="s">
        <v>254</v>
      </c>
      <c r="G298" t="s">
        <v>254</v>
      </c>
      <c r="I298" t="str">
        <f t="shared" si="27"/>
        <v>N/A</v>
      </c>
      <c r="J298" t="str">
        <f t="shared" si="28"/>
        <v>N/A</v>
      </c>
      <c r="K298" t="str">
        <f t="shared" si="29"/>
        <v>N/A</v>
      </c>
      <c r="L298" t="str">
        <f t="shared" si="30"/>
        <v>N/A</v>
      </c>
      <c r="M298" t="str">
        <f t="shared" si="31"/>
        <v>N/A</v>
      </c>
      <c r="N298" t="str">
        <f t="shared" si="32"/>
        <v>N/A</v>
      </c>
    </row>
    <row r="299" spans="1:14" x14ac:dyDescent="0.3">
      <c r="A299" s="1">
        <v>4</v>
      </c>
      <c r="B299" t="s">
        <v>904</v>
      </c>
      <c r="C299" t="s">
        <v>254</v>
      </c>
      <c r="D299" t="s">
        <v>8525</v>
      </c>
      <c r="E299" t="s">
        <v>254</v>
      </c>
      <c r="F299" t="s">
        <v>8526</v>
      </c>
      <c r="G299" t="s">
        <v>2641</v>
      </c>
      <c r="I299" t="str">
        <f t="shared" si="27"/>
        <v>N/A</v>
      </c>
      <c r="J299" t="str">
        <f t="shared" si="28"/>
        <v>N/A</v>
      </c>
      <c r="K299">
        <f t="shared" si="29"/>
        <v>237105</v>
      </c>
      <c r="L299" t="str">
        <f t="shared" si="30"/>
        <v>N/A</v>
      </c>
      <c r="M299">
        <f t="shared" si="31"/>
        <v>1200</v>
      </c>
      <c r="N299">
        <f t="shared" si="32"/>
        <v>73350000</v>
      </c>
    </row>
    <row r="300" spans="1:14" x14ac:dyDescent="0.3">
      <c r="A300" s="1">
        <v>5</v>
      </c>
      <c r="B300" t="s">
        <v>906</v>
      </c>
      <c r="C300" t="s">
        <v>1190</v>
      </c>
      <c r="D300" t="s">
        <v>8527</v>
      </c>
      <c r="E300" t="s">
        <v>8528</v>
      </c>
      <c r="F300" t="s">
        <v>227</v>
      </c>
      <c r="G300" t="s">
        <v>8529</v>
      </c>
      <c r="I300" t="str">
        <f t="shared" si="27"/>
        <v>N/A</v>
      </c>
      <c r="J300">
        <f t="shared" si="28"/>
        <v>1270000</v>
      </c>
      <c r="K300">
        <f t="shared" si="29"/>
        <v>-532151</v>
      </c>
      <c r="L300">
        <f t="shared" si="30"/>
        <v>4110000.0000000005</v>
      </c>
      <c r="M300">
        <f t="shared" si="31"/>
        <v>4010000</v>
      </c>
      <c r="N300">
        <f t="shared" si="32"/>
        <v>-41460000</v>
      </c>
    </row>
    <row r="301" spans="1:14" x14ac:dyDescent="0.3">
      <c r="A301" s="1">
        <v>6</v>
      </c>
      <c r="B301" t="s">
        <v>908</v>
      </c>
      <c r="C301" t="s">
        <v>4288</v>
      </c>
      <c r="D301" t="s">
        <v>8530</v>
      </c>
      <c r="E301" t="s">
        <v>8531</v>
      </c>
      <c r="F301" t="s">
        <v>8532</v>
      </c>
      <c r="G301" t="s">
        <v>8533</v>
      </c>
      <c r="I301" t="str">
        <f t="shared" si="27"/>
        <v>N/A</v>
      </c>
      <c r="J301">
        <f t="shared" si="28"/>
        <v>-12680000</v>
      </c>
      <c r="K301">
        <f t="shared" si="29"/>
        <v>-12720000</v>
      </c>
      <c r="L301">
        <f t="shared" si="30"/>
        <v>-3050000</v>
      </c>
      <c r="M301">
        <f t="shared" si="31"/>
        <v>-556350</v>
      </c>
      <c r="N301">
        <f t="shared" si="32"/>
        <v>-47600000</v>
      </c>
    </row>
    <row r="302" spans="1:14" x14ac:dyDescent="0.3">
      <c r="A302" s="1">
        <v>7</v>
      </c>
      <c r="B302" t="s">
        <v>909</v>
      </c>
      <c r="C302" t="s">
        <v>3438</v>
      </c>
      <c r="D302" t="s">
        <v>962</v>
      </c>
      <c r="E302" t="s">
        <v>8534</v>
      </c>
      <c r="F302" t="s">
        <v>2037</v>
      </c>
      <c r="G302" t="s">
        <v>3950</v>
      </c>
      <c r="I302" t="str">
        <f t="shared" si="27"/>
        <v>N/A</v>
      </c>
      <c r="J302">
        <f t="shared" si="28"/>
        <v>13950000</v>
      </c>
      <c r="K302">
        <f t="shared" si="29"/>
        <v>12180000</v>
      </c>
      <c r="L302">
        <f t="shared" si="30"/>
        <v>7150000</v>
      </c>
      <c r="M302">
        <f t="shared" si="31"/>
        <v>4570000</v>
      </c>
      <c r="N302">
        <f t="shared" si="32"/>
        <v>6140000</v>
      </c>
    </row>
    <row r="303" spans="1:14" x14ac:dyDescent="0.3">
      <c r="A303" s="1">
        <v>8</v>
      </c>
      <c r="B303" t="s">
        <v>8535</v>
      </c>
      <c r="C303" t="s">
        <v>8536</v>
      </c>
      <c r="D303" t="s">
        <v>8537</v>
      </c>
      <c r="E303" t="s">
        <v>8538</v>
      </c>
      <c r="F303" t="s">
        <v>8539</v>
      </c>
      <c r="G303" t="s">
        <v>8540</v>
      </c>
      <c r="I303" t="str">
        <f t="shared" si="27"/>
        <v>N/A</v>
      </c>
      <c r="J303">
        <f t="shared" si="28"/>
        <v>-14340000</v>
      </c>
      <c r="K303">
        <f t="shared" si="29"/>
        <v>-9540000</v>
      </c>
      <c r="L303">
        <f t="shared" si="30"/>
        <v>-14250000</v>
      </c>
      <c r="M303">
        <f t="shared" si="31"/>
        <v>-19990000</v>
      </c>
      <c r="N303">
        <f t="shared" si="32"/>
        <v>-17520000</v>
      </c>
    </row>
    <row r="304" spans="1:14" x14ac:dyDescent="0.3">
      <c r="A304" s="1">
        <v>9</v>
      </c>
      <c r="B304" t="s">
        <v>8541</v>
      </c>
      <c r="C304" t="s">
        <v>254</v>
      </c>
      <c r="D304" t="s">
        <v>8542</v>
      </c>
      <c r="E304" t="s">
        <v>254</v>
      </c>
      <c r="F304" t="s">
        <v>254</v>
      </c>
      <c r="G304" t="s">
        <v>254</v>
      </c>
      <c r="I304" t="str">
        <f t="shared" si="27"/>
        <v>N/A</v>
      </c>
      <c r="J304" t="str">
        <f t="shared" si="28"/>
        <v>N/A</v>
      </c>
      <c r="K304">
        <f t="shared" si="29"/>
        <v>249000</v>
      </c>
      <c r="L304" t="str">
        <f t="shared" si="30"/>
        <v>N/A</v>
      </c>
      <c r="M304" t="str">
        <f t="shared" si="31"/>
        <v>N/A</v>
      </c>
      <c r="N304" t="str">
        <f t="shared" si="32"/>
        <v>N/A</v>
      </c>
    </row>
    <row r="305" spans="1:14" x14ac:dyDescent="0.3">
      <c r="A305" s="1">
        <v>10</v>
      </c>
      <c r="B305" t="s">
        <v>910</v>
      </c>
      <c r="C305" t="s">
        <v>254</v>
      </c>
      <c r="D305" t="s">
        <v>254</v>
      </c>
      <c r="E305" t="s">
        <v>254</v>
      </c>
      <c r="F305" t="s">
        <v>254</v>
      </c>
      <c r="G305" t="s">
        <v>254</v>
      </c>
      <c r="I305" t="str">
        <f t="shared" si="27"/>
        <v>N/A</v>
      </c>
      <c r="J305" t="str">
        <f t="shared" si="28"/>
        <v>N/A</v>
      </c>
      <c r="K305" t="str">
        <f t="shared" si="29"/>
        <v>N/A</v>
      </c>
      <c r="L305" t="str">
        <f t="shared" si="30"/>
        <v>N/A</v>
      </c>
      <c r="M305" t="str">
        <f t="shared" si="31"/>
        <v>N/A</v>
      </c>
      <c r="N305" t="str">
        <f t="shared" si="32"/>
        <v>N/A</v>
      </c>
    </row>
    <row r="306" spans="1:14" x14ac:dyDescent="0.3">
      <c r="A306" s="1">
        <v>11</v>
      </c>
      <c r="B306" t="s">
        <v>914</v>
      </c>
      <c r="C306" t="s">
        <v>8543</v>
      </c>
      <c r="D306" t="s">
        <v>254</v>
      </c>
      <c r="E306" t="s">
        <v>254</v>
      </c>
      <c r="F306" t="s">
        <v>254</v>
      </c>
      <c r="G306" t="s">
        <v>254</v>
      </c>
      <c r="I306" t="str">
        <f t="shared" si="27"/>
        <v>N/A</v>
      </c>
      <c r="J306">
        <f t="shared" si="28"/>
        <v>989833</v>
      </c>
      <c r="K306" t="str">
        <f t="shared" si="29"/>
        <v>N/A</v>
      </c>
      <c r="L306" t="str">
        <f t="shared" si="30"/>
        <v>N/A</v>
      </c>
      <c r="M306" t="str">
        <f t="shared" si="31"/>
        <v>N/A</v>
      </c>
      <c r="N306" t="str">
        <f t="shared" si="32"/>
        <v>N/A</v>
      </c>
    </row>
    <row r="307" spans="1:14" x14ac:dyDescent="0.3">
      <c r="A307" s="1">
        <v>12</v>
      </c>
      <c r="B307" t="s">
        <v>915</v>
      </c>
      <c r="C307" t="s">
        <v>8544</v>
      </c>
      <c r="D307" t="s">
        <v>8545</v>
      </c>
      <c r="E307" t="s">
        <v>8546</v>
      </c>
      <c r="F307" t="s">
        <v>8547</v>
      </c>
      <c r="G307" t="s">
        <v>2806</v>
      </c>
      <c r="I307" t="str">
        <f t="shared" si="27"/>
        <v>N/A</v>
      </c>
      <c r="J307">
        <f t="shared" si="28"/>
        <v>-12580000</v>
      </c>
      <c r="K307">
        <f t="shared" si="29"/>
        <v>-10320000</v>
      </c>
      <c r="L307">
        <f t="shared" si="30"/>
        <v>-10260000</v>
      </c>
      <c r="M307">
        <f t="shared" si="31"/>
        <v>-16750000</v>
      </c>
      <c r="N307">
        <f t="shared" si="32"/>
        <v>13360000</v>
      </c>
    </row>
    <row r="308" spans="1:14" x14ac:dyDescent="0.3">
      <c r="A308" s="1">
        <v>13</v>
      </c>
      <c r="B308" t="s">
        <v>921</v>
      </c>
      <c r="C308" t="s">
        <v>254</v>
      </c>
      <c r="D308" t="s">
        <v>8548</v>
      </c>
      <c r="E308" t="s">
        <v>8549</v>
      </c>
      <c r="F308" t="s">
        <v>8550</v>
      </c>
      <c r="G308" t="s">
        <v>8551</v>
      </c>
      <c r="I308" t="str">
        <f t="shared" si="27"/>
        <v>N/A</v>
      </c>
      <c r="J308" t="str">
        <f t="shared" si="28"/>
        <v>N/A</v>
      </c>
      <c r="K308">
        <f t="shared" si="29"/>
        <v>0.17980000000000002</v>
      </c>
      <c r="L308">
        <f t="shared" si="30"/>
        <v>5.6999999999999993E-3</v>
      </c>
      <c r="M308">
        <f t="shared" si="31"/>
        <v>-0.63190000000000002</v>
      </c>
      <c r="N308">
        <f t="shared" si="32"/>
        <v>1.7979000000000001</v>
      </c>
    </row>
    <row r="309" spans="1:14" x14ac:dyDescent="0.3">
      <c r="A309" s="1">
        <v>14</v>
      </c>
      <c r="B309" t="s">
        <v>8552</v>
      </c>
      <c r="C309" t="s">
        <v>8553</v>
      </c>
      <c r="D309" t="s">
        <v>8554</v>
      </c>
      <c r="E309" t="s">
        <v>8555</v>
      </c>
      <c r="F309" t="s">
        <v>8556</v>
      </c>
      <c r="G309" t="s">
        <v>8557</v>
      </c>
      <c r="I309" t="str">
        <f t="shared" si="27"/>
        <v>N/A</v>
      </c>
      <c r="J309">
        <f t="shared" si="28"/>
        <v>-0.86939999999999995</v>
      </c>
      <c r="K309">
        <f t="shared" si="29"/>
        <v>-0.75340000000000007</v>
      </c>
      <c r="L309">
        <f t="shared" si="30"/>
        <v>-0.72450000000000003</v>
      </c>
      <c r="M309">
        <f t="shared" si="31"/>
        <v>-1.1864000000000001</v>
      </c>
      <c r="N309">
        <f t="shared" si="32"/>
        <v>0.81340000000000001</v>
      </c>
    </row>
    <row r="310" spans="1:14" x14ac:dyDescent="0.3">
      <c r="I310" t="str">
        <f t="shared" si="27"/>
        <v>N/A</v>
      </c>
      <c r="J310" t="str">
        <f t="shared" si="28"/>
        <v>N/A</v>
      </c>
      <c r="K310" t="str">
        <f t="shared" si="29"/>
        <v>N/A</v>
      </c>
      <c r="L310" t="str">
        <f t="shared" si="30"/>
        <v>N/A</v>
      </c>
      <c r="M310" t="str">
        <f t="shared" si="31"/>
        <v>N/A</v>
      </c>
      <c r="N310" t="str">
        <f t="shared" si="32"/>
        <v>N/A</v>
      </c>
    </row>
    <row r="311" spans="1:14" x14ac:dyDescent="0.3">
      <c r="B311" s="1" t="s">
        <v>307</v>
      </c>
      <c r="C311" s="1" t="s">
        <v>242</v>
      </c>
      <c r="D311" s="1" t="s">
        <v>243</v>
      </c>
      <c r="E311" s="1" t="s">
        <v>244</v>
      </c>
      <c r="F311" s="1" t="s">
        <v>245</v>
      </c>
      <c r="G311" s="1" t="s">
        <v>246</v>
      </c>
      <c r="H311" s="1" t="s">
        <v>247</v>
      </c>
      <c r="I311" t="str">
        <f t="shared" si="27"/>
        <v>pos_trend</v>
      </c>
      <c r="J311">
        <f t="shared" si="28"/>
        <v>2012</v>
      </c>
      <c r="K311">
        <f t="shared" si="29"/>
        <v>2013</v>
      </c>
      <c r="L311">
        <f t="shared" si="30"/>
        <v>2014</v>
      </c>
      <c r="M311">
        <f t="shared" si="31"/>
        <v>2015</v>
      </c>
      <c r="N311">
        <f t="shared" si="32"/>
        <v>2016</v>
      </c>
    </row>
    <row r="312" spans="1:14" x14ac:dyDescent="0.3">
      <c r="A312" s="1">
        <v>0</v>
      </c>
      <c r="B312" t="s">
        <v>932</v>
      </c>
      <c r="C312" t="s">
        <v>8558</v>
      </c>
      <c r="D312" t="s">
        <v>8559</v>
      </c>
      <c r="E312" t="s">
        <v>8560</v>
      </c>
      <c r="F312" t="s">
        <v>8561</v>
      </c>
      <c r="G312" t="s">
        <v>8562</v>
      </c>
      <c r="I312" t="str">
        <f t="shared" si="27"/>
        <v>N/A</v>
      </c>
      <c r="J312">
        <f t="shared" si="28"/>
        <v>-473169</v>
      </c>
      <c r="K312">
        <f t="shared" si="29"/>
        <v>-401217</v>
      </c>
      <c r="L312">
        <f t="shared" si="30"/>
        <v>-332339</v>
      </c>
      <c r="M312">
        <f t="shared" si="31"/>
        <v>-330789</v>
      </c>
      <c r="N312">
        <f t="shared" si="32"/>
        <v>-331791</v>
      </c>
    </row>
    <row r="313" spans="1:14" x14ac:dyDescent="0.3">
      <c r="A313" s="1">
        <v>1</v>
      </c>
      <c r="B313" t="s">
        <v>933</v>
      </c>
      <c r="C313" t="s">
        <v>8558</v>
      </c>
      <c r="D313" t="s">
        <v>8559</v>
      </c>
      <c r="E313" t="s">
        <v>8560</v>
      </c>
      <c r="F313" t="s">
        <v>8561</v>
      </c>
      <c r="G313" t="s">
        <v>8562</v>
      </c>
      <c r="I313" t="str">
        <f t="shared" si="27"/>
        <v>N/A</v>
      </c>
      <c r="J313">
        <f t="shared" si="28"/>
        <v>-473169</v>
      </c>
      <c r="K313">
        <f t="shared" si="29"/>
        <v>-401217</v>
      </c>
      <c r="L313">
        <f t="shared" si="30"/>
        <v>-332339</v>
      </c>
      <c r="M313">
        <f t="shared" si="31"/>
        <v>-330789</v>
      </c>
      <c r="N313">
        <f t="shared" si="32"/>
        <v>-331791</v>
      </c>
    </row>
    <row r="314" spans="1:14" x14ac:dyDescent="0.3">
      <c r="A314" s="1">
        <v>2</v>
      </c>
      <c r="B314" t="s">
        <v>436</v>
      </c>
      <c r="C314" t="s">
        <v>254</v>
      </c>
      <c r="D314" t="s">
        <v>254</v>
      </c>
      <c r="E314" t="s">
        <v>254</v>
      </c>
      <c r="F314" t="s">
        <v>254</v>
      </c>
      <c r="G314" t="s">
        <v>254</v>
      </c>
      <c r="I314" t="str">
        <f t="shared" si="27"/>
        <v>N/A</v>
      </c>
      <c r="J314" t="str">
        <f t="shared" si="28"/>
        <v>N/A</v>
      </c>
      <c r="K314" t="str">
        <f t="shared" si="29"/>
        <v>N/A</v>
      </c>
      <c r="L314" t="str">
        <f t="shared" si="30"/>
        <v>N/A</v>
      </c>
      <c r="M314" t="str">
        <f t="shared" si="31"/>
        <v>N/A</v>
      </c>
      <c r="N314" t="str">
        <f t="shared" si="32"/>
        <v>N/A</v>
      </c>
    </row>
    <row r="315" spans="1:14" x14ac:dyDescent="0.3">
      <c r="A315" s="1">
        <v>3</v>
      </c>
      <c r="B315" t="s">
        <v>6376</v>
      </c>
      <c r="C315" t="s">
        <v>254</v>
      </c>
      <c r="D315" t="s">
        <v>8563</v>
      </c>
      <c r="E315" t="s">
        <v>8564</v>
      </c>
      <c r="F315" t="s">
        <v>8565</v>
      </c>
      <c r="G315" t="s">
        <v>6641</v>
      </c>
      <c r="I315" t="str">
        <f t="shared" si="27"/>
        <v>N/A</v>
      </c>
      <c r="J315" t="str">
        <f t="shared" si="28"/>
        <v>N/A</v>
      </c>
      <c r="K315">
        <f t="shared" si="29"/>
        <v>0.15210000000000001</v>
      </c>
      <c r="L315">
        <f t="shared" si="30"/>
        <v>0.17170000000000002</v>
      </c>
      <c r="M315">
        <f t="shared" si="31"/>
        <v>4.7000000000000002E-3</v>
      </c>
      <c r="N315">
        <f t="shared" si="32"/>
        <v>-3.0000000000000001E-3</v>
      </c>
    </row>
    <row r="316" spans="1:14" x14ac:dyDescent="0.3">
      <c r="A316" s="1">
        <v>4</v>
      </c>
      <c r="B316" t="s">
        <v>8566</v>
      </c>
      <c r="C316" t="s">
        <v>254</v>
      </c>
      <c r="D316" t="s">
        <v>254</v>
      </c>
      <c r="E316" t="s">
        <v>254</v>
      </c>
      <c r="F316" t="s">
        <v>254</v>
      </c>
      <c r="G316" t="s">
        <v>254</v>
      </c>
      <c r="I316" t="str">
        <f t="shared" ref="I316:I379" si="33">IF(AND(K316&gt; J316, L316&gt; K316, M316&gt; L316, N316&gt; M316), "pos_trend", IF(AND(K316&lt; J316, L316&lt; K316, M316&lt; L316, N316&lt; M316), "neg_trend", "N/A"))</f>
        <v>N/A</v>
      </c>
      <c r="J316" t="str">
        <f t="shared" ref="J316:J379" si="34">IFERROR(IF(TRIM(C316)="-", "N/A", IF(RIGHT(C316,1)=")",IF(RIGHT(C316,2)="T)",-1000000000000*VALUE(MID(C316,2,LEN(C316)-3)),IF(RIGHT(C316,2)="M)",-1000000*VALUE(MID(C316,2,LEN(C316)-3)),IF(RIGHT(C316,2)="B)",-1000000000*VALUE(MID(C316,2,LEN(C316)-3)),IF(RIGHT(C316,2)="k)",-1000*VALUE(MID(C316,2,LEN(C316)-3)),VALUE(SUBSTITUTE(C316,",","")))))),IF(RIGHT(C316,1)="T",1000000000000*VALUE(LEFT(C316,LEN(C316)-1)),IF(RIGHT(C316,1)="M",1000000*VALUE(LEFT(C316,LEN(C316)-1)),IF(RIGHT(C316,1)="B",1000000000*VALUE(LEFT(C316,LEN(C316)-1)),IF(RIGHT(C316,1)="%",0.01*VALUE(LEFT(C316,LEN(C316)-1)),IF(RIGHT(C316,1)="k",1000*VALUE(LEFT(C316,LEN(C316)-1)),VALUE(SUBSTITUTE(C316,",",""))))))))),"N/A")</f>
        <v>N/A</v>
      </c>
      <c r="K316" t="str">
        <f t="shared" ref="K316:K379" si="35">IFERROR(IF(TRIM(D316)="-", "N/A", IF(RIGHT(D316,1)=")",IF(RIGHT(D316,2)="T)",-1000000000000*VALUE(MID(D316,2,LEN(D316)-3)),IF(RIGHT(D316,2)="M)",-1000000*VALUE(MID(D316,2,LEN(D316)-3)),IF(RIGHT(D316,2)="B)",-1000000000*VALUE(MID(D316,2,LEN(D316)-3)),IF(RIGHT(D316,2)="k)",-1000*VALUE(MID(D316,2,LEN(D316)-3)),VALUE(SUBSTITUTE(D316,",","")))))),IF(RIGHT(D316,1)="T",1000000000000*VALUE(LEFT(D316,LEN(D316)-1)),IF(RIGHT(D316,1)="M",1000000*VALUE(LEFT(D316,LEN(D316)-1)),IF(RIGHT(D316,1)="B",1000000000*VALUE(LEFT(D316,LEN(D316)-1)),IF(RIGHT(D316,1)="%",0.01*VALUE(LEFT(D316,LEN(D316)-1)),IF(RIGHT(D316,1)="k",1000*VALUE(LEFT(D316,LEN(D316)-1)),VALUE(SUBSTITUTE(D316,",",""))))))))),"N/A")</f>
        <v>N/A</v>
      </c>
      <c r="L316" t="str">
        <f t="shared" ref="L316:L379" si="36">IFERROR(IF(TRIM(E316)="-", "N/A", IF(RIGHT(E316,1)=")",IF(RIGHT(E316,2)="T)",-1000000000000*VALUE(MID(E316,2,LEN(E316)-3)),IF(RIGHT(E316,2)="M)",-1000000*VALUE(MID(E316,2,LEN(E316)-3)),IF(RIGHT(E316,2)="B)",-1000000000*VALUE(MID(E316,2,LEN(E316)-3)),IF(RIGHT(E316,2)="k)",-1000*VALUE(MID(E316,2,LEN(E316)-3)),VALUE(SUBSTITUTE(E316,",","")))))),IF(RIGHT(E316,1)="T",1000000000000*VALUE(LEFT(E316,LEN(E316)-1)),IF(RIGHT(E316,1)="M",1000000*VALUE(LEFT(E316,LEN(E316)-1)),IF(RIGHT(E316,1)="B",1000000000*VALUE(LEFT(E316,LEN(E316)-1)),IF(RIGHT(E316,1)="%",0.01*VALUE(LEFT(E316,LEN(E316)-1)),IF(RIGHT(E316,1)="k",1000*VALUE(LEFT(E316,LEN(E316)-1)),VALUE(SUBSTITUTE(E316,",",""))))))))),"N/A")</f>
        <v>N/A</v>
      </c>
      <c r="M316" t="str">
        <f t="shared" ref="M316:M379" si="37">IFERROR(IF(TRIM(F316)="-", "N/A", IF(RIGHT(F316,1)=")",IF(RIGHT(F316,2)="T)",-1000000000000*VALUE(MID(F316,2,LEN(F316)-3)),IF(RIGHT(F316,2)="M)",-1000000*VALUE(MID(F316,2,LEN(F316)-3)),IF(RIGHT(F316,2)="B)",-1000000000*VALUE(MID(F316,2,LEN(F316)-3)),IF(RIGHT(F316,2)="k)",-1000*VALUE(MID(F316,2,LEN(F316)-3)),VALUE(SUBSTITUTE(F316,",","")))))),IF(RIGHT(F316,1)="T",1000000000000*VALUE(LEFT(F316,LEN(F316)-1)),IF(RIGHT(F316,1)="M",1000000*VALUE(LEFT(F316,LEN(F316)-1)),IF(RIGHT(F316,1)="B",1000000000*VALUE(LEFT(F316,LEN(F316)-1)),IF(RIGHT(F316,1)="%",0.01*VALUE(LEFT(F316,LEN(F316)-1)),IF(RIGHT(F316,1)="k",1000*VALUE(LEFT(F316,LEN(F316)-1)),VALUE(SUBSTITUTE(F316,",",""))))))))),"N/A")</f>
        <v>N/A</v>
      </c>
      <c r="N316" t="str">
        <f t="shared" ref="N316:N379" si="38">IFERROR(IF(TRIM(G316)="-", "N/A", IF(RIGHT(G316,1)=")",IF(RIGHT(G316,2)="T)",-1000000000000*VALUE(MID(G316,2,LEN(G316)-3)),IF(RIGHT(G316,2)="M)",-1000000*VALUE(MID(G316,2,LEN(G316)-3)),IF(RIGHT(G316,2)="B)",-1000000000*VALUE(MID(G316,2,LEN(G316)-3)),IF(RIGHT(G316,2)="k)",-1000*VALUE(MID(G316,2,LEN(G316)-3)),VALUE(SUBSTITUTE(G316,",","")))))),IF(RIGHT(G316,1)="T",1000000000000*VALUE(LEFT(G316,LEN(G316)-1)),IF(RIGHT(G316,1)="M",1000000*VALUE(LEFT(G316,LEN(G316)-1)),IF(RIGHT(G316,1)="B",1000000000*VALUE(LEFT(G316,LEN(G316)-1)),IF(RIGHT(G316,1)="%",0.01*VALUE(LEFT(G316,LEN(G316)-1)),IF(RIGHT(G316,1)="k",1000*VALUE(LEFT(G316,LEN(G316)-1)),VALUE(SUBSTITUTE(G316,",",""))))))))),"N/A")</f>
        <v>N/A</v>
      </c>
    </row>
    <row r="317" spans="1:14" x14ac:dyDescent="0.3">
      <c r="A317" s="1">
        <v>5</v>
      </c>
      <c r="B317" t="s">
        <v>8567</v>
      </c>
      <c r="C317" t="s">
        <v>8568</v>
      </c>
      <c r="D317" t="s">
        <v>8569</v>
      </c>
      <c r="E317" t="s">
        <v>8570</v>
      </c>
      <c r="F317" t="s">
        <v>8571</v>
      </c>
      <c r="G317" t="s">
        <v>4655</v>
      </c>
      <c r="I317" t="str">
        <f t="shared" si="33"/>
        <v>N/A</v>
      </c>
      <c r="J317">
        <f t="shared" si="34"/>
        <v>10140000</v>
      </c>
      <c r="K317">
        <f t="shared" si="35"/>
        <v>13920000</v>
      </c>
      <c r="L317">
        <f t="shared" si="36"/>
        <v>400179</v>
      </c>
      <c r="M317">
        <f t="shared" si="37"/>
        <v>13200000</v>
      </c>
      <c r="N317">
        <f t="shared" si="38"/>
        <v>25840000</v>
      </c>
    </row>
    <row r="318" spans="1:14" x14ac:dyDescent="0.3">
      <c r="A318" s="1">
        <v>6</v>
      </c>
      <c r="B318" t="s">
        <v>934</v>
      </c>
      <c r="C318" t="s">
        <v>8572</v>
      </c>
      <c r="D318" t="s">
        <v>8573</v>
      </c>
      <c r="E318" t="s">
        <v>7221</v>
      </c>
      <c r="F318" t="s">
        <v>8574</v>
      </c>
      <c r="G318" t="s">
        <v>8575</v>
      </c>
      <c r="I318" t="str">
        <f t="shared" si="33"/>
        <v>N/A</v>
      </c>
      <c r="J318">
        <f t="shared" si="34"/>
        <v>-5160000</v>
      </c>
      <c r="K318">
        <f t="shared" si="35"/>
        <v>-8820000</v>
      </c>
      <c r="L318">
        <f t="shared" si="36"/>
        <v>-1880000</v>
      </c>
      <c r="M318">
        <f t="shared" si="37"/>
        <v>-181565</v>
      </c>
      <c r="N318">
        <f t="shared" si="38"/>
        <v>-582290</v>
      </c>
    </row>
    <row r="319" spans="1:14" x14ac:dyDescent="0.3">
      <c r="A319" s="1">
        <v>7</v>
      </c>
      <c r="B319" t="s">
        <v>940</v>
      </c>
      <c r="C319" t="s">
        <v>8572</v>
      </c>
      <c r="D319" t="s">
        <v>8573</v>
      </c>
      <c r="E319" t="s">
        <v>7233</v>
      </c>
      <c r="F319" t="s">
        <v>8574</v>
      </c>
      <c r="G319" t="s">
        <v>8575</v>
      </c>
      <c r="I319" t="str">
        <f t="shared" si="33"/>
        <v>N/A</v>
      </c>
      <c r="J319">
        <f t="shared" si="34"/>
        <v>-5160000</v>
      </c>
      <c r="K319">
        <f t="shared" si="35"/>
        <v>-8820000</v>
      </c>
      <c r="L319">
        <f t="shared" si="36"/>
        <v>-1960000</v>
      </c>
      <c r="M319">
        <f t="shared" si="37"/>
        <v>-181565</v>
      </c>
      <c r="N319">
        <f t="shared" si="38"/>
        <v>-582290</v>
      </c>
    </row>
    <row r="320" spans="1:14" x14ac:dyDescent="0.3">
      <c r="A320" s="1">
        <v>8</v>
      </c>
      <c r="B320" t="s">
        <v>946</v>
      </c>
      <c r="C320" t="s">
        <v>254</v>
      </c>
      <c r="D320" t="s">
        <v>254</v>
      </c>
      <c r="E320" t="s">
        <v>8576</v>
      </c>
      <c r="F320" t="s">
        <v>254</v>
      </c>
      <c r="G320" t="s">
        <v>254</v>
      </c>
      <c r="I320" t="str">
        <f t="shared" si="33"/>
        <v>N/A</v>
      </c>
      <c r="J320" t="str">
        <f t="shared" si="34"/>
        <v>N/A</v>
      </c>
      <c r="K320" t="str">
        <f t="shared" si="35"/>
        <v>N/A</v>
      </c>
      <c r="L320">
        <f t="shared" si="36"/>
        <v>82121</v>
      </c>
      <c r="M320" t="str">
        <f t="shared" si="37"/>
        <v>N/A</v>
      </c>
      <c r="N320" t="str">
        <f t="shared" si="38"/>
        <v>N/A</v>
      </c>
    </row>
    <row r="321" spans="1:14" x14ac:dyDescent="0.3">
      <c r="A321" s="1">
        <v>9</v>
      </c>
      <c r="B321" t="s">
        <v>952</v>
      </c>
      <c r="C321" t="s">
        <v>254</v>
      </c>
      <c r="D321" t="s">
        <v>254</v>
      </c>
      <c r="E321" t="s">
        <v>8576</v>
      </c>
      <c r="F321" t="s">
        <v>254</v>
      </c>
      <c r="G321" t="s">
        <v>254</v>
      </c>
      <c r="I321" t="str">
        <f t="shared" si="33"/>
        <v>N/A</v>
      </c>
      <c r="J321" t="str">
        <f t="shared" si="34"/>
        <v>N/A</v>
      </c>
      <c r="K321" t="str">
        <f t="shared" si="35"/>
        <v>N/A</v>
      </c>
      <c r="L321">
        <f t="shared" si="36"/>
        <v>82121</v>
      </c>
      <c r="M321" t="str">
        <f t="shared" si="37"/>
        <v>N/A</v>
      </c>
      <c r="N321" t="str">
        <f t="shared" si="38"/>
        <v>N/A</v>
      </c>
    </row>
    <row r="322" spans="1:14" x14ac:dyDescent="0.3">
      <c r="A322" s="1">
        <v>10</v>
      </c>
      <c r="B322" t="s">
        <v>964</v>
      </c>
      <c r="C322" t="s">
        <v>8577</v>
      </c>
      <c r="D322" t="s">
        <v>8578</v>
      </c>
      <c r="E322" t="s">
        <v>8579</v>
      </c>
      <c r="F322" t="s">
        <v>8580</v>
      </c>
      <c r="G322" t="s">
        <v>8581</v>
      </c>
      <c r="I322" t="str">
        <f t="shared" si="33"/>
        <v>N/A</v>
      </c>
      <c r="J322">
        <f t="shared" si="34"/>
        <v>-254586</v>
      </c>
      <c r="K322">
        <f t="shared" si="35"/>
        <v>-3810000</v>
      </c>
      <c r="L322">
        <f t="shared" si="36"/>
        <v>5210000</v>
      </c>
      <c r="M322">
        <f t="shared" si="37"/>
        <v>4880000</v>
      </c>
      <c r="N322">
        <f t="shared" si="38"/>
        <v>-2210000</v>
      </c>
    </row>
    <row r="323" spans="1:14" x14ac:dyDescent="0.3">
      <c r="A323" s="1">
        <v>11</v>
      </c>
      <c r="B323" t="s">
        <v>970</v>
      </c>
      <c r="C323" t="s">
        <v>8582</v>
      </c>
      <c r="D323" t="s">
        <v>8583</v>
      </c>
      <c r="E323" t="s">
        <v>8579</v>
      </c>
      <c r="F323" t="s">
        <v>8580</v>
      </c>
      <c r="G323" t="s">
        <v>8584</v>
      </c>
      <c r="I323" t="str">
        <f t="shared" si="33"/>
        <v>N/A</v>
      </c>
      <c r="J323">
        <f t="shared" si="34"/>
        <v>-155467</v>
      </c>
      <c r="K323">
        <f t="shared" si="35"/>
        <v>-805752</v>
      </c>
      <c r="L323">
        <f t="shared" si="36"/>
        <v>5210000</v>
      </c>
      <c r="M323">
        <f t="shared" si="37"/>
        <v>4880000</v>
      </c>
      <c r="N323">
        <f t="shared" si="38"/>
        <v>-9710000</v>
      </c>
    </row>
    <row r="324" spans="1:14" x14ac:dyDescent="0.3">
      <c r="A324" s="1">
        <v>12</v>
      </c>
      <c r="B324" t="s">
        <v>971</v>
      </c>
      <c r="C324" t="s">
        <v>8585</v>
      </c>
      <c r="D324" t="s">
        <v>8586</v>
      </c>
      <c r="E324" t="s">
        <v>254</v>
      </c>
      <c r="F324" t="s">
        <v>254</v>
      </c>
      <c r="G324" t="s">
        <v>8587</v>
      </c>
      <c r="I324" t="str">
        <f t="shared" si="33"/>
        <v>N/A</v>
      </c>
      <c r="J324">
        <f t="shared" si="34"/>
        <v>-99119</v>
      </c>
      <c r="K324">
        <f t="shared" si="35"/>
        <v>-3000000</v>
      </c>
      <c r="L324" t="str">
        <f t="shared" si="36"/>
        <v>N/A</v>
      </c>
      <c r="M324" t="str">
        <f t="shared" si="37"/>
        <v>N/A</v>
      </c>
      <c r="N324">
        <f t="shared" si="38"/>
        <v>7500000</v>
      </c>
    </row>
    <row r="325" spans="1:14" x14ac:dyDescent="0.3">
      <c r="A325" s="1">
        <v>13</v>
      </c>
      <c r="B325" t="s">
        <v>972</v>
      </c>
      <c r="C325" t="s">
        <v>254</v>
      </c>
      <c r="D325" t="s">
        <v>254</v>
      </c>
      <c r="E325" t="s">
        <v>254</v>
      </c>
      <c r="F325" t="s">
        <v>254</v>
      </c>
      <c r="G325" t="s">
        <v>8587</v>
      </c>
      <c r="I325" t="str">
        <f t="shared" si="33"/>
        <v>N/A</v>
      </c>
      <c r="J325" t="str">
        <f t="shared" si="34"/>
        <v>N/A</v>
      </c>
      <c r="K325" t="str">
        <f t="shared" si="35"/>
        <v>N/A</v>
      </c>
      <c r="L325" t="str">
        <f t="shared" si="36"/>
        <v>N/A</v>
      </c>
      <c r="M325" t="str">
        <f t="shared" si="37"/>
        <v>N/A</v>
      </c>
      <c r="N325">
        <f t="shared" si="38"/>
        <v>7500000</v>
      </c>
    </row>
    <row r="326" spans="1:14" x14ac:dyDescent="0.3">
      <c r="A326" s="1">
        <v>14</v>
      </c>
      <c r="B326" t="s">
        <v>978</v>
      </c>
      <c r="C326" t="s">
        <v>8585</v>
      </c>
      <c r="D326" t="s">
        <v>8586</v>
      </c>
      <c r="E326" t="s">
        <v>254</v>
      </c>
      <c r="F326" t="s">
        <v>254</v>
      </c>
      <c r="G326" t="s">
        <v>254</v>
      </c>
      <c r="I326" t="str">
        <f t="shared" si="33"/>
        <v>N/A</v>
      </c>
      <c r="J326">
        <f t="shared" si="34"/>
        <v>-99119</v>
      </c>
      <c r="K326">
        <f t="shared" si="35"/>
        <v>-3000000</v>
      </c>
      <c r="L326" t="str">
        <f t="shared" si="36"/>
        <v>N/A</v>
      </c>
      <c r="M326" t="str">
        <f t="shared" si="37"/>
        <v>N/A</v>
      </c>
      <c r="N326" t="str">
        <f t="shared" si="38"/>
        <v>N/A</v>
      </c>
    </row>
    <row r="327" spans="1:14" x14ac:dyDescent="0.3">
      <c r="A327" s="1">
        <v>15</v>
      </c>
      <c r="B327" t="s">
        <v>817</v>
      </c>
      <c r="C327" t="s">
        <v>254</v>
      </c>
      <c r="D327" t="s">
        <v>254</v>
      </c>
      <c r="E327" t="s">
        <v>254</v>
      </c>
      <c r="F327" t="s">
        <v>254</v>
      </c>
      <c r="G327" t="s">
        <v>254</v>
      </c>
      <c r="I327" t="str">
        <f t="shared" si="33"/>
        <v>N/A</v>
      </c>
      <c r="J327" t="str">
        <f t="shared" si="34"/>
        <v>N/A</v>
      </c>
      <c r="K327" t="str">
        <f t="shared" si="35"/>
        <v>N/A</v>
      </c>
      <c r="L327" t="str">
        <f t="shared" si="36"/>
        <v>N/A</v>
      </c>
      <c r="M327" t="str">
        <f t="shared" si="37"/>
        <v>N/A</v>
      </c>
      <c r="N327" t="str">
        <f t="shared" si="38"/>
        <v>N/A</v>
      </c>
    </row>
    <row r="328" spans="1:14" x14ac:dyDescent="0.3">
      <c r="A328" s="1">
        <v>16</v>
      </c>
      <c r="B328" t="s">
        <v>910</v>
      </c>
      <c r="C328" t="s">
        <v>254</v>
      </c>
      <c r="D328" t="s">
        <v>254</v>
      </c>
      <c r="E328" t="s">
        <v>254</v>
      </c>
      <c r="F328" t="s">
        <v>254</v>
      </c>
      <c r="G328" t="s">
        <v>254</v>
      </c>
      <c r="I328" t="str">
        <f t="shared" si="33"/>
        <v>N/A</v>
      </c>
      <c r="J328" t="str">
        <f t="shared" si="34"/>
        <v>N/A</v>
      </c>
      <c r="K328" t="str">
        <f t="shared" si="35"/>
        <v>N/A</v>
      </c>
      <c r="L328" t="str">
        <f t="shared" si="36"/>
        <v>N/A</v>
      </c>
      <c r="M328" t="str">
        <f t="shared" si="37"/>
        <v>N/A</v>
      </c>
      <c r="N328" t="str">
        <f t="shared" si="38"/>
        <v>N/A</v>
      </c>
    </row>
    <row r="329" spans="1:14" x14ac:dyDescent="0.3">
      <c r="A329" s="1">
        <v>17</v>
      </c>
      <c r="B329" t="s">
        <v>914</v>
      </c>
      <c r="C329" t="s">
        <v>254</v>
      </c>
      <c r="D329" t="s">
        <v>254</v>
      </c>
      <c r="E329" t="s">
        <v>254</v>
      </c>
      <c r="F329" t="s">
        <v>254</v>
      </c>
      <c r="G329" t="s">
        <v>254</v>
      </c>
      <c r="I329" t="str">
        <f t="shared" si="33"/>
        <v>N/A</v>
      </c>
      <c r="J329" t="str">
        <f t="shared" si="34"/>
        <v>N/A</v>
      </c>
      <c r="K329" t="str">
        <f t="shared" si="35"/>
        <v>N/A</v>
      </c>
      <c r="L329" t="str">
        <f t="shared" si="36"/>
        <v>N/A</v>
      </c>
      <c r="M329" t="str">
        <f t="shared" si="37"/>
        <v>N/A</v>
      </c>
      <c r="N329" t="str">
        <f t="shared" si="38"/>
        <v>N/A</v>
      </c>
    </row>
    <row r="330" spans="1:14" x14ac:dyDescent="0.3">
      <c r="A330" s="1">
        <v>18</v>
      </c>
      <c r="B330" t="s">
        <v>990</v>
      </c>
      <c r="C330" t="s">
        <v>7658</v>
      </c>
      <c r="D330" t="s">
        <v>8588</v>
      </c>
      <c r="E330" t="s">
        <v>2231</v>
      </c>
      <c r="F330" t="s">
        <v>8589</v>
      </c>
      <c r="G330" t="s">
        <v>8590</v>
      </c>
      <c r="I330" t="str">
        <f t="shared" si="33"/>
        <v>N/A</v>
      </c>
      <c r="J330">
        <f t="shared" si="34"/>
        <v>4250000</v>
      </c>
      <c r="K330">
        <f t="shared" si="35"/>
        <v>901623</v>
      </c>
      <c r="L330">
        <f t="shared" si="36"/>
        <v>3400000</v>
      </c>
      <c r="M330">
        <f t="shared" si="37"/>
        <v>17560000</v>
      </c>
      <c r="N330">
        <f t="shared" si="38"/>
        <v>22720000</v>
      </c>
    </row>
    <row r="331" spans="1:14" x14ac:dyDescent="0.3">
      <c r="A331" s="1">
        <v>19</v>
      </c>
      <c r="B331" t="s">
        <v>996</v>
      </c>
      <c r="C331" t="s">
        <v>254</v>
      </c>
      <c r="D331" t="s">
        <v>8591</v>
      </c>
      <c r="E331" t="s">
        <v>8592</v>
      </c>
      <c r="F331" t="s">
        <v>8593</v>
      </c>
      <c r="G331" t="s">
        <v>8594</v>
      </c>
      <c r="I331" t="str">
        <f t="shared" si="33"/>
        <v>N/A</v>
      </c>
      <c r="J331" t="str">
        <f t="shared" si="34"/>
        <v>N/A</v>
      </c>
      <c r="K331">
        <f t="shared" si="35"/>
        <v>-0.78769999999999996</v>
      </c>
      <c r="L331">
        <f t="shared" si="36"/>
        <v>2.7658</v>
      </c>
      <c r="M331">
        <f t="shared" si="37"/>
        <v>4.1730999999999998</v>
      </c>
      <c r="N331">
        <f t="shared" si="38"/>
        <v>0.29330000000000001</v>
      </c>
    </row>
    <row r="332" spans="1:14" x14ac:dyDescent="0.3">
      <c r="A332" s="1">
        <v>20</v>
      </c>
      <c r="B332" t="s">
        <v>8595</v>
      </c>
      <c r="C332" t="s">
        <v>8596</v>
      </c>
      <c r="D332" t="s">
        <v>8597</v>
      </c>
      <c r="E332" t="s">
        <v>8598</v>
      </c>
      <c r="F332" t="s">
        <v>8599</v>
      </c>
      <c r="G332" t="s">
        <v>8600</v>
      </c>
      <c r="I332" t="str">
        <f t="shared" si="33"/>
        <v>N/A</v>
      </c>
      <c r="J332">
        <f t="shared" si="34"/>
        <v>0.29350000000000004</v>
      </c>
      <c r="K332">
        <f t="shared" si="35"/>
        <v>6.5799999999999997E-2</v>
      </c>
      <c r="L332">
        <f t="shared" si="36"/>
        <v>0.2397</v>
      </c>
      <c r="M332">
        <f t="shared" si="37"/>
        <v>1.2444</v>
      </c>
      <c r="N332">
        <f t="shared" si="38"/>
        <v>1.3829</v>
      </c>
    </row>
    <row r="333" spans="1:14" x14ac:dyDescent="0.3">
      <c r="A333" s="1">
        <v>21</v>
      </c>
      <c r="B333" t="s">
        <v>1007</v>
      </c>
      <c r="C333" t="s">
        <v>254</v>
      </c>
      <c r="D333" t="s">
        <v>254</v>
      </c>
      <c r="E333" t="s">
        <v>254</v>
      </c>
      <c r="F333" t="s">
        <v>254</v>
      </c>
      <c r="G333" t="s">
        <v>254</v>
      </c>
      <c r="I333" t="str">
        <f t="shared" si="33"/>
        <v>N/A</v>
      </c>
      <c r="J333" t="str">
        <f t="shared" si="34"/>
        <v>N/A</v>
      </c>
      <c r="K333" t="str">
        <f t="shared" si="35"/>
        <v>N/A</v>
      </c>
      <c r="L333" t="str">
        <f t="shared" si="36"/>
        <v>N/A</v>
      </c>
      <c r="M333" t="str">
        <f t="shared" si="37"/>
        <v>N/A</v>
      </c>
      <c r="N333" t="str">
        <f t="shared" si="38"/>
        <v>N/A</v>
      </c>
    </row>
    <row r="334" spans="1:14" x14ac:dyDescent="0.3">
      <c r="A334" s="1">
        <v>22</v>
      </c>
      <c r="B334" t="s">
        <v>1013</v>
      </c>
      <c r="C334" t="s">
        <v>254</v>
      </c>
      <c r="D334" t="s">
        <v>1014</v>
      </c>
      <c r="E334" t="s">
        <v>1014</v>
      </c>
      <c r="F334" t="s">
        <v>254</v>
      </c>
      <c r="G334" t="s">
        <v>1014</v>
      </c>
      <c r="I334" t="str">
        <f t="shared" si="33"/>
        <v>N/A</v>
      </c>
      <c r="J334" t="str">
        <f t="shared" si="34"/>
        <v>N/A</v>
      </c>
      <c r="K334">
        <f t="shared" si="35"/>
        <v>0</v>
      </c>
      <c r="L334">
        <f t="shared" si="36"/>
        <v>0</v>
      </c>
      <c r="M334" t="str">
        <f t="shared" si="37"/>
        <v>N/A</v>
      </c>
      <c r="N334">
        <f t="shared" si="38"/>
        <v>0</v>
      </c>
    </row>
    <row r="335" spans="1:14" x14ac:dyDescent="0.3">
      <c r="A335" s="1">
        <v>23</v>
      </c>
      <c r="B335" t="s">
        <v>1015</v>
      </c>
      <c r="C335" t="s">
        <v>346</v>
      </c>
      <c r="D335" t="s">
        <v>8601</v>
      </c>
      <c r="E335" t="s">
        <v>8602</v>
      </c>
      <c r="F335" t="s">
        <v>8603</v>
      </c>
      <c r="G335" t="s">
        <v>8604</v>
      </c>
      <c r="I335" t="str">
        <f t="shared" si="33"/>
        <v>N/A</v>
      </c>
      <c r="J335">
        <f t="shared" si="34"/>
        <v>-3330000</v>
      </c>
      <c r="K335">
        <f t="shared" si="35"/>
        <v>-5120000</v>
      </c>
      <c r="L335">
        <f t="shared" si="36"/>
        <v>-3210000</v>
      </c>
      <c r="M335">
        <f t="shared" si="37"/>
        <v>5620000</v>
      </c>
      <c r="N335">
        <f t="shared" si="38"/>
        <v>41080000</v>
      </c>
    </row>
    <row r="336" spans="1:14" x14ac:dyDescent="0.3">
      <c r="A336" s="1">
        <v>24</v>
      </c>
      <c r="B336" t="s">
        <v>1021</v>
      </c>
      <c r="C336" t="s">
        <v>8605</v>
      </c>
      <c r="D336" t="s">
        <v>3695</v>
      </c>
      <c r="E336" t="s">
        <v>988</v>
      </c>
      <c r="F336" t="s">
        <v>8606</v>
      </c>
      <c r="G336" t="s">
        <v>8607</v>
      </c>
      <c r="I336" t="str">
        <f t="shared" si="33"/>
        <v>N/A</v>
      </c>
      <c r="J336">
        <f t="shared" si="34"/>
        <v>4510000</v>
      </c>
      <c r="K336">
        <f t="shared" si="35"/>
        <v>3570000</v>
      </c>
      <c r="L336">
        <f t="shared" si="36"/>
        <v>3540000</v>
      </c>
      <c r="M336">
        <f t="shared" si="37"/>
        <v>4030000.0000000005</v>
      </c>
      <c r="N336">
        <f t="shared" si="38"/>
        <v>3990000</v>
      </c>
    </row>
    <row r="337" spans="1:14" x14ac:dyDescent="0.3">
      <c r="A337" s="1">
        <v>25</v>
      </c>
      <c r="B337" t="s">
        <v>1027</v>
      </c>
      <c r="C337" t="s">
        <v>254</v>
      </c>
      <c r="D337" t="s">
        <v>8608</v>
      </c>
      <c r="E337" t="s">
        <v>8609</v>
      </c>
      <c r="F337" t="s">
        <v>6576</v>
      </c>
      <c r="G337" t="s">
        <v>1727</v>
      </c>
      <c r="I337" t="str">
        <f t="shared" si="33"/>
        <v>N/A</v>
      </c>
      <c r="J337" t="str">
        <f t="shared" si="34"/>
        <v>N/A</v>
      </c>
      <c r="K337">
        <f t="shared" si="35"/>
        <v>-0.2077</v>
      </c>
      <c r="L337">
        <f t="shared" si="36"/>
        <v>-7.7000000000000002E-3</v>
      </c>
      <c r="M337">
        <f t="shared" si="37"/>
        <v>0.1381</v>
      </c>
      <c r="N337">
        <f t="shared" si="38"/>
        <v>-9.9000000000000008E-3</v>
      </c>
    </row>
    <row r="338" spans="1:14" x14ac:dyDescent="0.3">
      <c r="A338" s="1">
        <v>26</v>
      </c>
      <c r="B338" t="s">
        <v>1032</v>
      </c>
      <c r="C338" t="s">
        <v>254</v>
      </c>
      <c r="D338" t="s">
        <v>254</v>
      </c>
      <c r="E338" t="s">
        <v>254</v>
      </c>
      <c r="F338" t="s">
        <v>254</v>
      </c>
      <c r="G338" t="s">
        <v>8339</v>
      </c>
      <c r="I338" t="str">
        <f t="shared" si="33"/>
        <v>N/A</v>
      </c>
      <c r="J338" t="str">
        <f t="shared" si="34"/>
        <v>N/A</v>
      </c>
      <c r="K338" t="str">
        <f t="shared" si="35"/>
        <v>N/A</v>
      </c>
      <c r="L338" t="str">
        <f t="shared" si="36"/>
        <v>N/A</v>
      </c>
      <c r="M338" t="str">
        <f t="shared" si="37"/>
        <v>N/A</v>
      </c>
      <c r="N338">
        <f t="shared" si="38"/>
        <v>5.9200000000000003E-2</v>
      </c>
    </row>
    <row r="339" spans="1:14" x14ac:dyDescent="0.3">
      <c r="I339" t="str">
        <f t="shared" si="33"/>
        <v>N/A</v>
      </c>
      <c r="J339" t="str">
        <f t="shared" si="34"/>
        <v>N/A</v>
      </c>
      <c r="K339" t="str">
        <f t="shared" si="35"/>
        <v>N/A</v>
      </c>
      <c r="L339" t="str">
        <f t="shared" si="36"/>
        <v>N/A</v>
      </c>
      <c r="M339" t="str">
        <f t="shared" si="37"/>
        <v>N/A</v>
      </c>
      <c r="N339" t="str">
        <f t="shared" si="38"/>
        <v>N/A</v>
      </c>
    </row>
    <row r="340" spans="1:14" x14ac:dyDescent="0.3">
      <c r="A340" s="1">
        <v>0</v>
      </c>
      <c r="B340" t="s">
        <v>8610</v>
      </c>
      <c r="C340" t="s">
        <v>8611</v>
      </c>
      <c r="I340" t="str">
        <f t="shared" si="33"/>
        <v>N/A</v>
      </c>
      <c r="J340" t="str">
        <f t="shared" si="34"/>
        <v>N/A</v>
      </c>
      <c r="K340" t="str">
        <f t="shared" si="35"/>
        <v>N/A</v>
      </c>
      <c r="L340" t="str">
        <f t="shared" si="36"/>
        <v>N/A</v>
      </c>
      <c r="M340" t="str">
        <f t="shared" si="37"/>
        <v>N/A</v>
      </c>
      <c r="N340" t="str">
        <f t="shared" si="38"/>
        <v>N/A</v>
      </c>
    </row>
    <row r="341" spans="1:14" x14ac:dyDescent="0.3">
      <c r="A341" s="1">
        <v>1</v>
      </c>
      <c r="B341" t="s">
        <v>8612</v>
      </c>
      <c r="C341" t="s">
        <v>8613</v>
      </c>
      <c r="I341" t="str">
        <f t="shared" si="33"/>
        <v>N/A</v>
      </c>
      <c r="J341" t="str">
        <f t="shared" si="34"/>
        <v>N/A</v>
      </c>
      <c r="K341" t="str">
        <f t="shared" si="35"/>
        <v>N/A</v>
      </c>
      <c r="L341" t="str">
        <f t="shared" si="36"/>
        <v>N/A</v>
      </c>
      <c r="M341" t="str">
        <f t="shared" si="37"/>
        <v>N/A</v>
      </c>
      <c r="N341" t="str">
        <f t="shared" si="38"/>
        <v>N/A</v>
      </c>
    </row>
    <row r="342" spans="1:14" x14ac:dyDescent="0.3">
      <c r="A342" s="1">
        <v>2</v>
      </c>
      <c r="B342" t="s">
        <v>8614</v>
      </c>
      <c r="C342" t="s">
        <v>8615</v>
      </c>
      <c r="I342" t="str">
        <f t="shared" si="33"/>
        <v>N/A</v>
      </c>
      <c r="J342" t="str">
        <f t="shared" si="34"/>
        <v>N/A</v>
      </c>
      <c r="K342" t="str">
        <f t="shared" si="35"/>
        <v>N/A</v>
      </c>
      <c r="L342" t="str">
        <f t="shared" si="36"/>
        <v>N/A</v>
      </c>
      <c r="M342" t="str">
        <f t="shared" si="37"/>
        <v>N/A</v>
      </c>
      <c r="N342" t="str">
        <f t="shared" si="38"/>
        <v>N/A</v>
      </c>
    </row>
    <row r="343" spans="1:14" x14ac:dyDescent="0.3">
      <c r="A343" s="1">
        <v>3</v>
      </c>
      <c r="B343" t="s">
        <v>8616</v>
      </c>
      <c r="C343" t="s">
        <v>8617</v>
      </c>
      <c r="I343" t="str">
        <f t="shared" si="33"/>
        <v>N/A</v>
      </c>
      <c r="J343" t="str">
        <f t="shared" si="34"/>
        <v>N/A</v>
      </c>
      <c r="K343" t="str">
        <f t="shared" si="35"/>
        <v>N/A</v>
      </c>
      <c r="L343" t="str">
        <f t="shared" si="36"/>
        <v>N/A</v>
      </c>
      <c r="M343" t="str">
        <f t="shared" si="37"/>
        <v>N/A</v>
      </c>
      <c r="N343" t="str">
        <f t="shared" si="38"/>
        <v>N/A</v>
      </c>
    </row>
    <row r="344" spans="1:14" x14ac:dyDescent="0.3">
      <c r="A344" s="1">
        <v>4</v>
      </c>
      <c r="B344" t="s">
        <v>8618</v>
      </c>
      <c r="C344" t="s">
        <v>8619</v>
      </c>
      <c r="I344" t="str">
        <f t="shared" si="33"/>
        <v>N/A</v>
      </c>
      <c r="J344" t="str">
        <f t="shared" si="34"/>
        <v>N/A</v>
      </c>
      <c r="K344" t="str">
        <f t="shared" si="35"/>
        <v>N/A</v>
      </c>
      <c r="L344" t="str">
        <f t="shared" si="36"/>
        <v>N/A</v>
      </c>
      <c r="M344" t="str">
        <f t="shared" si="37"/>
        <v>N/A</v>
      </c>
      <c r="N344" t="str">
        <f t="shared" si="38"/>
        <v>N/A</v>
      </c>
    </row>
    <row r="345" spans="1:14" x14ac:dyDescent="0.3">
      <c r="A345" s="1">
        <v>5</v>
      </c>
      <c r="B345" t="s">
        <v>8620</v>
      </c>
      <c r="C345" t="s">
        <v>8621</v>
      </c>
      <c r="I345" t="str">
        <f t="shared" si="33"/>
        <v>N/A</v>
      </c>
      <c r="J345" t="str">
        <f t="shared" si="34"/>
        <v>N/A</v>
      </c>
      <c r="K345" t="str">
        <f t="shared" si="35"/>
        <v>N/A</v>
      </c>
      <c r="L345" t="str">
        <f t="shared" si="36"/>
        <v>N/A</v>
      </c>
      <c r="M345" t="str">
        <f t="shared" si="37"/>
        <v>N/A</v>
      </c>
      <c r="N345" t="str">
        <f t="shared" si="38"/>
        <v>N/A</v>
      </c>
    </row>
    <row r="346" spans="1:14" x14ac:dyDescent="0.3">
      <c r="I346" t="str">
        <f t="shared" si="33"/>
        <v>N/A</v>
      </c>
      <c r="J346" t="str">
        <f t="shared" si="34"/>
        <v>N/A</v>
      </c>
      <c r="K346" t="str">
        <f t="shared" si="35"/>
        <v>N/A</v>
      </c>
      <c r="L346" t="str">
        <f t="shared" si="36"/>
        <v>N/A</v>
      </c>
      <c r="M346" t="str">
        <f t="shared" si="37"/>
        <v>N/A</v>
      </c>
      <c r="N346" t="str">
        <f t="shared" si="38"/>
        <v>N/A</v>
      </c>
    </row>
    <row r="347" spans="1:14" x14ac:dyDescent="0.3">
      <c r="I347" t="str">
        <f t="shared" si="33"/>
        <v>N/A</v>
      </c>
      <c r="J347" t="str">
        <f t="shared" si="34"/>
        <v>N/A</v>
      </c>
      <c r="K347" t="str">
        <f t="shared" si="35"/>
        <v>N/A</v>
      </c>
      <c r="L347" t="str">
        <f t="shared" si="36"/>
        <v>N/A</v>
      </c>
      <c r="M347" t="str">
        <f t="shared" si="37"/>
        <v>N/A</v>
      </c>
      <c r="N347" t="str">
        <f t="shared" si="38"/>
        <v>N/A</v>
      </c>
    </row>
    <row r="348" spans="1:14" x14ac:dyDescent="0.3">
      <c r="A348" s="1">
        <v>0</v>
      </c>
      <c r="B348" t="s">
        <v>121</v>
      </c>
      <c r="C348" t="s">
        <v>8622</v>
      </c>
      <c r="I348" t="str">
        <f t="shared" si="33"/>
        <v>N/A</v>
      </c>
      <c r="J348">
        <f t="shared" si="34"/>
        <v>318770000</v>
      </c>
      <c r="K348" t="str">
        <f t="shared" si="35"/>
        <v>N/A</v>
      </c>
      <c r="L348" t="str">
        <f t="shared" si="36"/>
        <v>N/A</v>
      </c>
      <c r="M348" t="str">
        <f t="shared" si="37"/>
        <v>N/A</v>
      </c>
      <c r="N348" t="str">
        <f t="shared" si="38"/>
        <v>N/A</v>
      </c>
    </row>
    <row r="349" spans="1:14" x14ac:dyDescent="0.3">
      <c r="A349" s="1">
        <v>1</v>
      </c>
      <c r="B349" t="s">
        <v>122</v>
      </c>
      <c r="I349" t="str">
        <f t="shared" si="33"/>
        <v>N/A</v>
      </c>
      <c r="J349" t="str">
        <f t="shared" si="34"/>
        <v>N/A</v>
      </c>
      <c r="K349" t="str">
        <f t="shared" si="35"/>
        <v>N/A</v>
      </c>
      <c r="L349" t="str">
        <f t="shared" si="36"/>
        <v>N/A</v>
      </c>
      <c r="M349" t="str">
        <f t="shared" si="37"/>
        <v>N/A</v>
      </c>
      <c r="N349" t="str">
        <f t="shared" si="38"/>
        <v>N/A</v>
      </c>
    </row>
    <row r="350" spans="1:14" x14ac:dyDescent="0.3">
      <c r="A350" s="1">
        <v>2</v>
      </c>
      <c r="B350" t="s">
        <v>123</v>
      </c>
      <c r="C350" t="s">
        <v>8623</v>
      </c>
      <c r="I350" t="str">
        <f t="shared" si="33"/>
        <v>N/A</v>
      </c>
      <c r="J350">
        <f t="shared" si="34"/>
        <v>19.63</v>
      </c>
      <c r="K350" t="str">
        <f t="shared" si="35"/>
        <v>N/A</v>
      </c>
      <c r="L350" t="str">
        <f t="shared" si="36"/>
        <v>N/A</v>
      </c>
      <c r="M350" t="str">
        <f t="shared" si="37"/>
        <v>N/A</v>
      </c>
      <c r="N350" t="str">
        <f t="shared" si="38"/>
        <v>N/A</v>
      </c>
    </row>
    <row r="351" spans="1:14" x14ac:dyDescent="0.3">
      <c r="A351" s="1">
        <v>3</v>
      </c>
      <c r="B351" t="s">
        <v>124</v>
      </c>
      <c r="C351" t="s">
        <v>8624</v>
      </c>
      <c r="I351" t="str">
        <f t="shared" si="33"/>
        <v>N/A</v>
      </c>
      <c r="J351">
        <f t="shared" si="34"/>
        <v>15.5</v>
      </c>
      <c r="K351" t="str">
        <f t="shared" si="35"/>
        <v>N/A</v>
      </c>
      <c r="L351" t="str">
        <f t="shared" si="36"/>
        <v>N/A</v>
      </c>
      <c r="M351" t="str">
        <f t="shared" si="37"/>
        <v>N/A</v>
      </c>
      <c r="N351" t="str">
        <f t="shared" si="38"/>
        <v>N/A</v>
      </c>
    </row>
    <row r="352" spans="1:14" x14ac:dyDescent="0.3">
      <c r="A352" s="1">
        <v>4</v>
      </c>
      <c r="B352" t="s">
        <v>126</v>
      </c>
      <c r="C352" t="s">
        <v>8625</v>
      </c>
      <c r="I352" t="str">
        <f t="shared" si="33"/>
        <v>N/A</v>
      </c>
      <c r="J352">
        <f t="shared" si="34"/>
        <v>4.58</v>
      </c>
      <c r="K352" t="str">
        <f t="shared" si="35"/>
        <v>N/A</v>
      </c>
      <c r="L352" t="str">
        <f t="shared" si="36"/>
        <v>N/A</v>
      </c>
      <c r="M352" t="str">
        <f t="shared" si="37"/>
        <v>N/A</v>
      </c>
      <c r="N352" t="str">
        <f t="shared" si="38"/>
        <v>N/A</v>
      </c>
    </row>
    <row r="353" spans="1:14" x14ac:dyDescent="0.3">
      <c r="A353" s="1">
        <v>5</v>
      </c>
      <c r="B353" t="s">
        <v>128</v>
      </c>
      <c r="C353" t="s">
        <v>8626</v>
      </c>
      <c r="I353" t="str">
        <f t="shared" si="33"/>
        <v>N/A</v>
      </c>
      <c r="J353">
        <f t="shared" si="34"/>
        <v>4.92</v>
      </c>
      <c r="K353" t="str">
        <f t="shared" si="35"/>
        <v>N/A</v>
      </c>
      <c r="L353" t="str">
        <f t="shared" si="36"/>
        <v>N/A</v>
      </c>
      <c r="M353" t="str">
        <f t="shared" si="37"/>
        <v>N/A</v>
      </c>
      <c r="N353" t="str">
        <f t="shared" si="38"/>
        <v>N/A</v>
      </c>
    </row>
    <row r="354" spans="1:14" x14ac:dyDescent="0.3">
      <c r="A354" s="1">
        <v>6</v>
      </c>
      <c r="B354" t="s">
        <v>130</v>
      </c>
      <c r="C354" t="s">
        <v>1844</v>
      </c>
      <c r="I354" t="str">
        <f t="shared" si="33"/>
        <v>N/A</v>
      </c>
      <c r="J354">
        <f t="shared" si="34"/>
        <v>1.56</v>
      </c>
      <c r="K354" t="str">
        <f t="shared" si="35"/>
        <v>N/A</v>
      </c>
      <c r="L354" t="str">
        <f t="shared" si="36"/>
        <v>N/A</v>
      </c>
      <c r="M354" t="str">
        <f t="shared" si="37"/>
        <v>N/A</v>
      </c>
      <c r="N354" t="str">
        <f t="shared" si="38"/>
        <v>N/A</v>
      </c>
    </row>
    <row r="355" spans="1:14" x14ac:dyDescent="0.3">
      <c r="A355" s="1">
        <v>7</v>
      </c>
      <c r="B355" t="s">
        <v>132</v>
      </c>
      <c r="I355" t="str">
        <f t="shared" si="33"/>
        <v>N/A</v>
      </c>
      <c r="J355" t="str">
        <f t="shared" si="34"/>
        <v>N/A</v>
      </c>
      <c r="K355" t="str">
        <f t="shared" si="35"/>
        <v>N/A</v>
      </c>
      <c r="L355" t="str">
        <f t="shared" si="36"/>
        <v>N/A</v>
      </c>
      <c r="M355" t="str">
        <f t="shared" si="37"/>
        <v>N/A</v>
      </c>
      <c r="N355" t="str">
        <f t="shared" si="38"/>
        <v>N/A</v>
      </c>
    </row>
    <row r="356" spans="1:14" x14ac:dyDescent="0.3">
      <c r="A356" s="1">
        <v>8</v>
      </c>
      <c r="B356" t="s">
        <v>133</v>
      </c>
      <c r="I356" t="str">
        <f t="shared" si="33"/>
        <v>N/A</v>
      </c>
      <c r="J356" t="str">
        <f t="shared" si="34"/>
        <v>N/A</v>
      </c>
      <c r="K356" t="str">
        <f t="shared" si="35"/>
        <v>N/A</v>
      </c>
      <c r="L356" t="str">
        <f t="shared" si="36"/>
        <v>N/A</v>
      </c>
      <c r="M356" t="str">
        <f t="shared" si="37"/>
        <v>N/A</v>
      </c>
      <c r="N356" t="str">
        <f t="shared" si="38"/>
        <v>N/A</v>
      </c>
    </row>
    <row r="357" spans="1:14" x14ac:dyDescent="0.3">
      <c r="I357" t="str">
        <f t="shared" si="33"/>
        <v>N/A</v>
      </c>
      <c r="J357" t="str">
        <f t="shared" si="34"/>
        <v>N/A</v>
      </c>
      <c r="K357" t="str">
        <f t="shared" si="35"/>
        <v>N/A</v>
      </c>
      <c r="L357" t="str">
        <f t="shared" si="36"/>
        <v>N/A</v>
      </c>
      <c r="M357" t="str">
        <f t="shared" si="37"/>
        <v>N/A</v>
      </c>
      <c r="N357" t="str">
        <f t="shared" si="38"/>
        <v>N/A</v>
      </c>
    </row>
    <row r="358" spans="1:14" x14ac:dyDescent="0.3">
      <c r="I358" t="str">
        <f t="shared" si="33"/>
        <v>N/A</v>
      </c>
      <c r="J358" t="str">
        <f t="shared" si="34"/>
        <v>N/A</v>
      </c>
      <c r="K358" t="str">
        <f t="shared" si="35"/>
        <v>N/A</v>
      </c>
      <c r="L358" t="str">
        <f t="shared" si="36"/>
        <v>N/A</v>
      </c>
      <c r="M358" t="str">
        <f t="shared" si="37"/>
        <v>N/A</v>
      </c>
      <c r="N358" t="str">
        <f t="shared" si="38"/>
        <v>N/A</v>
      </c>
    </row>
    <row r="359" spans="1:14" x14ac:dyDescent="0.3">
      <c r="A359" s="1">
        <v>0</v>
      </c>
      <c r="B359" t="s">
        <v>121</v>
      </c>
      <c r="C359" t="s">
        <v>8627</v>
      </c>
      <c r="I359" t="str">
        <f t="shared" si="33"/>
        <v>N/A</v>
      </c>
      <c r="J359">
        <f t="shared" si="34"/>
        <v>90860000</v>
      </c>
      <c r="K359" t="str">
        <f t="shared" si="35"/>
        <v>N/A</v>
      </c>
      <c r="L359" t="str">
        <f t="shared" si="36"/>
        <v>N/A</v>
      </c>
      <c r="M359" t="str">
        <f t="shared" si="37"/>
        <v>N/A</v>
      </c>
      <c r="N359" t="str">
        <f t="shared" si="38"/>
        <v>N/A</v>
      </c>
    </row>
    <row r="360" spans="1:14" x14ac:dyDescent="0.3">
      <c r="A360" s="1">
        <v>1</v>
      </c>
      <c r="B360" t="s">
        <v>122</v>
      </c>
      <c r="I360" t="str">
        <f t="shared" si="33"/>
        <v>N/A</v>
      </c>
      <c r="J360" t="str">
        <f t="shared" si="34"/>
        <v>N/A</v>
      </c>
      <c r="K360" t="str">
        <f t="shared" si="35"/>
        <v>N/A</v>
      </c>
      <c r="L360" t="str">
        <f t="shared" si="36"/>
        <v>N/A</v>
      </c>
      <c r="M360" t="str">
        <f t="shared" si="37"/>
        <v>N/A</v>
      </c>
      <c r="N360" t="str">
        <f t="shared" si="38"/>
        <v>N/A</v>
      </c>
    </row>
    <row r="361" spans="1:14" x14ac:dyDescent="0.3">
      <c r="A361" s="1">
        <v>2</v>
      </c>
      <c r="B361" t="s">
        <v>123</v>
      </c>
      <c r="C361" t="s">
        <v>8628</v>
      </c>
      <c r="I361" t="str">
        <f t="shared" si="33"/>
        <v>N/A</v>
      </c>
      <c r="J361">
        <f t="shared" si="34"/>
        <v>15.07</v>
      </c>
      <c r="K361" t="str">
        <f t="shared" si="35"/>
        <v>N/A</v>
      </c>
      <c r="L361" t="str">
        <f t="shared" si="36"/>
        <v>N/A</v>
      </c>
      <c r="M361" t="str">
        <f t="shared" si="37"/>
        <v>N/A</v>
      </c>
      <c r="N361" t="str">
        <f t="shared" si="38"/>
        <v>N/A</v>
      </c>
    </row>
    <row r="362" spans="1:14" x14ac:dyDescent="0.3">
      <c r="A362" s="1">
        <v>3</v>
      </c>
      <c r="B362" t="s">
        <v>124</v>
      </c>
      <c r="C362" t="s">
        <v>8629</v>
      </c>
      <c r="I362" t="str">
        <f t="shared" si="33"/>
        <v>N/A</v>
      </c>
      <c r="J362">
        <f t="shared" si="34"/>
        <v>16.350000000000001</v>
      </c>
      <c r="K362" t="str">
        <f t="shared" si="35"/>
        <v>N/A</v>
      </c>
      <c r="L362" t="str">
        <f t="shared" si="36"/>
        <v>N/A</v>
      </c>
      <c r="M362" t="str">
        <f t="shared" si="37"/>
        <v>N/A</v>
      </c>
      <c r="N362" t="str">
        <f t="shared" si="38"/>
        <v>N/A</v>
      </c>
    </row>
    <row r="363" spans="1:14" x14ac:dyDescent="0.3">
      <c r="A363" s="1">
        <v>4</v>
      </c>
      <c r="B363" t="s">
        <v>126</v>
      </c>
      <c r="C363" t="s">
        <v>7109</v>
      </c>
      <c r="I363" t="str">
        <f t="shared" si="33"/>
        <v>N/A</v>
      </c>
      <c r="J363">
        <f t="shared" si="34"/>
        <v>1.18</v>
      </c>
      <c r="K363" t="str">
        <f t="shared" si="35"/>
        <v>N/A</v>
      </c>
      <c r="L363" t="str">
        <f t="shared" si="36"/>
        <v>N/A</v>
      </c>
      <c r="M363" t="str">
        <f t="shared" si="37"/>
        <v>N/A</v>
      </c>
      <c r="N363" t="str">
        <f t="shared" si="38"/>
        <v>N/A</v>
      </c>
    </row>
    <row r="364" spans="1:14" x14ac:dyDescent="0.3">
      <c r="A364" s="1">
        <v>5</v>
      </c>
      <c r="B364" t="s">
        <v>128</v>
      </c>
      <c r="C364" t="s">
        <v>8630</v>
      </c>
      <c r="I364" t="str">
        <f t="shared" si="33"/>
        <v>N/A</v>
      </c>
      <c r="J364">
        <f t="shared" si="34"/>
        <v>3.95</v>
      </c>
      <c r="K364" t="str">
        <f t="shared" si="35"/>
        <v>N/A</v>
      </c>
      <c r="L364" t="str">
        <f t="shared" si="36"/>
        <v>N/A</v>
      </c>
      <c r="M364" t="str">
        <f t="shared" si="37"/>
        <v>N/A</v>
      </c>
      <c r="N364" t="str">
        <f t="shared" si="38"/>
        <v>N/A</v>
      </c>
    </row>
    <row r="365" spans="1:14" x14ac:dyDescent="0.3">
      <c r="A365" s="1">
        <v>6</v>
      </c>
      <c r="B365" t="s">
        <v>130</v>
      </c>
      <c r="C365" t="s">
        <v>460</v>
      </c>
      <c r="I365" t="str">
        <f t="shared" si="33"/>
        <v>N/A</v>
      </c>
      <c r="J365">
        <f t="shared" si="34"/>
        <v>1.0900000000000001</v>
      </c>
      <c r="K365" t="str">
        <f t="shared" si="35"/>
        <v>N/A</v>
      </c>
      <c r="L365" t="str">
        <f t="shared" si="36"/>
        <v>N/A</v>
      </c>
      <c r="M365" t="str">
        <f t="shared" si="37"/>
        <v>N/A</v>
      </c>
      <c r="N365" t="str">
        <f t="shared" si="38"/>
        <v>N/A</v>
      </c>
    </row>
    <row r="366" spans="1:14" x14ac:dyDescent="0.3">
      <c r="A366" s="1">
        <v>7</v>
      </c>
      <c r="B366" t="s">
        <v>132</v>
      </c>
      <c r="I366" t="str">
        <f t="shared" si="33"/>
        <v>N/A</v>
      </c>
      <c r="J366" t="str">
        <f t="shared" si="34"/>
        <v>N/A</v>
      </c>
      <c r="K366" t="str">
        <f t="shared" si="35"/>
        <v>N/A</v>
      </c>
      <c r="L366" t="str">
        <f t="shared" si="36"/>
        <v>N/A</v>
      </c>
      <c r="M366" t="str">
        <f t="shared" si="37"/>
        <v>N/A</v>
      </c>
      <c r="N366" t="str">
        <f t="shared" si="38"/>
        <v>N/A</v>
      </c>
    </row>
    <row r="367" spans="1:14" x14ac:dyDescent="0.3">
      <c r="A367" s="1">
        <v>8</v>
      </c>
      <c r="B367" t="s">
        <v>133</v>
      </c>
      <c r="I367" t="str">
        <f t="shared" si="33"/>
        <v>N/A</v>
      </c>
      <c r="J367" t="str">
        <f t="shared" si="34"/>
        <v>N/A</v>
      </c>
      <c r="K367" t="str">
        <f t="shared" si="35"/>
        <v>N/A</v>
      </c>
      <c r="L367" t="str">
        <f t="shared" si="36"/>
        <v>N/A</v>
      </c>
      <c r="M367" t="str">
        <f t="shared" si="37"/>
        <v>N/A</v>
      </c>
      <c r="N367" t="str">
        <f t="shared" si="38"/>
        <v>N/A</v>
      </c>
    </row>
    <row r="368" spans="1:14" x14ac:dyDescent="0.3">
      <c r="I368" t="str">
        <f t="shared" si="33"/>
        <v>N/A</v>
      </c>
      <c r="J368" t="str">
        <f t="shared" si="34"/>
        <v>N/A</v>
      </c>
      <c r="K368" t="str">
        <f t="shared" si="35"/>
        <v>N/A</v>
      </c>
      <c r="L368" t="str">
        <f t="shared" si="36"/>
        <v>N/A</v>
      </c>
      <c r="M368" t="str">
        <f t="shared" si="37"/>
        <v>N/A</v>
      </c>
      <c r="N368" t="str">
        <f t="shared" si="38"/>
        <v>N/A</v>
      </c>
    </row>
    <row r="369" spans="1:14" x14ac:dyDescent="0.3">
      <c r="I369" t="str">
        <f t="shared" si="33"/>
        <v>N/A</v>
      </c>
      <c r="J369" t="str">
        <f t="shared" si="34"/>
        <v>N/A</v>
      </c>
      <c r="K369" t="str">
        <f t="shared" si="35"/>
        <v>N/A</v>
      </c>
      <c r="L369" t="str">
        <f t="shared" si="36"/>
        <v>N/A</v>
      </c>
      <c r="M369" t="str">
        <f t="shared" si="37"/>
        <v>N/A</v>
      </c>
      <c r="N369" t="str">
        <f t="shared" si="38"/>
        <v>N/A</v>
      </c>
    </row>
    <row r="370" spans="1:14" x14ac:dyDescent="0.3">
      <c r="A370" s="1">
        <v>0</v>
      </c>
      <c r="B370" t="s">
        <v>121</v>
      </c>
      <c r="C370" t="s">
        <v>8631</v>
      </c>
      <c r="I370" t="str">
        <f t="shared" si="33"/>
        <v>N/A</v>
      </c>
      <c r="J370">
        <f t="shared" si="34"/>
        <v>536700000.00000006</v>
      </c>
      <c r="K370" t="str">
        <f t="shared" si="35"/>
        <v>N/A</v>
      </c>
      <c r="L370" t="str">
        <f t="shared" si="36"/>
        <v>N/A</v>
      </c>
      <c r="M370" t="str">
        <f t="shared" si="37"/>
        <v>N/A</v>
      </c>
      <c r="N370" t="str">
        <f t="shared" si="38"/>
        <v>N/A</v>
      </c>
    </row>
    <row r="371" spans="1:14" x14ac:dyDescent="0.3">
      <c r="A371" s="1">
        <v>1</v>
      </c>
      <c r="B371" t="s">
        <v>122</v>
      </c>
      <c r="I371" t="str">
        <f t="shared" si="33"/>
        <v>N/A</v>
      </c>
      <c r="J371" t="str">
        <f t="shared" si="34"/>
        <v>N/A</v>
      </c>
      <c r="K371" t="str">
        <f t="shared" si="35"/>
        <v>N/A</v>
      </c>
      <c r="L371" t="str">
        <f t="shared" si="36"/>
        <v>N/A</v>
      </c>
      <c r="M371" t="str">
        <f t="shared" si="37"/>
        <v>N/A</v>
      </c>
      <c r="N371" t="str">
        <f t="shared" si="38"/>
        <v>N/A</v>
      </c>
    </row>
    <row r="372" spans="1:14" x14ac:dyDescent="0.3">
      <c r="A372" s="1">
        <v>2</v>
      </c>
      <c r="B372" t="s">
        <v>123</v>
      </c>
      <c r="C372" t="s">
        <v>8632</v>
      </c>
      <c r="I372" t="str">
        <f t="shared" si="33"/>
        <v>N/A</v>
      </c>
      <c r="J372">
        <f t="shared" si="34"/>
        <v>19.04</v>
      </c>
      <c r="K372" t="str">
        <f t="shared" si="35"/>
        <v>N/A</v>
      </c>
      <c r="L372" t="str">
        <f t="shared" si="36"/>
        <v>N/A</v>
      </c>
      <c r="M372" t="str">
        <f t="shared" si="37"/>
        <v>N/A</v>
      </c>
      <c r="N372" t="str">
        <f t="shared" si="38"/>
        <v>N/A</v>
      </c>
    </row>
    <row r="373" spans="1:14" x14ac:dyDescent="0.3">
      <c r="A373" s="1">
        <v>3</v>
      </c>
      <c r="B373" t="s">
        <v>124</v>
      </c>
      <c r="C373" t="s">
        <v>8633</v>
      </c>
      <c r="I373" t="str">
        <f t="shared" si="33"/>
        <v>N/A</v>
      </c>
      <c r="J373">
        <f t="shared" si="34"/>
        <v>14.36</v>
      </c>
      <c r="K373" t="str">
        <f t="shared" si="35"/>
        <v>N/A</v>
      </c>
      <c r="L373" t="str">
        <f t="shared" si="36"/>
        <v>N/A</v>
      </c>
      <c r="M373" t="str">
        <f t="shared" si="37"/>
        <v>N/A</v>
      </c>
      <c r="N373" t="str">
        <f t="shared" si="38"/>
        <v>N/A</v>
      </c>
    </row>
    <row r="374" spans="1:14" x14ac:dyDescent="0.3">
      <c r="A374" s="1">
        <v>4</v>
      </c>
      <c r="B374" t="s">
        <v>126</v>
      </c>
      <c r="C374" t="s">
        <v>6244</v>
      </c>
      <c r="I374" t="str">
        <f t="shared" si="33"/>
        <v>N/A</v>
      </c>
      <c r="J374">
        <f t="shared" si="34"/>
        <v>2.5499999999999998</v>
      </c>
      <c r="K374" t="str">
        <f t="shared" si="35"/>
        <v>N/A</v>
      </c>
      <c r="L374" t="str">
        <f t="shared" si="36"/>
        <v>N/A</v>
      </c>
      <c r="M374" t="str">
        <f t="shared" si="37"/>
        <v>N/A</v>
      </c>
      <c r="N374" t="str">
        <f t="shared" si="38"/>
        <v>N/A</v>
      </c>
    </row>
    <row r="375" spans="1:14" x14ac:dyDescent="0.3">
      <c r="A375" s="1">
        <v>5</v>
      </c>
      <c r="B375" t="s">
        <v>128</v>
      </c>
      <c r="C375" t="s">
        <v>8634</v>
      </c>
      <c r="I375" t="str">
        <f t="shared" si="33"/>
        <v>N/A</v>
      </c>
      <c r="J375">
        <f t="shared" si="34"/>
        <v>7.42</v>
      </c>
      <c r="K375" t="str">
        <f t="shared" si="35"/>
        <v>N/A</v>
      </c>
      <c r="L375" t="str">
        <f t="shared" si="36"/>
        <v>N/A</v>
      </c>
      <c r="M375" t="str">
        <f t="shared" si="37"/>
        <v>N/A</v>
      </c>
      <c r="N375" t="str">
        <f t="shared" si="38"/>
        <v>N/A</v>
      </c>
    </row>
    <row r="376" spans="1:14" x14ac:dyDescent="0.3">
      <c r="A376" s="1">
        <v>6</v>
      </c>
      <c r="B376" t="s">
        <v>130</v>
      </c>
      <c r="C376" t="s">
        <v>8635</v>
      </c>
      <c r="I376" t="str">
        <f t="shared" si="33"/>
        <v>N/A</v>
      </c>
      <c r="J376">
        <f t="shared" si="34"/>
        <v>2.2999999999999998</v>
      </c>
      <c r="K376" t="str">
        <f t="shared" si="35"/>
        <v>N/A</v>
      </c>
      <c r="L376" t="str">
        <f t="shared" si="36"/>
        <v>N/A</v>
      </c>
      <c r="M376" t="str">
        <f t="shared" si="37"/>
        <v>N/A</v>
      </c>
      <c r="N376" t="str">
        <f t="shared" si="38"/>
        <v>N/A</v>
      </c>
    </row>
    <row r="377" spans="1:14" x14ac:dyDescent="0.3">
      <c r="A377" s="1">
        <v>7</v>
      </c>
      <c r="B377" t="s">
        <v>132</v>
      </c>
      <c r="I377" t="str">
        <f t="shared" si="33"/>
        <v>N/A</v>
      </c>
      <c r="J377" t="str">
        <f t="shared" si="34"/>
        <v>N/A</v>
      </c>
      <c r="K377" t="str">
        <f t="shared" si="35"/>
        <v>N/A</v>
      </c>
      <c r="L377" t="str">
        <f t="shared" si="36"/>
        <v>N/A</v>
      </c>
      <c r="M377" t="str">
        <f t="shared" si="37"/>
        <v>N/A</v>
      </c>
      <c r="N377" t="str">
        <f t="shared" si="38"/>
        <v>N/A</v>
      </c>
    </row>
    <row r="378" spans="1:14" x14ac:dyDescent="0.3">
      <c r="A378" s="1">
        <v>8</v>
      </c>
      <c r="B378" t="s">
        <v>133</v>
      </c>
      <c r="I378" t="str">
        <f t="shared" si="33"/>
        <v>N/A</v>
      </c>
      <c r="J378" t="str">
        <f t="shared" si="34"/>
        <v>N/A</v>
      </c>
      <c r="K378" t="str">
        <f t="shared" si="35"/>
        <v>N/A</v>
      </c>
      <c r="L378" t="str">
        <f t="shared" si="36"/>
        <v>N/A</v>
      </c>
      <c r="M378" t="str">
        <f t="shared" si="37"/>
        <v>N/A</v>
      </c>
      <c r="N378" t="str">
        <f t="shared" si="38"/>
        <v>N/A</v>
      </c>
    </row>
    <row r="379" spans="1:14" x14ac:dyDescent="0.3">
      <c r="I379" t="str">
        <f t="shared" si="33"/>
        <v>N/A</v>
      </c>
      <c r="J379" t="str">
        <f t="shared" si="34"/>
        <v>N/A</v>
      </c>
      <c r="K379" t="str">
        <f t="shared" si="35"/>
        <v>N/A</v>
      </c>
      <c r="L379" t="str">
        <f t="shared" si="36"/>
        <v>N/A</v>
      </c>
      <c r="M379" t="str">
        <f t="shared" si="37"/>
        <v>N/A</v>
      </c>
      <c r="N379" t="str">
        <f t="shared" si="38"/>
        <v>N/A</v>
      </c>
    </row>
    <row r="380" spans="1:14" x14ac:dyDescent="0.3">
      <c r="I380" t="str">
        <f t="shared" ref="I380:I443" si="39">IF(AND(K380&gt; J380, L380&gt; K380, M380&gt; L380, N380&gt; M380), "pos_trend", IF(AND(K380&lt; J380, L380&lt; K380, M380&lt; L380, N380&lt; M380), "neg_trend", "N/A"))</f>
        <v>N/A</v>
      </c>
      <c r="J380" t="str">
        <f t="shared" ref="J380:J399" si="40">IFERROR(IF(TRIM(C380)="-", "N/A", IF(RIGHT(C380,1)=")",IF(RIGHT(C380,2)="T)",-1000000000000*VALUE(MID(C380,2,LEN(C380)-3)),IF(RIGHT(C380,2)="M)",-1000000*VALUE(MID(C380,2,LEN(C380)-3)),IF(RIGHT(C380,2)="B)",-1000000000*VALUE(MID(C380,2,LEN(C380)-3)),IF(RIGHT(C380,2)="k)",-1000*VALUE(MID(C380,2,LEN(C380)-3)),VALUE(SUBSTITUTE(C380,",","")))))),IF(RIGHT(C380,1)="T",1000000000000*VALUE(LEFT(C380,LEN(C380)-1)),IF(RIGHT(C380,1)="M",1000000*VALUE(LEFT(C380,LEN(C380)-1)),IF(RIGHT(C380,1)="B",1000000000*VALUE(LEFT(C380,LEN(C380)-1)),IF(RIGHT(C380,1)="%",0.01*VALUE(LEFT(C380,LEN(C380)-1)),IF(RIGHT(C380,1)="k",1000*VALUE(LEFT(C380,LEN(C380)-1)),VALUE(SUBSTITUTE(C380,",",""))))))))),"N/A")</f>
        <v>N/A</v>
      </c>
      <c r="K380" t="str">
        <f t="shared" ref="K380:K399" si="41">IFERROR(IF(TRIM(D380)="-", "N/A", IF(RIGHT(D380,1)=")",IF(RIGHT(D380,2)="T)",-1000000000000*VALUE(MID(D380,2,LEN(D380)-3)),IF(RIGHT(D380,2)="M)",-1000000*VALUE(MID(D380,2,LEN(D380)-3)),IF(RIGHT(D380,2)="B)",-1000000000*VALUE(MID(D380,2,LEN(D380)-3)),IF(RIGHT(D380,2)="k)",-1000*VALUE(MID(D380,2,LEN(D380)-3)),VALUE(SUBSTITUTE(D380,",","")))))),IF(RIGHT(D380,1)="T",1000000000000*VALUE(LEFT(D380,LEN(D380)-1)),IF(RIGHT(D380,1)="M",1000000*VALUE(LEFT(D380,LEN(D380)-1)),IF(RIGHT(D380,1)="B",1000000000*VALUE(LEFT(D380,LEN(D380)-1)),IF(RIGHT(D380,1)="%",0.01*VALUE(LEFT(D380,LEN(D380)-1)),IF(RIGHT(D380,1)="k",1000*VALUE(LEFT(D380,LEN(D380)-1)),VALUE(SUBSTITUTE(D380,",",""))))))))),"N/A")</f>
        <v>N/A</v>
      </c>
      <c r="L380" t="str">
        <f t="shared" ref="L380:L399" si="42">IFERROR(IF(TRIM(E380)="-", "N/A", IF(RIGHT(E380,1)=")",IF(RIGHT(E380,2)="T)",-1000000000000*VALUE(MID(E380,2,LEN(E380)-3)),IF(RIGHT(E380,2)="M)",-1000000*VALUE(MID(E380,2,LEN(E380)-3)),IF(RIGHT(E380,2)="B)",-1000000000*VALUE(MID(E380,2,LEN(E380)-3)),IF(RIGHT(E380,2)="k)",-1000*VALUE(MID(E380,2,LEN(E380)-3)),VALUE(SUBSTITUTE(E380,",","")))))),IF(RIGHT(E380,1)="T",1000000000000*VALUE(LEFT(E380,LEN(E380)-1)),IF(RIGHT(E380,1)="M",1000000*VALUE(LEFT(E380,LEN(E380)-1)),IF(RIGHT(E380,1)="B",1000000000*VALUE(LEFT(E380,LEN(E380)-1)),IF(RIGHT(E380,1)="%",0.01*VALUE(LEFT(E380,LEN(E380)-1)),IF(RIGHT(E380,1)="k",1000*VALUE(LEFT(E380,LEN(E380)-1)),VALUE(SUBSTITUTE(E380,",",""))))))))),"N/A")</f>
        <v>N/A</v>
      </c>
      <c r="M380" t="str">
        <f t="shared" ref="M380:M399" si="43">IFERROR(IF(TRIM(F380)="-", "N/A", IF(RIGHT(F380,1)=")",IF(RIGHT(F380,2)="T)",-1000000000000*VALUE(MID(F380,2,LEN(F380)-3)),IF(RIGHT(F380,2)="M)",-1000000*VALUE(MID(F380,2,LEN(F380)-3)),IF(RIGHT(F380,2)="B)",-1000000000*VALUE(MID(F380,2,LEN(F380)-3)),IF(RIGHT(F380,2)="k)",-1000*VALUE(MID(F380,2,LEN(F380)-3)),VALUE(SUBSTITUTE(F380,",","")))))),IF(RIGHT(F380,1)="T",1000000000000*VALUE(LEFT(F380,LEN(F380)-1)),IF(RIGHT(F380,1)="M",1000000*VALUE(LEFT(F380,LEN(F380)-1)),IF(RIGHT(F380,1)="B",1000000000*VALUE(LEFT(F380,LEN(F380)-1)),IF(RIGHT(F380,1)="%",0.01*VALUE(LEFT(F380,LEN(F380)-1)),IF(RIGHT(F380,1)="k",1000*VALUE(LEFT(F380,LEN(F380)-1)),VALUE(SUBSTITUTE(F380,",",""))))))))),"N/A")</f>
        <v>N/A</v>
      </c>
      <c r="N380" t="str">
        <f t="shared" ref="N380:N399" si="44">IFERROR(IF(TRIM(G380)="-", "N/A", IF(RIGHT(G380,1)=")",IF(RIGHT(G380,2)="T)",-1000000000000*VALUE(MID(G380,2,LEN(G380)-3)),IF(RIGHT(G380,2)="M)",-1000000*VALUE(MID(G380,2,LEN(G380)-3)),IF(RIGHT(G380,2)="B)",-1000000000*VALUE(MID(G380,2,LEN(G380)-3)),IF(RIGHT(G380,2)="k)",-1000*VALUE(MID(G380,2,LEN(G380)-3)),VALUE(SUBSTITUTE(G380,",","")))))),IF(RIGHT(G380,1)="T",1000000000000*VALUE(LEFT(G380,LEN(G380)-1)),IF(RIGHT(G380,1)="M",1000000*VALUE(LEFT(G380,LEN(G380)-1)),IF(RIGHT(G380,1)="B",1000000000*VALUE(LEFT(G380,LEN(G380)-1)),IF(RIGHT(G380,1)="%",0.01*VALUE(LEFT(G380,LEN(G380)-1)),IF(RIGHT(G380,1)="k",1000*VALUE(LEFT(G380,LEN(G380)-1)),VALUE(SUBSTITUTE(G380,",",""))))))))),"N/A")</f>
        <v>N/A</v>
      </c>
    </row>
    <row r="381" spans="1:14" x14ac:dyDescent="0.3">
      <c r="A381" s="1">
        <v>0</v>
      </c>
      <c r="B381" t="s">
        <v>121</v>
      </c>
      <c r="C381" t="s">
        <v>8636</v>
      </c>
      <c r="I381" t="str">
        <f t="shared" si="39"/>
        <v>N/A</v>
      </c>
      <c r="J381">
        <f t="shared" si="40"/>
        <v>433500000</v>
      </c>
      <c r="K381" t="str">
        <f t="shared" si="41"/>
        <v>N/A</v>
      </c>
      <c r="L381" t="str">
        <f t="shared" si="42"/>
        <v>N/A</v>
      </c>
      <c r="M381" t="str">
        <f t="shared" si="43"/>
        <v>N/A</v>
      </c>
      <c r="N381" t="str">
        <f t="shared" si="44"/>
        <v>N/A</v>
      </c>
    </row>
    <row r="382" spans="1:14" x14ac:dyDescent="0.3">
      <c r="A382" s="1">
        <v>1</v>
      </c>
      <c r="B382" t="s">
        <v>122</v>
      </c>
      <c r="I382" t="str">
        <f t="shared" si="39"/>
        <v>N/A</v>
      </c>
      <c r="J382" t="str">
        <f t="shared" si="40"/>
        <v>N/A</v>
      </c>
      <c r="K382" t="str">
        <f t="shared" si="41"/>
        <v>N/A</v>
      </c>
      <c r="L382" t="str">
        <f t="shared" si="42"/>
        <v>N/A</v>
      </c>
      <c r="M382" t="str">
        <f t="shared" si="43"/>
        <v>N/A</v>
      </c>
      <c r="N382" t="str">
        <f t="shared" si="44"/>
        <v>N/A</v>
      </c>
    </row>
    <row r="383" spans="1:14" x14ac:dyDescent="0.3">
      <c r="A383" s="1">
        <v>2</v>
      </c>
      <c r="B383" t="s">
        <v>123</v>
      </c>
      <c r="C383" t="s">
        <v>8637</v>
      </c>
      <c r="I383" t="str">
        <f t="shared" si="39"/>
        <v>N/A</v>
      </c>
      <c r="J383">
        <f t="shared" si="40"/>
        <v>16.29</v>
      </c>
      <c r="K383" t="str">
        <f t="shared" si="41"/>
        <v>N/A</v>
      </c>
      <c r="L383" t="str">
        <f t="shared" si="42"/>
        <v>N/A</v>
      </c>
      <c r="M383" t="str">
        <f t="shared" si="43"/>
        <v>N/A</v>
      </c>
      <c r="N383" t="str">
        <f t="shared" si="44"/>
        <v>N/A</v>
      </c>
    </row>
    <row r="384" spans="1:14" x14ac:dyDescent="0.3">
      <c r="A384" s="1">
        <v>3</v>
      </c>
      <c r="B384" t="s">
        <v>124</v>
      </c>
      <c r="C384" t="s">
        <v>8638</v>
      </c>
      <c r="I384" t="str">
        <f t="shared" si="39"/>
        <v>N/A</v>
      </c>
      <c r="J384">
        <f t="shared" si="40"/>
        <v>13.26</v>
      </c>
      <c r="K384" t="str">
        <f t="shared" si="41"/>
        <v>N/A</v>
      </c>
      <c r="L384" t="str">
        <f t="shared" si="42"/>
        <v>N/A</v>
      </c>
      <c r="M384" t="str">
        <f t="shared" si="43"/>
        <v>N/A</v>
      </c>
      <c r="N384" t="str">
        <f t="shared" si="44"/>
        <v>N/A</v>
      </c>
    </row>
    <row r="385" spans="1:14" x14ac:dyDescent="0.3">
      <c r="A385" s="1">
        <v>4</v>
      </c>
      <c r="B385" t="s">
        <v>126</v>
      </c>
      <c r="C385" t="s">
        <v>8639</v>
      </c>
      <c r="I385" t="str">
        <f t="shared" si="39"/>
        <v>N/A</v>
      </c>
      <c r="J385">
        <f t="shared" si="40"/>
        <v>2.17</v>
      </c>
      <c r="K385" t="str">
        <f t="shared" si="41"/>
        <v>N/A</v>
      </c>
      <c r="L385" t="str">
        <f t="shared" si="42"/>
        <v>N/A</v>
      </c>
      <c r="M385" t="str">
        <f t="shared" si="43"/>
        <v>N/A</v>
      </c>
      <c r="N385" t="str">
        <f t="shared" si="44"/>
        <v>N/A</v>
      </c>
    </row>
    <row r="386" spans="1:14" x14ac:dyDescent="0.3">
      <c r="A386" s="1">
        <v>5</v>
      </c>
      <c r="B386" t="s">
        <v>128</v>
      </c>
      <c r="C386" t="s">
        <v>2549</v>
      </c>
      <c r="I386" t="str">
        <f t="shared" si="39"/>
        <v>N/A</v>
      </c>
      <c r="J386">
        <f t="shared" si="40"/>
        <v>4.3499999999999996</v>
      </c>
      <c r="K386" t="str">
        <f t="shared" si="41"/>
        <v>N/A</v>
      </c>
      <c r="L386" t="str">
        <f t="shared" si="42"/>
        <v>N/A</v>
      </c>
      <c r="M386" t="str">
        <f t="shared" si="43"/>
        <v>N/A</v>
      </c>
      <c r="N386" t="str">
        <f t="shared" si="44"/>
        <v>N/A</v>
      </c>
    </row>
    <row r="387" spans="1:14" x14ac:dyDescent="0.3">
      <c r="A387" s="1">
        <v>6</v>
      </c>
      <c r="B387" t="s">
        <v>130</v>
      </c>
      <c r="C387" t="s">
        <v>4947</v>
      </c>
      <c r="I387" t="str">
        <f t="shared" si="39"/>
        <v>N/A</v>
      </c>
      <c r="J387">
        <f t="shared" si="40"/>
        <v>1.83</v>
      </c>
      <c r="K387" t="str">
        <f t="shared" si="41"/>
        <v>N/A</v>
      </c>
      <c r="L387" t="str">
        <f t="shared" si="42"/>
        <v>N/A</v>
      </c>
      <c r="M387" t="str">
        <f t="shared" si="43"/>
        <v>N/A</v>
      </c>
      <c r="N387" t="str">
        <f t="shared" si="44"/>
        <v>N/A</v>
      </c>
    </row>
    <row r="388" spans="1:14" x14ac:dyDescent="0.3">
      <c r="A388" s="1">
        <v>7</v>
      </c>
      <c r="B388" t="s">
        <v>132</v>
      </c>
      <c r="I388" t="str">
        <f t="shared" si="39"/>
        <v>N/A</v>
      </c>
      <c r="J388" t="str">
        <f t="shared" si="40"/>
        <v>N/A</v>
      </c>
      <c r="K388" t="str">
        <f t="shared" si="41"/>
        <v>N/A</v>
      </c>
      <c r="L388" t="str">
        <f t="shared" si="42"/>
        <v>N/A</v>
      </c>
      <c r="M388" t="str">
        <f t="shared" si="43"/>
        <v>N/A</v>
      </c>
      <c r="N388" t="str">
        <f t="shared" si="44"/>
        <v>N/A</v>
      </c>
    </row>
    <row r="389" spans="1:14" x14ac:dyDescent="0.3">
      <c r="A389" s="1">
        <v>8</v>
      </c>
      <c r="B389" t="s">
        <v>133</v>
      </c>
      <c r="I389" t="str">
        <f t="shared" si="39"/>
        <v>N/A</v>
      </c>
      <c r="J389" t="str">
        <f t="shared" si="40"/>
        <v>N/A</v>
      </c>
      <c r="K389" t="str">
        <f t="shared" si="41"/>
        <v>N/A</v>
      </c>
      <c r="L389" t="str">
        <f t="shared" si="42"/>
        <v>N/A</v>
      </c>
      <c r="M389" t="str">
        <f t="shared" si="43"/>
        <v>N/A</v>
      </c>
      <c r="N389" t="str">
        <f t="shared" si="44"/>
        <v>N/A</v>
      </c>
    </row>
    <row r="390" spans="1:14" x14ac:dyDescent="0.3">
      <c r="I390" t="str">
        <f t="shared" si="39"/>
        <v>N/A</v>
      </c>
      <c r="J390" t="str">
        <f t="shared" si="40"/>
        <v>N/A</v>
      </c>
      <c r="K390" t="str">
        <f t="shared" si="41"/>
        <v>N/A</v>
      </c>
      <c r="L390" t="str">
        <f t="shared" si="42"/>
        <v>N/A</v>
      </c>
      <c r="M390" t="str">
        <f t="shared" si="43"/>
        <v>N/A</v>
      </c>
      <c r="N390" t="str">
        <f t="shared" si="44"/>
        <v>N/A</v>
      </c>
    </row>
    <row r="391" spans="1:14" x14ac:dyDescent="0.3">
      <c r="I391" t="str">
        <f t="shared" si="39"/>
        <v>N/A</v>
      </c>
      <c r="J391" t="str">
        <f t="shared" si="40"/>
        <v>N/A</v>
      </c>
      <c r="K391" t="str">
        <f t="shared" si="41"/>
        <v>N/A</v>
      </c>
      <c r="L391" t="str">
        <f t="shared" si="42"/>
        <v>N/A</v>
      </c>
      <c r="M391" t="str">
        <f t="shared" si="43"/>
        <v>N/A</v>
      </c>
      <c r="N391" t="str">
        <f t="shared" si="44"/>
        <v>N/A</v>
      </c>
    </row>
    <row r="392" spans="1:14" x14ac:dyDescent="0.3">
      <c r="I392" t="str">
        <f t="shared" si="39"/>
        <v>N/A</v>
      </c>
      <c r="J392" t="str">
        <f t="shared" si="40"/>
        <v>N/A</v>
      </c>
      <c r="K392" t="str">
        <f t="shared" si="41"/>
        <v>N/A</v>
      </c>
      <c r="L392" t="str">
        <f t="shared" si="42"/>
        <v>N/A</v>
      </c>
      <c r="M392" t="str">
        <f t="shared" si="43"/>
        <v>N/A</v>
      </c>
      <c r="N392" t="str">
        <f t="shared" si="44"/>
        <v>N/A</v>
      </c>
    </row>
    <row r="393" spans="1:14" x14ac:dyDescent="0.3">
      <c r="I393" t="str">
        <f t="shared" si="39"/>
        <v>N/A</v>
      </c>
      <c r="J393" t="str">
        <f t="shared" si="40"/>
        <v>N/A</v>
      </c>
      <c r="K393" t="str">
        <f t="shared" si="41"/>
        <v>N/A</v>
      </c>
      <c r="L393" t="str">
        <f t="shared" si="42"/>
        <v>N/A</v>
      </c>
      <c r="M393" t="str">
        <f t="shared" si="43"/>
        <v>N/A</v>
      </c>
      <c r="N393" t="str">
        <f t="shared" si="44"/>
        <v>N/A</v>
      </c>
    </row>
    <row r="394" spans="1:14" x14ac:dyDescent="0.3">
      <c r="I394" t="str">
        <f t="shared" si="39"/>
        <v>N/A</v>
      </c>
      <c r="J394" t="str">
        <f t="shared" si="40"/>
        <v>N/A</v>
      </c>
      <c r="K394" t="str">
        <f t="shared" si="41"/>
        <v>N/A</v>
      </c>
      <c r="L394" t="str">
        <f t="shared" si="42"/>
        <v>N/A</v>
      </c>
      <c r="M394" t="str">
        <f t="shared" si="43"/>
        <v>N/A</v>
      </c>
      <c r="N394" t="str">
        <f t="shared" si="44"/>
        <v>N/A</v>
      </c>
    </row>
    <row r="395" spans="1:14" x14ac:dyDescent="0.3">
      <c r="I395" t="str">
        <f t="shared" si="39"/>
        <v>N/A</v>
      </c>
      <c r="J395" t="str">
        <f t="shared" si="40"/>
        <v>N/A</v>
      </c>
      <c r="K395" t="str">
        <f t="shared" si="41"/>
        <v>N/A</v>
      </c>
      <c r="L395" t="str">
        <f t="shared" si="42"/>
        <v>N/A</v>
      </c>
      <c r="M395" t="str">
        <f t="shared" si="43"/>
        <v>N/A</v>
      </c>
      <c r="N395" t="str">
        <f t="shared" si="44"/>
        <v>N/A</v>
      </c>
    </row>
    <row r="396" spans="1:14" x14ac:dyDescent="0.3">
      <c r="I396" t="str">
        <f t="shared" si="39"/>
        <v>N/A</v>
      </c>
      <c r="J396" t="str">
        <f t="shared" si="40"/>
        <v>N/A</v>
      </c>
      <c r="K396" t="str">
        <f t="shared" si="41"/>
        <v>N/A</v>
      </c>
      <c r="L396" t="str">
        <f t="shared" si="42"/>
        <v>N/A</v>
      </c>
      <c r="M396" t="str">
        <f t="shared" si="43"/>
        <v>N/A</v>
      </c>
      <c r="N396" t="str">
        <f t="shared" si="44"/>
        <v>N/A</v>
      </c>
    </row>
    <row r="397" spans="1:14" x14ac:dyDescent="0.3">
      <c r="I397" t="str">
        <f t="shared" si="39"/>
        <v>N/A</v>
      </c>
      <c r="J397" t="str">
        <f t="shared" si="40"/>
        <v>N/A</v>
      </c>
      <c r="K397" t="str">
        <f t="shared" si="41"/>
        <v>N/A</v>
      </c>
      <c r="L397" t="str">
        <f t="shared" si="42"/>
        <v>N/A</v>
      </c>
      <c r="M397" t="str">
        <f t="shared" si="43"/>
        <v>N/A</v>
      </c>
      <c r="N397" t="str">
        <f t="shared" si="44"/>
        <v>N/A</v>
      </c>
    </row>
    <row r="398" spans="1:14" x14ac:dyDescent="0.3">
      <c r="I398" t="str">
        <f t="shared" si="39"/>
        <v>N/A</v>
      </c>
      <c r="J398" t="str">
        <f t="shared" si="40"/>
        <v>N/A</v>
      </c>
      <c r="K398" t="str">
        <f t="shared" si="41"/>
        <v>N/A</v>
      </c>
      <c r="L398" t="str">
        <f t="shared" si="42"/>
        <v>N/A</v>
      </c>
      <c r="M398" t="str">
        <f t="shared" si="43"/>
        <v>N/A</v>
      </c>
      <c r="N398" t="str">
        <f t="shared" si="44"/>
        <v>N/A</v>
      </c>
    </row>
    <row r="399" spans="1:14" x14ac:dyDescent="0.3">
      <c r="I399" t="str">
        <f t="shared" si="39"/>
        <v>N/A</v>
      </c>
      <c r="J399" t="str">
        <f t="shared" si="40"/>
        <v>N/A</v>
      </c>
      <c r="K399" t="str">
        <f t="shared" si="41"/>
        <v>N/A</v>
      </c>
      <c r="L399" t="str">
        <f t="shared" si="42"/>
        <v>N/A</v>
      </c>
      <c r="M399" t="str">
        <f t="shared" si="43"/>
        <v>N/A</v>
      </c>
      <c r="N399" t="str">
        <f t="shared" si="44"/>
        <v>N/A</v>
      </c>
    </row>
    <row r="450" spans="2:40" x14ac:dyDescent="0.3">
      <c r="B450" t="str">
        <f>"ROIC Super Tree"</f>
        <v>ROIC Super Tree</v>
      </c>
    </row>
    <row r="452" spans="2:40" x14ac:dyDescent="0.3">
      <c r="AK452" t="str">
        <f>"Change in Gross Margin / Sales"</f>
        <v>Change in Gross Margin / Sales</v>
      </c>
    </row>
    <row r="453" spans="2:40" x14ac:dyDescent="0.3">
      <c r="X453" t="str">
        <f>"Gross Margin"</f>
        <v>Gross Margin</v>
      </c>
      <c r="AK453" t="str">
        <f>K476</f>
        <v>12-13</v>
      </c>
      <c r="AL453" t="str">
        <f>L476</f>
        <v>13-14</v>
      </c>
      <c r="AM453" t="str">
        <f>M476</f>
        <v>14-15</v>
      </c>
      <c r="AN453" t="str">
        <f>N476</f>
        <v>15-16</v>
      </c>
    </row>
    <row r="454" spans="2:40" x14ac:dyDescent="0.3">
      <c r="X454" t="str">
        <f>D476</f>
        <v>2012</v>
      </c>
      <c r="Y454" t="str">
        <f>E476</f>
        <v>2013</v>
      </c>
      <c r="Z454" t="str">
        <f>F476</f>
        <v>2014</v>
      </c>
      <c r="AA454" t="str">
        <f>G476</f>
        <v>2015</v>
      </c>
      <c r="AB454" t="str">
        <f>H476</f>
        <v>2016</v>
      </c>
      <c r="AK454" t="e">
        <f ca="1">Y455-X455</f>
        <v>#N/A</v>
      </c>
      <c r="AL454" t="e">
        <f ca="1">Z455-Y455</f>
        <v>#N/A</v>
      </c>
      <c r="AM454" t="e">
        <f ca="1">AA455-Z455</f>
        <v>#N/A</v>
      </c>
      <c r="AN454" t="e">
        <f ca="1">AB455-AA455</f>
        <v>#N/A</v>
      </c>
    </row>
    <row r="455" spans="2:40" x14ac:dyDescent="0.3">
      <c r="X455" t="e">
        <f ca="1">IFERROR((INDIRECT("J" &amp; MATCH("Gross Income",B145:B403,0) +144))/(INDIRECT("J" &amp; MATCH("Sales/Revenue",B145:B403,0) +144)), IFERROR((1 - (INDIRECT("J" &amp; MATCH("Cost of Goods Sold*",B145:B403,0) +144))/(INDIRECT("J" &amp; MATCH("Sales/Revenue",B145:B403,0) +144))),(INDIRECT("J" &amp; MATCH("Operating Income",B145:B403,0) +144))/(INDIRECT("J" &amp; MATCH("Sales/Revenue",B145:B403,0) +144))))</f>
        <v>#N/A</v>
      </c>
      <c r="Y455" t="e">
        <f ca="1">IFERROR((INDIRECT("K" &amp; MATCH("Gross Income",B145:B403,0) +144))/(INDIRECT("K" &amp; MATCH("Sales/Revenue",B145:B403,0) +144)), IFERROR((1 - (INDIRECT("K" &amp; MATCH("Cost of Goods Sold*",B145:B403,0) +144))/(INDIRECT("K" &amp; MATCH("Sales/Revenue",B145:B403,0) +144))),(INDIRECT("K" &amp; MATCH("Operating Income",B145:B403,0) +144))/(INDIRECT("K" &amp; MATCH("Sales/Revenue",B145:B403,0) +144))))</f>
        <v>#N/A</v>
      </c>
      <c r="Z455" t="e">
        <f ca="1">IFERROR((INDIRECT("L" &amp; MATCH("Gross Income",B145:B403,0) +144))/(INDIRECT("L" &amp; MATCH("Sales/Revenue",B145:B403,0) +144)), IFERROR((1 - (INDIRECT("L" &amp; MATCH("Cost of Goods Sold*",B145:B403,0) +144))/(INDIRECT("L" &amp; MATCH("Sales/Revenue",B145:B403,0) +144))),(INDIRECT("L" &amp; MATCH("Operating Income",B145:B403,0) +144))/(INDIRECT("L" &amp; MATCH("Sales/Revenue",B145:B403,0) +144))))</f>
        <v>#N/A</v>
      </c>
      <c r="AA455" t="e">
        <f ca="1">IFERROR((INDIRECT("M" &amp; MATCH("Gross Income",B145:B403,0) +144))/(INDIRECT("M" &amp; MATCH("Sales/Revenue",B145:B403,0) +144)), IFERROR((1 - (INDIRECT("M" &amp; MATCH("Cost of Goods Sold*",B145:B403,0) +144))/(INDIRECT("M" &amp; MATCH("Sales/Revenue",B145:B403,0) +144))),(INDIRECT("M" &amp; MATCH("Operating Income",B145:B403,0) +144))/(INDIRECT("M" &amp; MATCH("Sales/Revenue",B145:B403,0) +144))))</f>
        <v>#N/A</v>
      </c>
      <c r="AB455" t="e">
        <f ca="1">IFERROR((INDIRECT("N" &amp; MATCH("Gross Income",B145:B403,0) +144))/(INDIRECT("N" &amp; MATCH("Sales/Revenue",B145:B403,0) +144)), IFERROR((1 - (INDIRECT("N" &amp; MATCH("Cost of Goods Sold*",B145:B403,0) +144))/(INDIRECT("N" &amp; MATCH("Sales/Revenue",B145:B403,0) +144))),(INDIRECT("N" &amp; MATCH("Operating Income",B145:B403,0) +144))/(INDIRECT("N" &amp; MATCH("Sales/Revenue",B145:B403,0) +144))))</f>
        <v>#N/A</v>
      </c>
    </row>
    <row r="460" spans="2:40" x14ac:dyDescent="0.3">
      <c r="Q460" t="str">
        <f>"Operating Margin"</f>
        <v>Operating Margin</v>
      </c>
    </row>
    <row r="461" spans="2:40" x14ac:dyDescent="0.3">
      <c r="Q461" t="str">
        <f>D476</f>
        <v>2012</v>
      </c>
      <c r="R461" t="str">
        <f>E476</f>
        <v>2013</v>
      </c>
      <c r="S461" t="str">
        <f>F476</f>
        <v>2014</v>
      </c>
      <c r="T461" t="str">
        <f>G476</f>
        <v>2015</v>
      </c>
      <c r="U461" t="str">
        <f>H476</f>
        <v>2016</v>
      </c>
      <c r="X461" t="str">
        <f>"SGA / Sales"</f>
        <v>SGA / Sales</v>
      </c>
      <c r="AE461" t="str">
        <f>"Change in Operating Margin"</f>
        <v>Change in Operating Margin</v>
      </c>
      <c r="AK461" t="str">
        <f>"Change in SGA / Sales"</f>
        <v>Change in SGA / Sales</v>
      </c>
    </row>
    <row r="462" spans="2:40" x14ac:dyDescent="0.3">
      <c r="Q462" t="e">
        <f ca="1">X455-X463-X471</f>
        <v>#N/A</v>
      </c>
      <c r="R462" t="e">
        <f ca="1">Y455-Y463-Y471</f>
        <v>#N/A</v>
      </c>
      <c r="S462" t="e">
        <f ca="1">Z455-Z463-Z471</f>
        <v>#N/A</v>
      </c>
      <c r="T462" t="e">
        <f ca="1">AA455-AA463-AA471</f>
        <v>#N/A</v>
      </c>
      <c r="U462" t="e">
        <f ca="1">AB455-AB463-AB471</f>
        <v>#N/A</v>
      </c>
      <c r="X462" t="str">
        <f>D476</f>
        <v>2012</v>
      </c>
      <c r="Y462" t="str">
        <f>E476</f>
        <v>2013</v>
      </c>
      <c r="Z462" t="str">
        <f>F476</f>
        <v>2014</v>
      </c>
      <c r="AA462" t="str">
        <f>G476</f>
        <v>2015</v>
      </c>
      <c r="AB462" t="str">
        <f>H476</f>
        <v>2016</v>
      </c>
      <c r="AE462" t="str">
        <f>K476</f>
        <v>12-13</v>
      </c>
      <c r="AF462" t="str">
        <f>L476</f>
        <v>13-14</v>
      </c>
      <c r="AG462" t="str">
        <f>M476</f>
        <v>14-15</v>
      </c>
      <c r="AH462" t="str">
        <f>N476</f>
        <v>15-16</v>
      </c>
      <c r="AK462" t="str">
        <f>K476</f>
        <v>12-13</v>
      </c>
      <c r="AL462" t="str">
        <f>L476</f>
        <v>13-14</v>
      </c>
      <c r="AM462" t="str">
        <f>M476</f>
        <v>14-15</v>
      </c>
      <c r="AN462" t="str">
        <f>N476</f>
        <v>15-16</v>
      </c>
    </row>
    <row r="463" spans="2:40" x14ac:dyDescent="0.3">
      <c r="X463" t="e">
        <f ca="1">(INDIRECT("J" &amp; MATCH("SG&amp;A Expense",B145:B403,0) +144))/(INDIRECT("J" &amp; MATCH("Sales/Revenue",B145:B403,0) +144))</f>
        <v>#N/A</v>
      </c>
      <c r="Y463" t="e">
        <f ca="1">(INDIRECT("K" &amp; MATCH("SG&amp;A Expense",B145:B403,0) +144))/(INDIRECT("K" &amp; MATCH("Sales/Revenue",B145:B403,0) +144))</f>
        <v>#N/A</v>
      </c>
      <c r="Z463" t="e">
        <f ca="1">(INDIRECT("L" &amp; MATCH("SG&amp;A Expense",B145:B403,0) +144))/(INDIRECT("L" &amp; MATCH("Sales/Revenue",B145:B403,0) +144))</f>
        <v>#N/A</v>
      </c>
      <c r="AA463" t="e">
        <f ca="1">(INDIRECT("M" &amp; MATCH("SG&amp;A Expense",B145:B403,0) +144))/(INDIRECT("M" &amp; MATCH("Sales/Revenue",B145:B403,0) +144))</f>
        <v>#N/A</v>
      </c>
      <c r="AB463" t="e">
        <f ca="1">(INDIRECT("N" &amp; MATCH("SG&amp;A Expense",B145:B403,0) +144))/(INDIRECT("N" &amp; MATCH("Sales/Revenue",B145:B403,0) +144))</f>
        <v>#N/A</v>
      </c>
      <c r="AE463" t="e">
        <f ca="1">R462-Q462</f>
        <v>#N/A</v>
      </c>
      <c r="AF463" t="e">
        <f ca="1">S462-R462</f>
        <v>#N/A</v>
      </c>
      <c r="AG463" t="e">
        <f ca="1">T462-S462</f>
        <v>#N/A</v>
      </c>
      <c r="AH463" t="e">
        <f ca="1">U462-T462</f>
        <v>#N/A</v>
      </c>
      <c r="AK463" t="e">
        <f ca="1">Y463-X463</f>
        <v>#N/A</v>
      </c>
      <c r="AL463" t="e">
        <f ca="1">Z463-Y463</f>
        <v>#N/A</v>
      </c>
      <c r="AM463" t="e">
        <f ca="1">AA463-Z463</f>
        <v>#N/A</v>
      </c>
      <c r="AN463" t="e">
        <f ca="1">AB463-AA463</f>
        <v>#N/A</v>
      </c>
    </row>
    <row r="465" spans="4:40" x14ac:dyDescent="0.3">
      <c r="J465" t="str">
        <f>"EOY Pretax ROIC"</f>
        <v>EOY Pretax ROIC</v>
      </c>
    </row>
    <row r="466" spans="4:40" x14ac:dyDescent="0.3">
      <c r="J466" t="str">
        <f>D476</f>
        <v>2012</v>
      </c>
      <c r="K466" t="str">
        <f>E476</f>
        <v>2013</v>
      </c>
      <c r="L466" t="str">
        <f>F476</f>
        <v>2014</v>
      </c>
      <c r="M466" t="str">
        <f>G476</f>
        <v>2015</v>
      </c>
      <c r="N466" t="str">
        <f>H476</f>
        <v>2016</v>
      </c>
    </row>
    <row r="467" spans="4:40" x14ac:dyDescent="0.3">
      <c r="J467" t="e">
        <f ca="1">Q462*(1/Q490)</f>
        <v>#N/A</v>
      </c>
      <c r="K467" t="e">
        <f ca="1">R462*(1/R490)</f>
        <v>#N/A</v>
      </c>
      <c r="L467" t="e">
        <f ca="1">S462*(1/S490)</f>
        <v>#N/A</v>
      </c>
      <c r="M467" t="e">
        <f ca="1">T462*(1/T490)</f>
        <v>#N/A</v>
      </c>
      <c r="N467" t="e">
        <f ca="1">U462*(1/U490)</f>
        <v>#N/A</v>
      </c>
    </row>
    <row r="469" spans="4:40" x14ac:dyDescent="0.3">
      <c r="X469" t="str">
        <f>"Depreciation / Sales"</f>
        <v>Depreciation / Sales</v>
      </c>
    </row>
    <row r="470" spans="4:40" x14ac:dyDescent="0.3">
      <c r="Q470" t="str">
        <f>"Change in EOY Pretax ROIC"</f>
        <v>Change in EOY Pretax ROIC</v>
      </c>
      <c r="X470" t="str">
        <f>D476</f>
        <v>2012</v>
      </c>
      <c r="Y470" t="str">
        <f>E476</f>
        <v>2013</v>
      </c>
      <c r="Z470" t="str">
        <f>F476</f>
        <v>2014</v>
      </c>
      <c r="AA470" t="str">
        <f>G476</f>
        <v>2015</v>
      </c>
      <c r="AB470" t="str">
        <f>H476</f>
        <v>2016</v>
      </c>
    </row>
    <row r="471" spans="4:40" x14ac:dyDescent="0.3">
      <c r="Q471" t="str">
        <f>K476</f>
        <v>12-13</v>
      </c>
      <c r="R471" t="str">
        <f>L476</f>
        <v>13-14</v>
      </c>
      <c r="S471" t="str">
        <f>M476</f>
        <v>14-15</v>
      </c>
      <c r="T471" t="str">
        <f>N476</f>
        <v>15-16</v>
      </c>
      <c r="X471" t="e">
        <f ca="1">(INDIRECT("J" &amp; MATCH("Depreciation &amp; Amortization Expense",B145:B403,0) +144))/(INDIRECT("J" &amp; MATCH("Sales/Revenue",B145:B403,0) +144))</f>
        <v>#N/A</v>
      </c>
      <c r="Y471" t="e">
        <f ca="1">(INDIRECT("K" &amp; MATCH("Depreciation &amp; Amortization Expense",B145:B403,0) +144))/(INDIRECT("K" &amp; MATCH("Sales/Revenue",B145:B403,0) +144))</f>
        <v>#N/A</v>
      </c>
      <c r="Z471" t="e">
        <f ca="1">(INDIRECT("L" &amp; MATCH("Depreciation &amp; Amortization Expense",B145:B403,0) +144))/(INDIRECT("L" &amp; MATCH("Sales/Revenue",B145:B403,0) +144))</f>
        <v>#N/A</v>
      </c>
      <c r="AA471" t="e">
        <f ca="1">(INDIRECT("M" &amp; MATCH("Depreciation &amp; Amortization Expense",B145:B403,0) +144))/(INDIRECT("M" &amp; MATCH("Sales/Revenue",B145:B403,0) +144))</f>
        <v>#N/A</v>
      </c>
      <c r="AB471" t="e">
        <f ca="1">(INDIRECT("N" &amp; MATCH("Depreciation &amp; Amortization Expense",B145:B403,0) +144))/(INDIRECT("N" &amp; MATCH("Sales/Revenue",B145:B403,0) +144))</f>
        <v>#N/A</v>
      </c>
    </row>
    <row r="472" spans="4:40" x14ac:dyDescent="0.3">
      <c r="Q472" t="e">
        <f ca="1">K467-J467</f>
        <v>#N/A</v>
      </c>
      <c r="R472" t="e">
        <f ca="1">L467-K467</f>
        <v>#N/A</v>
      </c>
      <c r="S472" t="e">
        <f ca="1">M467-L467</f>
        <v>#N/A</v>
      </c>
      <c r="T472" t="e">
        <f ca="1">N467-M467</f>
        <v>#N/A</v>
      </c>
      <c r="AK472" t="str">
        <f>"Change in Depreciation / Sales"</f>
        <v>Change in Depreciation / Sales</v>
      </c>
    </row>
    <row r="473" spans="4:40" x14ac:dyDescent="0.3">
      <c r="AK473" t="str">
        <f>K476</f>
        <v>12-13</v>
      </c>
      <c r="AL473" t="str">
        <f>L476</f>
        <v>13-14</v>
      </c>
      <c r="AM473" t="str">
        <f>M476</f>
        <v>14-15</v>
      </c>
      <c r="AN473" t="str">
        <f>N476</f>
        <v>15-16</v>
      </c>
    </row>
    <row r="474" spans="4:40" x14ac:dyDescent="0.3">
      <c r="AK474" t="e">
        <f ca="1">Y471-X471</f>
        <v>#N/A</v>
      </c>
      <c r="AL474" t="e">
        <f ca="1">Z471-Y471</f>
        <v>#N/A</v>
      </c>
      <c r="AM474" t="e">
        <f ca="1">AA471-Z471</f>
        <v>#N/A</v>
      </c>
      <c r="AN474" t="e">
        <f ca="1">AB471-AA471</f>
        <v>#N/A</v>
      </c>
    </row>
    <row r="475" spans="4:40" x14ac:dyDescent="0.3">
      <c r="D475" t="str">
        <f>"EOY ROIC"</f>
        <v>EOY ROIC</v>
      </c>
      <c r="K475" t="str">
        <f>"Change in EOY ROIC"</f>
        <v>Change in EOY ROIC</v>
      </c>
    </row>
    <row r="476" spans="4:40" x14ac:dyDescent="0.3">
      <c r="D476" t="str">
        <f>C144</f>
        <v>2012</v>
      </c>
      <c r="E476" t="str">
        <f>D144</f>
        <v>2013</v>
      </c>
      <c r="F476" t="str">
        <f>E144</f>
        <v>2014</v>
      </c>
      <c r="G476" t="str">
        <f>F144</f>
        <v>2015</v>
      </c>
      <c r="H476" t="str">
        <f>G144</f>
        <v>2016</v>
      </c>
      <c r="K476" t="str">
        <f>RIGHT(D476,2) &amp; "-" &amp; RIGHT(E476,2)</f>
        <v>12-13</v>
      </c>
      <c r="L476" t="str">
        <f>RIGHT(E476,2) &amp; "-" &amp; RIGHT(F476,2)</f>
        <v>13-14</v>
      </c>
      <c r="M476" t="str">
        <f>RIGHT(F476,2) &amp; "-" &amp; RIGHT(G476,2)</f>
        <v>14-15</v>
      </c>
      <c r="N476" t="str">
        <f>RIGHT(G476,2) &amp; "-" &amp; RIGHT(H476,2)</f>
        <v>15-16</v>
      </c>
    </row>
    <row r="477" spans="4:40" x14ac:dyDescent="0.3">
      <c r="D477" t="e">
        <f ca="1">J467*(1-J487)</f>
        <v>#N/A</v>
      </c>
      <c r="E477" t="e">
        <f ca="1">K467*(1-K487)</f>
        <v>#N/A</v>
      </c>
      <c r="F477" t="e">
        <f ca="1">L467*(1-L487)</f>
        <v>#N/A</v>
      </c>
      <c r="G477" t="e">
        <f ca="1">M467*(1-M487)</f>
        <v>#N/A</v>
      </c>
      <c r="H477" t="e">
        <f ca="1">N467*(1-N487)</f>
        <v>#N/A</v>
      </c>
      <c r="K477" t="e">
        <f ca="1">E477-D477</f>
        <v>#N/A</v>
      </c>
      <c r="L477" t="e">
        <f ca="1">F477-E477</f>
        <v>#N/A</v>
      </c>
      <c r="M477" t="e">
        <f ca="1">G477-F477</f>
        <v>#N/A</v>
      </c>
      <c r="N477" t="e">
        <f ca="1">H477-G477</f>
        <v>#N/A</v>
      </c>
    </row>
    <row r="479" spans="4:40" x14ac:dyDescent="0.3">
      <c r="Q479" t="str">
        <f>"Change in Cash Tax Rate"</f>
        <v>Change in Cash Tax Rate</v>
      </c>
    </row>
    <row r="480" spans="4:40" x14ac:dyDescent="0.3">
      <c r="Q480" t="str">
        <f>K476</f>
        <v>12-13</v>
      </c>
      <c r="R480" t="str">
        <f>L476</f>
        <v>13-14</v>
      </c>
      <c r="S480" t="str">
        <f>M476</f>
        <v>14-15</v>
      </c>
      <c r="T480" t="str">
        <f>N476</f>
        <v>15-16</v>
      </c>
    </row>
    <row r="481" spans="10:40" x14ac:dyDescent="0.3">
      <c r="Q481" t="e">
        <f ca="1">K487-J487</f>
        <v>#N/A</v>
      </c>
      <c r="R481" t="e">
        <f ca="1">L487-K487</f>
        <v>#N/A</v>
      </c>
      <c r="S481" t="e">
        <f ca="1">M487-L487</f>
        <v>#N/A</v>
      </c>
      <c r="T481" t="e">
        <f ca="1">N487-M487</f>
        <v>#N/A</v>
      </c>
      <c r="X481" t="str">
        <f>"Op WC / Sales"</f>
        <v>Op WC / Sales</v>
      </c>
    </row>
    <row r="482" spans="10:40" x14ac:dyDescent="0.3">
      <c r="X482" t="str">
        <f>D476</f>
        <v>2012</v>
      </c>
      <c r="Y482" t="str">
        <f>E476</f>
        <v>2013</v>
      </c>
      <c r="Z482" t="str">
        <f>F476</f>
        <v>2014</v>
      </c>
      <c r="AA482" t="str">
        <f>G476</f>
        <v>2015</v>
      </c>
      <c r="AB482" t="str">
        <f>H476</f>
        <v>2016</v>
      </c>
      <c r="AK482" t="str">
        <f>"Change in Op WC / Sales"</f>
        <v>Change in Op WC / Sales</v>
      </c>
    </row>
    <row r="483" spans="10:40" x14ac:dyDescent="0.3">
      <c r="X483" t="e">
        <f ca="1">(INDIRECT("J" &amp; MATCH("Total Current Assets",B145:B403,0) +144) - INDIRECT("J" &amp; MATCH("Total Current Liabilities",B145:B403,0) +144))/(INDIRECT("J" &amp; MATCH("Sales/Revenue",B145:B403,0) +144))</f>
        <v>#N/A</v>
      </c>
      <c r="Y483" t="e">
        <f ca="1">(INDIRECT("K" &amp; MATCH("Total Current Assets",B145:B403,0) +144) - INDIRECT("K" &amp; MATCH("Total Current Liabilities",B145:B403,0) +144))/(INDIRECT("K" &amp; MATCH("Sales/Revenue",B145:B403,0) +144))</f>
        <v>#N/A</v>
      </c>
      <c r="Z483" t="e">
        <f ca="1">(INDIRECT("L" &amp; MATCH("Total Current Assets",B145:B403,0) +144) - INDIRECT("L" &amp; MATCH("Total Current Liabilities",B145:B403,0) +144))/(INDIRECT("L" &amp; MATCH("Sales/Revenue",B145:B403,0) +144))</f>
        <v>#N/A</v>
      </c>
      <c r="AA483" t="e">
        <f ca="1">(INDIRECT("M" &amp; MATCH("Total Current Assets",B145:B403,0) +144) - INDIRECT("M" &amp; MATCH("Total Current Liabilities",B145:B403,0) +144))/(INDIRECT("M" &amp; MATCH("Sales/Revenue",B145:B403,0) +144))</f>
        <v>#N/A</v>
      </c>
      <c r="AB483" t="e">
        <f ca="1">(INDIRECT("N" &amp; MATCH("Total Current Assets",B145:B403,0) +144) - INDIRECT("N" &amp; MATCH("Total Current Liabilities",B145:B403,0) +144))/(INDIRECT("N" &amp; MATCH("Sales/Revenue",B145:B403,0) +144))</f>
        <v>#N/A</v>
      </c>
      <c r="AK483" t="str">
        <f>K476</f>
        <v>12-13</v>
      </c>
      <c r="AL483" t="str">
        <f>L476</f>
        <v>13-14</v>
      </c>
      <c r="AM483" t="str">
        <f>M476</f>
        <v>14-15</v>
      </c>
      <c r="AN483" t="str">
        <f>N476</f>
        <v>15-16</v>
      </c>
    </row>
    <row r="484" spans="10:40" x14ac:dyDescent="0.3">
      <c r="AK484" t="e">
        <f ca="1">Y483-X483</f>
        <v>#N/A</v>
      </c>
      <c r="AL484" t="e">
        <f ca="1">Z483-Y483</f>
        <v>#N/A</v>
      </c>
      <c r="AM484" t="e">
        <f ca="1">AA483-Z483</f>
        <v>#N/A</v>
      </c>
      <c r="AN484" t="e">
        <f ca="1">AB483-AA483</f>
        <v>#N/A</v>
      </c>
    </row>
    <row r="485" spans="10:40" x14ac:dyDescent="0.3">
      <c r="J485" t="str">
        <f>"Cash Tax Rate"</f>
        <v>Cash Tax Rate</v>
      </c>
    </row>
    <row r="486" spans="10:40" x14ac:dyDescent="0.3">
      <c r="J486" t="str">
        <f>D476</f>
        <v>2012</v>
      </c>
      <c r="K486" t="str">
        <f>E476</f>
        <v>2013</v>
      </c>
      <c r="L486" t="str">
        <f>F476</f>
        <v>2014</v>
      </c>
      <c r="M486" t="str">
        <f>G476</f>
        <v>2015</v>
      </c>
      <c r="N486" t="str">
        <f>H476</f>
        <v>2016</v>
      </c>
    </row>
    <row r="487" spans="10:40" x14ac:dyDescent="0.3">
      <c r="J487" t="e">
        <f ca="1">(INDIRECT("J" &amp; MATCH("Income Tax",B145:B403,0) +144))/(INDIRECT("J" &amp; MATCH("Pretax Income",B145:B403,0) +144))</f>
        <v>#N/A</v>
      </c>
      <c r="K487" t="e">
        <f ca="1">(INDIRECT("K" &amp; MATCH("Income Tax",B145:B403,0) +144))/(INDIRECT("K" &amp; MATCH("Pretax Income",B145:B403,0) +144))</f>
        <v>#N/A</v>
      </c>
      <c r="L487" t="e">
        <f ca="1">(INDIRECT("L" &amp; MATCH("Income Tax",B145:B403,0) +144))/(INDIRECT("L" &amp; MATCH("Pretax Income",B145:B403,0) +144))</f>
        <v>#N/A</v>
      </c>
      <c r="M487" t="e">
        <f ca="1">(INDIRECT("M" &amp; MATCH("Income Tax",B145:B403,0) +144))/(INDIRECT("M" &amp; MATCH("Pretax Income",B145:B403,0) +144))</f>
        <v>#N/A</v>
      </c>
      <c r="N487" t="e">
        <f ca="1">(INDIRECT("N" &amp; MATCH("Income Tax",B145:B403,0) +144))/(INDIRECT("N" &amp; MATCH("Pretax Income",B145:B403,0) +144))</f>
        <v>#N/A</v>
      </c>
    </row>
    <row r="488" spans="10:40" x14ac:dyDescent="0.3">
      <c r="Q488" t="str">
        <f>"Invested Capital / Sales"</f>
        <v>Invested Capital / Sales</v>
      </c>
    </row>
    <row r="489" spans="10:40" x14ac:dyDescent="0.3">
      <c r="Q489" t="str">
        <f>D476</f>
        <v>2012</v>
      </c>
      <c r="R489" t="str">
        <f>E476</f>
        <v>2013</v>
      </c>
      <c r="S489" t="str">
        <f>F476</f>
        <v>2014</v>
      </c>
      <c r="T489" t="str">
        <f>G476</f>
        <v>2015</v>
      </c>
      <c r="U489" t="str">
        <f>H476</f>
        <v>2016</v>
      </c>
      <c r="X489" t="str">
        <f>"PPE / Sales"</f>
        <v>PPE / Sales</v>
      </c>
    </row>
    <row r="490" spans="10:40" x14ac:dyDescent="0.3">
      <c r="Q490" t="e">
        <f ca="1">SUM(X483,X491,X499)</f>
        <v>#N/A</v>
      </c>
      <c r="R490" t="e">
        <f ca="1">SUM(Y483,Y491,Y499)</f>
        <v>#N/A</v>
      </c>
      <c r="S490" t="e">
        <f ca="1">SUM(Z483,Z491,Z499)</f>
        <v>#N/A</v>
      </c>
      <c r="T490" t="e">
        <f ca="1">SUM(AA483,AA491,AA499)</f>
        <v>#N/A</v>
      </c>
      <c r="U490" t="e">
        <f ca="1">SUM(AB483,AB491,AB499)</f>
        <v>#N/A</v>
      </c>
      <c r="X490" t="str">
        <f>D476</f>
        <v>2012</v>
      </c>
      <c r="Y490" t="str">
        <f>E476</f>
        <v>2013</v>
      </c>
      <c r="Z490" t="str">
        <f>F476</f>
        <v>2014</v>
      </c>
      <c r="AA490" t="str">
        <f>G476</f>
        <v>2015</v>
      </c>
      <c r="AB490" t="str">
        <f>H476</f>
        <v>2016</v>
      </c>
      <c r="AE490" t="str">
        <f>"Change in Invested Capital / Sales"</f>
        <v>Change in Invested Capital / Sales</v>
      </c>
      <c r="AK490" t="str">
        <f>"Change in PPE / Sales"</f>
        <v>Change in PPE / Sales</v>
      </c>
    </row>
    <row r="491" spans="10:40" x14ac:dyDescent="0.3">
      <c r="X491" t="e">
        <f ca="1">(INDIRECT("J" &amp; MATCH("Net Property, Plant &amp; Equipment",B145:B403,0) +144))/(INDIRECT("J" &amp; MATCH("Sales/Revenue",B145:B403,0) +144))</f>
        <v>#N/A</v>
      </c>
      <c r="Y491" t="e">
        <f ca="1">(INDIRECT("K" &amp; MATCH("Net Property, Plant &amp; Equipment",B145:B403,0) +144))/(INDIRECT("K" &amp; MATCH("Sales/Revenue",B145:B403,0) +144))</f>
        <v>#N/A</v>
      </c>
      <c r="Z491" t="e">
        <f ca="1">(INDIRECT("L" &amp; MATCH("Net Property, Plant &amp; Equipment",B145:B403,0) +144))/(INDIRECT("L" &amp; MATCH("Sales/Revenue",B145:B403,0) +144))</f>
        <v>#N/A</v>
      </c>
      <c r="AA491" t="e">
        <f ca="1">(INDIRECT("M" &amp; MATCH("Net Property, Plant &amp; Equipment",B145:B403,0) +144))/(INDIRECT("M" &amp; MATCH("Sales/Revenue",B145:B403,0) +144))</f>
        <v>#N/A</v>
      </c>
      <c r="AB491" t="e">
        <f ca="1">(INDIRECT("N" &amp; MATCH("Net Property, Plant &amp; Equipment",B145:B403,0) +144))/(INDIRECT("N" &amp; MATCH("Sales/Revenue",B145:B403,0) +144))</f>
        <v>#N/A</v>
      </c>
      <c r="AE491" t="str">
        <f>K476</f>
        <v>12-13</v>
      </c>
      <c r="AF491" t="str">
        <f>L476</f>
        <v>13-14</v>
      </c>
      <c r="AG491" t="str">
        <f>M476</f>
        <v>14-15</v>
      </c>
      <c r="AH491" t="str">
        <f>N476</f>
        <v>15-16</v>
      </c>
      <c r="AK491" t="str">
        <f>K476</f>
        <v>12-13</v>
      </c>
      <c r="AL491" t="str">
        <f>L476</f>
        <v>13-14</v>
      </c>
      <c r="AM491" t="str">
        <f>M476</f>
        <v>14-15</v>
      </c>
      <c r="AN491" t="str">
        <f>N476</f>
        <v>15-16</v>
      </c>
    </row>
    <row r="492" spans="10:40" x14ac:dyDescent="0.3">
      <c r="AE492" t="e">
        <f ca="1">R490-Q490</f>
        <v>#N/A</v>
      </c>
      <c r="AF492" t="e">
        <f ca="1">S490-R490</f>
        <v>#N/A</v>
      </c>
      <c r="AG492" t="e">
        <f ca="1">T490-S490</f>
        <v>#N/A</v>
      </c>
      <c r="AH492" t="e">
        <f ca="1">U490-T490</f>
        <v>#N/A</v>
      </c>
      <c r="AK492" t="e">
        <f ca="1">Y491-X491</f>
        <v>#N/A</v>
      </c>
      <c r="AL492" t="e">
        <f ca="1">Z491-Y491</f>
        <v>#N/A</v>
      </c>
      <c r="AM492" t="e">
        <f ca="1">AA491-Z491</f>
        <v>#N/A</v>
      </c>
      <c r="AN492" t="e">
        <f ca="1">AB491-AA491</f>
        <v>#N/A</v>
      </c>
    </row>
    <row r="497" spans="3:40" x14ac:dyDescent="0.3">
      <c r="X497" t="str">
        <f>"Intangibles / Sales"</f>
        <v>Intangibles / Sales</v>
      </c>
    </row>
    <row r="498" spans="3:40" x14ac:dyDescent="0.3">
      <c r="X498" t="str">
        <f>D476</f>
        <v>2012</v>
      </c>
      <c r="Y498" t="str">
        <f>E476</f>
        <v>2013</v>
      </c>
      <c r="Z498" t="str">
        <f>F476</f>
        <v>2014</v>
      </c>
      <c r="AA498" t="str">
        <f>G476</f>
        <v>2015</v>
      </c>
      <c r="AB498" t="str">
        <f>H476</f>
        <v>2016</v>
      </c>
      <c r="AK498" t="str">
        <f>"Change in Intagibles / Sales"</f>
        <v>Change in Intagibles / Sales</v>
      </c>
    </row>
    <row r="499" spans="3:40" x14ac:dyDescent="0.3">
      <c r="X499" t="e">
        <f ca="1">(INDIRECT("J" &amp; MATCH("Intangible Assets",B145:B403,0) +144))/(INDIRECT("J" &amp; MATCH("Sales/Revenue",B145:B403,0) +144))</f>
        <v>#VALUE!</v>
      </c>
      <c r="Y499" t="e">
        <f ca="1">(INDIRECT("K" &amp; MATCH("Intangible Assets",B145:B403,0) +144))/(INDIRECT("K" &amp; MATCH("Sales/Revenue",B145:B403,0) +144))</f>
        <v>#VALUE!</v>
      </c>
      <c r="Z499" t="e">
        <f ca="1">(INDIRECT("L" &amp; MATCH("Intangible Assets",B145:B403,0) +144))/(INDIRECT("L" &amp; MATCH("Sales/Revenue",B145:B403,0) +144))</f>
        <v>#VALUE!</v>
      </c>
      <c r="AA499" t="e">
        <f ca="1">(INDIRECT("M" &amp; MATCH("Intangible Assets",B145:B403,0) +144))/(INDIRECT("M" &amp; MATCH("Sales/Revenue",B145:B403,0) +144))</f>
        <v>#VALUE!</v>
      </c>
      <c r="AB499" t="e">
        <f ca="1">(INDIRECT("N" &amp; MATCH("Intangible Assets",B145:B403,0) +144))/(INDIRECT("N" &amp; MATCH("Sales/Revenue",B145:B403,0) +144))</f>
        <v>#N/A</v>
      </c>
      <c r="AK499" t="str">
        <f>K476</f>
        <v>12-13</v>
      </c>
      <c r="AL499" t="str">
        <f>L476</f>
        <v>13-14</v>
      </c>
      <c r="AM499" t="str">
        <f>M476</f>
        <v>14-15</v>
      </c>
      <c r="AN499" t="str">
        <f>N476</f>
        <v>15-16</v>
      </c>
    </row>
    <row r="500" spans="3:40" x14ac:dyDescent="0.3">
      <c r="C500" t="s">
        <v>6181</v>
      </c>
      <c r="AK500" t="e">
        <f ca="1">Y499-X499</f>
        <v>#VALUE!</v>
      </c>
      <c r="AL500" t="e">
        <f ca="1">Z499-Y499</f>
        <v>#VALUE!</v>
      </c>
      <c r="AM500" t="e">
        <f ca="1">AA499-Z499</f>
        <v>#VALUE!</v>
      </c>
      <c r="AN500" t="e">
        <f ca="1">AB499-AA499</f>
        <v>#N/A</v>
      </c>
    </row>
    <row r="501" spans="3:40" x14ac:dyDescent="0.3">
      <c r="C501" t="s">
        <v>4347</v>
      </c>
    </row>
    <row r="502" spans="3:40" x14ac:dyDescent="0.3">
      <c r="C502" t="s">
        <v>1071</v>
      </c>
    </row>
    <row r="503" spans="3:40" x14ac:dyDescent="0.3">
      <c r="C503" t="s">
        <v>1783</v>
      </c>
    </row>
    <row r="504" spans="3:40" x14ac:dyDescent="0.3">
      <c r="C504" t="s">
        <v>4349</v>
      </c>
    </row>
    <row r="505" spans="3:40" x14ac:dyDescent="0.3">
      <c r="C505" t="s">
        <v>1073</v>
      </c>
    </row>
    <row r="506" spans="3:40" x14ac:dyDescent="0.3">
      <c r="C506" t="s">
        <v>1069</v>
      </c>
    </row>
    <row r="507" spans="3:40" x14ac:dyDescent="0.3">
      <c r="C507" t="s">
        <v>1072</v>
      </c>
    </row>
    <row r="508" spans="3:40" x14ac:dyDescent="0.3">
      <c r="C508" t="s">
        <v>1074</v>
      </c>
    </row>
    <row r="509" spans="3:40" x14ac:dyDescent="0.3">
      <c r="C509" t="s">
        <v>7545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09"/>
  <sheetViews>
    <sheetView topLeftCell="B1" workbookViewId="0"/>
  </sheetViews>
  <sheetFormatPr defaultRowHeight="14.4" x14ac:dyDescent="0.3"/>
  <cols>
    <col min="1" max="1" width="0" hidden="1" customWidth="1"/>
    <col min="2" max="7" width="20.6640625" customWidth="1"/>
  </cols>
  <sheetData>
    <row r="1" spans="1:16" x14ac:dyDescent="0.3">
      <c r="B1" t="s">
        <v>0</v>
      </c>
      <c r="C1" t="s">
        <v>8640</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Atlassian Corporation</v>
      </c>
    </row>
    <row r="2" spans="1:16" x14ac:dyDescent="0.3">
      <c r="B2" t="s">
        <v>2</v>
      </c>
      <c r="C2" t="s">
        <v>8641</v>
      </c>
      <c r="K2" t="str">
        <f>LEFT(C1,FIND("(",C1) - 2)</f>
        <v>Atlassian Corporation Plc</v>
      </c>
    </row>
    <row r="3" spans="1:16" x14ac:dyDescent="0.3">
      <c r="J3">
        <f ca="1">RANDBETWEEN(1,6)</f>
        <v>6</v>
      </c>
      <c r="K3" t="str">
        <f>" is scheduled to report earnings "&amp;IFERROR("between "&amp;LEFT(C20,FIND("-",C20)-2)&amp;" and "&amp;RIGHT(C20,FIND("-",C20)-2),"on "&amp;C20)</f>
        <v xml:space="preserve"> is scheduled to report earnings on Jul 27, 2017</v>
      </c>
      <c r="L3" t="str">
        <f>" is slated to report earnings "&amp;IFERROR("between "&amp;LEFT(C20,FIND("-",C20)-2)&amp;" and "&amp;RIGHT(C20,FIND("-",C20)-2),"on "&amp;C20)</f>
        <v xml:space="preserve"> is slated to report earnings on Jul 27, 2017</v>
      </c>
      <c r="M3" t="str">
        <f>" will report earnings "&amp;IFERROR("between "&amp;LEFT(C20,FIND("-",C20)-2)&amp;" and "&amp;RIGHT(C20,FIND("-",C20)-2),"on "&amp;C20)</f>
        <v xml:space="preserve"> will report earnings on Jul 27, 2017</v>
      </c>
      <c r="N3" t="str">
        <f>" reports earnings "&amp;IFERROR("between "&amp;LEFT(C20,FIND("-",C20)-2)&amp;" and "&amp;RIGHT(C20,FIND("-",C20)-2),"on "&amp;C20)</f>
        <v xml:space="preserve"> reports earnings on Jul 27, 2017</v>
      </c>
      <c r="O3" t="str">
        <f>" plans to report earnings "&amp;IFERROR("between "&amp;LEFT(C20,FIND("-",C20)-2)&amp;" and "&amp;RIGHT(C20,FIND("-",C20)-2),"on "&amp;C20)</f>
        <v xml:space="preserve"> plans to report earnings on Jul 27, 2017</v>
      </c>
      <c r="P3" t="str">
        <f>" is going to report earnings "&amp;IFERROR("between "&amp;LEFT(C20,FIND("-",C20)-2)&amp;" and "&amp;RIGHT(C20,FIND("-",C20)-2),"on "&amp;C20)</f>
        <v xml:space="preserve"> is going to report earnings on Jul 27, 2017</v>
      </c>
    </row>
    <row r="4" spans="1:16" x14ac:dyDescent="0.3">
      <c r="B4" t="s">
        <v>4</v>
      </c>
      <c r="J4">
        <f ca="1">RANDBETWEEN(1,2)</f>
        <v>2</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$36.41, up 1.85% after opening slightly below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$36.41, up 1.85% after opening a bit below yesterday's closing price</v>
      </c>
    </row>
    <row r="5" spans="1:16" x14ac:dyDescent="0.3">
      <c r="J5">
        <f ca="1">RANDBETWEEN(1,2)</f>
        <v>2</v>
      </c>
      <c r="K5" t="str">
        <f>"The one year target estimate for " &amp; D1 &amp; " is " &amp; TEXT(C23,"$####.00")</f>
        <v>The one year target estimate for Atlassian Corporation is $14.00</v>
      </c>
      <c r="L5" t="str">
        <f>D1 &amp; " is expected to be trading at " &amp; TEXT(C23, "$####.00") &amp; ", based on target estimates"</f>
        <v>Atlassian Corporation is expected to be trading at $14.00, based on target estimates</v>
      </c>
    </row>
    <row r="6" spans="1:16" x14ac:dyDescent="0.3">
      <c r="K6" t="str">
        <f>" which would be " &amp; IF(OR(LEFT(ABS((C23-C2)/C2*100),1)="8",LEFT(ABS((C23-C2)/C2*100),2)="18"), "an ", "a ")  &amp;TEXT(ABS((C23-C2)/C2),"####.00%")&amp;IF((C23-C2)&gt;0," increase over"," decrease from")&amp;" the current price"</f>
        <v xml:space="preserve"> which would be a 61.55% decrease from the current price</v>
      </c>
    </row>
    <row r="7" spans="1:16" x14ac:dyDescent="0.3">
      <c r="A7" s="1">
        <v>0</v>
      </c>
      <c r="B7" t="s">
        <v>5</v>
      </c>
      <c r="C7" t="s">
        <v>2504</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remain constant over the next quarter based on the average of  analyst estimates (Yahoo Finance)</v>
      </c>
    </row>
    <row r="8" spans="1:16" x14ac:dyDescent="0.3">
      <c r="A8" s="1">
        <v>1</v>
      </c>
      <c r="B8" t="s">
        <v>7</v>
      </c>
      <c r="C8" t="s">
        <v>8642</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in the high end of its 52-week range</v>
      </c>
    </row>
    <row r="9" spans="1:16" x14ac:dyDescent="0.3">
      <c r="A9" s="1">
        <v>2</v>
      </c>
      <c r="B9" t="s">
        <v>9</v>
      </c>
      <c r="C9" t="s">
        <v>8643</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has been a, positive earnings surprise 1 time, and a negative earnings surprise 3 times</v>
      </c>
    </row>
    <row r="10" spans="1:16" x14ac:dyDescent="0.3">
      <c r="A10" s="1">
        <v>3</v>
      </c>
      <c r="B10" t="s">
        <v>11</v>
      </c>
      <c r="C10" t="s">
        <v>8644</v>
      </c>
      <c r="K10" t="str">
        <f>IF(F48=F52,"",IF(F48&gt;F52, "EPS estimates have increased by " &amp; TEXT(F48-F52,"$0.00") &amp; " in the 2 months leading up to the earnings report", "EPS estimates have decreased by " &amp; TEXT(ABS(F48-F52),"$0.00") &amp; " in the 2 months leading up to the earnings report"))</f>
        <v/>
      </c>
    </row>
    <row r="11" spans="1:16" x14ac:dyDescent="0.3">
      <c r="A11" s="1">
        <v>4</v>
      </c>
      <c r="B11" t="s">
        <v>13</v>
      </c>
      <c r="C11" t="s">
        <v>8645</v>
      </c>
      <c r="K11" t="str">
        <f>IF(B145="Interest Income",U42, K42)</f>
        <v>No positive trends</v>
      </c>
    </row>
    <row r="12" spans="1:16" x14ac:dyDescent="0.3">
      <c r="A12" s="1">
        <v>5</v>
      </c>
      <c r="B12" t="s">
        <v>15</v>
      </c>
      <c r="C12" t="s">
        <v>8646</v>
      </c>
      <c r="D12" t="str">
        <f>LEFT(C12,FIND("-",C12)-2)</f>
        <v>23.80</v>
      </c>
      <c r="E12" t="str">
        <f>TRIM(RIGHT(C12,FIND("-",C12)-1))</f>
        <v>37.90</v>
      </c>
      <c r="K12" t="e">
        <f ca="1">D78</f>
        <v>#VALUE!</v>
      </c>
    </row>
    <row r="13" spans="1:16" x14ac:dyDescent="0.3">
      <c r="A13" s="1">
        <v>6</v>
      </c>
      <c r="B13" t="s">
        <v>17</v>
      </c>
      <c r="C13" t="s">
        <v>8647</v>
      </c>
      <c r="K13" t="e">
        <f ca="1">D89</f>
        <v>#VALUE!</v>
      </c>
    </row>
    <row r="14" spans="1:16" x14ac:dyDescent="0.3">
      <c r="A14" s="1">
        <v>7</v>
      </c>
      <c r="B14" t="s">
        <v>19</v>
      </c>
      <c r="C14" t="s">
        <v>8648</v>
      </c>
    </row>
    <row r="16" spans="1:16" x14ac:dyDescent="0.3">
      <c r="A16" s="1">
        <v>0</v>
      </c>
      <c r="B16" t="s">
        <v>21</v>
      </c>
      <c r="C16" t="s">
        <v>8649</v>
      </c>
    </row>
    <row r="17" spans="1:23" x14ac:dyDescent="0.3">
      <c r="A17" s="1">
        <v>1</v>
      </c>
      <c r="B17" t="s">
        <v>23</v>
      </c>
      <c r="K17" t="str">
        <f ca="1">K2 &amp; IF(J3=1, K3,IF(J3=2,L3,IF(J3=3,M3,IF(J3=4,N3,IF(J3=5,O3,IF(J3=6,P3)))))) &amp; ". " &amp; IF(J4=1,K4,IF(J4=2,L4)) &amp; ". " &amp; IF(J5=1,K5,IF(J5=2,L5)) &amp; K6 &amp; ". " &amp; K7 &amp; ". " &amp; K8 &amp; ". " &amp; K9 &amp; "."</f>
        <v>Atlassian Corporation Plc is going to report earnings on Jul 27, 2017. The current stock price is $36.41, up 1.85% after opening a bit below yesterday's closing price. Atlassian Corporation is expected to be trading at $14.00, based on target estimates which would be a 61.55% decrease from the current price. Earnings are expected to remain constant over the next quarter based on the average of  analyst estimates (Yahoo Finance). The stock is trading in the high end of its 52-week range. Over the last 4 quarters, there has been a, positive earnings surprise 1 time, and a negative earnings surprise 3 times.</v>
      </c>
    </row>
    <row r="18" spans="1:23" x14ac:dyDescent="0.3">
      <c r="A18" s="1">
        <v>2</v>
      </c>
      <c r="B18" t="s">
        <v>25</v>
      </c>
      <c r="C18" t="s">
        <v>8650</v>
      </c>
    </row>
    <row r="19" spans="1:23" x14ac:dyDescent="0.3">
      <c r="A19" s="1">
        <v>3</v>
      </c>
      <c r="B19" t="s">
        <v>27</v>
      </c>
      <c r="C19" t="s">
        <v>8651</v>
      </c>
    </row>
    <row r="20" spans="1:23" x14ac:dyDescent="0.3">
      <c r="A20" s="1">
        <v>4</v>
      </c>
      <c r="B20" t="s">
        <v>29</v>
      </c>
      <c r="C20" t="s">
        <v>30</v>
      </c>
    </row>
    <row r="21" spans="1:23" x14ac:dyDescent="0.3">
      <c r="A21" s="1">
        <v>5</v>
      </c>
      <c r="B21" t="s">
        <v>31</v>
      </c>
      <c r="C21" t="s">
        <v>32</v>
      </c>
    </row>
    <row r="22" spans="1:23" x14ac:dyDescent="0.3">
      <c r="A22" s="1">
        <v>6</v>
      </c>
      <c r="B22" t="s">
        <v>33</v>
      </c>
      <c r="J22">
        <f>IF(K22 &lt;&gt; "",1, 0)</f>
        <v>0</v>
      </c>
      <c r="K22" t="str">
        <f>IF(I145="pos_trend","Revenue","")</f>
        <v/>
      </c>
      <c r="L22" t="str">
        <f t="shared" ref="L22:L38" si="0">IF(EXACT(K22,UPPER(K22)),K22,LOWER(K22))</f>
        <v/>
      </c>
      <c r="M22" t="str">
        <f>L22</f>
        <v/>
      </c>
      <c r="T22">
        <f>IF(U22 &lt;&gt; "",1, 0)</f>
        <v>0</v>
      </c>
      <c r="U22" t="str">
        <f>IF(AND(B145 = "Interest Income",I145="pos_trend"), "Interest Income","")</f>
        <v/>
      </c>
      <c r="V22" t="str">
        <f t="shared" ref="V22:V38" si="1">IF(EXACT(U22,UPPER(U22)),U22,LOWER(U22))</f>
        <v/>
      </c>
      <c r="W22" t="str">
        <f>V22</f>
        <v/>
      </c>
    </row>
    <row r="23" spans="1:23" x14ac:dyDescent="0.3">
      <c r="A23" s="1">
        <v>7</v>
      </c>
      <c r="B23" t="s">
        <v>34</v>
      </c>
      <c r="C23" t="s">
        <v>8652</v>
      </c>
      <c r="J23">
        <f>IF(K23 &lt;&gt; "",2, 0)</f>
        <v>0</v>
      </c>
      <c r="K23" t="str">
        <f>IF(I146="pos_trend",B146,"")</f>
        <v/>
      </c>
      <c r="L23" t="str">
        <f t="shared" si="0"/>
        <v/>
      </c>
      <c r="M23" t="str">
        <f t="shared" ref="M23:M39" si="2">IF(L23&lt;&gt;"", M22 &amp; ", " &amp; L23,M22)</f>
        <v/>
      </c>
      <c r="T23">
        <f>IF(U23 &lt;&gt; "",2, 0)</f>
        <v>0</v>
      </c>
      <c r="U23" t="str">
        <f>IF(I151="pos_trend",B151,"")</f>
        <v/>
      </c>
      <c r="V23" t="str">
        <f t="shared" si="1"/>
        <v/>
      </c>
      <c r="W23" t="str">
        <f t="shared" ref="W23:W39" si="3">IF(V23&lt;&gt;"", W22 &amp; ", " &amp; V23,W22)</f>
        <v/>
      </c>
    </row>
    <row r="24" spans="1:23" x14ac:dyDescent="0.3">
      <c r="J24">
        <f>IF(K24 &lt;&gt; "",3, 0)</f>
        <v>0</v>
      </c>
      <c r="K24" t="str">
        <f>IF(I153="pos_trend",B153,"")</f>
        <v/>
      </c>
      <c r="L24" t="str">
        <f t="shared" si="0"/>
        <v/>
      </c>
      <c r="M24" t="str">
        <f t="shared" si="2"/>
        <v/>
      </c>
      <c r="T24">
        <f>IF(U24 &lt;&gt; "",3, 0)</f>
        <v>0</v>
      </c>
      <c r="U24" t="str">
        <f>IF(I161="pos_trend",B161,"")</f>
        <v/>
      </c>
      <c r="V24" t="str">
        <f t="shared" si="1"/>
        <v/>
      </c>
      <c r="W24" t="str">
        <f t="shared" si="3"/>
        <v/>
      </c>
    </row>
    <row r="25" spans="1:23" x14ac:dyDescent="0.3">
      <c r="J25">
        <f>IF(K25 &lt;&gt; "",4, 0)</f>
        <v>0</v>
      </c>
      <c r="K25" t="str">
        <f>IF(I154="pos_trend",B154,"")</f>
        <v/>
      </c>
      <c r="L25" t="str">
        <f t="shared" si="0"/>
        <v/>
      </c>
      <c r="M25" t="str">
        <f t="shared" si="2"/>
        <v/>
      </c>
      <c r="T25">
        <f>IF(U25 &lt;&gt; "",4, 0)</f>
        <v>0</v>
      </c>
      <c r="U25" t="str">
        <f>IF(I162="pos_trend",B162,"")</f>
        <v/>
      </c>
      <c r="V25" t="str">
        <f t="shared" si="1"/>
        <v/>
      </c>
      <c r="W25" t="str">
        <f t="shared" si="3"/>
        <v/>
      </c>
    </row>
    <row r="26" spans="1:23" x14ac:dyDescent="0.3">
      <c r="B26" s="1" t="s">
        <v>36</v>
      </c>
      <c r="C26" s="1" t="s">
        <v>108</v>
      </c>
      <c r="D26" s="1" t="s">
        <v>110</v>
      </c>
      <c r="E26" s="1" t="s">
        <v>8653</v>
      </c>
      <c r="F26" s="1" t="s">
        <v>8654</v>
      </c>
      <c r="J26">
        <f>IF(K26 &lt;&gt; "",5, 0)</f>
        <v>0</v>
      </c>
      <c r="K26" t="str">
        <f>IF(I155="pos_trend",B155,"")</f>
        <v/>
      </c>
      <c r="L26" t="str">
        <f t="shared" si="0"/>
        <v/>
      </c>
      <c r="M26" t="str">
        <f t="shared" si="2"/>
        <v/>
      </c>
      <c r="T26">
        <f>IF(U26 &lt;&gt; "",5, 0)</f>
        <v>0</v>
      </c>
      <c r="U26" t="str">
        <f>IF(I167="pos_trend",B167,"")</f>
        <v/>
      </c>
      <c r="V26" t="str">
        <f t="shared" si="1"/>
        <v/>
      </c>
      <c r="W26" t="str">
        <f t="shared" si="3"/>
        <v/>
      </c>
    </row>
    <row r="27" spans="1:23" x14ac:dyDescent="0.3">
      <c r="A27" s="1">
        <v>0</v>
      </c>
      <c r="B27" t="s">
        <v>41</v>
      </c>
      <c r="J27">
        <f>IF(K27 &lt;&gt; "",6, 0)</f>
        <v>0</v>
      </c>
      <c r="K27" t="str">
        <f>IF(I172="pos_trend",B172,"")</f>
        <v/>
      </c>
      <c r="L27" t="str">
        <f t="shared" si="0"/>
        <v/>
      </c>
      <c r="M27" t="str">
        <f t="shared" si="2"/>
        <v/>
      </c>
      <c r="T27">
        <f>IF(U27 &lt;&gt; "",6, 0)</f>
        <v>0</v>
      </c>
      <c r="U27" t="str">
        <f>IF(I170="pos_trend",B170,"")</f>
        <v/>
      </c>
      <c r="V27" t="str">
        <f t="shared" si="1"/>
        <v/>
      </c>
      <c r="W27" t="str">
        <f t="shared" si="3"/>
        <v/>
      </c>
    </row>
    <row r="28" spans="1:23" x14ac:dyDescent="0.3">
      <c r="A28" s="1">
        <v>1</v>
      </c>
      <c r="B28" t="s">
        <v>42</v>
      </c>
      <c r="J28">
        <f>IF(K28 &lt;&gt; "",7, 0)</f>
        <v>0</v>
      </c>
      <c r="K28" t="str">
        <f>IF(I173="pos_trend",B173,"")</f>
        <v/>
      </c>
      <c r="L28" t="str">
        <f t="shared" si="0"/>
        <v/>
      </c>
      <c r="M28" t="str">
        <f t="shared" si="2"/>
        <v/>
      </c>
      <c r="T28">
        <f>IF(U28 &lt;&gt; "",7, 0)</f>
        <v>0</v>
      </c>
      <c r="U28" t="str">
        <f>IF(I171="pos_trend",B171,"")</f>
        <v/>
      </c>
      <c r="V28" t="str">
        <f t="shared" si="1"/>
        <v/>
      </c>
      <c r="W28" t="str">
        <f t="shared" si="3"/>
        <v/>
      </c>
    </row>
    <row r="29" spans="1:23" x14ac:dyDescent="0.3">
      <c r="A29" s="1">
        <v>2</v>
      </c>
      <c r="B29" t="s">
        <v>43</v>
      </c>
      <c r="J29">
        <f>IF(K29 &lt;&gt; "",8, 0)</f>
        <v>0</v>
      </c>
      <c r="K29" t="str">
        <f>IF(I174="pos_trend",B174,"")</f>
        <v/>
      </c>
      <c r="L29" t="str">
        <f t="shared" si="0"/>
        <v/>
      </c>
      <c r="M29" t="str">
        <f t="shared" si="2"/>
        <v/>
      </c>
      <c r="T29">
        <f>IF(U29 &lt;&gt; "",8, 0)</f>
        <v>0</v>
      </c>
      <c r="U29" t="str">
        <f>IF(I172="pos_trend",B172,"")</f>
        <v/>
      </c>
      <c r="V29" t="str">
        <f t="shared" si="1"/>
        <v/>
      </c>
      <c r="W29" t="str">
        <f t="shared" si="3"/>
        <v/>
      </c>
    </row>
    <row r="30" spans="1:23" x14ac:dyDescent="0.3">
      <c r="A30" s="1">
        <v>3</v>
      </c>
      <c r="B30" t="s">
        <v>44</v>
      </c>
      <c r="J30">
        <f>IF(K30 &lt;&gt; "",9, 0)</f>
        <v>0</v>
      </c>
      <c r="K30" t="str">
        <f>IF(I185="pos_trend",B185,"")</f>
        <v/>
      </c>
      <c r="L30" t="str">
        <f t="shared" si="0"/>
        <v/>
      </c>
      <c r="M30" t="str">
        <f t="shared" si="2"/>
        <v/>
      </c>
      <c r="T30">
        <f>IF(U30 &lt;&gt; "",9, 0)</f>
        <v>0</v>
      </c>
      <c r="U30" t="str">
        <f>IF(I178="pos_trend",B178,"")</f>
        <v/>
      </c>
      <c r="V30" t="str">
        <f t="shared" si="1"/>
        <v/>
      </c>
      <c r="W30" t="str">
        <f t="shared" si="3"/>
        <v/>
      </c>
    </row>
    <row r="31" spans="1:23" x14ac:dyDescent="0.3">
      <c r="A31" s="1">
        <v>4</v>
      </c>
      <c r="B31" t="s">
        <v>45</v>
      </c>
      <c r="D31">
        <v>0.16</v>
      </c>
      <c r="J31">
        <f>IF(K31 &lt;&gt; "",10, 0)</f>
        <v>0</v>
      </c>
      <c r="K31" t="str">
        <f>IF(I186="pos_trend",B186,"")</f>
        <v/>
      </c>
      <c r="L31" t="str">
        <f t="shared" si="0"/>
        <v/>
      </c>
      <c r="M31" t="str">
        <f t="shared" si="2"/>
        <v/>
      </c>
      <c r="T31">
        <f>IF(U31 &lt;&gt; "",10, 0)</f>
        <v>0</v>
      </c>
      <c r="U31" t="str">
        <f>IF(I199="pos_trend",B199,"")</f>
        <v/>
      </c>
      <c r="V31" t="str">
        <f t="shared" si="1"/>
        <v/>
      </c>
      <c r="W31" t="str">
        <f t="shared" si="3"/>
        <v/>
      </c>
    </row>
    <row r="32" spans="1:23" x14ac:dyDescent="0.3">
      <c r="J32">
        <f>IF(K32 &lt;&gt; "",11, 0)</f>
        <v>0</v>
      </c>
      <c r="K32" t="str">
        <f>IF(I187="pos_trend",B187,"")</f>
        <v/>
      </c>
      <c r="L32" t="str">
        <f t="shared" si="0"/>
        <v/>
      </c>
      <c r="M32" t="str">
        <f t="shared" si="2"/>
        <v/>
      </c>
      <c r="T32">
        <f>IF(U32 &lt;&gt; "",11, 0)</f>
        <v>0</v>
      </c>
      <c r="U32" t="str">
        <f>IF(I209="pos_trend",B209,"")</f>
        <v/>
      </c>
      <c r="V32" t="str">
        <f t="shared" si="1"/>
        <v/>
      </c>
      <c r="W32" t="str">
        <f t="shared" si="3"/>
        <v/>
      </c>
    </row>
    <row r="33" spans="1:23" x14ac:dyDescent="0.3">
      <c r="B33" s="1" t="s">
        <v>46</v>
      </c>
      <c r="C33" s="1" t="s">
        <v>108</v>
      </c>
      <c r="D33" s="1" t="s">
        <v>110</v>
      </c>
      <c r="E33" s="1" t="s">
        <v>8653</v>
      </c>
      <c r="F33" s="1" t="s">
        <v>8654</v>
      </c>
      <c r="J33">
        <f>IF(K33 &lt;&gt; "",12, 0)</f>
        <v>0</v>
      </c>
      <c r="K33" t="str">
        <f>IF(I195="pos_trend",B195,"")</f>
        <v/>
      </c>
      <c r="L33" t="str">
        <f t="shared" si="0"/>
        <v/>
      </c>
      <c r="M33" t="str">
        <f t="shared" si="2"/>
        <v/>
      </c>
      <c r="T33">
        <f>IF(U33 &lt;&gt; "",12, 0)</f>
        <v>0</v>
      </c>
      <c r="U33" t="str">
        <f>IF(I231="pos_trend",B231,"")</f>
        <v/>
      </c>
      <c r="V33" t="str">
        <f t="shared" si="1"/>
        <v/>
      </c>
      <c r="W33" t="str">
        <f t="shared" si="3"/>
        <v/>
      </c>
    </row>
    <row r="34" spans="1:23" x14ac:dyDescent="0.3">
      <c r="A34" s="1">
        <v>0</v>
      </c>
      <c r="B34" t="s">
        <v>41</v>
      </c>
      <c r="C34" t="s">
        <v>6624</v>
      </c>
      <c r="D34" t="s">
        <v>6624</v>
      </c>
      <c r="E34" t="s">
        <v>6624</v>
      </c>
      <c r="J34">
        <f>IF(K34 &lt;&gt; "",13, 0)</f>
        <v>0</v>
      </c>
      <c r="K34" t="str">
        <f>IF(I196="pos_trend",B196,"")</f>
        <v/>
      </c>
      <c r="L34" t="str">
        <f t="shared" si="0"/>
        <v/>
      </c>
      <c r="M34" t="str">
        <f t="shared" si="2"/>
        <v/>
      </c>
      <c r="T34">
        <f>IF(U34 &lt;&gt; "",13, 0)</f>
        <v>0</v>
      </c>
      <c r="U34" t="str">
        <f>IF(I251="pos_trend",B251,"")</f>
        <v/>
      </c>
      <c r="V34" t="str">
        <f t="shared" si="1"/>
        <v/>
      </c>
      <c r="W34" t="str">
        <f t="shared" si="3"/>
        <v/>
      </c>
    </row>
    <row r="35" spans="1:23" x14ac:dyDescent="0.3">
      <c r="A35" s="1">
        <v>1</v>
      </c>
      <c r="B35" t="s">
        <v>42</v>
      </c>
      <c r="C35" t="s">
        <v>8655</v>
      </c>
      <c r="D35" t="s">
        <v>8655</v>
      </c>
      <c r="E35" t="s">
        <v>8655</v>
      </c>
      <c r="J35">
        <f>IF(K35 &lt;&gt; "",14, 0)</f>
        <v>0</v>
      </c>
      <c r="K35" t="str">
        <f>IF(I201="pos_trend",B201,"")</f>
        <v/>
      </c>
      <c r="L35" t="str">
        <f t="shared" si="0"/>
        <v/>
      </c>
      <c r="M35" t="str">
        <f t="shared" si="2"/>
        <v/>
      </c>
      <c r="T35">
        <f>IF(U35 &lt;&gt; "",14, 0)</f>
        <v>0</v>
      </c>
      <c r="U35" t="str">
        <f>IF(I279="pos_trend",B279,"")</f>
        <v/>
      </c>
      <c r="V35" t="str">
        <f t="shared" si="1"/>
        <v/>
      </c>
      <c r="W35" t="str">
        <f t="shared" si="3"/>
        <v/>
      </c>
    </row>
    <row r="36" spans="1:23" x14ac:dyDescent="0.3">
      <c r="A36" s="1">
        <v>2</v>
      </c>
      <c r="B36" t="s">
        <v>43</v>
      </c>
      <c r="C36" t="s">
        <v>8655</v>
      </c>
      <c r="D36" t="s">
        <v>8655</v>
      </c>
      <c r="E36" t="s">
        <v>8655</v>
      </c>
      <c r="J36">
        <f>IF(K36 &lt;&gt; "",15, 0)</f>
        <v>0</v>
      </c>
      <c r="K36" t="str">
        <f>IF(I202="pos_trend",B202,"")</f>
        <v/>
      </c>
      <c r="L36" t="str">
        <f t="shared" si="0"/>
        <v/>
      </c>
      <c r="M36" t="str">
        <f t="shared" si="2"/>
        <v/>
      </c>
      <c r="T36">
        <f>IF(U36 &lt;&gt; "",15, 0)</f>
        <v>0</v>
      </c>
      <c r="U36" t="str">
        <f>IF(I336="pos_trend",B336,"")</f>
        <v/>
      </c>
      <c r="V36" t="str">
        <f t="shared" si="1"/>
        <v/>
      </c>
      <c r="W36" t="str">
        <f t="shared" si="3"/>
        <v/>
      </c>
    </row>
    <row r="37" spans="1:23" x14ac:dyDescent="0.3">
      <c r="A37" s="1">
        <v>3</v>
      </c>
      <c r="B37" t="s">
        <v>44</v>
      </c>
      <c r="C37" t="s">
        <v>8655</v>
      </c>
      <c r="D37" t="s">
        <v>8655</v>
      </c>
      <c r="E37" t="s">
        <v>8655</v>
      </c>
      <c r="J37">
        <f>IF(K37 &lt;&gt; "",16, 0)</f>
        <v>0</v>
      </c>
      <c r="K37" t="str">
        <f>IF(I203="pos_trend",B203,"")</f>
        <v/>
      </c>
      <c r="L37" t="str">
        <f t="shared" si="0"/>
        <v/>
      </c>
      <c r="M37" t="str">
        <f t="shared" si="2"/>
        <v/>
      </c>
      <c r="T37">
        <f>IF(U37 &lt;&gt; "",16, 0)</f>
        <v>0</v>
      </c>
      <c r="U37" t="str">
        <f>IF(I235="pos_trend",B235,"")</f>
        <v/>
      </c>
      <c r="V37" t="str">
        <f t="shared" si="1"/>
        <v/>
      </c>
      <c r="W37" t="str">
        <f t="shared" si="3"/>
        <v/>
      </c>
    </row>
    <row r="38" spans="1:23" x14ac:dyDescent="0.3">
      <c r="A38" s="1">
        <v>4</v>
      </c>
      <c r="B38" t="s">
        <v>60</v>
      </c>
      <c r="F38" t="s">
        <v>8655</v>
      </c>
      <c r="J38">
        <f>IF(K38 &lt;&gt; "",17, 0)</f>
        <v>0</v>
      </c>
      <c r="K38" t="str">
        <f>IF(I351="pos_trend",B351,"")</f>
        <v/>
      </c>
      <c r="L38" t="str">
        <f t="shared" si="0"/>
        <v/>
      </c>
      <c r="M38" t="str">
        <f t="shared" si="2"/>
        <v/>
      </c>
      <c r="T38">
        <f>IF(U38 &lt;&gt; "",17, 0)</f>
        <v>0</v>
      </c>
      <c r="U38" t="str">
        <f>IF(I236="pos_trend",B236,"")</f>
        <v/>
      </c>
      <c r="V38" t="str">
        <f t="shared" si="1"/>
        <v/>
      </c>
      <c r="W38" t="str">
        <f t="shared" si="3"/>
        <v/>
      </c>
    </row>
    <row r="39" spans="1:23" x14ac:dyDescent="0.3">
      <c r="A39" s="1">
        <v>5</v>
      </c>
      <c r="B39" t="s">
        <v>63</v>
      </c>
      <c r="K39" t="str">
        <f>IF(I352="pos_trend",B352,"")</f>
        <v/>
      </c>
      <c r="M39" t="str">
        <f t="shared" si="2"/>
        <v/>
      </c>
      <c r="W39" t="str">
        <f t="shared" si="3"/>
        <v/>
      </c>
    </row>
    <row r="40" spans="1:23" x14ac:dyDescent="0.3">
      <c r="J40">
        <f>MAX(J22:J39)</f>
        <v>0</v>
      </c>
      <c r="K40" t="str">
        <f>VLOOKUP(J40,J22:K39,2,FALSE)</f>
        <v/>
      </c>
      <c r="M40" t="str">
        <f>IF(IFERROR(FIND(",",M39),TRUE)=TRUE,M39,IF(NOT(EXACT(K40,UPPER(K40))),SUBSTITUTE(M39,LOWER(K40),"and "&amp;LOWER(K40)),SUBSTITUTE(M39,K40,"and "&amp;K40)))</f>
        <v/>
      </c>
      <c r="T40">
        <f>MAX(T22:T39)</f>
        <v>0</v>
      </c>
      <c r="U40" t="str">
        <f>VLOOKUP(T40,T22:U39,2,FALSE)</f>
        <v/>
      </c>
      <c r="W40" t="str">
        <f>IF(IFERROR(FIND(",",W39),TRUE)=TRUE,W39,IF(NOT(EXACT(U40,UPPER(U40))),SUBSTITUTE(W39,LOWER(U40),"and "&amp;LOWER(U40)),SUBSTITUTE(W39,U40,"and "&amp;U40)))</f>
        <v/>
      </c>
    </row>
    <row r="41" spans="1:23" x14ac:dyDescent="0.3">
      <c r="B41" s="1" t="s">
        <v>68</v>
      </c>
      <c r="C41" s="1" t="s">
        <v>4969</v>
      </c>
      <c r="D41" s="1" t="s">
        <v>8656</v>
      </c>
      <c r="E41" s="1" t="s">
        <v>8657</v>
      </c>
      <c r="F41" s="1" t="s">
        <v>8658</v>
      </c>
    </row>
    <row r="42" spans="1:23" x14ac:dyDescent="0.3">
      <c r="A42" s="1">
        <v>0</v>
      </c>
      <c r="B42" t="s">
        <v>73</v>
      </c>
      <c r="D42" t="s">
        <v>3371</v>
      </c>
      <c r="E42" t="s">
        <v>3359</v>
      </c>
      <c r="F42" t="s">
        <v>3184</v>
      </c>
      <c r="K42" t="str">
        <f>SUBSTITUTE(IF(M40&lt;&gt;"", D1 &amp; " has managed to increase " &amp; M40 &amp; " each year since " &amp; C144, "No positive trends")," , "," ")</f>
        <v>No positive trends</v>
      </c>
      <c r="U42" t="str">
        <f>SUBSTITUTE(IF(W40&lt;&gt;"", D1 &amp; " has managed to increase " &amp; W40 &amp; " each year since " &amp; C144, "No positive trends")," , "," ")</f>
        <v>No positive trends</v>
      </c>
    </row>
    <row r="43" spans="1:23" x14ac:dyDescent="0.3">
      <c r="A43" s="1">
        <v>1</v>
      </c>
      <c r="B43" t="s">
        <v>78</v>
      </c>
      <c r="D43" t="s">
        <v>5213</v>
      </c>
      <c r="E43" t="s">
        <v>4383</v>
      </c>
      <c r="F43" t="s">
        <v>6561</v>
      </c>
    </row>
    <row r="44" spans="1:23" x14ac:dyDescent="0.3">
      <c r="A44" s="1">
        <v>2</v>
      </c>
      <c r="B44" t="s">
        <v>82</v>
      </c>
      <c r="D44" t="s">
        <v>1119</v>
      </c>
      <c r="E44" t="s">
        <v>4387</v>
      </c>
      <c r="F44" t="s">
        <v>3782</v>
      </c>
    </row>
    <row r="45" spans="1:23" x14ac:dyDescent="0.3">
      <c r="A45" s="1">
        <v>3</v>
      </c>
      <c r="B45" t="s">
        <v>87</v>
      </c>
      <c r="D45" t="s">
        <v>8659</v>
      </c>
      <c r="E45" t="s">
        <v>8660</v>
      </c>
      <c r="F45" t="s">
        <v>8661</v>
      </c>
    </row>
    <row r="47" spans="1:23" x14ac:dyDescent="0.3">
      <c r="B47" s="1" t="s">
        <v>92</v>
      </c>
      <c r="C47" s="1" t="s">
        <v>108</v>
      </c>
      <c r="D47" s="1" t="s">
        <v>110</v>
      </c>
      <c r="E47" s="1" t="s">
        <v>8653</v>
      </c>
      <c r="F47" s="1" t="s">
        <v>8654</v>
      </c>
    </row>
    <row r="48" spans="1:23" x14ac:dyDescent="0.3">
      <c r="A48" s="1">
        <v>0</v>
      </c>
      <c r="B48" t="s">
        <v>93</v>
      </c>
    </row>
    <row r="49" spans="1:14" x14ac:dyDescent="0.3">
      <c r="A49" s="1">
        <v>1</v>
      </c>
      <c r="B49" t="s">
        <v>94</v>
      </c>
      <c r="E49">
        <v>0.96</v>
      </c>
    </row>
    <row r="50" spans="1:14" x14ac:dyDescent="0.3">
      <c r="A50" s="1">
        <v>2</v>
      </c>
      <c r="B50" t="s">
        <v>95</v>
      </c>
      <c r="E50">
        <v>0.96</v>
      </c>
    </row>
    <row r="51" spans="1:14" x14ac:dyDescent="0.3">
      <c r="A51" s="1">
        <v>3</v>
      </c>
      <c r="B51" t="s">
        <v>96</v>
      </c>
      <c r="E51">
        <v>0.96</v>
      </c>
    </row>
    <row r="52" spans="1:14" x14ac:dyDescent="0.3">
      <c r="A52" s="1">
        <v>4</v>
      </c>
      <c r="B52" t="s">
        <v>97</v>
      </c>
      <c r="E52">
        <v>0.96</v>
      </c>
    </row>
    <row r="54" spans="1:14" x14ac:dyDescent="0.3">
      <c r="B54" s="1" t="s">
        <v>98</v>
      </c>
      <c r="C54" s="1" t="s">
        <v>108</v>
      </c>
      <c r="D54" s="1" t="s">
        <v>110</v>
      </c>
      <c r="E54" s="1" t="s">
        <v>8653</v>
      </c>
      <c r="F54" s="1" t="s">
        <v>8654</v>
      </c>
    </row>
    <row r="55" spans="1:14" x14ac:dyDescent="0.3">
      <c r="A55" s="1">
        <v>0</v>
      </c>
      <c r="B55" t="s">
        <v>99</v>
      </c>
    </row>
    <row r="56" spans="1:14" x14ac:dyDescent="0.3">
      <c r="A56" s="1">
        <v>1</v>
      </c>
      <c r="B56" t="s">
        <v>100</v>
      </c>
    </row>
    <row r="57" spans="1:14" x14ac:dyDescent="0.3">
      <c r="A57" s="1">
        <v>2</v>
      </c>
      <c r="B57" t="s">
        <v>101</v>
      </c>
    </row>
    <row r="58" spans="1:14" x14ac:dyDescent="0.3">
      <c r="A58" s="1">
        <v>3</v>
      </c>
      <c r="B58" t="s">
        <v>102</v>
      </c>
    </row>
    <row r="60" spans="1:14" x14ac:dyDescent="0.3">
      <c r="B60" s="1" t="s">
        <v>103</v>
      </c>
      <c r="C60" s="1" t="s">
        <v>8662</v>
      </c>
      <c r="D60" s="1" t="s">
        <v>105</v>
      </c>
      <c r="E60" s="1" t="s">
        <v>106</v>
      </c>
      <c r="F60" s="1" t="s">
        <v>107</v>
      </c>
      <c r="I60" t="str">
        <f t="shared" ref="I60:I123" si="4">IF(AND(K60&gt; J60, L60&gt; K60, M60&gt; L60, N60&gt; M60), "pos_trend", IF(AND(K60&lt; J60, L60&lt; K60, M60&lt; L60, N60&lt; M60), "neg_trend", "N/A"))</f>
        <v>N/A</v>
      </c>
      <c r="J60" t="str">
        <f t="shared" ref="J60:J123" si="5">IFERROR(IF(TRIM(C60)="-", "N/A", IF(RIGHT(C60,1)=")",IF(RIGHT(C60,2)="T)",-1000000000000*VALUE(MID(C60,2,LEN(C60)-3)),IF(RIGHT(C60,2)="M)",-1000000*VALUE(MID(C60,2,LEN(C60)-3)),IF(RIGHT(C60,2)="B)",-1000000000*VALUE(MID(C60,2,LEN(C60)-3)),IF(RIGHT(C60,2)="k)",-1000*VALUE(MID(C60,2,LEN(C60)-3)),VALUE(SUBSTITUTE(C60,",","")))))),IF(RIGHT(C60,1)="T",1000000000000*VALUE(LEFT(C60,LEN(C60)-1)),IF(RIGHT(C60,1)="M",1000000*VALUE(LEFT(C60,LEN(C60)-1)),IF(RIGHT(C60,1)="B",1000000000*VALUE(LEFT(C60,LEN(C60)-1)),IF(RIGHT(C60,1)="%",0.01*VALUE(LEFT(C60,LEN(C60)-1)),IF(RIGHT(C60,1)="k",1000*VALUE(LEFT(C60,LEN(C60)-1)),VALUE(SUBSTITUTE(C60,",",""))))))))),"N/A")</f>
        <v>N/A</v>
      </c>
      <c r="K60" t="str">
        <f t="shared" ref="K60:K123" si="6">IFERROR(IF(TRIM(D60)="-", "N/A", IF(RIGHT(D60,1)=")",IF(RIGHT(D60,2)="T)",-1000000000000*VALUE(MID(D60,2,LEN(D60)-3)),IF(RIGHT(D60,2)="M)",-1000000*VALUE(MID(D60,2,LEN(D60)-3)),IF(RIGHT(D60,2)="B)",-1000000000*VALUE(MID(D60,2,LEN(D60)-3)),IF(RIGHT(D60,2)="k)",-1000*VALUE(MID(D60,2,LEN(D60)-3)),VALUE(SUBSTITUTE(D60,",","")))))),IF(RIGHT(D60,1)="T",1000000000000*VALUE(LEFT(D60,LEN(D60)-1)),IF(RIGHT(D60,1)="M",1000000*VALUE(LEFT(D60,LEN(D60)-1)),IF(RIGHT(D60,1)="B",1000000000*VALUE(LEFT(D60,LEN(D60)-1)),IF(RIGHT(D60,1)="%",0.01*VALUE(LEFT(D60,LEN(D60)-1)),IF(RIGHT(D60,1)="k",1000*VALUE(LEFT(D60,LEN(D60)-1)),VALUE(SUBSTITUTE(D60,",",""))))))))),"N/A")</f>
        <v>N/A</v>
      </c>
      <c r="L60" t="str">
        <f t="shared" ref="L60:L123" si="7">IFERROR(IF(TRIM(E60)="-", "N/A", IF(RIGHT(E60,1)=")",IF(RIGHT(E60,2)="T)",-1000000000000*VALUE(MID(E60,2,LEN(E60)-3)),IF(RIGHT(E60,2)="M)",-1000000*VALUE(MID(E60,2,LEN(E60)-3)),IF(RIGHT(E60,2)="B)",-1000000000*VALUE(MID(E60,2,LEN(E60)-3)),IF(RIGHT(E60,2)="k)",-1000*VALUE(MID(E60,2,LEN(E60)-3)),VALUE(SUBSTITUTE(E60,",","")))))),IF(RIGHT(E60,1)="T",1000000000000*VALUE(LEFT(E60,LEN(E60)-1)),IF(RIGHT(E60,1)="M",1000000*VALUE(LEFT(E60,LEN(E60)-1)),IF(RIGHT(E60,1)="B",1000000000*VALUE(LEFT(E60,LEN(E60)-1)),IF(RIGHT(E60,1)="%",0.01*VALUE(LEFT(E60,LEN(E60)-1)),IF(RIGHT(E60,1)="k",1000*VALUE(LEFT(E60,LEN(E60)-1)),VALUE(SUBSTITUTE(E60,",",""))))))))),"N/A")</f>
        <v>N/A</v>
      </c>
      <c r="M60" t="str">
        <f t="shared" ref="M60:M123" si="8">IFERROR(IF(TRIM(F60)="-", "N/A", IF(RIGHT(F60,1)=")",IF(RIGHT(F60,2)="T)",-1000000000000*VALUE(MID(F60,2,LEN(F60)-3)),IF(RIGHT(F60,2)="M)",-1000000*VALUE(MID(F60,2,LEN(F60)-3)),IF(RIGHT(F60,2)="B)",-1000000000*VALUE(MID(F60,2,LEN(F60)-3)),IF(RIGHT(F60,2)="k)",-1000*VALUE(MID(F60,2,LEN(F60)-3)),VALUE(SUBSTITUTE(F60,",","")))))),IF(RIGHT(F60,1)="T",1000000000000*VALUE(LEFT(F60,LEN(F60)-1)),IF(RIGHT(F60,1)="M",1000000*VALUE(LEFT(F60,LEN(F60)-1)),IF(RIGHT(F60,1)="B",1000000000*VALUE(LEFT(F60,LEN(F60)-1)),IF(RIGHT(F60,1)="%",0.01*VALUE(LEFT(F60,LEN(F60)-1)),IF(RIGHT(F60,1)="k",1000*VALUE(LEFT(F60,LEN(F60)-1)),VALUE(SUBSTITUTE(F60,",",""))))))))),"N/A")</f>
        <v>N/A</v>
      </c>
      <c r="N60" t="str">
        <f t="shared" ref="N60:N123" si="9">IFERROR(IF(TRIM(G60)="-", "N/A", IF(RIGHT(G60,1)=")",IF(RIGHT(G60,2)="T)",-1000000000000*VALUE(MID(G60,2,LEN(G60)-3)),IF(RIGHT(G60,2)="M)",-1000000*VALUE(MID(G60,2,LEN(G60)-3)),IF(RIGHT(G60,2)="B)",-1000000000*VALUE(MID(G60,2,LEN(G60)-3)),IF(RIGHT(G60,2)="k)",-1000*VALUE(MID(G60,2,LEN(G60)-3)),VALUE(SUBSTITUTE(G60,",","")))))),IF(RIGHT(G60,1)="T",1000000000000*VALUE(LEFT(G60,LEN(G60)-1)),IF(RIGHT(G60,1)="M",1000000*VALUE(LEFT(G60,LEN(G60)-1)),IF(RIGHT(G60,1)="B",1000000000*VALUE(LEFT(G60,LEN(G60)-1)),IF(RIGHT(G60,1)="%",0.01*VALUE(LEFT(G60,LEN(G60)-1)),IF(RIGHT(G60,1)="k",1000*VALUE(LEFT(G60,LEN(G60)-1)),VALUE(SUBSTITUTE(G60,",",""))))))))),"N/A")</f>
        <v>N/A</v>
      </c>
    </row>
    <row r="61" spans="1:14" x14ac:dyDescent="0.3">
      <c r="A61" s="1">
        <v>0</v>
      </c>
      <c r="B61" t="s">
        <v>108</v>
      </c>
      <c r="F61">
        <v>0.19</v>
      </c>
      <c r="I61" t="str">
        <f t="shared" si="4"/>
        <v>N/A</v>
      </c>
      <c r="J61" t="str">
        <f t="shared" si="5"/>
        <v>N/A</v>
      </c>
      <c r="K61" t="str">
        <f t="shared" si="6"/>
        <v>N/A</v>
      </c>
      <c r="L61" t="str">
        <f t="shared" si="7"/>
        <v>N/A</v>
      </c>
      <c r="M61">
        <f t="shared" si="8"/>
        <v>0.19</v>
      </c>
      <c r="N61" t="str">
        <f t="shared" si="9"/>
        <v>N/A</v>
      </c>
    </row>
    <row r="62" spans="1:14" x14ac:dyDescent="0.3">
      <c r="A62" s="1">
        <v>1</v>
      </c>
      <c r="B62" t="s">
        <v>110</v>
      </c>
      <c r="F62">
        <v>0.22</v>
      </c>
      <c r="I62" t="str">
        <f t="shared" si="4"/>
        <v>N/A</v>
      </c>
      <c r="J62" t="str">
        <f t="shared" si="5"/>
        <v>N/A</v>
      </c>
      <c r="K62" t="str">
        <f t="shared" si="6"/>
        <v>N/A</v>
      </c>
      <c r="L62" t="str">
        <f t="shared" si="7"/>
        <v>N/A</v>
      </c>
      <c r="M62">
        <f t="shared" si="8"/>
        <v>0.22</v>
      </c>
      <c r="N62" t="str">
        <f t="shared" si="9"/>
        <v>N/A</v>
      </c>
    </row>
    <row r="63" spans="1:14" x14ac:dyDescent="0.3">
      <c r="A63" s="1">
        <v>2</v>
      </c>
      <c r="B63" t="s">
        <v>112</v>
      </c>
      <c r="F63">
        <v>0.08</v>
      </c>
      <c r="I63" t="str">
        <f t="shared" si="4"/>
        <v>N/A</v>
      </c>
      <c r="J63" t="str">
        <f t="shared" si="5"/>
        <v>N/A</v>
      </c>
      <c r="K63" t="str">
        <f t="shared" si="6"/>
        <v>N/A</v>
      </c>
      <c r="L63" t="str">
        <f t="shared" si="7"/>
        <v>N/A</v>
      </c>
      <c r="M63">
        <f t="shared" si="8"/>
        <v>0.08</v>
      </c>
      <c r="N63" t="str">
        <f t="shared" si="9"/>
        <v>N/A</v>
      </c>
    </row>
    <row r="64" spans="1:14" x14ac:dyDescent="0.3">
      <c r="A64" s="1">
        <v>3</v>
      </c>
      <c r="B64" t="s">
        <v>114</v>
      </c>
      <c r="F64">
        <v>0.12</v>
      </c>
      <c r="I64" t="str">
        <f t="shared" si="4"/>
        <v>N/A</v>
      </c>
      <c r="J64" t="str">
        <f t="shared" si="5"/>
        <v>N/A</v>
      </c>
      <c r="K64" t="str">
        <f t="shared" si="6"/>
        <v>N/A</v>
      </c>
      <c r="L64" t="str">
        <f t="shared" si="7"/>
        <v>N/A</v>
      </c>
      <c r="M64">
        <f t="shared" si="8"/>
        <v>0.12</v>
      </c>
      <c r="N64" t="str">
        <f t="shared" si="9"/>
        <v>N/A</v>
      </c>
    </row>
    <row r="65" spans="1:14" x14ac:dyDescent="0.3">
      <c r="A65" s="1">
        <v>4</v>
      </c>
      <c r="B65" t="s">
        <v>116</v>
      </c>
      <c r="C65" t="s">
        <v>109</v>
      </c>
      <c r="E65">
        <v>0.18</v>
      </c>
      <c r="F65">
        <v>0.08</v>
      </c>
      <c r="I65" t="str">
        <f t="shared" si="4"/>
        <v>N/A</v>
      </c>
      <c r="J65">
        <f t="shared" si="5"/>
        <v>0.2</v>
      </c>
      <c r="K65" t="str">
        <f t="shared" si="6"/>
        <v>N/A</v>
      </c>
      <c r="L65">
        <f t="shared" si="7"/>
        <v>0.18</v>
      </c>
      <c r="M65">
        <f t="shared" si="8"/>
        <v>0.08</v>
      </c>
      <c r="N65" t="str">
        <f t="shared" si="9"/>
        <v>N/A</v>
      </c>
    </row>
    <row r="66" spans="1:14" x14ac:dyDescent="0.3">
      <c r="A66" s="1">
        <v>5</v>
      </c>
      <c r="B66" t="s">
        <v>118</v>
      </c>
      <c r="C66" t="s">
        <v>8663</v>
      </c>
      <c r="I66" t="str">
        <f t="shared" si="4"/>
        <v>N/A</v>
      </c>
      <c r="J66">
        <f t="shared" si="5"/>
        <v>0.33899999999999997</v>
      </c>
      <c r="K66" t="str">
        <f t="shared" si="6"/>
        <v>N/A</v>
      </c>
      <c r="L66" t="str">
        <f t="shared" si="7"/>
        <v>N/A</v>
      </c>
      <c r="M66" t="str">
        <f t="shared" si="8"/>
        <v>N/A</v>
      </c>
      <c r="N66" t="str">
        <f t="shared" si="9"/>
        <v>N/A</v>
      </c>
    </row>
    <row r="67" spans="1:14" x14ac:dyDescent="0.3">
      <c r="D67" t="s">
        <v>120</v>
      </c>
      <c r="E67" t="str">
        <f>C1</f>
        <v>Atlassian Corporation Plc (TEAM)</v>
      </c>
      <c r="I67" t="str">
        <f t="shared" si="4"/>
        <v>N/A</v>
      </c>
      <c r="J67" t="str">
        <f t="shared" si="5"/>
        <v>N/A</v>
      </c>
      <c r="K67" t="str">
        <f t="shared" si="6"/>
        <v>N/A</v>
      </c>
      <c r="L67" t="str">
        <f t="shared" si="7"/>
        <v>N/A</v>
      </c>
      <c r="M67" t="str">
        <f t="shared" si="8"/>
        <v>N/A</v>
      </c>
      <c r="N67" t="str">
        <f t="shared" si="9"/>
        <v>N/A</v>
      </c>
    </row>
    <row r="68" spans="1:14" x14ac:dyDescent="0.3">
      <c r="A68" s="1">
        <v>0</v>
      </c>
      <c r="B68" t="s">
        <v>121</v>
      </c>
      <c r="C68" t="s">
        <v>8649</v>
      </c>
      <c r="D68">
        <f ca="1">AVERAGE(VALUE(INDIRECT("J"&amp;(MATCH(B68,B69:B500,0)+68))),VALUE(INDIRECT("J"&amp;(MATCH(B68,B69:B500,0)+79))),VALUE(INDIRECT("J"&amp;(MATCH(B68,B69:B500,0)+90))),VALUE(INDIRECT("J"&amp;(MATCH(B68,B69:B500,0)+101))))</f>
        <v>2920000000</v>
      </c>
      <c r="E68" t="str">
        <f t="shared" ref="E68:E76" ca="1" si="10">IF(AND(C68&lt;&gt;"",D68&lt;&gt;0),IF(VALUE(J68)&gt;VALUE(K68),"above average","below average"),"no data")</f>
        <v>above average</v>
      </c>
      <c r="I68" t="str">
        <f t="shared" ca="1" si="4"/>
        <v>N/A</v>
      </c>
      <c r="J68">
        <f t="shared" si="5"/>
        <v>8210000000.000001</v>
      </c>
      <c r="K68">
        <f t="shared" ca="1" si="6"/>
        <v>2920000000</v>
      </c>
      <c r="L68" t="str">
        <f t="shared" ca="1" si="7"/>
        <v>N/A</v>
      </c>
      <c r="M68" t="str">
        <f t="shared" si="8"/>
        <v>N/A</v>
      </c>
      <c r="N68" t="str">
        <f t="shared" si="9"/>
        <v>N/A</v>
      </c>
    </row>
    <row r="69" spans="1:14" x14ac:dyDescent="0.3">
      <c r="A69" s="1">
        <v>1</v>
      </c>
      <c r="B69" t="s">
        <v>122</v>
      </c>
      <c r="D69" t="e">
        <f ca="1">AVERAGE(VALUE(INDIRECT("J"&amp;(MATCH(B69,B70:B501,0)+69))),VALUE(INDIRECT("J"&amp;(MATCH(B69,B70:B501,0)+80))),VALUE(INDIRECT("J"&amp;(MATCH(B69,B70:B501,0)+91))),VALUE(INDIRECT("J"&amp;(MATCH(B69,B70:B501,0)+102))))</f>
        <v>#VALUE!</v>
      </c>
      <c r="E69" t="e">
        <f t="shared" ca="1" si="10"/>
        <v>#VALUE!</v>
      </c>
      <c r="I69" t="str">
        <f t="shared" ca="1" si="4"/>
        <v>N/A</v>
      </c>
      <c r="J69" t="str">
        <f t="shared" si="5"/>
        <v>N/A</v>
      </c>
      <c r="K69" t="str">
        <f t="shared" ca="1" si="6"/>
        <v>N/A</v>
      </c>
      <c r="L69" t="str">
        <f t="shared" ca="1" si="7"/>
        <v>N/A</v>
      </c>
      <c r="M69" t="str">
        <f t="shared" si="8"/>
        <v>N/A</v>
      </c>
      <c r="N69" t="str">
        <f t="shared" si="9"/>
        <v>N/A</v>
      </c>
    </row>
    <row r="70" spans="1:14" x14ac:dyDescent="0.3">
      <c r="A70" s="1">
        <v>2</v>
      </c>
      <c r="B70" t="s">
        <v>123</v>
      </c>
      <c r="C70" t="s">
        <v>8650</v>
      </c>
      <c r="D70">
        <f ca="1">AVERAGE(VALUE(INDIRECT("J"&amp;(MATCH(B70,B71:B502,0)+70))),VALUE(INDIRECT("J"&amp;(MATCH(B70,B71:B502,0)+81))),VALUE(INDIRECT("J"&amp;(MATCH(B70,B71:B502,0)+92))),VALUE(INDIRECT("J"&amp;(MATCH(B70,B71:B502,0)+103))))</f>
        <v>28.402499999999996</v>
      </c>
      <c r="E70" t="str">
        <f t="shared" ca="1" si="10"/>
        <v>below average</v>
      </c>
      <c r="F70" t="str">
        <f t="shared" ref="F70:F76" ca="1" si="11">IF(E70="above average",LOWER(TRIM(IF(ISNUMBER(VALUE(RIGHT(B70,1))),REPLACE(B70,LEN(B70),1,""),B70))),"")</f>
        <v/>
      </c>
      <c r="G70" t="str">
        <f ca="1">IFERROR(LEFT(F70,FIND("(",F70) - 2),F70)</f>
        <v/>
      </c>
      <c r="I70" t="str">
        <f t="shared" ca="1" si="4"/>
        <v>N/A</v>
      </c>
      <c r="J70">
        <f t="shared" si="5"/>
        <v>-303.42</v>
      </c>
      <c r="K70">
        <f t="shared" ca="1" si="6"/>
        <v>28.4025</v>
      </c>
      <c r="L70" t="str">
        <f t="shared" ca="1" si="7"/>
        <v>N/A</v>
      </c>
      <c r="M70" t="str">
        <f t="shared" ca="1" si="8"/>
        <v>N/A</v>
      </c>
      <c r="N70" t="str">
        <f t="shared" ca="1" si="9"/>
        <v>N/A</v>
      </c>
    </row>
    <row r="71" spans="1:14" x14ac:dyDescent="0.3">
      <c r="A71" s="1">
        <v>3</v>
      </c>
      <c r="B71" t="s">
        <v>124</v>
      </c>
      <c r="D71">
        <f ca="1">AVERAGE(VALUE(INDIRECT("J"&amp;(MATCH(B71,B72:B503,0)+71))),VALUE(INDIRECT("J"&amp;(MATCH(B71,B72:B503,0)+82))),VALUE(INDIRECT("J"&amp;(MATCH(B71,B72:B503,0)+93))),VALUE(INDIRECT("J"&amp;(MATCH(B71,B72:B503,0)+104))))</f>
        <v>30.490000000000002</v>
      </c>
      <c r="E71" t="str">
        <f t="shared" ca="1" si="10"/>
        <v>no data</v>
      </c>
      <c r="F71" t="str">
        <f t="shared" ca="1" si="11"/>
        <v/>
      </c>
      <c r="G71" t="str">
        <f t="shared" ref="G71:G76" ca="1" si="12">IF(F71&lt;&gt;"", G70 &amp; ", " &amp; IFERROR(LEFT(F71,FIND("(",F71) - 2),F71),G70)</f>
        <v/>
      </c>
      <c r="I71" t="str">
        <f t="shared" ca="1" si="4"/>
        <v>N/A</v>
      </c>
      <c r="J71" t="str">
        <f t="shared" si="5"/>
        <v>N/A</v>
      </c>
      <c r="K71">
        <f t="shared" ca="1" si="6"/>
        <v>30.49</v>
      </c>
      <c r="L71" t="str">
        <f t="shared" ca="1" si="7"/>
        <v>N/A</v>
      </c>
      <c r="M71" t="str">
        <f t="shared" ca="1" si="8"/>
        <v>N/A</v>
      </c>
      <c r="N71" t="str">
        <f t="shared" ca="1" si="9"/>
        <v>N/A</v>
      </c>
    </row>
    <row r="72" spans="1:14" x14ac:dyDescent="0.3">
      <c r="A72" s="1">
        <v>4</v>
      </c>
      <c r="B72" t="s">
        <v>126</v>
      </c>
      <c r="D72">
        <f ca="1">AVERAGE(VALUE(INDIRECT("J"&amp;(MATCH(B72,B73:B504,0)+72))),VALUE(INDIRECT("J"&amp;(MATCH(B72,B73:B504,0)+83))),VALUE(INDIRECT("J"&amp;(MATCH(B72,B73:B504,0)+94))),VALUE(INDIRECT("J"&amp;(MATCH(B72,B73:B504,0)+105))))</f>
        <v>1.8325</v>
      </c>
      <c r="E72" t="str">
        <f t="shared" ca="1" si="10"/>
        <v>no data</v>
      </c>
      <c r="F72" t="str">
        <f t="shared" ca="1" si="11"/>
        <v/>
      </c>
      <c r="G72" t="str">
        <f t="shared" ca="1" si="12"/>
        <v/>
      </c>
      <c r="I72" t="str">
        <f t="shared" ca="1" si="4"/>
        <v>N/A</v>
      </c>
      <c r="J72" t="str">
        <f t="shared" si="5"/>
        <v>N/A</v>
      </c>
      <c r="K72">
        <f t="shared" ca="1" si="6"/>
        <v>1.8325</v>
      </c>
      <c r="L72" t="str">
        <f t="shared" ca="1" si="7"/>
        <v>N/A</v>
      </c>
      <c r="M72" t="str">
        <f t="shared" ca="1" si="8"/>
        <v>N/A</v>
      </c>
      <c r="N72" t="str">
        <f t="shared" ca="1" si="9"/>
        <v>N/A</v>
      </c>
    </row>
    <row r="73" spans="1:14" x14ac:dyDescent="0.3">
      <c r="A73" s="1">
        <v>5</v>
      </c>
      <c r="B73" t="s">
        <v>128</v>
      </c>
      <c r="C73" t="s">
        <v>8664</v>
      </c>
      <c r="D73">
        <f ca="1">AVERAGE(VALUE(INDIRECT("J"&amp;(MATCH(B73,B74:B505,0)+73))),VALUE(INDIRECT("J"&amp;(MATCH(B73,B74:B505,0)+84))),VALUE(INDIRECT("J"&amp;(MATCH(B73,B74:B505,0)+95))),VALUE(INDIRECT("J"&amp;(MATCH(B73,B74:B505,0)+106))))</f>
        <v>4.5924999999999994</v>
      </c>
      <c r="E73" t="str">
        <f t="shared" ca="1" si="10"/>
        <v>above average</v>
      </c>
      <c r="F73" t="str">
        <f t="shared" ca="1" si="11"/>
        <v>price/sales (ttm)</v>
      </c>
      <c r="G73" t="str">
        <f t="shared" ca="1" si="12"/>
        <v>, price/sales</v>
      </c>
      <c r="I73" t="str">
        <f t="shared" ca="1" si="4"/>
        <v>N/A</v>
      </c>
      <c r="J73">
        <f t="shared" si="5"/>
        <v>14.32</v>
      </c>
      <c r="K73">
        <f t="shared" ca="1" si="6"/>
        <v>4.5925000000000002</v>
      </c>
      <c r="L73" t="str">
        <f t="shared" ca="1" si="7"/>
        <v>N/A</v>
      </c>
      <c r="M73" t="str">
        <f t="shared" ca="1" si="8"/>
        <v>N/A</v>
      </c>
      <c r="N73" t="str">
        <f t="shared" ca="1" si="9"/>
        <v>N/A</v>
      </c>
    </row>
    <row r="74" spans="1:14" x14ac:dyDescent="0.3">
      <c r="A74" s="1">
        <v>6</v>
      </c>
      <c r="B74" t="s">
        <v>130</v>
      </c>
      <c r="C74" t="s">
        <v>8665</v>
      </c>
      <c r="D74">
        <f ca="1">AVERAGE(VALUE(INDIRECT("J"&amp;(MATCH(B74,B75:B506,0)+74))),VALUE(INDIRECT("J"&amp;(MATCH(B74,B75:B506,0)+85))),VALUE(INDIRECT("J"&amp;(MATCH(B74,B75:B506,0)+96))),VALUE(INDIRECT("J"&amp;(MATCH(B74,B75:B506,0)+107))))</f>
        <v>5.0024999999999995</v>
      </c>
      <c r="E74" t="str">
        <f t="shared" ca="1" si="10"/>
        <v>above average</v>
      </c>
      <c r="F74" t="str">
        <f t="shared" ca="1" si="11"/>
        <v>price/book (mrq)</v>
      </c>
      <c r="G74" t="str">
        <f t="shared" ca="1" si="12"/>
        <v>, price/sales, price/book</v>
      </c>
      <c r="I74" t="str">
        <f t="shared" ca="1" si="4"/>
        <v>N/A</v>
      </c>
      <c r="J74">
        <f t="shared" si="5"/>
        <v>9.6199999999999992</v>
      </c>
      <c r="K74">
        <f t="shared" ca="1" si="6"/>
        <v>5.0025000000000004</v>
      </c>
      <c r="L74" t="str">
        <f t="shared" ca="1" si="7"/>
        <v>N/A</v>
      </c>
      <c r="M74" t="str">
        <f t="shared" ca="1" si="8"/>
        <v>N/A</v>
      </c>
      <c r="N74" t="str">
        <f t="shared" ca="1" si="9"/>
        <v>N/A</v>
      </c>
    </row>
    <row r="75" spans="1:14" x14ac:dyDescent="0.3">
      <c r="A75" s="1">
        <v>7</v>
      </c>
      <c r="B75" t="s">
        <v>132</v>
      </c>
      <c r="D75" t="e">
        <f ca="1">AVERAGE(VALUE(INDIRECT("J"&amp;(MATCH(B75,B76:B507,0)+75))),VALUE(INDIRECT("J"&amp;(MATCH(B75,B76:B507,0)+86))),VALUE(INDIRECT("J"&amp;(MATCH(B75,B76:B507,0)+97))),VALUE(INDIRECT("J"&amp;(MATCH(B75,B76:B507,0)+108))))</f>
        <v>#VALUE!</v>
      </c>
      <c r="E75" t="e">
        <f t="shared" ca="1" si="10"/>
        <v>#VALUE!</v>
      </c>
      <c r="F75" t="e">
        <f t="shared" ca="1" si="11"/>
        <v>#VALUE!</v>
      </c>
      <c r="G75" t="e">
        <f t="shared" ca="1" si="12"/>
        <v>#VALUE!</v>
      </c>
      <c r="I75" t="str">
        <f t="shared" ca="1" si="4"/>
        <v>N/A</v>
      </c>
      <c r="J75" t="str">
        <f t="shared" si="5"/>
        <v>N/A</v>
      </c>
      <c r="K75" t="str">
        <f t="shared" ca="1" si="6"/>
        <v>N/A</v>
      </c>
      <c r="L75" t="str">
        <f t="shared" ca="1" si="7"/>
        <v>N/A</v>
      </c>
      <c r="M75" t="str">
        <f t="shared" ca="1" si="8"/>
        <v>N/A</v>
      </c>
      <c r="N75" t="str">
        <f t="shared" ca="1" si="9"/>
        <v>N/A</v>
      </c>
    </row>
    <row r="76" spans="1:14" x14ac:dyDescent="0.3">
      <c r="A76" s="1">
        <v>8</v>
      </c>
      <c r="B76" t="s">
        <v>133</v>
      </c>
      <c r="D76" t="e">
        <f ca="1">AVERAGE(VALUE(INDIRECT("J"&amp;(MATCH(B76,B77:B508,0)+76))),VALUE(INDIRECT("J"&amp;(MATCH(B76,B77:B508,0)+87))),VALUE(INDIRECT("J"&amp;(MATCH(B76,B77:B508,0)+98))),VALUE(INDIRECT("J"&amp;(MATCH(B76,B77:B508,0)+109))))</f>
        <v>#VALUE!</v>
      </c>
      <c r="E76" t="e">
        <f t="shared" ca="1" si="10"/>
        <v>#VALUE!</v>
      </c>
      <c r="F76" t="e">
        <f t="shared" ca="1" si="11"/>
        <v>#VALUE!</v>
      </c>
      <c r="G76" t="e">
        <f t="shared" ca="1" si="12"/>
        <v>#VALUE!</v>
      </c>
      <c r="I76" t="str">
        <f t="shared" ca="1" si="4"/>
        <v>N/A</v>
      </c>
      <c r="J76" t="str">
        <f t="shared" si="5"/>
        <v>N/A</v>
      </c>
      <c r="K76" t="str">
        <f t="shared" ca="1" si="6"/>
        <v>N/A</v>
      </c>
      <c r="L76" t="str">
        <f t="shared" ca="1" si="7"/>
        <v>N/A</v>
      </c>
      <c r="M76" t="str">
        <f t="shared" ca="1" si="8"/>
        <v>N/A</v>
      </c>
      <c r="N76" t="str">
        <f t="shared" ca="1" si="9"/>
        <v>N/A</v>
      </c>
    </row>
    <row r="77" spans="1:14" x14ac:dyDescent="0.3">
      <c r="F77" t="e">
        <f ca="1">IF(F76="",IF(F75="",IF(F74="",IF(F73="",IF(F72="",IF(F71="",IFERROR(LEFT(F70,FIND("(",F70) - 2),F70),IFERROR(LEFT(F71,FIND("(",F71) - 2),F71)),IFERROR(LEFT(F72,FIND("(",F72) - 2),F72)),IFERROR(LEFT(F73,FIND("(",F73) - 2),F73)),IFERROR(LEFT(F74,FIND("(",F74) - 2),F74)),IFERROR(LEFT(F75,FIND("(",F75) - 2),F75)),IFERROR(LEFT(F76,FIND("(",F76) - 2),F76))</f>
        <v>#VALUE!</v>
      </c>
      <c r="G77" t="e">
        <f ca="1">TRIM(IF(LEFT(G76,1)=",",REPLACE(G76,1,1,""),SUBSTITUTE(G76,F77, "and " &amp; F77)))</f>
        <v>#VALUE!</v>
      </c>
      <c r="I77" t="str">
        <f t="shared" ca="1" si="4"/>
        <v>N/A</v>
      </c>
      <c r="J77" t="str">
        <f t="shared" si="5"/>
        <v>N/A</v>
      </c>
      <c r="K77" t="str">
        <f t="shared" si="6"/>
        <v>N/A</v>
      </c>
      <c r="L77" t="str">
        <f t="shared" si="7"/>
        <v>N/A</v>
      </c>
      <c r="M77" t="str">
        <f t="shared" ca="1" si="8"/>
        <v>N/A</v>
      </c>
      <c r="N77" t="str">
        <f t="shared" ca="1" si="9"/>
        <v>N/A</v>
      </c>
    </row>
    <row r="78" spans="1:14" x14ac:dyDescent="0.3">
      <c r="A78" s="1">
        <v>0</v>
      </c>
      <c r="B78" t="s">
        <v>134</v>
      </c>
      <c r="C78" t="s">
        <v>8666</v>
      </c>
      <c r="D78" t="e">
        <f ca="1">IF(COUNTIF(E70:E76,"=above average")&gt;0,"There are some indications that "&amp;D1&amp;" may be overvalued. The company has a higher " &amp; G77 &amp; " than the comparable average", "Inconclusive")</f>
        <v>#VALUE!</v>
      </c>
      <c r="I78" t="str">
        <f t="shared" ca="1" si="4"/>
        <v>N/A</v>
      </c>
      <c r="J78" t="str">
        <f t="shared" si="5"/>
        <v>N/A</v>
      </c>
      <c r="K78" t="str">
        <f t="shared" ca="1" si="6"/>
        <v>N/A</v>
      </c>
      <c r="L78" t="str">
        <f t="shared" si="7"/>
        <v>N/A</v>
      </c>
      <c r="M78" t="str">
        <f t="shared" si="8"/>
        <v>N/A</v>
      </c>
      <c r="N78" t="str">
        <f t="shared" si="9"/>
        <v>N/A</v>
      </c>
    </row>
    <row r="79" spans="1:14" x14ac:dyDescent="0.3">
      <c r="A79" s="1">
        <v>1</v>
      </c>
      <c r="B79" t="s">
        <v>136</v>
      </c>
      <c r="C79" t="s">
        <v>137</v>
      </c>
      <c r="I79" t="str">
        <f t="shared" si="4"/>
        <v>N/A</v>
      </c>
      <c r="J79" t="str">
        <f t="shared" si="5"/>
        <v>N/A</v>
      </c>
      <c r="K79" t="str">
        <f t="shared" si="6"/>
        <v>N/A</v>
      </c>
      <c r="L79" t="str">
        <f t="shared" si="7"/>
        <v>N/A</v>
      </c>
      <c r="M79" t="str">
        <f t="shared" si="8"/>
        <v>N/A</v>
      </c>
      <c r="N79" t="str">
        <f t="shared" si="9"/>
        <v>N/A</v>
      </c>
    </row>
    <row r="80" spans="1:14" x14ac:dyDescent="0.3">
      <c r="I80" t="str">
        <f t="shared" si="4"/>
        <v>N/A</v>
      </c>
      <c r="J80" t="str">
        <f t="shared" si="5"/>
        <v>N/A</v>
      </c>
      <c r="K80" t="str">
        <f t="shared" si="6"/>
        <v>N/A</v>
      </c>
      <c r="L80" t="str">
        <f t="shared" si="7"/>
        <v>N/A</v>
      </c>
      <c r="M80" t="str">
        <f t="shared" si="8"/>
        <v>N/A</v>
      </c>
      <c r="N80" t="str">
        <f t="shared" si="9"/>
        <v>N/A</v>
      </c>
    </row>
    <row r="81" spans="1:14" x14ac:dyDescent="0.3">
      <c r="A81" s="1">
        <v>0</v>
      </c>
      <c r="B81" t="s">
        <v>138</v>
      </c>
      <c r="C81" t="s">
        <v>8667</v>
      </c>
      <c r="F81" t="str">
        <f t="shared" ref="F81:F87" ca="1" si="13">IF(E70="below average",LOWER(TRIM(IF(ISNUMBER(VALUE(RIGHT(B70,1))),REPLACE(B70,LEN(B70),1,""),B70))),"")</f>
        <v>trailing p/e</v>
      </c>
      <c r="G81" t="str">
        <f ca="1">IFERROR(LEFT(F81,FIND("(",F81) - 2),F81)</f>
        <v>trailing p/e</v>
      </c>
      <c r="I81" t="str">
        <f t="shared" ca="1" si="4"/>
        <v>N/A</v>
      </c>
      <c r="J81">
        <f t="shared" si="5"/>
        <v>-4.6200000000000005E-2</v>
      </c>
      <c r="K81" t="str">
        <f t="shared" si="6"/>
        <v>N/A</v>
      </c>
      <c r="L81" t="str">
        <f t="shared" si="7"/>
        <v>N/A</v>
      </c>
      <c r="M81" t="str">
        <f t="shared" ca="1" si="8"/>
        <v>N/A</v>
      </c>
      <c r="N81" t="str">
        <f t="shared" ca="1" si="9"/>
        <v>N/A</v>
      </c>
    </row>
    <row r="82" spans="1:14" x14ac:dyDescent="0.3">
      <c r="A82" s="1">
        <v>1</v>
      </c>
      <c r="B82" t="s">
        <v>140</v>
      </c>
      <c r="C82" t="s">
        <v>8668</v>
      </c>
      <c r="F82" t="str">
        <f t="shared" ca="1" si="13"/>
        <v/>
      </c>
      <c r="G82" t="str">
        <f t="shared" ref="G82:G87" ca="1" si="14">IF(F82&lt;&gt;"", G81 &amp; ", " &amp; IFERROR(LEFT(F82,FIND("(",F82) - 2),F82),G81)</f>
        <v>trailing p/e</v>
      </c>
      <c r="I82" t="str">
        <f t="shared" ca="1" si="4"/>
        <v>N/A</v>
      </c>
      <c r="J82">
        <f t="shared" si="5"/>
        <v>-7.3700000000000002E-2</v>
      </c>
      <c r="K82" t="str">
        <f t="shared" si="6"/>
        <v>N/A</v>
      </c>
      <c r="L82" t="str">
        <f t="shared" si="7"/>
        <v>N/A</v>
      </c>
      <c r="M82" t="str">
        <f t="shared" ca="1" si="8"/>
        <v>N/A</v>
      </c>
      <c r="N82" t="str">
        <f t="shared" ca="1" si="9"/>
        <v>N/A</v>
      </c>
    </row>
    <row r="83" spans="1:14" x14ac:dyDescent="0.3">
      <c r="F83" t="str">
        <f t="shared" ca="1" si="13"/>
        <v/>
      </c>
      <c r="G83" t="str">
        <f t="shared" ca="1" si="14"/>
        <v>trailing p/e</v>
      </c>
      <c r="I83" t="str">
        <f t="shared" ca="1" si="4"/>
        <v>N/A</v>
      </c>
      <c r="J83" t="str">
        <f t="shared" si="5"/>
        <v>N/A</v>
      </c>
      <c r="K83" t="str">
        <f t="shared" si="6"/>
        <v>N/A</v>
      </c>
      <c r="L83" t="str">
        <f t="shared" si="7"/>
        <v>N/A</v>
      </c>
      <c r="M83" t="str">
        <f t="shared" ca="1" si="8"/>
        <v>N/A</v>
      </c>
      <c r="N83" t="str">
        <f t="shared" ca="1" si="9"/>
        <v>N/A</v>
      </c>
    </row>
    <row r="84" spans="1:14" x14ac:dyDescent="0.3">
      <c r="A84" s="1">
        <v>0</v>
      </c>
      <c r="B84" t="s">
        <v>142</v>
      </c>
      <c r="C84" t="s">
        <v>8669</v>
      </c>
      <c r="F84" t="str">
        <f t="shared" ca="1" si="13"/>
        <v/>
      </c>
      <c r="G84" t="str">
        <f t="shared" ca="1" si="14"/>
        <v>trailing p/e</v>
      </c>
      <c r="I84" t="str">
        <f t="shared" ca="1" si="4"/>
        <v>N/A</v>
      </c>
      <c r="J84">
        <f t="shared" si="5"/>
        <v>-2.4199999999999999E-2</v>
      </c>
      <c r="K84" t="str">
        <f t="shared" si="6"/>
        <v>N/A</v>
      </c>
      <c r="L84" t="str">
        <f t="shared" si="7"/>
        <v>N/A</v>
      </c>
      <c r="M84" t="str">
        <f t="shared" ca="1" si="8"/>
        <v>N/A</v>
      </c>
      <c r="N84" t="str">
        <f t="shared" ca="1" si="9"/>
        <v>N/A</v>
      </c>
    </row>
    <row r="85" spans="1:14" x14ac:dyDescent="0.3">
      <c r="A85" s="1">
        <v>1</v>
      </c>
      <c r="B85" t="s">
        <v>144</v>
      </c>
      <c r="C85" t="s">
        <v>8670</v>
      </c>
      <c r="F85" t="str">
        <f t="shared" ca="1" si="13"/>
        <v/>
      </c>
      <c r="G85" t="str">
        <f t="shared" ca="1" si="14"/>
        <v>trailing p/e</v>
      </c>
      <c r="I85" t="str">
        <f t="shared" ca="1" si="4"/>
        <v>N/A</v>
      </c>
      <c r="J85">
        <f t="shared" si="5"/>
        <v>-3.4000000000000002E-2</v>
      </c>
      <c r="K85" t="str">
        <f t="shared" si="6"/>
        <v>N/A</v>
      </c>
      <c r="L85" t="str">
        <f t="shared" si="7"/>
        <v>N/A</v>
      </c>
      <c r="M85" t="str">
        <f t="shared" ca="1" si="8"/>
        <v>N/A</v>
      </c>
      <c r="N85" t="str">
        <f t="shared" ca="1" si="9"/>
        <v>N/A</v>
      </c>
    </row>
    <row r="86" spans="1:14" x14ac:dyDescent="0.3">
      <c r="F86" t="e">
        <f t="shared" ca="1" si="13"/>
        <v>#VALUE!</v>
      </c>
      <c r="G86" t="e">
        <f t="shared" ca="1" si="14"/>
        <v>#VALUE!</v>
      </c>
      <c r="I86" t="str">
        <f t="shared" ca="1" si="4"/>
        <v>N/A</v>
      </c>
      <c r="J86" t="str">
        <f t="shared" si="5"/>
        <v>N/A</v>
      </c>
      <c r="K86" t="str">
        <f t="shared" si="6"/>
        <v>N/A</v>
      </c>
      <c r="L86" t="str">
        <f t="shared" si="7"/>
        <v>N/A</v>
      </c>
      <c r="M86" t="str">
        <f t="shared" ca="1" si="8"/>
        <v>N/A</v>
      </c>
      <c r="N86" t="str">
        <f t="shared" ca="1" si="9"/>
        <v>N/A</v>
      </c>
    </row>
    <row r="87" spans="1:14" x14ac:dyDescent="0.3">
      <c r="A87" s="1">
        <v>0</v>
      </c>
      <c r="B87" t="s">
        <v>146</v>
      </c>
      <c r="C87" t="s">
        <v>8671</v>
      </c>
      <c r="F87" t="e">
        <f t="shared" ca="1" si="13"/>
        <v>#VALUE!</v>
      </c>
      <c r="G87" t="e">
        <f t="shared" ca="1" si="14"/>
        <v>#VALUE!</v>
      </c>
      <c r="I87" t="str">
        <f t="shared" ca="1" si="4"/>
        <v>N/A</v>
      </c>
      <c r="J87">
        <f t="shared" si="5"/>
        <v>573190000</v>
      </c>
      <c r="K87" t="str">
        <f t="shared" si="6"/>
        <v>N/A</v>
      </c>
      <c r="L87" t="str">
        <f t="shared" si="7"/>
        <v>N/A</v>
      </c>
      <c r="M87" t="str">
        <f t="shared" ca="1" si="8"/>
        <v>N/A</v>
      </c>
      <c r="N87" t="str">
        <f t="shared" ca="1" si="9"/>
        <v>N/A</v>
      </c>
    </row>
    <row r="88" spans="1:14" x14ac:dyDescent="0.3">
      <c r="A88" s="1">
        <v>1</v>
      </c>
      <c r="B88" t="s">
        <v>147</v>
      </c>
      <c r="C88" t="s">
        <v>3198</v>
      </c>
      <c r="F88" t="e">
        <f ca="1">IF(F87="",IF(F86="",IF(F85="",IF(F84="",IF(F83="",IF(F82="",IFERROR(LEFT(F81,FIND("(",F81) - 2),F81),IFERROR(LEFT(F82,FIND("(",F82) - 2),F82)),IFERROR(LEFT(F83,FIND("(",F83) - 2),F83)),IFERROR(LEFT(F84,FIND("(",F84) - 2),F84)),IFERROR(LEFT(F85,FIND("(",F85) - 2),F85)),IFERROR(LEFT(F86,FIND("(",F86) - 2),F86)),IFERROR(LEFT(F87,FIND("(",F87) - 2),F87))</f>
        <v>#VALUE!</v>
      </c>
      <c r="G88" t="e">
        <f ca="1">TRIM(IF(LEFT(G87,1)=",",REPLACE(G87,1,1,""),SUBSTITUTE(G87,F88, "and " &amp; F88)))</f>
        <v>#VALUE!</v>
      </c>
      <c r="I88" t="str">
        <f t="shared" ca="1" si="4"/>
        <v>N/A</v>
      </c>
      <c r="J88">
        <f t="shared" si="5"/>
        <v>2.61</v>
      </c>
      <c r="K88" t="str">
        <f t="shared" si="6"/>
        <v>N/A</v>
      </c>
      <c r="L88" t="str">
        <f t="shared" si="7"/>
        <v>N/A</v>
      </c>
      <c r="M88" t="str">
        <f t="shared" ca="1" si="8"/>
        <v>N/A</v>
      </c>
      <c r="N88" t="str">
        <f t="shared" ca="1" si="9"/>
        <v>N/A</v>
      </c>
    </row>
    <row r="89" spans="1:14" x14ac:dyDescent="0.3">
      <c r="A89" s="1">
        <v>2</v>
      </c>
      <c r="B89" t="s">
        <v>149</v>
      </c>
      <c r="C89" t="s">
        <v>4968</v>
      </c>
      <c r="D89" t="e">
        <f ca="1">IF(COUNTIF(E70:E76,"=below average")&gt;0,"There are some indications that "&amp;D1&amp;" may be undervalued. The company has a lower " &amp; G88 &amp; " than the comparable average", "Inconclusive")</f>
        <v>#VALUE!</v>
      </c>
      <c r="I89" t="str">
        <f t="shared" ca="1" si="4"/>
        <v>N/A</v>
      </c>
      <c r="J89">
        <f t="shared" si="5"/>
        <v>0.35600000000000004</v>
      </c>
      <c r="K89" t="str">
        <f t="shared" ca="1" si="6"/>
        <v>N/A</v>
      </c>
      <c r="L89" t="str">
        <f t="shared" si="7"/>
        <v>N/A</v>
      </c>
      <c r="M89" t="str">
        <f t="shared" si="8"/>
        <v>N/A</v>
      </c>
      <c r="N89" t="str">
        <f t="shared" si="9"/>
        <v>N/A</v>
      </c>
    </row>
    <row r="90" spans="1:14" x14ac:dyDescent="0.3">
      <c r="A90" s="1">
        <v>3</v>
      </c>
      <c r="B90" t="s">
        <v>151</v>
      </c>
      <c r="C90" t="s">
        <v>8672</v>
      </c>
      <c r="I90" t="str">
        <f t="shared" si="4"/>
        <v>N/A</v>
      </c>
      <c r="J90">
        <f t="shared" si="5"/>
        <v>381000000</v>
      </c>
      <c r="K90" t="str">
        <f t="shared" si="6"/>
        <v>N/A</v>
      </c>
      <c r="L90" t="str">
        <f t="shared" si="7"/>
        <v>N/A</v>
      </c>
      <c r="M90" t="str">
        <f t="shared" si="8"/>
        <v>N/A</v>
      </c>
      <c r="N90" t="str">
        <f t="shared" si="9"/>
        <v>N/A</v>
      </c>
    </row>
    <row r="91" spans="1:14" x14ac:dyDescent="0.3">
      <c r="A91" s="1">
        <v>4</v>
      </c>
      <c r="B91" t="s">
        <v>153</v>
      </c>
      <c r="C91" t="s">
        <v>8673</v>
      </c>
      <c r="I91" t="str">
        <f t="shared" si="4"/>
        <v>N/A</v>
      </c>
      <c r="J91">
        <f t="shared" si="5"/>
        <v>-9310000</v>
      </c>
      <c r="K91" t="str">
        <f t="shared" si="6"/>
        <v>N/A</v>
      </c>
      <c r="L91" t="str">
        <f t="shared" si="7"/>
        <v>N/A</v>
      </c>
      <c r="M91" t="str">
        <f t="shared" si="8"/>
        <v>N/A</v>
      </c>
      <c r="N91" t="str">
        <f t="shared" si="9"/>
        <v>N/A</v>
      </c>
    </row>
    <row r="92" spans="1:14" x14ac:dyDescent="0.3">
      <c r="A92" s="1">
        <v>5</v>
      </c>
      <c r="B92" t="s">
        <v>155</v>
      </c>
      <c r="C92" t="s">
        <v>8674</v>
      </c>
      <c r="I92" t="str">
        <f t="shared" si="4"/>
        <v>N/A</v>
      </c>
      <c r="J92">
        <f t="shared" si="5"/>
        <v>-25990000</v>
      </c>
      <c r="K92" t="str">
        <f t="shared" si="6"/>
        <v>N/A</v>
      </c>
      <c r="L92" t="str">
        <f t="shared" si="7"/>
        <v>N/A</v>
      </c>
      <c r="M92" t="str">
        <f t="shared" si="8"/>
        <v>N/A</v>
      </c>
      <c r="N92" t="str">
        <f t="shared" si="9"/>
        <v>N/A</v>
      </c>
    </row>
    <row r="93" spans="1:14" x14ac:dyDescent="0.3">
      <c r="A93" s="1">
        <v>6</v>
      </c>
      <c r="B93" t="s">
        <v>157</v>
      </c>
      <c r="C93" t="s">
        <v>8651</v>
      </c>
      <c r="I93" t="str">
        <f t="shared" si="4"/>
        <v>N/A</v>
      </c>
      <c r="J93">
        <f t="shared" si="5"/>
        <v>-0.12</v>
      </c>
      <c r="K93" t="str">
        <f t="shared" si="6"/>
        <v>N/A</v>
      </c>
      <c r="L93" t="str">
        <f t="shared" si="7"/>
        <v>N/A</v>
      </c>
      <c r="M93" t="str">
        <f t="shared" si="8"/>
        <v>N/A</v>
      </c>
      <c r="N93" t="str">
        <f t="shared" si="9"/>
        <v>N/A</v>
      </c>
    </row>
    <row r="94" spans="1:14" x14ac:dyDescent="0.3">
      <c r="A94" s="1">
        <v>7</v>
      </c>
      <c r="B94" t="s">
        <v>158</v>
      </c>
      <c r="I94" t="str">
        <f t="shared" si="4"/>
        <v>N/A</v>
      </c>
      <c r="J94" t="str">
        <f t="shared" si="5"/>
        <v>N/A</v>
      </c>
      <c r="K94" t="str">
        <f t="shared" si="6"/>
        <v>N/A</v>
      </c>
      <c r="L94" t="str">
        <f t="shared" si="7"/>
        <v>N/A</v>
      </c>
      <c r="M94" t="str">
        <f t="shared" si="8"/>
        <v>N/A</v>
      </c>
      <c r="N94" t="str">
        <f t="shared" si="9"/>
        <v>N/A</v>
      </c>
    </row>
    <row r="95" spans="1:14" x14ac:dyDescent="0.3">
      <c r="I95" t="str">
        <f t="shared" si="4"/>
        <v>N/A</v>
      </c>
      <c r="J95" t="str">
        <f t="shared" si="5"/>
        <v>N/A</v>
      </c>
      <c r="K95" t="str">
        <f t="shared" si="6"/>
        <v>N/A</v>
      </c>
      <c r="L95" t="str">
        <f t="shared" si="7"/>
        <v>N/A</v>
      </c>
      <c r="M95" t="str">
        <f t="shared" si="8"/>
        <v>N/A</v>
      </c>
      <c r="N95" t="str">
        <f t="shared" si="9"/>
        <v>N/A</v>
      </c>
    </row>
    <row r="96" spans="1:14" x14ac:dyDescent="0.3">
      <c r="A96" s="1">
        <v>0</v>
      </c>
      <c r="B96" t="s">
        <v>159</v>
      </c>
      <c r="C96" t="s">
        <v>8675</v>
      </c>
      <c r="I96" t="str">
        <f t="shared" si="4"/>
        <v>N/A</v>
      </c>
      <c r="J96">
        <f t="shared" si="5"/>
        <v>503560000</v>
      </c>
      <c r="K96" t="str">
        <f t="shared" si="6"/>
        <v>N/A</v>
      </c>
      <c r="L96" t="str">
        <f t="shared" si="7"/>
        <v>N/A</v>
      </c>
      <c r="M96" t="str">
        <f t="shared" si="8"/>
        <v>N/A</v>
      </c>
      <c r="N96" t="str">
        <f t="shared" si="9"/>
        <v>N/A</v>
      </c>
    </row>
    <row r="97" spans="1:14" x14ac:dyDescent="0.3">
      <c r="A97" s="1">
        <v>1</v>
      </c>
      <c r="B97" t="s">
        <v>161</v>
      </c>
      <c r="C97" t="s">
        <v>6309</v>
      </c>
      <c r="I97" t="str">
        <f t="shared" si="4"/>
        <v>N/A</v>
      </c>
      <c r="J97">
        <f t="shared" si="5"/>
        <v>2.23</v>
      </c>
      <c r="K97" t="str">
        <f t="shared" si="6"/>
        <v>N/A</v>
      </c>
      <c r="L97" t="str">
        <f t="shared" si="7"/>
        <v>N/A</v>
      </c>
      <c r="M97" t="str">
        <f t="shared" si="8"/>
        <v>N/A</v>
      </c>
      <c r="N97" t="str">
        <f t="shared" si="9"/>
        <v>N/A</v>
      </c>
    </row>
    <row r="98" spans="1:14" x14ac:dyDescent="0.3">
      <c r="A98" s="1">
        <v>2</v>
      </c>
      <c r="B98" t="s">
        <v>163</v>
      </c>
      <c r="I98" t="str">
        <f t="shared" si="4"/>
        <v>N/A</v>
      </c>
      <c r="J98" t="str">
        <f t="shared" si="5"/>
        <v>N/A</v>
      </c>
      <c r="K98" t="str">
        <f t="shared" si="6"/>
        <v>N/A</v>
      </c>
      <c r="L98" t="str">
        <f t="shared" si="7"/>
        <v>N/A</v>
      </c>
      <c r="M98" t="str">
        <f t="shared" si="8"/>
        <v>N/A</v>
      </c>
      <c r="N98" t="str">
        <f t="shared" si="9"/>
        <v>N/A</v>
      </c>
    </row>
    <row r="99" spans="1:14" x14ac:dyDescent="0.3">
      <c r="A99" s="1">
        <v>3</v>
      </c>
      <c r="B99" t="s">
        <v>165</v>
      </c>
      <c r="I99" t="str">
        <f t="shared" si="4"/>
        <v>N/A</v>
      </c>
      <c r="J99" t="str">
        <f t="shared" si="5"/>
        <v>N/A</v>
      </c>
      <c r="K99" t="str">
        <f t="shared" si="6"/>
        <v>N/A</v>
      </c>
      <c r="L99" t="str">
        <f t="shared" si="7"/>
        <v>N/A</v>
      </c>
      <c r="M99" t="str">
        <f t="shared" si="8"/>
        <v>N/A</v>
      </c>
      <c r="N99" t="str">
        <f t="shared" si="9"/>
        <v>N/A</v>
      </c>
    </row>
    <row r="100" spans="1:14" x14ac:dyDescent="0.3">
      <c r="A100" s="1">
        <v>4</v>
      </c>
      <c r="B100" t="s">
        <v>167</v>
      </c>
      <c r="C100" t="s">
        <v>4947</v>
      </c>
      <c r="I100" t="str">
        <f t="shared" si="4"/>
        <v>N/A</v>
      </c>
      <c r="J100">
        <f t="shared" si="5"/>
        <v>1.83</v>
      </c>
      <c r="K100" t="str">
        <f t="shared" si="6"/>
        <v>N/A</v>
      </c>
      <c r="L100" t="str">
        <f t="shared" si="7"/>
        <v>N/A</v>
      </c>
      <c r="M100" t="str">
        <f t="shared" si="8"/>
        <v>N/A</v>
      </c>
      <c r="N100" t="str">
        <f t="shared" si="9"/>
        <v>N/A</v>
      </c>
    </row>
    <row r="101" spans="1:14" x14ac:dyDescent="0.3">
      <c r="A101" s="1">
        <v>5</v>
      </c>
      <c r="B101" t="s">
        <v>169</v>
      </c>
      <c r="C101" t="s">
        <v>8676</v>
      </c>
      <c r="I101" t="str">
        <f t="shared" si="4"/>
        <v>N/A</v>
      </c>
      <c r="J101">
        <f t="shared" si="5"/>
        <v>3.79</v>
      </c>
      <c r="K101" t="str">
        <f t="shared" si="6"/>
        <v>N/A</v>
      </c>
      <c r="L101" t="str">
        <f t="shared" si="7"/>
        <v>N/A</v>
      </c>
      <c r="M101" t="str">
        <f t="shared" si="8"/>
        <v>N/A</v>
      </c>
      <c r="N101" t="str">
        <f t="shared" si="9"/>
        <v>N/A</v>
      </c>
    </row>
    <row r="102" spans="1:14" x14ac:dyDescent="0.3">
      <c r="I102" t="str">
        <f t="shared" si="4"/>
        <v>N/A</v>
      </c>
      <c r="J102" t="str">
        <f t="shared" si="5"/>
        <v>N/A</v>
      </c>
      <c r="K102" t="str">
        <f t="shared" si="6"/>
        <v>N/A</v>
      </c>
      <c r="L102" t="str">
        <f t="shared" si="7"/>
        <v>N/A</v>
      </c>
      <c r="M102" t="str">
        <f t="shared" si="8"/>
        <v>N/A</v>
      </c>
      <c r="N102" t="str">
        <f t="shared" si="9"/>
        <v>N/A</v>
      </c>
    </row>
    <row r="103" spans="1:14" x14ac:dyDescent="0.3">
      <c r="A103" s="1">
        <v>0</v>
      </c>
      <c r="B103" t="s">
        <v>171</v>
      </c>
      <c r="C103" t="s">
        <v>8677</v>
      </c>
      <c r="I103" t="str">
        <f t="shared" si="4"/>
        <v>N/A</v>
      </c>
      <c r="J103">
        <f t="shared" si="5"/>
        <v>183780000</v>
      </c>
      <c r="K103" t="str">
        <f t="shared" si="6"/>
        <v>N/A</v>
      </c>
      <c r="L103" t="str">
        <f t="shared" si="7"/>
        <v>N/A</v>
      </c>
      <c r="M103" t="str">
        <f t="shared" si="8"/>
        <v>N/A</v>
      </c>
      <c r="N103" t="str">
        <f t="shared" si="9"/>
        <v>N/A</v>
      </c>
    </row>
    <row r="104" spans="1:14" x14ac:dyDescent="0.3">
      <c r="A104" s="1">
        <v>1</v>
      </c>
      <c r="B104" t="s">
        <v>173</v>
      </c>
      <c r="C104" t="s">
        <v>8678</v>
      </c>
      <c r="I104" t="str">
        <f t="shared" si="4"/>
        <v>N/A</v>
      </c>
      <c r="J104">
        <f t="shared" si="5"/>
        <v>173070000</v>
      </c>
      <c r="K104" t="str">
        <f t="shared" si="6"/>
        <v>N/A</v>
      </c>
      <c r="L104" t="str">
        <f t="shared" si="7"/>
        <v>N/A</v>
      </c>
      <c r="M104" t="str">
        <f t="shared" si="8"/>
        <v>N/A</v>
      </c>
      <c r="N104" t="str">
        <f t="shared" si="9"/>
        <v>N/A</v>
      </c>
    </row>
    <row r="105" spans="1:14" x14ac:dyDescent="0.3">
      <c r="I105" t="str">
        <f t="shared" si="4"/>
        <v>N/A</v>
      </c>
      <c r="J105" t="str">
        <f t="shared" si="5"/>
        <v>N/A</v>
      </c>
      <c r="K105" t="str">
        <f t="shared" si="6"/>
        <v>N/A</v>
      </c>
      <c r="L105" t="str">
        <f t="shared" si="7"/>
        <v>N/A</v>
      </c>
      <c r="M105" t="str">
        <f t="shared" si="8"/>
        <v>N/A</v>
      </c>
      <c r="N105" t="str">
        <f t="shared" si="9"/>
        <v>N/A</v>
      </c>
    </row>
    <row r="106" spans="1:14" x14ac:dyDescent="0.3">
      <c r="A106" s="1">
        <v>0</v>
      </c>
      <c r="B106" t="s">
        <v>23</v>
      </c>
      <c r="I106" t="str">
        <f t="shared" si="4"/>
        <v>N/A</v>
      </c>
      <c r="J106" t="str">
        <f t="shared" si="5"/>
        <v>N/A</v>
      </c>
      <c r="K106" t="str">
        <f t="shared" si="6"/>
        <v>N/A</v>
      </c>
      <c r="L106" t="str">
        <f t="shared" si="7"/>
        <v>N/A</v>
      </c>
      <c r="M106" t="str">
        <f t="shared" si="8"/>
        <v>N/A</v>
      </c>
      <c r="N106" t="str">
        <f t="shared" si="9"/>
        <v>N/A</v>
      </c>
    </row>
    <row r="107" spans="1:14" x14ac:dyDescent="0.3">
      <c r="A107" s="1">
        <v>1</v>
      </c>
      <c r="B107" t="s">
        <v>175</v>
      </c>
      <c r="C107" t="s">
        <v>8679</v>
      </c>
      <c r="I107" t="str">
        <f t="shared" si="4"/>
        <v>N/A</v>
      </c>
      <c r="J107">
        <f t="shared" si="5"/>
        <v>0.25879999999999997</v>
      </c>
      <c r="K107" t="str">
        <f t="shared" si="6"/>
        <v>N/A</v>
      </c>
      <c r="L107" t="str">
        <f t="shared" si="7"/>
        <v>N/A</v>
      </c>
      <c r="M107" t="str">
        <f t="shared" si="8"/>
        <v>N/A</v>
      </c>
      <c r="N107" t="str">
        <f t="shared" si="9"/>
        <v>N/A</v>
      </c>
    </row>
    <row r="108" spans="1:14" x14ac:dyDescent="0.3">
      <c r="A108" s="1">
        <v>2</v>
      </c>
      <c r="B108" t="s">
        <v>177</v>
      </c>
      <c r="C108" t="s">
        <v>178</v>
      </c>
      <c r="I108" t="str">
        <f t="shared" si="4"/>
        <v>N/A</v>
      </c>
      <c r="J108">
        <f t="shared" si="5"/>
        <v>0.14019999999999999</v>
      </c>
      <c r="K108" t="str">
        <f t="shared" si="6"/>
        <v>N/A</v>
      </c>
      <c r="L108" t="str">
        <f t="shared" si="7"/>
        <v>N/A</v>
      </c>
      <c r="M108" t="str">
        <f t="shared" si="8"/>
        <v>N/A</v>
      </c>
      <c r="N108" t="str">
        <f t="shared" si="9"/>
        <v>N/A</v>
      </c>
    </row>
    <row r="109" spans="1:14" x14ac:dyDescent="0.3">
      <c r="A109" s="1">
        <v>3</v>
      </c>
      <c r="B109" t="s">
        <v>179</v>
      </c>
      <c r="C109" t="s">
        <v>8680</v>
      </c>
      <c r="I109" t="str">
        <f t="shared" si="4"/>
        <v>N/A</v>
      </c>
      <c r="J109">
        <f t="shared" si="5"/>
        <v>37.9</v>
      </c>
      <c r="K109" t="str">
        <f t="shared" si="6"/>
        <v>N/A</v>
      </c>
      <c r="L109" t="str">
        <f t="shared" si="7"/>
        <v>N/A</v>
      </c>
      <c r="M109" t="str">
        <f t="shared" si="8"/>
        <v>N/A</v>
      </c>
      <c r="N109" t="str">
        <f t="shared" si="9"/>
        <v>N/A</v>
      </c>
    </row>
    <row r="110" spans="1:14" x14ac:dyDescent="0.3">
      <c r="A110" s="1">
        <v>4</v>
      </c>
      <c r="B110" t="s">
        <v>181</v>
      </c>
      <c r="C110" t="s">
        <v>8681</v>
      </c>
      <c r="I110" t="str">
        <f t="shared" si="4"/>
        <v>N/A</v>
      </c>
      <c r="J110">
        <f t="shared" si="5"/>
        <v>23.8</v>
      </c>
      <c r="K110" t="str">
        <f t="shared" si="6"/>
        <v>N/A</v>
      </c>
      <c r="L110" t="str">
        <f t="shared" si="7"/>
        <v>N/A</v>
      </c>
      <c r="M110" t="str">
        <f t="shared" si="8"/>
        <v>N/A</v>
      </c>
      <c r="N110" t="str">
        <f t="shared" si="9"/>
        <v>N/A</v>
      </c>
    </row>
    <row r="111" spans="1:14" x14ac:dyDescent="0.3">
      <c r="A111" s="1">
        <v>5</v>
      </c>
      <c r="B111" t="s">
        <v>183</v>
      </c>
      <c r="C111" t="s">
        <v>8682</v>
      </c>
      <c r="I111" t="str">
        <f t="shared" si="4"/>
        <v>N/A</v>
      </c>
      <c r="J111">
        <f t="shared" si="5"/>
        <v>35.47</v>
      </c>
      <c r="K111" t="str">
        <f t="shared" si="6"/>
        <v>N/A</v>
      </c>
      <c r="L111" t="str">
        <f t="shared" si="7"/>
        <v>N/A</v>
      </c>
      <c r="M111" t="str">
        <f t="shared" si="8"/>
        <v>N/A</v>
      </c>
      <c r="N111" t="str">
        <f t="shared" si="9"/>
        <v>N/A</v>
      </c>
    </row>
    <row r="112" spans="1:14" x14ac:dyDescent="0.3">
      <c r="A112" s="1">
        <v>6</v>
      </c>
      <c r="B112" t="s">
        <v>185</v>
      </c>
      <c r="C112" t="s">
        <v>8683</v>
      </c>
      <c r="I112" t="str">
        <f t="shared" si="4"/>
        <v>N/A</v>
      </c>
      <c r="J112">
        <f t="shared" si="5"/>
        <v>31.93</v>
      </c>
      <c r="K112" t="str">
        <f t="shared" si="6"/>
        <v>N/A</v>
      </c>
      <c r="L112" t="str">
        <f t="shared" si="7"/>
        <v>N/A</v>
      </c>
      <c r="M112" t="str">
        <f t="shared" si="8"/>
        <v>N/A</v>
      </c>
      <c r="N112" t="str">
        <f t="shared" si="9"/>
        <v>N/A</v>
      </c>
    </row>
    <row r="113" spans="1:14" x14ac:dyDescent="0.3">
      <c r="I113" t="str">
        <f t="shared" si="4"/>
        <v>N/A</v>
      </c>
      <c r="J113" t="str">
        <f t="shared" si="5"/>
        <v>N/A</v>
      </c>
      <c r="K113" t="str">
        <f t="shared" si="6"/>
        <v>N/A</v>
      </c>
      <c r="L113" t="str">
        <f t="shared" si="7"/>
        <v>N/A</v>
      </c>
      <c r="M113" t="str">
        <f t="shared" si="8"/>
        <v>N/A</v>
      </c>
      <c r="N113" t="str">
        <f t="shared" si="9"/>
        <v>N/A</v>
      </c>
    </row>
    <row r="114" spans="1:14" x14ac:dyDescent="0.3">
      <c r="A114" s="1">
        <v>0</v>
      </c>
      <c r="B114" t="s">
        <v>187</v>
      </c>
      <c r="C114" t="s">
        <v>8684</v>
      </c>
      <c r="I114" t="str">
        <f t="shared" si="4"/>
        <v>N/A</v>
      </c>
      <c r="J114">
        <f t="shared" si="5"/>
        <v>706050</v>
      </c>
      <c r="K114" t="str">
        <f t="shared" si="6"/>
        <v>N/A</v>
      </c>
      <c r="L114" t="str">
        <f t="shared" si="7"/>
        <v>N/A</v>
      </c>
      <c r="M114" t="str">
        <f t="shared" si="8"/>
        <v>N/A</v>
      </c>
      <c r="N114" t="str">
        <f t="shared" si="9"/>
        <v>N/A</v>
      </c>
    </row>
    <row r="115" spans="1:14" x14ac:dyDescent="0.3">
      <c r="A115" s="1">
        <v>1</v>
      </c>
      <c r="B115" t="s">
        <v>189</v>
      </c>
      <c r="C115" t="s">
        <v>8685</v>
      </c>
      <c r="I115" t="str">
        <f t="shared" si="4"/>
        <v>N/A</v>
      </c>
      <c r="J115">
        <f t="shared" si="5"/>
        <v>273530</v>
      </c>
      <c r="K115" t="str">
        <f t="shared" si="6"/>
        <v>N/A</v>
      </c>
      <c r="L115" t="str">
        <f t="shared" si="7"/>
        <v>N/A</v>
      </c>
      <c r="M115" t="str">
        <f t="shared" si="8"/>
        <v>N/A</v>
      </c>
      <c r="N115" t="str">
        <f t="shared" si="9"/>
        <v>N/A</v>
      </c>
    </row>
    <row r="116" spans="1:14" x14ac:dyDescent="0.3">
      <c r="A116" s="1">
        <v>2</v>
      </c>
      <c r="B116" t="s">
        <v>191</v>
      </c>
      <c r="C116" t="s">
        <v>8686</v>
      </c>
      <c r="I116" t="str">
        <f t="shared" si="4"/>
        <v>N/A</v>
      </c>
      <c r="J116">
        <f t="shared" si="5"/>
        <v>88770000</v>
      </c>
      <c r="K116" t="str">
        <f t="shared" si="6"/>
        <v>N/A</v>
      </c>
      <c r="L116" t="str">
        <f t="shared" si="7"/>
        <v>N/A</v>
      </c>
      <c r="M116" t="str">
        <f t="shared" si="8"/>
        <v>N/A</v>
      </c>
      <c r="N116" t="str">
        <f t="shared" si="9"/>
        <v>N/A</v>
      </c>
    </row>
    <row r="117" spans="1:14" x14ac:dyDescent="0.3">
      <c r="A117" s="1">
        <v>3</v>
      </c>
      <c r="B117" t="s">
        <v>193</v>
      </c>
      <c r="C117" t="s">
        <v>8687</v>
      </c>
      <c r="I117" t="str">
        <f t="shared" si="4"/>
        <v>N/A</v>
      </c>
      <c r="J117">
        <f t="shared" si="5"/>
        <v>86070000</v>
      </c>
      <c r="K117" t="str">
        <f t="shared" si="6"/>
        <v>N/A</v>
      </c>
      <c r="L117" t="str">
        <f t="shared" si="7"/>
        <v>N/A</v>
      </c>
      <c r="M117" t="str">
        <f t="shared" si="8"/>
        <v>N/A</v>
      </c>
      <c r="N117" t="str">
        <f t="shared" si="9"/>
        <v>N/A</v>
      </c>
    </row>
    <row r="118" spans="1:14" x14ac:dyDescent="0.3">
      <c r="A118" s="1">
        <v>4</v>
      </c>
      <c r="B118" t="s">
        <v>195</v>
      </c>
      <c r="I118" t="str">
        <f t="shared" si="4"/>
        <v>N/A</v>
      </c>
      <c r="J118" t="str">
        <f t="shared" si="5"/>
        <v>N/A</v>
      </c>
      <c r="K118" t="str">
        <f t="shared" si="6"/>
        <v>N/A</v>
      </c>
      <c r="L118" t="str">
        <f t="shared" si="7"/>
        <v>N/A</v>
      </c>
      <c r="M118" t="str">
        <f t="shared" si="8"/>
        <v>N/A</v>
      </c>
      <c r="N118" t="str">
        <f t="shared" si="9"/>
        <v>N/A</v>
      </c>
    </row>
    <row r="119" spans="1:14" x14ac:dyDescent="0.3">
      <c r="A119" s="1">
        <v>5</v>
      </c>
      <c r="B119" t="s">
        <v>197</v>
      </c>
      <c r="I119" t="str">
        <f t="shared" si="4"/>
        <v>N/A</v>
      </c>
      <c r="J119" t="str">
        <f t="shared" si="5"/>
        <v>N/A</v>
      </c>
      <c r="K119" t="str">
        <f t="shared" si="6"/>
        <v>N/A</v>
      </c>
      <c r="L119" t="str">
        <f t="shared" si="7"/>
        <v>N/A</v>
      </c>
      <c r="M119" t="str">
        <f t="shared" si="8"/>
        <v>N/A</v>
      </c>
      <c r="N119" t="str">
        <f t="shared" si="9"/>
        <v>N/A</v>
      </c>
    </row>
    <row r="120" spans="1:14" x14ac:dyDescent="0.3">
      <c r="A120" s="1">
        <v>6</v>
      </c>
      <c r="B120" t="s">
        <v>199</v>
      </c>
      <c r="C120" t="s">
        <v>8688</v>
      </c>
      <c r="I120" t="str">
        <f t="shared" si="4"/>
        <v>N/A</v>
      </c>
      <c r="J120">
        <f t="shared" si="5"/>
        <v>4820000</v>
      </c>
      <c r="K120" t="str">
        <f t="shared" si="6"/>
        <v>N/A</v>
      </c>
      <c r="L120" t="str">
        <f t="shared" si="7"/>
        <v>N/A</v>
      </c>
      <c r="M120" t="str">
        <f t="shared" si="8"/>
        <v>N/A</v>
      </c>
      <c r="N120" t="str">
        <f t="shared" si="9"/>
        <v>N/A</v>
      </c>
    </row>
    <row r="121" spans="1:14" x14ac:dyDescent="0.3">
      <c r="A121" s="1">
        <v>7</v>
      </c>
      <c r="B121" t="s">
        <v>201</v>
      </c>
      <c r="C121" t="s">
        <v>8689</v>
      </c>
      <c r="I121" t="str">
        <f t="shared" si="4"/>
        <v>N/A</v>
      </c>
      <c r="J121">
        <f t="shared" si="5"/>
        <v>5.23</v>
      </c>
      <c r="K121" t="str">
        <f t="shared" si="6"/>
        <v>N/A</v>
      </c>
      <c r="L121" t="str">
        <f t="shared" si="7"/>
        <v>N/A</v>
      </c>
      <c r="M121" t="str">
        <f t="shared" si="8"/>
        <v>N/A</v>
      </c>
      <c r="N121" t="str">
        <f t="shared" si="9"/>
        <v>N/A</v>
      </c>
    </row>
    <row r="122" spans="1:14" x14ac:dyDescent="0.3">
      <c r="A122" s="1">
        <v>8</v>
      </c>
      <c r="B122" t="s">
        <v>203</v>
      </c>
      <c r="C122" t="s">
        <v>8690</v>
      </c>
      <c r="I122" t="str">
        <f t="shared" si="4"/>
        <v>N/A</v>
      </c>
      <c r="J122">
        <f t="shared" si="5"/>
        <v>7.0499999999999993E-2</v>
      </c>
      <c r="K122" t="str">
        <f t="shared" si="6"/>
        <v>N/A</v>
      </c>
      <c r="L122" t="str">
        <f t="shared" si="7"/>
        <v>N/A</v>
      </c>
      <c r="M122" t="str">
        <f t="shared" si="8"/>
        <v>N/A</v>
      </c>
      <c r="N122" t="str">
        <f t="shared" si="9"/>
        <v>N/A</v>
      </c>
    </row>
    <row r="123" spans="1:14" x14ac:dyDescent="0.3">
      <c r="A123" s="1">
        <v>9</v>
      </c>
      <c r="B123" t="s">
        <v>205</v>
      </c>
      <c r="C123" t="s">
        <v>5785</v>
      </c>
      <c r="I123" t="str">
        <f t="shared" si="4"/>
        <v>N/A</v>
      </c>
      <c r="J123">
        <f t="shared" si="5"/>
        <v>3500000</v>
      </c>
      <c r="K123" t="str">
        <f t="shared" si="6"/>
        <v>N/A</v>
      </c>
      <c r="L123" t="str">
        <f t="shared" si="7"/>
        <v>N/A</v>
      </c>
      <c r="M123" t="str">
        <f t="shared" si="8"/>
        <v>N/A</v>
      </c>
      <c r="N123" t="str">
        <f t="shared" si="9"/>
        <v>N/A</v>
      </c>
    </row>
    <row r="124" spans="1:14" x14ac:dyDescent="0.3">
      <c r="I124" t="str">
        <f t="shared" ref="I124:I187" si="15">IF(AND(K124&gt; J124, L124&gt; K124, M124&gt; L124, N124&gt; M124), "pos_trend", IF(AND(K124&lt; J124, L124&lt; K124, M124&lt; L124, N124&lt; M124), "neg_trend", "N/A"))</f>
        <v>N/A</v>
      </c>
      <c r="J124" t="str">
        <f t="shared" ref="J124:J187" si="16">IFERROR(IF(TRIM(C124)="-", "N/A", IF(RIGHT(C124,1)=")",IF(RIGHT(C124,2)="T)",-1000000000000*VALUE(MID(C124,2,LEN(C124)-3)),IF(RIGHT(C124,2)="M)",-1000000*VALUE(MID(C124,2,LEN(C124)-3)),IF(RIGHT(C124,2)="B)",-1000000000*VALUE(MID(C124,2,LEN(C124)-3)),IF(RIGHT(C124,2)="k)",-1000*VALUE(MID(C124,2,LEN(C124)-3)),VALUE(SUBSTITUTE(C124,",","")))))),IF(RIGHT(C124,1)="T",1000000000000*VALUE(LEFT(C124,LEN(C124)-1)),IF(RIGHT(C124,1)="M",1000000*VALUE(LEFT(C124,LEN(C124)-1)),IF(RIGHT(C124,1)="B",1000000000*VALUE(LEFT(C124,LEN(C124)-1)),IF(RIGHT(C124,1)="%",0.01*VALUE(LEFT(C124,LEN(C124)-1)),IF(RIGHT(C124,1)="k",1000*VALUE(LEFT(C124,LEN(C124)-1)),VALUE(SUBSTITUTE(C124,",",""))))))))),"N/A")</f>
        <v>N/A</v>
      </c>
      <c r="K124" t="str">
        <f t="shared" ref="K124:K187" si="17">IFERROR(IF(TRIM(D124)="-", "N/A", IF(RIGHT(D124,1)=")",IF(RIGHT(D124,2)="T)",-1000000000000*VALUE(MID(D124,2,LEN(D124)-3)),IF(RIGHT(D124,2)="M)",-1000000*VALUE(MID(D124,2,LEN(D124)-3)),IF(RIGHT(D124,2)="B)",-1000000000*VALUE(MID(D124,2,LEN(D124)-3)),IF(RIGHT(D124,2)="k)",-1000*VALUE(MID(D124,2,LEN(D124)-3)),VALUE(SUBSTITUTE(D124,",","")))))),IF(RIGHT(D124,1)="T",1000000000000*VALUE(LEFT(D124,LEN(D124)-1)),IF(RIGHT(D124,1)="M",1000000*VALUE(LEFT(D124,LEN(D124)-1)),IF(RIGHT(D124,1)="B",1000000000*VALUE(LEFT(D124,LEN(D124)-1)),IF(RIGHT(D124,1)="%",0.01*VALUE(LEFT(D124,LEN(D124)-1)),IF(RIGHT(D124,1)="k",1000*VALUE(LEFT(D124,LEN(D124)-1)),VALUE(SUBSTITUTE(D124,",",""))))))))),"N/A")</f>
        <v>N/A</v>
      </c>
      <c r="L124" t="str">
        <f t="shared" ref="L124:L187" si="18">IFERROR(IF(TRIM(E124)="-", "N/A", IF(RIGHT(E124,1)=")",IF(RIGHT(E124,2)="T)",-1000000000000*VALUE(MID(E124,2,LEN(E124)-3)),IF(RIGHT(E124,2)="M)",-1000000*VALUE(MID(E124,2,LEN(E124)-3)),IF(RIGHT(E124,2)="B)",-1000000000*VALUE(MID(E124,2,LEN(E124)-3)),IF(RIGHT(E124,2)="k)",-1000*VALUE(MID(E124,2,LEN(E124)-3)),VALUE(SUBSTITUTE(E124,",","")))))),IF(RIGHT(E124,1)="T",1000000000000*VALUE(LEFT(E124,LEN(E124)-1)),IF(RIGHT(E124,1)="M",1000000*VALUE(LEFT(E124,LEN(E124)-1)),IF(RIGHT(E124,1)="B",1000000000*VALUE(LEFT(E124,LEN(E124)-1)),IF(RIGHT(E124,1)="%",0.01*VALUE(LEFT(E124,LEN(E124)-1)),IF(RIGHT(E124,1)="k",1000*VALUE(LEFT(E124,LEN(E124)-1)),VALUE(SUBSTITUTE(E124,",",""))))))))),"N/A")</f>
        <v>N/A</v>
      </c>
      <c r="M124" t="str">
        <f t="shared" ref="M124:M187" si="19">IFERROR(IF(TRIM(F124)="-", "N/A", IF(RIGHT(F124,1)=")",IF(RIGHT(F124,2)="T)",-1000000000000*VALUE(MID(F124,2,LEN(F124)-3)),IF(RIGHT(F124,2)="M)",-1000000*VALUE(MID(F124,2,LEN(F124)-3)),IF(RIGHT(F124,2)="B)",-1000000000*VALUE(MID(F124,2,LEN(F124)-3)),IF(RIGHT(F124,2)="k)",-1000*VALUE(MID(F124,2,LEN(F124)-3)),VALUE(SUBSTITUTE(F124,",","")))))),IF(RIGHT(F124,1)="T",1000000000000*VALUE(LEFT(F124,LEN(F124)-1)),IF(RIGHT(F124,1)="M",1000000*VALUE(LEFT(F124,LEN(F124)-1)),IF(RIGHT(F124,1)="B",1000000000*VALUE(LEFT(F124,LEN(F124)-1)),IF(RIGHT(F124,1)="%",0.01*VALUE(LEFT(F124,LEN(F124)-1)),IF(RIGHT(F124,1)="k",1000*VALUE(LEFT(F124,LEN(F124)-1)),VALUE(SUBSTITUTE(F124,",",""))))))))),"N/A")</f>
        <v>N/A</v>
      </c>
      <c r="N124" t="str">
        <f t="shared" ref="N124:N187" si="20">IFERROR(IF(TRIM(G124)="-", "N/A", IF(RIGHT(G124,1)=")",IF(RIGHT(G124,2)="T)",-1000000000000*VALUE(MID(G124,2,LEN(G124)-3)),IF(RIGHT(G124,2)="M)",-1000000*VALUE(MID(G124,2,LEN(G124)-3)),IF(RIGHT(G124,2)="B)",-1000000000*VALUE(MID(G124,2,LEN(G124)-3)),IF(RIGHT(G124,2)="k)",-1000*VALUE(MID(G124,2,LEN(G124)-3)),VALUE(SUBSTITUTE(G124,",","")))))),IF(RIGHT(G124,1)="T",1000000000000*VALUE(LEFT(G124,LEN(G124)-1)),IF(RIGHT(G124,1)="M",1000000*VALUE(LEFT(G124,LEN(G124)-1)),IF(RIGHT(G124,1)="B",1000000000*VALUE(LEFT(G124,LEN(G124)-1)),IF(RIGHT(G124,1)="%",0.01*VALUE(LEFT(G124,LEN(G124)-1)),IF(RIGHT(G124,1)="k",1000*VALUE(LEFT(G124,LEN(G124)-1)),VALUE(SUBSTITUTE(G124,",",""))))))))),"N/A")</f>
        <v>N/A</v>
      </c>
    </row>
    <row r="125" spans="1:14" x14ac:dyDescent="0.3">
      <c r="A125" s="1">
        <v>0</v>
      </c>
      <c r="B125" t="s">
        <v>207</v>
      </c>
      <c r="I125" t="str">
        <f t="shared" si="15"/>
        <v>N/A</v>
      </c>
      <c r="J125" t="str">
        <f t="shared" si="16"/>
        <v>N/A</v>
      </c>
      <c r="K125" t="str">
        <f t="shared" si="17"/>
        <v>N/A</v>
      </c>
      <c r="L125" t="str">
        <f t="shared" si="18"/>
        <v>N/A</v>
      </c>
      <c r="M125" t="str">
        <f t="shared" si="19"/>
        <v>N/A</v>
      </c>
      <c r="N125" t="str">
        <f t="shared" si="20"/>
        <v>N/A</v>
      </c>
    </row>
    <row r="126" spans="1:14" x14ac:dyDescent="0.3">
      <c r="A126" s="1">
        <v>1</v>
      </c>
      <c r="B126" t="s">
        <v>208</v>
      </c>
      <c r="I126" t="str">
        <f t="shared" si="15"/>
        <v>N/A</v>
      </c>
      <c r="J126" t="str">
        <f t="shared" si="16"/>
        <v>N/A</v>
      </c>
      <c r="K126" t="str">
        <f t="shared" si="17"/>
        <v>N/A</v>
      </c>
      <c r="L126" t="str">
        <f t="shared" si="18"/>
        <v>N/A</v>
      </c>
      <c r="M126" t="str">
        <f t="shared" si="19"/>
        <v>N/A</v>
      </c>
      <c r="N126" t="str">
        <f t="shared" si="20"/>
        <v>N/A</v>
      </c>
    </row>
    <row r="127" spans="1:14" x14ac:dyDescent="0.3">
      <c r="A127" s="1">
        <v>2</v>
      </c>
      <c r="B127" t="s">
        <v>209</v>
      </c>
      <c r="I127" t="str">
        <f t="shared" si="15"/>
        <v>N/A</v>
      </c>
      <c r="J127" t="str">
        <f t="shared" si="16"/>
        <v>N/A</v>
      </c>
      <c r="K127" t="str">
        <f t="shared" si="17"/>
        <v>N/A</v>
      </c>
      <c r="L127" t="str">
        <f t="shared" si="18"/>
        <v>N/A</v>
      </c>
      <c r="M127" t="str">
        <f t="shared" si="19"/>
        <v>N/A</v>
      </c>
      <c r="N127" t="str">
        <f t="shared" si="20"/>
        <v>N/A</v>
      </c>
    </row>
    <row r="128" spans="1:14" x14ac:dyDescent="0.3">
      <c r="A128" s="1">
        <v>3</v>
      </c>
      <c r="B128" t="s">
        <v>210</v>
      </c>
      <c r="I128" t="str">
        <f t="shared" si="15"/>
        <v>N/A</v>
      </c>
      <c r="J128" t="str">
        <f t="shared" si="16"/>
        <v>N/A</v>
      </c>
      <c r="K128" t="str">
        <f t="shared" si="17"/>
        <v>N/A</v>
      </c>
      <c r="L128" t="str">
        <f t="shared" si="18"/>
        <v>N/A</v>
      </c>
      <c r="M128" t="str">
        <f t="shared" si="19"/>
        <v>N/A</v>
      </c>
      <c r="N128" t="str">
        <f t="shared" si="20"/>
        <v>N/A</v>
      </c>
    </row>
    <row r="129" spans="1:14" x14ac:dyDescent="0.3">
      <c r="A129" s="1">
        <v>4</v>
      </c>
      <c r="B129" t="s">
        <v>211</v>
      </c>
      <c r="I129" t="str">
        <f t="shared" si="15"/>
        <v>N/A</v>
      </c>
      <c r="J129" t="str">
        <f t="shared" si="16"/>
        <v>N/A</v>
      </c>
      <c r="K129" t="str">
        <f t="shared" si="17"/>
        <v>N/A</v>
      </c>
      <c r="L129" t="str">
        <f t="shared" si="18"/>
        <v>N/A</v>
      </c>
      <c r="M129" t="str">
        <f t="shared" si="19"/>
        <v>N/A</v>
      </c>
      <c r="N129" t="str">
        <f t="shared" si="20"/>
        <v>N/A</v>
      </c>
    </row>
    <row r="130" spans="1:14" x14ac:dyDescent="0.3">
      <c r="A130" s="1">
        <v>5</v>
      </c>
      <c r="B130" t="s">
        <v>212</v>
      </c>
      <c r="I130" t="str">
        <f t="shared" si="15"/>
        <v>N/A</v>
      </c>
      <c r="J130" t="str">
        <f t="shared" si="16"/>
        <v>N/A</v>
      </c>
      <c r="K130" t="str">
        <f t="shared" si="17"/>
        <v>N/A</v>
      </c>
      <c r="L130" t="str">
        <f t="shared" si="18"/>
        <v>N/A</v>
      </c>
      <c r="M130" t="str">
        <f t="shared" si="19"/>
        <v>N/A</v>
      </c>
      <c r="N130" t="str">
        <f t="shared" si="20"/>
        <v>N/A</v>
      </c>
    </row>
    <row r="131" spans="1:14" x14ac:dyDescent="0.3">
      <c r="A131" s="1">
        <v>6</v>
      </c>
      <c r="B131" t="s">
        <v>213</v>
      </c>
      <c r="I131" t="str">
        <f t="shared" si="15"/>
        <v>N/A</v>
      </c>
      <c r="J131" t="str">
        <f t="shared" si="16"/>
        <v>N/A</v>
      </c>
      <c r="K131" t="str">
        <f t="shared" si="17"/>
        <v>N/A</v>
      </c>
      <c r="L131" t="str">
        <f t="shared" si="18"/>
        <v>N/A</v>
      </c>
      <c r="M131" t="str">
        <f t="shared" si="19"/>
        <v>N/A</v>
      </c>
      <c r="N131" t="str">
        <f t="shared" si="20"/>
        <v>N/A</v>
      </c>
    </row>
    <row r="132" spans="1:14" x14ac:dyDescent="0.3">
      <c r="A132" s="1">
        <v>7</v>
      </c>
      <c r="B132" t="s">
        <v>214</v>
      </c>
      <c r="I132" t="str">
        <f t="shared" si="15"/>
        <v>N/A</v>
      </c>
      <c r="J132" t="str">
        <f t="shared" si="16"/>
        <v>N/A</v>
      </c>
      <c r="K132" t="str">
        <f t="shared" si="17"/>
        <v>N/A</v>
      </c>
      <c r="L132" t="str">
        <f t="shared" si="18"/>
        <v>N/A</v>
      </c>
      <c r="M132" t="str">
        <f t="shared" si="19"/>
        <v>N/A</v>
      </c>
      <c r="N132" t="str">
        <f t="shared" si="20"/>
        <v>N/A</v>
      </c>
    </row>
    <row r="133" spans="1:14" x14ac:dyDescent="0.3">
      <c r="A133" s="1">
        <v>8</v>
      </c>
      <c r="B133" t="s">
        <v>215</v>
      </c>
      <c r="I133" t="str">
        <f t="shared" si="15"/>
        <v>N/A</v>
      </c>
      <c r="J133" t="str">
        <f t="shared" si="16"/>
        <v>N/A</v>
      </c>
      <c r="K133" t="str">
        <f t="shared" si="17"/>
        <v>N/A</v>
      </c>
      <c r="L133" t="str">
        <f t="shared" si="18"/>
        <v>N/A</v>
      </c>
      <c r="M133" t="str">
        <f t="shared" si="19"/>
        <v>N/A</v>
      </c>
      <c r="N133" t="str">
        <f t="shared" si="20"/>
        <v>N/A</v>
      </c>
    </row>
    <row r="134" spans="1:14" x14ac:dyDescent="0.3">
      <c r="A134" s="1">
        <v>9</v>
      </c>
      <c r="B134" t="s">
        <v>217</v>
      </c>
      <c r="I134" t="str">
        <f t="shared" si="15"/>
        <v>N/A</v>
      </c>
      <c r="J134" t="str">
        <f t="shared" si="16"/>
        <v>N/A</v>
      </c>
      <c r="K134" t="str">
        <f t="shared" si="17"/>
        <v>N/A</v>
      </c>
      <c r="L134" t="str">
        <f t="shared" si="18"/>
        <v>N/A</v>
      </c>
      <c r="M134" t="str">
        <f t="shared" si="19"/>
        <v>N/A</v>
      </c>
      <c r="N134" t="str">
        <f t="shared" si="20"/>
        <v>N/A</v>
      </c>
    </row>
    <row r="135" spans="1:14" x14ac:dyDescent="0.3">
      <c r="I135" t="str">
        <f t="shared" si="15"/>
        <v>N/A</v>
      </c>
      <c r="J135" t="str">
        <f t="shared" si="16"/>
        <v>N/A</v>
      </c>
      <c r="K135" t="str">
        <f t="shared" si="17"/>
        <v>N/A</v>
      </c>
      <c r="L135" t="str">
        <f t="shared" si="18"/>
        <v>N/A</v>
      </c>
      <c r="M135" t="str">
        <f t="shared" si="19"/>
        <v>N/A</v>
      </c>
      <c r="N135" t="str">
        <f t="shared" si="20"/>
        <v>N/A</v>
      </c>
    </row>
    <row r="136" spans="1:14" x14ac:dyDescent="0.3">
      <c r="I136" t="str">
        <f t="shared" si="15"/>
        <v>N/A</v>
      </c>
      <c r="J136" t="str">
        <f t="shared" si="16"/>
        <v>N/A</v>
      </c>
      <c r="K136" t="str">
        <f t="shared" si="17"/>
        <v>N/A</v>
      </c>
      <c r="L136" t="str">
        <f t="shared" si="18"/>
        <v>N/A</v>
      </c>
      <c r="M136" t="str">
        <f t="shared" si="19"/>
        <v>N/A</v>
      </c>
      <c r="N136" t="str">
        <f t="shared" si="20"/>
        <v>N/A</v>
      </c>
    </row>
    <row r="137" spans="1:14" x14ac:dyDescent="0.3">
      <c r="B137" s="1" t="s">
        <v>219</v>
      </c>
      <c r="C137" s="1" t="s">
        <v>220</v>
      </c>
      <c r="D137" s="1" t="s">
        <v>221</v>
      </c>
      <c r="E137" s="1" t="s">
        <v>222</v>
      </c>
      <c r="F137" s="1" t="s">
        <v>223</v>
      </c>
      <c r="I137" t="str">
        <f t="shared" si="15"/>
        <v>N/A</v>
      </c>
      <c r="J137" t="str">
        <f t="shared" si="16"/>
        <v>N/A</v>
      </c>
      <c r="K137" t="str">
        <f t="shared" si="17"/>
        <v>N/A</v>
      </c>
      <c r="L137" t="str">
        <f t="shared" si="18"/>
        <v>N/A</v>
      </c>
      <c r="M137" t="str">
        <f t="shared" si="19"/>
        <v>N/A</v>
      </c>
      <c r="N137" t="str">
        <f t="shared" si="20"/>
        <v>N/A</v>
      </c>
    </row>
    <row r="138" spans="1:14" x14ac:dyDescent="0.3">
      <c r="A138" s="1">
        <v>0</v>
      </c>
      <c r="B138" t="s">
        <v>8691</v>
      </c>
      <c r="C138" t="s">
        <v>8692</v>
      </c>
      <c r="F138">
        <v>38</v>
      </c>
      <c r="I138" t="str">
        <f t="shared" si="15"/>
        <v>N/A</v>
      </c>
      <c r="J138" t="str">
        <f t="shared" si="16"/>
        <v>N/A</v>
      </c>
      <c r="K138" t="str">
        <f t="shared" si="17"/>
        <v>N/A</v>
      </c>
      <c r="L138" t="str">
        <f t="shared" si="18"/>
        <v>N/A</v>
      </c>
      <c r="M138">
        <f t="shared" si="19"/>
        <v>38</v>
      </c>
      <c r="N138" t="str">
        <f t="shared" si="20"/>
        <v>N/A</v>
      </c>
    </row>
    <row r="139" spans="1:14" x14ac:dyDescent="0.3">
      <c r="A139" s="1">
        <v>1</v>
      </c>
      <c r="B139" t="s">
        <v>8693</v>
      </c>
      <c r="C139" t="s">
        <v>8692</v>
      </c>
      <c r="F139">
        <v>37</v>
      </c>
      <c r="I139" t="str">
        <f t="shared" si="15"/>
        <v>N/A</v>
      </c>
      <c r="J139" t="str">
        <f t="shared" si="16"/>
        <v>N/A</v>
      </c>
      <c r="K139" t="str">
        <f t="shared" si="17"/>
        <v>N/A</v>
      </c>
      <c r="L139" t="str">
        <f t="shared" si="18"/>
        <v>N/A</v>
      </c>
      <c r="M139">
        <f t="shared" si="19"/>
        <v>37</v>
      </c>
      <c r="N139" t="str">
        <f t="shared" si="20"/>
        <v>N/A</v>
      </c>
    </row>
    <row r="140" spans="1:14" x14ac:dyDescent="0.3">
      <c r="A140" s="1">
        <v>2</v>
      </c>
      <c r="B140" t="s">
        <v>8694</v>
      </c>
      <c r="C140" t="s">
        <v>1890</v>
      </c>
      <c r="F140">
        <v>56</v>
      </c>
      <c r="I140" t="str">
        <f t="shared" si="15"/>
        <v>N/A</v>
      </c>
      <c r="J140" t="str">
        <f t="shared" si="16"/>
        <v>N/A</v>
      </c>
      <c r="K140" t="str">
        <f t="shared" si="17"/>
        <v>N/A</v>
      </c>
      <c r="L140" t="str">
        <f t="shared" si="18"/>
        <v>N/A</v>
      </c>
      <c r="M140">
        <f t="shared" si="19"/>
        <v>56</v>
      </c>
      <c r="N140" t="str">
        <f t="shared" si="20"/>
        <v>N/A</v>
      </c>
    </row>
    <row r="141" spans="1:14" x14ac:dyDescent="0.3">
      <c r="A141" s="1">
        <v>3</v>
      </c>
      <c r="B141" t="s">
        <v>8695</v>
      </c>
      <c r="C141" t="s">
        <v>3832</v>
      </c>
      <c r="F141">
        <v>45</v>
      </c>
      <c r="I141" t="str">
        <f t="shared" si="15"/>
        <v>N/A</v>
      </c>
      <c r="J141" t="str">
        <f t="shared" si="16"/>
        <v>N/A</v>
      </c>
      <c r="K141" t="str">
        <f t="shared" si="17"/>
        <v>N/A</v>
      </c>
      <c r="L141" t="str">
        <f t="shared" si="18"/>
        <v>N/A</v>
      </c>
      <c r="M141">
        <f t="shared" si="19"/>
        <v>45</v>
      </c>
      <c r="N141" t="str">
        <f t="shared" si="20"/>
        <v>N/A</v>
      </c>
    </row>
    <row r="142" spans="1:14" x14ac:dyDescent="0.3">
      <c r="A142" s="1">
        <v>4</v>
      </c>
      <c r="B142" t="s">
        <v>8696</v>
      </c>
      <c r="C142" t="s">
        <v>2593</v>
      </c>
      <c r="F142">
        <v>41</v>
      </c>
      <c r="I142" t="str">
        <f t="shared" si="15"/>
        <v>N/A</v>
      </c>
      <c r="J142" t="str">
        <f t="shared" si="16"/>
        <v>N/A</v>
      </c>
      <c r="K142" t="str">
        <f t="shared" si="17"/>
        <v>N/A</v>
      </c>
      <c r="L142" t="str">
        <f t="shared" si="18"/>
        <v>N/A</v>
      </c>
      <c r="M142">
        <f t="shared" si="19"/>
        <v>41</v>
      </c>
      <c r="N142" t="str">
        <f t="shared" si="20"/>
        <v>N/A</v>
      </c>
    </row>
    <row r="143" spans="1:14" x14ac:dyDescent="0.3">
      <c r="I143" t="str">
        <f t="shared" si="15"/>
        <v>N/A</v>
      </c>
      <c r="J143" t="str">
        <f t="shared" si="16"/>
        <v>N/A</v>
      </c>
      <c r="K143" t="str">
        <f t="shared" si="17"/>
        <v>N/A</v>
      </c>
      <c r="L143" t="str">
        <f t="shared" si="18"/>
        <v>N/A</v>
      </c>
      <c r="M143" t="str">
        <f t="shared" si="19"/>
        <v>N/A</v>
      </c>
      <c r="N143" t="str">
        <f t="shared" si="20"/>
        <v>N/A</v>
      </c>
    </row>
    <row r="144" spans="1:14" x14ac:dyDescent="0.3">
      <c r="B144" s="1" t="s">
        <v>8697</v>
      </c>
      <c r="C144" s="1" t="s">
        <v>8698</v>
      </c>
      <c r="D144" s="1" t="s">
        <v>243</v>
      </c>
      <c r="E144" s="1" t="s">
        <v>244</v>
      </c>
      <c r="F144" s="1" t="s">
        <v>245</v>
      </c>
      <c r="G144" s="1" t="s">
        <v>246</v>
      </c>
      <c r="H144" s="1" t="s">
        <v>247</v>
      </c>
      <c r="I144" t="str">
        <f t="shared" si="15"/>
        <v>N/A</v>
      </c>
      <c r="J144" t="str">
        <f t="shared" si="16"/>
        <v>N/A</v>
      </c>
      <c r="K144">
        <f t="shared" si="17"/>
        <v>2013</v>
      </c>
      <c r="L144">
        <f t="shared" si="18"/>
        <v>2014</v>
      </c>
      <c r="M144">
        <f t="shared" si="19"/>
        <v>2015</v>
      </c>
      <c r="N144">
        <f t="shared" si="20"/>
        <v>2016</v>
      </c>
    </row>
    <row r="145" spans="1:14" x14ac:dyDescent="0.3">
      <c r="A145" s="1">
        <v>0</v>
      </c>
      <c r="B145" t="s">
        <v>248</v>
      </c>
      <c r="C145" t="s">
        <v>254</v>
      </c>
      <c r="D145" t="s">
        <v>8699</v>
      </c>
      <c r="E145" t="s">
        <v>8700</v>
      </c>
      <c r="F145" t="s">
        <v>7402</v>
      </c>
      <c r="G145" t="s">
        <v>8701</v>
      </c>
      <c r="I145" t="str">
        <f t="shared" si="15"/>
        <v>N/A</v>
      </c>
      <c r="J145" t="str">
        <f t="shared" si="16"/>
        <v>N/A</v>
      </c>
      <c r="K145">
        <f t="shared" si="17"/>
        <v>148510000</v>
      </c>
      <c r="L145">
        <f t="shared" si="18"/>
        <v>215110000</v>
      </c>
      <c r="M145">
        <f t="shared" si="19"/>
        <v>319520000</v>
      </c>
      <c r="N145">
        <f t="shared" si="20"/>
        <v>457060000</v>
      </c>
    </row>
    <row r="146" spans="1:14" x14ac:dyDescent="0.3">
      <c r="A146" s="1">
        <v>1</v>
      </c>
      <c r="B146" t="s">
        <v>253</v>
      </c>
      <c r="C146" t="s">
        <v>254</v>
      </c>
      <c r="D146" t="s">
        <v>254</v>
      </c>
      <c r="E146" t="s">
        <v>8702</v>
      </c>
      <c r="F146" t="s">
        <v>8703</v>
      </c>
      <c r="G146" t="s">
        <v>8704</v>
      </c>
      <c r="I146" t="str">
        <f t="shared" si="15"/>
        <v>N/A</v>
      </c>
      <c r="J146" t="str">
        <f t="shared" si="16"/>
        <v>N/A</v>
      </c>
      <c r="K146" t="str">
        <f t="shared" si="17"/>
        <v>N/A</v>
      </c>
      <c r="L146">
        <f t="shared" si="18"/>
        <v>0.44840000000000002</v>
      </c>
      <c r="M146">
        <f t="shared" si="19"/>
        <v>0.4854</v>
      </c>
      <c r="N146">
        <f t="shared" si="20"/>
        <v>0.4304</v>
      </c>
    </row>
    <row r="147" spans="1:14" x14ac:dyDescent="0.3">
      <c r="A147" s="1">
        <v>2</v>
      </c>
      <c r="B147" t="s">
        <v>259</v>
      </c>
      <c r="C147" t="s">
        <v>254</v>
      </c>
      <c r="D147" t="s">
        <v>2294</v>
      </c>
      <c r="E147" t="s">
        <v>8705</v>
      </c>
      <c r="F147" t="s">
        <v>8706</v>
      </c>
      <c r="G147" t="s">
        <v>8707</v>
      </c>
      <c r="I147" t="str">
        <f t="shared" si="15"/>
        <v>N/A</v>
      </c>
      <c r="J147" t="str">
        <f t="shared" si="16"/>
        <v>N/A</v>
      </c>
      <c r="K147">
        <f t="shared" si="17"/>
        <v>33159999.999999996</v>
      </c>
      <c r="L147">
        <f t="shared" si="18"/>
        <v>38080000</v>
      </c>
      <c r="M147">
        <f t="shared" si="19"/>
        <v>52970000</v>
      </c>
      <c r="N147">
        <f t="shared" si="20"/>
        <v>75870000</v>
      </c>
    </row>
    <row r="148" spans="1:14" x14ac:dyDescent="0.3">
      <c r="A148" s="1">
        <v>3</v>
      </c>
      <c r="B148" t="s">
        <v>265</v>
      </c>
      <c r="C148" t="s">
        <v>254</v>
      </c>
      <c r="D148" t="s">
        <v>5278</v>
      </c>
      <c r="E148" t="s">
        <v>8708</v>
      </c>
      <c r="F148" t="s">
        <v>8709</v>
      </c>
      <c r="G148" t="s">
        <v>8710</v>
      </c>
      <c r="I148" t="str">
        <f t="shared" si="15"/>
        <v>N/A</v>
      </c>
      <c r="J148" t="str">
        <f t="shared" si="16"/>
        <v>N/A</v>
      </c>
      <c r="K148">
        <f t="shared" si="17"/>
        <v>21100000</v>
      </c>
      <c r="L148">
        <f t="shared" si="18"/>
        <v>24770000</v>
      </c>
      <c r="M148">
        <f t="shared" si="19"/>
        <v>37460000</v>
      </c>
      <c r="N148">
        <f t="shared" si="20"/>
        <v>53940000</v>
      </c>
    </row>
    <row r="149" spans="1:14" x14ac:dyDescent="0.3">
      <c r="A149" s="1">
        <v>4</v>
      </c>
      <c r="B149" t="s">
        <v>271</v>
      </c>
      <c r="C149" t="s">
        <v>254</v>
      </c>
      <c r="D149" t="s">
        <v>8711</v>
      </c>
      <c r="E149" t="s">
        <v>2895</v>
      </c>
      <c r="F149" t="s">
        <v>8712</v>
      </c>
      <c r="G149" t="s">
        <v>8713</v>
      </c>
      <c r="I149" t="str">
        <f t="shared" si="15"/>
        <v>N/A</v>
      </c>
      <c r="J149" t="str">
        <f t="shared" si="16"/>
        <v>N/A</v>
      </c>
      <c r="K149">
        <f t="shared" si="17"/>
        <v>12060000</v>
      </c>
      <c r="L149">
        <f t="shared" si="18"/>
        <v>13320000</v>
      </c>
      <c r="M149">
        <f t="shared" si="19"/>
        <v>15510000</v>
      </c>
      <c r="N149">
        <f t="shared" si="20"/>
        <v>21930000</v>
      </c>
    </row>
    <row r="150" spans="1:14" x14ac:dyDescent="0.3">
      <c r="A150" s="1">
        <v>5</v>
      </c>
      <c r="B150" t="s">
        <v>277</v>
      </c>
      <c r="C150" t="s">
        <v>254</v>
      </c>
      <c r="D150" t="s">
        <v>5459</v>
      </c>
      <c r="E150" t="s">
        <v>8714</v>
      </c>
      <c r="F150" t="s">
        <v>8715</v>
      </c>
      <c r="G150" t="s">
        <v>8716</v>
      </c>
      <c r="I150" t="str">
        <f t="shared" si="15"/>
        <v>N/A</v>
      </c>
      <c r="J150" t="str">
        <f t="shared" si="16"/>
        <v>N/A</v>
      </c>
      <c r="K150">
        <f t="shared" si="17"/>
        <v>4300000</v>
      </c>
      <c r="L150">
        <f t="shared" si="18"/>
        <v>5630000</v>
      </c>
      <c r="M150">
        <f t="shared" si="19"/>
        <v>9050000</v>
      </c>
      <c r="N150">
        <f t="shared" si="20"/>
        <v>14440000</v>
      </c>
    </row>
    <row r="151" spans="1:14" x14ac:dyDescent="0.3">
      <c r="A151" s="1">
        <v>6</v>
      </c>
      <c r="B151" t="s">
        <v>283</v>
      </c>
      <c r="C151" t="s">
        <v>254</v>
      </c>
      <c r="D151" t="s">
        <v>2683</v>
      </c>
      <c r="E151" t="s">
        <v>8717</v>
      </c>
      <c r="F151" t="s">
        <v>8718</v>
      </c>
      <c r="G151" t="s">
        <v>2183</v>
      </c>
      <c r="I151" t="str">
        <f t="shared" si="15"/>
        <v>N/A</v>
      </c>
      <c r="J151" t="str">
        <f t="shared" si="16"/>
        <v>N/A</v>
      </c>
      <c r="K151">
        <f t="shared" si="17"/>
        <v>7760000</v>
      </c>
      <c r="L151">
        <f t="shared" si="18"/>
        <v>7690000</v>
      </c>
      <c r="M151">
        <f t="shared" si="19"/>
        <v>6460000</v>
      </c>
      <c r="N151">
        <f t="shared" si="20"/>
        <v>7490000</v>
      </c>
    </row>
    <row r="152" spans="1:14" x14ac:dyDescent="0.3">
      <c r="A152" s="1">
        <v>7</v>
      </c>
      <c r="B152" t="s">
        <v>289</v>
      </c>
      <c r="C152" t="s">
        <v>254</v>
      </c>
      <c r="D152" t="s">
        <v>254</v>
      </c>
      <c r="E152" t="s">
        <v>8719</v>
      </c>
      <c r="F152" t="s">
        <v>8720</v>
      </c>
      <c r="G152" t="s">
        <v>8721</v>
      </c>
      <c r="I152" t="str">
        <f t="shared" si="15"/>
        <v>N/A</v>
      </c>
      <c r="J152" t="str">
        <f t="shared" si="16"/>
        <v>N/A</v>
      </c>
      <c r="K152" t="str">
        <f t="shared" si="17"/>
        <v>N/A</v>
      </c>
      <c r="L152">
        <f t="shared" si="18"/>
        <v>0.14849999999999999</v>
      </c>
      <c r="M152">
        <f t="shared" si="19"/>
        <v>0.39090000000000003</v>
      </c>
      <c r="N152">
        <f t="shared" si="20"/>
        <v>0.43219999999999997</v>
      </c>
    </row>
    <row r="153" spans="1:14" x14ac:dyDescent="0.3">
      <c r="A153" s="1">
        <v>8</v>
      </c>
      <c r="B153" t="s">
        <v>294</v>
      </c>
      <c r="C153" t="s">
        <v>254</v>
      </c>
      <c r="D153" t="s">
        <v>8722</v>
      </c>
      <c r="E153" t="s">
        <v>8723</v>
      </c>
      <c r="F153" t="s">
        <v>8724</v>
      </c>
      <c r="G153" t="s">
        <v>8725</v>
      </c>
      <c r="I153" t="str">
        <f t="shared" si="15"/>
        <v>N/A</v>
      </c>
      <c r="J153" t="str">
        <f t="shared" si="16"/>
        <v>N/A</v>
      </c>
      <c r="K153">
        <f t="shared" si="17"/>
        <v>115350000</v>
      </c>
      <c r="L153">
        <f t="shared" si="18"/>
        <v>177030000</v>
      </c>
      <c r="M153">
        <f t="shared" si="19"/>
        <v>266550000</v>
      </c>
      <c r="N153">
        <f t="shared" si="20"/>
        <v>381190000</v>
      </c>
    </row>
    <row r="154" spans="1:14" x14ac:dyDescent="0.3">
      <c r="A154" s="1">
        <v>9</v>
      </c>
      <c r="B154" t="s">
        <v>300</v>
      </c>
      <c r="C154" t="s">
        <v>254</v>
      </c>
      <c r="D154" t="s">
        <v>254</v>
      </c>
      <c r="E154" t="s">
        <v>8726</v>
      </c>
      <c r="F154" t="s">
        <v>8727</v>
      </c>
      <c r="G154" t="s">
        <v>8728</v>
      </c>
      <c r="I154" t="str">
        <f t="shared" si="15"/>
        <v>N/A</v>
      </c>
      <c r="J154" t="str">
        <f t="shared" si="16"/>
        <v>N/A</v>
      </c>
      <c r="K154" t="str">
        <f t="shared" si="17"/>
        <v>N/A</v>
      </c>
      <c r="L154">
        <f t="shared" si="18"/>
        <v>0.53469999999999995</v>
      </c>
      <c r="M154">
        <f t="shared" si="19"/>
        <v>0.50570000000000004</v>
      </c>
      <c r="N154">
        <f t="shared" si="20"/>
        <v>0.43009999999999998</v>
      </c>
    </row>
    <row r="155" spans="1:14" x14ac:dyDescent="0.3">
      <c r="A155" s="1">
        <v>10</v>
      </c>
      <c r="B155" t="s">
        <v>305</v>
      </c>
      <c r="C155" t="s">
        <v>254</v>
      </c>
      <c r="D155" t="s">
        <v>254</v>
      </c>
      <c r="E155" t="s">
        <v>254</v>
      </c>
      <c r="F155" t="s">
        <v>254</v>
      </c>
      <c r="G155" t="s">
        <v>8729</v>
      </c>
      <c r="I155" t="str">
        <f t="shared" si="15"/>
        <v>N/A</v>
      </c>
      <c r="J155" t="str">
        <f t="shared" si="16"/>
        <v>N/A</v>
      </c>
      <c r="K155" t="str">
        <f t="shared" si="17"/>
        <v>N/A</v>
      </c>
      <c r="L155" t="str">
        <f t="shared" si="18"/>
        <v>N/A</v>
      </c>
      <c r="M155" t="str">
        <f t="shared" si="19"/>
        <v>N/A</v>
      </c>
      <c r="N155">
        <f t="shared" si="20"/>
        <v>0.83400000000000007</v>
      </c>
    </row>
    <row r="156" spans="1:14" x14ac:dyDescent="0.3">
      <c r="I156" t="str">
        <f t="shared" si="15"/>
        <v>N/A</v>
      </c>
      <c r="J156" t="str">
        <f t="shared" si="16"/>
        <v>N/A</v>
      </c>
      <c r="K156" t="str">
        <f t="shared" si="17"/>
        <v>N/A</v>
      </c>
      <c r="L156" t="str">
        <f t="shared" si="18"/>
        <v>N/A</v>
      </c>
      <c r="M156" t="str">
        <f t="shared" si="19"/>
        <v>N/A</v>
      </c>
      <c r="N156" t="str">
        <f t="shared" si="20"/>
        <v>N/A</v>
      </c>
    </row>
    <row r="157" spans="1:14" x14ac:dyDescent="0.3">
      <c r="B157" s="1" t="s">
        <v>307</v>
      </c>
      <c r="C157" s="1" t="s">
        <v>8698</v>
      </c>
      <c r="D157" s="1" t="s">
        <v>243</v>
      </c>
      <c r="E157" s="1" t="s">
        <v>244</v>
      </c>
      <c r="F157" s="1" t="s">
        <v>245</v>
      </c>
      <c r="G157" s="1" t="s">
        <v>246</v>
      </c>
      <c r="H157" s="1" t="s">
        <v>247</v>
      </c>
      <c r="I157" t="str">
        <f t="shared" si="15"/>
        <v>N/A</v>
      </c>
      <c r="J157" t="str">
        <f t="shared" si="16"/>
        <v>N/A</v>
      </c>
      <c r="K157">
        <f t="shared" si="17"/>
        <v>2013</v>
      </c>
      <c r="L157">
        <f t="shared" si="18"/>
        <v>2014</v>
      </c>
      <c r="M157">
        <f t="shared" si="19"/>
        <v>2015</v>
      </c>
      <c r="N157">
        <f t="shared" si="20"/>
        <v>2016</v>
      </c>
    </row>
    <row r="158" spans="1:14" x14ac:dyDescent="0.3">
      <c r="A158" s="1">
        <v>0</v>
      </c>
      <c r="B158" t="s">
        <v>308</v>
      </c>
      <c r="C158" t="s">
        <v>254</v>
      </c>
      <c r="D158" t="s">
        <v>8730</v>
      </c>
      <c r="E158" t="s">
        <v>5254</v>
      </c>
      <c r="F158" t="s">
        <v>8731</v>
      </c>
      <c r="G158" t="s">
        <v>8732</v>
      </c>
      <c r="I158" t="str">
        <f t="shared" si="15"/>
        <v>N/A</v>
      </c>
      <c r="J158" t="str">
        <f t="shared" si="16"/>
        <v>N/A</v>
      </c>
      <c r="K158">
        <f t="shared" si="17"/>
        <v>102230000</v>
      </c>
      <c r="L158">
        <f t="shared" si="18"/>
        <v>155490000</v>
      </c>
      <c r="M158">
        <f t="shared" si="19"/>
        <v>266130000</v>
      </c>
      <c r="N158">
        <f t="shared" si="20"/>
        <v>387070000</v>
      </c>
    </row>
    <row r="159" spans="1:14" x14ac:dyDescent="0.3">
      <c r="A159" s="1">
        <v>1</v>
      </c>
      <c r="B159" t="s">
        <v>314</v>
      </c>
      <c r="C159" t="s">
        <v>254</v>
      </c>
      <c r="D159" t="s">
        <v>8733</v>
      </c>
      <c r="E159" t="s">
        <v>8734</v>
      </c>
      <c r="F159" t="s">
        <v>8735</v>
      </c>
      <c r="G159" t="s">
        <v>8736</v>
      </c>
      <c r="I159" t="str">
        <f t="shared" si="15"/>
        <v>N/A</v>
      </c>
      <c r="J159" t="str">
        <f t="shared" si="16"/>
        <v>N/A</v>
      </c>
      <c r="K159">
        <f t="shared" si="17"/>
        <v>57300000</v>
      </c>
      <c r="L159">
        <f t="shared" si="18"/>
        <v>78640000</v>
      </c>
      <c r="M159">
        <f t="shared" si="19"/>
        <v>140850000</v>
      </c>
      <c r="N159">
        <f t="shared" si="20"/>
        <v>208310000</v>
      </c>
    </row>
    <row r="160" spans="1:14" x14ac:dyDescent="0.3">
      <c r="A160" s="1">
        <v>2</v>
      </c>
      <c r="B160" t="s">
        <v>320</v>
      </c>
      <c r="C160" t="s">
        <v>254</v>
      </c>
      <c r="D160" t="s">
        <v>8737</v>
      </c>
      <c r="E160" t="s">
        <v>8738</v>
      </c>
      <c r="F160" t="s">
        <v>8739</v>
      </c>
      <c r="G160" t="s">
        <v>8740</v>
      </c>
      <c r="I160" t="str">
        <f t="shared" si="15"/>
        <v>N/A</v>
      </c>
      <c r="J160" t="str">
        <f t="shared" si="16"/>
        <v>N/A</v>
      </c>
      <c r="K160">
        <f t="shared" si="17"/>
        <v>44930000</v>
      </c>
      <c r="L160">
        <f t="shared" si="18"/>
        <v>76850000</v>
      </c>
      <c r="M160">
        <f t="shared" si="19"/>
        <v>125280000</v>
      </c>
      <c r="N160">
        <f t="shared" si="20"/>
        <v>178760000</v>
      </c>
    </row>
    <row r="161" spans="1:14" x14ac:dyDescent="0.3">
      <c r="A161" s="1">
        <v>3</v>
      </c>
      <c r="B161" t="s">
        <v>326</v>
      </c>
      <c r="C161" t="s">
        <v>254</v>
      </c>
      <c r="D161" t="s">
        <v>254</v>
      </c>
      <c r="E161" t="s">
        <v>8741</v>
      </c>
      <c r="F161" t="s">
        <v>8742</v>
      </c>
      <c r="G161" t="s">
        <v>8743</v>
      </c>
      <c r="I161" t="str">
        <f t="shared" si="15"/>
        <v>N/A</v>
      </c>
      <c r="J161" t="str">
        <f t="shared" si="16"/>
        <v>N/A</v>
      </c>
      <c r="K161" t="str">
        <f t="shared" si="17"/>
        <v>N/A</v>
      </c>
      <c r="L161">
        <f t="shared" si="18"/>
        <v>0.52100000000000002</v>
      </c>
      <c r="M161">
        <f t="shared" si="19"/>
        <v>0.71150000000000002</v>
      </c>
      <c r="N161">
        <f t="shared" si="20"/>
        <v>0.45439999999999997</v>
      </c>
    </row>
    <row r="162" spans="1:14" x14ac:dyDescent="0.3">
      <c r="A162" s="1">
        <v>4</v>
      </c>
      <c r="B162" t="s">
        <v>331</v>
      </c>
      <c r="C162" t="s">
        <v>254</v>
      </c>
      <c r="D162" t="s">
        <v>1014</v>
      </c>
      <c r="E162" t="s">
        <v>254</v>
      </c>
      <c r="F162" t="s">
        <v>254</v>
      </c>
      <c r="G162" t="s">
        <v>1014</v>
      </c>
      <c r="I162" t="str">
        <f t="shared" si="15"/>
        <v>N/A</v>
      </c>
      <c r="J162" t="str">
        <f t="shared" si="16"/>
        <v>N/A</v>
      </c>
      <c r="K162">
        <f t="shared" si="17"/>
        <v>0</v>
      </c>
      <c r="L162" t="str">
        <f t="shared" si="18"/>
        <v>N/A</v>
      </c>
      <c r="M162" t="str">
        <f t="shared" si="19"/>
        <v>N/A</v>
      </c>
      <c r="N162">
        <f t="shared" si="20"/>
        <v>0</v>
      </c>
    </row>
    <row r="163" spans="1:14" x14ac:dyDescent="0.3">
      <c r="A163" s="1">
        <v>5</v>
      </c>
      <c r="B163" t="s">
        <v>332</v>
      </c>
      <c r="C163" t="s">
        <v>254</v>
      </c>
      <c r="D163" t="s">
        <v>254</v>
      </c>
      <c r="E163" t="s">
        <v>254</v>
      </c>
      <c r="F163" t="s">
        <v>254</v>
      </c>
      <c r="G163" t="s">
        <v>254</v>
      </c>
      <c r="I163" t="str">
        <f t="shared" si="15"/>
        <v>N/A</v>
      </c>
      <c r="J163" t="str">
        <f t="shared" si="16"/>
        <v>N/A</v>
      </c>
      <c r="K163" t="str">
        <f t="shared" si="17"/>
        <v>N/A</v>
      </c>
      <c r="L163" t="str">
        <f t="shared" si="18"/>
        <v>N/A</v>
      </c>
      <c r="M163" t="str">
        <f t="shared" si="19"/>
        <v>N/A</v>
      </c>
      <c r="N163" t="str">
        <f t="shared" si="20"/>
        <v>N/A</v>
      </c>
    </row>
    <row r="164" spans="1:14" x14ac:dyDescent="0.3">
      <c r="A164" s="1">
        <v>6</v>
      </c>
      <c r="B164" t="s">
        <v>338</v>
      </c>
      <c r="C164" t="s">
        <v>254</v>
      </c>
      <c r="D164" t="s">
        <v>254</v>
      </c>
      <c r="E164" t="s">
        <v>254</v>
      </c>
      <c r="F164" t="s">
        <v>254</v>
      </c>
      <c r="G164" t="s">
        <v>254</v>
      </c>
      <c r="I164" t="str">
        <f t="shared" si="15"/>
        <v>N/A</v>
      </c>
      <c r="J164" t="str">
        <f t="shared" si="16"/>
        <v>N/A</v>
      </c>
      <c r="K164" t="str">
        <f t="shared" si="17"/>
        <v>N/A</v>
      </c>
      <c r="L164" t="str">
        <f t="shared" si="18"/>
        <v>N/A</v>
      </c>
      <c r="M164" t="str">
        <f t="shared" si="19"/>
        <v>N/A</v>
      </c>
      <c r="N164" t="str">
        <f t="shared" si="20"/>
        <v>N/A</v>
      </c>
    </row>
    <row r="165" spans="1:14" x14ac:dyDescent="0.3">
      <c r="A165" s="1">
        <v>7</v>
      </c>
      <c r="B165" t="s">
        <v>344</v>
      </c>
      <c r="C165" t="s">
        <v>254</v>
      </c>
      <c r="D165" t="s">
        <v>7702</v>
      </c>
      <c r="E165" t="s">
        <v>7978</v>
      </c>
      <c r="F165" t="s">
        <v>2701</v>
      </c>
      <c r="G165" t="s">
        <v>6982</v>
      </c>
      <c r="I165" t="str">
        <f t="shared" si="15"/>
        <v>N/A</v>
      </c>
      <c r="J165" t="str">
        <f t="shared" si="16"/>
        <v>N/A</v>
      </c>
      <c r="K165">
        <f t="shared" si="17"/>
        <v>-1920000</v>
      </c>
      <c r="L165">
        <f t="shared" si="18"/>
        <v>608000</v>
      </c>
      <c r="M165">
        <f t="shared" si="19"/>
        <v>-1320000</v>
      </c>
      <c r="N165">
        <f t="shared" si="20"/>
        <v>-1140000</v>
      </c>
    </row>
    <row r="166" spans="1:14" x14ac:dyDescent="0.3">
      <c r="A166" s="1">
        <v>8</v>
      </c>
      <c r="B166" t="s">
        <v>350</v>
      </c>
      <c r="C166" t="s">
        <v>254</v>
      </c>
      <c r="D166" t="s">
        <v>8744</v>
      </c>
      <c r="E166" t="s">
        <v>8745</v>
      </c>
      <c r="F166" t="s">
        <v>8746</v>
      </c>
      <c r="G166" t="s">
        <v>8747</v>
      </c>
      <c r="I166" t="str">
        <f t="shared" si="15"/>
        <v>N/A</v>
      </c>
      <c r="J166" t="str">
        <f t="shared" si="16"/>
        <v>N/A</v>
      </c>
      <c r="K166">
        <f t="shared" si="17"/>
        <v>474000</v>
      </c>
      <c r="L166">
        <f t="shared" si="18"/>
        <v>317000</v>
      </c>
      <c r="M166">
        <f t="shared" si="19"/>
        <v>226000</v>
      </c>
      <c r="N166">
        <f t="shared" si="20"/>
        <v>2120000</v>
      </c>
    </row>
    <row r="167" spans="1:14" x14ac:dyDescent="0.3">
      <c r="A167" s="1">
        <v>9</v>
      </c>
      <c r="B167" t="s">
        <v>356</v>
      </c>
      <c r="C167" t="s">
        <v>254</v>
      </c>
      <c r="D167" t="s">
        <v>254</v>
      </c>
      <c r="E167" t="s">
        <v>254</v>
      </c>
      <c r="F167" t="s">
        <v>254</v>
      </c>
      <c r="G167" t="s">
        <v>254</v>
      </c>
      <c r="I167" t="str">
        <f t="shared" si="15"/>
        <v>N/A</v>
      </c>
      <c r="J167" t="str">
        <f t="shared" si="16"/>
        <v>N/A</v>
      </c>
      <c r="K167" t="str">
        <f t="shared" si="17"/>
        <v>N/A</v>
      </c>
      <c r="L167" t="str">
        <f t="shared" si="18"/>
        <v>N/A</v>
      </c>
      <c r="M167" t="str">
        <f t="shared" si="19"/>
        <v>N/A</v>
      </c>
      <c r="N167" t="str">
        <f t="shared" si="20"/>
        <v>N/A</v>
      </c>
    </row>
    <row r="168" spans="1:14" x14ac:dyDescent="0.3">
      <c r="A168" s="1">
        <v>10</v>
      </c>
      <c r="B168" t="s">
        <v>357</v>
      </c>
      <c r="C168" t="s">
        <v>254</v>
      </c>
      <c r="D168" t="s">
        <v>8748</v>
      </c>
      <c r="E168" t="s">
        <v>3554</v>
      </c>
      <c r="F168" t="s">
        <v>2866</v>
      </c>
      <c r="G168" t="s">
        <v>254</v>
      </c>
      <c r="I168" t="str">
        <f t="shared" si="15"/>
        <v>N/A</v>
      </c>
      <c r="J168" t="str">
        <f t="shared" si="16"/>
        <v>N/A</v>
      </c>
      <c r="K168">
        <f t="shared" si="17"/>
        <v>272000</v>
      </c>
      <c r="L168">
        <f t="shared" si="18"/>
        <v>228000</v>
      </c>
      <c r="M168">
        <f t="shared" si="19"/>
        <v>74000</v>
      </c>
      <c r="N168" t="str">
        <f t="shared" si="20"/>
        <v>N/A</v>
      </c>
    </row>
    <row r="169" spans="1:14" x14ac:dyDescent="0.3">
      <c r="A169" s="1">
        <v>11</v>
      </c>
      <c r="B169" t="s">
        <v>363</v>
      </c>
      <c r="C169" t="s">
        <v>254</v>
      </c>
      <c r="D169" t="s">
        <v>254</v>
      </c>
      <c r="E169" t="s">
        <v>8749</v>
      </c>
      <c r="F169" t="s">
        <v>8750</v>
      </c>
      <c r="G169" t="s">
        <v>254</v>
      </c>
      <c r="I169" t="str">
        <f t="shared" si="15"/>
        <v>N/A</v>
      </c>
      <c r="J169" t="str">
        <f t="shared" si="16"/>
        <v>N/A</v>
      </c>
      <c r="K169" t="str">
        <f t="shared" si="17"/>
        <v>N/A</v>
      </c>
      <c r="L169">
        <f t="shared" si="18"/>
        <v>-0.1618</v>
      </c>
      <c r="M169">
        <f t="shared" si="19"/>
        <v>-0.67540000000000011</v>
      </c>
      <c r="N169" t="str">
        <f t="shared" si="20"/>
        <v>N/A</v>
      </c>
    </row>
    <row r="170" spans="1:14" x14ac:dyDescent="0.3">
      <c r="A170" s="1">
        <v>12</v>
      </c>
      <c r="B170" t="s">
        <v>368</v>
      </c>
      <c r="C170" t="s">
        <v>254</v>
      </c>
      <c r="D170" t="s">
        <v>8748</v>
      </c>
      <c r="E170" t="s">
        <v>3554</v>
      </c>
      <c r="F170" t="s">
        <v>2866</v>
      </c>
      <c r="G170" t="s">
        <v>254</v>
      </c>
      <c r="I170" t="str">
        <f t="shared" si="15"/>
        <v>N/A</v>
      </c>
      <c r="J170" t="str">
        <f t="shared" si="16"/>
        <v>N/A</v>
      </c>
      <c r="K170">
        <f t="shared" si="17"/>
        <v>272000</v>
      </c>
      <c r="L170">
        <f t="shared" si="18"/>
        <v>228000</v>
      </c>
      <c r="M170">
        <f t="shared" si="19"/>
        <v>74000</v>
      </c>
      <c r="N170" t="str">
        <f t="shared" si="20"/>
        <v>N/A</v>
      </c>
    </row>
    <row r="171" spans="1:14" x14ac:dyDescent="0.3">
      <c r="A171" s="1">
        <v>13</v>
      </c>
      <c r="B171" t="s">
        <v>369</v>
      </c>
      <c r="C171" t="s">
        <v>254</v>
      </c>
      <c r="D171" t="s">
        <v>254</v>
      </c>
      <c r="E171" t="s">
        <v>254</v>
      </c>
      <c r="F171" t="s">
        <v>254</v>
      </c>
      <c r="G171" t="s">
        <v>254</v>
      </c>
      <c r="I171" t="str">
        <f t="shared" si="15"/>
        <v>N/A</v>
      </c>
      <c r="J171" t="str">
        <f t="shared" si="16"/>
        <v>N/A</v>
      </c>
      <c r="K171" t="str">
        <f t="shared" si="17"/>
        <v>N/A</v>
      </c>
      <c r="L171" t="str">
        <f t="shared" si="18"/>
        <v>N/A</v>
      </c>
      <c r="M171" t="str">
        <f t="shared" si="19"/>
        <v>N/A</v>
      </c>
      <c r="N171" t="str">
        <f t="shared" si="20"/>
        <v>N/A</v>
      </c>
    </row>
    <row r="172" spans="1:14" x14ac:dyDescent="0.3">
      <c r="A172" s="1">
        <v>14</v>
      </c>
      <c r="B172" t="s">
        <v>370</v>
      </c>
      <c r="C172" t="s">
        <v>254</v>
      </c>
      <c r="D172" t="s">
        <v>1715</v>
      </c>
      <c r="E172" t="s">
        <v>8751</v>
      </c>
      <c r="F172" t="s">
        <v>8752</v>
      </c>
      <c r="G172" t="s">
        <v>2996</v>
      </c>
      <c r="I172" t="str">
        <f t="shared" si="15"/>
        <v>N/A</v>
      </c>
      <c r="J172" t="str">
        <f t="shared" si="16"/>
        <v>N/A</v>
      </c>
      <c r="K172">
        <f t="shared" si="17"/>
        <v>11400000</v>
      </c>
      <c r="L172">
        <f t="shared" si="18"/>
        <v>22230000</v>
      </c>
      <c r="M172">
        <f t="shared" si="19"/>
        <v>-749000</v>
      </c>
      <c r="N172">
        <f t="shared" si="20"/>
        <v>-4910000</v>
      </c>
    </row>
    <row r="173" spans="1:14" x14ac:dyDescent="0.3">
      <c r="A173" s="1">
        <v>15</v>
      </c>
      <c r="B173" t="s">
        <v>376</v>
      </c>
      <c r="C173" t="s">
        <v>254</v>
      </c>
      <c r="D173" t="s">
        <v>254</v>
      </c>
      <c r="E173" t="s">
        <v>8753</v>
      </c>
      <c r="F173" t="s">
        <v>8754</v>
      </c>
      <c r="G173" t="s">
        <v>8755</v>
      </c>
      <c r="I173" t="str">
        <f t="shared" si="15"/>
        <v>N/A</v>
      </c>
      <c r="J173" t="str">
        <f t="shared" si="16"/>
        <v>N/A</v>
      </c>
      <c r="K173" t="str">
        <f t="shared" si="17"/>
        <v>N/A</v>
      </c>
      <c r="L173">
        <f t="shared" si="18"/>
        <v>0.94930000000000003</v>
      </c>
      <c r="M173">
        <f t="shared" si="19"/>
        <v>-1.0337000000000001</v>
      </c>
      <c r="N173">
        <f t="shared" si="20"/>
        <v>-5.5514000000000001</v>
      </c>
    </row>
    <row r="174" spans="1:14" x14ac:dyDescent="0.3">
      <c r="A174" s="1">
        <v>16</v>
      </c>
      <c r="B174" t="s">
        <v>381</v>
      </c>
      <c r="C174" t="s">
        <v>254</v>
      </c>
      <c r="D174" t="s">
        <v>254</v>
      </c>
      <c r="E174" t="s">
        <v>254</v>
      </c>
      <c r="F174" t="s">
        <v>254</v>
      </c>
      <c r="G174" t="s">
        <v>8756</v>
      </c>
      <c r="I174" t="str">
        <f t="shared" si="15"/>
        <v>N/A</v>
      </c>
      <c r="J174" t="str">
        <f t="shared" si="16"/>
        <v>N/A</v>
      </c>
      <c r="K174" t="str">
        <f t="shared" si="17"/>
        <v>N/A</v>
      </c>
      <c r="L174" t="str">
        <f t="shared" si="18"/>
        <v>N/A</v>
      </c>
      <c r="M174" t="str">
        <f t="shared" si="19"/>
        <v>N/A</v>
      </c>
      <c r="N174">
        <f t="shared" si="20"/>
        <v>-1.0700000000000001E-2</v>
      </c>
    </row>
    <row r="175" spans="1:14" x14ac:dyDescent="0.3">
      <c r="A175" s="1">
        <v>17</v>
      </c>
      <c r="B175" t="s">
        <v>383</v>
      </c>
      <c r="C175" t="s">
        <v>254</v>
      </c>
      <c r="D175" t="s">
        <v>8757</v>
      </c>
      <c r="E175" t="s">
        <v>3557</v>
      </c>
      <c r="F175" t="s">
        <v>3348</v>
      </c>
      <c r="G175" t="s">
        <v>8758</v>
      </c>
      <c r="I175" t="str">
        <f t="shared" si="15"/>
        <v>N/A</v>
      </c>
      <c r="J175" t="str">
        <f t="shared" si="16"/>
        <v>N/A</v>
      </c>
      <c r="K175">
        <f t="shared" si="17"/>
        <v>642000</v>
      </c>
      <c r="L175">
        <f t="shared" si="18"/>
        <v>3250000</v>
      </c>
      <c r="M175">
        <f t="shared" si="19"/>
        <v>-7520000</v>
      </c>
      <c r="N175">
        <f t="shared" si="20"/>
        <v>-9280000</v>
      </c>
    </row>
    <row r="176" spans="1:14" x14ac:dyDescent="0.3">
      <c r="A176" s="1">
        <v>18</v>
      </c>
      <c r="B176" t="s">
        <v>389</v>
      </c>
      <c r="C176" t="s">
        <v>254</v>
      </c>
      <c r="D176" t="s">
        <v>2915</v>
      </c>
      <c r="E176" t="s">
        <v>8759</v>
      </c>
      <c r="F176" t="s">
        <v>8760</v>
      </c>
      <c r="G176" t="s">
        <v>2217</v>
      </c>
      <c r="I176" t="str">
        <f t="shared" si="15"/>
        <v>N/A</v>
      </c>
      <c r="J176" t="str">
        <f t="shared" si="16"/>
        <v>N/A</v>
      </c>
      <c r="K176">
        <f t="shared" si="17"/>
        <v>2700000</v>
      </c>
      <c r="L176">
        <f t="shared" si="18"/>
        <v>10480000</v>
      </c>
      <c r="M176">
        <f t="shared" si="19"/>
        <v>12020000</v>
      </c>
      <c r="N176">
        <f t="shared" si="20"/>
        <v>5490000</v>
      </c>
    </row>
    <row r="177" spans="1:14" x14ac:dyDescent="0.3">
      <c r="A177" s="1">
        <v>19</v>
      </c>
      <c r="B177" t="s">
        <v>395</v>
      </c>
      <c r="C177" t="s">
        <v>254</v>
      </c>
      <c r="D177" t="s">
        <v>254</v>
      </c>
      <c r="E177" t="s">
        <v>254</v>
      </c>
      <c r="F177" t="s">
        <v>254</v>
      </c>
      <c r="G177" t="s">
        <v>254</v>
      </c>
      <c r="I177" t="str">
        <f t="shared" si="15"/>
        <v>N/A</v>
      </c>
      <c r="J177" t="str">
        <f t="shared" si="16"/>
        <v>N/A</v>
      </c>
      <c r="K177" t="str">
        <f t="shared" si="17"/>
        <v>N/A</v>
      </c>
      <c r="L177" t="str">
        <f t="shared" si="18"/>
        <v>N/A</v>
      </c>
      <c r="M177" t="str">
        <f t="shared" si="19"/>
        <v>N/A</v>
      </c>
      <c r="N177" t="str">
        <f t="shared" si="20"/>
        <v>N/A</v>
      </c>
    </row>
    <row r="178" spans="1:14" x14ac:dyDescent="0.3">
      <c r="A178" s="1">
        <v>20</v>
      </c>
      <c r="B178" t="s">
        <v>401</v>
      </c>
      <c r="C178" t="s">
        <v>254</v>
      </c>
      <c r="D178" t="s">
        <v>8761</v>
      </c>
      <c r="E178" t="s">
        <v>8762</v>
      </c>
      <c r="F178" t="s">
        <v>8763</v>
      </c>
      <c r="G178" t="s">
        <v>8764</v>
      </c>
      <c r="I178" t="str">
        <f t="shared" si="15"/>
        <v>N/A</v>
      </c>
      <c r="J178" t="str">
        <f t="shared" si="16"/>
        <v>N/A</v>
      </c>
      <c r="K178">
        <f t="shared" si="17"/>
        <v>-2060000</v>
      </c>
      <c r="L178">
        <f t="shared" si="18"/>
        <v>-7230000</v>
      </c>
      <c r="M178">
        <f t="shared" si="19"/>
        <v>-19540000</v>
      </c>
      <c r="N178">
        <f t="shared" si="20"/>
        <v>-14770000</v>
      </c>
    </row>
    <row r="179" spans="1:14" x14ac:dyDescent="0.3">
      <c r="A179" s="1">
        <v>21</v>
      </c>
      <c r="B179" t="s">
        <v>407</v>
      </c>
      <c r="C179" t="s">
        <v>254</v>
      </c>
      <c r="D179" t="s">
        <v>254</v>
      </c>
      <c r="E179" t="s">
        <v>254</v>
      </c>
      <c r="F179" t="s">
        <v>254</v>
      </c>
      <c r="G179" t="s">
        <v>254</v>
      </c>
      <c r="I179" t="str">
        <f t="shared" si="15"/>
        <v>N/A</v>
      </c>
      <c r="J179" t="str">
        <f t="shared" si="16"/>
        <v>N/A</v>
      </c>
      <c r="K179" t="str">
        <f t="shared" si="17"/>
        <v>N/A</v>
      </c>
      <c r="L179" t="str">
        <f t="shared" si="18"/>
        <v>N/A</v>
      </c>
      <c r="M179" t="str">
        <f t="shared" si="19"/>
        <v>N/A</v>
      </c>
      <c r="N179" t="str">
        <f t="shared" si="20"/>
        <v>N/A</v>
      </c>
    </row>
    <row r="180" spans="1:14" x14ac:dyDescent="0.3">
      <c r="A180" s="1">
        <v>22</v>
      </c>
      <c r="B180" t="s">
        <v>413</v>
      </c>
      <c r="C180" t="s">
        <v>254</v>
      </c>
      <c r="D180" t="s">
        <v>254</v>
      </c>
      <c r="E180" t="s">
        <v>254</v>
      </c>
      <c r="F180" t="s">
        <v>254</v>
      </c>
      <c r="G180" t="s">
        <v>254</v>
      </c>
      <c r="I180" t="str">
        <f t="shared" si="15"/>
        <v>N/A</v>
      </c>
      <c r="J180" t="str">
        <f t="shared" si="16"/>
        <v>N/A</v>
      </c>
      <c r="K180" t="str">
        <f t="shared" si="17"/>
        <v>N/A</v>
      </c>
      <c r="L180" t="str">
        <f t="shared" si="18"/>
        <v>N/A</v>
      </c>
      <c r="M180" t="str">
        <f t="shared" si="19"/>
        <v>N/A</v>
      </c>
      <c r="N180" t="str">
        <f t="shared" si="20"/>
        <v>N/A</v>
      </c>
    </row>
    <row r="181" spans="1:14" x14ac:dyDescent="0.3">
      <c r="A181" s="1">
        <v>23</v>
      </c>
      <c r="B181" t="s">
        <v>414</v>
      </c>
      <c r="C181" t="s">
        <v>254</v>
      </c>
      <c r="D181" t="s">
        <v>254</v>
      </c>
      <c r="E181" t="s">
        <v>254</v>
      </c>
      <c r="F181" t="s">
        <v>254</v>
      </c>
      <c r="G181" t="s">
        <v>254</v>
      </c>
      <c r="I181" t="str">
        <f t="shared" si="15"/>
        <v>N/A</v>
      </c>
      <c r="J181" t="str">
        <f t="shared" si="16"/>
        <v>N/A</v>
      </c>
      <c r="K181" t="str">
        <f t="shared" si="17"/>
        <v>N/A</v>
      </c>
      <c r="L181" t="str">
        <f t="shared" si="18"/>
        <v>N/A</v>
      </c>
      <c r="M181" t="str">
        <f t="shared" si="19"/>
        <v>N/A</v>
      </c>
      <c r="N181" t="str">
        <f t="shared" si="20"/>
        <v>N/A</v>
      </c>
    </row>
    <row r="182" spans="1:14" x14ac:dyDescent="0.3">
      <c r="A182" s="1">
        <v>24</v>
      </c>
      <c r="B182" t="s">
        <v>415</v>
      </c>
      <c r="C182" t="s">
        <v>254</v>
      </c>
      <c r="D182" t="s">
        <v>254</v>
      </c>
      <c r="E182" t="s">
        <v>254</v>
      </c>
      <c r="F182" t="s">
        <v>254</v>
      </c>
      <c r="G182" t="s">
        <v>254</v>
      </c>
      <c r="I182" t="str">
        <f t="shared" si="15"/>
        <v>N/A</v>
      </c>
      <c r="J182" t="str">
        <f t="shared" si="16"/>
        <v>N/A</v>
      </c>
      <c r="K182" t="str">
        <f t="shared" si="17"/>
        <v>N/A</v>
      </c>
      <c r="L182" t="str">
        <f t="shared" si="18"/>
        <v>N/A</v>
      </c>
      <c r="M182" t="str">
        <f t="shared" si="19"/>
        <v>N/A</v>
      </c>
      <c r="N182" t="str">
        <f t="shared" si="20"/>
        <v>N/A</v>
      </c>
    </row>
    <row r="183" spans="1:14" x14ac:dyDescent="0.3">
      <c r="A183" s="1">
        <v>25</v>
      </c>
      <c r="B183" t="s">
        <v>416</v>
      </c>
      <c r="C183" t="s">
        <v>254</v>
      </c>
      <c r="D183" t="s">
        <v>8271</v>
      </c>
      <c r="E183" t="s">
        <v>8765</v>
      </c>
      <c r="F183" t="s">
        <v>3457</v>
      </c>
      <c r="G183" t="s">
        <v>8304</v>
      </c>
      <c r="I183" t="str">
        <f t="shared" si="15"/>
        <v>N/A</v>
      </c>
      <c r="J183" t="str">
        <f t="shared" si="16"/>
        <v>N/A</v>
      </c>
      <c r="K183">
        <f t="shared" si="17"/>
        <v>10760000</v>
      </c>
      <c r="L183">
        <f t="shared" si="18"/>
        <v>18980000</v>
      </c>
      <c r="M183">
        <f t="shared" si="19"/>
        <v>6780000</v>
      </c>
      <c r="N183">
        <f t="shared" si="20"/>
        <v>4370000</v>
      </c>
    </row>
    <row r="184" spans="1:14" x14ac:dyDescent="0.3">
      <c r="A184" s="1">
        <v>26</v>
      </c>
      <c r="B184" t="s">
        <v>422</v>
      </c>
      <c r="C184" t="s">
        <v>254</v>
      </c>
      <c r="D184" t="s">
        <v>254</v>
      </c>
      <c r="E184" t="s">
        <v>254</v>
      </c>
      <c r="F184" t="s">
        <v>254</v>
      </c>
      <c r="G184" t="s">
        <v>254</v>
      </c>
      <c r="I184" t="str">
        <f t="shared" si="15"/>
        <v>N/A</v>
      </c>
      <c r="J184" t="str">
        <f t="shared" si="16"/>
        <v>N/A</v>
      </c>
      <c r="K184" t="str">
        <f t="shared" si="17"/>
        <v>N/A</v>
      </c>
      <c r="L184" t="str">
        <f t="shared" si="18"/>
        <v>N/A</v>
      </c>
      <c r="M184" t="str">
        <f t="shared" si="19"/>
        <v>N/A</v>
      </c>
      <c r="N184" t="str">
        <f t="shared" si="20"/>
        <v>N/A</v>
      </c>
    </row>
    <row r="185" spans="1:14" x14ac:dyDescent="0.3">
      <c r="A185" s="1">
        <v>27</v>
      </c>
      <c r="B185" t="s">
        <v>423</v>
      </c>
      <c r="C185" t="s">
        <v>254</v>
      </c>
      <c r="D185" t="s">
        <v>8271</v>
      </c>
      <c r="E185" t="s">
        <v>8765</v>
      </c>
      <c r="F185" t="s">
        <v>3457</v>
      </c>
      <c r="G185" t="s">
        <v>8304</v>
      </c>
      <c r="I185" t="str">
        <f t="shared" si="15"/>
        <v>N/A</v>
      </c>
      <c r="J185" t="str">
        <f t="shared" si="16"/>
        <v>N/A</v>
      </c>
      <c r="K185">
        <f t="shared" si="17"/>
        <v>10760000</v>
      </c>
      <c r="L185">
        <f t="shared" si="18"/>
        <v>18980000</v>
      </c>
      <c r="M185">
        <f t="shared" si="19"/>
        <v>6780000</v>
      </c>
      <c r="N185">
        <f t="shared" si="20"/>
        <v>4370000</v>
      </c>
    </row>
    <row r="186" spans="1:14" x14ac:dyDescent="0.3">
      <c r="A186" s="1">
        <v>28</v>
      </c>
      <c r="B186" t="s">
        <v>424</v>
      </c>
      <c r="C186" t="s">
        <v>254</v>
      </c>
      <c r="D186" t="s">
        <v>254</v>
      </c>
      <c r="E186" t="s">
        <v>8766</v>
      </c>
      <c r="F186" t="s">
        <v>8767</v>
      </c>
      <c r="G186" t="s">
        <v>8768</v>
      </c>
      <c r="I186" t="str">
        <f t="shared" si="15"/>
        <v>N/A</v>
      </c>
      <c r="J186" t="str">
        <f t="shared" si="16"/>
        <v>N/A</v>
      </c>
      <c r="K186" t="str">
        <f t="shared" si="17"/>
        <v>N/A</v>
      </c>
      <c r="L186">
        <f t="shared" si="18"/>
        <v>0.76400000000000012</v>
      </c>
      <c r="M186">
        <f t="shared" si="19"/>
        <v>-0.6431</v>
      </c>
      <c r="N186">
        <f t="shared" si="20"/>
        <v>-0.35450000000000004</v>
      </c>
    </row>
    <row r="187" spans="1:14" x14ac:dyDescent="0.3">
      <c r="A187" s="1">
        <v>29</v>
      </c>
      <c r="B187" t="s">
        <v>429</v>
      </c>
      <c r="C187" t="s">
        <v>254</v>
      </c>
      <c r="D187" t="s">
        <v>254</v>
      </c>
      <c r="E187" t="s">
        <v>254</v>
      </c>
      <c r="F187" t="s">
        <v>254</v>
      </c>
      <c r="G187" t="s">
        <v>8769</v>
      </c>
      <c r="I187" t="str">
        <f t="shared" si="15"/>
        <v>N/A</v>
      </c>
      <c r="J187" t="str">
        <f t="shared" si="16"/>
        <v>N/A</v>
      </c>
      <c r="K187" t="str">
        <f t="shared" si="17"/>
        <v>N/A</v>
      </c>
      <c r="L187" t="str">
        <f t="shared" si="18"/>
        <v>N/A</v>
      </c>
      <c r="M187" t="str">
        <f t="shared" si="19"/>
        <v>N/A</v>
      </c>
      <c r="N187">
        <f t="shared" si="20"/>
        <v>9.5999999999999992E-3</v>
      </c>
    </row>
    <row r="188" spans="1:14" x14ac:dyDescent="0.3">
      <c r="A188" s="1">
        <v>30</v>
      </c>
      <c r="B188" t="s">
        <v>431</v>
      </c>
      <c r="C188" t="s">
        <v>254</v>
      </c>
      <c r="D188" t="s">
        <v>254</v>
      </c>
      <c r="E188" t="s">
        <v>254</v>
      </c>
      <c r="F188" t="s">
        <v>254</v>
      </c>
      <c r="G188" t="s">
        <v>254</v>
      </c>
      <c r="I188" t="str">
        <f t="shared" ref="I188:I251" si="21">IF(AND(K188&gt; J188, L188&gt; K188, M188&gt; L188, N188&gt; M188), "pos_trend", IF(AND(K188&lt; J188, L188&lt; K188, M188&lt; L188, N188&lt; M188), "neg_trend", "N/A"))</f>
        <v>N/A</v>
      </c>
      <c r="J188" t="str">
        <f t="shared" ref="J188:J251" si="22">IFERROR(IF(TRIM(C188)="-", "N/A", IF(RIGHT(C188,1)=")",IF(RIGHT(C188,2)="T)",-1000000000000*VALUE(MID(C188,2,LEN(C188)-3)),IF(RIGHT(C188,2)="M)",-1000000*VALUE(MID(C188,2,LEN(C188)-3)),IF(RIGHT(C188,2)="B)",-1000000000*VALUE(MID(C188,2,LEN(C188)-3)),IF(RIGHT(C188,2)="k)",-1000*VALUE(MID(C188,2,LEN(C188)-3)),VALUE(SUBSTITUTE(C188,",","")))))),IF(RIGHT(C188,1)="T",1000000000000*VALUE(LEFT(C188,LEN(C188)-1)),IF(RIGHT(C188,1)="M",1000000*VALUE(LEFT(C188,LEN(C188)-1)),IF(RIGHT(C188,1)="B",1000000000*VALUE(LEFT(C188,LEN(C188)-1)),IF(RIGHT(C188,1)="%",0.01*VALUE(LEFT(C188,LEN(C188)-1)),IF(RIGHT(C188,1)="k",1000*VALUE(LEFT(C188,LEN(C188)-1)),VALUE(SUBSTITUTE(C188,",",""))))))))),"N/A")</f>
        <v>N/A</v>
      </c>
      <c r="K188" t="str">
        <f t="shared" ref="K188:K251" si="23">IFERROR(IF(TRIM(D188)="-", "N/A", IF(RIGHT(D188,1)=")",IF(RIGHT(D188,2)="T)",-1000000000000*VALUE(MID(D188,2,LEN(D188)-3)),IF(RIGHT(D188,2)="M)",-1000000*VALUE(MID(D188,2,LEN(D188)-3)),IF(RIGHT(D188,2)="B)",-1000000000*VALUE(MID(D188,2,LEN(D188)-3)),IF(RIGHT(D188,2)="k)",-1000*VALUE(MID(D188,2,LEN(D188)-3)),VALUE(SUBSTITUTE(D188,",","")))))),IF(RIGHT(D188,1)="T",1000000000000*VALUE(LEFT(D188,LEN(D188)-1)),IF(RIGHT(D188,1)="M",1000000*VALUE(LEFT(D188,LEN(D188)-1)),IF(RIGHT(D188,1)="B",1000000000*VALUE(LEFT(D188,LEN(D188)-1)),IF(RIGHT(D188,1)="%",0.01*VALUE(LEFT(D188,LEN(D188)-1)),IF(RIGHT(D188,1)="k",1000*VALUE(LEFT(D188,LEN(D188)-1)),VALUE(SUBSTITUTE(D188,",",""))))))))),"N/A")</f>
        <v>N/A</v>
      </c>
      <c r="L188" t="str">
        <f t="shared" ref="L188:L251" si="24">IFERROR(IF(TRIM(E188)="-", "N/A", IF(RIGHT(E188,1)=")",IF(RIGHT(E188,2)="T)",-1000000000000*VALUE(MID(E188,2,LEN(E188)-3)),IF(RIGHT(E188,2)="M)",-1000000*VALUE(MID(E188,2,LEN(E188)-3)),IF(RIGHT(E188,2)="B)",-1000000000*VALUE(MID(E188,2,LEN(E188)-3)),IF(RIGHT(E188,2)="k)",-1000*VALUE(MID(E188,2,LEN(E188)-3)),VALUE(SUBSTITUTE(E188,",","")))))),IF(RIGHT(E188,1)="T",1000000000000*VALUE(LEFT(E188,LEN(E188)-1)),IF(RIGHT(E188,1)="M",1000000*VALUE(LEFT(E188,LEN(E188)-1)),IF(RIGHT(E188,1)="B",1000000000*VALUE(LEFT(E188,LEN(E188)-1)),IF(RIGHT(E188,1)="%",0.01*VALUE(LEFT(E188,LEN(E188)-1)),IF(RIGHT(E188,1)="k",1000*VALUE(LEFT(E188,LEN(E188)-1)),VALUE(SUBSTITUTE(E188,",",""))))))))),"N/A")</f>
        <v>N/A</v>
      </c>
      <c r="M188" t="str">
        <f t="shared" ref="M188:M251" si="25">IFERROR(IF(TRIM(F188)="-", "N/A", IF(RIGHT(F188,1)=")",IF(RIGHT(F188,2)="T)",-1000000000000*VALUE(MID(F188,2,LEN(F188)-3)),IF(RIGHT(F188,2)="M)",-1000000*VALUE(MID(F188,2,LEN(F188)-3)),IF(RIGHT(F188,2)="B)",-1000000000*VALUE(MID(F188,2,LEN(F188)-3)),IF(RIGHT(F188,2)="k)",-1000*VALUE(MID(F188,2,LEN(F188)-3)),VALUE(SUBSTITUTE(F188,",","")))))),IF(RIGHT(F188,1)="T",1000000000000*VALUE(LEFT(F188,LEN(F188)-1)),IF(RIGHT(F188,1)="M",1000000*VALUE(LEFT(F188,LEN(F188)-1)),IF(RIGHT(F188,1)="B",1000000000*VALUE(LEFT(F188,LEN(F188)-1)),IF(RIGHT(F188,1)="%",0.01*VALUE(LEFT(F188,LEN(F188)-1)),IF(RIGHT(F188,1)="k",1000*VALUE(LEFT(F188,LEN(F188)-1)),VALUE(SUBSTITUTE(F188,",",""))))))))),"N/A")</f>
        <v>N/A</v>
      </c>
      <c r="N188" t="str">
        <f t="shared" ref="N188:N251" si="26">IFERROR(IF(TRIM(G188)="-", "N/A", IF(RIGHT(G188,1)=")",IF(RIGHT(G188,2)="T)",-1000000000000*VALUE(MID(G188,2,LEN(G188)-3)),IF(RIGHT(G188,2)="M)",-1000000*VALUE(MID(G188,2,LEN(G188)-3)),IF(RIGHT(G188,2)="B)",-1000000000*VALUE(MID(G188,2,LEN(G188)-3)),IF(RIGHT(G188,2)="k)",-1000*VALUE(MID(G188,2,LEN(G188)-3)),VALUE(SUBSTITUTE(G188,",","")))))),IF(RIGHT(G188,1)="T",1000000000000*VALUE(LEFT(G188,LEN(G188)-1)),IF(RIGHT(G188,1)="M",1000000*VALUE(LEFT(G188,LEN(G188)-1)),IF(RIGHT(G188,1)="B",1000000000*VALUE(LEFT(G188,LEN(G188)-1)),IF(RIGHT(G188,1)="%",0.01*VALUE(LEFT(G188,LEN(G188)-1)),IF(RIGHT(G188,1)="k",1000*VALUE(LEFT(G188,LEN(G188)-1)),VALUE(SUBSTITUTE(G188,",",""))))))))),"N/A")</f>
        <v>N/A</v>
      </c>
    </row>
    <row r="189" spans="1:14" x14ac:dyDescent="0.3">
      <c r="A189" s="1">
        <v>31</v>
      </c>
      <c r="B189" t="s">
        <v>432</v>
      </c>
      <c r="C189" t="s">
        <v>254</v>
      </c>
      <c r="D189" t="s">
        <v>254</v>
      </c>
      <c r="E189" t="s">
        <v>254</v>
      </c>
      <c r="F189" t="s">
        <v>254</v>
      </c>
      <c r="G189" t="s">
        <v>254</v>
      </c>
      <c r="I189" t="str">
        <f t="shared" si="21"/>
        <v>N/A</v>
      </c>
      <c r="J189" t="str">
        <f t="shared" si="22"/>
        <v>N/A</v>
      </c>
      <c r="K189" t="str">
        <f t="shared" si="23"/>
        <v>N/A</v>
      </c>
      <c r="L189" t="str">
        <f t="shared" si="24"/>
        <v>N/A</v>
      </c>
      <c r="M189" t="str">
        <f t="shared" si="25"/>
        <v>N/A</v>
      </c>
      <c r="N189" t="str">
        <f t="shared" si="26"/>
        <v>N/A</v>
      </c>
    </row>
    <row r="190" spans="1:14" x14ac:dyDescent="0.3">
      <c r="A190" s="1">
        <v>32</v>
      </c>
      <c r="B190" t="s">
        <v>433</v>
      </c>
      <c r="C190" t="s">
        <v>254</v>
      </c>
      <c r="D190" t="s">
        <v>254</v>
      </c>
      <c r="E190" t="s">
        <v>254</v>
      </c>
      <c r="F190" t="s">
        <v>254</v>
      </c>
      <c r="G190" t="s">
        <v>254</v>
      </c>
      <c r="I190" t="str">
        <f t="shared" si="21"/>
        <v>N/A</v>
      </c>
      <c r="J190" t="str">
        <f t="shared" si="22"/>
        <v>N/A</v>
      </c>
      <c r="K190" t="str">
        <f t="shared" si="23"/>
        <v>N/A</v>
      </c>
      <c r="L190" t="str">
        <f t="shared" si="24"/>
        <v>N/A</v>
      </c>
      <c r="M190" t="str">
        <f t="shared" si="25"/>
        <v>N/A</v>
      </c>
      <c r="N190" t="str">
        <f t="shared" si="26"/>
        <v>N/A</v>
      </c>
    </row>
    <row r="191" spans="1:14" x14ac:dyDescent="0.3">
      <c r="A191" s="1">
        <v>33</v>
      </c>
      <c r="B191" t="s">
        <v>434</v>
      </c>
      <c r="C191" t="s">
        <v>254</v>
      </c>
      <c r="D191" t="s">
        <v>254</v>
      </c>
      <c r="E191" t="s">
        <v>254</v>
      </c>
      <c r="F191" t="s">
        <v>254</v>
      </c>
      <c r="G191" t="s">
        <v>254</v>
      </c>
      <c r="I191" t="str">
        <f t="shared" si="21"/>
        <v>N/A</v>
      </c>
      <c r="J191" t="str">
        <f t="shared" si="22"/>
        <v>N/A</v>
      </c>
      <c r="K191" t="str">
        <f t="shared" si="23"/>
        <v>N/A</v>
      </c>
      <c r="L191" t="str">
        <f t="shared" si="24"/>
        <v>N/A</v>
      </c>
      <c r="M191" t="str">
        <f t="shared" si="25"/>
        <v>N/A</v>
      </c>
      <c r="N191" t="str">
        <f t="shared" si="26"/>
        <v>N/A</v>
      </c>
    </row>
    <row r="192" spans="1:14" x14ac:dyDescent="0.3">
      <c r="A192" s="1">
        <v>34</v>
      </c>
      <c r="B192" t="s">
        <v>435</v>
      </c>
      <c r="C192" t="s">
        <v>254</v>
      </c>
      <c r="D192" t="s">
        <v>8271</v>
      </c>
      <c r="E192" t="s">
        <v>8765</v>
      </c>
      <c r="F192" t="s">
        <v>3457</v>
      </c>
      <c r="G192" t="s">
        <v>8304</v>
      </c>
      <c r="I192" t="str">
        <f t="shared" si="21"/>
        <v>N/A</v>
      </c>
      <c r="J192" t="str">
        <f t="shared" si="22"/>
        <v>N/A</v>
      </c>
      <c r="K192">
        <f t="shared" si="23"/>
        <v>10760000</v>
      </c>
      <c r="L192">
        <f t="shared" si="24"/>
        <v>18980000</v>
      </c>
      <c r="M192">
        <f t="shared" si="25"/>
        <v>6780000</v>
      </c>
      <c r="N192">
        <f t="shared" si="26"/>
        <v>4370000</v>
      </c>
    </row>
    <row r="193" spans="1:14" x14ac:dyDescent="0.3">
      <c r="A193" s="1">
        <v>35</v>
      </c>
      <c r="B193" t="s">
        <v>436</v>
      </c>
      <c r="C193" t="s">
        <v>254</v>
      </c>
      <c r="D193" t="s">
        <v>254</v>
      </c>
      <c r="E193" t="s">
        <v>254</v>
      </c>
      <c r="F193" t="s">
        <v>254</v>
      </c>
      <c r="G193" t="s">
        <v>254</v>
      </c>
      <c r="I193" t="str">
        <f t="shared" si="21"/>
        <v>N/A</v>
      </c>
      <c r="J193" t="str">
        <f t="shared" si="22"/>
        <v>N/A</v>
      </c>
      <c r="K193" t="str">
        <f t="shared" si="23"/>
        <v>N/A</v>
      </c>
      <c r="L193" t="str">
        <f t="shared" si="24"/>
        <v>N/A</v>
      </c>
      <c r="M193" t="str">
        <f t="shared" si="25"/>
        <v>N/A</v>
      </c>
      <c r="N193" t="str">
        <f t="shared" si="26"/>
        <v>N/A</v>
      </c>
    </row>
    <row r="194" spans="1:14" x14ac:dyDescent="0.3">
      <c r="A194" s="1">
        <v>36</v>
      </c>
      <c r="B194" t="s">
        <v>437</v>
      </c>
      <c r="C194" t="s">
        <v>254</v>
      </c>
      <c r="D194" t="s">
        <v>8271</v>
      </c>
      <c r="E194" t="s">
        <v>8765</v>
      </c>
      <c r="F194" t="s">
        <v>3457</v>
      </c>
      <c r="G194" t="s">
        <v>8304</v>
      </c>
      <c r="I194" t="str">
        <f t="shared" si="21"/>
        <v>N/A</v>
      </c>
      <c r="J194" t="str">
        <f t="shared" si="22"/>
        <v>N/A</v>
      </c>
      <c r="K194">
        <f t="shared" si="23"/>
        <v>10760000</v>
      </c>
      <c r="L194">
        <f t="shared" si="24"/>
        <v>18980000</v>
      </c>
      <c r="M194">
        <f t="shared" si="25"/>
        <v>6780000</v>
      </c>
      <c r="N194">
        <f t="shared" si="26"/>
        <v>4370000</v>
      </c>
    </row>
    <row r="195" spans="1:14" x14ac:dyDescent="0.3">
      <c r="A195" s="1">
        <v>37</v>
      </c>
      <c r="B195" t="s">
        <v>438</v>
      </c>
      <c r="C195" t="s">
        <v>254</v>
      </c>
      <c r="D195" t="s">
        <v>85</v>
      </c>
      <c r="E195" t="s">
        <v>4384</v>
      </c>
      <c r="F195" t="s">
        <v>6634</v>
      </c>
      <c r="G195" t="s">
        <v>81</v>
      </c>
      <c r="I195" t="str">
        <f t="shared" si="21"/>
        <v>N/A</v>
      </c>
      <c r="J195" t="str">
        <f t="shared" si="22"/>
        <v>N/A</v>
      </c>
      <c r="K195">
        <f t="shared" si="23"/>
        <v>0.05</v>
      </c>
      <c r="L195">
        <f t="shared" si="24"/>
        <v>0.09</v>
      </c>
      <c r="M195">
        <f t="shared" si="25"/>
        <v>0.03</v>
      </c>
      <c r="N195">
        <f t="shared" si="26"/>
        <v>0.02</v>
      </c>
    </row>
    <row r="196" spans="1:14" x14ac:dyDescent="0.3">
      <c r="A196" s="1">
        <v>38</v>
      </c>
      <c r="B196" t="s">
        <v>444</v>
      </c>
      <c r="C196" t="s">
        <v>254</v>
      </c>
      <c r="D196" t="s">
        <v>254</v>
      </c>
      <c r="E196" t="s">
        <v>3192</v>
      </c>
      <c r="F196" t="s">
        <v>8770</v>
      </c>
      <c r="G196" t="s">
        <v>8771</v>
      </c>
      <c r="I196" t="str">
        <f t="shared" si="21"/>
        <v>N/A</v>
      </c>
      <c r="J196" t="str">
        <f t="shared" si="22"/>
        <v>N/A</v>
      </c>
      <c r="K196" t="str">
        <f t="shared" si="23"/>
        <v>N/A</v>
      </c>
      <c r="L196">
        <f t="shared" si="24"/>
        <v>0.8</v>
      </c>
      <c r="M196">
        <f t="shared" si="25"/>
        <v>-0.66670000000000007</v>
      </c>
      <c r="N196">
        <f t="shared" si="26"/>
        <v>-0.33329999999999999</v>
      </c>
    </row>
    <row r="197" spans="1:14" x14ac:dyDescent="0.3">
      <c r="A197" s="1">
        <v>39</v>
      </c>
      <c r="B197" t="s">
        <v>449</v>
      </c>
      <c r="C197" t="s">
        <v>254</v>
      </c>
      <c r="D197" t="s">
        <v>8772</v>
      </c>
      <c r="E197" t="s">
        <v>8772</v>
      </c>
      <c r="F197" t="s">
        <v>8772</v>
      </c>
      <c r="G197" t="s">
        <v>8773</v>
      </c>
      <c r="I197" t="str">
        <f t="shared" si="21"/>
        <v>N/A</v>
      </c>
      <c r="J197" t="str">
        <f t="shared" si="22"/>
        <v>N/A</v>
      </c>
      <c r="K197">
        <f t="shared" si="23"/>
        <v>208680000</v>
      </c>
      <c r="L197">
        <f t="shared" si="24"/>
        <v>208680000</v>
      </c>
      <c r="M197">
        <f t="shared" si="25"/>
        <v>208680000</v>
      </c>
      <c r="N197">
        <f t="shared" si="26"/>
        <v>182770000</v>
      </c>
    </row>
    <row r="198" spans="1:14" x14ac:dyDescent="0.3">
      <c r="A198" s="1">
        <v>40</v>
      </c>
      <c r="B198" t="s">
        <v>455</v>
      </c>
      <c r="C198" t="s">
        <v>254</v>
      </c>
      <c r="D198" t="s">
        <v>85</v>
      </c>
      <c r="E198" t="s">
        <v>4384</v>
      </c>
      <c r="F198" t="s">
        <v>6634</v>
      </c>
      <c r="G198" t="s">
        <v>81</v>
      </c>
      <c r="I198" t="str">
        <f t="shared" si="21"/>
        <v>N/A</v>
      </c>
      <c r="J198" t="str">
        <f t="shared" si="22"/>
        <v>N/A</v>
      </c>
      <c r="K198">
        <f t="shared" si="23"/>
        <v>0.05</v>
      </c>
      <c r="L198">
        <f t="shared" si="24"/>
        <v>0.09</v>
      </c>
      <c r="M198">
        <f t="shared" si="25"/>
        <v>0.03</v>
      </c>
      <c r="N198">
        <f t="shared" si="26"/>
        <v>0.02</v>
      </c>
    </row>
    <row r="199" spans="1:14" x14ac:dyDescent="0.3">
      <c r="A199" s="1">
        <v>41</v>
      </c>
      <c r="B199" t="s">
        <v>461</v>
      </c>
      <c r="C199" t="s">
        <v>254</v>
      </c>
      <c r="D199" t="s">
        <v>254</v>
      </c>
      <c r="E199" t="s">
        <v>3192</v>
      </c>
      <c r="F199" t="s">
        <v>8770</v>
      </c>
      <c r="G199" t="s">
        <v>8771</v>
      </c>
      <c r="I199" t="str">
        <f t="shared" si="21"/>
        <v>N/A</v>
      </c>
      <c r="J199" t="str">
        <f t="shared" si="22"/>
        <v>N/A</v>
      </c>
      <c r="K199" t="str">
        <f t="shared" si="23"/>
        <v>N/A</v>
      </c>
      <c r="L199">
        <f t="shared" si="24"/>
        <v>0.8</v>
      </c>
      <c r="M199">
        <f t="shared" si="25"/>
        <v>-0.66670000000000007</v>
      </c>
      <c r="N199">
        <f t="shared" si="26"/>
        <v>-0.33329999999999999</v>
      </c>
    </row>
    <row r="200" spans="1:14" x14ac:dyDescent="0.3">
      <c r="A200" s="1">
        <v>42</v>
      </c>
      <c r="B200" t="s">
        <v>466</v>
      </c>
      <c r="C200" t="s">
        <v>254</v>
      </c>
      <c r="D200" t="s">
        <v>8772</v>
      </c>
      <c r="E200" t="s">
        <v>8772</v>
      </c>
      <c r="F200" t="s">
        <v>8772</v>
      </c>
      <c r="G200" t="s">
        <v>8774</v>
      </c>
      <c r="I200" t="str">
        <f t="shared" si="21"/>
        <v>N/A</v>
      </c>
      <c r="J200" t="str">
        <f t="shared" si="22"/>
        <v>N/A</v>
      </c>
      <c r="K200">
        <f t="shared" si="23"/>
        <v>208680000</v>
      </c>
      <c r="L200">
        <f t="shared" si="24"/>
        <v>208680000</v>
      </c>
      <c r="M200">
        <f t="shared" si="25"/>
        <v>208680000</v>
      </c>
      <c r="N200">
        <f t="shared" si="26"/>
        <v>193480000</v>
      </c>
    </row>
    <row r="201" spans="1:14" x14ac:dyDescent="0.3">
      <c r="A201" s="1">
        <v>43</v>
      </c>
      <c r="B201" t="s">
        <v>153</v>
      </c>
      <c r="C201" t="s">
        <v>254</v>
      </c>
      <c r="D201" t="s">
        <v>8775</v>
      </c>
      <c r="E201" t="s">
        <v>8776</v>
      </c>
      <c r="F201" t="s">
        <v>8777</v>
      </c>
      <c r="G201" t="s">
        <v>8778</v>
      </c>
      <c r="I201" t="str">
        <f t="shared" si="21"/>
        <v>N/A</v>
      </c>
      <c r="J201" t="str">
        <f t="shared" si="22"/>
        <v>N/A</v>
      </c>
      <c r="K201">
        <f t="shared" si="23"/>
        <v>25180000</v>
      </c>
      <c r="L201">
        <f t="shared" si="24"/>
        <v>34850000</v>
      </c>
      <c r="M201">
        <f t="shared" si="25"/>
        <v>15930000</v>
      </c>
      <c r="N201">
        <f t="shared" si="26"/>
        <v>16050000</v>
      </c>
    </row>
    <row r="202" spans="1:14" x14ac:dyDescent="0.3">
      <c r="A202" s="1">
        <v>44</v>
      </c>
      <c r="B202" t="s">
        <v>477</v>
      </c>
      <c r="C202" t="s">
        <v>254</v>
      </c>
      <c r="D202" t="s">
        <v>254</v>
      </c>
      <c r="E202" t="s">
        <v>8779</v>
      </c>
      <c r="F202" t="s">
        <v>1942</v>
      </c>
      <c r="G202" t="s">
        <v>1171</v>
      </c>
      <c r="I202" t="str">
        <f t="shared" si="21"/>
        <v>N/A</v>
      </c>
      <c r="J202" t="str">
        <f t="shared" si="22"/>
        <v>N/A</v>
      </c>
      <c r="K202" t="str">
        <f t="shared" si="23"/>
        <v>N/A</v>
      </c>
      <c r="L202">
        <f t="shared" si="24"/>
        <v>0.38400000000000001</v>
      </c>
      <c r="M202">
        <f t="shared" si="25"/>
        <v>-0.54290000000000005</v>
      </c>
      <c r="N202">
        <f t="shared" si="26"/>
        <v>7.4000000000000003E-3</v>
      </c>
    </row>
    <row r="203" spans="1:14" x14ac:dyDescent="0.3">
      <c r="A203" s="1">
        <v>45</v>
      </c>
      <c r="B203" t="s">
        <v>482</v>
      </c>
      <c r="C203" t="s">
        <v>254</v>
      </c>
      <c r="D203" t="s">
        <v>254</v>
      </c>
      <c r="E203" t="s">
        <v>254</v>
      </c>
      <c r="F203" t="s">
        <v>254</v>
      </c>
      <c r="G203" t="s">
        <v>8780</v>
      </c>
      <c r="I203" t="str">
        <f t="shared" si="21"/>
        <v>N/A</v>
      </c>
      <c r="J203" t="str">
        <f t="shared" si="22"/>
        <v>N/A</v>
      </c>
      <c r="K203" t="str">
        <f t="shared" si="23"/>
        <v>N/A</v>
      </c>
      <c r="L203" t="str">
        <f t="shared" si="24"/>
        <v>N/A</v>
      </c>
      <c r="M203" t="str">
        <f t="shared" si="25"/>
        <v>N/A</v>
      </c>
      <c r="N203">
        <f t="shared" si="26"/>
        <v>3.5099999999999999E-2</v>
      </c>
    </row>
    <row r="204" spans="1:14" x14ac:dyDescent="0.3">
      <c r="I204" t="str">
        <f t="shared" si="21"/>
        <v>N/A</v>
      </c>
      <c r="J204" t="str">
        <f t="shared" si="22"/>
        <v>N/A</v>
      </c>
      <c r="K204" t="str">
        <f t="shared" si="23"/>
        <v>N/A</v>
      </c>
      <c r="L204" t="str">
        <f t="shared" si="24"/>
        <v>N/A</v>
      </c>
      <c r="M204" t="str">
        <f t="shared" si="25"/>
        <v>N/A</v>
      </c>
      <c r="N204" t="str">
        <f t="shared" si="26"/>
        <v>N/A</v>
      </c>
    </row>
    <row r="205" spans="1:14" x14ac:dyDescent="0.3">
      <c r="B205" s="1" t="s">
        <v>8697</v>
      </c>
      <c r="C205" s="1" t="s">
        <v>8698</v>
      </c>
      <c r="D205" s="1" t="s">
        <v>243</v>
      </c>
      <c r="E205" s="1" t="s">
        <v>244</v>
      </c>
      <c r="F205" s="1" t="s">
        <v>245</v>
      </c>
      <c r="G205" s="1" t="s">
        <v>246</v>
      </c>
      <c r="H205" s="1" t="s">
        <v>247</v>
      </c>
      <c r="I205" t="str">
        <f t="shared" si="21"/>
        <v>N/A</v>
      </c>
      <c r="J205" t="str">
        <f t="shared" si="22"/>
        <v>N/A</v>
      </c>
      <c r="K205">
        <f t="shared" si="23"/>
        <v>2013</v>
      </c>
      <c r="L205">
        <f t="shared" si="24"/>
        <v>2014</v>
      </c>
      <c r="M205">
        <f t="shared" si="25"/>
        <v>2015</v>
      </c>
      <c r="N205">
        <f t="shared" si="26"/>
        <v>2016</v>
      </c>
    </row>
    <row r="206" spans="1:14" x14ac:dyDescent="0.3">
      <c r="A206" s="1">
        <v>0</v>
      </c>
      <c r="B206" t="s">
        <v>484</v>
      </c>
      <c r="C206" t="s">
        <v>254</v>
      </c>
      <c r="D206" t="s">
        <v>254</v>
      </c>
      <c r="E206" t="s">
        <v>8781</v>
      </c>
      <c r="F206" t="s">
        <v>8782</v>
      </c>
      <c r="G206" t="s">
        <v>8783</v>
      </c>
      <c r="I206" t="str">
        <f t="shared" si="21"/>
        <v>N/A</v>
      </c>
      <c r="J206" t="str">
        <f t="shared" si="22"/>
        <v>N/A</v>
      </c>
      <c r="K206" t="str">
        <f t="shared" si="23"/>
        <v>N/A</v>
      </c>
      <c r="L206">
        <f t="shared" si="24"/>
        <v>162000000</v>
      </c>
      <c r="M206">
        <f t="shared" si="25"/>
        <v>217350000</v>
      </c>
      <c r="N206">
        <f t="shared" si="26"/>
        <v>743110000</v>
      </c>
    </row>
    <row r="207" spans="1:14" x14ac:dyDescent="0.3">
      <c r="A207" s="1">
        <v>1</v>
      </c>
      <c r="B207" t="s">
        <v>490</v>
      </c>
      <c r="C207" t="s">
        <v>254</v>
      </c>
      <c r="D207" t="s">
        <v>254</v>
      </c>
      <c r="E207" t="s">
        <v>8784</v>
      </c>
      <c r="F207" t="s">
        <v>8785</v>
      </c>
      <c r="G207" t="s">
        <v>8786</v>
      </c>
      <c r="I207" t="str">
        <f t="shared" si="21"/>
        <v>N/A</v>
      </c>
      <c r="J207" t="str">
        <f t="shared" si="22"/>
        <v>N/A</v>
      </c>
      <c r="K207" t="str">
        <f t="shared" si="23"/>
        <v>N/A</v>
      </c>
      <c r="L207">
        <f t="shared" si="24"/>
        <v>132000000</v>
      </c>
      <c r="M207">
        <f t="shared" si="25"/>
        <v>187310000</v>
      </c>
      <c r="N207">
        <f t="shared" si="26"/>
        <v>259709999.99999997</v>
      </c>
    </row>
    <row r="208" spans="1:14" x14ac:dyDescent="0.3">
      <c r="A208" s="1">
        <v>2</v>
      </c>
      <c r="B208" t="s">
        <v>491</v>
      </c>
      <c r="C208" t="s">
        <v>254</v>
      </c>
      <c r="D208" t="s">
        <v>254</v>
      </c>
      <c r="E208" t="s">
        <v>5885</v>
      </c>
      <c r="F208" t="s">
        <v>7885</v>
      </c>
      <c r="G208" t="s">
        <v>8787</v>
      </c>
      <c r="I208" t="str">
        <f t="shared" si="21"/>
        <v>N/A</v>
      </c>
      <c r="J208" t="str">
        <f t="shared" si="22"/>
        <v>N/A</v>
      </c>
      <c r="K208" t="str">
        <f t="shared" si="23"/>
        <v>N/A</v>
      </c>
      <c r="L208">
        <f t="shared" si="24"/>
        <v>30000000</v>
      </c>
      <c r="M208">
        <f t="shared" si="25"/>
        <v>30040000</v>
      </c>
      <c r="N208">
        <f t="shared" si="26"/>
        <v>483410000</v>
      </c>
    </row>
    <row r="209" spans="1:14" x14ac:dyDescent="0.3">
      <c r="A209" s="1">
        <v>3</v>
      </c>
      <c r="B209" t="s">
        <v>492</v>
      </c>
      <c r="C209" t="s">
        <v>254</v>
      </c>
      <c r="D209" t="s">
        <v>254</v>
      </c>
      <c r="E209" t="s">
        <v>254</v>
      </c>
      <c r="F209" t="s">
        <v>8788</v>
      </c>
      <c r="G209" t="s">
        <v>8789</v>
      </c>
      <c r="I209" t="str">
        <f t="shared" si="21"/>
        <v>N/A</v>
      </c>
      <c r="J209" t="str">
        <f t="shared" si="22"/>
        <v>N/A</v>
      </c>
      <c r="K209" t="str">
        <f t="shared" si="23"/>
        <v>N/A</v>
      </c>
      <c r="L209" t="str">
        <f t="shared" si="24"/>
        <v>N/A</v>
      </c>
      <c r="M209">
        <f t="shared" si="25"/>
        <v>0.34159999999999996</v>
      </c>
      <c r="N209">
        <f t="shared" si="26"/>
        <v>2.4190999999999998</v>
      </c>
    </row>
    <row r="210" spans="1:14" x14ac:dyDescent="0.3">
      <c r="A210" s="1">
        <v>4</v>
      </c>
      <c r="B210" t="s">
        <v>497</v>
      </c>
      <c r="C210" t="s">
        <v>254</v>
      </c>
      <c r="D210" t="s">
        <v>254</v>
      </c>
      <c r="E210" t="s">
        <v>8790</v>
      </c>
      <c r="F210" t="s">
        <v>8791</v>
      </c>
      <c r="G210" t="s">
        <v>8792</v>
      </c>
      <c r="I210" t="str">
        <f t="shared" si="21"/>
        <v>N/A</v>
      </c>
      <c r="J210" t="str">
        <f t="shared" si="22"/>
        <v>N/A</v>
      </c>
      <c r="K210" t="str">
        <f t="shared" si="23"/>
        <v>N/A</v>
      </c>
      <c r="L210">
        <f t="shared" si="24"/>
        <v>0.61819999999999997</v>
      </c>
      <c r="M210">
        <f t="shared" si="25"/>
        <v>0.54720000000000002</v>
      </c>
      <c r="N210">
        <f t="shared" si="26"/>
        <v>0.74990000000000001</v>
      </c>
    </row>
    <row r="211" spans="1:14" x14ac:dyDescent="0.3">
      <c r="A211" s="1">
        <v>5</v>
      </c>
      <c r="B211" t="s">
        <v>503</v>
      </c>
      <c r="C211" t="s">
        <v>254</v>
      </c>
      <c r="D211" t="s">
        <v>254</v>
      </c>
      <c r="E211" t="s">
        <v>8793</v>
      </c>
      <c r="F211" t="s">
        <v>8794</v>
      </c>
      <c r="G211" t="s">
        <v>8795</v>
      </c>
      <c r="I211" t="str">
        <f t="shared" si="21"/>
        <v>N/A</v>
      </c>
      <c r="J211" t="str">
        <f t="shared" si="22"/>
        <v>N/A</v>
      </c>
      <c r="K211" t="str">
        <f t="shared" si="23"/>
        <v>N/A</v>
      </c>
      <c r="L211">
        <f t="shared" si="24"/>
        <v>6160000</v>
      </c>
      <c r="M211">
        <f t="shared" si="25"/>
        <v>14310000</v>
      </c>
      <c r="N211">
        <f t="shared" si="26"/>
        <v>25770000</v>
      </c>
    </row>
    <row r="212" spans="1:14" x14ac:dyDescent="0.3">
      <c r="A212" s="1">
        <v>6</v>
      </c>
      <c r="B212" t="s">
        <v>509</v>
      </c>
      <c r="C212" t="s">
        <v>254</v>
      </c>
      <c r="D212" t="s">
        <v>254</v>
      </c>
      <c r="E212" t="s">
        <v>410</v>
      </c>
      <c r="F212" t="s">
        <v>6880</v>
      </c>
      <c r="G212" t="s">
        <v>739</v>
      </c>
      <c r="I212" t="str">
        <f t="shared" si="21"/>
        <v>N/A</v>
      </c>
      <c r="J212" t="str">
        <f t="shared" si="22"/>
        <v>N/A</v>
      </c>
      <c r="K212" t="str">
        <f t="shared" si="23"/>
        <v>N/A</v>
      </c>
      <c r="L212">
        <f t="shared" si="24"/>
        <v>3810000</v>
      </c>
      <c r="M212">
        <f t="shared" si="25"/>
        <v>11750000</v>
      </c>
      <c r="N212">
        <f t="shared" si="26"/>
        <v>15230000</v>
      </c>
    </row>
    <row r="213" spans="1:14" x14ac:dyDescent="0.3">
      <c r="A213" s="1">
        <v>7</v>
      </c>
      <c r="B213" t="s">
        <v>515</v>
      </c>
      <c r="C213" t="s">
        <v>254</v>
      </c>
      <c r="D213" t="s">
        <v>254</v>
      </c>
      <c r="E213" t="s">
        <v>8796</v>
      </c>
      <c r="F213" t="s">
        <v>8797</v>
      </c>
      <c r="G213" t="s">
        <v>739</v>
      </c>
      <c r="I213" t="str">
        <f t="shared" si="21"/>
        <v>N/A</v>
      </c>
      <c r="J213" t="str">
        <f t="shared" si="22"/>
        <v>N/A</v>
      </c>
      <c r="K213" t="str">
        <f t="shared" si="23"/>
        <v>N/A</v>
      </c>
      <c r="L213">
        <f t="shared" si="24"/>
        <v>3820000</v>
      </c>
      <c r="M213">
        <f t="shared" si="25"/>
        <v>11850000</v>
      </c>
      <c r="N213">
        <f t="shared" si="26"/>
        <v>15230000</v>
      </c>
    </row>
    <row r="214" spans="1:14" x14ac:dyDescent="0.3">
      <c r="A214" s="1">
        <v>8</v>
      </c>
      <c r="B214" t="s">
        <v>521</v>
      </c>
      <c r="C214" t="s">
        <v>254</v>
      </c>
      <c r="D214" t="s">
        <v>254</v>
      </c>
      <c r="E214" t="s">
        <v>8798</v>
      </c>
      <c r="F214" t="s">
        <v>8799</v>
      </c>
      <c r="G214" t="s">
        <v>254</v>
      </c>
      <c r="I214" t="str">
        <f t="shared" si="21"/>
        <v>N/A</v>
      </c>
      <c r="J214" t="str">
        <f t="shared" si="22"/>
        <v>N/A</v>
      </c>
      <c r="K214" t="str">
        <f t="shared" si="23"/>
        <v>N/A</v>
      </c>
      <c r="L214">
        <f t="shared" si="24"/>
        <v>-4000</v>
      </c>
      <c r="M214">
        <f t="shared" si="25"/>
        <v>-107000</v>
      </c>
      <c r="N214" t="str">
        <f t="shared" si="26"/>
        <v>N/A</v>
      </c>
    </row>
    <row r="215" spans="1:14" x14ac:dyDescent="0.3">
      <c r="A215" s="1">
        <v>9</v>
      </c>
      <c r="B215" t="s">
        <v>527</v>
      </c>
      <c r="C215" t="s">
        <v>254</v>
      </c>
      <c r="D215" t="s">
        <v>254</v>
      </c>
      <c r="E215" t="s">
        <v>8800</v>
      </c>
      <c r="F215" t="s">
        <v>5690</v>
      </c>
      <c r="G215" t="s">
        <v>8801</v>
      </c>
      <c r="I215" t="str">
        <f t="shared" si="21"/>
        <v>N/A</v>
      </c>
      <c r="J215" t="str">
        <f t="shared" si="22"/>
        <v>N/A</v>
      </c>
      <c r="K215" t="str">
        <f t="shared" si="23"/>
        <v>N/A</v>
      </c>
      <c r="L215">
        <f t="shared" si="24"/>
        <v>2350000</v>
      </c>
      <c r="M215">
        <f t="shared" si="25"/>
        <v>2560000</v>
      </c>
      <c r="N215">
        <f t="shared" si="26"/>
        <v>10540000</v>
      </c>
    </row>
    <row r="216" spans="1:14" x14ac:dyDescent="0.3">
      <c r="A216" s="1">
        <v>10</v>
      </c>
      <c r="B216" t="s">
        <v>533</v>
      </c>
      <c r="C216" t="s">
        <v>254</v>
      </c>
      <c r="D216" t="s">
        <v>254</v>
      </c>
      <c r="E216" t="s">
        <v>254</v>
      </c>
      <c r="F216" t="s">
        <v>8802</v>
      </c>
      <c r="G216" t="s">
        <v>8803</v>
      </c>
      <c r="I216" t="str">
        <f t="shared" si="21"/>
        <v>N/A</v>
      </c>
      <c r="J216" t="str">
        <f t="shared" si="22"/>
        <v>N/A</v>
      </c>
      <c r="K216" t="str">
        <f t="shared" si="23"/>
        <v>N/A</v>
      </c>
      <c r="L216" t="str">
        <f t="shared" si="24"/>
        <v>N/A</v>
      </c>
      <c r="M216">
        <f t="shared" si="25"/>
        <v>1.3223</v>
      </c>
      <c r="N216">
        <f t="shared" si="26"/>
        <v>0.80079999999999996</v>
      </c>
    </row>
    <row r="217" spans="1:14" x14ac:dyDescent="0.3">
      <c r="A217" s="1">
        <v>11</v>
      </c>
      <c r="B217" t="s">
        <v>538</v>
      </c>
      <c r="C217" t="s">
        <v>254</v>
      </c>
      <c r="D217" t="s">
        <v>254</v>
      </c>
      <c r="E217" t="s">
        <v>8804</v>
      </c>
      <c r="F217" t="s">
        <v>8805</v>
      </c>
      <c r="G217" t="s">
        <v>8158</v>
      </c>
      <c r="I217" t="str">
        <f t="shared" si="21"/>
        <v>N/A</v>
      </c>
      <c r="J217" t="str">
        <f t="shared" si="22"/>
        <v>N/A</v>
      </c>
      <c r="K217" t="str">
        <f t="shared" si="23"/>
        <v>N/A</v>
      </c>
      <c r="L217">
        <f t="shared" si="24"/>
        <v>34.909999999999997</v>
      </c>
      <c r="M217">
        <f t="shared" si="25"/>
        <v>22.33</v>
      </c>
      <c r="N217">
        <f t="shared" si="26"/>
        <v>17.739999999999998</v>
      </c>
    </row>
    <row r="218" spans="1:14" x14ac:dyDescent="0.3">
      <c r="A218" s="1">
        <v>12</v>
      </c>
      <c r="B218" t="s">
        <v>544</v>
      </c>
      <c r="C218" t="s">
        <v>254</v>
      </c>
      <c r="D218" t="s">
        <v>254</v>
      </c>
      <c r="E218" t="s">
        <v>254</v>
      </c>
      <c r="F218" t="s">
        <v>254</v>
      </c>
      <c r="G218" t="s">
        <v>254</v>
      </c>
      <c r="I218" t="str">
        <f t="shared" si="21"/>
        <v>N/A</v>
      </c>
      <c r="J218" t="str">
        <f t="shared" si="22"/>
        <v>N/A</v>
      </c>
      <c r="K218" t="str">
        <f t="shared" si="23"/>
        <v>N/A</v>
      </c>
      <c r="L218" t="str">
        <f t="shared" si="24"/>
        <v>N/A</v>
      </c>
      <c r="M218" t="str">
        <f t="shared" si="25"/>
        <v>N/A</v>
      </c>
      <c r="N218" t="str">
        <f t="shared" si="26"/>
        <v>N/A</v>
      </c>
    </row>
    <row r="219" spans="1:14" x14ac:dyDescent="0.3">
      <c r="A219" s="1">
        <v>13</v>
      </c>
      <c r="B219" t="s">
        <v>545</v>
      </c>
      <c r="C219" t="s">
        <v>254</v>
      </c>
      <c r="D219" t="s">
        <v>254</v>
      </c>
      <c r="E219" t="s">
        <v>254</v>
      </c>
      <c r="F219" t="s">
        <v>254</v>
      </c>
      <c r="G219" t="s">
        <v>254</v>
      </c>
      <c r="I219" t="str">
        <f t="shared" si="21"/>
        <v>N/A</v>
      </c>
      <c r="J219" t="str">
        <f t="shared" si="22"/>
        <v>N/A</v>
      </c>
      <c r="K219" t="str">
        <f t="shared" si="23"/>
        <v>N/A</v>
      </c>
      <c r="L219" t="str">
        <f t="shared" si="24"/>
        <v>N/A</v>
      </c>
      <c r="M219" t="str">
        <f t="shared" si="25"/>
        <v>N/A</v>
      </c>
      <c r="N219" t="str">
        <f t="shared" si="26"/>
        <v>N/A</v>
      </c>
    </row>
    <row r="220" spans="1:14" x14ac:dyDescent="0.3">
      <c r="A220" s="1">
        <v>14</v>
      </c>
      <c r="B220" t="s">
        <v>546</v>
      </c>
      <c r="C220" t="s">
        <v>254</v>
      </c>
      <c r="D220" t="s">
        <v>254</v>
      </c>
      <c r="E220" t="s">
        <v>254</v>
      </c>
      <c r="F220" t="s">
        <v>254</v>
      </c>
      <c r="G220" t="s">
        <v>254</v>
      </c>
      <c r="I220" t="str">
        <f t="shared" si="21"/>
        <v>N/A</v>
      </c>
      <c r="J220" t="str">
        <f t="shared" si="22"/>
        <v>N/A</v>
      </c>
      <c r="K220" t="str">
        <f t="shared" si="23"/>
        <v>N/A</v>
      </c>
      <c r="L220" t="str">
        <f t="shared" si="24"/>
        <v>N/A</v>
      </c>
      <c r="M220" t="str">
        <f t="shared" si="25"/>
        <v>N/A</v>
      </c>
      <c r="N220" t="str">
        <f t="shared" si="26"/>
        <v>N/A</v>
      </c>
    </row>
    <row r="221" spans="1:14" x14ac:dyDescent="0.3">
      <c r="A221" s="1">
        <v>15</v>
      </c>
      <c r="B221" t="s">
        <v>547</v>
      </c>
      <c r="C221" t="s">
        <v>254</v>
      </c>
      <c r="D221" t="s">
        <v>254</v>
      </c>
      <c r="E221" t="s">
        <v>254</v>
      </c>
      <c r="F221" t="s">
        <v>254</v>
      </c>
      <c r="G221" t="s">
        <v>254</v>
      </c>
      <c r="I221" t="str">
        <f t="shared" si="21"/>
        <v>N/A</v>
      </c>
      <c r="J221" t="str">
        <f t="shared" si="22"/>
        <v>N/A</v>
      </c>
      <c r="K221" t="str">
        <f t="shared" si="23"/>
        <v>N/A</v>
      </c>
      <c r="L221" t="str">
        <f t="shared" si="24"/>
        <v>N/A</v>
      </c>
      <c r="M221" t="str">
        <f t="shared" si="25"/>
        <v>N/A</v>
      </c>
      <c r="N221" t="str">
        <f t="shared" si="26"/>
        <v>N/A</v>
      </c>
    </row>
    <row r="222" spans="1:14" x14ac:dyDescent="0.3">
      <c r="A222" s="1">
        <v>16</v>
      </c>
      <c r="B222" t="s">
        <v>548</v>
      </c>
      <c r="C222" t="s">
        <v>254</v>
      </c>
      <c r="D222" t="s">
        <v>254</v>
      </c>
      <c r="E222" t="s">
        <v>254</v>
      </c>
      <c r="F222" t="s">
        <v>254</v>
      </c>
      <c r="G222" t="s">
        <v>254</v>
      </c>
      <c r="I222" t="str">
        <f t="shared" si="21"/>
        <v>N/A</v>
      </c>
      <c r="J222" t="str">
        <f t="shared" si="22"/>
        <v>N/A</v>
      </c>
      <c r="K222" t="str">
        <f t="shared" si="23"/>
        <v>N/A</v>
      </c>
      <c r="L222" t="str">
        <f t="shared" si="24"/>
        <v>N/A</v>
      </c>
      <c r="M222" t="str">
        <f t="shared" si="25"/>
        <v>N/A</v>
      </c>
      <c r="N222" t="str">
        <f t="shared" si="26"/>
        <v>N/A</v>
      </c>
    </row>
    <row r="223" spans="1:14" x14ac:dyDescent="0.3">
      <c r="A223" s="1">
        <v>17</v>
      </c>
      <c r="B223" t="s">
        <v>549</v>
      </c>
      <c r="C223" t="s">
        <v>254</v>
      </c>
      <c r="D223" t="s">
        <v>254</v>
      </c>
      <c r="E223" t="s">
        <v>1168</v>
      </c>
      <c r="F223" t="s">
        <v>1968</v>
      </c>
      <c r="G223" t="s">
        <v>3524</v>
      </c>
      <c r="I223" t="str">
        <f t="shared" si="21"/>
        <v>N/A</v>
      </c>
      <c r="J223" t="str">
        <f t="shared" si="22"/>
        <v>N/A</v>
      </c>
      <c r="K223" t="str">
        <f t="shared" si="23"/>
        <v>N/A</v>
      </c>
      <c r="L223">
        <f t="shared" si="24"/>
        <v>3040000</v>
      </c>
      <c r="M223">
        <f t="shared" si="25"/>
        <v>6980000</v>
      </c>
      <c r="N223">
        <f t="shared" si="26"/>
        <v>9660000</v>
      </c>
    </row>
    <row r="224" spans="1:14" x14ac:dyDescent="0.3">
      <c r="A224" s="1">
        <v>18</v>
      </c>
      <c r="B224" t="s">
        <v>555</v>
      </c>
      <c r="C224" t="s">
        <v>254</v>
      </c>
      <c r="D224" t="s">
        <v>254</v>
      </c>
      <c r="E224" t="s">
        <v>1168</v>
      </c>
      <c r="F224" t="s">
        <v>1968</v>
      </c>
      <c r="G224" t="s">
        <v>4432</v>
      </c>
      <c r="I224" t="str">
        <f t="shared" si="21"/>
        <v>N/A</v>
      </c>
      <c r="J224" t="str">
        <f t="shared" si="22"/>
        <v>N/A</v>
      </c>
      <c r="K224" t="str">
        <f t="shared" si="23"/>
        <v>N/A</v>
      </c>
      <c r="L224">
        <f t="shared" si="24"/>
        <v>3040000</v>
      </c>
      <c r="M224">
        <f t="shared" si="25"/>
        <v>6980000</v>
      </c>
      <c r="N224">
        <f t="shared" si="26"/>
        <v>1030000</v>
      </c>
    </row>
    <row r="225" spans="1:14" x14ac:dyDescent="0.3">
      <c r="A225" s="1">
        <v>19</v>
      </c>
      <c r="B225" t="s">
        <v>561</v>
      </c>
      <c r="C225" t="s">
        <v>254</v>
      </c>
      <c r="D225" t="s">
        <v>254</v>
      </c>
      <c r="E225" t="s">
        <v>8806</v>
      </c>
      <c r="F225" t="s">
        <v>8807</v>
      </c>
      <c r="G225" t="s">
        <v>8808</v>
      </c>
      <c r="I225" t="str">
        <f t="shared" si="21"/>
        <v>N/A</v>
      </c>
      <c r="J225" t="str">
        <f t="shared" si="22"/>
        <v>N/A</v>
      </c>
      <c r="K225" t="str">
        <f t="shared" si="23"/>
        <v>N/A</v>
      </c>
      <c r="L225">
        <f t="shared" si="24"/>
        <v>171200000</v>
      </c>
      <c r="M225">
        <f t="shared" si="25"/>
        <v>238630000</v>
      </c>
      <c r="N225">
        <f t="shared" si="26"/>
        <v>778540000</v>
      </c>
    </row>
    <row r="226" spans="1:14" x14ac:dyDescent="0.3">
      <c r="I226" t="str">
        <f t="shared" si="21"/>
        <v>N/A</v>
      </c>
      <c r="J226" t="str">
        <f t="shared" si="22"/>
        <v>N/A</v>
      </c>
      <c r="K226" t="str">
        <f t="shared" si="23"/>
        <v>N/A</v>
      </c>
      <c r="L226" t="str">
        <f t="shared" si="24"/>
        <v>N/A</v>
      </c>
      <c r="M226" t="str">
        <f t="shared" si="25"/>
        <v>N/A</v>
      </c>
      <c r="N226" t="str">
        <f t="shared" si="26"/>
        <v>N/A</v>
      </c>
    </row>
    <row r="227" spans="1:14" x14ac:dyDescent="0.3">
      <c r="B227" s="1" t="s">
        <v>307</v>
      </c>
      <c r="C227" s="1" t="s">
        <v>8698</v>
      </c>
      <c r="D227" s="1" t="s">
        <v>243</v>
      </c>
      <c r="E227" s="1" t="s">
        <v>244</v>
      </c>
      <c r="F227" s="1" t="s">
        <v>245</v>
      </c>
      <c r="G227" s="1" t="s">
        <v>246</v>
      </c>
      <c r="H227" s="1" t="s">
        <v>247</v>
      </c>
      <c r="I227" t="str">
        <f t="shared" si="21"/>
        <v>N/A</v>
      </c>
      <c r="J227" t="str">
        <f t="shared" si="22"/>
        <v>N/A</v>
      </c>
      <c r="K227">
        <f t="shared" si="23"/>
        <v>2013</v>
      </c>
      <c r="L227">
        <f t="shared" si="24"/>
        <v>2014</v>
      </c>
      <c r="M227">
        <f t="shared" si="25"/>
        <v>2015</v>
      </c>
      <c r="N227">
        <f t="shared" si="26"/>
        <v>2016</v>
      </c>
    </row>
    <row r="228" spans="1:14" x14ac:dyDescent="0.3">
      <c r="A228" s="1">
        <v>0</v>
      </c>
      <c r="B228" t="s">
        <v>567</v>
      </c>
      <c r="C228" t="s">
        <v>254</v>
      </c>
      <c r="D228" t="s">
        <v>254</v>
      </c>
      <c r="E228" t="s">
        <v>8809</v>
      </c>
      <c r="F228" t="s">
        <v>8810</v>
      </c>
      <c r="G228" t="s">
        <v>8811</v>
      </c>
      <c r="I228" t="str">
        <f t="shared" si="21"/>
        <v>N/A</v>
      </c>
      <c r="J228" t="str">
        <f t="shared" si="22"/>
        <v>N/A</v>
      </c>
      <c r="K228" t="str">
        <f t="shared" si="23"/>
        <v>N/A</v>
      </c>
      <c r="L228">
        <f t="shared" si="24"/>
        <v>16040000</v>
      </c>
      <c r="M228">
        <f t="shared" si="25"/>
        <v>41950000</v>
      </c>
      <c r="N228">
        <f t="shared" si="26"/>
        <v>58760000</v>
      </c>
    </row>
    <row r="229" spans="1:14" x14ac:dyDescent="0.3">
      <c r="A229" s="1">
        <v>1</v>
      </c>
      <c r="B229" t="s">
        <v>573</v>
      </c>
      <c r="C229" t="s">
        <v>254</v>
      </c>
      <c r="D229" t="s">
        <v>254</v>
      </c>
      <c r="E229" t="s">
        <v>2125</v>
      </c>
      <c r="F229" t="s">
        <v>8812</v>
      </c>
      <c r="G229" t="s">
        <v>8813</v>
      </c>
      <c r="I229" t="str">
        <f t="shared" si="21"/>
        <v>N/A</v>
      </c>
      <c r="J229" t="str">
        <f t="shared" si="22"/>
        <v>N/A</v>
      </c>
      <c r="K229" t="str">
        <f t="shared" si="23"/>
        <v>N/A</v>
      </c>
      <c r="L229">
        <f t="shared" si="24"/>
        <v>28100000</v>
      </c>
      <c r="M229">
        <f t="shared" si="25"/>
        <v>60980000</v>
      </c>
      <c r="N229">
        <f t="shared" si="26"/>
        <v>86060000</v>
      </c>
    </row>
    <row r="230" spans="1:14" x14ac:dyDescent="0.3">
      <c r="A230" s="1">
        <v>2</v>
      </c>
      <c r="B230" t="s">
        <v>579</v>
      </c>
      <c r="C230" t="s">
        <v>254</v>
      </c>
      <c r="D230" t="s">
        <v>254</v>
      </c>
      <c r="E230" t="s">
        <v>254</v>
      </c>
      <c r="F230" t="s">
        <v>254</v>
      </c>
      <c r="G230" t="s">
        <v>254</v>
      </c>
      <c r="I230" t="str">
        <f t="shared" si="21"/>
        <v>N/A</v>
      </c>
      <c r="J230" t="str">
        <f t="shared" si="22"/>
        <v>N/A</v>
      </c>
      <c r="K230" t="str">
        <f t="shared" si="23"/>
        <v>N/A</v>
      </c>
      <c r="L230" t="str">
        <f t="shared" si="24"/>
        <v>N/A</v>
      </c>
      <c r="M230" t="str">
        <f t="shared" si="25"/>
        <v>N/A</v>
      </c>
      <c r="N230" t="str">
        <f t="shared" si="26"/>
        <v>N/A</v>
      </c>
    </row>
    <row r="231" spans="1:14" x14ac:dyDescent="0.3">
      <c r="A231" s="1">
        <v>3</v>
      </c>
      <c r="B231" t="s">
        <v>585</v>
      </c>
      <c r="C231" t="s">
        <v>254</v>
      </c>
      <c r="D231" t="s">
        <v>254</v>
      </c>
      <c r="E231" t="s">
        <v>254</v>
      </c>
      <c r="F231" t="s">
        <v>254</v>
      </c>
      <c r="G231" t="s">
        <v>254</v>
      </c>
      <c r="I231" t="str">
        <f t="shared" si="21"/>
        <v>N/A</v>
      </c>
      <c r="J231" t="str">
        <f t="shared" si="22"/>
        <v>N/A</v>
      </c>
      <c r="K231" t="str">
        <f t="shared" si="23"/>
        <v>N/A</v>
      </c>
      <c r="L231" t="str">
        <f t="shared" si="24"/>
        <v>N/A</v>
      </c>
      <c r="M231" t="str">
        <f t="shared" si="25"/>
        <v>N/A</v>
      </c>
      <c r="N231" t="str">
        <f t="shared" si="26"/>
        <v>N/A</v>
      </c>
    </row>
    <row r="232" spans="1:14" x14ac:dyDescent="0.3">
      <c r="A232" s="1">
        <v>4</v>
      </c>
      <c r="B232" t="s">
        <v>589</v>
      </c>
      <c r="C232" t="s">
        <v>254</v>
      </c>
      <c r="D232" t="s">
        <v>254</v>
      </c>
      <c r="E232" t="s">
        <v>8814</v>
      </c>
      <c r="F232" t="s">
        <v>8815</v>
      </c>
      <c r="G232" t="s">
        <v>8816</v>
      </c>
      <c r="I232" t="str">
        <f t="shared" si="21"/>
        <v>N/A</v>
      </c>
      <c r="J232" t="str">
        <f t="shared" si="22"/>
        <v>N/A</v>
      </c>
      <c r="K232" t="str">
        <f t="shared" si="23"/>
        <v>N/A</v>
      </c>
      <c r="L232">
        <f t="shared" si="24"/>
        <v>16370000.000000002</v>
      </c>
      <c r="M232">
        <f t="shared" si="25"/>
        <v>36460000</v>
      </c>
      <c r="N232">
        <f t="shared" si="26"/>
        <v>52140000</v>
      </c>
    </row>
    <row r="233" spans="1:14" x14ac:dyDescent="0.3">
      <c r="A233" s="1">
        <v>5</v>
      </c>
      <c r="B233" t="s">
        <v>593</v>
      </c>
      <c r="C233" t="s">
        <v>254</v>
      </c>
      <c r="D233" t="s">
        <v>254</v>
      </c>
      <c r="E233" t="s">
        <v>358</v>
      </c>
      <c r="F233" t="s">
        <v>2123</v>
      </c>
      <c r="G233" t="s">
        <v>8817</v>
      </c>
      <c r="I233" t="str">
        <f t="shared" si="21"/>
        <v>N/A</v>
      </c>
      <c r="J233" t="str">
        <f t="shared" si="22"/>
        <v>N/A</v>
      </c>
      <c r="K233" t="str">
        <f t="shared" si="23"/>
        <v>N/A</v>
      </c>
      <c r="L233">
        <f t="shared" si="24"/>
        <v>10420000</v>
      </c>
      <c r="M233">
        <f t="shared" si="25"/>
        <v>22040000</v>
      </c>
      <c r="N233">
        <f t="shared" si="26"/>
        <v>30520000</v>
      </c>
    </row>
    <row r="234" spans="1:14" x14ac:dyDescent="0.3">
      <c r="A234" s="1">
        <v>6</v>
      </c>
      <c r="B234" t="s">
        <v>599</v>
      </c>
      <c r="C234" t="s">
        <v>254</v>
      </c>
      <c r="D234" t="s">
        <v>254</v>
      </c>
      <c r="E234" t="s">
        <v>8711</v>
      </c>
      <c r="F234" t="s">
        <v>8818</v>
      </c>
      <c r="G234" t="s">
        <v>8819</v>
      </c>
      <c r="I234" t="str">
        <f t="shared" si="21"/>
        <v>N/A</v>
      </c>
      <c r="J234" t="str">
        <f t="shared" si="22"/>
        <v>N/A</v>
      </c>
      <c r="K234" t="str">
        <f t="shared" si="23"/>
        <v>N/A</v>
      </c>
      <c r="L234">
        <f t="shared" si="24"/>
        <v>12060000</v>
      </c>
      <c r="M234">
        <f t="shared" si="25"/>
        <v>19030000</v>
      </c>
      <c r="N234">
        <f t="shared" si="26"/>
        <v>27300000</v>
      </c>
    </row>
    <row r="235" spans="1:14" x14ac:dyDescent="0.3">
      <c r="A235" s="1">
        <v>7</v>
      </c>
      <c r="B235" t="s">
        <v>605</v>
      </c>
      <c r="C235" t="s">
        <v>254</v>
      </c>
      <c r="D235" t="s">
        <v>254</v>
      </c>
      <c r="E235" t="s">
        <v>3003</v>
      </c>
      <c r="F235" t="s">
        <v>8820</v>
      </c>
      <c r="G235" t="s">
        <v>811</v>
      </c>
      <c r="I235" t="str">
        <f t="shared" si="21"/>
        <v>N/A</v>
      </c>
      <c r="J235" t="str">
        <f t="shared" si="22"/>
        <v>N/A</v>
      </c>
      <c r="K235" t="str">
        <f t="shared" si="23"/>
        <v>N/A</v>
      </c>
      <c r="L235">
        <f t="shared" si="24"/>
        <v>5390000</v>
      </c>
      <c r="M235">
        <f t="shared" si="25"/>
        <v>5280000</v>
      </c>
      <c r="N235">
        <f t="shared" si="26"/>
        <v>4780000</v>
      </c>
    </row>
    <row r="236" spans="1:14" x14ac:dyDescent="0.3">
      <c r="A236" s="1">
        <v>8</v>
      </c>
      <c r="B236" t="s">
        <v>606</v>
      </c>
      <c r="C236" t="s">
        <v>254</v>
      </c>
      <c r="D236" t="s">
        <v>254</v>
      </c>
      <c r="E236" t="s">
        <v>3003</v>
      </c>
      <c r="F236" t="s">
        <v>8820</v>
      </c>
      <c r="G236" t="s">
        <v>811</v>
      </c>
      <c r="I236" t="str">
        <f t="shared" si="21"/>
        <v>N/A</v>
      </c>
      <c r="J236" t="str">
        <f t="shared" si="22"/>
        <v>N/A</v>
      </c>
      <c r="K236" t="str">
        <f t="shared" si="23"/>
        <v>N/A</v>
      </c>
      <c r="L236">
        <f t="shared" si="24"/>
        <v>5390000</v>
      </c>
      <c r="M236">
        <f t="shared" si="25"/>
        <v>5280000</v>
      </c>
      <c r="N236">
        <f t="shared" si="26"/>
        <v>4780000</v>
      </c>
    </row>
    <row r="237" spans="1:14" x14ac:dyDescent="0.3">
      <c r="A237" s="1">
        <v>9</v>
      </c>
      <c r="B237" t="s">
        <v>607</v>
      </c>
      <c r="C237" t="s">
        <v>254</v>
      </c>
      <c r="D237" t="s">
        <v>254</v>
      </c>
      <c r="E237" t="s">
        <v>254</v>
      </c>
      <c r="F237" t="s">
        <v>254</v>
      </c>
      <c r="G237" t="s">
        <v>254</v>
      </c>
      <c r="I237" t="str">
        <f t="shared" si="21"/>
        <v>N/A</v>
      </c>
      <c r="J237" t="str">
        <f t="shared" si="22"/>
        <v>N/A</v>
      </c>
      <c r="K237" t="str">
        <f t="shared" si="23"/>
        <v>N/A</v>
      </c>
      <c r="L237" t="str">
        <f t="shared" si="24"/>
        <v>N/A</v>
      </c>
      <c r="M237" t="str">
        <f t="shared" si="25"/>
        <v>N/A</v>
      </c>
      <c r="N237" t="str">
        <f t="shared" si="26"/>
        <v>N/A</v>
      </c>
    </row>
    <row r="238" spans="1:14" x14ac:dyDescent="0.3">
      <c r="A238" s="1">
        <v>10</v>
      </c>
      <c r="B238" t="s">
        <v>608</v>
      </c>
      <c r="C238" t="s">
        <v>254</v>
      </c>
      <c r="D238" t="s">
        <v>254</v>
      </c>
      <c r="E238" t="s">
        <v>3717</v>
      </c>
      <c r="F238" t="s">
        <v>8821</v>
      </c>
      <c r="G238" t="s">
        <v>4704</v>
      </c>
      <c r="I238" t="str">
        <f t="shared" si="21"/>
        <v>N/A</v>
      </c>
      <c r="J238" t="str">
        <f t="shared" si="22"/>
        <v>N/A</v>
      </c>
      <c r="K238" t="str">
        <f t="shared" si="23"/>
        <v>N/A</v>
      </c>
      <c r="L238">
        <f t="shared" si="24"/>
        <v>20710000</v>
      </c>
      <c r="M238">
        <f t="shared" si="25"/>
        <v>28250000</v>
      </c>
      <c r="N238">
        <f t="shared" si="26"/>
        <v>20720000</v>
      </c>
    </row>
    <row r="239" spans="1:14" x14ac:dyDescent="0.3">
      <c r="A239" s="1">
        <v>11</v>
      </c>
      <c r="B239" t="s">
        <v>614</v>
      </c>
      <c r="C239" t="s">
        <v>254</v>
      </c>
      <c r="D239" t="s">
        <v>254</v>
      </c>
      <c r="E239" t="s">
        <v>3684</v>
      </c>
      <c r="F239" t="s">
        <v>8534</v>
      </c>
      <c r="G239" t="s">
        <v>2623</v>
      </c>
      <c r="I239" t="str">
        <f t="shared" si="21"/>
        <v>N/A</v>
      </c>
      <c r="J239" t="str">
        <f t="shared" si="22"/>
        <v>N/A</v>
      </c>
      <c r="K239" t="str">
        <f t="shared" si="23"/>
        <v>N/A</v>
      </c>
      <c r="L239">
        <f t="shared" si="24"/>
        <v>1720000</v>
      </c>
      <c r="M239">
        <f t="shared" si="25"/>
        <v>7150000</v>
      </c>
      <c r="N239">
        <f t="shared" si="26"/>
        <v>7140000</v>
      </c>
    </row>
    <row r="240" spans="1:14" x14ac:dyDescent="0.3">
      <c r="A240" s="1">
        <v>12</v>
      </c>
      <c r="B240" t="s">
        <v>620</v>
      </c>
      <c r="C240" t="s">
        <v>254</v>
      </c>
      <c r="D240" t="s">
        <v>254</v>
      </c>
      <c r="E240" t="s">
        <v>8765</v>
      </c>
      <c r="F240" t="s">
        <v>5278</v>
      </c>
      <c r="G240" t="s">
        <v>2645</v>
      </c>
      <c r="I240" t="str">
        <f t="shared" si="21"/>
        <v>N/A</v>
      </c>
      <c r="J240" t="str">
        <f t="shared" si="22"/>
        <v>N/A</v>
      </c>
      <c r="K240" t="str">
        <f t="shared" si="23"/>
        <v>N/A</v>
      </c>
      <c r="L240">
        <f t="shared" si="24"/>
        <v>18980000</v>
      </c>
      <c r="M240">
        <f t="shared" si="25"/>
        <v>21100000</v>
      </c>
      <c r="N240">
        <f t="shared" si="26"/>
        <v>13580000</v>
      </c>
    </row>
    <row r="241" spans="1:14" x14ac:dyDescent="0.3">
      <c r="A241" s="1">
        <v>13</v>
      </c>
      <c r="B241" t="s">
        <v>626</v>
      </c>
      <c r="C241" t="s">
        <v>254</v>
      </c>
      <c r="D241" t="s">
        <v>254</v>
      </c>
      <c r="E241" t="s">
        <v>8822</v>
      </c>
      <c r="F241" t="s">
        <v>5422</v>
      </c>
      <c r="G241" t="s">
        <v>8823</v>
      </c>
      <c r="I241" t="str">
        <f t="shared" si="21"/>
        <v>N/A</v>
      </c>
      <c r="J241" t="str">
        <f t="shared" si="22"/>
        <v>N/A</v>
      </c>
      <c r="K241" t="str">
        <f t="shared" si="23"/>
        <v>N/A</v>
      </c>
      <c r="L241">
        <f t="shared" si="24"/>
        <v>477000</v>
      </c>
      <c r="M241">
        <f t="shared" si="25"/>
        <v>1540000</v>
      </c>
      <c r="N241">
        <f t="shared" si="26"/>
        <v>764000</v>
      </c>
    </row>
    <row r="242" spans="1:14" x14ac:dyDescent="0.3">
      <c r="A242" s="1">
        <v>14</v>
      </c>
      <c r="B242" t="s">
        <v>632</v>
      </c>
      <c r="C242" t="s">
        <v>254</v>
      </c>
      <c r="D242" t="s">
        <v>254</v>
      </c>
      <c r="E242" t="s">
        <v>8822</v>
      </c>
      <c r="F242" t="s">
        <v>1971</v>
      </c>
      <c r="G242" t="s">
        <v>8823</v>
      </c>
      <c r="I242" t="str">
        <f t="shared" si="21"/>
        <v>N/A</v>
      </c>
      <c r="J242" t="str">
        <f t="shared" si="22"/>
        <v>N/A</v>
      </c>
      <c r="K242" t="str">
        <f t="shared" si="23"/>
        <v>N/A</v>
      </c>
      <c r="L242">
        <f t="shared" si="24"/>
        <v>477000</v>
      </c>
      <c r="M242">
        <f t="shared" si="25"/>
        <v>1240000</v>
      </c>
      <c r="N242">
        <f t="shared" si="26"/>
        <v>764000</v>
      </c>
    </row>
    <row r="243" spans="1:14" x14ac:dyDescent="0.3">
      <c r="A243" s="1">
        <v>15</v>
      </c>
      <c r="B243" t="s">
        <v>635</v>
      </c>
      <c r="C243" t="s">
        <v>254</v>
      </c>
      <c r="D243" t="s">
        <v>254</v>
      </c>
      <c r="E243" t="s">
        <v>8824</v>
      </c>
      <c r="F243" t="s">
        <v>6630</v>
      </c>
      <c r="G243" t="s">
        <v>8825</v>
      </c>
      <c r="I243" t="str">
        <f t="shared" si="21"/>
        <v>N/A</v>
      </c>
      <c r="J243" t="str">
        <f t="shared" si="22"/>
        <v>N/A</v>
      </c>
      <c r="K243" t="str">
        <f t="shared" si="23"/>
        <v>N/A</v>
      </c>
      <c r="L243">
        <f t="shared" si="24"/>
        <v>262040000.00000003</v>
      </c>
      <c r="M243">
        <f t="shared" si="25"/>
        <v>397160000</v>
      </c>
      <c r="N243">
        <f t="shared" si="26"/>
        <v>990970000</v>
      </c>
    </row>
    <row r="244" spans="1:14" x14ac:dyDescent="0.3">
      <c r="A244" s="1">
        <v>16</v>
      </c>
      <c r="B244" t="s">
        <v>640</v>
      </c>
      <c r="C244" t="s">
        <v>254</v>
      </c>
      <c r="D244" t="s">
        <v>254</v>
      </c>
      <c r="E244" t="s">
        <v>254</v>
      </c>
      <c r="F244" t="s">
        <v>8826</v>
      </c>
      <c r="G244" t="s">
        <v>8827</v>
      </c>
      <c r="I244" t="str">
        <f t="shared" si="21"/>
        <v>N/A</v>
      </c>
      <c r="J244" t="str">
        <f t="shared" si="22"/>
        <v>N/A</v>
      </c>
      <c r="K244" t="str">
        <f t="shared" si="23"/>
        <v>N/A</v>
      </c>
      <c r="L244" t="str">
        <f t="shared" si="24"/>
        <v>N/A</v>
      </c>
      <c r="M244">
        <f t="shared" si="25"/>
        <v>0.51570000000000005</v>
      </c>
      <c r="N244">
        <f t="shared" si="26"/>
        <v>1.4950999999999999</v>
      </c>
    </row>
    <row r="245" spans="1:14" x14ac:dyDescent="0.3">
      <c r="I245" t="str">
        <f t="shared" si="21"/>
        <v>N/A</v>
      </c>
      <c r="J245" t="str">
        <f t="shared" si="22"/>
        <v>N/A</v>
      </c>
      <c r="K245" t="str">
        <f t="shared" si="23"/>
        <v>N/A</v>
      </c>
      <c r="L245" t="str">
        <f t="shared" si="24"/>
        <v>N/A</v>
      </c>
      <c r="M245" t="str">
        <f t="shared" si="25"/>
        <v>N/A</v>
      </c>
      <c r="N245" t="str">
        <f t="shared" si="26"/>
        <v>N/A</v>
      </c>
    </row>
    <row r="246" spans="1:14" x14ac:dyDescent="0.3">
      <c r="B246" s="1" t="s">
        <v>307</v>
      </c>
      <c r="C246" s="1" t="s">
        <v>8698</v>
      </c>
      <c r="D246" s="1" t="s">
        <v>243</v>
      </c>
      <c r="E246" s="1" t="s">
        <v>244</v>
      </c>
      <c r="F246" s="1" t="s">
        <v>245</v>
      </c>
      <c r="G246" s="1" t="s">
        <v>246</v>
      </c>
      <c r="H246" s="1" t="s">
        <v>247</v>
      </c>
      <c r="I246" t="str">
        <f t="shared" si="21"/>
        <v>N/A</v>
      </c>
      <c r="J246" t="str">
        <f t="shared" si="22"/>
        <v>N/A</v>
      </c>
      <c r="K246">
        <f t="shared" si="23"/>
        <v>2013</v>
      </c>
      <c r="L246">
        <f t="shared" si="24"/>
        <v>2014</v>
      </c>
      <c r="M246">
        <f t="shared" si="25"/>
        <v>2015</v>
      </c>
      <c r="N246">
        <f t="shared" si="26"/>
        <v>2016</v>
      </c>
    </row>
    <row r="247" spans="1:14" x14ac:dyDescent="0.3">
      <c r="A247" s="1">
        <v>0</v>
      </c>
      <c r="B247" t="s">
        <v>645</v>
      </c>
      <c r="C247" t="s">
        <v>254</v>
      </c>
      <c r="D247" t="s">
        <v>254</v>
      </c>
      <c r="E247" t="s">
        <v>254</v>
      </c>
      <c r="F247" t="s">
        <v>254</v>
      </c>
      <c r="G247" t="s">
        <v>254</v>
      </c>
      <c r="I247" t="str">
        <f t="shared" si="21"/>
        <v>N/A</v>
      </c>
      <c r="J247" t="str">
        <f t="shared" si="22"/>
        <v>N/A</v>
      </c>
      <c r="K247" t="str">
        <f t="shared" si="23"/>
        <v>N/A</v>
      </c>
      <c r="L247" t="str">
        <f t="shared" si="24"/>
        <v>N/A</v>
      </c>
      <c r="M247" t="str">
        <f t="shared" si="25"/>
        <v>N/A</v>
      </c>
      <c r="N247" t="str">
        <f t="shared" si="26"/>
        <v>N/A</v>
      </c>
    </row>
    <row r="248" spans="1:14" x14ac:dyDescent="0.3">
      <c r="A248" s="1">
        <v>1</v>
      </c>
      <c r="B248" t="s">
        <v>651</v>
      </c>
      <c r="C248" t="s">
        <v>254</v>
      </c>
      <c r="D248" t="s">
        <v>254</v>
      </c>
      <c r="E248" t="s">
        <v>254</v>
      </c>
      <c r="F248" t="s">
        <v>254</v>
      </c>
      <c r="G248" t="s">
        <v>254</v>
      </c>
      <c r="I248" t="str">
        <f t="shared" si="21"/>
        <v>N/A</v>
      </c>
      <c r="J248" t="str">
        <f t="shared" si="22"/>
        <v>N/A</v>
      </c>
      <c r="K248" t="str">
        <f t="shared" si="23"/>
        <v>N/A</v>
      </c>
      <c r="L248" t="str">
        <f t="shared" si="24"/>
        <v>N/A</v>
      </c>
      <c r="M248" t="str">
        <f t="shared" si="25"/>
        <v>N/A</v>
      </c>
      <c r="N248" t="str">
        <f t="shared" si="26"/>
        <v>N/A</v>
      </c>
    </row>
    <row r="249" spans="1:14" x14ac:dyDescent="0.3">
      <c r="A249" s="1">
        <v>2</v>
      </c>
      <c r="B249" t="s">
        <v>653</v>
      </c>
      <c r="C249" t="s">
        <v>254</v>
      </c>
      <c r="D249" t="s">
        <v>254</v>
      </c>
      <c r="E249" t="s">
        <v>254</v>
      </c>
      <c r="F249" t="s">
        <v>254</v>
      </c>
      <c r="G249" t="s">
        <v>254</v>
      </c>
      <c r="I249" t="str">
        <f t="shared" si="21"/>
        <v>N/A</v>
      </c>
      <c r="J249" t="str">
        <f t="shared" si="22"/>
        <v>N/A</v>
      </c>
      <c r="K249" t="str">
        <f t="shared" si="23"/>
        <v>N/A</v>
      </c>
      <c r="L249" t="str">
        <f t="shared" si="24"/>
        <v>N/A</v>
      </c>
      <c r="M249" t="str">
        <f t="shared" si="25"/>
        <v>N/A</v>
      </c>
      <c r="N249" t="str">
        <f t="shared" si="26"/>
        <v>N/A</v>
      </c>
    </row>
    <row r="250" spans="1:14" x14ac:dyDescent="0.3">
      <c r="A250" s="1">
        <v>3</v>
      </c>
      <c r="B250" t="s">
        <v>655</v>
      </c>
      <c r="C250" t="s">
        <v>254</v>
      </c>
      <c r="D250" t="s">
        <v>254</v>
      </c>
      <c r="E250" t="s">
        <v>8828</v>
      </c>
      <c r="F250" t="s">
        <v>2981</v>
      </c>
      <c r="G250" t="s">
        <v>8829</v>
      </c>
      <c r="I250" t="str">
        <f t="shared" si="21"/>
        <v>N/A</v>
      </c>
      <c r="J250" t="str">
        <f t="shared" si="22"/>
        <v>N/A</v>
      </c>
      <c r="K250" t="str">
        <f t="shared" si="23"/>
        <v>N/A</v>
      </c>
      <c r="L250">
        <f t="shared" si="24"/>
        <v>4440000</v>
      </c>
      <c r="M250">
        <f t="shared" si="25"/>
        <v>10600000</v>
      </c>
      <c r="N250">
        <f t="shared" si="26"/>
        <v>9560000</v>
      </c>
    </row>
    <row r="251" spans="1:14" x14ac:dyDescent="0.3">
      <c r="A251" s="1">
        <v>4</v>
      </c>
      <c r="B251" t="s">
        <v>661</v>
      </c>
      <c r="C251" t="s">
        <v>254</v>
      </c>
      <c r="D251" t="s">
        <v>254</v>
      </c>
      <c r="E251" t="s">
        <v>254</v>
      </c>
      <c r="F251" t="s">
        <v>8830</v>
      </c>
      <c r="G251" t="s">
        <v>8831</v>
      </c>
      <c r="I251" t="str">
        <f t="shared" si="21"/>
        <v>N/A</v>
      </c>
      <c r="J251" t="str">
        <f t="shared" si="22"/>
        <v>N/A</v>
      </c>
      <c r="K251" t="str">
        <f t="shared" si="23"/>
        <v>N/A</v>
      </c>
      <c r="L251" t="str">
        <f t="shared" si="24"/>
        <v>N/A</v>
      </c>
      <c r="M251">
        <f t="shared" si="25"/>
        <v>1.3886000000000001</v>
      </c>
      <c r="N251">
        <f t="shared" si="26"/>
        <v>-9.7799999999999998E-2</v>
      </c>
    </row>
    <row r="252" spans="1:14" x14ac:dyDescent="0.3">
      <c r="A252" s="1">
        <v>5</v>
      </c>
      <c r="B252" t="s">
        <v>666</v>
      </c>
      <c r="C252" t="s">
        <v>254</v>
      </c>
      <c r="D252" t="s">
        <v>254</v>
      </c>
      <c r="E252" t="s">
        <v>8832</v>
      </c>
      <c r="F252" t="s">
        <v>2809</v>
      </c>
      <c r="G252" t="s">
        <v>3446</v>
      </c>
      <c r="I252" t="str">
        <f t="shared" ref="I252:I315" si="27">IF(AND(K252&gt; J252, L252&gt; K252, M252&gt; L252, N252&gt; M252), "pos_trend", IF(AND(K252&lt; J252, L252&lt; K252, M252&lt; L252, N252&lt; M252), "neg_trend", "N/A"))</f>
        <v>N/A</v>
      </c>
      <c r="J252" t="str">
        <f t="shared" ref="J252:J315" si="28">IFERROR(IF(TRIM(C252)="-", "N/A", IF(RIGHT(C252,1)=")",IF(RIGHT(C252,2)="T)",-1000000000000*VALUE(MID(C252,2,LEN(C252)-3)),IF(RIGHT(C252,2)="M)",-1000000*VALUE(MID(C252,2,LEN(C252)-3)),IF(RIGHT(C252,2)="B)",-1000000000*VALUE(MID(C252,2,LEN(C252)-3)),IF(RIGHT(C252,2)="k)",-1000*VALUE(MID(C252,2,LEN(C252)-3)),VALUE(SUBSTITUTE(C252,",","")))))),IF(RIGHT(C252,1)="T",1000000000000*VALUE(LEFT(C252,LEN(C252)-1)),IF(RIGHT(C252,1)="M",1000000*VALUE(LEFT(C252,LEN(C252)-1)),IF(RIGHT(C252,1)="B",1000000000*VALUE(LEFT(C252,LEN(C252)-1)),IF(RIGHT(C252,1)="%",0.01*VALUE(LEFT(C252,LEN(C252)-1)),IF(RIGHT(C252,1)="k",1000*VALUE(LEFT(C252,LEN(C252)-1)),VALUE(SUBSTITUTE(C252,",",""))))))))),"N/A")</f>
        <v>N/A</v>
      </c>
      <c r="K252" t="str">
        <f t="shared" ref="K252:K315" si="29">IFERROR(IF(TRIM(D252)="-", "N/A", IF(RIGHT(D252,1)=")",IF(RIGHT(D252,2)="T)",-1000000000000*VALUE(MID(D252,2,LEN(D252)-3)),IF(RIGHT(D252,2)="M)",-1000000*VALUE(MID(D252,2,LEN(D252)-3)),IF(RIGHT(D252,2)="B)",-1000000000*VALUE(MID(D252,2,LEN(D252)-3)),IF(RIGHT(D252,2)="k)",-1000*VALUE(MID(D252,2,LEN(D252)-3)),VALUE(SUBSTITUTE(D252,",","")))))),IF(RIGHT(D252,1)="T",1000000000000*VALUE(LEFT(D252,LEN(D252)-1)),IF(RIGHT(D252,1)="M",1000000*VALUE(LEFT(D252,LEN(D252)-1)),IF(RIGHT(D252,1)="B",1000000000*VALUE(LEFT(D252,LEN(D252)-1)),IF(RIGHT(D252,1)="%",0.01*VALUE(LEFT(D252,LEN(D252)-1)),IF(RIGHT(D252,1)="k",1000*VALUE(LEFT(D252,LEN(D252)-1)),VALUE(SUBSTITUTE(D252,",",""))))))))),"N/A")</f>
        <v>N/A</v>
      </c>
      <c r="L252">
        <f t="shared" ref="L252:L315" si="30">IFERROR(IF(TRIM(E252)="-", "N/A", IF(RIGHT(E252,1)=")",IF(RIGHT(E252,2)="T)",-1000000000000*VALUE(MID(E252,2,LEN(E252)-3)),IF(RIGHT(E252,2)="M)",-1000000*VALUE(MID(E252,2,LEN(E252)-3)),IF(RIGHT(E252,2)="B)",-1000000000*VALUE(MID(E252,2,LEN(E252)-3)),IF(RIGHT(E252,2)="k)",-1000*VALUE(MID(E252,2,LEN(E252)-3)),VALUE(SUBSTITUTE(E252,",","")))))),IF(RIGHT(E252,1)="T",1000000000000*VALUE(LEFT(E252,LEN(E252)-1)),IF(RIGHT(E252,1)="M",1000000*VALUE(LEFT(E252,LEN(E252)-1)),IF(RIGHT(E252,1)="B",1000000000*VALUE(LEFT(E252,LEN(E252)-1)),IF(RIGHT(E252,1)="%",0.01*VALUE(LEFT(E252,LEN(E252)-1)),IF(RIGHT(E252,1)="k",1000*VALUE(LEFT(E252,LEN(E252)-1)),VALUE(SUBSTITUTE(E252,",",""))))))))),"N/A")</f>
        <v>2540000</v>
      </c>
      <c r="M252">
        <f t="shared" ref="M252:M315" si="31">IFERROR(IF(TRIM(F252)="-", "N/A", IF(RIGHT(F252,1)=")",IF(RIGHT(F252,2)="T)",-1000000000000*VALUE(MID(F252,2,LEN(F252)-3)),IF(RIGHT(F252,2)="M)",-1000000*VALUE(MID(F252,2,LEN(F252)-3)),IF(RIGHT(F252,2)="B)",-1000000000*VALUE(MID(F252,2,LEN(F252)-3)),IF(RIGHT(F252,2)="k)",-1000*VALUE(MID(F252,2,LEN(F252)-3)),VALUE(SUBSTITUTE(F252,",","")))))),IF(RIGHT(F252,1)="T",1000000000000*VALUE(LEFT(F252,LEN(F252)-1)),IF(RIGHT(F252,1)="M",1000000*VALUE(LEFT(F252,LEN(F252)-1)),IF(RIGHT(F252,1)="B",1000000000*VALUE(LEFT(F252,LEN(F252)-1)),IF(RIGHT(F252,1)="%",0.01*VALUE(LEFT(F252,LEN(F252)-1)),IF(RIGHT(F252,1)="k",1000*VALUE(LEFT(F252,LEN(F252)-1)),VALUE(SUBSTITUTE(F252,",",""))))))))),"N/A")</f>
        <v>3980000</v>
      </c>
      <c r="N252">
        <f t="shared" ref="N252:N315" si="32">IFERROR(IF(TRIM(G252)="-", "N/A", IF(RIGHT(G252,1)=")",IF(RIGHT(G252,2)="T)",-1000000000000*VALUE(MID(G252,2,LEN(G252)-3)),IF(RIGHT(G252,2)="M)",-1000000*VALUE(MID(G252,2,LEN(G252)-3)),IF(RIGHT(G252,2)="B)",-1000000000*VALUE(MID(G252,2,LEN(G252)-3)),IF(RIGHT(G252,2)="k)",-1000*VALUE(MID(G252,2,LEN(G252)-3)),VALUE(SUBSTITUTE(G252,",","")))))),IF(RIGHT(G252,1)="T",1000000000000*VALUE(LEFT(G252,LEN(G252)-1)),IF(RIGHT(G252,1)="M",1000000*VALUE(LEFT(G252,LEN(G252)-1)),IF(RIGHT(G252,1)="B",1000000000*VALUE(LEFT(G252,LEN(G252)-1)),IF(RIGHT(G252,1)="%",0.01*VALUE(LEFT(G252,LEN(G252)-1)),IF(RIGHT(G252,1)="k",1000*VALUE(LEFT(G252,LEN(G252)-1)),VALUE(SUBSTITUTE(G252,",",""))))))))),"N/A")</f>
        <v>5300000</v>
      </c>
    </row>
    <row r="253" spans="1:14" x14ac:dyDescent="0.3">
      <c r="A253" s="1">
        <v>6</v>
      </c>
      <c r="B253" t="s">
        <v>672</v>
      </c>
      <c r="C253" t="s">
        <v>254</v>
      </c>
      <c r="D253" t="s">
        <v>254</v>
      </c>
      <c r="E253" t="s">
        <v>8833</v>
      </c>
      <c r="F253" t="s">
        <v>8834</v>
      </c>
      <c r="G253" t="s">
        <v>8835</v>
      </c>
      <c r="I253" t="str">
        <f t="shared" si="27"/>
        <v>N/A</v>
      </c>
      <c r="J253" t="str">
        <f t="shared" si="28"/>
        <v>N/A</v>
      </c>
      <c r="K253" t="str">
        <f t="shared" si="29"/>
        <v>N/A</v>
      </c>
      <c r="L253">
        <f t="shared" si="30"/>
        <v>119550000</v>
      </c>
      <c r="M253">
        <f t="shared" si="31"/>
        <v>173580000</v>
      </c>
      <c r="N253">
        <f t="shared" si="32"/>
        <v>221640000</v>
      </c>
    </row>
    <row r="254" spans="1:14" x14ac:dyDescent="0.3">
      <c r="A254" s="1">
        <v>7</v>
      </c>
      <c r="B254" t="s">
        <v>677</v>
      </c>
      <c r="C254" t="s">
        <v>254</v>
      </c>
      <c r="D254" t="s">
        <v>254</v>
      </c>
      <c r="E254" t="s">
        <v>254</v>
      </c>
      <c r="F254" t="s">
        <v>254</v>
      </c>
      <c r="G254" t="s">
        <v>254</v>
      </c>
      <c r="I254" t="str">
        <f t="shared" si="27"/>
        <v>N/A</v>
      </c>
      <c r="J254" t="str">
        <f t="shared" si="28"/>
        <v>N/A</v>
      </c>
      <c r="K254" t="str">
        <f t="shared" si="29"/>
        <v>N/A</v>
      </c>
      <c r="L254" t="str">
        <f t="shared" si="30"/>
        <v>N/A</v>
      </c>
      <c r="M254" t="str">
        <f t="shared" si="31"/>
        <v>N/A</v>
      </c>
      <c r="N254" t="str">
        <f t="shared" si="32"/>
        <v>N/A</v>
      </c>
    </row>
    <row r="255" spans="1:14" x14ac:dyDescent="0.3">
      <c r="A255" s="1">
        <v>8</v>
      </c>
      <c r="B255" t="s">
        <v>678</v>
      </c>
      <c r="C255" t="s">
        <v>254</v>
      </c>
      <c r="D255" t="s">
        <v>254</v>
      </c>
      <c r="E255" t="s">
        <v>3438</v>
      </c>
      <c r="F255" t="s">
        <v>8836</v>
      </c>
      <c r="G255" t="s">
        <v>8837</v>
      </c>
      <c r="I255" t="str">
        <f t="shared" si="27"/>
        <v>N/A</v>
      </c>
      <c r="J255" t="str">
        <f t="shared" si="28"/>
        <v>N/A</v>
      </c>
      <c r="K255" t="str">
        <f t="shared" si="29"/>
        <v>N/A</v>
      </c>
      <c r="L255">
        <f t="shared" si="30"/>
        <v>13950000</v>
      </c>
      <c r="M255">
        <f t="shared" si="31"/>
        <v>17710000</v>
      </c>
      <c r="N255">
        <f t="shared" si="32"/>
        <v>19540000</v>
      </c>
    </row>
    <row r="256" spans="1:14" x14ac:dyDescent="0.3">
      <c r="A256" s="1">
        <v>9</v>
      </c>
      <c r="B256" t="s">
        <v>683</v>
      </c>
      <c r="C256" t="s">
        <v>254</v>
      </c>
      <c r="D256" t="s">
        <v>254</v>
      </c>
      <c r="E256" t="s">
        <v>8838</v>
      </c>
      <c r="F256" t="s">
        <v>8839</v>
      </c>
      <c r="G256" t="s">
        <v>8840</v>
      </c>
      <c r="I256" t="str">
        <f t="shared" si="27"/>
        <v>N/A</v>
      </c>
      <c r="J256" t="str">
        <f t="shared" si="28"/>
        <v>N/A</v>
      </c>
      <c r="K256" t="str">
        <f t="shared" si="29"/>
        <v>N/A</v>
      </c>
      <c r="L256">
        <f t="shared" si="30"/>
        <v>105610000</v>
      </c>
      <c r="M256">
        <f t="shared" si="31"/>
        <v>155870000</v>
      </c>
      <c r="N256">
        <f t="shared" si="32"/>
        <v>202100000</v>
      </c>
    </row>
    <row r="257" spans="1:14" x14ac:dyDescent="0.3">
      <c r="A257" s="1">
        <v>10</v>
      </c>
      <c r="B257" t="s">
        <v>689</v>
      </c>
      <c r="C257" t="s">
        <v>254</v>
      </c>
      <c r="D257" t="s">
        <v>254</v>
      </c>
      <c r="E257" t="s">
        <v>8841</v>
      </c>
      <c r="F257" t="s">
        <v>8842</v>
      </c>
      <c r="G257" t="s">
        <v>8843</v>
      </c>
      <c r="I257" t="str">
        <f t="shared" si="27"/>
        <v>N/A</v>
      </c>
      <c r="J257" t="str">
        <f t="shared" si="28"/>
        <v>N/A</v>
      </c>
      <c r="K257" t="str">
        <f t="shared" si="29"/>
        <v>N/A</v>
      </c>
      <c r="L257">
        <f t="shared" si="30"/>
        <v>126530000</v>
      </c>
      <c r="M257">
        <f t="shared" si="31"/>
        <v>188150000</v>
      </c>
      <c r="N257">
        <f t="shared" si="32"/>
        <v>236500000</v>
      </c>
    </row>
    <row r="258" spans="1:14" x14ac:dyDescent="0.3">
      <c r="A258" s="1">
        <v>11</v>
      </c>
      <c r="B258" t="s">
        <v>695</v>
      </c>
      <c r="C258" t="s">
        <v>254</v>
      </c>
      <c r="D258" t="s">
        <v>254</v>
      </c>
      <c r="E258" t="s">
        <v>254</v>
      </c>
      <c r="F258" t="s">
        <v>254</v>
      </c>
      <c r="G258" t="s">
        <v>254</v>
      </c>
      <c r="I258" t="str">
        <f t="shared" si="27"/>
        <v>N/A</v>
      </c>
      <c r="J258" t="str">
        <f t="shared" si="28"/>
        <v>N/A</v>
      </c>
      <c r="K258" t="str">
        <f t="shared" si="29"/>
        <v>N/A</v>
      </c>
      <c r="L258" t="str">
        <f t="shared" si="30"/>
        <v>N/A</v>
      </c>
      <c r="M258" t="str">
        <f t="shared" si="31"/>
        <v>N/A</v>
      </c>
      <c r="N258" t="str">
        <f t="shared" si="32"/>
        <v>N/A</v>
      </c>
    </row>
    <row r="259" spans="1:14" x14ac:dyDescent="0.3">
      <c r="A259" s="1">
        <v>12</v>
      </c>
      <c r="B259" t="s">
        <v>701</v>
      </c>
      <c r="C259" t="s">
        <v>254</v>
      </c>
      <c r="D259" t="s">
        <v>254</v>
      </c>
      <c r="E259" t="s">
        <v>254</v>
      </c>
      <c r="F259" t="s">
        <v>254</v>
      </c>
      <c r="G259" t="s">
        <v>254</v>
      </c>
      <c r="I259" t="str">
        <f t="shared" si="27"/>
        <v>N/A</v>
      </c>
      <c r="J259" t="str">
        <f t="shared" si="28"/>
        <v>N/A</v>
      </c>
      <c r="K259" t="str">
        <f t="shared" si="29"/>
        <v>N/A</v>
      </c>
      <c r="L259" t="str">
        <f t="shared" si="30"/>
        <v>N/A</v>
      </c>
      <c r="M259" t="str">
        <f t="shared" si="31"/>
        <v>N/A</v>
      </c>
      <c r="N259" t="str">
        <f t="shared" si="32"/>
        <v>N/A</v>
      </c>
    </row>
    <row r="260" spans="1:14" x14ac:dyDescent="0.3">
      <c r="A260" s="1">
        <v>13</v>
      </c>
      <c r="B260" t="s">
        <v>704</v>
      </c>
      <c r="C260" t="s">
        <v>254</v>
      </c>
      <c r="D260" t="s">
        <v>254</v>
      </c>
      <c r="E260" t="s">
        <v>254</v>
      </c>
      <c r="F260" t="s">
        <v>254</v>
      </c>
      <c r="G260" t="s">
        <v>254</v>
      </c>
      <c r="I260" t="str">
        <f t="shared" si="27"/>
        <v>N/A</v>
      </c>
      <c r="J260" t="str">
        <f t="shared" si="28"/>
        <v>N/A</v>
      </c>
      <c r="K260" t="str">
        <f t="shared" si="29"/>
        <v>N/A</v>
      </c>
      <c r="L260" t="str">
        <f t="shared" si="30"/>
        <v>N/A</v>
      </c>
      <c r="M260" t="str">
        <f t="shared" si="31"/>
        <v>N/A</v>
      </c>
      <c r="N260" t="str">
        <f t="shared" si="32"/>
        <v>N/A</v>
      </c>
    </row>
    <row r="261" spans="1:14" x14ac:dyDescent="0.3">
      <c r="A261" s="1">
        <v>14</v>
      </c>
      <c r="B261" t="s">
        <v>705</v>
      </c>
      <c r="C261" t="s">
        <v>254</v>
      </c>
      <c r="D261" t="s">
        <v>254</v>
      </c>
      <c r="E261" t="s">
        <v>254</v>
      </c>
      <c r="F261" t="s">
        <v>254</v>
      </c>
      <c r="G261" t="s">
        <v>254</v>
      </c>
      <c r="I261" t="str">
        <f t="shared" si="27"/>
        <v>N/A</v>
      </c>
      <c r="J261" t="str">
        <f t="shared" si="28"/>
        <v>N/A</v>
      </c>
      <c r="K261" t="str">
        <f t="shared" si="29"/>
        <v>N/A</v>
      </c>
      <c r="L261" t="str">
        <f t="shared" si="30"/>
        <v>N/A</v>
      </c>
      <c r="M261" t="str">
        <f t="shared" si="31"/>
        <v>N/A</v>
      </c>
      <c r="N261" t="str">
        <f t="shared" si="32"/>
        <v>N/A</v>
      </c>
    </row>
    <row r="262" spans="1:14" x14ac:dyDescent="0.3">
      <c r="A262" s="1">
        <v>15</v>
      </c>
      <c r="B262" t="s">
        <v>706</v>
      </c>
      <c r="C262" t="s">
        <v>254</v>
      </c>
      <c r="D262" t="s">
        <v>254</v>
      </c>
      <c r="E262" t="s">
        <v>254</v>
      </c>
      <c r="F262" t="s">
        <v>254</v>
      </c>
      <c r="G262" t="s">
        <v>254</v>
      </c>
      <c r="I262" t="str">
        <f t="shared" si="27"/>
        <v>N/A</v>
      </c>
      <c r="J262" t="str">
        <f t="shared" si="28"/>
        <v>N/A</v>
      </c>
      <c r="K262" t="str">
        <f t="shared" si="29"/>
        <v>N/A</v>
      </c>
      <c r="L262" t="str">
        <f t="shared" si="30"/>
        <v>N/A</v>
      </c>
      <c r="M262" t="str">
        <f t="shared" si="31"/>
        <v>N/A</v>
      </c>
      <c r="N262" t="str">
        <f t="shared" si="32"/>
        <v>N/A</v>
      </c>
    </row>
    <row r="263" spans="1:14" x14ac:dyDescent="0.3">
      <c r="A263" s="1">
        <v>16</v>
      </c>
      <c r="B263" t="s">
        <v>709</v>
      </c>
      <c r="C263" t="s">
        <v>254</v>
      </c>
      <c r="D263" t="s">
        <v>254</v>
      </c>
      <c r="E263" t="s">
        <v>7239</v>
      </c>
      <c r="F263" t="s">
        <v>8844</v>
      </c>
      <c r="G263" t="s">
        <v>4520</v>
      </c>
      <c r="I263" t="str">
        <f t="shared" si="27"/>
        <v>N/A</v>
      </c>
      <c r="J263" t="str">
        <f t="shared" si="28"/>
        <v>N/A</v>
      </c>
      <c r="K263" t="str">
        <f t="shared" si="29"/>
        <v>N/A</v>
      </c>
      <c r="L263">
        <f t="shared" si="30"/>
        <v>1760000</v>
      </c>
      <c r="M263">
        <f t="shared" si="31"/>
        <v>1870000</v>
      </c>
      <c r="N263">
        <f t="shared" si="32"/>
        <v>2170000</v>
      </c>
    </row>
    <row r="264" spans="1:14" x14ac:dyDescent="0.3">
      <c r="A264" s="1">
        <v>17</v>
      </c>
      <c r="B264" t="s">
        <v>714</v>
      </c>
      <c r="C264" t="s">
        <v>254</v>
      </c>
      <c r="D264" t="s">
        <v>254</v>
      </c>
      <c r="E264" t="s">
        <v>8845</v>
      </c>
      <c r="F264" t="s">
        <v>8846</v>
      </c>
      <c r="G264" t="s">
        <v>1016</v>
      </c>
      <c r="I264" t="str">
        <f t="shared" si="27"/>
        <v>N/A</v>
      </c>
      <c r="J264" t="str">
        <f t="shared" si="28"/>
        <v>N/A</v>
      </c>
      <c r="K264" t="str">
        <f t="shared" si="29"/>
        <v>N/A</v>
      </c>
      <c r="L264">
        <f t="shared" si="30"/>
        <v>-45290000</v>
      </c>
      <c r="M264">
        <f t="shared" si="31"/>
        <v>-76600000</v>
      </c>
      <c r="N264">
        <f t="shared" si="32"/>
        <v>-120770000</v>
      </c>
    </row>
    <row r="265" spans="1:14" x14ac:dyDescent="0.3">
      <c r="A265" s="1">
        <v>18</v>
      </c>
      <c r="B265" t="s">
        <v>720</v>
      </c>
      <c r="C265" t="s">
        <v>254</v>
      </c>
      <c r="D265" t="s">
        <v>254</v>
      </c>
      <c r="E265" t="s">
        <v>8847</v>
      </c>
      <c r="F265" t="s">
        <v>8848</v>
      </c>
      <c r="G265" t="s">
        <v>4741</v>
      </c>
      <c r="I265" t="str">
        <f t="shared" si="27"/>
        <v>N/A</v>
      </c>
      <c r="J265" t="str">
        <f t="shared" si="28"/>
        <v>N/A</v>
      </c>
      <c r="K265" t="str">
        <f t="shared" si="29"/>
        <v>N/A</v>
      </c>
      <c r="L265">
        <f t="shared" si="30"/>
        <v>2940000</v>
      </c>
      <c r="M265">
        <f t="shared" si="31"/>
        <v>4920000</v>
      </c>
      <c r="N265">
        <f t="shared" si="32"/>
        <v>6640000</v>
      </c>
    </row>
    <row r="266" spans="1:14" x14ac:dyDescent="0.3">
      <c r="A266" s="1">
        <v>19</v>
      </c>
      <c r="B266" t="s">
        <v>725</v>
      </c>
      <c r="C266" t="s">
        <v>254</v>
      </c>
      <c r="D266" t="s">
        <v>254</v>
      </c>
      <c r="E266" t="s">
        <v>3904</v>
      </c>
      <c r="F266" t="s">
        <v>8849</v>
      </c>
      <c r="G266" t="s">
        <v>8850</v>
      </c>
      <c r="I266" t="str">
        <f t="shared" si="27"/>
        <v>N/A</v>
      </c>
      <c r="J266" t="str">
        <f t="shared" si="28"/>
        <v>N/A</v>
      </c>
      <c r="K266" t="str">
        <f t="shared" si="29"/>
        <v>N/A</v>
      </c>
      <c r="L266">
        <f t="shared" si="30"/>
        <v>48220000</v>
      </c>
      <c r="M266">
        <f t="shared" si="31"/>
        <v>81520000</v>
      </c>
      <c r="N266">
        <f t="shared" si="32"/>
        <v>127410000</v>
      </c>
    </row>
    <row r="267" spans="1:14" x14ac:dyDescent="0.3">
      <c r="A267" s="1">
        <v>20</v>
      </c>
      <c r="B267" t="s">
        <v>730</v>
      </c>
      <c r="C267" t="s">
        <v>254</v>
      </c>
      <c r="D267" t="s">
        <v>254</v>
      </c>
      <c r="E267" t="s">
        <v>2217</v>
      </c>
      <c r="F267" t="s">
        <v>8851</v>
      </c>
      <c r="G267" t="s">
        <v>3485</v>
      </c>
      <c r="I267" t="str">
        <f t="shared" si="27"/>
        <v>N/A</v>
      </c>
      <c r="J267" t="str">
        <f t="shared" si="28"/>
        <v>N/A</v>
      </c>
      <c r="K267" t="str">
        <f t="shared" si="29"/>
        <v>N/A</v>
      </c>
      <c r="L267">
        <f t="shared" si="30"/>
        <v>5490000</v>
      </c>
      <c r="M267">
        <f t="shared" si="31"/>
        <v>12160000</v>
      </c>
      <c r="N267">
        <f t="shared" si="32"/>
        <v>14000000</v>
      </c>
    </row>
    <row r="268" spans="1:14" x14ac:dyDescent="0.3">
      <c r="A268" s="1">
        <v>21</v>
      </c>
      <c r="B268" t="s">
        <v>735</v>
      </c>
      <c r="C268" t="s">
        <v>254</v>
      </c>
      <c r="D268" t="s">
        <v>254</v>
      </c>
      <c r="E268" t="s">
        <v>8852</v>
      </c>
      <c r="F268" t="s">
        <v>8853</v>
      </c>
      <c r="G268" t="s">
        <v>5077</v>
      </c>
      <c r="I268" t="str">
        <f t="shared" si="27"/>
        <v>N/A</v>
      </c>
      <c r="J268" t="str">
        <f t="shared" si="28"/>
        <v>N/A</v>
      </c>
      <c r="K268" t="str">
        <f t="shared" si="29"/>
        <v>N/A</v>
      </c>
      <c r="L268">
        <f t="shared" si="30"/>
        <v>32000</v>
      </c>
      <c r="M268">
        <f t="shared" si="31"/>
        <v>2480000</v>
      </c>
      <c r="N268">
        <f t="shared" si="32"/>
        <v>1660000</v>
      </c>
    </row>
    <row r="269" spans="1:14" x14ac:dyDescent="0.3">
      <c r="A269" s="1">
        <v>22</v>
      </c>
      <c r="B269" t="s">
        <v>741</v>
      </c>
      <c r="C269" t="s">
        <v>254</v>
      </c>
      <c r="D269" t="s">
        <v>254</v>
      </c>
      <c r="E269" t="s">
        <v>8854</v>
      </c>
      <c r="F269" t="s">
        <v>4679</v>
      </c>
      <c r="G269" t="s">
        <v>8855</v>
      </c>
      <c r="I269" t="str">
        <f t="shared" si="27"/>
        <v>N/A</v>
      </c>
      <c r="J269" t="str">
        <f t="shared" si="28"/>
        <v>N/A</v>
      </c>
      <c r="K269" t="str">
        <f t="shared" si="29"/>
        <v>N/A</v>
      </c>
      <c r="L269">
        <f t="shared" si="30"/>
        <v>5460000</v>
      </c>
      <c r="M269">
        <f t="shared" si="31"/>
        <v>9680000</v>
      </c>
      <c r="N269">
        <f t="shared" si="32"/>
        <v>12350000</v>
      </c>
    </row>
    <row r="270" spans="1:14" x14ac:dyDescent="0.3">
      <c r="A270" s="1">
        <v>23</v>
      </c>
      <c r="B270" t="s">
        <v>747</v>
      </c>
      <c r="C270" t="s">
        <v>254</v>
      </c>
      <c r="D270" t="s">
        <v>254</v>
      </c>
      <c r="E270" t="s">
        <v>8856</v>
      </c>
      <c r="F270" t="s">
        <v>8857</v>
      </c>
      <c r="G270" t="s">
        <v>8858</v>
      </c>
      <c r="I270" t="str">
        <f t="shared" si="27"/>
        <v>N/A</v>
      </c>
      <c r="J270" t="str">
        <f t="shared" si="28"/>
        <v>N/A</v>
      </c>
      <c r="K270" t="str">
        <f t="shared" si="29"/>
        <v>N/A</v>
      </c>
      <c r="L270">
        <f t="shared" si="30"/>
        <v>136710000</v>
      </c>
      <c r="M270">
        <f t="shared" si="31"/>
        <v>207110000</v>
      </c>
      <c r="N270">
        <f t="shared" si="32"/>
        <v>259310000</v>
      </c>
    </row>
    <row r="271" spans="1:14" x14ac:dyDescent="0.3">
      <c r="A271" s="1">
        <v>24</v>
      </c>
      <c r="B271" t="s">
        <v>753</v>
      </c>
      <c r="C271" t="s">
        <v>254</v>
      </c>
      <c r="D271" t="s">
        <v>254</v>
      </c>
      <c r="E271" t="s">
        <v>254</v>
      </c>
      <c r="F271" t="s">
        <v>254</v>
      </c>
      <c r="G271" t="s">
        <v>254</v>
      </c>
      <c r="I271" t="str">
        <f t="shared" si="27"/>
        <v>N/A</v>
      </c>
      <c r="J271" t="str">
        <f t="shared" si="28"/>
        <v>N/A</v>
      </c>
      <c r="K271" t="str">
        <f t="shared" si="29"/>
        <v>N/A</v>
      </c>
      <c r="L271" t="str">
        <f t="shared" si="30"/>
        <v>N/A</v>
      </c>
      <c r="M271" t="str">
        <f t="shared" si="31"/>
        <v>N/A</v>
      </c>
      <c r="N271" t="str">
        <f t="shared" si="32"/>
        <v>N/A</v>
      </c>
    </row>
    <row r="272" spans="1:14" x14ac:dyDescent="0.3">
      <c r="A272" s="1">
        <v>25</v>
      </c>
      <c r="B272" t="s">
        <v>754</v>
      </c>
      <c r="C272" t="s">
        <v>254</v>
      </c>
      <c r="D272" t="s">
        <v>254</v>
      </c>
      <c r="E272" t="s">
        <v>8859</v>
      </c>
      <c r="F272" t="s">
        <v>8860</v>
      </c>
      <c r="G272" t="s">
        <v>8861</v>
      </c>
      <c r="I272" t="str">
        <f t="shared" si="27"/>
        <v>N/A</v>
      </c>
      <c r="J272" t="str">
        <f t="shared" si="28"/>
        <v>N/A</v>
      </c>
      <c r="K272" t="str">
        <f t="shared" si="29"/>
        <v>N/A</v>
      </c>
      <c r="L272">
        <f t="shared" si="30"/>
        <v>0.52170000000000005</v>
      </c>
      <c r="M272">
        <f t="shared" si="31"/>
        <v>0.52149999999999996</v>
      </c>
      <c r="N272">
        <f t="shared" si="32"/>
        <v>0.26170000000000004</v>
      </c>
    </row>
    <row r="273" spans="1:14" x14ac:dyDescent="0.3">
      <c r="A273" s="1">
        <v>26</v>
      </c>
      <c r="B273" t="s">
        <v>760</v>
      </c>
      <c r="C273" t="s">
        <v>254</v>
      </c>
      <c r="D273" t="s">
        <v>254</v>
      </c>
      <c r="E273" t="s">
        <v>6708</v>
      </c>
      <c r="F273" t="s">
        <v>6708</v>
      </c>
      <c r="G273" t="s">
        <v>254</v>
      </c>
      <c r="I273" t="str">
        <f t="shared" si="27"/>
        <v>N/A</v>
      </c>
      <c r="J273" t="str">
        <f t="shared" si="28"/>
        <v>N/A</v>
      </c>
      <c r="K273" t="str">
        <f t="shared" si="29"/>
        <v>N/A</v>
      </c>
      <c r="L273">
        <f t="shared" si="30"/>
        <v>2740000</v>
      </c>
      <c r="M273">
        <f t="shared" si="31"/>
        <v>2740000</v>
      </c>
      <c r="N273" t="str">
        <f t="shared" si="32"/>
        <v>N/A</v>
      </c>
    </row>
    <row r="274" spans="1:14" x14ac:dyDescent="0.3">
      <c r="A274" s="1">
        <v>27</v>
      </c>
      <c r="B274" t="s">
        <v>761</v>
      </c>
      <c r="C274" t="s">
        <v>254</v>
      </c>
      <c r="D274" t="s">
        <v>254</v>
      </c>
      <c r="E274" t="s">
        <v>254</v>
      </c>
      <c r="F274" t="s">
        <v>254</v>
      </c>
      <c r="G274" t="s">
        <v>254</v>
      </c>
      <c r="I274" t="str">
        <f t="shared" si="27"/>
        <v>N/A</v>
      </c>
      <c r="J274" t="str">
        <f t="shared" si="28"/>
        <v>N/A</v>
      </c>
      <c r="K274" t="str">
        <f t="shared" si="29"/>
        <v>N/A</v>
      </c>
      <c r="L274" t="str">
        <f t="shared" si="30"/>
        <v>N/A</v>
      </c>
      <c r="M274" t="str">
        <f t="shared" si="31"/>
        <v>N/A</v>
      </c>
      <c r="N274" t="str">
        <f t="shared" si="32"/>
        <v>N/A</v>
      </c>
    </row>
    <row r="275" spans="1:14" x14ac:dyDescent="0.3">
      <c r="A275" s="1">
        <v>28</v>
      </c>
      <c r="B275" t="s">
        <v>762</v>
      </c>
      <c r="C275" t="s">
        <v>254</v>
      </c>
      <c r="D275" t="s">
        <v>254</v>
      </c>
      <c r="E275" t="s">
        <v>6708</v>
      </c>
      <c r="F275" t="s">
        <v>6708</v>
      </c>
      <c r="G275" t="s">
        <v>254</v>
      </c>
      <c r="I275" t="str">
        <f t="shared" si="27"/>
        <v>N/A</v>
      </c>
      <c r="J275" t="str">
        <f t="shared" si="28"/>
        <v>N/A</v>
      </c>
      <c r="K275" t="str">
        <f t="shared" si="29"/>
        <v>N/A</v>
      </c>
      <c r="L275">
        <f t="shared" si="30"/>
        <v>2740000</v>
      </c>
      <c r="M275">
        <f t="shared" si="31"/>
        <v>2740000</v>
      </c>
      <c r="N275" t="str">
        <f t="shared" si="32"/>
        <v>N/A</v>
      </c>
    </row>
    <row r="276" spans="1:14" x14ac:dyDescent="0.3">
      <c r="A276" s="1">
        <v>29</v>
      </c>
      <c r="B276" t="s">
        <v>763</v>
      </c>
      <c r="C276" t="s">
        <v>254</v>
      </c>
      <c r="D276" t="s">
        <v>254</v>
      </c>
      <c r="E276" t="s">
        <v>8862</v>
      </c>
      <c r="F276" t="s">
        <v>8785</v>
      </c>
      <c r="G276" t="s">
        <v>8863</v>
      </c>
      <c r="I276" t="str">
        <f t="shared" si="27"/>
        <v>N/A</v>
      </c>
      <c r="J276" t="str">
        <f t="shared" si="28"/>
        <v>N/A</v>
      </c>
      <c r="K276" t="str">
        <f t="shared" si="29"/>
        <v>N/A</v>
      </c>
      <c r="L276">
        <f t="shared" si="30"/>
        <v>122590000</v>
      </c>
      <c r="M276">
        <f t="shared" si="31"/>
        <v>187310000</v>
      </c>
      <c r="N276">
        <f t="shared" si="32"/>
        <v>731660000</v>
      </c>
    </row>
    <row r="277" spans="1:14" x14ac:dyDescent="0.3">
      <c r="A277" s="1">
        <v>30</v>
      </c>
      <c r="B277" t="s">
        <v>769</v>
      </c>
      <c r="C277" t="s">
        <v>254</v>
      </c>
      <c r="D277" t="s">
        <v>254</v>
      </c>
      <c r="E277" t="s">
        <v>8864</v>
      </c>
      <c r="F277" t="s">
        <v>3927</v>
      </c>
      <c r="G277" t="s">
        <v>8865</v>
      </c>
      <c r="I277" t="str">
        <f t="shared" si="27"/>
        <v>N/A</v>
      </c>
      <c r="J277" t="str">
        <f t="shared" si="28"/>
        <v>N/A</v>
      </c>
      <c r="K277" t="str">
        <f t="shared" si="29"/>
        <v>N/A</v>
      </c>
      <c r="L277">
        <f t="shared" si="30"/>
        <v>15450000</v>
      </c>
      <c r="M277">
        <f t="shared" si="31"/>
        <v>15720000</v>
      </c>
      <c r="N277">
        <f t="shared" si="32"/>
        <v>21620000</v>
      </c>
    </row>
    <row r="278" spans="1:14" x14ac:dyDescent="0.3">
      <c r="A278" s="1">
        <v>31</v>
      </c>
      <c r="B278" t="s">
        <v>773</v>
      </c>
      <c r="C278" t="s">
        <v>254</v>
      </c>
      <c r="D278" t="s">
        <v>254</v>
      </c>
      <c r="E278" t="s">
        <v>8866</v>
      </c>
      <c r="F278" t="s">
        <v>8867</v>
      </c>
      <c r="G278" t="s">
        <v>8868</v>
      </c>
      <c r="I278" t="str">
        <f t="shared" si="27"/>
        <v>N/A</v>
      </c>
      <c r="J278" t="str">
        <f t="shared" si="28"/>
        <v>N/A</v>
      </c>
      <c r="K278" t="str">
        <f t="shared" si="29"/>
        <v>N/A</v>
      </c>
      <c r="L278">
        <f t="shared" si="30"/>
        <v>43070000</v>
      </c>
      <c r="M278">
        <f t="shared" si="31"/>
        <v>49850000</v>
      </c>
      <c r="N278">
        <f t="shared" si="32"/>
        <v>54220000</v>
      </c>
    </row>
    <row r="279" spans="1:14" x14ac:dyDescent="0.3">
      <c r="A279" s="1">
        <v>32</v>
      </c>
      <c r="B279" t="s">
        <v>779</v>
      </c>
      <c r="C279" t="s">
        <v>254</v>
      </c>
      <c r="D279" t="s">
        <v>254</v>
      </c>
      <c r="E279" t="s">
        <v>254</v>
      </c>
      <c r="F279" t="s">
        <v>254</v>
      </c>
      <c r="G279" t="s">
        <v>254</v>
      </c>
      <c r="I279" t="str">
        <f t="shared" si="27"/>
        <v>N/A</v>
      </c>
      <c r="J279" t="str">
        <f t="shared" si="28"/>
        <v>N/A</v>
      </c>
      <c r="K279" t="str">
        <f t="shared" si="29"/>
        <v>N/A</v>
      </c>
      <c r="L279" t="str">
        <f t="shared" si="30"/>
        <v>N/A</v>
      </c>
      <c r="M279" t="str">
        <f t="shared" si="31"/>
        <v>N/A</v>
      </c>
      <c r="N279" t="str">
        <f t="shared" si="32"/>
        <v>N/A</v>
      </c>
    </row>
    <row r="280" spans="1:14" x14ac:dyDescent="0.3">
      <c r="A280" s="1">
        <v>33</v>
      </c>
      <c r="B280" t="s">
        <v>780</v>
      </c>
      <c r="C280" t="s">
        <v>254</v>
      </c>
      <c r="D280" t="s">
        <v>254</v>
      </c>
      <c r="E280" t="s">
        <v>8869</v>
      </c>
      <c r="F280" t="s">
        <v>2845</v>
      </c>
      <c r="G280" t="s">
        <v>2845</v>
      </c>
      <c r="I280" t="str">
        <f t="shared" si="27"/>
        <v>N/A</v>
      </c>
      <c r="J280" t="str">
        <f t="shared" si="28"/>
        <v>N/A</v>
      </c>
      <c r="K280" t="str">
        <f t="shared" si="29"/>
        <v>N/A</v>
      </c>
      <c r="L280">
        <f t="shared" si="30"/>
        <v>4040000</v>
      </c>
      <c r="M280">
        <f t="shared" si="31"/>
        <v>4150000.0000000005</v>
      </c>
      <c r="N280">
        <f t="shared" si="32"/>
        <v>4150000.0000000005</v>
      </c>
    </row>
    <row r="281" spans="1:14" x14ac:dyDescent="0.3">
      <c r="A281" s="1">
        <v>34</v>
      </c>
      <c r="B281" t="s">
        <v>786</v>
      </c>
      <c r="C281" t="s">
        <v>254</v>
      </c>
      <c r="D281" t="s">
        <v>254</v>
      </c>
      <c r="E281" t="s">
        <v>254</v>
      </c>
      <c r="F281" t="s">
        <v>254</v>
      </c>
      <c r="G281" t="s">
        <v>8870</v>
      </c>
      <c r="I281" t="str">
        <f t="shared" si="27"/>
        <v>N/A</v>
      </c>
      <c r="J281" t="str">
        <f t="shared" si="28"/>
        <v>N/A</v>
      </c>
      <c r="K281" t="str">
        <f t="shared" si="29"/>
        <v>N/A</v>
      </c>
      <c r="L281" t="str">
        <f t="shared" si="30"/>
        <v>N/A</v>
      </c>
      <c r="M281" t="str">
        <f t="shared" si="31"/>
        <v>N/A</v>
      </c>
      <c r="N281">
        <f t="shared" si="32"/>
        <v>550000</v>
      </c>
    </row>
    <row r="282" spans="1:14" x14ac:dyDescent="0.3">
      <c r="A282" s="1">
        <v>35</v>
      </c>
      <c r="B282" t="s">
        <v>788</v>
      </c>
      <c r="C282" t="s">
        <v>254</v>
      </c>
      <c r="D282" t="s">
        <v>254</v>
      </c>
      <c r="E282" t="s">
        <v>254</v>
      </c>
      <c r="F282" t="s">
        <v>254</v>
      </c>
      <c r="G282" t="s">
        <v>254</v>
      </c>
      <c r="I282" t="str">
        <f t="shared" si="27"/>
        <v>N/A</v>
      </c>
      <c r="J282" t="str">
        <f t="shared" si="28"/>
        <v>N/A</v>
      </c>
      <c r="K282" t="str">
        <f t="shared" si="29"/>
        <v>N/A</v>
      </c>
      <c r="L282" t="str">
        <f t="shared" si="30"/>
        <v>N/A</v>
      </c>
      <c r="M282" t="str">
        <f t="shared" si="31"/>
        <v>N/A</v>
      </c>
      <c r="N282" t="str">
        <f t="shared" si="32"/>
        <v>N/A</v>
      </c>
    </row>
    <row r="283" spans="1:14" x14ac:dyDescent="0.3">
      <c r="A283" s="1">
        <v>36</v>
      </c>
      <c r="B283" t="s">
        <v>789</v>
      </c>
      <c r="C283" t="s">
        <v>254</v>
      </c>
      <c r="D283" t="s">
        <v>254</v>
      </c>
      <c r="E283" t="s">
        <v>254</v>
      </c>
      <c r="F283" t="s">
        <v>254</v>
      </c>
      <c r="G283" t="s">
        <v>254</v>
      </c>
      <c r="I283" t="str">
        <f t="shared" si="27"/>
        <v>N/A</v>
      </c>
      <c r="J283" t="str">
        <f t="shared" si="28"/>
        <v>N/A</v>
      </c>
      <c r="K283" t="str">
        <f t="shared" si="29"/>
        <v>N/A</v>
      </c>
      <c r="L283" t="str">
        <f t="shared" si="30"/>
        <v>N/A</v>
      </c>
      <c r="M283" t="str">
        <f t="shared" si="31"/>
        <v>N/A</v>
      </c>
      <c r="N283" t="str">
        <f t="shared" si="32"/>
        <v>N/A</v>
      </c>
    </row>
    <row r="284" spans="1:14" x14ac:dyDescent="0.3">
      <c r="A284" s="1">
        <v>37</v>
      </c>
      <c r="B284" t="s">
        <v>795</v>
      </c>
      <c r="C284" t="s">
        <v>254</v>
      </c>
      <c r="D284" t="s">
        <v>254</v>
      </c>
      <c r="E284" t="s">
        <v>8871</v>
      </c>
      <c r="F284" t="s">
        <v>7976</v>
      </c>
      <c r="G284" t="s">
        <v>8872</v>
      </c>
      <c r="I284" t="str">
        <f t="shared" si="27"/>
        <v>N/A</v>
      </c>
      <c r="J284" t="str">
        <f t="shared" si="28"/>
        <v>N/A</v>
      </c>
      <c r="K284" t="str">
        <f t="shared" si="29"/>
        <v>N/A</v>
      </c>
      <c r="L284">
        <f t="shared" si="30"/>
        <v>0.46779999999999999</v>
      </c>
      <c r="M284">
        <f t="shared" si="31"/>
        <v>0.47159999999999996</v>
      </c>
      <c r="N284">
        <f t="shared" si="32"/>
        <v>0.73829999999999996</v>
      </c>
    </row>
    <row r="285" spans="1:14" x14ac:dyDescent="0.3">
      <c r="A285" s="1">
        <v>38</v>
      </c>
      <c r="B285" t="s">
        <v>801</v>
      </c>
      <c r="C285" t="s">
        <v>254</v>
      </c>
      <c r="D285" t="s">
        <v>254</v>
      </c>
      <c r="E285" t="s">
        <v>8873</v>
      </c>
      <c r="F285" t="s">
        <v>8874</v>
      </c>
      <c r="G285" t="s">
        <v>8863</v>
      </c>
      <c r="I285" t="str">
        <f t="shared" si="27"/>
        <v>N/A</v>
      </c>
      <c r="J285" t="str">
        <f t="shared" si="28"/>
        <v>N/A</v>
      </c>
      <c r="K285" t="str">
        <f t="shared" si="29"/>
        <v>N/A</v>
      </c>
      <c r="L285">
        <f t="shared" si="30"/>
        <v>125330000</v>
      </c>
      <c r="M285">
        <f t="shared" si="31"/>
        <v>190050000</v>
      </c>
      <c r="N285">
        <f t="shared" si="32"/>
        <v>731660000</v>
      </c>
    </row>
    <row r="286" spans="1:14" x14ac:dyDescent="0.3">
      <c r="A286" s="1">
        <v>39</v>
      </c>
      <c r="B286" t="s">
        <v>802</v>
      </c>
      <c r="C286" t="s">
        <v>254</v>
      </c>
      <c r="D286" t="s">
        <v>254</v>
      </c>
      <c r="E286" t="s">
        <v>2775</v>
      </c>
      <c r="F286" t="s">
        <v>8875</v>
      </c>
      <c r="G286" t="s">
        <v>8872</v>
      </c>
      <c r="I286" t="str">
        <f t="shared" si="27"/>
        <v>N/A</v>
      </c>
      <c r="J286" t="str">
        <f t="shared" si="28"/>
        <v>N/A</v>
      </c>
      <c r="K286" t="str">
        <f t="shared" si="29"/>
        <v>N/A</v>
      </c>
      <c r="L286">
        <f t="shared" si="30"/>
        <v>0.4783</v>
      </c>
      <c r="M286">
        <f t="shared" si="31"/>
        <v>0.47850000000000004</v>
      </c>
      <c r="N286">
        <f t="shared" si="32"/>
        <v>0.73829999999999996</v>
      </c>
    </row>
    <row r="287" spans="1:14" x14ac:dyDescent="0.3">
      <c r="A287" s="1">
        <v>40</v>
      </c>
      <c r="B287" t="s">
        <v>803</v>
      </c>
      <c r="C287" t="s">
        <v>254</v>
      </c>
      <c r="D287" t="s">
        <v>254</v>
      </c>
      <c r="E287" t="s">
        <v>254</v>
      </c>
      <c r="F287" t="s">
        <v>254</v>
      </c>
      <c r="G287" t="s">
        <v>254</v>
      </c>
      <c r="I287" t="str">
        <f t="shared" si="27"/>
        <v>N/A</v>
      </c>
      <c r="J287" t="str">
        <f t="shared" si="28"/>
        <v>N/A</v>
      </c>
      <c r="K287" t="str">
        <f t="shared" si="29"/>
        <v>N/A</v>
      </c>
      <c r="L287" t="str">
        <f t="shared" si="30"/>
        <v>N/A</v>
      </c>
      <c r="M287" t="str">
        <f t="shared" si="31"/>
        <v>N/A</v>
      </c>
      <c r="N287" t="str">
        <f t="shared" si="32"/>
        <v>N/A</v>
      </c>
    </row>
    <row r="288" spans="1:14" x14ac:dyDescent="0.3">
      <c r="A288" s="1">
        <v>41</v>
      </c>
      <c r="B288" t="s">
        <v>804</v>
      </c>
      <c r="C288" t="s">
        <v>254</v>
      </c>
      <c r="D288" t="s">
        <v>254</v>
      </c>
      <c r="E288" t="s">
        <v>8873</v>
      </c>
      <c r="F288" t="s">
        <v>8874</v>
      </c>
      <c r="G288" t="s">
        <v>8863</v>
      </c>
      <c r="I288" t="str">
        <f t="shared" si="27"/>
        <v>N/A</v>
      </c>
      <c r="J288" t="str">
        <f t="shared" si="28"/>
        <v>N/A</v>
      </c>
      <c r="K288" t="str">
        <f t="shared" si="29"/>
        <v>N/A</v>
      </c>
      <c r="L288">
        <f t="shared" si="30"/>
        <v>125330000</v>
      </c>
      <c r="M288">
        <f t="shared" si="31"/>
        <v>190050000</v>
      </c>
      <c r="N288">
        <f t="shared" si="32"/>
        <v>731660000</v>
      </c>
    </row>
    <row r="289" spans="1:14" x14ac:dyDescent="0.3">
      <c r="A289" s="1">
        <v>42</v>
      </c>
      <c r="B289" t="s">
        <v>805</v>
      </c>
      <c r="C289" t="s">
        <v>254</v>
      </c>
      <c r="D289" t="s">
        <v>254</v>
      </c>
      <c r="E289" t="s">
        <v>8824</v>
      </c>
      <c r="F289" t="s">
        <v>6630</v>
      </c>
      <c r="G289" t="s">
        <v>8825</v>
      </c>
      <c r="I289" t="str">
        <f t="shared" si="27"/>
        <v>N/A</v>
      </c>
      <c r="J289" t="str">
        <f t="shared" si="28"/>
        <v>N/A</v>
      </c>
      <c r="K289" t="str">
        <f t="shared" si="29"/>
        <v>N/A</v>
      </c>
      <c r="L289">
        <f t="shared" si="30"/>
        <v>262040000.00000003</v>
      </c>
      <c r="M289">
        <f t="shared" si="31"/>
        <v>397160000</v>
      </c>
      <c r="N289">
        <f t="shared" si="32"/>
        <v>990970000</v>
      </c>
    </row>
    <row r="290" spans="1:14" x14ac:dyDescent="0.3">
      <c r="I290" t="str">
        <f t="shared" si="27"/>
        <v>N/A</v>
      </c>
      <c r="J290" t="str">
        <f t="shared" si="28"/>
        <v>N/A</v>
      </c>
      <c r="K290" t="str">
        <f t="shared" si="29"/>
        <v>N/A</v>
      </c>
      <c r="L290" t="str">
        <f t="shared" si="30"/>
        <v>N/A</v>
      </c>
      <c r="M290" t="str">
        <f t="shared" si="31"/>
        <v>N/A</v>
      </c>
      <c r="N290" t="str">
        <f t="shared" si="32"/>
        <v>N/A</v>
      </c>
    </row>
    <row r="291" spans="1:14" x14ac:dyDescent="0.3">
      <c r="B291" s="1" t="s">
        <v>8697</v>
      </c>
      <c r="C291" s="1" t="s">
        <v>8698</v>
      </c>
      <c r="D291" s="1" t="s">
        <v>243</v>
      </c>
      <c r="E291" s="1" t="s">
        <v>244</v>
      </c>
      <c r="F291" s="1" t="s">
        <v>245</v>
      </c>
      <c r="G291" s="1" t="s">
        <v>246</v>
      </c>
      <c r="H291" s="1" t="s">
        <v>247</v>
      </c>
      <c r="I291" t="str">
        <f t="shared" si="27"/>
        <v>N/A</v>
      </c>
      <c r="J291" t="str">
        <f t="shared" si="28"/>
        <v>N/A</v>
      </c>
      <c r="K291">
        <f t="shared" si="29"/>
        <v>2013</v>
      </c>
      <c r="L291">
        <f t="shared" si="30"/>
        <v>2014</v>
      </c>
      <c r="M291">
        <f t="shared" si="31"/>
        <v>2015</v>
      </c>
      <c r="N291">
        <f t="shared" si="32"/>
        <v>2016</v>
      </c>
    </row>
    <row r="292" spans="1:14" x14ac:dyDescent="0.3">
      <c r="A292" s="1">
        <v>0</v>
      </c>
      <c r="B292" t="s">
        <v>806</v>
      </c>
      <c r="C292" t="s">
        <v>254</v>
      </c>
      <c r="D292" t="s">
        <v>1715</v>
      </c>
      <c r="E292" t="s">
        <v>8751</v>
      </c>
      <c r="F292" t="s">
        <v>8752</v>
      </c>
      <c r="G292" t="s">
        <v>2996</v>
      </c>
      <c r="I292" t="str">
        <f t="shared" si="27"/>
        <v>N/A</v>
      </c>
      <c r="J292" t="str">
        <f t="shared" si="28"/>
        <v>N/A</v>
      </c>
      <c r="K292">
        <f t="shared" si="29"/>
        <v>11400000</v>
      </c>
      <c r="L292">
        <f t="shared" si="30"/>
        <v>22230000</v>
      </c>
      <c r="M292">
        <f t="shared" si="31"/>
        <v>-749000</v>
      </c>
      <c r="N292">
        <f t="shared" si="32"/>
        <v>-4910000</v>
      </c>
    </row>
    <row r="293" spans="1:14" x14ac:dyDescent="0.3">
      <c r="A293" s="1">
        <v>1</v>
      </c>
      <c r="B293" t="s">
        <v>424</v>
      </c>
      <c r="C293" t="s">
        <v>254</v>
      </c>
      <c r="D293" t="s">
        <v>254</v>
      </c>
      <c r="E293" t="s">
        <v>8753</v>
      </c>
      <c r="F293" t="s">
        <v>8754</v>
      </c>
      <c r="G293" t="s">
        <v>8755</v>
      </c>
      <c r="I293" t="str">
        <f t="shared" si="27"/>
        <v>N/A</v>
      </c>
      <c r="J293" t="str">
        <f t="shared" si="28"/>
        <v>N/A</v>
      </c>
      <c r="K293" t="str">
        <f t="shared" si="29"/>
        <v>N/A</v>
      </c>
      <c r="L293">
        <f t="shared" si="30"/>
        <v>0.94930000000000003</v>
      </c>
      <c r="M293">
        <f t="shared" si="31"/>
        <v>-1.0337000000000001</v>
      </c>
      <c r="N293">
        <f t="shared" si="32"/>
        <v>-5.5514000000000001</v>
      </c>
    </row>
    <row r="294" spans="1:14" x14ac:dyDescent="0.3">
      <c r="A294" s="1">
        <v>2</v>
      </c>
      <c r="B294" t="s">
        <v>807</v>
      </c>
      <c r="C294" t="s">
        <v>254</v>
      </c>
      <c r="D294" t="s">
        <v>8711</v>
      </c>
      <c r="E294" t="s">
        <v>2895</v>
      </c>
      <c r="F294" t="s">
        <v>8712</v>
      </c>
      <c r="G294" t="s">
        <v>8713</v>
      </c>
      <c r="I294" t="str">
        <f t="shared" si="27"/>
        <v>N/A</v>
      </c>
      <c r="J294" t="str">
        <f t="shared" si="28"/>
        <v>N/A</v>
      </c>
      <c r="K294">
        <f t="shared" si="29"/>
        <v>12060000</v>
      </c>
      <c r="L294">
        <f t="shared" si="30"/>
        <v>13320000</v>
      </c>
      <c r="M294">
        <f t="shared" si="31"/>
        <v>15510000</v>
      </c>
      <c r="N294">
        <f t="shared" si="32"/>
        <v>21930000</v>
      </c>
    </row>
    <row r="295" spans="1:14" x14ac:dyDescent="0.3">
      <c r="A295" s="1">
        <v>3</v>
      </c>
      <c r="B295" t="s">
        <v>808</v>
      </c>
      <c r="C295" t="s">
        <v>254</v>
      </c>
      <c r="D295" t="s">
        <v>5459</v>
      </c>
      <c r="E295" t="s">
        <v>8714</v>
      </c>
      <c r="F295" t="s">
        <v>8715</v>
      </c>
      <c r="G295" t="s">
        <v>8716</v>
      </c>
      <c r="I295" t="str">
        <f t="shared" si="27"/>
        <v>N/A</v>
      </c>
      <c r="J295" t="str">
        <f t="shared" si="28"/>
        <v>N/A</v>
      </c>
      <c r="K295">
        <f t="shared" si="29"/>
        <v>4300000</v>
      </c>
      <c r="L295">
        <f t="shared" si="30"/>
        <v>5630000</v>
      </c>
      <c r="M295">
        <f t="shared" si="31"/>
        <v>9050000</v>
      </c>
      <c r="N295">
        <f t="shared" si="32"/>
        <v>14440000</v>
      </c>
    </row>
    <row r="296" spans="1:14" x14ac:dyDescent="0.3">
      <c r="A296" s="1">
        <v>4</v>
      </c>
      <c r="B296" t="s">
        <v>809</v>
      </c>
      <c r="C296" t="s">
        <v>254</v>
      </c>
      <c r="D296" t="s">
        <v>2683</v>
      </c>
      <c r="E296" t="s">
        <v>8717</v>
      </c>
      <c r="F296" t="s">
        <v>8718</v>
      </c>
      <c r="G296" t="s">
        <v>2183</v>
      </c>
      <c r="I296" t="str">
        <f t="shared" si="27"/>
        <v>N/A</v>
      </c>
      <c r="J296" t="str">
        <f t="shared" si="28"/>
        <v>N/A</v>
      </c>
      <c r="K296">
        <f t="shared" si="29"/>
        <v>7760000</v>
      </c>
      <c r="L296">
        <f t="shared" si="30"/>
        <v>7690000</v>
      </c>
      <c r="M296">
        <f t="shared" si="31"/>
        <v>6460000</v>
      </c>
      <c r="N296">
        <f t="shared" si="32"/>
        <v>7490000</v>
      </c>
    </row>
    <row r="297" spans="1:14" x14ac:dyDescent="0.3">
      <c r="A297" s="1">
        <v>5</v>
      </c>
      <c r="B297" t="s">
        <v>810</v>
      </c>
      <c r="C297" t="s">
        <v>254</v>
      </c>
      <c r="D297" t="s">
        <v>254</v>
      </c>
      <c r="E297" t="s">
        <v>254</v>
      </c>
      <c r="F297" t="s">
        <v>254</v>
      </c>
      <c r="G297" t="s">
        <v>254</v>
      </c>
      <c r="I297" t="str">
        <f t="shared" si="27"/>
        <v>N/A</v>
      </c>
      <c r="J297" t="str">
        <f t="shared" si="28"/>
        <v>N/A</v>
      </c>
      <c r="K297" t="str">
        <f t="shared" si="29"/>
        <v>N/A</v>
      </c>
      <c r="L297" t="str">
        <f t="shared" si="30"/>
        <v>N/A</v>
      </c>
      <c r="M297" t="str">
        <f t="shared" si="31"/>
        <v>N/A</v>
      </c>
      <c r="N297" t="str">
        <f t="shared" si="32"/>
        <v>N/A</v>
      </c>
    </row>
    <row r="298" spans="1:14" x14ac:dyDescent="0.3">
      <c r="A298" s="1">
        <v>6</v>
      </c>
      <c r="B298" t="s">
        <v>714</v>
      </c>
      <c r="C298" t="s">
        <v>254</v>
      </c>
      <c r="D298" t="s">
        <v>254</v>
      </c>
      <c r="E298" t="s">
        <v>254</v>
      </c>
      <c r="F298" t="s">
        <v>254</v>
      </c>
      <c r="G298" t="s">
        <v>254</v>
      </c>
      <c r="I298" t="str">
        <f t="shared" si="27"/>
        <v>N/A</v>
      </c>
      <c r="J298" t="str">
        <f t="shared" si="28"/>
        <v>N/A</v>
      </c>
      <c r="K298" t="str">
        <f t="shared" si="29"/>
        <v>N/A</v>
      </c>
      <c r="L298" t="str">
        <f t="shared" si="30"/>
        <v>N/A</v>
      </c>
      <c r="M298" t="str">
        <f t="shared" si="31"/>
        <v>N/A</v>
      </c>
      <c r="N298" t="str">
        <f t="shared" si="32"/>
        <v>N/A</v>
      </c>
    </row>
    <row r="299" spans="1:14" x14ac:dyDescent="0.3">
      <c r="A299" s="1">
        <v>7</v>
      </c>
      <c r="B299" t="s">
        <v>816</v>
      </c>
      <c r="C299" t="s">
        <v>254</v>
      </c>
      <c r="D299" t="s">
        <v>254</v>
      </c>
      <c r="E299" t="s">
        <v>254</v>
      </c>
      <c r="F299" t="s">
        <v>254</v>
      </c>
      <c r="G299" t="s">
        <v>254</v>
      </c>
      <c r="I299" t="str">
        <f t="shared" si="27"/>
        <v>N/A</v>
      </c>
      <c r="J299" t="str">
        <f t="shared" si="28"/>
        <v>N/A</v>
      </c>
      <c r="K299" t="str">
        <f t="shared" si="29"/>
        <v>N/A</v>
      </c>
      <c r="L299" t="str">
        <f t="shared" si="30"/>
        <v>N/A</v>
      </c>
      <c r="M299" t="str">
        <f t="shared" si="31"/>
        <v>N/A</v>
      </c>
      <c r="N299" t="str">
        <f t="shared" si="32"/>
        <v>N/A</v>
      </c>
    </row>
    <row r="300" spans="1:14" x14ac:dyDescent="0.3">
      <c r="A300" s="1">
        <v>8</v>
      </c>
      <c r="B300" t="s">
        <v>817</v>
      </c>
      <c r="C300" t="s">
        <v>254</v>
      </c>
      <c r="D300" t="s">
        <v>5365</v>
      </c>
      <c r="E300" t="s">
        <v>8876</v>
      </c>
      <c r="F300" t="s">
        <v>8877</v>
      </c>
      <c r="G300" t="s">
        <v>8878</v>
      </c>
      <c r="I300" t="str">
        <f t="shared" si="27"/>
        <v>N/A</v>
      </c>
      <c r="J300" t="str">
        <f t="shared" si="28"/>
        <v>N/A</v>
      </c>
      <c r="K300">
        <f t="shared" si="29"/>
        <v>899000</v>
      </c>
      <c r="L300">
        <f t="shared" si="30"/>
        <v>8670000</v>
      </c>
      <c r="M300">
        <f t="shared" si="31"/>
        <v>37840000</v>
      </c>
      <c r="N300">
        <f t="shared" si="32"/>
        <v>64090000</v>
      </c>
    </row>
    <row r="301" spans="1:14" x14ac:dyDescent="0.3">
      <c r="A301" s="1">
        <v>9</v>
      </c>
      <c r="B301" t="s">
        <v>823</v>
      </c>
      <c r="C301" t="s">
        <v>254</v>
      </c>
      <c r="D301" t="s">
        <v>3415</v>
      </c>
      <c r="E301" t="s">
        <v>8879</v>
      </c>
      <c r="F301" t="s">
        <v>8880</v>
      </c>
      <c r="G301" t="s">
        <v>8881</v>
      </c>
      <c r="I301" t="str">
        <f t="shared" si="27"/>
        <v>N/A</v>
      </c>
      <c r="J301" t="str">
        <f t="shared" si="28"/>
        <v>N/A</v>
      </c>
      <c r="K301">
        <f t="shared" si="29"/>
        <v>24360000</v>
      </c>
      <c r="L301">
        <f t="shared" si="30"/>
        <v>44210000</v>
      </c>
      <c r="M301">
        <f t="shared" si="31"/>
        <v>52610000</v>
      </c>
      <c r="N301">
        <f t="shared" si="32"/>
        <v>81110000</v>
      </c>
    </row>
    <row r="302" spans="1:14" x14ac:dyDescent="0.3">
      <c r="A302" s="1">
        <v>10</v>
      </c>
      <c r="B302" t="s">
        <v>829</v>
      </c>
      <c r="C302" t="s">
        <v>254</v>
      </c>
      <c r="D302" t="s">
        <v>254</v>
      </c>
      <c r="E302" t="s">
        <v>254</v>
      </c>
      <c r="F302" t="s">
        <v>254</v>
      </c>
      <c r="G302" t="s">
        <v>254</v>
      </c>
      <c r="I302" t="str">
        <f t="shared" si="27"/>
        <v>N/A</v>
      </c>
      <c r="J302" t="str">
        <f t="shared" si="28"/>
        <v>N/A</v>
      </c>
      <c r="K302" t="str">
        <f t="shared" si="29"/>
        <v>N/A</v>
      </c>
      <c r="L302" t="str">
        <f t="shared" si="30"/>
        <v>N/A</v>
      </c>
      <c r="M302" t="str">
        <f t="shared" si="31"/>
        <v>N/A</v>
      </c>
      <c r="N302" t="str">
        <f t="shared" si="32"/>
        <v>N/A</v>
      </c>
    </row>
    <row r="303" spans="1:14" x14ac:dyDescent="0.3">
      <c r="A303" s="1">
        <v>11</v>
      </c>
      <c r="B303" t="s">
        <v>830</v>
      </c>
      <c r="C303" t="s">
        <v>254</v>
      </c>
      <c r="D303" t="s">
        <v>8882</v>
      </c>
      <c r="E303" t="s">
        <v>2708</v>
      </c>
      <c r="F303" t="s">
        <v>5373</v>
      </c>
      <c r="G303" t="s">
        <v>8883</v>
      </c>
      <c r="I303" t="str">
        <f t="shared" si="27"/>
        <v>N/A</v>
      </c>
      <c r="J303" t="str">
        <f t="shared" si="28"/>
        <v>N/A</v>
      </c>
      <c r="K303">
        <f t="shared" si="29"/>
        <v>29950000</v>
      </c>
      <c r="L303">
        <f t="shared" si="30"/>
        <v>31070000</v>
      </c>
      <c r="M303">
        <f t="shared" si="31"/>
        <v>45620000</v>
      </c>
      <c r="N303">
        <f t="shared" si="32"/>
        <v>48440000</v>
      </c>
    </row>
    <row r="304" spans="1:14" x14ac:dyDescent="0.3">
      <c r="A304" s="1">
        <v>12</v>
      </c>
      <c r="B304" t="s">
        <v>836</v>
      </c>
      <c r="C304" t="s">
        <v>254</v>
      </c>
      <c r="D304" t="s">
        <v>2715</v>
      </c>
      <c r="E304" t="s">
        <v>4206</v>
      </c>
      <c r="F304" t="s">
        <v>7432</v>
      </c>
      <c r="G304" t="s">
        <v>8884</v>
      </c>
      <c r="I304" t="str">
        <f t="shared" si="27"/>
        <v>N/A</v>
      </c>
      <c r="J304" t="str">
        <f t="shared" si="28"/>
        <v>N/A</v>
      </c>
      <c r="K304">
        <f t="shared" si="29"/>
        <v>-63000</v>
      </c>
      <c r="L304">
        <f t="shared" si="30"/>
        <v>-2710000</v>
      </c>
      <c r="M304">
        <f t="shared" si="31"/>
        <v>-8480000</v>
      </c>
      <c r="N304">
        <f t="shared" si="32"/>
        <v>-3490000</v>
      </c>
    </row>
    <row r="305" spans="1:14" x14ac:dyDescent="0.3">
      <c r="A305" s="1">
        <v>13</v>
      </c>
      <c r="B305" t="s">
        <v>655</v>
      </c>
      <c r="C305" t="s">
        <v>254</v>
      </c>
      <c r="D305" t="s">
        <v>254</v>
      </c>
      <c r="E305" t="s">
        <v>254</v>
      </c>
      <c r="F305" t="s">
        <v>254</v>
      </c>
      <c r="G305" t="s">
        <v>254</v>
      </c>
      <c r="I305" t="str">
        <f t="shared" si="27"/>
        <v>N/A</v>
      </c>
      <c r="J305" t="str">
        <f t="shared" si="28"/>
        <v>N/A</v>
      </c>
      <c r="K305" t="str">
        <f t="shared" si="29"/>
        <v>N/A</v>
      </c>
      <c r="L305" t="str">
        <f t="shared" si="30"/>
        <v>N/A</v>
      </c>
      <c r="M305" t="str">
        <f t="shared" si="31"/>
        <v>N/A</v>
      </c>
      <c r="N305" t="str">
        <f t="shared" si="32"/>
        <v>N/A</v>
      </c>
    </row>
    <row r="306" spans="1:14" x14ac:dyDescent="0.3">
      <c r="A306" s="1">
        <v>14</v>
      </c>
      <c r="B306" t="s">
        <v>847</v>
      </c>
      <c r="C306" t="s">
        <v>254</v>
      </c>
      <c r="D306" t="s">
        <v>8885</v>
      </c>
      <c r="E306" t="s">
        <v>8886</v>
      </c>
      <c r="F306" t="s">
        <v>8887</v>
      </c>
      <c r="G306" t="s">
        <v>8888</v>
      </c>
      <c r="I306" t="str">
        <f t="shared" si="27"/>
        <v>N/A</v>
      </c>
      <c r="J306" t="str">
        <f t="shared" si="28"/>
        <v>N/A</v>
      </c>
      <c r="K306">
        <f t="shared" si="29"/>
        <v>30010000</v>
      </c>
      <c r="L306">
        <f t="shared" si="30"/>
        <v>33770000</v>
      </c>
      <c r="M306">
        <f t="shared" si="31"/>
        <v>54100000</v>
      </c>
      <c r="N306">
        <f t="shared" si="32"/>
        <v>51920000</v>
      </c>
    </row>
    <row r="307" spans="1:14" x14ac:dyDescent="0.3">
      <c r="A307" s="1">
        <v>15</v>
      </c>
      <c r="B307" t="s">
        <v>853</v>
      </c>
      <c r="C307" t="s">
        <v>254</v>
      </c>
      <c r="D307" t="s">
        <v>8889</v>
      </c>
      <c r="E307" t="s">
        <v>8890</v>
      </c>
      <c r="F307" t="s">
        <v>8891</v>
      </c>
      <c r="G307" t="s">
        <v>421</v>
      </c>
      <c r="I307" t="str">
        <f t="shared" si="27"/>
        <v>N/A</v>
      </c>
      <c r="J307" t="str">
        <f t="shared" si="28"/>
        <v>N/A</v>
      </c>
      <c r="K307">
        <f t="shared" si="29"/>
        <v>54310000</v>
      </c>
      <c r="L307">
        <f t="shared" si="30"/>
        <v>75280000</v>
      </c>
      <c r="M307">
        <f t="shared" si="31"/>
        <v>98220000</v>
      </c>
      <c r="N307">
        <f t="shared" si="32"/>
        <v>129539999.99999999</v>
      </c>
    </row>
    <row r="308" spans="1:14" x14ac:dyDescent="0.3">
      <c r="A308" s="1">
        <v>16</v>
      </c>
      <c r="B308" t="s">
        <v>859</v>
      </c>
      <c r="C308" t="s">
        <v>254</v>
      </c>
      <c r="D308" t="s">
        <v>254</v>
      </c>
      <c r="E308" t="s">
        <v>8892</v>
      </c>
      <c r="F308" t="s">
        <v>8893</v>
      </c>
      <c r="G308" t="s">
        <v>8894</v>
      </c>
      <c r="I308" t="str">
        <f t="shared" si="27"/>
        <v>N/A</v>
      </c>
      <c r="J308" t="str">
        <f t="shared" si="28"/>
        <v>N/A</v>
      </c>
      <c r="K308" t="str">
        <f t="shared" si="29"/>
        <v>N/A</v>
      </c>
      <c r="L308">
        <f t="shared" si="30"/>
        <v>0.3861</v>
      </c>
      <c r="M308">
        <f t="shared" si="31"/>
        <v>0.30469999999999997</v>
      </c>
      <c r="N308">
        <f t="shared" si="32"/>
        <v>0.31890000000000002</v>
      </c>
    </row>
    <row r="309" spans="1:14" x14ac:dyDescent="0.3">
      <c r="A309" s="1">
        <v>17</v>
      </c>
      <c r="B309" t="s">
        <v>864</v>
      </c>
      <c r="C309" t="s">
        <v>254</v>
      </c>
      <c r="D309" t="s">
        <v>8895</v>
      </c>
      <c r="E309" t="s">
        <v>8896</v>
      </c>
      <c r="F309" t="s">
        <v>8897</v>
      </c>
      <c r="G309" t="s">
        <v>8898</v>
      </c>
      <c r="I309" t="str">
        <f t="shared" si="27"/>
        <v>neg_trend</v>
      </c>
      <c r="J309" t="str">
        <f t="shared" si="28"/>
        <v>N/A</v>
      </c>
      <c r="K309">
        <f t="shared" si="29"/>
        <v>0.36570000000000003</v>
      </c>
      <c r="L309">
        <f t="shared" si="30"/>
        <v>0.35000000000000003</v>
      </c>
      <c r="M309">
        <f t="shared" si="31"/>
        <v>0.30740000000000001</v>
      </c>
      <c r="N309">
        <f t="shared" si="32"/>
        <v>0.28339999999999999</v>
      </c>
    </row>
    <row r="310" spans="1:14" x14ac:dyDescent="0.3">
      <c r="I310" t="str">
        <f t="shared" si="27"/>
        <v>N/A</v>
      </c>
      <c r="J310" t="str">
        <f t="shared" si="28"/>
        <v>N/A</v>
      </c>
      <c r="K310" t="str">
        <f t="shared" si="29"/>
        <v>N/A</v>
      </c>
      <c r="L310" t="str">
        <f t="shared" si="30"/>
        <v>N/A</v>
      </c>
      <c r="M310" t="str">
        <f t="shared" si="31"/>
        <v>N/A</v>
      </c>
      <c r="N310" t="str">
        <f t="shared" si="32"/>
        <v>N/A</v>
      </c>
    </row>
    <row r="311" spans="1:14" x14ac:dyDescent="0.3">
      <c r="B311" s="1" t="s">
        <v>307</v>
      </c>
      <c r="C311" s="1" t="s">
        <v>8698</v>
      </c>
      <c r="D311" s="1" t="s">
        <v>243</v>
      </c>
      <c r="E311" s="1" t="s">
        <v>244</v>
      </c>
      <c r="F311" s="1" t="s">
        <v>245</v>
      </c>
      <c r="G311" s="1" t="s">
        <v>246</v>
      </c>
      <c r="H311" s="1" t="s">
        <v>247</v>
      </c>
      <c r="I311" t="str">
        <f t="shared" si="27"/>
        <v>N/A</v>
      </c>
      <c r="J311" t="str">
        <f t="shared" si="28"/>
        <v>N/A</v>
      </c>
      <c r="K311">
        <f t="shared" si="29"/>
        <v>2013</v>
      </c>
      <c r="L311">
        <f t="shared" si="30"/>
        <v>2014</v>
      </c>
      <c r="M311">
        <f t="shared" si="31"/>
        <v>2015</v>
      </c>
      <c r="N311">
        <f t="shared" si="32"/>
        <v>2016</v>
      </c>
    </row>
    <row r="312" spans="1:14" x14ac:dyDescent="0.3">
      <c r="A312" s="1">
        <v>0</v>
      </c>
      <c r="B312" t="s">
        <v>870</v>
      </c>
      <c r="C312" t="s">
        <v>254</v>
      </c>
      <c r="D312" t="s">
        <v>8899</v>
      </c>
      <c r="E312" t="s">
        <v>8546</v>
      </c>
      <c r="F312" t="s">
        <v>8900</v>
      </c>
      <c r="G312" t="s">
        <v>8901</v>
      </c>
      <c r="I312" t="str">
        <f t="shared" si="27"/>
        <v>neg_trend</v>
      </c>
      <c r="J312" t="str">
        <f t="shared" si="28"/>
        <v>N/A</v>
      </c>
      <c r="K312">
        <f t="shared" si="29"/>
        <v>-7250000</v>
      </c>
      <c r="L312">
        <f t="shared" si="30"/>
        <v>-10260000</v>
      </c>
      <c r="M312">
        <f t="shared" si="31"/>
        <v>-32680000</v>
      </c>
      <c r="N312">
        <f t="shared" si="32"/>
        <v>-34210000</v>
      </c>
    </row>
    <row r="313" spans="1:14" x14ac:dyDescent="0.3">
      <c r="A313" s="1">
        <v>1</v>
      </c>
      <c r="B313" t="s">
        <v>876</v>
      </c>
      <c r="C313" t="s">
        <v>254</v>
      </c>
      <c r="D313" t="s">
        <v>8899</v>
      </c>
      <c r="E313" t="s">
        <v>8902</v>
      </c>
      <c r="F313" t="s">
        <v>8903</v>
      </c>
      <c r="G313" t="s">
        <v>8901</v>
      </c>
      <c r="I313" t="str">
        <f t="shared" si="27"/>
        <v>neg_trend</v>
      </c>
      <c r="J313" t="str">
        <f t="shared" si="28"/>
        <v>N/A</v>
      </c>
      <c r="K313">
        <f t="shared" si="29"/>
        <v>-7250000</v>
      </c>
      <c r="L313">
        <f t="shared" si="30"/>
        <v>-8109999.9999999991</v>
      </c>
      <c r="M313">
        <f t="shared" si="31"/>
        <v>-31780000</v>
      </c>
      <c r="N313">
        <f t="shared" si="32"/>
        <v>-34210000</v>
      </c>
    </row>
    <row r="314" spans="1:14" x14ac:dyDescent="0.3">
      <c r="A314" s="1">
        <v>2</v>
      </c>
      <c r="B314" t="s">
        <v>882</v>
      </c>
      <c r="C314" t="s">
        <v>254</v>
      </c>
      <c r="D314" t="s">
        <v>254</v>
      </c>
      <c r="E314" t="s">
        <v>8904</v>
      </c>
      <c r="F314" t="s">
        <v>8905</v>
      </c>
      <c r="G314" t="s">
        <v>254</v>
      </c>
      <c r="I314" t="str">
        <f t="shared" si="27"/>
        <v>N/A</v>
      </c>
      <c r="J314" t="str">
        <f t="shared" si="28"/>
        <v>N/A</v>
      </c>
      <c r="K314" t="str">
        <f t="shared" si="29"/>
        <v>N/A</v>
      </c>
      <c r="L314">
        <f t="shared" si="30"/>
        <v>-2150000</v>
      </c>
      <c r="M314">
        <f t="shared" si="31"/>
        <v>-900000</v>
      </c>
      <c r="N314" t="str">
        <f t="shared" si="32"/>
        <v>N/A</v>
      </c>
    </row>
    <row r="315" spans="1:14" x14ac:dyDescent="0.3">
      <c r="A315" s="1">
        <v>3</v>
      </c>
      <c r="B315" t="s">
        <v>888</v>
      </c>
      <c r="C315" t="s">
        <v>254</v>
      </c>
      <c r="D315" t="s">
        <v>254</v>
      </c>
      <c r="E315" t="s">
        <v>8906</v>
      </c>
      <c r="F315" t="s">
        <v>8907</v>
      </c>
      <c r="G315" t="s">
        <v>6650</v>
      </c>
      <c r="I315" t="str">
        <f t="shared" si="27"/>
        <v>N/A</v>
      </c>
      <c r="J315" t="str">
        <f t="shared" si="28"/>
        <v>N/A</v>
      </c>
      <c r="K315" t="str">
        <f t="shared" si="29"/>
        <v>N/A</v>
      </c>
      <c r="L315">
        <f t="shared" si="30"/>
        <v>-0.4158</v>
      </c>
      <c r="M315">
        <f t="shared" si="31"/>
        <v>-2.1850999999999998</v>
      </c>
      <c r="N315">
        <f t="shared" si="32"/>
        <v>-4.7E-2</v>
      </c>
    </row>
    <row r="316" spans="1:14" x14ac:dyDescent="0.3">
      <c r="A316" s="1">
        <v>4</v>
      </c>
      <c r="B316" t="s">
        <v>893</v>
      </c>
      <c r="C316" t="s">
        <v>254</v>
      </c>
      <c r="D316" t="s">
        <v>8908</v>
      </c>
      <c r="E316" t="s">
        <v>8909</v>
      </c>
      <c r="F316" t="s">
        <v>8910</v>
      </c>
      <c r="G316" t="s">
        <v>8911</v>
      </c>
      <c r="I316" t="str">
        <f t="shared" ref="I316:I379" si="33">IF(AND(K316&gt; J316, L316&gt; K316, M316&gt; L316, N316&gt; M316), "pos_trend", IF(AND(K316&lt; J316, L316&lt; K316, M316&lt; L316, N316&lt; M316), "neg_trend", "N/A"))</f>
        <v>N/A</v>
      </c>
      <c r="J316" t="str">
        <f t="shared" ref="J316:J379" si="34">IFERROR(IF(TRIM(C316)="-", "N/A", IF(RIGHT(C316,1)=")",IF(RIGHT(C316,2)="T)",-1000000000000*VALUE(MID(C316,2,LEN(C316)-3)),IF(RIGHT(C316,2)="M)",-1000000*VALUE(MID(C316,2,LEN(C316)-3)),IF(RIGHT(C316,2)="B)",-1000000000*VALUE(MID(C316,2,LEN(C316)-3)),IF(RIGHT(C316,2)="k)",-1000*VALUE(MID(C316,2,LEN(C316)-3)),VALUE(SUBSTITUTE(C316,",","")))))),IF(RIGHT(C316,1)="T",1000000000000*VALUE(LEFT(C316,LEN(C316)-1)),IF(RIGHT(C316,1)="M",1000000*VALUE(LEFT(C316,LEN(C316)-1)),IF(RIGHT(C316,1)="B",1000000000*VALUE(LEFT(C316,LEN(C316)-1)),IF(RIGHT(C316,1)="%",0.01*VALUE(LEFT(C316,LEN(C316)-1)),IF(RIGHT(C316,1)="k",1000*VALUE(LEFT(C316,LEN(C316)-1)),VALUE(SUBSTITUTE(C316,",",""))))))))),"N/A")</f>
        <v>N/A</v>
      </c>
      <c r="K316">
        <f t="shared" ref="K316:K379" si="35">IFERROR(IF(TRIM(D316)="-", "N/A", IF(RIGHT(D316,1)=")",IF(RIGHT(D316,2)="T)",-1000000000000*VALUE(MID(D316,2,LEN(D316)-3)),IF(RIGHT(D316,2)="M)",-1000000*VALUE(MID(D316,2,LEN(D316)-3)),IF(RIGHT(D316,2)="B)",-1000000000*VALUE(MID(D316,2,LEN(D316)-3)),IF(RIGHT(D316,2)="k)",-1000*VALUE(MID(D316,2,LEN(D316)-3)),VALUE(SUBSTITUTE(D316,",","")))))),IF(RIGHT(D316,1)="T",1000000000000*VALUE(LEFT(D316,LEN(D316)-1)),IF(RIGHT(D316,1)="M",1000000*VALUE(LEFT(D316,LEN(D316)-1)),IF(RIGHT(D316,1)="B",1000000000*VALUE(LEFT(D316,LEN(D316)-1)),IF(RIGHT(D316,1)="%",0.01*VALUE(LEFT(D316,LEN(D316)-1)),IF(RIGHT(D316,1)="k",1000*VALUE(LEFT(D316,LEN(D316)-1)),VALUE(SUBSTITUTE(D316,",",""))))))))),"N/A")</f>
        <v>-4.8800000000000003E-2</v>
      </c>
      <c r="L316">
        <f t="shared" ref="L316:L379" si="36">IFERROR(IF(TRIM(E316)="-", "N/A", IF(RIGHT(E316,1)=")",IF(RIGHT(E316,2)="T)",-1000000000000*VALUE(MID(E316,2,LEN(E316)-3)),IF(RIGHT(E316,2)="M)",-1000000*VALUE(MID(E316,2,LEN(E316)-3)),IF(RIGHT(E316,2)="B)",-1000000000*VALUE(MID(E316,2,LEN(E316)-3)),IF(RIGHT(E316,2)="k)",-1000*VALUE(MID(E316,2,LEN(E316)-3)),VALUE(SUBSTITUTE(E316,",","")))))),IF(RIGHT(E316,1)="T",1000000000000*VALUE(LEFT(E316,LEN(E316)-1)),IF(RIGHT(E316,1)="M",1000000*VALUE(LEFT(E316,LEN(E316)-1)),IF(RIGHT(E316,1)="B",1000000000*VALUE(LEFT(E316,LEN(E316)-1)),IF(RIGHT(E316,1)="%",0.01*VALUE(LEFT(E316,LEN(E316)-1)),IF(RIGHT(E316,1)="k",1000*VALUE(LEFT(E316,LEN(E316)-1)),VALUE(SUBSTITUTE(E316,",",""))))))))),"N/A")</f>
        <v>-4.7699999999999999E-2</v>
      </c>
      <c r="M316">
        <f t="shared" ref="M316:M379" si="37">IFERROR(IF(TRIM(F316)="-", "N/A", IF(RIGHT(F316,1)=")",IF(RIGHT(F316,2)="T)",-1000000000000*VALUE(MID(F316,2,LEN(F316)-3)),IF(RIGHT(F316,2)="M)",-1000000*VALUE(MID(F316,2,LEN(F316)-3)),IF(RIGHT(F316,2)="B)",-1000000000*VALUE(MID(F316,2,LEN(F316)-3)),IF(RIGHT(F316,2)="k)",-1000*VALUE(MID(F316,2,LEN(F316)-3)),VALUE(SUBSTITUTE(F316,",","")))))),IF(RIGHT(F316,1)="T",1000000000000*VALUE(LEFT(F316,LEN(F316)-1)),IF(RIGHT(F316,1)="M",1000000*VALUE(LEFT(F316,LEN(F316)-1)),IF(RIGHT(F316,1)="B",1000000000*VALUE(LEFT(F316,LEN(F316)-1)),IF(RIGHT(F316,1)="%",0.01*VALUE(LEFT(F316,LEN(F316)-1)),IF(RIGHT(F316,1)="k",1000*VALUE(LEFT(F316,LEN(F316)-1)),VALUE(SUBSTITUTE(F316,",",""))))))))),"N/A")</f>
        <v>-0.1023</v>
      </c>
      <c r="N316">
        <f t="shared" ref="N316:N379" si="38">IFERROR(IF(TRIM(G316)="-", "N/A", IF(RIGHT(G316,1)=")",IF(RIGHT(G316,2)="T)",-1000000000000*VALUE(MID(G316,2,LEN(G316)-3)),IF(RIGHT(G316,2)="M)",-1000000*VALUE(MID(G316,2,LEN(G316)-3)),IF(RIGHT(G316,2)="B)",-1000000000*VALUE(MID(G316,2,LEN(G316)-3)),IF(RIGHT(G316,2)="k)",-1000*VALUE(MID(G316,2,LEN(G316)-3)),VALUE(SUBSTITUTE(G316,",","")))))),IF(RIGHT(G316,1)="T",1000000000000*VALUE(LEFT(G316,LEN(G316)-1)),IF(RIGHT(G316,1)="M",1000000*VALUE(LEFT(G316,LEN(G316)-1)),IF(RIGHT(G316,1)="B",1000000000*VALUE(LEFT(G316,LEN(G316)-1)),IF(RIGHT(G316,1)="%",0.01*VALUE(LEFT(G316,LEN(G316)-1)),IF(RIGHT(G316,1)="k",1000*VALUE(LEFT(G316,LEN(G316)-1)),VALUE(SUBSTITUTE(G316,",",""))))))))),"N/A")</f>
        <v>-7.4900000000000008E-2</v>
      </c>
    </row>
    <row r="317" spans="1:14" x14ac:dyDescent="0.3">
      <c r="A317" s="1">
        <v>5</v>
      </c>
      <c r="B317" t="s">
        <v>899</v>
      </c>
      <c r="C317" t="s">
        <v>254</v>
      </c>
      <c r="D317" t="s">
        <v>254</v>
      </c>
      <c r="E317" t="s">
        <v>254</v>
      </c>
      <c r="F317" t="s">
        <v>8912</v>
      </c>
      <c r="G317" t="s">
        <v>254</v>
      </c>
      <c r="I317" t="str">
        <f t="shared" si="33"/>
        <v>N/A</v>
      </c>
      <c r="J317" t="str">
        <f t="shared" si="34"/>
        <v>N/A</v>
      </c>
      <c r="K317" t="str">
        <f t="shared" si="35"/>
        <v>N/A</v>
      </c>
      <c r="L317" t="str">
        <f t="shared" si="36"/>
        <v>N/A</v>
      </c>
      <c r="M317">
        <f t="shared" si="37"/>
        <v>-10620000</v>
      </c>
      <c r="N317" t="str">
        <f t="shared" si="38"/>
        <v>N/A</v>
      </c>
    </row>
    <row r="318" spans="1:14" x14ac:dyDescent="0.3">
      <c r="A318" s="1">
        <v>6</v>
      </c>
      <c r="B318" t="s">
        <v>904</v>
      </c>
      <c r="C318" t="s">
        <v>254</v>
      </c>
      <c r="D318" t="s">
        <v>254</v>
      </c>
      <c r="E318" t="s">
        <v>254</v>
      </c>
      <c r="F318" t="s">
        <v>254</v>
      </c>
      <c r="G318" t="s">
        <v>254</v>
      </c>
      <c r="I318" t="str">
        <f t="shared" si="33"/>
        <v>N/A</v>
      </c>
      <c r="J318" t="str">
        <f t="shared" si="34"/>
        <v>N/A</v>
      </c>
      <c r="K318" t="str">
        <f t="shared" si="35"/>
        <v>N/A</v>
      </c>
      <c r="L318" t="str">
        <f t="shared" si="36"/>
        <v>N/A</v>
      </c>
      <c r="M318" t="str">
        <f t="shared" si="37"/>
        <v>N/A</v>
      </c>
      <c r="N318" t="str">
        <f t="shared" si="38"/>
        <v>N/A</v>
      </c>
    </row>
    <row r="319" spans="1:14" x14ac:dyDescent="0.3">
      <c r="A319" s="1">
        <v>7</v>
      </c>
      <c r="B319" t="s">
        <v>906</v>
      </c>
      <c r="C319" t="s">
        <v>254</v>
      </c>
      <c r="D319" t="s">
        <v>2005</v>
      </c>
      <c r="E319" t="s">
        <v>8913</v>
      </c>
      <c r="F319" t="s">
        <v>8914</v>
      </c>
      <c r="G319" t="s">
        <v>8915</v>
      </c>
      <c r="I319" t="str">
        <f t="shared" si="33"/>
        <v>N/A</v>
      </c>
      <c r="J319" t="str">
        <f t="shared" si="34"/>
        <v>N/A</v>
      </c>
      <c r="K319">
        <f t="shared" si="35"/>
        <v>-5100000</v>
      </c>
      <c r="L319">
        <f t="shared" si="36"/>
        <v>-33860000</v>
      </c>
      <c r="M319">
        <f t="shared" si="37"/>
        <v>14730000</v>
      </c>
      <c r="N319">
        <f t="shared" si="38"/>
        <v>-454270000</v>
      </c>
    </row>
    <row r="320" spans="1:14" x14ac:dyDescent="0.3">
      <c r="A320" s="1">
        <v>8</v>
      </c>
      <c r="B320" t="s">
        <v>908</v>
      </c>
      <c r="C320" t="s">
        <v>254</v>
      </c>
      <c r="D320" t="s">
        <v>8916</v>
      </c>
      <c r="E320" t="s">
        <v>8917</v>
      </c>
      <c r="F320" t="s">
        <v>8918</v>
      </c>
      <c r="G320" t="s">
        <v>8919</v>
      </c>
      <c r="I320" t="str">
        <f t="shared" si="33"/>
        <v>neg_trend</v>
      </c>
      <c r="J320" t="str">
        <f t="shared" si="34"/>
        <v>N/A</v>
      </c>
      <c r="K320">
        <f t="shared" si="35"/>
        <v>-12190000</v>
      </c>
      <c r="L320">
        <f t="shared" si="36"/>
        <v>-45500000</v>
      </c>
      <c r="M320">
        <f t="shared" si="37"/>
        <v>-50030000</v>
      </c>
      <c r="N320">
        <f t="shared" si="38"/>
        <v>-569070000</v>
      </c>
    </row>
    <row r="321" spans="1:14" x14ac:dyDescent="0.3">
      <c r="A321" s="1">
        <v>9</v>
      </c>
      <c r="B321" t="s">
        <v>909</v>
      </c>
      <c r="C321" t="s">
        <v>254</v>
      </c>
      <c r="D321" t="s">
        <v>2181</v>
      </c>
      <c r="E321" t="s">
        <v>8920</v>
      </c>
      <c r="F321" t="s">
        <v>8921</v>
      </c>
      <c r="G321" t="s">
        <v>452</v>
      </c>
      <c r="I321" t="str">
        <f t="shared" si="33"/>
        <v>N/A</v>
      </c>
      <c r="J321" t="str">
        <f t="shared" si="34"/>
        <v>N/A</v>
      </c>
      <c r="K321">
        <f t="shared" si="35"/>
        <v>7100000</v>
      </c>
      <c r="L321">
        <f t="shared" si="36"/>
        <v>11640000</v>
      </c>
      <c r="M321">
        <f t="shared" si="37"/>
        <v>64760000.000000007</v>
      </c>
      <c r="N321">
        <f t="shared" si="38"/>
        <v>114800000</v>
      </c>
    </row>
    <row r="322" spans="1:14" x14ac:dyDescent="0.3">
      <c r="A322" s="1">
        <v>10</v>
      </c>
      <c r="B322" t="s">
        <v>910</v>
      </c>
      <c r="C322" t="s">
        <v>254</v>
      </c>
      <c r="D322" t="s">
        <v>5258</v>
      </c>
      <c r="E322" t="s">
        <v>8922</v>
      </c>
      <c r="F322" t="s">
        <v>254</v>
      </c>
      <c r="G322" t="s">
        <v>8923</v>
      </c>
      <c r="I322" t="str">
        <f t="shared" si="33"/>
        <v>N/A</v>
      </c>
      <c r="J322" t="str">
        <f t="shared" si="34"/>
        <v>N/A</v>
      </c>
      <c r="K322">
        <f t="shared" si="35"/>
        <v>-100000</v>
      </c>
      <c r="L322">
        <f t="shared" si="36"/>
        <v>-2440000</v>
      </c>
      <c r="M322" t="str">
        <f t="shared" si="37"/>
        <v>N/A</v>
      </c>
      <c r="N322">
        <f t="shared" si="38"/>
        <v>-1030000</v>
      </c>
    </row>
    <row r="323" spans="1:14" x14ac:dyDescent="0.3">
      <c r="A323" s="1">
        <v>11</v>
      </c>
      <c r="B323" t="s">
        <v>914</v>
      </c>
      <c r="C323" t="s">
        <v>254</v>
      </c>
      <c r="D323" t="s">
        <v>254</v>
      </c>
      <c r="E323" t="s">
        <v>254</v>
      </c>
      <c r="F323" t="s">
        <v>254</v>
      </c>
      <c r="G323" t="s">
        <v>254</v>
      </c>
      <c r="I323" t="str">
        <f t="shared" si="33"/>
        <v>N/A</v>
      </c>
      <c r="J323" t="str">
        <f t="shared" si="34"/>
        <v>N/A</v>
      </c>
      <c r="K323" t="str">
        <f t="shared" si="35"/>
        <v>N/A</v>
      </c>
      <c r="L323" t="str">
        <f t="shared" si="36"/>
        <v>N/A</v>
      </c>
      <c r="M323" t="str">
        <f t="shared" si="37"/>
        <v>N/A</v>
      </c>
      <c r="N323" t="str">
        <f t="shared" si="38"/>
        <v>N/A</v>
      </c>
    </row>
    <row r="324" spans="1:14" x14ac:dyDescent="0.3">
      <c r="A324" s="1">
        <v>12</v>
      </c>
      <c r="B324" t="s">
        <v>915</v>
      </c>
      <c r="C324" t="s">
        <v>254</v>
      </c>
      <c r="D324" t="s">
        <v>8924</v>
      </c>
      <c r="E324" t="s">
        <v>8925</v>
      </c>
      <c r="F324" t="s">
        <v>8926</v>
      </c>
      <c r="G324" t="s">
        <v>8927</v>
      </c>
      <c r="I324" t="str">
        <f t="shared" si="33"/>
        <v>N/A</v>
      </c>
      <c r="J324" t="str">
        <f t="shared" si="34"/>
        <v>N/A</v>
      </c>
      <c r="K324">
        <f t="shared" si="35"/>
        <v>-12440000</v>
      </c>
      <c r="L324">
        <f t="shared" si="36"/>
        <v>-46550000</v>
      </c>
      <c r="M324">
        <f t="shared" si="37"/>
        <v>-28570000</v>
      </c>
      <c r="N324">
        <f t="shared" si="38"/>
        <v>-489510000</v>
      </c>
    </row>
    <row r="325" spans="1:14" x14ac:dyDescent="0.3">
      <c r="A325" s="1">
        <v>13</v>
      </c>
      <c r="B325" t="s">
        <v>921</v>
      </c>
      <c r="C325" t="s">
        <v>254</v>
      </c>
      <c r="D325" t="s">
        <v>254</v>
      </c>
      <c r="E325" t="s">
        <v>8928</v>
      </c>
      <c r="F325" t="s">
        <v>8929</v>
      </c>
      <c r="G325" t="s">
        <v>8930</v>
      </c>
      <c r="I325" t="str">
        <f t="shared" si="33"/>
        <v>N/A</v>
      </c>
      <c r="J325" t="str">
        <f t="shared" si="34"/>
        <v>N/A</v>
      </c>
      <c r="K325" t="str">
        <f t="shared" si="35"/>
        <v>N/A</v>
      </c>
      <c r="L325">
        <f t="shared" si="36"/>
        <v>-2.7417000000000002</v>
      </c>
      <c r="M325">
        <f t="shared" si="37"/>
        <v>0.38640000000000002</v>
      </c>
      <c r="N325">
        <f t="shared" si="38"/>
        <v>-16.136099999999999</v>
      </c>
    </row>
    <row r="326" spans="1:14" x14ac:dyDescent="0.3">
      <c r="A326" s="1">
        <v>14</v>
      </c>
      <c r="B326" t="s">
        <v>926</v>
      </c>
      <c r="C326" t="s">
        <v>254</v>
      </c>
      <c r="D326" t="s">
        <v>8931</v>
      </c>
      <c r="E326" t="s">
        <v>8932</v>
      </c>
      <c r="F326" t="s">
        <v>8933</v>
      </c>
      <c r="G326" t="s">
        <v>8934</v>
      </c>
      <c r="I326" t="str">
        <f t="shared" si="33"/>
        <v>N/A</v>
      </c>
      <c r="J326" t="str">
        <f t="shared" si="34"/>
        <v>N/A</v>
      </c>
      <c r="K326">
        <f t="shared" si="35"/>
        <v>-8.3800000000000013E-2</v>
      </c>
      <c r="L326">
        <f t="shared" si="36"/>
        <v>-0.21640000000000001</v>
      </c>
      <c r="M326">
        <f t="shared" si="37"/>
        <v>-8.9399999999999993E-2</v>
      </c>
      <c r="N326">
        <f t="shared" si="38"/>
        <v>-1.071</v>
      </c>
    </row>
    <row r="327" spans="1:14" x14ac:dyDescent="0.3">
      <c r="I327" t="str">
        <f t="shared" si="33"/>
        <v>N/A</v>
      </c>
      <c r="J327" t="str">
        <f t="shared" si="34"/>
        <v>N/A</v>
      </c>
      <c r="K327" t="str">
        <f t="shared" si="35"/>
        <v>N/A</v>
      </c>
      <c r="L327" t="str">
        <f t="shared" si="36"/>
        <v>N/A</v>
      </c>
      <c r="M327" t="str">
        <f t="shared" si="37"/>
        <v>N/A</v>
      </c>
      <c r="N327" t="str">
        <f t="shared" si="38"/>
        <v>N/A</v>
      </c>
    </row>
    <row r="328" spans="1:14" x14ac:dyDescent="0.3">
      <c r="B328" s="1" t="s">
        <v>307</v>
      </c>
      <c r="C328" s="1" t="s">
        <v>8698</v>
      </c>
      <c r="D328" s="1" t="s">
        <v>243</v>
      </c>
      <c r="E328" s="1" t="s">
        <v>244</v>
      </c>
      <c r="F328" s="1" t="s">
        <v>245</v>
      </c>
      <c r="G328" s="1" t="s">
        <v>246</v>
      </c>
      <c r="H328" s="1" t="s">
        <v>247</v>
      </c>
      <c r="I328" t="str">
        <f t="shared" si="33"/>
        <v>N/A</v>
      </c>
      <c r="J328" t="str">
        <f t="shared" si="34"/>
        <v>N/A</v>
      </c>
      <c r="K328">
        <f t="shared" si="35"/>
        <v>2013</v>
      </c>
      <c r="L328">
        <f t="shared" si="36"/>
        <v>2014</v>
      </c>
      <c r="M328">
        <f t="shared" si="37"/>
        <v>2015</v>
      </c>
      <c r="N328">
        <f t="shared" si="38"/>
        <v>2016</v>
      </c>
    </row>
    <row r="329" spans="1:14" x14ac:dyDescent="0.3">
      <c r="A329" s="1">
        <v>0</v>
      </c>
      <c r="B329" t="s">
        <v>932</v>
      </c>
      <c r="C329" t="s">
        <v>254</v>
      </c>
      <c r="D329" t="s">
        <v>3689</v>
      </c>
      <c r="E329" t="s">
        <v>1666</v>
      </c>
      <c r="F329" t="s">
        <v>254</v>
      </c>
      <c r="G329" t="s">
        <v>254</v>
      </c>
      <c r="I329" t="str">
        <f t="shared" si="33"/>
        <v>N/A</v>
      </c>
      <c r="J329" t="str">
        <f t="shared" si="34"/>
        <v>N/A</v>
      </c>
      <c r="K329">
        <f t="shared" si="35"/>
        <v>-2200000</v>
      </c>
      <c r="L329">
        <f t="shared" si="36"/>
        <v>-10000000</v>
      </c>
      <c r="M329" t="str">
        <f t="shared" si="37"/>
        <v>N/A</v>
      </c>
      <c r="N329" t="str">
        <f t="shared" si="38"/>
        <v>N/A</v>
      </c>
    </row>
    <row r="330" spans="1:14" x14ac:dyDescent="0.3">
      <c r="A330" s="1">
        <v>1</v>
      </c>
      <c r="B330" t="s">
        <v>933</v>
      </c>
      <c r="C330" t="s">
        <v>254</v>
      </c>
      <c r="D330" t="s">
        <v>3689</v>
      </c>
      <c r="E330" t="s">
        <v>1666</v>
      </c>
      <c r="F330" t="s">
        <v>254</v>
      </c>
      <c r="G330" t="s">
        <v>254</v>
      </c>
      <c r="I330" t="str">
        <f t="shared" si="33"/>
        <v>N/A</v>
      </c>
      <c r="J330" t="str">
        <f t="shared" si="34"/>
        <v>N/A</v>
      </c>
      <c r="K330">
        <f t="shared" si="35"/>
        <v>-2200000</v>
      </c>
      <c r="L330">
        <f t="shared" si="36"/>
        <v>-10000000</v>
      </c>
      <c r="M330" t="str">
        <f t="shared" si="37"/>
        <v>N/A</v>
      </c>
      <c r="N330" t="str">
        <f t="shared" si="38"/>
        <v>N/A</v>
      </c>
    </row>
    <row r="331" spans="1:14" x14ac:dyDescent="0.3">
      <c r="A331" s="1">
        <v>2</v>
      </c>
      <c r="B331" t="s">
        <v>436</v>
      </c>
      <c r="C331" t="s">
        <v>254</v>
      </c>
      <c r="D331" t="s">
        <v>254</v>
      </c>
      <c r="E331" t="s">
        <v>254</v>
      </c>
      <c r="F331" t="s">
        <v>254</v>
      </c>
      <c r="G331" t="s">
        <v>254</v>
      </c>
      <c r="I331" t="str">
        <f t="shared" si="33"/>
        <v>N/A</v>
      </c>
      <c r="J331" t="str">
        <f t="shared" si="34"/>
        <v>N/A</v>
      </c>
      <c r="K331" t="str">
        <f t="shared" si="35"/>
        <v>N/A</v>
      </c>
      <c r="L331" t="str">
        <f t="shared" si="36"/>
        <v>N/A</v>
      </c>
      <c r="M331" t="str">
        <f t="shared" si="37"/>
        <v>N/A</v>
      </c>
      <c r="N331" t="str">
        <f t="shared" si="38"/>
        <v>N/A</v>
      </c>
    </row>
    <row r="332" spans="1:14" x14ac:dyDescent="0.3">
      <c r="A332" s="1">
        <v>3</v>
      </c>
      <c r="B332" t="s">
        <v>934</v>
      </c>
      <c r="C332" t="s">
        <v>254</v>
      </c>
      <c r="D332" t="s">
        <v>337</v>
      </c>
      <c r="E332" t="s">
        <v>2618</v>
      </c>
      <c r="F332" t="s">
        <v>7021</v>
      </c>
      <c r="G332" t="s">
        <v>8935</v>
      </c>
      <c r="I332" t="str">
        <f t="shared" si="33"/>
        <v>N/A</v>
      </c>
      <c r="J332" t="str">
        <f t="shared" si="34"/>
        <v>N/A</v>
      </c>
      <c r="K332">
        <f t="shared" si="35"/>
        <v>5040000</v>
      </c>
      <c r="L332">
        <f t="shared" si="36"/>
        <v>7430000</v>
      </c>
      <c r="M332">
        <f t="shared" si="37"/>
        <v>2340000</v>
      </c>
      <c r="N332">
        <f t="shared" si="38"/>
        <v>438180000</v>
      </c>
    </row>
    <row r="333" spans="1:14" x14ac:dyDescent="0.3">
      <c r="A333" s="1">
        <v>4</v>
      </c>
      <c r="B333" t="s">
        <v>940</v>
      </c>
      <c r="C333" t="s">
        <v>254</v>
      </c>
      <c r="D333" t="s">
        <v>254</v>
      </c>
      <c r="E333" t="s">
        <v>254</v>
      </c>
      <c r="F333" t="s">
        <v>254</v>
      </c>
      <c r="G333" t="s">
        <v>254</v>
      </c>
      <c r="I333" t="str">
        <f t="shared" si="33"/>
        <v>N/A</v>
      </c>
      <c r="J333" t="str">
        <f t="shared" si="34"/>
        <v>N/A</v>
      </c>
      <c r="K333" t="str">
        <f t="shared" si="35"/>
        <v>N/A</v>
      </c>
      <c r="L333" t="str">
        <f t="shared" si="36"/>
        <v>N/A</v>
      </c>
      <c r="M333" t="str">
        <f t="shared" si="37"/>
        <v>N/A</v>
      </c>
      <c r="N333" t="str">
        <f t="shared" si="38"/>
        <v>N/A</v>
      </c>
    </row>
    <row r="334" spans="1:14" x14ac:dyDescent="0.3">
      <c r="A334" s="1">
        <v>5</v>
      </c>
      <c r="B334" t="s">
        <v>946</v>
      </c>
      <c r="C334" t="s">
        <v>254</v>
      </c>
      <c r="D334" t="s">
        <v>337</v>
      </c>
      <c r="E334" t="s">
        <v>2618</v>
      </c>
      <c r="F334" t="s">
        <v>7021</v>
      </c>
      <c r="G334" t="s">
        <v>8935</v>
      </c>
      <c r="I334" t="str">
        <f t="shared" si="33"/>
        <v>N/A</v>
      </c>
      <c r="J334" t="str">
        <f t="shared" si="34"/>
        <v>N/A</v>
      </c>
      <c r="K334">
        <f t="shared" si="35"/>
        <v>5040000</v>
      </c>
      <c r="L334">
        <f t="shared" si="36"/>
        <v>7430000</v>
      </c>
      <c r="M334">
        <f t="shared" si="37"/>
        <v>2340000</v>
      </c>
      <c r="N334">
        <f t="shared" si="38"/>
        <v>438180000</v>
      </c>
    </row>
    <row r="335" spans="1:14" x14ac:dyDescent="0.3">
      <c r="A335" s="1">
        <v>6</v>
      </c>
      <c r="B335" t="s">
        <v>952</v>
      </c>
      <c r="C335" t="s">
        <v>254</v>
      </c>
      <c r="D335" t="s">
        <v>2401</v>
      </c>
      <c r="E335" t="s">
        <v>254</v>
      </c>
      <c r="F335" t="s">
        <v>254</v>
      </c>
      <c r="G335" t="s">
        <v>8936</v>
      </c>
      <c r="I335" t="str">
        <f t="shared" si="33"/>
        <v>N/A</v>
      </c>
      <c r="J335" t="str">
        <f t="shared" si="34"/>
        <v>N/A</v>
      </c>
      <c r="K335">
        <f t="shared" si="35"/>
        <v>2000000</v>
      </c>
      <c r="L335" t="str">
        <f t="shared" si="36"/>
        <v>N/A</v>
      </c>
      <c r="M335" t="str">
        <f t="shared" si="37"/>
        <v>N/A</v>
      </c>
      <c r="N335">
        <f t="shared" si="38"/>
        <v>431450000</v>
      </c>
    </row>
    <row r="336" spans="1:14" x14ac:dyDescent="0.3">
      <c r="A336" s="1">
        <v>7</v>
      </c>
      <c r="B336" t="s">
        <v>958</v>
      </c>
      <c r="C336" t="s">
        <v>254</v>
      </c>
      <c r="D336" t="s">
        <v>1168</v>
      </c>
      <c r="E336" t="s">
        <v>2618</v>
      </c>
      <c r="F336" t="s">
        <v>7021</v>
      </c>
      <c r="G336" t="s">
        <v>8937</v>
      </c>
      <c r="I336" t="str">
        <f t="shared" si="33"/>
        <v>N/A</v>
      </c>
      <c r="J336" t="str">
        <f t="shared" si="34"/>
        <v>N/A</v>
      </c>
      <c r="K336">
        <f t="shared" si="35"/>
        <v>3040000</v>
      </c>
      <c r="L336">
        <f t="shared" si="36"/>
        <v>7430000</v>
      </c>
      <c r="M336">
        <f t="shared" si="37"/>
        <v>2340000</v>
      </c>
      <c r="N336">
        <f t="shared" si="38"/>
        <v>6730000</v>
      </c>
    </row>
    <row r="337" spans="1:14" x14ac:dyDescent="0.3">
      <c r="A337" s="1">
        <v>8</v>
      </c>
      <c r="B337" t="s">
        <v>964</v>
      </c>
      <c r="C337" t="s">
        <v>254</v>
      </c>
      <c r="D337" t="s">
        <v>254</v>
      </c>
      <c r="E337" t="s">
        <v>254</v>
      </c>
      <c r="F337" t="s">
        <v>254</v>
      </c>
      <c r="G337" t="s">
        <v>254</v>
      </c>
      <c r="I337" t="str">
        <f t="shared" si="33"/>
        <v>N/A</v>
      </c>
      <c r="J337" t="str">
        <f t="shared" si="34"/>
        <v>N/A</v>
      </c>
      <c r="K337" t="str">
        <f t="shared" si="35"/>
        <v>N/A</v>
      </c>
      <c r="L337" t="str">
        <f t="shared" si="36"/>
        <v>N/A</v>
      </c>
      <c r="M337" t="str">
        <f t="shared" si="37"/>
        <v>N/A</v>
      </c>
      <c r="N337" t="str">
        <f t="shared" si="38"/>
        <v>N/A</v>
      </c>
    </row>
    <row r="338" spans="1:14" x14ac:dyDescent="0.3">
      <c r="A338" s="1">
        <v>9</v>
      </c>
      <c r="B338" t="s">
        <v>970</v>
      </c>
      <c r="C338" t="s">
        <v>254</v>
      </c>
      <c r="D338" t="s">
        <v>254</v>
      </c>
      <c r="E338" t="s">
        <v>254</v>
      </c>
      <c r="F338" t="s">
        <v>254</v>
      </c>
      <c r="G338" t="s">
        <v>254</v>
      </c>
      <c r="I338" t="str">
        <f t="shared" si="33"/>
        <v>N/A</v>
      </c>
      <c r="J338" t="str">
        <f t="shared" si="34"/>
        <v>N/A</v>
      </c>
      <c r="K338" t="str">
        <f t="shared" si="35"/>
        <v>N/A</v>
      </c>
      <c r="L338" t="str">
        <f t="shared" si="36"/>
        <v>N/A</v>
      </c>
      <c r="M338" t="str">
        <f t="shared" si="37"/>
        <v>N/A</v>
      </c>
      <c r="N338" t="str">
        <f t="shared" si="38"/>
        <v>N/A</v>
      </c>
    </row>
    <row r="339" spans="1:14" x14ac:dyDescent="0.3">
      <c r="A339" s="1">
        <v>10</v>
      </c>
      <c r="B339" t="s">
        <v>971</v>
      </c>
      <c r="C339" t="s">
        <v>254</v>
      </c>
      <c r="D339" t="s">
        <v>254</v>
      </c>
      <c r="E339" t="s">
        <v>254</v>
      </c>
      <c r="F339" t="s">
        <v>254</v>
      </c>
      <c r="G339" t="s">
        <v>254</v>
      </c>
      <c r="I339" t="str">
        <f t="shared" si="33"/>
        <v>N/A</v>
      </c>
      <c r="J339" t="str">
        <f t="shared" si="34"/>
        <v>N/A</v>
      </c>
      <c r="K339" t="str">
        <f t="shared" si="35"/>
        <v>N/A</v>
      </c>
      <c r="L339" t="str">
        <f t="shared" si="36"/>
        <v>N/A</v>
      </c>
      <c r="M339" t="str">
        <f t="shared" si="37"/>
        <v>N/A</v>
      </c>
      <c r="N339" t="str">
        <f t="shared" si="38"/>
        <v>N/A</v>
      </c>
    </row>
    <row r="340" spans="1:14" x14ac:dyDescent="0.3">
      <c r="A340" s="1">
        <v>11</v>
      </c>
      <c r="B340" t="s">
        <v>972</v>
      </c>
      <c r="C340" t="s">
        <v>254</v>
      </c>
      <c r="D340" t="s">
        <v>254</v>
      </c>
      <c r="E340" t="s">
        <v>254</v>
      </c>
      <c r="F340" t="s">
        <v>254</v>
      </c>
      <c r="G340" t="s">
        <v>254</v>
      </c>
      <c r="I340" t="str">
        <f t="shared" si="33"/>
        <v>N/A</v>
      </c>
      <c r="J340" t="str">
        <f t="shared" si="34"/>
        <v>N/A</v>
      </c>
      <c r="K340" t="str">
        <f t="shared" si="35"/>
        <v>N/A</v>
      </c>
      <c r="L340" t="str">
        <f t="shared" si="36"/>
        <v>N/A</v>
      </c>
      <c r="M340" t="str">
        <f t="shared" si="37"/>
        <v>N/A</v>
      </c>
      <c r="N340" t="str">
        <f t="shared" si="38"/>
        <v>N/A</v>
      </c>
    </row>
    <row r="341" spans="1:14" x14ac:dyDescent="0.3">
      <c r="A341" s="1">
        <v>12</v>
      </c>
      <c r="B341" t="s">
        <v>978</v>
      </c>
      <c r="C341" t="s">
        <v>254</v>
      </c>
      <c r="D341" t="s">
        <v>254</v>
      </c>
      <c r="E341" t="s">
        <v>254</v>
      </c>
      <c r="F341" t="s">
        <v>254</v>
      </c>
      <c r="G341" t="s">
        <v>254</v>
      </c>
      <c r="I341" t="str">
        <f t="shared" si="33"/>
        <v>N/A</v>
      </c>
      <c r="J341" t="str">
        <f t="shared" si="34"/>
        <v>N/A</v>
      </c>
      <c r="K341" t="str">
        <f t="shared" si="35"/>
        <v>N/A</v>
      </c>
      <c r="L341" t="str">
        <f t="shared" si="36"/>
        <v>N/A</v>
      </c>
      <c r="M341" t="str">
        <f t="shared" si="37"/>
        <v>N/A</v>
      </c>
      <c r="N341" t="str">
        <f t="shared" si="38"/>
        <v>N/A</v>
      </c>
    </row>
    <row r="342" spans="1:14" x14ac:dyDescent="0.3">
      <c r="A342" s="1">
        <v>13</v>
      </c>
      <c r="B342" t="s">
        <v>817</v>
      </c>
      <c r="C342" t="s">
        <v>254</v>
      </c>
      <c r="D342" t="s">
        <v>254</v>
      </c>
      <c r="E342" t="s">
        <v>254</v>
      </c>
      <c r="F342" t="s">
        <v>254</v>
      </c>
      <c r="G342" t="s">
        <v>8938</v>
      </c>
      <c r="I342" t="str">
        <f t="shared" si="33"/>
        <v>N/A</v>
      </c>
      <c r="J342" t="str">
        <f t="shared" si="34"/>
        <v>N/A</v>
      </c>
      <c r="K342" t="str">
        <f t="shared" si="35"/>
        <v>N/A</v>
      </c>
      <c r="L342" t="str">
        <f t="shared" si="36"/>
        <v>N/A</v>
      </c>
      <c r="M342" t="str">
        <f t="shared" si="37"/>
        <v>N/A</v>
      </c>
      <c r="N342">
        <f t="shared" si="38"/>
        <v>-5400000</v>
      </c>
    </row>
    <row r="343" spans="1:14" x14ac:dyDescent="0.3">
      <c r="A343" s="1">
        <v>14</v>
      </c>
      <c r="B343" t="s">
        <v>910</v>
      </c>
      <c r="C343" t="s">
        <v>254</v>
      </c>
      <c r="D343" t="s">
        <v>254</v>
      </c>
      <c r="E343" t="s">
        <v>254</v>
      </c>
      <c r="F343" t="s">
        <v>254</v>
      </c>
      <c r="G343" t="s">
        <v>8938</v>
      </c>
      <c r="I343" t="str">
        <f t="shared" si="33"/>
        <v>N/A</v>
      </c>
      <c r="J343" t="str">
        <f t="shared" si="34"/>
        <v>N/A</v>
      </c>
      <c r="K343" t="str">
        <f t="shared" si="35"/>
        <v>N/A</v>
      </c>
      <c r="L343" t="str">
        <f t="shared" si="36"/>
        <v>N/A</v>
      </c>
      <c r="M343" t="str">
        <f t="shared" si="37"/>
        <v>N/A</v>
      </c>
      <c r="N343">
        <f t="shared" si="38"/>
        <v>-5400000</v>
      </c>
    </row>
    <row r="344" spans="1:14" x14ac:dyDescent="0.3">
      <c r="A344" s="1">
        <v>15</v>
      </c>
      <c r="B344" t="s">
        <v>914</v>
      </c>
      <c r="C344" t="s">
        <v>254</v>
      </c>
      <c r="D344" t="s">
        <v>254</v>
      </c>
      <c r="E344" t="s">
        <v>254</v>
      </c>
      <c r="F344" t="s">
        <v>254</v>
      </c>
      <c r="G344" t="s">
        <v>254</v>
      </c>
      <c r="I344" t="str">
        <f t="shared" si="33"/>
        <v>N/A</v>
      </c>
      <c r="J344" t="str">
        <f t="shared" si="34"/>
        <v>N/A</v>
      </c>
      <c r="K344" t="str">
        <f t="shared" si="35"/>
        <v>N/A</v>
      </c>
      <c r="L344" t="str">
        <f t="shared" si="36"/>
        <v>N/A</v>
      </c>
      <c r="M344" t="str">
        <f t="shared" si="37"/>
        <v>N/A</v>
      </c>
      <c r="N344" t="str">
        <f t="shared" si="38"/>
        <v>N/A</v>
      </c>
    </row>
    <row r="345" spans="1:14" x14ac:dyDescent="0.3">
      <c r="A345" s="1">
        <v>16</v>
      </c>
      <c r="B345" t="s">
        <v>990</v>
      </c>
      <c r="C345" t="s">
        <v>254</v>
      </c>
      <c r="D345" t="s">
        <v>3476</v>
      </c>
      <c r="E345" t="s">
        <v>8939</v>
      </c>
      <c r="F345" t="s">
        <v>7021</v>
      </c>
      <c r="G345" t="s">
        <v>8940</v>
      </c>
      <c r="I345" t="str">
        <f t="shared" si="33"/>
        <v>N/A</v>
      </c>
      <c r="J345" t="str">
        <f t="shared" si="34"/>
        <v>N/A</v>
      </c>
      <c r="K345">
        <f t="shared" si="35"/>
        <v>2840000</v>
      </c>
      <c r="L345">
        <f t="shared" si="36"/>
        <v>-2570000</v>
      </c>
      <c r="M345">
        <f t="shared" si="37"/>
        <v>2340000</v>
      </c>
      <c r="N345">
        <f t="shared" si="38"/>
        <v>432780000</v>
      </c>
    </row>
    <row r="346" spans="1:14" x14ac:dyDescent="0.3">
      <c r="A346" s="1">
        <v>17</v>
      </c>
      <c r="B346" t="s">
        <v>996</v>
      </c>
      <c r="C346" t="s">
        <v>254</v>
      </c>
      <c r="D346" t="s">
        <v>254</v>
      </c>
      <c r="E346" t="s">
        <v>8941</v>
      </c>
      <c r="F346" t="s">
        <v>8942</v>
      </c>
      <c r="G346" t="s">
        <v>8943</v>
      </c>
      <c r="I346" t="str">
        <f t="shared" si="33"/>
        <v>N/A</v>
      </c>
      <c r="J346" t="str">
        <f t="shared" si="34"/>
        <v>N/A</v>
      </c>
      <c r="K346" t="str">
        <f t="shared" si="35"/>
        <v>N/A</v>
      </c>
      <c r="L346">
        <f t="shared" si="36"/>
        <v>-1.905</v>
      </c>
      <c r="M346">
        <f t="shared" si="37"/>
        <v>1.9094</v>
      </c>
      <c r="N346">
        <f t="shared" si="38"/>
        <v>184.1086</v>
      </c>
    </row>
    <row r="347" spans="1:14" x14ac:dyDescent="0.3">
      <c r="A347" s="1">
        <v>18</v>
      </c>
      <c r="B347" t="s">
        <v>1001</v>
      </c>
      <c r="C347" t="s">
        <v>254</v>
      </c>
      <c r="D347" t="s">
        <v>8944</v>
      </c>
      <c r="E347" t="s">
        <v>7579</v>
      </c>
      <c r="F347" t="s">
        <v>5061</v>
      </c>
      <c r="G347" t="s">
        <v>8945</v>
      </c>
      <c r="I347" t="str">
        <f t="shared" si="33"/>
        <v>N/A</v>
      </c>
      <c r="J347" t="str">
        <f t="shared" si="34"/>
        <v>N/A</v>
      </c>
      <c r="K347">
        <f t="shared" si="35"/>
        <v>1.9099999999999999E-2</v>
      </c>
      <c r="L347">
        <f t="shared" si="36"/>
        <v>-1.2E-2</v>
      </c>
      <c r="M347">
        <f t="shared" si="37"/>
        <v>7.3000000000000001E-3</v>
      </c>
      <c r="N347">
        <f t="shared" si="38"/>
        <v>0.94689999999999996</v>
      </c>
    </row>
    <row r="348" spans="1:14" x14ac:dyDescent="0.3">
      <c r="A348" s="1">
        <v>19</v>
      </c>
      <c r="B348" t="s">
        <v>1007</v>
      </c>
      <c r="C348" t="s">
        <v>254</v>
      </c>
      <c r="D348" t="s">
        <v>8946</v>
      </c>
      <c r="E348" t="s">
        <v>8947</v>
      </c>
      <c r="F348" t="s">
        <v>2396</v>
      </c>
      <c r="G348" t="s">
        <v>8948</v>
      </c>
      <c r="I348" t="str">
        <f t="shared" si="33"/>
        <v>N/A</v>
      </c>
      <c r="J348" t="str">
        <f t="shared" si="34"/>
        <v>N/A</v>
      </c>
      <c r="K348">
        <f t="shared" si="35"/>
        <v>-1350000</v>
      </c>
      <c r="L348">
        <f t="shared" si="36"/>
        <v>445000</v>
      </c>
      <c r="M348">
        <f t="shared" si="37"/>
        <v>-1670000</v>
      </c>
      <c r="N348">
        <f t="shared" si="38"/>
        <v>-201000</v>
      </c>
    </row>
    <row r="349" spans="1:14" x14ac:dyDescent="0.3">
      <c r="A349" s="1">
        <v>20</v>
      </c>
      <c r="B349" t="s">
        <v>1013</v>
      </c>
      <c r="C349" t="s">
        <v>254</v>
      </c>
      <c r="D349" t="s">
        <v>1014</v>
      </c>
      <c r="E349" t="s">
        <v>1014</v>
      </c>
      <c r="F349" t="s">
        <v>1014</v>
      </c>
      <c r="G349" t="s">
        <v>1014</v>
      </c>
      <c r="I349" t="str">
        <f t="shared" si="33"/>
        <v>N/A</v>
      </c>
      <c r="J349" t="str">
        <f t="shared" si="34"/>
        <v>N/A</v>
      </c>
      <c r="K349">
        <f t="shared" si="35"/>
        <v>0</v>
      </c>
      <c r="L349">
        <f t="shared" si="36"/>
        <v>0</v>
      </c>
      <c r="M349">
        <f t="shared" si="37"/>
        <v>0</v>
      </c>
      <c r="N349">
        <f t="shared" si="38"/>
        <v>0</v>
      </c>
    </row>
    <row r="350" spans="1:14" x14ac:dyDescent="0.3">
      <c r="A350" s="1">
        <v>21</v>
      </c>
      <c r="B350" t="s">
        <v>1015</v>
      </c>
      <c r="C350" t="s">
        <v>254</v>
      </c>
      <c r="D350" t="s">
        <v>8949</v>
      </c>
      <c r="E350" t="s">
        <v>8950</v>
      </c>
      <c r="F350" t="s">
        <v>8951</v>
      </c>
      <c r="G350" t="s">
        <v>8952</v>
      </c>
      <c r="I350" t="str">
        <f t="shared" si="33"/>
        <v>N/A</v>
      </c>
      <c r="J350" t="str">
        <f t="shared" si="34"/>
        <v>N/A</v>
      </c>
      <c r="K350">
        <f t="shared" si="35"/>
        <v>43360000</v>
      </c>
      <c r="L350">
        <f t="shared" si="36"/>
        <v>26600000</v>
      </c>
      <c r="M350">
        <f t="shared" si="37"/>
        <v>70330000</v>
      </c>
      <c r="N350">
        <f t="shared" si="38"/>
        <v>72620000</v>
      </c>
    </row>
    <row r="351" spans="1:14" x14ac:dyDescent="0.3">
      <c r="A351" s="1">
        <v>22</v>
      </c>
      <c r="B351" t="s">
        <v>1021</v>
      </c>
      <c r="C351" t="s">
        <v>254</v>
      </c>
      <c r="D351" t="s">
        <v>8953</v>
      </c>
      <c r="E351" t="s">
        <v>7254</v>
      </c>
      <c r="F351" t="s">
        <v>8954</v>
      </c>
      <c r="G351" t="s">
        <v>8955</v>
      </c>
      <c r="I351" t="str">
        <f t="shared" si="33"/>
        <v>N/A</v>
      </c>
      <c r="J351" t="str">
        <f t="shared" si="34"/>
        <v>N/A</v>
      </c>
      <c r="K351">
        <f t="shared" si="35"/>
        <v>47060000</v>
      </c>
      <c r="L351">
        <f t="shared" si="36"/>
        <v>67170000</v>
      </c>
      <c r="M351">
        <f t="shared" si="37"/>
        <v>66450000</v>
      </c>
      <c r="N351">
        <f t="shared" si="38"/>
        <v>95330000</v>
      </c>
    </row>
    <row r="352" spans="1:14" x14ac:dyDescent="0.3">
      <c r="A352" s="1">
        <v>23</v>
      </c>
      <c r="B352" t="s">
        <v>1027</v>
      </c>
      <c r="C352" t="s">
        <v>254</v>
      </c>
      <c r="D352" t="s">
        <v>254</v>
      </c>
      <c r="E352" t="s">
        <v>796</v>
      </c>
      <c r="F352" t="s">
        <v>8956</v>
      </c>
      <c r="G352" t="s">
        <v>8957</v>
      </c>
      <c r="I352" t="str">
        <f t="shared" si="33"/>
        <v>N/A</v>
      </c>
      <c r="J352" t="str">
        <f t="shared" si="34"/>
        <v>N/A</v>
      </c>
      <c r="K352" t="str">
        <f t="shared" si="35"/>
        <v>N/A</v>
      </c>
      <c r="L352">
        <f t="shared" si="36"/>
        <v>0.42720000000000002</v>
      </c>
      <c r="M352">
        <f t="shared" si="37"/>
        <v>-1.0800000000000001E-2</v>
      </c>
      <c r="N352">
        <f t="shared" si="38"/>
        <v>0.43469999999999998</v>
      </c>
    </row>
    <row r="353" spans="1:14" x14ac:dyDescent="0.3">
      <c r="A353" s="1">
        <v>24</v>
      </c>
      <c r="B353" t="s">
        <v>1032</v>
      </c>
      <c r="C353" t="s">
        <v>254</v>
      </c>
      <c r="D353" t="s">
        <v>254</v>
      </c>
      <c r="E353" t="s">
        <v>254</v>
      </c>
      <c r="F353" t="s">
        <v>254</v>
      </c>
      <c r="G353" t="s">
        <v>1136</v>
      </c>
      <c r="I353" t="str">
        <f t="shared" si="33"/>
        <v>N/A</v>
      </c>
      <c r="J353" t="str">
        <f t="shared" si="34"/>
        <v>N/A</v>
      </c>
      <c r="K353" t="str">
        <f t="shared" si="35"/>
        <v>N/A</v>
      </c>
      <c r="L353" t="str">
        <f t="shared" si="36"/>
        <v>N/A</v>
      </c>
      <c r="M353" t="str">
        <f t="shared" si="37"/>
        <v>N/A</v>
      </c>
      <c r="N353">
        <f t="shared" si="38"/>
        <v>1.9E-2</v>
      </c>
    </row>
    <row r="354" spans="1:14" x14ac:dyDescent="0.3">
      <c r="I354" t="str">
        <f t="shared" si="33"/>
        <v>N/A</v>
      </c>
      <c r="J354" t="str">
        <f t="shared" si="34"/>
        <v>N/A</v>
      </c>
      <c r="K354" t="str">
        <f t="shared" si="35"/>
        <v>N/A</v>
      </c>
      <c r="L354" t="str">
        <f t="shared" si="36"/>
        <v>N/A</v>
      </c>
      <c r="M354" t="str">
        <f t="shared" si="37"/>
        <v>N/A</v>
      </c>
      <c r="N354" t="str">
        <f t="shared" si="38"/>
        <v>N/A</v>
      </c>
    </row>
    <row r="355" spans="1:14" x14ac:dyDescent="0.3">
      <c r="A355" s="1">
        <v>0</v>
      </c>
      <c r="B355" t="s">
        <v>8958</v>
      </c>
      <c r="C355" t="s">
        <v>8959</v>
      </c>
      <c r="I355" t="str">
        <f t="shared" si="33"/>
        <v>N/A</v>
      </c>
      <c r="J355" t="str">
        <f t="shared" si="34"/>
        <v>N/A</v>
      </c>
      <c r="K355" t="str">
        <f t="shared" si="35"/>
        <v>N/A</v>
      </c>
      <c r="L355" t="str">
        <f t="shared" si="36"/>
        <v>N/A</v>
      </c>
      <c r="M355" t="str">
        <f t="shared" si="37"/>
        <v>N/A</v>
      </c>
      <c r="N355" t="str">
        <f t="shared" si="38"/>
        <v>N/A</v>
      </c>
    </row>
    <row r="356" spans="1:14" x14ac:dyDescent="0.3">
      <c r="A356" s="1">
        <v>1</v>
      </c>
      <c r="B356" t="s">
        <v>1038</v>
      </c>
      <c r="C356" t="s">
        <v>1039</v>
      </c>
      <c r="I356" t="str">
        <f t="shared" si="33"/>
        <v>N/A</v>
      </c>
      <c r="J356" t="str">
        <f t="shared" si="34"/>
        <v>N/A</v>
      </c>
      <c r="K356" t="str">
        <f t="shared" si="35"/>
        <v>N/A</v>
      </c>
      <c r="L356" t="str">
        <f t="shared" si="36"/>
        <v>N/A</v>
      </c>
      <c r="M356" t="str">
        <f t="shared" si="37"/>
        <v>N/A</v>
      </c>
      <c r="N356" t="str">
        <f t="shared" si="38"/>
        <v>N/A</v>
      </c>
    </row>
    <row r="357" spans="1:14" x14ac:dyDescent="0.3">
      <c r="A357" s="1">
        <v>2</v>
      </c>
      <c r="B357" t="s">
        <v>1040</v>
      </c>
      <c r="C357" t="s">
        <v>1041</v>
      </c>
      <c r="I357" t="str">
        <f t="shared" si="33"/>
        <v>N/A</v>
      </c>
      <c r="J357" t="str">
        <f t="shared" si="34"/>
        <v>N/A</v>
      </c>
      <c r="K357" t="str">
        <f t="shared" si="35"/>
        <v>N/A</v>
      </c>
      <c r="L357" t="str">
        <f t="shared" si="36"/>
        <v>N/A</v>
      </c>
      <c r="M357" t="str">
        <f t="shared" si="37"/>
        <v>N/A</v>
      </c>
      <c r="N357" t="str">
        <f t="shared" si="38"/>
        <v>N/A</v>
      </c>
    </row>
    <row r="358" spans="1:14" x14ac:dyDescent="0.3">
      <c r="A358" s="1">
        <v>3</v>
      </c>
      <c r="B358" t="s">
        <v>1044</v>
      </c>
      <c r="C358" t="s">
        <v>1045</v>
      </c>
      <c r="I358" t="str">
        <f t="shared" si="33"/>
        <v>N/A</v>
      </c>
      <c r="J358" t="str">
        <f t="shared" si="34"/>
        <v>N/A</v>
      </c>
      <c r="K358" t="str">
        <f t="shared" si="35"/>
        <v>N/A</v>
      </c>
      <c r="L358" t="str">
        <f t="shared" si="36"/>
        <v>N/A</v>
      </c>
      <c r="M358" t="str">
        <f t="shared" si="37"/>
        <v>N/A</v>
      </c>
      <c r="N358" t="str">
        <f t="shared" si="38"/>
        <v>N/A</v>
      </c>
    </row>
    <row r="359" spans="1:14" x14ac:dyDescent="0.3">
      <c r="A359" s="1">
        <v>4</v>
      </c>
      <c r="B359" t="s">
        <v>8960</v>
      </c>
      <c r="C359" t="s">
        <v>8961</v>
      </c>
      <c r="I359" t="str">
        <f t="shared" si="33"/>
        <v>N/A</v>
      </c>
      <c r="J359" t="str">
        <f t="shared" si="34"/>
        <v>N/A</v>
      </c>
      <c r="K359" t="str">
        <f t="shared" si="35"/>
        <v>N/A</v>
      </c>
      <c r="L359" t="str">
        <f t="shared" si="36"/>
        <v>N/A</v>
      </c>
      <c r="M359" t="str">
        <f t="shared" si="37"/>
        <v>N/A</v>
      </c>
      <c r="N359" t="str">
        <f t="shared" si="38"/>
        <v>N/A</v>
      </c>
    </row>
    <row r="360" spans="1:14" x14ac:dyDescent="0.3">
      <c r="A360" s="1">
        <v>5</v>
      </c>
      <c r="B360" t="s">
        <v>8962</v>
      </c>
      <c r="C360" t="s">
        <v>8963</v>
      </c>
      <c r="I360" t="str">
        <f t="shared" si="33"/>
        <v>N/A</v>
      </c>
      <c r="J360" t="str">
        <f t="shared" si="34"/>
        <v>N/A</v>
      </c>
      <c r="K360" t="str">
        <f t="shared" si="35"/>
        <v>N/A</v>
      </c>
      <c r="L360" t="str">
        <f t="shared" si="36"/>
        <v>N/A</v>
      </c>
      <c r="M360" t="str">
        <f t="shared" si="37"/>
        <v>N/A</v>
      </c>
      <c r="N360" t="str">
        <f t="shared" si="38"/>
        <v>N/A</v>
      </c>
    </row>
    <row r="361" spans="1:14" x14ac:dyDescent="0.3">
      <c r="I361" t="str">
        <f t="shared" si="33"/>
        <v>N/A</v>
      </c>
      <c r="J361" t="str">
        <f t="shared" si="34"/>
        <v>N/A</v>
      </c>
      <c r="K361" t="str">
        <f t="shared" si="35"/>
        <v>N/A</v>
      </c>
      <c r="L361" t="str">
        <f t="shared" si="36"/>
        <v>N/A</v>
      </c>
      <c r="M361" t="str">
        <f t="shared" si="37"/>
        <v>N/A</v>
      </c>
      <c r="N361" t="str">
        <f t="shared" si="38"/>
        <v>N/A</v>
      </c>
    </row>
    <row r="362" spans="1:14" x14ac:dyDescent="0.3">
      <c r="I362" t="str">
        <f t="shared" si="33"/>
        <v>N/A</v>
      </c>
      <c r="J362" t="str">
        <f t="shared" si="34"/>
        <v>N/A</v>
      </c>
      <c r="K362" t="str">
        <f t="shared" si="35"/>
        <v>N/A</v>
      </c>
      <c r="L362" t="str">
        <f t="shared" si="36"/>
        <v>N/A</v>
      </c>
      <c r="M362" t="str">
        <f t="shared" si="37"/>
        <v>N/A</v>
      </c>
      <c r="N362" t="str">
        <f t="shared" si="38"/>
        <v>N/A</v>
      </c>
    </row>
    <row r="363" spans="1:14" x14ac:dyDescent="0.3">
      <c r="A363" s="1">
        <v>0</v>
      </c>
      <c r="B363" t="s">
        <v>121</v>
      </c>
      <c r="C363" t="s">
        <v>1555</v>
      </c>
      <c r="I363" t="str">
        <f t="shared" si="33"/>
        <v>N/A</v>
      </c>
      <c r="J363">
        <f t="shared" si="34"/>
        <v>3870000000</v>
      </c>
      <c r="K363" t="str">
        <f t="shared" si="35"/>
        <v>N/A</v>
      </c>
      <c r="L363" t="str">
        <f t="shared" si="36"/>
        <v>N/A</v>
      </c>
      <c r="M363" t="str">
        <f t="shared" si="37"/>
        <v>N/A</v>
      </c>
      <c r="N363" t="str">
        <f t="shared" si="38"/>
        <v>N/A</v>
      </c>
    </row>
    <row r="364" spans="1:14" x14ac:dyDescent="0.3">
      <c r="A364" s="1">
        <v>1</v>
      </c>
      <c r="B364" t="s">
        <v>122</v>
      </c>
      <c r="I364" t="str">
        <f t="shared" si="33"/>
        <v>N/A</v>
      </c>
      <c r="J364" t="str">
        <f t="shared" si="34"/>
        <v>N/A</v>
      </c>
      <c r="K364" t="str">
        <f t="shared" si="35"/>
        <v>N/A</v>
      </c>
      <c r="L364" t="str">
        <f t="shared" si="36"/>
        <v>N/A</v>
      </c>
      <c r="M364" t="str">
        <f t="shared" si="37"/>
        <v>N/A</v>
      </c>
      <c r="N364" t="str">
        <f t="shared" si="38"/>
        <v>N/A</v>
      </c>
    </row>
    <row r="365" spans="1:14" x14ac:dyDescent="0.3">
      <c r="A365" s="1">
        <v>2</v>
      </c>
      <c r="B365" t="s">
        <v>123</v>
      </c>
      <c r="C365" t="s">
        <v>8964</v>
      </c>
      <c r="I365" t="str">
        <f t="shared" si="33"/>
        <v>N/A</v>
      </c>
      <c r="J365">
        <f t="shared" si="34"/>
        <v>85.82</v>
      </c>
      <c r="K365" t="str">
        <f t="shared" si="35"/>
        <v>N/A</v>
      </c>
      <c r="L365" t="str">
        <f t="shared" si="36"/>
        <v>N/A</v>
      </c>
      <c r="M365" t="str">
        <f t="shared" si="37"/>
        <v>N/A</v>
      </c>
      <c r="N365" t="str">
        <f t="shared" si="38"/>
        <v>N/A</v>
      </c>
    </row>
    <row r="366" spans="1:14" x14ac:dyDescent="0.3">
      <c r="A366" s="1">
        <v>3</v>
      </c>
      <c r="B366" t="s">
        <v>124</v>
      </c>
      <c r="C366" t="s">
        <v>8965</v>
      </c>
      <c r="I366" t="str">
        <f t="shared" si="33"/>
        <v>N/A</v>
      </c>
      <c r="J366">
        <f t="shared" si="34"/>
        <v>45.56</v>
      </c>
      <c r="K366" t="str">
        <f t="shared" si="35"/>
        <v>N/A</v>
      </c>
      <c r="L366" t="str">
        <f t="shared" si="36"/>
        <v>N/A</v>
      </c>
      <c r="M366" t="str">
        <f t="shared" si="37"/>
        <v>N/A</v>
      </c>
      <c r="N366" t="str">
        <f t="shared" si="38"/>
        <v>N/A</v>
      </c>
    </row>
    <row r="367" spans="1:14" x14ac:dyDescent="0.3">
      <c r="A367" s="1">
        <v>4</v>
      </c>
      <c r="B367" t="s">
        <v>126</v>
      </c>
      <c r="C367" t="s">
        <v>8966</v>
      </c>
      <c r="I367" t="str">
        <f t="shared" si="33"/>
        <v>N/A</v>
      </c>
      <c r="J367">
        <f t="shared" si="34"/>
        <v>3.07</v>
      </c>
      <c r="K367" t="str">
        <f t="shared" si="35"/>
        <v>N/A</v>
      </c>
      <c r="L367" t="str">
        <f t="shared" si="36"/>
        <v>N/A</v>
      </c>
      <c r="M367" t="str">
        <f t="shared" si="37"/>
        <v>N/A</v>
      </c>
      <c r="N367" t="str">
        <f t="shared" si="38"/>
        <v>N/A</v>
      </c>
    </row>
    <row r="368" spans="1:14" x14ac:dyDescent="0.3">
      <c r="A368" s="1">
        <v>5</v>
      </c>
      <c r="B368" t="s">
        <v>128</v>
      </c>
      <c r="C368" t="s">
        <v>8967</v>
      </c>
      <c r="I368" t="str">
        <f t="shared" si="33"/>
        <v>N/A</v>
      </c>
      <c r="J368">
        <f t="shared" si="34"/>
        <v>10.18</v>
      </c>
      <c r="K368" t="str">
        <f t="shared" si="35"/>
        <v>N/A</v>
      </c>
      <c r="L368" t="str">
        <f t="shared" si="36"/>
        <v>N/A</v>
      </c>
      <c r="M368" t="str">
        <f t="shared" si="37"/>
        <v>N/A</v>
      </c>
      <c r="N368" t="str">
        <f t="shared" si="38"/>
        <v>N/A</v>
      </c>
    </row>
    <row r="369" spans="1:14" x14ac:dyDescent="0.3">
      <c r="A369" s="1">
        <v>6</v>
      </c>
      <c r="B369" t="s">
        <v>130</v>
      </c>
      <c r="C369" t="s">
        <v>8968</v>
      </c>
      <c r="I369" t="str">
        <f t="shared" si="33"/>
        <v>N/A</v>
      </c>
      <c r="J369">
        <f t="shared" si="34"/>
        <v>5.59</v>
      </c>
      <c r="K369" t="str">
        <f t="shared" si="35"/>
        <v>N/A</v>
      </c>
      <c r="L369" t="str">
        <f t="shared" si="36"/>
        <v>N/A</v>
      </c>
      <c r="M369" t="str">
        <f t="shared" si="37"/>
        <v>N/A</v>
      </c>
      <c r="N369" t="str">
        <f t="shared" si="38"/>
        <v>N/A</v>
      </c>
    </row>
    <row r="370" spans="1:14" x14ac:dyDescent="0.3">
      <c r="A370" s="1">
        <v>7</v>
      </c>
      <c r="B370" t="s">
        <v>132</v>
      </c>
      <c r="I370" t="str">
        <f t="shared" si="33"/>
        <v>N/A</v>
      </c>
      <c r="J370" t="str">
        <f t="shared" si="34"/>
        <v>N/A</v>
      </c>
      <c r="K370" t="str">
        <f t="shared" si="35"/>
        <v>N/A</v>
      </c>
      <c r="L370" t="str">
        <f t="shared" si="36"/>
        <v>N/A</v>
      </c>
      <c r="M370" t="str">
        <f t="shared" si="37"/>
        <v>N/A</v>
      </c>
      <c r="N370" t="str">
        <f t="shared" si="38"/>
        <v>N/A</v>
      </c>
    </row>
    <row r="371" spans="1:14" x14ac:dyDescent="0.3">
      <c r="A371" s="1">
        <v>8</v>
      </c>
      <c r="B371" t="s">
        <v>133</v>
      </c>
      <c r="I371" t="str">
        <f t="shared" si="33"/>
        <v>N/A</v>
      </c>
      <c r="J371" t="str">
        <f t="shared" si="34"/>
        <v>N/A</v>
      </c>
      <c r="K371" t="str">
        <f t="shared" si="35"/>
        <v>N/A</v>
      </c>
      <c r="L371" t="str">
        <f t="shared" si="36"/>
        <v>N/A</v>
      </c>
      <c r="M371" t="str">
        <f t="shared" si="37"/>
        <v>N/A</v>
      </c>
      <c r="N371" t="str">
        <f t="shared" si="38"/>
        <v>N/A</v>
      </c>
    </row>
    <row r="372" spans="1:14" x14ac:dyDescent="0.3">
      <c r="I372" t="str">
        <f t="shared" si="33"/>
        <v>N/A</v>
      </c>
      <c r="J372" t="str">
        <f t="shared" si="34"/>
        <v>N/A</v>
      </c>
      <c r="K372" t="str">
        <f t="shared" si="35"/>
        <v>N/A</v>
      </c>
      <c r="L372" t="str">
        <f t="shared" si="36"/>
        <v>N/A</v>
      </c>
      <c r="M372" t="str">
        <f t="shared" si="37"/>
        <v>N/A</v>
      </c>
      <c r="N372" t="str">
        <f t="shared" si="38"/>
        <v>N/A</v>
      </c>
    </row>
    <row r="373" spans="1:14" x14ac:dyDescent="0.3">
      <c r="I373" t="str">
        <f t="shared" si="33"/>
        <v>N/A</v>
      </c>
      <c r="J373" t="str">
        <f t="shared" si="34"/>
        <v>N/A</v>
      </c>
      <c r="K373" t="str">
        <f t="shared" si="35"/>
        <v>N/A</v>
      </c>
      <c r="L373" t="str">
        <f t="shared" si="36"/>
        <v>N/A</v>
      </c>
      <c r="M373" t="str">
        <f t="shared" si="37"/>
        <v>N/A</v>
      </c>
      <c r="N373" t="str">
        <f t="shared" si="38"/>
        <v>N/A</v>
      </c>
    </row>
    <row r="374" spans="1:14" x14ac:dyDescent="0.3">
      <c r="A374" s="1">
        <v>0</v>
      </c>
      <c r="B374" t="s">
        <v>121</v>
      </c>
      <c r="C374" t="s">
        <v>752</v>
      </c>
      <c r="I374" t="str">
        <f t="shared" si="33"/>
        <v>N/A</v>
      </c>
      <c r="J374">
        <f t="shared" si="34"/>
        <v>1150000000</v>
      </c>
      <c r="K374" t="str">
        <f t="shared" si="35"/>
        <v>N/A</v>
      </c>
      <c r="L374" t="str">
        <f t="shared" si="36"/>
        <v>N/A</v>
      </c>
      <c r="M374" t="str">
        <f t="shared" si="37"/>
        <v>N/A</v>
      </c>
      <c r="N374" t="str">
        <f t="shared" si="38"/>
        <v>N/A</v>
      </c>
    </row>
    <row r="375" spans="1:14" x14ac:dyDescent="0.3">
      <c r="A375" s="1">
        <v>1</v>
      </c>
      <c r="B375" t="s">
        <v>122</v>
      </c>
      <c r="I375" t="str">
        <f t="shared" si="33"/>
        <v>N/A</v>
      </c>
      <c r="J375" t="str">
        <f t="shared" si="34"/>
        <v>N/A</v>
      </c>
      <c r="K375" t="str">
        <f t="shared" si="35"/>
        <v>N/A</v>
      </c>
      <c r="L375" t="str">
        <f t="shared" si="36"/>
        <v>N/A</v>
      </c>
      <c r="M375" t="str">
        <f t="shared" si="37"/>
        <v>N/A</v>
      </c>
      <c r="N375" t="str">
        <f t="shared" si="38"/>
        <v>N/A</v>
      </c>
    </row>
    <row r="376" spans="1:14" x14ac:dyDescent="0.3">
      <c r="A376" s="1">
        <v>2</v>
      </c>
      <c r="B376" t="s">
        <v>123</v>
      </c>
      <c r="C376" t="s">
        <v>1057</v>
      </c>
      <c r="I376" t="str">
        <f t="shared" si="33"/>
        <v>N/A</v>
      </c>
      <c r="J376">
        <f t="shared" si="34"/>
        <v>-32.25</v>
      </c>
      <c r="K376" t="str">
        <f t="shared" si="35"/>
        <v>N/A</v>
      </c>
      <c r="L376" t="str">
        <f t="shared" si="36"/>
        <v>N/A</v>
      </c>
      <c r="M376" t="str">
        <f t="shared" si="37"/>
        <v>N/A</v>
      </c>
      <c r="N376" t="str">
        <f t="shared" si="38"/>
        <v>N/A</v>
      </c>
    </row>
    <row r="377" spans="1:14" x14ac:dyDescent="0.3">
      <c r="A377" s="1">
        <v>3</v>
      </c>
      <c r="B377" t="s">
        <v>124</v>
      </c>
      <c r="C377" t="s">
        <v>1058</v>
      </c>
      <c r="I377" t="str">
        <f t="shared" si="33"/>
        <v>N/A</v>
      </c>
      <c r="J377">
        <f t="shared" si="34"/>
        <v>26.9</v>
      </c>
      <c r="K377" t="str">
        <f t="shared" si="35"/>
        <v>N/A</v>
      </c>
      <c r="L377" t="str">
        <f t="shared" si="36"/>
        <v>N/A</v>
      </c>
      <c r="M377" t="str">
        <f t="shared" si="37"/>
        <v>N/A</v>
      </c>
      <c r="N377" t="str">
        <f t="shared" si="38"/>
        <v>N/A</v>
      </c>
    </row>
    <row r="378" spans="1:14" x14ac:dyDescent="0.3">
      <c r="A378" s="1">
        <v>4</v>
      </c>
      <c r="B378" t="s">
        <v>126</v>
      </c>
      <c r="C378" t="s">
        <v>1059</v>
      </c>
      <c r="I378" t="str">
        <f t="shared" si="33"/>
        <v>N/A</v>
      </c>
      <c r="J378">
        <f t="shared" si="34"/>
        <v>1.48</v>
      </c>
      <c r="K378" t="str">
        <f t="shared" si="35"/>
        <v>N/A</v>
      </c>
      <c r="L378" t="str">
        <f t="shared" si="36"/>
        <v>N/A</v>
      </c>
      <c r="M378" t="str">
        <f t="shared" si="37"/>
        <v>N/A</v>
      </c>
      <c r="N378" t="str">
        <f t="shared" si="38"/>
        <v>N/A</v>
      </c>
    </row>
    <row r="379" spans="1:14" x14ac:dyDescent="0.3">
      <c r="A379" s="1">
        <v>5</v>
      </c>
      <c r="B379" t="s">
        <v>128</v>
      </c>
      <c r="C379" t="s">
        <v>1060</v>
      </c>
      <c r="I379" t="str">
        <f t="shared" si="33"/>
        <v>N/A</v>
      </c>
      <c r="J379">
        <f t="shared" si="34"/>
        <v>3.36</v>
      </c>
      <c r="K379" t="str">
        <f t="shared" si="35"/>
        <v>N/A</v>
      </c>
      <c r="L379" t="str">
        <f t="shared" si="36"/>
        <v>N/A</v>
      </c>
      <c r="M379" t="str">
        <f t="shared" si="37"/>
        <v>N/A</v>
      </c>
      <c r="N379" t="str">
        <f t="shared" si="38"/>
        <v>N/A</v>
      </c>
    </row>
    <row r="380" spans="1:14" x14ac:dyDescent="0.3">
      <c r="A380" s="1">
        <v>6</v>
      </c>
      <c r="B380" t="s">
        <v>130</v>
      </c>
      <c r="C380" t="s">
        <v>1061</v>
      </c>
      <c r="I380" t="str">
        <f t="shared" ref="I380:I443" si="39">IF(AND(K380&gt; J380, L380&gt; K380, M380&gt; L380, N380&gt; M380), "pos_trend", IF(AND(K380&lt; J380, L380&lt; K380, M380&lt; L380, N380&lt; M380), "neg_trend", "N/A"))</f>
        <v>N/A</v>
      </c>
      <c r="J380">
        <f t="shared" ref="J380:J399" si="40">IFERROR(IF(TRIM(C380)="-", "N/A", IF(RIGHT(C380,1)=")",IF(RIGHT(C380,2)="T)",-1000000000000*VALUE(MID(C380,2,LEN(C380)-3)),IF(RIGHT(C380,2)="M)",-1000000*VALUE(MID(C380,2,LEN(C380)-3)),IF(RIGHT(C380,2)="B)",-1000000000*VALUE(MID(C380,2,LEN(C380)-3)),IF(RIGHT(C380,2)="k)",-1000*VALUE(MID(C380,2,LEN(C380)-3)),VALUE(SUBSTITUTE(C380,",","")))))),IF(RIGHT(C380,1)="T",1000000000000*VALUE(LEFT(C380,LEN(C380)-1)),IF(RIGHT(C380,1)="M",1000000*VALUE(LEFT(C380,LEN(C380)-1)),IF(RIGHT(C380,1)="B",1000000000*VALUE(LEFT(C380,LEN(C380)-1)),IF(RIGHT(C380,1)="%",0.01*VALUE(LEFT(C380,LEN(C380)-1)),IF(RIGHT(C380,1)="k",1000*VALUE(LEFT(C380,LEN(C380)-1)),VALUE(SUBSTITUTE(C380,",",""))))))))),"N/A")</f>
        <v>3.98</v>
      </c>
      <c r="K380" t="str">
        <f t="shared" ref="K380:K399" si="41">IFERROR(IF(TRIM(D380)="-", "N/A", IF(RIGHT(D380,1)=")",IF(RIGHT(D380,2)="T)",-1000000000000*VALUE(MID(D380,2,LEN(D380)-3)),IF(RIGHT(D380,2)="M)",-1000000*VALUE(MID(D380,2,LEN(D380)-3)),IF(RIGHT(D380,2)="B)",-1000000000*VALUE(MID(D380,2,LEN(D380)-3)),IF(RIGHT(D380,2)="k)",-1000*VALUE(MID(D380,2,LEN(D380)-3)),VALUE(SUBSTITUTE(D380,",","")))))),IF(RIGHT(D380,1)="T",1000000000000*VALUE(LEFT(D380,LEN(D380)-1)),IF(RIGHT(D380,1)="M",1000000*VALUE(LEFT(D380,LEN(D380)-1)),IF(RIGHT(D380,1)="B",1000000000*VALUE(LEFT(D380,LEN(D380)-1)),IF(RIGHT(D380,1)="%",0.01*VALUE(LEFT(D380,LEN(D380)-1)),IF(RIGHT(D380,1)="k",1000*VALUE(LEFT(D380,LEN(D380)-1)),VALUE(SUBSTITUTE(D380,",",""))))))))),"N/A")</f>
        <v>N/A</v>
      </c>
      <c r="L380" t="str">
        <f t="shared" ref="L380:L399" si="42">IFERROR(IF(TRIM(E380)="-", "N/A", IF(RIGHT(E380,1)=")",IF(RIGHT(E380,2)="T)",-1000000000000*VALUE(MID(E380,2,LEN(E380)-3)),IF(RIGHT(E380,2)="M)",-1000000*VALUE(MID(E380,2,LEN(E380)-3)),IF(RIGHT(E380,2)="B)",-1000000000*VALUE(MID(E380,2,LEN(E380)-3)),IF(RIGHT(E380,2)="k)",-1000*VALUE(MID(E380,2,LEN(E380)-3)),VALUE(SUBSTITUTE(E380,",","")))))),IF(RIGHT(E380,1)="T",1000000000000*VALUE(LEFT(E380,LEN(E380)-1)),IF(RIGHT(E380,1)="M",1000000*VALUE(LEFT(E380,LEN(E380)-1)),IF(RIGHT(E380,1)="B",1000000000*VALUE(LEFT(E380,LEN(E380)-1)),IF(RIGHT(E380,1)="%",0.01*VALUE(LEFT(E380,LEN(E380)-1)),IF(RIGHT(E380,1)="k",1000*VALUE(LEFT(E380,LEN(E380)-1)),VALUE(SUBSTITUTE(E380,",",""))))))))),"N/A")</f>
        <v>N/A</v>
      </c>
      <c r="M380" t="str">
        <f t="shared" ref="M380:M399" si="43">IFERROR(IF(TRIM(F380)="-", "N/A", IF(RIGHT(F380,1)=")",IF(RIGHT(F380,2)="T)",-1000000000000*VALUE(MID(F380,2,LEN(F380)-3)),IF(RIGHT(F380,2)="M)",-1000000*VALUE(MID(F380,2,LEN(F380)-3)),IF(RIGHT(F380,2)="B)",-1000000000*VALUE(MID(F380,2,LEN(F380)-3)),IF(RIGHT(F380,2)="k)",-1000*VALUE(MID(F380,2,LEN(F380)-3)),VALUE(SUBSTITUTE(F380,",","")))))),IF(RIGHT(F380,1)="T",1000000000000*VALUE(LEFT(F380,LEN(F380)-1)),IF(RIGHT(F380,1)="M",1000000*VALUE(LEFT(F380,LEN(F380)-1)),IF(RIGHT(F380,1)="B",1000000000*VALUE(LEFT(F380,LEN(F380)-1)),IF(RIGHT(F380,1)="%",0.01*VALUE(LEFT(F380,LEN(F380)-1)),IF(RIGHT(F380,1)="k",1000*VALUE(LEFT(F380,LEN(F380)-1)),VALUE(SUBSTITUTE(F380,",",""))))))))),"N/A")</f>
        <v>N/A</v>
      </c>
      <c r="N380" t="str">
        <f t="shared" ref="N380:N399" si="44">IFERROR(IF(TRIM(G380)="-", "N/A", IF(RIGHT(G380,1)=")",IF(RIGHT(G380,2)="T)",-1000000000000*VALUE(MID(G380,2,LEN(G380)-3)),IF(RIGHT(G380,2)="M)",-1000000*VALUE(MID(G380,2,LEN(G380)-3)),IF(RIGHT(G380,2)="B)",-1000000000*VALUE(MID(G380,2,LEN(G380)-3)),IF(RIGHT(G380,2)="k)",-1000*VALUE(MID(G380,2,LEN(G380)-3)),VALUE(SUBSTITUTE(G380,",","")))))),IF(RIGHT(G380,1)="T",1000000000000*VALUE(LEFT(G380,LEN(G380)-1)),IF(RIGHT(G380,1)="M",1000000*VALUE(LEFT(G380,LEN(G380)-1)),IF(RIGHT(G380,1)="B",1000000000*VALUE(LEFT(G380,LEN(G380)-1)),IF(RIGHT(G380,1)="%",0.01*VALUE(LEFT(G380,LEN(G380)-1)),IF(RIGHT(G380,1)="k",1000*VALUE(LEFT(G380,LEN(G380)-1)),VALUE(SUBSTITUTE(G380,",",""))))))))),"N/A")</f>
        <v>N/A</v>
      </c>
    </row>
    <row r="381" spans="1:14" x14ac:dyDescent="0.3">
      <c r="A381" s="1">
        <v>7</v>
      </c>
      <c r="B381" t="s">
        <v>132</v>
      </c>
      <c r="I381" t="str">
        <f t="shared" si="39"/>
        <v>N/A</v>
      </c>
      <c r="J381" t="str">
        <f t="shared" si="40"/>
        <v>N/A</v>
      </c>
      <c r="K381" t="str">
        <f t="shared" si="41"/>
        <v>N/A</v>
      </c>
      <c r="L381" t="str">
        <f t="shared" si="42"/>
        <v>N/A</v>
      </c>
      <c r="M381" t="str">
        <f t="shared" si="43"/>
        <v>N/A</v>
      </c>
      <c r="N381" t="str">
        <f t="shared" si="44"/>
        <v>N/A</v>
      </c>
    </row>
    <row r="382" spans="1:14" x14ac:dyDescent="0.3">
      <c r="A382" s="1">
        <v>8</v>
      </c>
      <c r="B382" t="s">
        <v>133</v>
      </c>
      <c r="I382" t="str">
        <f t="shared" si="39"/>
        <v>N/A</v>
      </c>
      <c r="J382" t="str">
        <f t="shared" si="40"/>
        <v>N/A</v>
      </c>
      <c r="K382" t="str">
        <f t="shared" si="41"/>
        <v>N/A</v>
      </c>
      <c r="L382" t="str">
        <f t="shared" si="42"/>
        <v>N/A</v>
      </c>
      <c r="M382" t="str">
        <f t="shared" si="43"/>
        <v>N/A</v>
      </c>
      <c r="N382" t="str">
        <f t="shared" si="44"/>
        <v>N/A</v>
      </c>
    </row>
    <row r="383" spans="1:14" x14ac:dyDescent="0.3">
      <c r="I383" t="str">
        <f t="shared" si="39"/>
        <v>N/A</v>
      </c>
      <c r="J383" t="str">
        <f t="shared" si="40"/>
        <v>N/A</v>
      </c>
      <c r="K383" t="str">
        <f t="shared" si="41"/>
        <v>N/A</v>
      </c>
      <c r="L383" t="str">
        <f t="shared" si="42"/>
        <v>N/A</v>
      </c>
      <c r="M383" t="str">
        <f t="shared" si="43"/>
        <v>N/A</v>
      </c>
      <c r="N383" t="str">
        <f t="shared" si="44"/>
        <v>N/A</v>
      </c>
    </row>
    <row r="384" spans="1:14" x14ac:dyDescent="0.3">
      <c r="I384" t="str">
        <f t="shared" si="39"/>
        <v>N/A</v>
      </c>
      <c r="J384" t="str">
        <f t="shared" si="40"/>
        <v>N/A</v>
      </c>
      <c r="K384" t="str">
        <f t="shared" si="41"/>
        <v>N/A</v>
      </c>
      <c r="L384" t="str">
        <f t="shared" si="42"/>
        <v>N/A</v>
      </c>
      <c r="M384" t="str">
        <f t="shared" si="43"/>
        <v>N/A</v>
      </c>
      <c r="N384" t="str">
        <f t="shared" si="44"/>
        <v>N/A</v>
      </c>
    </row>
    <row r="385" spans="1:14" x14ac:dyDescent="0.3">
      <c r="A385" s="1">
        <v>0</v>
      </c>
      <c r="B385" t="s">
        <v>121</v>
      </c>
      <c r="C385" t="s">
        <v>1062</v>
      </c>
      <c r="I385" t="str">
        <f t="shared" si="39"/>
        <v>N/A</v>
      </c>
      <c r="J385">
        <f t="shared" si="40"/>
        <v>4460000000</v>
      </c>
      <c r="K385" t="str">
        <f t="shared" si="41"/>
        <v>N/A</v>
      </c>
      <c r="L385" t="str">
        <f t="shared" si="42"/>
        <v>N/A</v>
      </c>
      <c r="M385" t="str">
        <f t="shared" si="43"/>
        <v>N/A</v>
      </c>
      <c r="N385" t="str">
        <f t="shared" si="44"/>
        <v>N/A</v>
      </c>
    </row>
    <row r="386" spans="1:14" x14ac:dyDescent="0.3">
      <c r="A386" s="1">
        <v>1</v>
      </c>
      <c r="B386" t="s">
        <v>122</v>
      </c>
      <c r="I386" t="str">
        <f t="shared" si="39"/>
        <v>N/A</v>
      </c>
      <c r="J386" t="str">
        <f t="shared" si="40"/>
        <v>N/A</v>
      </c>
      <c r="K386" t="str">
        <f t="shared" si="41"/>
        <v>N/A</v>
      </c>
      <c r="L386" t="str">
        <f t="shared" si="42"/>
        <v>N/A</v>
      </c>
      <c r="M386" t="str">
        <f t="shared" si="43"/>
        <v>N/A</v>
      </c>
      <c r="N386" t="str">
        <f t="shared" si="44"/>
        <v>N/A</v>
      </c>
    </row>
    <row r="387" spans="1:14" x14ac:dyDescent="0.3">
      <c r="A387" s="1">
        <v>2</v>
      </c>
      <c r="B387" t="s">
        <v>123</v>
      </c>
      <c r="C387" t="s">
        <v>1063</v>
      </c>
      <c r="I387" t="str">
        <f t="shared" si="39"/>
        <v>N/A</v>
      </c>
      <c r="J387">
        <f t="shared" si="40"/>
        <v>35.82</v>
      </c>
      <c r="K387" t="str">
        <f t="shared" si="41"/>
        <v>N/A</v>
      </c>
      <c r="L387" t="str">
        <f t="shared" si="42"/>
        <v>N/A</v>
      </c>
      <c r="M387" t="str">
        <f t="shared" si="43"/>
        <v>N/A</v>
      </c>
      <c r="N387" t="str">
        <f t="shared" si="44"/>
        <v>N/A</v>
      </c>
    </row>
    <row r="388" spans="1:14" x14ac:dyDescent="0.3">
      <c r="A388" s="1">
        <v>3</v>
      </c>
      <c r="B388" t="s">
        <v>124</v>
      </c>
      <c r="C388" t="s">
        <v>1064</v>
      </c>
      <c r="I388" t="str">
        <f t="shared" si="39"/>
        <v>N/A</v>
      </c>
      <c r="J388">
        <f t="shared" si="40"/>
        <v>24.25</v>
      </c>
      <c r="K388" t="str">
        <f t="shared" si="41"/>
        <v>N/A</v>
      </c>
      <c r="L388" t="str">
        <f t="shared" si="42"/>
        <v>N/A</v>
      </c>
      <c r="M388" t="str">
        <f t="shared" si="43"/>
        <v>N/A</v>
      </c>
      <c r="N388" t="str">
        <f t="shared" si="44"/>
        <v>N/A</v>
      </c>
    </row>
    <row r="389" spans="1:14" x14ac:dyDescent="0.3">
      <c r="A389" s="1">
        <v>4</v>
      </c>
      <c r="B389" t="s">
        <v>126</v>
      </c>
      <c r="C389" t="s">
        <v>1065</v>
      </c>
      <c r="I389" t="str">
        <f t="shared" si="39"/>
        <v>N/A</v>
      </c>
      <c r="J389">
        <f t="shared" si="40"/>
        <v>2.78</v>
      </c>
      <c r="K389" t="str">
        <f t="shared" si="41"/>
        <v>N/A</v>
      </c>
      <c r="L389" t="str">
        <f t="shared" si="42"/>
        <v>N/A</v>
      </c>
      <c r="M389" t="str">
        <f t="shared" si="43"/>
        <v>N/A</v>
      </c>
      <c r="N389" t="str">
        <f t="shared" si="44"/>
        <v>N/A</v>
      </c>
    </row>
    <row r="390" spans="1:14" x14ac:dyDescent="0.3">
      <c r="A390" s="1">
        <v>5</v>
      </c>
      <c r="B390" t="s">
        <v>128</v>
      </c>
      <c r="C390" t="s">
        <v>1066</v>
      </c>
      <c r="I390" t="str">
        <f t="shared" si="39"/>
        <v>N/A</v>
      </c>
      <c r="J390">
        <f t="shared" si="40"/>
        <v>4.83</v>
      </c>
      <c r="K390" t="str">
        <f t="shared" si="41"/>
        <v>N/A</v>
      </c>
      <c r="L390" t="str">
        <f t="shared" si="42"/>
        <v>N/A</v>
      </c>
      <c r="M390" t="str">
        <f t="shared" si="43"/>
        <v>N/A</v>
      </c>
      <c r="N390" t="str">
        <f t="shared" si="44"/>
        <v>N/A</v>
      </c>
    </row>
    <row r="391" spans="1:14" x14ac:dyDescent="0.3">
      <c r="A391" s="1">
        <v>6</v>
      </c>
      <c r="B391" t="s">
        <v>130</v>
      </c>
      <c r="C391" t="s">
        <v>1067</v>
      </c>
      <c r="I391" t="str">
        <f t="shared" si="39"/>
        <v>N/A</v>
      </c>
      <c r="J391">
        <f t="shared" si="40"/>
        <v>10.44</v>
      </c>
      <c r="K391" t="str">
        <f t="shared" si="41"/>
        <v>N/A</v>
      </c>
      <c r="L391" t="str">
        <f t="shared" si="42"/>
        <v>N/A</v>
      </c>
      <c r="M391" t="str">
        <f t="shared" si="43"/>
        <v>N/A</v>
      </c>
      <c r="N391" t="str">
        <f t="shared" si="44"/>
        <v>N/A</v>
      </c>
    </row>
    <row r="392" spans="1:14" x14ac:dyDescent="0.3">
      <c r="A392" s="1">
        <v>7</v>
      </c>
      <c r="B392" t="s">
        <v>132</v>
      </c>
      <c r="I392" t="str">
        <f t="shared" si="39"/>
        <v>N/A</v>
      </c>
      <c r="J392" t="str">
        <f t="shared" si="40"/>
        <v>N/A</v>
      </c>
      <c r="K392" t="str">
        <f t="shared" si="41"/>
        <v>N/A</v>
      </c>
      <c r="L392" t="str">
        <f t="shared" si="42"/>
        <v>N/A</v>
      </c>
      <c r="M392" t="str">
        <f t="shared" si="43"/>
        <v>N/A</v>
      </c>
      <c r="N392" t="str">
        <f t="shared" si="44"/>
        <v>N/A</v>
      </c>
    </row>
    <row r="393" spans="1:14" x14ac:dyDescent="0.3">
      <c r="A393" s="1">
        <v>8</v>
      </c>
      <c r="B393" t="s">
        <v>133</v>
      </c>
      <c r="I393" t="str">
        <f t="shared" si="39"/>
        <v>N/A</v>
      </c>
      <c r="J393" t="str">
        <f t="shared" si="40"/>
        <v>N/A</v>
      </c>
      <c r="K393" t="str">
        <f t="shared" si="41"/>
        <v>N/A</v>
      </c>
      <c r="L393" t="str">
        <f t="shared" si="42"/>
        <v>N/A</v>
      </c>
      <c r="M393" t="str">
        <f t="shared" si="43"/>
        <v>N/A</v>
      </c>
      <c r="N393" t="str">
        <f t="shared" si="44"/>
        <v>N/A</v>
      </c>
    </row>
    <row r="394" spans="1:14" x14ac:dyDescent="0.3">
      <c r="I394" t="str">
        <f t="shared" si="39"/>
        <v>N/A</v>
      </c>
      <c r="J394" t="str">
        <f t="shared" si="40"/>
        <v>N/A</v>
      </c>
      <c r="K394" t="str">
        <f t="shared" si="41"/>
        <v>N/A</v>
      </c>
      <c r="L394" t="str">
        <f t="shared" si="42"/>
        <v>N/A</v>
      </c>
      <c r="M394" t="str">
        <f t="shared" si="43"/>
        <v>N/A</v>
      </c>
      <c r="N394" t="str">
        <f t="shared" si="44"/>
        <v>N/A</v>
      </c>
    </row>
    <row r="395" spans="1:14" x14ac:dyDescent="0.3">
      <c r="I395" t="str">
        <f t="shared" si="39"/>
        <v>N/A</v>
      </c>
      <c r="J395" t="str">
        <f t="shared" si="40"/>
        <v>N/A</v>
      </c>
      <c r="K395" t="str">
        <f t="shared" si="41"/>
        <v>N/A</v>
      </c>
      <c r="L395" t="str">
        <f t="shared" si="42"/>
        <v>N/A</v>
      </c>
      <c r="M395" t="str">
        <f t="shared" si="43"/>
        <v>N/A</v>
      </c>
      <c r="N395" t="str">
        <f t="shared" si="44"/>
        <v>N/A</v>
      </c>
    </row>
    <row r="396" spans="1:14" x14ac:dyDescent="0.3">
      <c r="A396" s="1">
        <v>0</v>
      </c>
      <c r="B396" t="s">
        <v>121</v>
      </c>
      <c r="C396" t="s">
        <v>4127</v>
      </c>
      <c r="I396" t="str">
        <f t="shared" si="39"/>
        <v>N/A</v>
      </c>
      <c r="J396">
        <f t="shared" si="40"/>
        <v>2200000000</v>
      </c>
      <c r="K396" t="str">
        <f t="shared" si="41"/>
        <v>N/A</v>
      </c>
      <c r="L396" t="str">
        <f t="shared" si="42"/>
        <v>N/A</v>
      </c>
      <c r="M396" t="str">
        <f t="shared" si="43"/>
        <v>N/A</v>
      </c>
      <c r="N396" t="str">
        <f t="shared" si="44"/>
        <v>N/A</v>
      </c>
    </row>
    <row r="397" spans="1:14" x14ac:dyDescent="0.3">
      <c r="A397" s="1">
        <v>1</v>
      </c>
      <c r="B397" t="s">
        <v>122</v>
      </c>
      <c r="I397" t="str">
        <f t="shared" si="39"/>
        <v>N/A</v>
      </c>
      <c r="J397" t="str">
        <f t="shared" si="40"/>
        <v>N/A</v>
      </c>
      <c r="K397" t="str">
        <f t="shared" si="41"/>
        <v>N/A</v>
      </c>
      <c r="L397" t="str">
        <f t="shared" si="42"/>
        <v>N/A</v>
      </c>
      <c r="M397" t="str">
        <f t="shared" si="43"/>
        <v>N/A</v>
      </c>
      <c r="N397" t="str">
        <f t="shared" si="44"/>
        <v>N/A</v>
      </c>
    </row>
    <row r="398" spans="1:14" x14ac:dyDescent="0.3">
      <c r="A398" s="1">
        <v>2</v>
      </c>
      <c r="B398" t="s">
        <v>123</v>
      </c>
      <c r="C398" t="s">
        <v>8969</v>
      </c>
      <c r="I398" t="str">
        <f t="shared" si="39"/>
        <v>N/A</v>
      </c>
      <c r="J398">
        <f t="shared" si="40"/>
        <v>24.22</v>
      </c>
      <c r="K398" t="str">
        <f t="shared" si="41"/>
        <v>N/A</v>
      </c>
      <c r="L398" t="str">
        <f t="shared" si="42"/>
        <v>N/A</v>
      </c>
      <c r="M398" t="str">
        <f t="shared" si="43"/>
        <v>N/A</v>
      </c>
      <c r="N398" t="str">
        <f t="shared" si="44"/>
        <v>N/A</v>
      </c>
    </row>
    <row r="399" spans="1:14" x14ac:dyDescent="0.3">
      <c r="A399" s="1">
        <v>3</v>
      </c>
      <c r="B399" t="s">
        <v>124</v>
      </c>
      <c r="C399" t="s">
        <v>8970</v>
      </c>
      <c r="I399" t="str">
        <f t="shared" si="39"/>
        <v>N/A</v>
      </c>
      <c r="J399">
        <f t="shared" si="40"/>
        <v>25.25</v>
      </c>
      <c r="K399" t="str">
        <f t="shared" si="41"/>
        <v>N/A</v>
      </c>
      <c r="L399" t="str">
        <f t="shared" si="42"/>
        <v>N/A</v>
      </c>
      <c r="M399" t="str">
        <f t="shared" si="43"/>
        <v>N/A</v>
      </c>
      <c r="N399" t="str">
        <f t="shared" si="44"/>
        <v>N/A</v>
      </c>
    </row>
    <row r="400" spans="1:14" x14ac:dyDescent="0.3">
      <c r="A400" s="1">
        <v>4</v>
      </c>
      <c r="B400" t="s">
        <v>126</v>
      </c>
      <c r="C400" t="s">
        <v>6586</v>
      </c>
    </row>
    <row r="401" spans="1:3" x14ac:dyDescent="0.3">
      <c r="A401" s="1">
        <v>5</v>
      </c>
      <c r="B401" t="s">
        <v>128</v>
      </c>
      <c r="C401" t="s">
        <v>8971</v>
      </c>
    </row>
    <row r="402" spans="1:3" x14ac:dyDescent="0.3">
      <c r="A402" s="1">
        <v>6</v>
      </c>
      <c r="B402" t="s">
        <v>130</v>
      </c>
      <c r="C402" t="s">
        <v>4573</v>
      </c>
    </row>
    <row r="403" spans="1:3" x14ac:dyDescent="0.3">
      <c r="A403" s="1">
        <v>7</v>
      </c>
      <c r="B403" t="s">
        <v>132</v>
      </c>
    </row>
    <row r="404" spans="1:3" x14ac:dyDescent="0.3">
      <c r="A404" s="1">
        <v>8</v>
      </c>
      <c r="B404" t="s">
        <v>133</v>
      </c>
    </row>
    <row r="450" spans="2:40" x14ac:dyDescent="0.3">
      <c r="B450" t="str">
        <f>"ROIC Super Tree"</f>
        <v>ROIC Super Tree</v>
      </c>
    </row>
    <row r="452" spans="2:40" x14ac:dyDescent="0.3">
      <c r="AK452" t="str">
        <f>"Change in Gross Margin / Sales"</f>
        <v>Change in Gross Margin / Sales</v>
      </c>
    </row>
    <row r="453" spans="2:40" x14ac:dyDescent="0.3">
      <c r="X453" t="str">
        <f>"Gross Margin"</f>
        <v>Gross Margin</v>
      </c>
      <c r="AK453" t="str">
        <f>K476</f>
        <v xml:space="preserve"> 1-13</v>
      </c>
      <c r="AL453" t="str">
        <f>L476</f>
        <v>13-14</v>
      </c>
      <c r="AM453" t="str">
        <f>M476</f>
        <v>14-15</v>
      </c>
      <c r="AN453" t="str">
        <f>N476</f>
        <v>15-16</v>
      </c>
    </row>
    <row r="454" spans="2:40" x14ac:dyDescent="0.3">
      <c r="X454" t="str">
        <f>D476</f>
        <v>Unnamed: 1</v>
      </c>
      <c r="Y454" t="str">
        <f>E476</f>
        <v>2013</v>
      </c>
      <c r="Z454" t="str">
        <f>F476</f>
        <v>2014</v>
      </c>
      <c r="AA454" t="str">
        <f>G476</f>
        <v>2015</v>
      </c>
      <c r="AB454" t="str">
        <f>H476</f>
        <v>2016</v>
      </c>
      <c r="AK454" t="e">
        <f ca="1">Y455-X455</f>
        <v>#N/A</v>
      </c>
      <c r="AL454">
        <f ca="1">Z455-Y455</f>
        <v>4.6258919520408837E-2</v>
      </c>
      <c r="AM454">
        <f ca="1">AA455-Z455</f>
        <v>1.1245787897596449E-2</v>
      </c>
      <c r="AN454">
        <f ca="1">AB455-AA455</f>
        <v>-2.1579184292996878E-4</v>
      </c>
    </row>
    <row r="455" spans="2:40" x14ac:dyDescent="0.3">
      <c r="X455" t="e">
        <f ca="1">IFERROR((INDIRECT("J" &amp; MATCH("Gross Income",B145:B403,0) +144))/(INDIRECT("J" &amp; MATCH("Sales/Revenue",B145:B403,0) +144)), IFERROR((1 - (INDIRECT("J" &amp; MATCH("Cost of Goods Sold*",B145:B403,0) +144))/(INDIRECT("J" &amp; MATCH("Sales/Revenue",B145:B403,0) +144))),(INDIRECT("J" &amp; MATCH("Operating Income",B145:B403,0) +144))/(INDIRECT("J" &amp; MATCH("Sales/Revenue",B145:B403,0) +144))))</f>
        <v>#N/A</v>
      </c>
      <c r="Y455">
        <f ca="1">IFERROR((INDIRECT("K" &amp; MATCH("Gross Income",B145:B403,0) +144))/(INDIRECT("K" &amp; MATCH("Sales/Revenue",B145:B403,0) +144)), IFERROR((1 - (INDIRECT("K" &amp; MATCH("Cost of Goods Sold*",B145:B403,0) +144))/(INDIRECT("K" &amp; MATCH("Sales/Revenue",B145:B403,0) +144))),(INDIRECT("K" &amp; MATCH("Operating Income",B145:B403,0) +144))/(INDIRECT("K" &amp; MATCH("Sales/Revenue",B145:B403,0) +144))))</f>
        <v>0.77671537270217494</v>
      </c>
      <c r="Z455">
        <f ca="1">IFERROR((INDIRECT("L" &amp; MATCH("Gross Income",B145:B403,0) +144))/(INDIRECT("L" &amp; MATCH("Sales/Revenue",B145:B403,0) +144)), IFERROR((1 - (INDIRECT("L" &amp; MATCH("Cost of Goods Sold*",B145:B403,0) +144))/(INDIRECT("L" &amp; MATCH("Sales/Revenue",B145:B403,0) +144))),(INDIRECT("L" &amp; MATCH("Operating Income",B145:B403,0) +144))/(INDIRECT("L" &amp; MATCH("Sales/Revenue",B145:B403,0) +144))))</f>
        <v>0.82297429222258378</v>
      </c>
      <c r="AA455">
        <f ca="1">IFERROR((INDIRECT("M" &amp; MATCH("Gross Income",B145:B403,0) +144))/(INDIRECT("M" &amp; MATCH("Sales/Revenue",B145:B403,0) +144)), IFERROR((1 - (INDIRECT("M" &amp; MATCH("Cost of Goods Sold*",B145:B403,0) +144))/(INDIRECT("M" &amp; MATCH("Sales/Revenue",B145:B403,0) +144))),(INDIRECT("M" &amp; MATCH("Operating Income",B145:B403,0) +144))/(INDIRECT("M" &amp; MATCH("Sales/Revenue",B145:B403,0) +144))))</f>
        <v>0.83422008012018023</v>
      </c>
      <c r="AB455">
        <f ca="1">IFERROR((INDIRECT("N" &amp; MATCH("Gross Income",B145:B403,0) +144))/(INDIRECT("N" &amp; MATCH("Sales/Revenue",B145:B403,0) +144)), IFERROR((1 - (INDIRECT("N" &amp; MATCH("Cost of Goods Sold*",B145:B403,0) +144))/(INDIRECT("N" &amp; MATCH("Sales/Revenue",B145:B403,0) +144))),(INDIRECT("N" &amp; MATCH("Operating Income",B145:B403,0) +144))/(INDIRECT("N" &amp; MATCH("Sales/Revenue",B145:B403,0) +144))))</f>
        <v>0.83400428827725026</v>
      </c>
    </row>
    <row r="460" spans="2:40" x14ac:dyDescent="0.3">
      <c r="Q460" t="str">
        <f>"Operating Margin"</f>
        <v>Operating Margin</v>
      </c>
    </row>
    <row r="461" spans="2:40" x14ac:dyDescent="0.3">
      <c r="Q461" t="str">
        <f>D476</f>
        <v>Unnamed: 1</v>
      </c>
      <c r="R461" t="str">
        <f>E476</f>
        <v>2013</v>
      </c>
      <c r="S461" t="str">
        <f>F476</f>
        <v>2014</v>
      </c>
      <c r="T461" t="str">
        <f>G476</f>
        <v>2015</v>
      </c>
      <c r="U461" t="str">
        <f>H476</f>
        <v>2016</v>
      </c>
      <c r="X461" t="str">
        <f>"SGA / Sales"</f>
        <v>SGA / Sales</v>
      </c>
      <c r="AE461" t="str">
        <f>"Change in Operating Margin"</f>
        <v>Change in Operating Margin</v>
      </c>
      <c r="AK461" t="str">
        <f>"Change in SGA / Sales"</f>
        <v>Change in SGA / Sales</v>
      </c>
    </row>
    <row r="462" spans="2:40" x14ac:dyDescent="0.3">
      <c r="Q462" t="e">
        <f ca="1">X455-X463-X471</f>
        <v>#N/A</v>
      </c>
      <c r="R462">
        <f ca="1">Y455-Y463-Y471</f>
        <v>7.1375664938387873E-3</v>
      </c>
      <c r="S462">
        <f ca="1">Z455-Z463-Z471</f>
        <v>3.821300729859136E-2</v>
      </c>
      <c r="T462">
        <f ca="1">AA455-AA463-AA471</f>
        <v>-4.7227090635954004E-2</v>
      </c>
      <c r="U462">
        <f ca="1">AB455-AB463-AB471</f>
        <v>-6.0845403229335307E-2</v>
      </c>
      <c r="X462" t="str">
        <f>D476</f>
        <v>Unnamed: 1</v>
      </c>
      <c r="Y462" t="str">
        <f>E476</f>
        <v>2013</v>
      </c>
      <c r="Z462" t="str">
        <f>F476</f>
        <v>2014</v>
      </c>
      <c r="AA462" t="str">
        <f>G476</f>
        <v>2015</v>
      </c>
      <c r="AB462" t="str">
        <f>H476</f>
        <v>2016</v>
      </c>
      <c r="AE462" t="str">
        <f>K476</f>
        <v xml:space="preserve"> 1-13</v>
      </c>
      <c r="AF462" t="str">
        <f>L476</f>
        <v>13-14</v>
      </c>
      <c r="AG462" t="str">
        <f>M476</f>
        <v>14-15</v>
      </c>
      <c r="AH462" t="str">
        <f>N476</f>
        <v>15-16</v>
      </c>
      <c r="AK462" t="str">
        <f>K476</f>
        <v xml:space="preserve"> 1-13</v>
      </c>
      <c r="AL462" t="str">
        <f>L476</f>
        <v>13-14</v>
      </c>
      <c r="AM462" t="str">
        <f>M476</f>
        <v>14-15</v>
      </c>
      <c r="AN462" t="str">
        <f>N476</f>
        <v>15-16</v>
      </c>
    </row>
    <row r="463" spans="2:40" x14ac:dyDescent="0.3">
      <c r="X463" t="e">
        <f ca="1">(INDIRECT("J" &amp; MATCH("SG&amp;A Expense",B145:B403,0) +144))/(INDIRECT("J" &amp; MATCH("Sales/Revenue",B145:B403,0) +144))</f>
        <v>#VALUE!</v>
      </c>
      <c r="Y463">
        <f ca="1">(INDIRECT("K" &amp; MATCH("SG&amp;A Expense",B145:B403,0) +144))/(INDIRECT("K" &amp; MATCH("Sales/Revenue",B145:B403,0) +144))</f>
        <v>0.68837115345767963</v>
      </c>
      <c r="Z463">
        <f ca="1">(INDIRECT("L" &amp; MATCH("SG&amp;A Expense",B145:B403,0) +144))/(INDIRECT("L" &amp; MATCH("Sales/Revenue",B145:B403,0) +144))</f>
        <v>0.7228394774766399</v>
      </c>
      <c r="AA463">
        <f ca="1">(INDIRECT("M" &amp; MATCH("SG&amp;A Expense",B145:B403,0) +144))/(INDIRECT("M" &amp; MATCH("Sales/Revenue",B145:B403,0) +144))</f>
        <v>0.83290560841261896</v>
      </c>
      <c r="AB463">
        <f ca="1">(INDIRECT("N" &amp; MATCH("SG&amp;A Expense",B145:B403,0) +144))/(INDIRECT("N" &amp; MATCH("Sales/Revenue",B145:B403,0) +144))</f>
        <v>0.84686912002800507</v>
      </c>
      <c r="AE463" t="e">
        <f ca="1">R462-Q462</f>
        <v>#N/A</v>
      </c>
      <c r="AF463">
        <f ca="1">S462-R462</f>
        <v>3.1075440804752573E-2</v>
      </c>
      <c r="AG463">
        <f ca="1">T462-S462</f>
        <v>-8.5440097934545364E-2</v>
      </c>
      <c r="AH463">
        <f ca="1">U462-T462</f>
        <v>-1.3618312593381303E-2</v>
      </c>
      <c r="AK463" t="e">
        <f ca="1">Y463-X463</f>
        <v>#VALUE!</v>
      </c>
      <c r="AL463">
        <f ca="1">Z463-Y463</f>
        <v>3.4468324018960272E-2</v>
      </c>
      <c r="AM463">
        <f ca="1">AA463-Z463</f>
        <v>0.11006613093597906</v>
      </c>
      <c r="AN463">
        <f ca="1">AB463-AA463</f>
        <v>1.3963511615386115E-2</v>
      </c>
    </row>
    <row r="465" spans="4:40" x14ac:dyDescent="0.3">
      <c r="J465" t="str">
        <f>"EOY Pretax ROIC"</f>
        <v>EOY Pretax ROIC</v>
      </c>
    </row>
    <row r="466" spans="4:40" x14ac:dyDescent="0.3">
      <c r="J466" t="str">
        <f>D476</f>
        <v>Unnamed: 1</v>
      </c>
      <c r="K466" t="str">
        <f>E476</f>
        <v>2013</v>
      </c>
      <c r="L466" t="str">
        <f>F476</f>
        <v>2014</v>
      </c>
      <c r="M466" t="str">
        <f>G476</f>
        <v>2015</v>
      </c>
      <c r="N466" t="str">
        <f>H476</f>
        <v>2016</v>
      </c>
    </row>
    <row r="467" spans="4:40" x14ac:dyDescent="0.3">
      <c r="J467" t="e">
        <f ca="1">Q462*(1/Q490)</f>
        <v>#N/A</v>
      </c>
      <c r="K467" t="e">
        <f ca="1">R462*(1/R490)</f>
        <v>#VALUE!</v>
      </c>
      <c r="L467">
        <f ca="1">S462*(1/S490)</f>
        <v>0.10095799557848179</v>
      </c>
      <c r="M467">
        <f ca="1">T462*(1/T490)</f>
        <v>-0.12504143188597963</v>
      </c>
      <c r="N467">
        <f ca="1">U462*(1/U490)</f>
        <v>-4.4745140944780534E-2</v>
      </c>
    </row>
    <row r="469" spans="4:40" x14ac:dyDescent="0.3">
      <c r="X469" t="str">
        <f>"Depreciation / Sales"</f>
        <v>Depreciation / Sales</v>
      </c>
    </row>
    <row r="470" spans="4:40" x14ac:dyDescent="0.3">
      <c r="Q470" t="str">
        <f>"Change in EOY Pretax ROIC"</f>
        <v>Change in EOY Pretax ROIC</v>
      </c>
      <c r="X470" t="str">
        <f>D476</f>
        <v>Unnamed: 1</v>
      </c>
      <c r="Y470" t="str">
        <f>E476</f>
        <v>2013</v>
      </c>
      <c r="Z470" t="str">
        <f>F476</f>
        <v>2014</v>
      </c>
      <c r="AA470" t="str">
        <f>G476</f>
        <v>2015</v>
      </c>
      <c r="AB470" t="str">
        <f>H476</f>
        <v>2016</v>
      </c>
    </row>
    <row r="471" spans="4:40" x14ac:dyDescent="0.3">
      <c r="Q471" t="str">
        <f>K476</f>
        <v xml:space="preserve"> 1-13</v>
      </c>
      <c r="R471" t="str">
        <f>L476</f>
        <v>13-14</v>
      </c>
      <c r="S471" t="str">
        <f>M476</f>
        <v>14-15</v>
      </c>
      <c r="T471" t="str">
        <f>N476</f>
        <v>15-16</v>
      </c>
      <c r="X471" t="e">
        <f ca="1">(INDIRECT("J" &amp; MATCH("Depreciation &amp; Amortization Expense",B145:B403,0) +144))/(INDIRECT("J" &amp; MATCH("Sales/Revenue",B145:B403,0) +144))</f>
        <v>#VALUE!</v>
      </c>
      <c r="Y471">
        <f ca="1">(INDIRECT("K" &amp; MATCH("Depreciation &amp; Amortization Expense",B145:B403,0) +144))/(INDIRECT("K" &amp; MATCH("Sales/Revenue",B145:B403,0) +144))</f>
        <v>8.1206652750656527E-2</v>
      </c>
      <c r="Z471">
        <f ca="1">(INDIRECT("L" &amp; MATCH("Depreciation &amp; Amortization Expense",B145:B403,0) +144))/(INDIRECT("L" &amp; MATCH("Sales/Revenue",B145:B403,0) +144))</f>
        <v>6.1921807447352518E-2</v>
      </c>
      <c r="AA471">
        <f ca="1">(INDIRECT("M" &amp; MATCH("Depreciation &amp; Amortization Expense",B145:B403,0) +144))/(INDIRECT("M" &amp; MATCH("Sales/Revenue",B145:B403,0) +144))</f>
        <v>4.8541562343515275E-2</v>
      </c>
      <c r="AB471">
        <f ca="1">(INDIRECT("N" &amp; MATCH("Depreciation &amp; Amortization Expense",B145:B403,0) +144))/(INDIRECT("N" &amp; MATCH("Sales/Revenue",B145:B403,0) +144))</f>
        <v>4.7980571478580494E-2</v>
      </c>
    </row>
    <row r="472" spans="4:40" x14ac:dyDescent="0.3">
      <c r="Q472" t="e">
        <f ca="1">K467-J467</f>
        <v>#VALUE!</v>
      </c>
      <c r="R472" t="e">
        <f ca="1">L467-K467</f>
        <v>#VALUE!</v>
      </c>
      <c r="S472">
        <f ca="1">M467-L467</f>
        <v>-0.22599942746446142</v>
      </c>
      <c r="T472">
        <f ca="1">N467-M467</f>
        <v>8.0296290941199097E-2</v>
      </c>
      <c r="AK472" t="str">
        <f>"Change in Depreciation / Sales"</f>
        <v>Change in Depreciation / Sales</v>
      </c>
    </row>
    <row r="473" spans="4:40" x14ac:dyDescent="0.3">
      <c r="AK473" t="str">
        <f>K476</f>
        <v xml:space="preserve"> 1-13</v>
      </c>
      <c r="AL473" t="str">
        <f>L476</f>
        <v>13-14</v>
      </c>
      <c r="AM473" t="str">
        <f>M476</f>
        <v>14-15</v>
      </c>
      <c r="AN473" t="str">
        <f>N476</f>
        <v>15-16</v>
      </c>
    </row>
    <row r="474" spans="4:40" x14ac:dyDescent="0.3">
      <c r="AK474" t="e">
        <f ca="1">Y471-X471</f>
        <v>#VALUE!</v>
      </c>
      <c r="AL474">
        <f ca="1">Z471-Y471</f>
        <v>-1.9284845303304009E-2</v>
      </c>
      <c r="AM474">
        <f ca="1">AA471-Z471</f>
        <v>-1.3380245103837243E-2</v>
      </c>
      <c r="AN474">
        <f ca="1">AB471-AA471</f>
        <v>-5.6099086493478084E-4</v>
      </c>
    </row>
    <row r="475" spans="4:40" x14ac:dyDescent="0.3">
      <c r="D475" t="str">
        <f>"EOY ROIC"</f>
        <v>EOY ROIC</v>
      </c>
      <c r="K475" t="str">
        <f>"Change in EOY ROIC"</f>
        <v>Change in EOY ROIC</v>
      </c>
    </row>
    <row r="476" spans="4:40" x14ac:dyDescent="0.3">
      <c r="D476" t="str">
        <f>C144</f>
        <v>Unnamed: 1</v>
      </c>
      <c r="E476" t="str">
        <f>D144</f>
        <v>2013</v>
      </c>
      <c r="F476" t="str">
        <f>E144</f>
        <v>2014</v>
      </c>
      <c r="G476" t="str">
        <f>F144</f>
        <v>2015</v>
      </c>
      <c r="H476" t="str">
        <f>G144</f>
        <v>2016</v>
      </c>
      <c r="K476" t="str">
        <f>RIGHT(D476,2) &amp; "-" &amp; RIGHT(E476,2)</f>
        <v xml:space="preserve"> 1-13</v>
      </c>
      <c r="L476" t="str">
        <f>RIGHT(E476,2) &amp; "-" &amp; RIGHT(F476,2)</f>
        <v>13-14</v>
      </c>
      <c r="M476" t="str">
        <f>RIGHT(F476,2) &amp; "-" &amp; RIGHT(G476,2)</f>
        <v>14-15</v>
      </c>
      <c r="N476" t="str">
        <f>RIGHT(G476,2) &amp; "-" &amp; RIGHT(H476,2)</f>
        <v>15-16</v>
      </c>
    </row>
    <row r="477" spans="4:40" x14ac:dyDescent="0.3">
      <c r="D477" t="e">
        <f ca="1">J467*(1-J487)</f>
        <v>#N/A</v>
      </c>
      <c r="E477" t="e">
        <f ca="1">K467*(1-K487)</f>
        <v>#VALUE!</v>
      </c>
      <c r="F477">
        <f ca="1">L467*(1-L487)</f>
        <v>8.6198054704434743E-2</v>
      </c>
      <c r="G477">
        <f ca="1">M467*(1-M487)</f>
        <v>1.1303812220293299</v>
      </c>
      <c r="H477">
        <f ca="1">N467*(1-N487)</f>
        <v>3.9824086747187563E-2</v>
      </c>
      <c r="K477" t="e">
        <f ca="1">E477-D477</f>
        <v>#VALUE!</v>
      </c>
      <c r="L477" t="e">
        <f ca="1">F477-E477</f>
        <v>#VALUE!</v>
      </c>
      <c r="M477">
        <f ca="1">G477-F477</f>
        <v>1.0441831673248951</v>
      </c>
      <c r="N477">
        <f ca="1">H477-G477</f>
        <v>-1.0905571352821424</v>
      </c>
    </row>
    <row r="479" spans="4:40" x14ac:dyDescent="0.3">
      <c r="Q479" t="str">
        <f>"Change in Cash Tax Rate"</f>
        <v>Change in Cash Tax Rate</v>
      </c>
    </row>
    <row r="480" spans="4:40" x14ac:dyDescent="0.3">
      <c r="Q480" t="str">
        <f>K476</f>
        <v xml:space="preserve"> 1-13</v>
      </c>
      <c r="R480" t="str">
        <f>L476</f>
        <v>13-14</v>
      </c>
      <c r="S480" t="str">
        <f>M476</f>
        <v>14-15</v>
      </c>
      <c r="T480" t="str">
        <f>N476</f>
        <v>15-16</v>
      </c>
    </row>
    <row r="481" spans="10:40" x14ac:dyDescent="0.3">
      <c r="Q481" t="e">
        <f ca="1">K487-J487</f>
        <v>#VALUE!</v>
      </c>
      <c r="R481">
        <f ca="1">L487-K487</f>
        <v>8.9883040935672509E-2</v>
      </c>
      <c r="S481">
        <f ca="1">M487-L487</f>
        <v>9.8938545741300281</v>
      </c>
      <c r="T481">
        <f ca="1">N487-M487</f>
        <v>-8.1500330379406076</v>
      </c>
      <c r="X481" t="str">
        <f>"Op WC / Sales"</f>
        <v>Op WC / Sales</v>
      </c>
    </row>
    <row r="482" spans="10:40" x14ac:dyDescent="0.3">
      <c r="X482" t="str">
        <f>D476</f>
        <v>Unnamed: 1</v>
      </c>
      <c r="Y482" t="str">
        <f>E476</f>
        <v>2013</v>
      </c>
      <c r="Z482" t="str">
        <f>F476</f>
        <v>2014</v>
      </c>
      <c r="AA482" t="str">
        <f>G476</f>
        <v>2015</v>
      </c>
      <c r="AB482" t="str">
        <f>H476</f>
        <v>2016</v>
      </c>
      <c r="AK482" t="str">
        <f>"Change in Op WC / Sales"</f>
        <v>Change in Op WC / Sales</v>
      </c>
    </row>
    <row r="483" spans="10:40" x14ac:dyDescent="0.3">
      <c r="X483" t="e">
        <f ca="1">(INDIRECT("J" &amp; MATCH("Total Current Assets",B145:B403,0) +144) - INDIRECT("J" &amp; MATCH("Total Current Liabilities",B145:B403,0) +144))/(INDIRECT("J" &amp; MATCH("Sales/Revenue",B145:B403,0) +144))</f>
        <v>#VALUE!</v>
      </c>
      <c r="Y483" t="e">
        <f ca="1">(INDIRECT("K" &amp; MATCH("Total Current Assets",B145:B403,0) +144) - INDIRECT("K" &amp; MATCH("Total Current Liabilities",B145:B403,0) +144))/(INDIRECT("K" &amp; MATCH("Sales/Revenue",B145:B403,0) +144))</f>
        <v>#VALUE!</v>
      </c>
      <c r="Z483">
        <f ca="1">(INDIRECT("L" &amp; MATCH("Total Current Assets",B145:B403,0) +144) - INDIRECT("L" &amp; MATCH("Total Current Liabilities",B145:B403,0) +144))/(INDIRECT("L" &amp; MATCH("Sales/Revenue",B145:B403,0) +144))</f>
        <v>0.20766119659708987</v>
      </c>
      <c r="AA483">
        <f ca="1">(INDIRECT("M" &amp; MATCH("Total Current Assets",B145:B403,0) +144) - INDIRECT("M" &amp; MATCH("Total Current Liabilities",B145:B403,0) +144))/(INDIRECT("M" &amp; MATCH("Sales/Revenue",B145:B403,0) +144))</f>
        <v>0.15798698047070606</v>
      </c>
      <c r="AB483">
        <f ca="1">(INDIRECT("N" &amp; MATCH("Total Current Assets",B145:B403,0) +144) - INDIRECT("N" &amp; MATCH("Total Current Liabilities",B145:B403,0) +144))/(INDIRECT("N" &amp; MATCH("Sales/Revenue",B145:B403,0) +144))</f>
        <v>1.1859274493501948</v>
      </c>
      <c r="AK483" t="str">
        <f>K476</f>
        <v xml:space="preserve"> 1-13</v>
      </c>
      <c r="AL483" t="str">
        <f>L476</f>
        <v>13-14</v>
      </c>
      <c r="AM483" t="str">
        <f>M476</f>
        <v>14-15</v>
      </c>
      <c r="AN483" t="str">
        <f>N476</f>
        <v>15-16</v>
      </c>
    </row>
    <row r="484" spans="10:40" x14ac:dyDescent="0.3">
      <c r="AK484" t="e">
        <f ca="1">Y483-X483</f>
        <v>#VALUE!</v>
      </c>
      <c r="AL484" t="e">
        <f ca="1">Z483-Y483</f>
        <v>#VALUE!</v>
      </c>
      <c r="AM484">
        <f ca="1">AA483-Z483</f>
        <v>-4.9674216126383813E-2</v>
      </c>
      <c r="AN484">
        <f ca="1">AB483-AA483</f>
        <v>1.0279404688794886</v>
      </c>
    </row>
    <row r="485" spans="10:40" x14ac:dyDescent="0.3">
      <c r="J485" t="str">
        <f>"Cash Tax Rate"</f>
        <v>Cash Tax Rate</v>
      </c>
    </row>
    <row r="486" spans="10:40" x14ac:dyDescent="0.3">
      <c r="J486" t="str">
        <f>D476</f>
        <v>Unnamed: 1</v>
      </c>
      <c r="K486" t="str">
        <f>E476</f>
        <v>2013</v>
      </c>
      <c r="L486" t="str">
        <f>F476</f>
        <v>2014</v>
      </c>
      <c r="M486" t="str">
        <f>G476</f>
        <v>2015</v>
      </c>
      <c r="N486" t="str">
        <f>H476</f>
        <v>2016</v>
      </c>
    </row>
    <row r="487" spans="10:40" x14ac:dyDescent="0.3">
      <c r="J487" t="e">
        <f ca="1">(INDIRECT("J" &amp; MATCH("Income Tax",B145:B403,0) +144))/(INDIRECT("J" &amp; MATCH("Pretax Income",B145:B403,0) +144))</f>
        <v>#VALUE!</v>
      </c>
      <c r="K487">
        <f ca="1">(INDIRECT("K" &amp; MATCH("Income Tax",B145:B403,0) +144))/(INDIRECT("K" &amp; MATCH("Pretax Income",B145:B403,0) +144))</f>
        <v>5.6315789473684208E-2</v>
      </c>
      <c r="L487">
        <f ca="1">(INDIRECT("L" &amp; MATCH("Income Tax",B145:B403,0) +144))/(INDIRECT("L" &amp; MATCH("Pretax Income",B145:B403,0) +144))</f>
        <v>0.14619883040935672</v>
      </c>
      <c r="M487">
        <f ca="1">(INDIRECT("M" &amp; MATCH("Income Tax",B145:B403,0) +144))/(INDIRECT("M" &amp; MATCH("Pretax Income",B145:B403,0) +144))</f>
        <v>10.040053404539385</v>
      </c>
      <c r="N487">
        <f ca="1">(INDIRECT("N" &amp; MATCH("Income Tax",B145:B403,0) +144))/(INDIRECT("N" &amp; MATCH("Pretax Income",B145:B403,0) +144))</f>
        <v>1.890020366598778</v>
      </c>
    </row>
    <row r="488" spans="10:40" x14ac:dyDescent="0.3">
      <c r="Q488" t="str">
        <f>"Invested Capital / Sales"</f>
        <v>Invested Capital / Sales</v>
      </c>
    </row>
    <row r="489" spans="10:40" x14ac:dyDescent="0.3">
      <c r="Q489" t="str">
        <f>D476</f>
        <v>Unnamed: 1</v>
      </c>
      <c r="R489" t="str">
        <f>E476</f>
        <v>2013</v>
      </c>
      <c r="S489" t="str">
        <f>F476</f>
        <v>2014</v>
      </c>
      <c r="T489" t="str">
        <f>G476</f>
        <v>2015</v>
      </c>
      <c r="U489" t="str">
        <f>H476</f>
        <v>2016</v>
      </c>
      <c r="X489" t="str">
        <f>"PPE / Sales"</f>
        <v>PPE / Sales</v>
      </c>
    </row>
    <row r="490" spans="10:40" x14ac:dyDescent="0.3">
      <c r="Q490" t="e">
        <f ca="1">SUM(X483,X491,X499)</f>
        <v>#VALUE!</v>
      </c>
      <c r="R490" t="e">
        <f ca="1">SUM(Y483,Y491,Y499)</f>
        <v>#VALUE!</v>
      </c>
      <c r="S490">
        <f ca="1">SUM(Z483,Z491,Z499)</f>
        <v>0.37850402119845661</v>
      </c>
      <c r="T490">
        <f ca="1">SUM(AA483,AA491,AA499)</f>
        <v>0.37769153730595895</v>
      </c>
      <c r="U490">
        <f ca="1">SUM(AB483,AB491,AB499)</f>
        <v>1.3598214676410099</v>
      </c>
      <c r="X490" t="str">
        <f>D476</f>
        <v>Unnamed: 1</v>
      </c>
      <c r="Y490" t="str">
        <f>E476</f>
        <v>2013</v>
      </c>
      <c r="Z490" t="str">
        <f>F476</f>
        <v>2014</v>
      </c>
      <c r="AA490" t="str">
        <f>G476</f>
        <v>2015</v>
      </c>
      <c r="AB490" t="str">
        <f>H476</f>
        <v>2016</v>
      </c>
      <c r="AE490" t="str">
        <f>"Change in Invested Capital / Sales"</f>
        <v>Change in Invested Capital / Sales</v>
      </c>
      <c r="AK490" t="str">
        <f>"Change in PPE / Sales"</f>
        <v>Change in PPE / Sales</v>
      </c>
    </row>
    <row r="491" spans="10:40" x14ac:dyDescent="0.3">
      <c r="X491" t="e">
        <f ca="1">(INDIRECT("J" &amp; MATCH("Net Property, Plant &amp; Equipment",B145:B403,0) +144))/(INDIRECT("J" &amp; MATCH("Sales/Revenue",B145:B403,0) +144))</f>
        <v>#VALUE!</v>
      </c>
      <c r="Y491" t="e">
        <f ca="1">(INDIRECT("K" &amp; MATCH("Net Property, Plant &amp; Equipment",B145:B403,0) +144))/(INDIRECT("K" &amp; MATCH("Sales/Revenue",B145:B403,0) +144))</f>
        <v>#VALUE!</v>
      </c>
      <c r="Z491">
        <f ca="1">(INDIRECT("L" &amp; MATCH("Net Property, Plant &amp; Equipment",B145:B403,0) +144))/(INDIRECT("L" &amp; MATCH("Sales/Revenue",B145:B403,0) +144))</f>
        <v>7.4566500860025101E-2</v>
      </c>
      <c r="AA491">
        <f ca="1">(INDIRECT("M" &amp; MATCH("Net Property, Plant &amp; Equipment",B145:B403,0) +144))/(INDIRECT("M" &amp; MATCH("Sales/Revenue",B145:B403,0) +144))</f>
        <v>0.13129068602904356</v>
      </c>
      <c r="AB491">
        <f ca="1">(INDIRECT("N" &amp; MATCH("Net Property, Plant &amp; Equipment",B145:B403,0) +144))/(INDIRECT("N" &amp; MATCH("Sales/Revenue",B145:B403,0) +144))</f>
        <v>0.12856080164529821</v>
      </c>
      <c r="AE491" t="str">
        <f>K476</f>
        <v xml:space="preserve"> 1-13</v>
      </c>
      <c r="AF491" t="str">
        <f>L476</f>
        <v>13-14</v>
      </c>
      <c r="AG491" t="str">
        <f>M476</f>
        <v>14-15</v>
      </c>
      <c r="AH491" t="str">
        <f>N476</f>
        <v>15-16</v>
      </c>
      <c r="AK491" t="str">
        <f>K476</f>
        <v xml:space="preserve"> 1-13</v>
      </c>
      <c r="AL491" t="str">
        <f>L476</f>
        <v>13-14</v>
      </c>
      <c r="AM491" t="str">
        <f>M476</f>
        <v>14-15</v>
      </c>
      <c r="AN491" t="str">
        <f>N476</f>
        <v>15-16</v>
      </c>
    </row>
    <row r="492" spans="10:40" x14ac:dyDescent="0.3">
      <c r="AE492" t="e">
        <f ca="1">R490-Q490</f>
        <v>#VALUE!</v>
      </c>
      <c r="AF492" t="e">
        <f ca="1">S490-R490</f>
        <v>#VALUE!</v>
      </c>
      <c r="AG492">
        <f ca="1">T490-S490</f>
        <v>-8.1248389249766184E-4</v>
      </c>
      <c r="AH492">
        <f ca="1">U490-T490</f>
        <v>0.98212993033505092</v>
      </c>
      <c r="AK492" t="e">
        <f ca="1">Y491-X491</f>
        <v>#VALUE!</v>
      </c>
      <c r="AL492" t="e">
        <f ca="1">Z491-Y491</f>
        <v>#VALUE!</v>
      </c>
      <c r="AM492">
        <f ca="1">AA491-Z491</f>
        <v>5.6724185169018462E-2</v>
      </c>
      <c r="AN492">
        <f ca="1">AB491-AA491</f>
        <v>-2.7298843837453568E-3</v>
      </c>
    </row>
    <row r="497" spans="3:40" x14ac:dyDescent="0.3">
      <c r="X497" t="str">
        <f>"Intangibles / Sales"</f>
        <v>Intangibles / Sales</v>
      </c>
    </row>
    <row r="498" spans="3:40" x14ac:dyDescent="0.3">
      <c r="X498" t="str">
        <f>D476</f>
        <v>Unnamed: 1</v>
      </c>
      <c r="Y498" t="str">
        <f>E476</f>
        <v>2013</v>
      </c>
      <c r="Z498" t="str">
        <f>F476</f>
        <v>2014</v>
      </c>
      <c r="AA498" t="str">
        <f>G476</f>
        <v>2015</v>
      </c>
      <c r="AB498" t="str">
        <f>H476</f>
        <v>2016</v>
      </c>
      <c r="AK498" t="str">
        <f>"Change in Intagibles / Sales"</f>
        <v>Change in Intagibles / Sales</v>
      </c>
    </row>
    <row r="499" spans="3:40" x14ac:dyDescent="0.3">
      <c r="X499" t="e">
        <f ca="1">(INDIRECT("J" &amp; MATCH("Intangible Assets",B145:B403,0) +144))/(INDIRECT("J" &amp; MATCH("Sales/Revenue",B145:B403,0) +144))</f>
        <v>#VALUE!</v>
      </c>
      <c r="Y499" t="e">
        <f ca="1">(INDIRECT("K" &amp; MATCH("Intangible Assets",B145:B403,0) +144))/(INDIRECT("K" &amp; MATCH("Sales/Revenue",B145:B403,0) +144))</f>
        <v>#VALUE!</v>
      </c>
      <c r="Z499">
        <f ca="1">(INDIRECT("L" &amp; MATCH("Intangible Assets",B145:B403,0) +144))/(INDIRECT("L" &amp; MATCH("Sales/Revenue",B145:B403,0) +144))</f>
        <v>9.6276323741341638E-2</v>
      </c>
      <c r="AA499">
        <f ca="1">(INDIRECT("M" &amp; MATCH("Intangible Assets",B145:B403,0) +144))/(INDIRECT("M" &amp; MATCH("Sales/Revenue",B145:B403,0) +144))</f>
        <v>8.8413870806209313E-2</v>
      </c>
      <c r="AB499">
        <f ca="1">(INDIRECT("N" &amp; MATCH("Intangible Assets",B145:B403,0) +144))/(INDIRECT("N" &amp; MATCH("Sales/Revenue",B145:B403,0) +144))</f>
        <v>4.5333216645516997E-2</v>
      </c>
      <c r="AK499" t="str">
        <f>K476</f>
        <v xml:space="preserve"> 1-13</v>
      </c>
      <c r="AL499" t="str">
        <f>L476</f>
        <v>13-14</v>
      </c>
      <c r="AM499" t="str">
        <f>M476</f>
        <v>14-15</v>
      </c>
      <c r="AN499" t="str">
        <f>N476</f>
        <v>15-16</v>
      </c>
    </row>
    <row r="500" spans="3:40" x14ac:dyDescent="0.3">
      <c r="C500" t="s">
        <v>5615</v>
      </c>
      <c r="AK500" t="e">
        <f ca="1">Y499-X499</f>
        <v>#VALUE!</v>
      </c>
      <c r="AL500" t="e">
        <f ca="1">Z499-Y499</f>
        <v>#VALUE!</v>
      </c>
      <c r="AM500">
        <f ca="1">AA499-Z499</f>
        <v>-7.8624529351323247E-3</v>
      </c>
      <c r="AN500">
        <f ca="1">AB499-AA499</f>
        <v>-4.3080654160692317E-2</v>
      </c>
    </row>
    <row r="501" spans="3:40" x14ac:dyDescent="0.3">
      <c r="C501" t="s">
        <v>2492</v>
      </c>
    </row>
    <row r="502" spans="3:40" x14ac:dyDescent="0.3">
      <c r="C502" t="s">
        <v>2492</v>
      </c>
    </row>
    <row r="503" spans="3:40" x14ac:dyDescent="0.3">
      <c r="C503" t="s">
        <v>4349</v>
      </c>
    </row>
    <row r="504" spans="3:40" x14ac:dyDescent="0.3">
      <c r="C504" t="s">
        <v>1071</v>
      </c>
    </row>
    <row r="505" spans="3:40" x14ac:dyDescent="0.3">
      <c r="C505" t="s">
        <v>1074</v>
      </c>
    </row>
    <row r="506" spans="3:40" x14ac:dyDescent="0.3">
      <c r="C506" t="s">
        <v>3149</v>
      </c>
    </row>
    <row r="507" spans="3:40" x14ac:dyDescent="0.3">
      <c r="C507" t="s">
        <v>1069</v>
      </c>
    </row>
    <row r="508" spans="3:40" x14ac:dyDescent="0.3">
      <c r="C508" t="s">
        <v>1071</v>
      </c>
    </row>
    <row r="509" spans="3:40" x14ac:dyDescent="0.3">
      <c r="C509" t="s">
        <v>8972</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09"/>
  <sheetViews>
    <sheetView topLeftCell="B1" workbookViewId="0"/>
  </sheetViews>
  <sheetFormatPr defaultRowHeight="14.4" x14ac:dyDescent="0.3"/>
  <cols>
    <col min="1" max="1" width="0" hidden="1" customWidth="1"/>
    <col min="2" max="7" width="20.6640625" customWidth="1"/>
  </cols>
  <sheetData>
    <row r="1" spans="1:16" x14ac:dyDescent="0.3">
      <c r="B1" t="s">
        <v>0</v>
      </c>
      <c r="C1" t="s">
        <v>8973</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AtriCure</v>
      </c>
    </row>
    <row r="2" spans="1:16" x14ac:dyDescent="0.3">
      <c r="B2" t="s">
        <v>2</v>
      </c>
      <c r="C2" t="s">
        <v>8974</v>
      </c>
      <c r="K2" t="str">
        <f>LEFT(C1,FIND("(",C1) - 2)</f>
        <v>AtriCure, Inc.</v>
      </c>
    </row>
    <row r="3" spans="1:16" x14ac:dyDescent="0.3">
      <c r="J3">
        <f ca="1">RANDBETWEEN(1,6)</f>
        <v>5</v>
      </c>
      <c r="K3" t="str">
        <f>" is scheduled to report earnings "&amp;IFERROR("between "&amp;LEFT(C20,FIND("-",C20)-2)&amp;" and "&amp;RIGHT(C20,FIND("-",C20)-2),"on "&amp;C20)</f>
        <v xml:space="preserve"> is scheduled to report earnings on Jul 27, 2017</v>
      </c>
      <c r="L3" t="str">
        <f>" is slated to report earnings "&amp;IFERROR("between "&amp;LEFT(C20,FIND("-",C20)-2)&amp;" and "&amp;RIGHT(C20,FIND("-",C20)-2),"on "&amp;C20)</f>
        <v xml:space="preserve"> is slated to report earnings on Jul 27, 2017</v>
      </c>
      <c r="M3" t="str">
        <f>" will report earnings "&amp;IFERROR("between "&amp;LEFT(C20,FIND("-",C20)-2)&amp;" and "&amp;RIGHT(C20,FIND("-",C20)-2),"on "&amp;C20)</f>
        <v xml:space="preserve"> will report earnings on Jul 27, 2017</v>
      </c>
      <c r="N3" t="str">
        <f>" reports earnings "&amp;IFERROR("between "&amp;LEFT(C20,FIND("-",C20)-2)&amp;" and "&amp;RIGHT(C20,FIND("-",C20)-2),"on "&amp;C20)</f>
        <v xml:space="preserve"> reports earnings on Jul 27, 2017</v>
      </c>
      <c r="O3" t="str">
        <f>" plans to report earnings "&amp;IFERROR("between "&amp;LEFT(C20,FIND("-",C20)-2)&amp;" and "&amp;RIGHT(C20,FIND("-",C20)-2),"on "&amp;C20)</f>
        <v xml:space="preserve"> plans to report earnings on Jul 27, 2017</v>
      </c>
      <c r="P3" t="str">
        <f>" is going to report earnings "&amp;IFERROR("between "&amp;LEFT(C20,FIND("-",C20)-2)&amp;" and "&amp;RIGHT(C20,FIND("-",C20)-2),"on "&amp;C20)</f>
        <v xml:space="preserve"> is going to report earnings on Jul 27, 2017</v>
      </c>
    </row>
    <row r="4" spans="1:16" x14ac:dyDescent="0.3">
      <c r="B4" t="s">
        <v>4</v>
      </c>
      <c r="J4">
        <f ca="1">RANDBETWEEN(1,2)</f>
        <v>1</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$23.58, down .67% after opening slightly below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$23.58, down .67% after opening a bit below yesterday's closing price</v>
      </c>
    </row>
    <row r="5" spans="1:16" x14ac:dyDescent="0.3">
      <c r="J5">
        <f ca="1">RANDBETWEEN(1,2)</f>
        <v>1</v>
      </c>
      <c r="K5" t="str">
        <f>"The one year target estimate for " &amp; D1 &amp; " is " &amp; TEXT(C23,"$####.00")</f>
        <v>The one year target estimate for AtriCure is $23.50</v>
      </c>
      <c r="L5" t="str">
        <f>D1 &amp; " is expected to be trading at " &amp; TEXT(C23, "$####.00") &amp; ", based on target estimates"</f>
        <v>AtriCure is expected to be trading at $23.50, based on target estimates</v>
      </c>
    </row>
    <row r="6" spans="1:16" x14ac:dyDescent="0.3">
      <c r="K6" t="str">
        <f>" which would be " &amp; IF(OR(LEFT(ABS((C23-C2)/C2*100),1)="8",LEFT(ABS((C23-C2)/C2*100),2)="18"), "an ", "a ")  &amp;TEXT(ABS((C23-C2)/C2),"####.00%")&amp;IF((C23-C2)&gt;0," increase over"," decrease from")&amp;" the current price"</f>
        <v xml:space="preserve"> which would be a .34% decrease from the current price</v>
      </c>
    </row>
    <row r="7" spans="1:16" x14ac:dyDescent="0.3">
      <c r="A7" s="1">
        <v>0</v>
      </c>
      <c r="B7" t="s">
        <v>5</v>
      </c>
      <c r="C7" t="s">
        <v>8975</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increase by -19.23% over last quarter based on the average of 9 analyst estimates (Yahoo Finance)</v>
      </c>
    </row>
    <row r="8" spans="1:16" x14ac:dyDescent="0.3">
      <c r="A8" s="1">
        <v>1</v>
      </c>
      <c r="B8" t="s">
        <v>7</v>
      </c>
      <c r="C8" t="s">
        <v>8976</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in the high end of its 52-week range</v>
      </c>
    </row>
    <row r="9" spans="1:16" x14ac:dyDescent="0.3">
      <c r="A9" s="1">
        <v>2</v>
      </c>
      <c r="B9" t="s">
        <v>9</v>
      </c>
      <c r="C9" t="s">
        <v>8977</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4 times, and a negative earnings surprise 0 times</v>
      </c>
    </row>
    <row r="10" spans="1:16" x14ac:dyDescent="0.3">
      <c r="A10" s="1">
        <v>3</v>
      </c>
      <c r="B10" t="s">
        <v>11</v>
      </c>
      <c r="C10" t="s">
        <v>8978</v>
      </c>
      <c r="K10" t="str">
        <f>IF(F48=F52,"",IF(F48&gt;F52, "EPS estimates have increased by " &amp; TEXT(F48-F52,"$0.00") &amp; " in the 2 months leading up to the earnings report", "EPS estimates have decreased by " &amp; TEXT(ABS(F48-F52),"$0.00") &amp; " in the 2 months leading up to the earnings report"))</f>
        <v>EPS estimates have increased by $0.04 in the 2 months leading up to the earnings report</v>
      </c>
    </row>
    <row r="11" spans="1:16" x14ac:dyDescent="0.3">
      <c r="A11" s="1">
        <v>4</v>
      </c>
      <c r="B11" t="s">
        <v>13</v>
      </c>
      <c r="C11" t="s">
        <v>8979</v>
      </c>
      <c r="K11" t="str">
        <f>IF(B145="Interest Income",U42, K42)</f>
        <v>AtriCure has managed to increase revenue, and gross income each year since 2012</v>
      </c>
    </row>
    <row r="12" spans="1:16" x14ac:dyDescent="0.3">
      <c r="A12" s="1">
        <v>5</v>
      </c>
      <c r="B12" t="s">
        <v>15</v>
      </c>
      <c r="C12" t="s">
        <v>8980</v>
      </c>
      <c r="D12" t="str">
        <f>LEFT(C12,FIND("-",C12)-2)</f>
        <v>13.45</v>
      </c>
      <c r="E12" t="str">
        <f>TRIM(RIGHT(C12,FIND("-",C12)-1))</f>
        <v>25.11</v>
      </c>
      <c r="K12" t="e">
        <f ca="1">D78</f>
        <v>#VALUE!</v>
      </c>
    </row>
    <row r="13" spans="1:16" x14ac:dyDescent="0.3">
      <c r="A13" s="1">
        <v>6</v>
      </c>
      <c r="B13" t="s">
        <v>17</v>
      </c>
      <c r="C13" t="s">
        <v>8981</v>
      </c>
      <c r="K13" t="e">
        <f ca="1">D89</f>
        <v>#VALUE!</v>
      </c>
    </row>
    <row r="14" spans="1:16" x14ac:dyDescent="0.3">
      <c r="A14" s="1">
        <v>7</v>
      </c>
      <c r="B14" t="s">
        <v>19</v>
      </c>
      <c r="C14" t="s">
        <v>8982</v>
      </c>
    </row>
    <row r="16" spans="1:16" x14ac:dyDescent="0.3">
      <c r="A16" s="1">
        <v>0</v>
      </c>
      <c r="B16" t="s">
        <v>21</v>
      </c>
      <c r="C16" t="s">
        <v>8983</v>
      </c>
    </row>
    <row r="17" spans="1:23" x14ac:dyDescent="0.3">
      <c r="A17" s="1">
        <v>1</v>
      </c>
      <c r="B17" t="s">
        <v>23</v>
      </c>
      <c r="C17" t="s">
        <v>4563</v>
      </c>
      <c r="K17" t="str">
        <f ca="1">K2 &amp; IF(J3=1, K3,IF(J3=2,L3,IF(J3=3,M3,IF(J3=4,N3,IF(J3=5,O3,IF(J3=6,P3)))))) &amp; ". " &amp; IF(J4=1,K4,IF(J4=2,L4)) &amp; ". " &amp; IF(J5=1,K5,IF(J5=2,L5)) &amp; K6 &amp; ". " &amp; K7 &amp; ". " &amp; K8 &amp; ". " &amp; K9 &amp; "."</f>
        <v>AtriCure, Inc. plans to report earnings on Jul 27, 2017. The stock is currently trading at $23.58, down .67% after opening slightly below yesterday's close. The one year target estimate for AtriCure is $23.50 which would be a .34% decrease from the current price. Earnings are expected to increase by -19.23% over last quarter based on the average of 9 analyst estimates (Yahoo Finance). The stock is trading in the high end of its 52-week range. Over the last 4 quarters, there have been positive earnings surprises 4 times, and a negative earnings surprise 0 times.</v>
      </c>
    </row>
    <row r="18" spans="1:23" x14ac:dyDescent="0.3">
      <c r="A18" s="1">
        <v>2</v>
      </c>
      <c r="B18" t="s">
        <v>25</v>
      </c>
      <c r="C18" t="s">
        <v>8984</v>
      </c>
    </row>
    <row r="19" spans="1:23" x14ac:dyDescent="0.3">
      <c r="A19" s="1">
        <v>3</v>
      </c>
      <c r="B19" t="s">
        <v>27</v>
      </c>
      <c r="C19" t="s">
        <v>8985</v>
      </c>
    </row>
    <row r="20" spans="1:23" x14ac:dyDescent="0.3">
      <c r="A20" s="1">
        <v>4</v>
      </c>
      <c r="B20" t="s">
        <v>29</v>
      </c>
      <c r="C20" t="s">
        <v>30</v>
      </c>
    </row>
    <row r="21" spans="1:23" x14ac:dyDescent="0.3">
      <c r="A21" s="1">
        <v>5</v>
      </c>
      <c r="B21" t="s">
        <v>31</v>
      </c>
      <c r="C21" t="s">
        <v>32</v>
      </c>
    </row>
    <row r="22" spans="1:23" x14ac:dyDescent="0.3">
      <c r="A22" s="1">
        <v>6</v>
      </c>
      <c r="B22" t="s">
        <v>33</v>
      </c>
      <c r="J22">
        <f>IF(K22 &lt;&gt; "",1, 0)</f>
        <v>1</v>
      </c>
      <c r="K22" t="str">
        <f>IF(I145="pos_trend","Revenue","")</f>
        <v>Revenue</v>
      </c>
      <c r="L22" t="str">
        <f t="shared" ref="L22:L38" si="0">IF(EXACT(K22,UPPER(K22)),K22,LOWER(K22))</f>
        <v>revenue</v>
      </c>
      <c r="M22" t="str">
        <f>L22</f>
        <v>revenue</v>
      </c>
      <c r="T22">
        <f>IF(U22 &lt;&gt; "",1, 0)</f>
        <v>0</v>
      </c>
      <c r="U22" t="str">
        <f>IF(AND(B145 = "Interest Income",I145="pos_trend"), "Interest Income","")</f>
        <v/>
      </c>
      <c r="V22" t="str">
        <f t="shared" ref="V22:V38" si="1">IF(EXACT(U22,UPPER(U22)),U22,LOWER(U22))</f>
        <v/>
      </c>
      <c r="W22" t="str">
        <f>V22</f>
        <v/>
      </c>
    </row>
    <row r="23" spans="1:23" x14ac:dyDescent="0.3">
      <c r="A23" s="1">
        <v>7</v>
      </c>
      <c r="B23" t="s">
        <v>34</v>
      </c>
      <c r="C23" t="s">
        <v>8986</v>
      </c>
      <c r="J23">
        <f>IF(K23 &lt;&gt; "",2, 0)</f>
        <v>0</v>
      </c>
      <c r="K23" t="str">
        <f>IF(I146="pos_trend",B146,"")</f>
        <v/>
      </c>
      <c r="L23" t="str">
        <f t="shared" si="0"/>
        <v/>
      </c>
      <c r="M23" t="str">
        <f t="shared" ref="M23:M39" si="2">IF(L23&lt;&gt;"", M22 &amp; ", " &amp; L23,M22)</f>
        <v>revenue</v>
      </c>
      <c r="T23">
        <f>IF(U23 &lt;&gt; "",2, 0)</f>
        <v>0</v>
      </c>
      <c r="U23" t="str">
        <f>IF(I151="pos_trend",B151,"")</f>
        <v/>
      </c>
      <c r="V23" t="str">
        <f t="shared" si="1"/>
        <v/>
      </c>
      <c r="W23" t="str">
        <f t="shared" ref="W23:W39" si="3">IF(V23&lt;&gt;"", W22 &amp; ", " &amp; V23,W22)</f>
        <v/>
      </c>
    </row>
    <row r="24" spans="1:23" x14ac:dyDescent="0.3">
      <c r="J24">
        <f>IF(K24 &lt;&gt; "",3, 0)</f>
        <v>3</v>
      </c>
      <c r="K24" t="str">
        <f>IF(I153="pos_trend",B153,"")</f>
        <v>Gross Income</v>
      </c>
      <c r="L24" t="str">
        <f t="shared" si="0"/>
        <v>gross income</v>
      </c>
      <c r="M24" t="str">
        <f t="shared" si="2"/>
        <v>revenue, gross income</v>
      </c>
      <c r="T24">
        <f>IF(U24 &lt;&gt; "",3, 0)</f>
        <v>0</v>
      </c>
      <c r="U24" t="str">
        <f>IF(I161="pos_trend",B161,"")</f>
        <v/>
      </c>
      <c r="V24" t="str">
        <f t="shared" si="1"/>
        <v/>
      </c>
      <c r="W24" t="str">
        <f t="shared" si="3"/>
        <v/>
      </c>
    </row>
    <row r="25" spans="1:23" x14ac:dyDescent="0.3">
      <c r="J25">
        <f>IF(K25 &lt;&gt; "",4, 0)</f>
        <v>0</v>
      </c>
      <c r="K25" t="str">
        <f>IF(I154="pos_trend",B154,"")</f>
        <v/>
      </c>
      <c r="L25" t="str">
        <f t="shared" si="0"/>
        <v/>
      </c>
      <c r="M25" t="str">
        <f t="shared" si="2"/>
        <v>revenue, gross income</v>
      </c>
      <c r="T25">
        <f>IF(U25 &lt;&gt; "",4, 0)</f>
        <v>0</v>
      </c>
      <c r="U25" t="str">
        <f>IF(I162="pos_trend",B162,"")</f>
        <v/>
      </c>
      <c r="V25" t="str">
        <f t="shared" si="1"/>
        <v/>
      </c>
      <c r="W25" t="str">
        <f t="shared" si="3"/>
        <v/>
      </c>
    </row>
    <row r="26" spans="1:23" x14ac:dyDescent="0.3">
      <c r="B26" s="1" t="s">
        <v>36</v>
      </c>
      <c r="C26" s="1" t="s">
        <v>37</v>
      </c>
      <c r="D26" s="1" t="s">
        <v>38</v>
      </c>
      <c r="E26" s="1" t="s">
        <v>39</v>
      </c>
      <c r="F26" s="1" t="s">
        <v>40</v>
      </c>
      <c r="J26">
        <f>IF(K26 &lt;&gt; "",5, 0)</f>
        <v>0</v>
      </c>
      <c r="K26" t="str">
        <f>IF(I155="pos_trend",B155,"")</f>
        <v/>
      </c>
      <c r="L26" t="str">
        <f t="shared" si="0"/>
        <v/>
      </c>
      <c r="M26" t="str">
        <f t="shared" si="2"/>
        <v>revenue, gross income</v>
      </c>
      <c r="T26">
        <f>IF(U26 &lt;&gt; "",5, 0)</f>
        <v>0</v>
      </c>
      <c r="U26" t="str">
        <f>IF(I167="pos_trend",B167,"")</f>
        <v/>
      </c>
      <c r="V26" t="str">
        <f t="shared" si="1"/>
        <v/>
      </c>
      <c r="W26" t="str">
        <f t="shared" si="3"/>
        <v/>
      </c>
    </row>
    <row r="27" spans="1:23" x14ac:dyDescent="0.3">
      <c r="A27" s="1">
        <v>0</v>
      </c>
      <c r="B27" t="s">
        <v>41</v>
      </c>
      <c r="C27">
        <v>9</v>
      </c>
      <c r="D27">
        <v>9</v>
      </c>
      <c r="E27">
        <v>9</v>
      </c>
      <c r="F27">
        <v>9</v>
      </c>
      <c r="J27">
        <f>IF(K27 &lt;&gt; "",6, 0)</f>
        <v>0</v>
      </c>
      <c r="K27" t="str">
        <f>IF(I172="pos_trend",B172,"")</f>
        <v/>
      </c>
      <c r="L27" t="str">
        <f t="shared" si="0"/>
        <v/>
      </c>
      <c r="M27" t="str">
        <f t="shared" si="2"/>
        <v>revenue, gross income</v>
      </c>
      <c r="T27">
        <f>IF(U27 &lt;&gt; "",6, 0)</f>
        <v>0</v>
      </c>
      <c r="U27" t="str">
        <f>IF(I170="pos_trend",B170,"")</f>
        <v/>
      </c>
      <c r="V27" t="str">
        <f t="shared" si="1"/>
        <v/>
      </c>
      <c r="W27" t="str">
        <f t="shared" si="3"/>
        <v/>
      </c>
    </row>
    <row r="28" spans="1:23" x14ac:dyDescent="0.3">
      <c r="A28" s="1">
        <v>1</v>
      </c>
      <c r="B28" t="s">
        <v>42</v>
      </c>
      <c r="C28">
        <v>-0.26</v>
      </c>
      <c r="D28">
        <v>-0.21</v>
      </c>
      <c r="E28">
        <v>-0.96</v>
      </c>
      <c r="F28">
        <v>-0.66</v>
      </c>
      <c r="J28">
        <f>IF(K28 &lt;&gt; "",7, 0)</f>
        <v>0</v>
      </c>
      <c r="K28" t="str">
        <f>IF(I173="pos_trend",B173,"")</f>
        <v/>
      </c>
      <c r="L28" t="str">
        <f t="shared" si="0"/>
        <v/>
      </c>
      <c r="M28" t="str">
        <f t="shared" si="2"/>
        <v>revenue, gross income</v>
      </c>
      <c r="T28">
        <f>IF(U28 &lt;&gt; "",7, 0)</f>
        <v>0</v>
      </c>
      <c r="U28" t="str">
        <f>IF(I171="pos_trend",B171,"")</f>
        <v/>
      </c>
      <c r="V28" t="str">
        <f t="shared" si="1"/>
        <v/>
      </c>
      <c r="W28" t="str">
        <f t="shared" si="3"/>
        <v/>
      </c>
    </row>
    <row r="29" spans="1:23" x14ac:dyDescent="0.3">
      <c r="A29" s="1">
        <v>2</v>
      </c>
      <c r="B29" t="s">
        <v>43</v>
      </c>
      <c r="C29">
        <v>-0.28999999999999998</v>
      </c>
      <c r="D29">
        <v>-0.24</v>
      </c>
      <c r="E29">
        <v>-1</v>
      </c>
      <c r="F29">
        <v>-0.77</v>
      </c>
      <c r="J29">
        <f>IF(K29 &lt;&gt; "",8, 0)</f>
        <v>0</v>
      </c>
      <c r="K29" t="str">
        <f>IF(I174="pos_trend",B174,"")</f>
        <v/>
      </c>
      <c r="L29" t="str">
        <f t="shared" si="0"/>
        <v/>
      </c>
      <c r="M29" t="str">
        <f t="shared" si="2"/>
        <v>revenue, gross income</v>
      </c>
      <c r="T29">
        <f>IF(U29 &lt;&gt; "",8, 0)</f>
        <v>0</v>
      </c>
      <c r="U29" t="str">
        <f>IF(I172="pos_trend",B172,"")</f>
        <v/>
      </c>
      <c r="V29" t="str">
        <f t="shared" si="1"/>
        <v/>
      </c>
      <c r="W29" t="str">
        <f t="shared" si="3"/>
        <v/>
      </c>
    </row>
    <row r="30" spans="1:23" x14ac:dyDescent="0.3">
      <c r="A30" s="1">
        <v>3</v>
      </c>
      <c r="B30" t="s">
        <v>44</v>
      </c>
      <c r="C30">
        <v>-0.21</v>
      </c>
      <c r="D30">
        <v>-0.17</v>
      </c>
      <c r="E30">
        <v>-0.89</v>
      </c>
      <c r="F30">
        <v>-0.31</v>
      </c>
      <c r="J30">
        <f>IF(K30 &lt;&gt; "",9, 0)</f>
        <v>0</v>
      </c>
      <c r="K30" t="str">
        <f>IF(I185="pos_trend",B185,"")</f>
        <v/>
      </c>
      <c r="L30" t="str">
        <f t="shared" si="0"/>
        <v/>
      </c>
      <c r="M30" t="str">
        <f t="shared" si="2"/>
        <v>revenue, gross income</v>
      </c>
      <c r="T30">
        <f>IF(U30 &lt;&gt; "",9, 0)</f>
        <v>0</v>
      </c>
      <c r="U30" t="str">
        <f>IF(I178="pos_trend",B178,"")</f>
        <v/>
      </c>
      <c r="V30" t="str">
        <f t="shared" si="1"/>
        <v/>
      </c>
      <c r="W30" t="str">
        <f t="shared" si="3"/>
        <v/>
      </c>
    </row>
    <row r="31" spans="1:23" x14ac:dyDescent="0.3">
      <c r="A31" s="1">
        <v>4</v>
      </c>
      <c r="B31" t="s">
        <v>45</v>
      </c>
      <c r="C31">
        <v>-0.26</v>
      </c>
      <c r="D31">
        <v>-0.21</v>
      </c>
      <c r="E31">
        <v>-1.05</v>
      </c>
      <c r="F31">
        <v>-0.96</v>
      </c>
      <c r="J31">
        <f>IF(K31 &lt;&gt; "",10, 0)</f>
        <v>0</v>
      </c>
      <c r="K31" t="str">
        <f>IF(I186="pos_trend",B186,"")</f>
        <v/>
      </c>
      <c r="L31" t="str">
        <f t="shared" si="0"/>
        <v/>
      </c>
      <c r="M31" t="str">
        <f t="shared" si="2"/>
        <v>revenue, gross income</v>
      </c>
      <c r="T31">
        <f>IF(U31 &lt;&gt; "",10, 0)</f>
        <v>0</v>
      </c>
      <c r="U31" t="str">
        <f>IF(I199="pos_trend",B199,"")</f>
        <v/>
      </c>
      <c r="V31" t="str">
        <f t="shared" si="1"/>
        <v/>
      </c>
      <c r="W31" t="str">
        <f t="shared" si="3"/>
        <v/>
      </c>
    </row>
    <row r="32" spans="1:23" x14ac:dyDescent="0.3">
      <c r="J32">
        <f>IF(K32 &lt;&gt; "",11, 0)</f>
        <v>0</v>
      </c>
      <c r="K32" t="str">
        <f>IF(I187="pos_trend",B187,"")</f>
        <v/>
      </c>
      <c r="L32" t="str">
        <f t="shared" si="0"/>
        <v/>
      </c>
      <c r="M32" t="str">
        <f t="shared" si="2"/>
        <v>revenue, gross income</v>
      </c>
      <c r="T32">
        <f>IF(U32 &lt;&gt; "",11, 0)</f>
        <v>0</v>
      </c>
      <c r="U32" t="str">
        <f>IF(I209="pos_trend",B209,"")</f>
        <v/>
      </c>
      <c r="V32" t="str">
        <f t="shared" si="1"/>
        <v/>
      </c>
      <c r="W32" t="str">
        <f t="shared" si="3"/>
        <v/>
      </c>
    </row>
    <row r="33" spans="1:23" x14ac:dyDescent="0.3">
      <c r="B33" s="1" t="s">
        <v>46</v>
      </c>
      <c r="C33" s="1" t="s">
        <v>37</v>
      </c>
      <c r="D33" s="1" t="s">
        <v>38</v>
      </c>
      <c r="E33" s="1" t="s">
        <v>39</v>
      </c>
      <c r="F33" s="1" t="s">
        <v>40</v>
      </c>
      <c r="J33">
        <f>IF(K33 &lt;&gt; "",12, 0)</f>
        <v>0</v>
      </c>
      <c r="K33" t="str">
        <f>IF(I195="pos_trend",B195,"")</f>
        <v/>
      </c>
      <c r="L33" t="str">
        <f t="shared" si="0"/>
        <v/>
      </c>
      <c r="M33" t="str">
        <f t="shared" si="2"/>
        <v>revenue, gross income</v>
      </c>
      <c r="T33">
        <f>IF(U33 &lt;&gt; "",12, 0)</f>
        <v>0</v>
      </c>
      <c r="U33" t="str">
        <f>IF(I231="pos_trend",B231,"")</f>
        <v/>
      </c>
      <c r="V33" t="str">
        <f t="shared" si="1"/>
        <v/>
      </c>
      <c r="W33" t="str">
        <f t="shared" si="3"/>
        <v/>
      </c>
    </row>
    <row r="34" spans="1:23" x14ac:dyDescent="0.3">
      <c r="A34" s="1">
        <v>0</v>
      </c>
      <c r="B34" t="s">
        <v>41</v>
      </c>
      <c r="C34" t="s">
        <v>2512</v>
      </c>
      <c r="D34" t="s">
        <v>2512</v>
      </c>
      <c r="E34" t="s">
        <v>2512</v>
      </c>
      <c r="F34" t="s">
        <v>2512</v>
      </c>
      <c r="J34">
        <f>IF(K34 &lt;&gt; "",13, 0)</f>
        <v>0</v>
      </c>
      <c r="K34" t="str">
        <f>IF(I196="pos_trend",B196,"")</f>
        <v/>
      </c>
      <c r="L34" t="str">
        <f t="shared" si="0"/>
        <v/>
      </c>
      <c r="M34" t="str">
        <f t="shared" si="2"/>
        <v>revenue, gross income</v>
      </c>
      <c r="T34">
        <f>IF(U34 &lt;&gt; "",13, 0)</f>
        <v>0</v>
      </c>
      <c r="U34" t="str">
        <f>IF(I251="pos_trend",B251,"")</f>
        <v/>
      </c>
      <c r="V34" t="str">
        <f t="shared" si="1"/>
        <v/>
      </c>
      <c r="W34" t="str">
        <f t="shared" si="3"/>
        <v/>
      </c>
    </row>
    <row r="35" spans="1:23" x14ac:dyDescent="0.3">
      <c r="A35" s="1">
        <v>1</v>
      </c>
      <c r="B35" t="s">
        <v>42</v>
      </c>
      <c r="C35" t="s">
        <v>8879</v>
      </c>
      <c r="D35" t="s">
        <v>8987</v>
      </c>
      <c r="E35" t="s">
        <v>8988</v>
      </c>
      <c r="F35" t="s">
        <v>4848</v>
      </c>
      <c r="J35">
        <f>IF(K35 &lt;&gt; "",14, 0)</f>
        <v>0</v>
      </c>
      <c r="K35" t="str">
        <f>IF(I201="pos_trend",B201,"")</f>
        <v/>
      </c>
      <c r="L35" t="str">
        <f t="shared" si="0"/>
        <v/>
      </c>
      <c r="M35" t="str">
        <f t="shared" si="2"/>
        <v>revenue, gross income</v>
      </c>
      <c r="T35">
        <f>IF(U35 &lt;&gt; "",14, 0)</f>
        <v>0</v>
      </c>
      <c r="U35" t="str">
        <f>IF(I279="pos_trend",B279,"")</f>
        <v/>
      </c>
      <c r="V35" t="str">
        <f t="shared" si="1"/>
        <v/>
      </c>
      <c r="W35" t="str">
        <f t="shared" si="3"/>
        <v/>
      </c>
    </row>
    <row r="36" spans="1:23" x14ac:dyDescent="0.3">
      <c r="A36" s="1">
        <v>2</v>
      </c>
      <c r="B36" t="s">
        <v>43</v>
      </c>
      <c r="C36" t="s">
        <v>3923</v>
      </c>
      <c r="D36" t="s">
        <v>8989</v>
      </c>
      <c r="E36" t="s">
        <v>8990</v>
      </c>
      <c r="F36" t="s">
        <v>8677</v>
      </c>
      <c r="J36">
        <f>IF(K36 &lt;&gt; "",15, 0)</f>
        <v>0</v>
      </c>
      <c r="K36" t="str">
        <f>IF(I202="pos_trend",B202,"")</f>
        <v/>
      </c>
      <c r="L36" t="str">
        <f t="shared" si="0"/>
        <v/>
      </c>
      <c r="M36" t="str">
        <f t="shared" si="2"/>
        <v>revenue, gross income</v>
      </c>
      <c r="T36">
        <f>IF(U36 &lt;&gt; "",15, 0)</f>
        <v>15</v>
      </c>
      <c r="U36" t="str">
        <f>IF(I336="pos_trend",B336,"")</f>
        <v>Other Proceeds from Sale of Stock</v>
      </c>
      <c r="V36" t="str">
        <f t="shared" si="1"/>
        <v>other proceeds from sale of stock</v>
      </c>
      <c r="W36" t="str">
        <f t="shared" si="3"/>
        <v>, other proceeds from sale of stock</v>
      </c>
    </row>
    <row r="37" spans="1:23" x14ac:dyDescent="0.3">
      <c r="A37" s="1">
        <v>3</v>
      </c>
      <c r="B37" t="s">
        <v>44</v>
      </c>
      <c r="C37" t="s">
        <v>8991</v>
      </c>
      <c r="D37" t="s">
        <v>8992</v>
      </c>
      <c r="E37" t="s">
        <v>8993</v>
      </c>
      <c r="F37" t="s">
        <v>8994</v>
      </c>
      <c r="J37">
        <f>IF(K37 &lt;&gt; "",16, 0)</f>
        <v>0</v>
      </c>
      <c r="K37" t="str">
        <f>IF(I203="pos_trend",B203,"")</f>
        <v/>
      </c>
      <c r="L37" t="str">
        <f t="shared" si="0"/>
        <v/>
      </c>
      <c r="M37" t="str">
        <f t="shared" si="2"/>
        <v>revenue, gross income</v>
      </c>
      <c r="T37">
        <f>IF(U37 &lt;&gt; "",16, 0)</f>
        <v>0</v>
      </c>
      <c r="U37" t="str">
        <f>IF(I235="pos_trend",B235,"")</f>
        <v/>
      </c>
      <c r="V37" t="str">
        <f t="shared" si="1"/>
        <v/>
      </c>
      <c r="W37" t="str">
        <f t="shared" si="3"/>
        <v>, other proceeds from sale of stock</v>
      </c>
    </row>
    <row r="38" spans="1:23" x14ac:dyDescent="0.3">
      <c r="A38" s="1">
        <v>4</v>
      </c>
      <c r="B38" t="s">
        <v>60</v>
      </c>
      <c r="C38" t="s">
        <v>8995</v>
      </c>
      <c r="D38" t="s">
        <v>8996</v>
      </c>
      <c r="E38" t="s">
        <v>8997</v>
      </c>
      <c r="F38" t="s">
        <v>8988</v>
      </c>
      <c r="J38">
        <f>IF(K38 &lt;&gt; "",17, 0)</f>
        <v>0</v>
      </c>
      <c r="K38" t="str">
        <f>IF(I351="pos_trend",B351,"")</f>
        <v/>
      </c>
      <c r="L38" t="str">
        <f t="shared" si="0"/>
        <v/>
      </c>
      <c r="M38" t="str">
        <f t="shared" si="2"/>
        <v>revenue, gross income</v>
      </c>
      <c r="T38">
        <f>IF(U38 &lt;&gt; "",17, 0)</f>
        <v>0</v>
      </c>
      <c r="U38" t="str">
        <f>IF(I236="pos_trend",B236,"")</f>
        <v/>
      </c>
      <c r="V38" t="str">
        <f t="shared" si="1"/>
        <v/>
      </c>
      <c r="W38" t="str">
        <f t="shared" si="3"/>
        <v>, other proceeds from sale of stock</v>
      </c>
    </row>
    <row r="39" spans="1:23" x14ac:dyDescent="0.3">
      <c r="A39" s="1">
        <v>5</v>
      </c>
      <c r="B39" t="s">
        <v>63</v>
      </c>
      <c r="C39" t="s">
        <v>8998</v>
      </c>
      <c r="D39" t="s">
        <v>1234</v>
      </c>
      <c r="E39" t="s">
        <v>1128</v>
      </c>
      <c r="F39" t="s">
        <v>8999</v>
      </c>
      <c r="K39" t="str">
        <f>IF(I352="pos_trend",B352,"")</f>
        <v/>
      </c>
      <c r="M39" t="str">
        <f t="shared" si="2"/>
        <v>revenue, gross income</v>
      </c>
      <c r="W39" t="str">
        <f t="shared" si="3"/>
        <v>, other proceeds from sale of stock</v>
      </c>
    </row>
    <row r="40" spans="1:23" x14ac:dyDescent="0.3">
      <c r="J40">
        <f>MAX(J22:J39)</f>
        <v>3</v>
      </c>
      <c r="K40" t="str">
        <f>VLOOKUP(J40,J22:K39,2,FALSE)</f>
        <v>Gross Income</v>
      </c>
      <c r="M40" t="str">
        <f>IF(IFERROR(FIND(",",M39),TRUE)=TRUE,M39,IF(NOT(EXACT(K40,UPPER(K40))),SUBSTITUTE(M39,LOWER(K40),"and "&amp;LOWER(K40)),SUBSTITUTE(M39,K40,"and "&amp;K40)))</f>
        <v>revenue, and gross income</v>
      </c>
      <c r="T40">
        <f>MAX(T22:T39)</f>
        <v>15</v>
      </c>
      <c r="U40" t="str">
        <f>VLOOKUP(T40,T22:U39,2,FALSE)</f>
        <v>Other Proceeds from Sale of Stock</v>
      </c>
      <c r="W40" t="str">
        <f>IF(IFERROR(FIND(",",W39),TRUE)=TRUE,W39,IF(NOT(EXACT(U40,UPPER(U40))),SUBSTITUTE(W39,LOWER(U40),"and "&amp;LOWER(U40)),SUBSTITUTE(W39,U40,"and "&amp;U40)))</f>
        <v>, and other proceeds from sale of stock</v>
      </c>
    </row>
    <row r="41" spans="1:23" x14ac:dyDescent="0.3">
      <c r="B41" s="1" t="s">
        <v>68</v>
      </c>
      <c r="C41" s="1" t="s">
        <v>69</v>
      </c>
      <c r="D41" s="1" t="s">
        <v>70</v>
      </c>
      <c r="E41" s="1" t="s">
        <v>71</v>
      </c>
      <c r="F41" s="1" t="s">
        <v>72</v>
      </c>
    </row>
    <row r="42" spans="1:23" x14ac:dyDescent="0.3">
      <c r="A42" s="1">
        <v>0</v>
      </c>
      <c r="B42" t="s">
        <v>73</v>
      </c>
      <c r="C42" t="s">
        <v>9000</v>
      </c>
      <c r="D42" t="s">
        <v>9001</v>
      </c>
      <c r="E42" t="s">
        <v>9002</v>
      </c>
      <c r="F42" t="s">
        <v>9003</v>
      </c>
      <c r="K42" t="str">
        <f>SUBSTITUTE(IF(M40&lt;&gt;"", D1 &amp; " has managed to increase " &amp; M40 &amp; " each year since " &amp; C144, "No positive trends")," , "," ")</f>
        <v>AtriCure has managed to increase revenue, and gross income each year since 2012</v>
      </c>
      <c r="U42" t="str">
        <f>SUBSTITUTE(IF(W40&lt;&gt;"", D1 &amp; " has managed to increase " &amp; W40 &amp; " each year since " &amp; C144, "No positive trends")," , "," ")</f>
        <v>AtriCure has managed to increase and other proceeds from sale of stock each year since 2012</v>
      </c>
    </row>
    <row r="43" spans="1:23" x14ac:dyDescent="0.3">
      <c r="A43" s="1">
        <v>1</v>
      </c>
      <c r="B43" t="s">
        <v>78</v>
      </c>
      <c r="C43" t="s">
        <v>9004</v>
      </c>
      <c r="D43" t="s">
        <v>9005</v>
      </c>
      <c r="E43" t="s">
        <v>1827</v>
      </c>
      <c r="F43" t="s">
        <v>9006</v>
      </c>
    </row>
    <row r="44" spans="1:23" x14ac:dyDescent="0.3">
      <c r="A44" s="1">
        <v>2</v>
      </c>
      <c r="B44" t="s">
        <v>82</v>
      </c>
      <c r="C44" t="s">
        <v>3783</v>
      </c>
      <c r="D44" t="s">
        <v>3965</v>
      </c>
      <c r="E44" t="s">
        <v>3783</v>
      </c>
      <c r="F44" t="s">
        <v>6634</v>
      </c>
    </row>
    <row r="45" spans="1:23" x14ac:dyDescent="0.3">
      <c r="A45" s="1">
        <v>3</v>
      </c>
      <c r="B45" t="s">
        <v>87</v>
      </c>
      <c r="C45" t="s">
        <v>9007</v>
      </c>
      <c r="D45" t="s">
        <v>1836</v>
      </c>
      <c r="E45" t="s">
        <v>2949</v>
      </c>
      <c r="F45" t="s">
        <v>446</v>
      </c>
    </row>
    <row r="47" spans="1:23" x14ac:dyDescent="0.3">
      <c r="B47" s="1" t="s">
        <v>92</v>
      </c>
      <c r="C47" s="1" t="s">
        <v>37</v>
      </c>
      <c r="D47" s="1" t="s">
        <v>38</v>
      </c>
      <c r="E47" s="1" t="s">
        <v>39</v>
      </c>
      <c r="F47" s="1" t="s">
        <v>40</v>
      </c>
    </row>
    <row r="48" spans="1:23" x14ac:dyDescent="0.3">
      <c r="A48" s="1">
        <v>0</v>
      </c>
      <c r="B48" t="s">
        <v>93</v>
      </c>
      <c r="C48">
        <v>-0.26</v>
      </c>
      <c r="D48">
        <v>-0.21</v>
      </c>
      <c r="E48">
        <v>-0.96</v>
      </c>
      <c r="F48">
        <v>-0.66</v>
      </c>
    </row>
    <row r="49" spans="1:14" x14ac:dyDescent="0.3">
      <c r="A49" s="1">
        <v>1</v>
      </c>
      <c r="B49" t="s">
        <v>94</v>
      </c>
      <c r="C49">
        <v>-0.26</v>
      </c>
      <c r="D49">
        <v>-0.21</v>
      </c>
      <c r="E49">
        <v>-0.96</v>
      </c>
      <c r="F49">
        <v>-0.66</v>
      </c>
    </row>
    <row r="50" spans="1:14" x14ac:dyDescent="0.3">
      <c r="A50" s="1">
        <v>2</v>
      </c>
      <c r="B50" t="s">
        <v>95</v>
      </c>
      <c r="C50">
        <v>-0.26</v>
      </c>
      <c r="D50">
        <v>-0.21</v>
      </c>
      <c r="E50">
        <v>-0.96</v>
      </c>
      <c r="F50">
        <v>-0.66</v>
      </c>
    </row>
    <row r="51" spans="1:14" x14ac:dyDescent="0.3">
      <c r="A51" s="1">
        <v>3</v>
      </c>
      <c r="B51" t="s">
        <v>96</v>
      </c>
      <c r="C51">
        <v>-0.26</v>
      </c>
      <c r="D51">
        <v>-0.21</v>
      </c>
      <c r="E51">
        <v>-0.95</v>
      </c>
      <c r="F51">
        <v>-0.66</v>
      </c>
    </row>
    <row r="52" spans="1:14" x14ac:dyDescent="0.3">
      <c r="A52" s="1">
        <v>4</v>
      </c>
      <c r="B52" t="s">
        <v>97</v>
      </c>
      <c r="C52">
        <v>-0.27</v>
      </c>
      <c r="D52">
        <v>-0.22</v>
      </c>
      <c r="E52">
        <v>-0.99</v>
      </c>
      <c r="F52">
        <v>-0.7</v>
      </c>
    </row>
    <row r="54" spans="1:14" x14ac:dyDescent="0.3">
      <c r="B54" s="1" t="s">
        <v>98</v>
      </c>
      <c r="C54" s="1" t="s">
        <v>37</v>
      </c>
      <c r="D54" s="1" t="s">
        <v>38</v>
      </c>
      <c r="E54" s="1" t="s">
        <v>39</v>
      </c>
      <c r="F54" s="1" t="s">
        <v>40</v>
      </c>
    </row>
    <row r="55" spans="1:14" x14ac:dyDescent="0.3">
      <c r="A55" s="1">
        <v>0</v>
      </c>
      <c r="B55" t="s">
        <v>99</v>
      </c>
    </row>
    <row r="56" spans="1:14" x14ac:dyDescent="0.3">
      <c r="A56" s="1">
        <v>1</v>
      </c>
      <c r="B56" t="s">
        <v>100</v>
      </c>
    </row>
    <row r="57" spans="1:14" x14ac:dyDescent="0.3">
      <c r="A57" s="1">
        <v>2</v>
      </c>
      <c r="B57" t="s">
        <v>101</v>
      </c>
    </row>
    <row r="58" spans="1:14" x14ac:dyDescent="0.3">
      <c r="A58" s="1">
        <v>3</v>
      </c>
      <c r="B58" t="s">
        <v>102</v>
      </c>
    </row>
    <row r="60" spans="1:14" x14ac:dyDescent="0.3">
      <c r="B60" s="1" t="s">
        <v>103</v>
      </c>
      <c r="C60" s="1" t="s">
        <v>9008</v>
      </c>
      <c r="D60" s="1" t="s">
        <v>105</v>
      </c>
      <c r="E60" s="1" t="s">
        <v>106</v>
      </c>
      <c r="F60" s="1" t="s">
        <v>107</v>
      </c>
      <c r="I60" t="str">
        <f t="shared" ref="I60:I123" si="4">IF(AND(K60&gt; J60, L60&gt; K60, M60&gt; L60, N60&gt; M60), "pos_trend", IF(AND(K60&lt; J60, L60&lt; K60, M60&lt; L60, N60&lt; M60), "neg_trend", "N/A"))</f>
        <v>N/A</v>
      </c>
      <c r="J60" t="str">
        <f t="shared" ref="J60:J123" si="5">IFERROR(IF(TRIM(C60)="-", "N/A", IF(RIGHT(C60,1)=")",IF(RIGHT(C60,2)="T)",-1000000000000*VALUE(MID(C60,2,LEN(C60)-3)),IF(RIGHT(C60,2)="M)",-1000000*VALUE(MID(C60,2,LEN(C60)-3)),IF(RIGHT(C60,2)="B)",-1000000000*VALUE(MID(C60,2,LEN(C60)-3)),IF(RIGHT(C60,2)="k)",-1000*VALUE(MID(C60,2,LEN(C60)-3)),VALUE(SUBSTITUTE(C60,",","")))))),IF(RIGHT(C60,1)="T",1000000000000*VALUE(LEFT(C60,LEN(C60)-1)),IF(RIGHT(C60,1)="M",1000000*VALUE(LEFT(C60,LEN(C60)-1)),IF(RIGHT(C60,1)="B",1000000000*VALUE(LEFT(C60,LEN(C60)-1)),IF(RIGHT(C60,1)="%",0.01*VALUE(LEFT(C60,LEN(C60)-1)),IF(RIGHT(C60,1)="k",1000*VALUE(LEFT(C60,LEN(C60)-1)),VALUE(SUBSTITUTE(C60,",",""))))))))),"N/A")</f>
        <v>N/A</v>
      </c>
      <c r="K60" t="str">
        <f t="shared" ref="K60:K123" si="6">IFERROR(IF(TRIM(D60)="-", "N/A", IF(RIGHT(D60,1)=")",IF(RIGHT(D60,2)="T)",-1000000000000*VALUE(MID(D60,2,LEN(D60)-3)),IF(RIGHT(D60,2)="M)",-1000000*VALUE(MID(D60,2,LEN(D60)-3)),IF(RIGHT(D60,2)="B)",-1000000000*VALUE(MID(D60,2,LEN(D60)-3)),IF(RIGHT(D60,2)="k)",-1000*VALUE(MID(D60,2,LEN(D60)-3)),VALUE(SUBSTITUTE(D60,",","")))))),IF(RIGHT(D60,1)="T",1000000000000*VALUE(LEFT(D60,LEN(D60)-1)),IF(RIGHT(D60,1)="M",1000000*VALUE(LEFT(D60,LEN(D60)-1)),IF(RIGHT(D60,1)="B",1000000000*VALUE(LEFT(D60,LEN(D60)-1)),IF(RIGHT(D60,1)="%",0.01*VALUE(LEFT(D60,LEN(D60)-1)),IF(RIGHT(D60,1)="k",1000*VALUE(LEFT(D60,LEN(D60)-1)),VALUE(SUBSTITUTE(D60,",",""))))))))),"N/A")</f>
        <v>N/A</v>
      </c>
      <c r="L60" t="str">
        <f t="shared" ref="L60:L123" si="7">IFERROR(IF(TRIM(E60)="-", "N/A", IF(RIGHT(E60,1)=")",IF(RIGHT(E60,2)="T)",-1000000000000*VALUE(MID(E60,2,LEN(E60)-3)),IF(RIGHT(E60,2)="M)",-1000000*VALUE(MID(E60,2,LEN(E60)-3)),IF(RIGHT(E60,2)="B)",-1000000000*VALUE(MID(E60,2,LEN(E60)-3)),IF(RIGHT(E60,2)="k)",-1000*VALUE(MID(E60,2,LEN(E60)-3)),VALUE(SUBSTITUTE(E60,",","")))))),IF(RIGHT(E60,1)="T",1000000000000*VALUE(LEFT(E60,LEN(E60)-1)),IF(RIGHT(E60,1)="M",1000000*VALUE(LEFT(E60,LEN(E60)-1)),IF(RIGHT(E60,1)="B",1000000000*VALUE(LEFT(E60,LEN(E60)-1)),IF(RIGHT(E60,1)="%",0.01*VALUE(LEFT(E60,LEN(E60)-1)),IF(RIGHT(E60,1)="k",1000*VALUE(LEFT(E60,LEN(E60)-1)),VALUE(SUBSTITUTE(E60,",",""))))))))),"N/A")</f>
        <v>N/A</v>
      </c>
      <c r="M60" t="str">
        <f t="shared" ref="M60:M123" si="8">IFERROR(IF(TRIM(F60)="-", "N/A", IF(RIGHT(F60,1)=")",IF(RIGHT(F60,2)="T)",-1000000000000*VALUE(MID(F60,2,LEN(F60)-3)),IF(RIGHT(F60,2)="M)",-1000000*VALUE(MID(F60,2,LEN(F60)-3)),IF(RIGHT(F60,2)="B)",-1000000000*VALUE(MID(F60,2,LEN(F60)-3)),IF(RIGHT(F60,2)="k)",-1000*VALUE(MID(F60,2,LEN(F60)-3)),VALUE(SUBSTITUTE(F60,",","")))))),IF(RIGHT(F60,1)="T",1000000000000*VALUE(LEFT(F60,LEN(F60)-1)),IF(RIGHT(F60,1)="M",1000000*VALUE(LEFT(F60,LEN(F60)-1)),IF(RIGHT(F60,1)="B",1000000000*VALUE(LEFT(F60,LEN(F60)-1)),IF(RIGHT(F60,1)="%",0.01*VALUE(LEFT(F60,LEN(F60)-1)),IF(RIGHT(F60,1)="k",1000*VALUE(LEFT(F60,LEN(F60)-1)),VALUE(SUBSTITUTE(F60,",",""))))))))),"N/A")</f>
        <v>N/A</v>
      </c>
      <c r="N60" t="str">
        <f t="shared" ref="N60:N123" si="9">IFERROR(IF(TRIM(G60)="-", "N/A", IF(RIGHT(G60,1)=")",IF(RIGHT(G60,2)="T)",-1000000000000*VALUE(MID(G60,2,LEN(G60)-3)),IF(RIGHT(G60,2)="M)",-1000000*VALUE(MID(G60,2,LEN(G60)-3)),IF(RIGHT(G60,2)="B)",-1000000000*VALUE(MID(G60,2,LEN(G60)-3)),IF(RIGHT(G60,2)="k)",-1000*VALUE(MID(G60,2,LEN(G60)-3)),VALUE(SUBSTITUTE(G60,",","")))))),IF(RIGHT(G60,1)="T",1000000000000*VALUE(LEFT(G60,LEN(G60)-1)),IF(RIGHT(G60,1)="M",1000000*VALUE(LEFT(G60,LEN(G60)-1)),IF(RIGHT(G60,1)="B",1000000000*VALUE(LEFT(G60,LEN(G60)-1)),IF(RIGHT(G60,1)="%",0.01*VALUE(LEFT(G60,LEN(G60)-1)),IF(RIGHT(G60,1)="k",1000*VALUE(LEFT(G60,LEN(G60)-1)),VALUE(SUBSTITUTE(G60,",",""))))))))),"N/A")</f>
        <v>N/A</v>
      </c>
    </row>
    <row r="61" spans="1:14" x14ac:dyDescent="0.3">
      <c r="A61" s="1">
        <v>0</v>
      </c>
      <c r="B61" t="s">
        <v>108</v>
      </c>
      <c r="F61">
        <v>0.19</v>
      </c>
      <c r="I61" t="str">
        <f t="shared" si="4"/>
        <v>N/A</v>
      </c>
      <c r="J61" t="str">
        <f t="shared" si="5"/>
        <v>N/A</v>
      </c>
      <c r="K61" t="str">
        <f t="shared" si="6"/>
        <v>N/A</v>
      </c>
      <c r="L61" t="str">
        <f t="shared" si="7"/>
        <v>N/A</v>
      </c>
      <c r="M61">
        <f t="shared" si="8"/>
        <v>0.19</v>
      </c>
      <c r="N61" t="str">
        <f t="shared" si="9"/>
        <v>N/A</v>
      </c>
    </row>
    <row r="62" spans="1:14" x14ac:dyDescent="0.3">
      <c r="A62" s="1">
        <v>1</v>
      </c>
      <c r="B62" t="s">
        <v>110</v>
      </c>
      <c r="F62">
        <v>0.22</v>
      </c>
      <c r="I62" t="str">
        <f t="shared" si="4"/>
        <v>N/A</v>
      </c>
      <c r="J62" t="str">
        <f t="shared" si="5"/>
        <v>N/A</v>
      </c>
      <c r="K62" t="str">
        <f t="shared" si="6"/>
        <v>N/A</v>
      </c>
      <c r="L62" t="str">
        <f t="shared" si="7"/>
        <v>N/A</v>
      </c>
      <c r="M62">
        <f t="shared" si="8"/>
        <v>0.22</v>
      </c>
      <c r="N62" t="str">
        <f t="shared" si="9"/>
        <v>N/A</v>
      </c>
    </row>
    <row r="63" spans="1:14" x14ac:dyDescent="0.3">
      <c r="A63" s="1">
        <v>2</v>
      </c>
      <c r="B63" t="s">
        <v>112</v>
      </c>
      <c r="C63" t="s">
        <v>446</v>
      </c>
      <c r="F63">
        <v>0.08</v>
      </c>
      <c r="I63" t="str">
        <f t="shared" si="4"/>
        <v>N/A</v>
      </c>
      <c r="J63">
        <f t="shared" si="5"/>
        <v>8.5999999999999993E-2</v>
      </c>
      <c r="K63" t="str">
        <f t="shared" si="6"/>
        <v>N/A</v>
      </c>
      <c r="L63" t="str">
        <f t="shared" si="7"/>
        <v>N/A</v>
      </c>
      <c r="M63">
        <f t="shared" si="8"/>
        <v>0.08</v>
      </c>
      <c r="N63" t="str">
        <f t="shared" si="9"/>
        <v>N/A</v>
      </c>
    </row>
    <row r="64" spans="1:14" x14ac:dyDescent="0.3">
      <c r="A64" s="1">
        <v>3</v>
      </c>
      <c r="B64" t="s">
        <v>114</v>
      </c>
      <c r="C64" t="s">
        <v>9009</v>
      </c>
      <c r="F64">
        <v>0.12</v>
      </c>
      <c r="I64" t="str">
        <f t="shared" si="4"/>
        <v>N/A</v>
      </c>
      <c r="J64">
        <f t="shared" si="5"/>
        <v>0.312</v>
      </c>
      <c r="K64" t="str">
        <f t="shared" si="6"/>
        <v>N/A</v>
      </c>
      <c r="L64" t="str">
        <f t="shared" si="7"/>
        <v>N/A</v>
      </c>
      <c r="M64">
        <f t="shared" si="8"/>
        <v>0.12</v>
      </c>
      <c r="N64" t="str">
        <f t="shared" si="9"/>
        <v>N/A</v>
      </c>
    </row>
    <row r="65" spans="1:14" x14ac:dyDescent="0.3">
      <c r="A65" s="1">
        <v>4</v>
      </c>
      <c r="B65" t="s">
        <v>116</v>
      </c>
      <c r="C65" t="s">
        <v>109</v>
      </c>
      <c r="F65">
        <v>0.08</v>
      </c>
      <c r="I65" t="str">
        <f t="shared" si="4"/>
        <v>N/A</v>
      </c>
      <c r="J65">
        <f t="shared" si="5"/>
        <v>0.2</v>
      </c>
      <c r="K65" t="str">
        <f t="shared" si="6"/>
        <v>N/A</v>
      </c>
      <c r="L65" t="str">
        <f t="shared" si="7"/>
        <v>N/A</v>
      </c>
      <c r="M65">
        <f t="shared" si="8"/>
        <v>0.08</v>
      </c>
      <c r="N65" t="str">
        <f t="shared" si="9"/>
        <v>N/A</v>
      </c>
    </row>
    <row r="66" spans="1:14" x14ac:dyDescent="0.3">
      <c r="A66" s="1">
        <v>5</v>
      </c>
      <c r="B66" t="s">
        <v>118</v>
      </c>
      <c r="I66" t="str">
        <f t="shared" si="4"/>
        <v>N/A</v>
      </c>
      <c r="J66" t="str">
        <f t="shared" si="5"/>
        <v>N/A</v>
      </c>
      <c r="K66" t="str">
        <f t="shared" si="6"/>
        <v>N/A</v>
      </c>
      <c r="L66" t="str">
        <f t="shared" si="7"/>
        <v>N/A</v>
      </c>
      <c r="M66" t="str">
        <f t="shared" si="8"/>
        <v>N/A</v>
      </c>
      <c r="N66" t="str">
        <f t="shared" si="9"/>
        <v>N/A</v>
      </c>
    </row>
    <row r="67" spans="1:14" x14ac:dyDescent="0.3">
      <c r="D67" t="s">
        <v>120</v>
      </c>
      <c r="E67" t="str">
        <f>C1</f>
        <v>AtriCure, Inc. (ATRC)</v>
      </c>
      <c r="I67" t="str">
        <f t="shared" si="4"/>
        <v>N/A</v>
      </c>
      <c r="J67" t="str">
        <f t="shared" si="5"/>
        <v>N/A</v>
      </c>
      <c r="K67" t="str">
        <f t="shared" si="6"/>
        <v>N/A</v>
      </c>
      <c r="L67" t="str">
        <f t="shared" si="7"/>
        <v>N/A</v>
      </c>
      <c r="M67" t="str">
        <f t="shared" si="8"/>
        <v>N/A</v>
      </c>
      <c r="N67" t="str">
        <f t="shared" si="9"/>
        <v>N/A</v>
      </c>
    </row>
    <row r="68" spans="1:14" x14ac:dyDescent="0.3">
      <c r="A68" s="1">
        <v>0</v>
      </c>
      <c r="B68" t="s">
        <v>121</v>
      </c>
      <c r="C68" t="s">
        <v>8983</v>
      </c>
      <c r="D68">
        <f ca="1">AVERAGE(VALUE(INDIRECT("J"&amp;(MATCH(B68,B69:B500,0)+68))),VALUE(INDIRECT("J"&amp;(MATCH(B68,B69:B500,0)+79))),VALUE(INDIRECT("J"&amp;(MATCH(B68,B69:B500,0)+90))),VALUE(INDIRECT("J"&amp;(MATCH(B68,B69:B500,0)+101))))</f>
        <v>354827500</v>
      </c>
      <c r="E68" t="str">
        <f t="shared" ref="E68:E76" ca="1" si="10">IF(AND(C68&lt;&gt;"",D68&lt;&gt;0),IF(VALUE(J68)&gt;VALUE(K68),"above average","below average"),"no data")</f>
        <v>above average</v>
      </c>
      <c r="I68" t="str">
        <f t="shared" ca="1" si="4"/>
        <v>N/A</v>
      </c>
      <c r="J68">
        <f t="shared" si="5"/>
        <v>800460000</v>
      </c>
      <c r="K68">
        <f t="shared" ca="1" si="6"/>
        <v>354827500</v>
      </c>
      <c r="L68" t="str">
        <f t="shared" ca="1" si="7"/>
        <v>N/A</v>
      </c>
      <c r="M68" t="str">
        <f t="shared" si="8"/>
        <v>N/A</v>
      </c>
      <c r="N68" t="str">
        <f t="shared" si="9"/>
        <v>N/A</v>
      </c>
    </row>
    <row r="69" spans="1:14" x14ac:dyDescent="0.3">
      <c r="A69" s="1">
        <v>1</v>
      </c>
      <c r="B69" t="s">
        <v>122</v>
      </c>
      <c r="D69" t="e">
        <f ca="1">AVERAGE(VALUE(INDIRECT("J"&amp;(MATCH(B69,B70:B501,0)+69))),VALUE(INDIRECT("J"&amp;(MATCH(B69,B70:B501,0)+80))),VALUE(INDIRECT("J"&amp;(MATCH(B69,B70:B501,0)+91))),VALUE(INDIRECT("J"&amp;(MATCH(B69,B70:B501,0)+102))))</f>
        <v>#VALUE!</v>
      </c>
      <c r="E69" t="e">
        <f t="shared" ca="1" si="10"/>
        <v>#VALUE!</v>
      </c>
      <c r="I69" t="str">
        <f t="shared" ca="1" si="4"/>
        <v>N/A</v>
      </c>
      <c r="J69" t="str">
        <f t="shared" si="5"/>
        <v>N/A</v>
      </c>
      <c r="K69" t="str">
        <f t="shared" ca="1" si="6"/>
        <v>N/A</v>
      </c>
      <c r="L69" t="str">
        <f t="shared" ca="1" si="7"/>
        <v>N/A</v>
      </c>
      <c r="M69" t="str">
        <f t="shared" si="8"/>
        <v>N/A</v>
      </c>
      <c r="N69" t="str">
        <f t="shared" si="9"/>
        <v>N/A</v>
      </c>
    </row>
    <row r="70" spans="1:14" x14ac:dyDescent="0.3">
      <c r="A70" s="1">
        <v>2</v>
      </c>
      <c r="B70" t="s">
        <v>123</v>
      </c>
      <c r="C70" t="s">
        <v>8984</v>
      </c>
      <c r="D70">
        <f ca="1">AVERAGE(VALUE(INDIRECT("J"&amp;(MATCH(B70,B71:B502,0)+70))),VALUE(INDIRECT("J"&amp;(MATCH(B70,B71:B502,0)+81))),VALUE(INDIRECT("J"&amp;(MATCH(B70,B71:B502,0)+92))),VALUE(INDIRECT("J"&amp;(MATCH(B70,B71:B502,0)+103))))</f>
        <v>-9.8574999999999999</v>
      </c>
      <c r="E70" t="str">
        <f t="shared" ca="1" si="10"/>
        <v>below average</v>
      </c>
      <c r="F70" t="str">
        <f t="shared" ref="F70:F76" ca="1" si="11">IF(E70="above average",LOWER(TRIM(IF(ISNUMBER(VALUE(RIGHT(B70,1))),REPLACE(B70,LEN(B70),1,""),B70))),"")</f>
        <v/>
      </c>
      <c r="G70" t="str">
        <f ca="1">IFERROR(LEFT(F70,FIND("(",F70) - 2),F70)</f>
        <v/>
      </c>
      <c r="I70" t="str">
        <f t="shared" ca="1" si="4"/>
        <v>N/A</v>
      </c>
      <c r="J70">
        <f t="shared" si="5"/>
        <v>-22.16</v>
      </c>
      <c r="K70">
        <f t="shared" ca="1" si="6"/>
        <v>-9.8574999999999999</v>
      </c>
      <c r="L70" t="str">
        <f t="shared" ca="1" si="7"/>
        <v>N/A</v>
      </c>
      <c r="M70" t="str">
        <f t="shared" ca="1" si="8"/>
        <v>N/A</v>
      </c>
      <c r="N70" t="str">
        <f t="shared" ca="1" si="9"/>
        <v>N/A</v>
      </c>
    </row>
    <row r="71" spans="1:14" x14ac:dyDescent="0.3">
      <c r="A71" s="1">
        <v>3</v>
      </c>
      <c r="B71" t="s">
        <v>124</v>
      </c>
      <c r="C71" t="s">
        <v>9010</v>
      </c>
      <c r="D71" t="e">
        <f ca="1">AVERAGE(VALUE(INDIRECT("J"&amp;(MATCH(B71,B72:B503,0)+71))),VALUE(INDIRECT("J"&amp;(MATCH(B71,B72:B503,0)+82))),VALUE(INDIRECT("J"&amp;(MATCH(B71,B72:B503,0)+93))),VALUE(INDIRECT("J"&amp;(MATCH(B71,B72:B503,0)+104))))</f>
        <v>#VALUE!</v>
      </c>
      <c r="E71" t="e">
        <f t="shared" ca="1" si="10"/>
        <v>#VALUE!</v>
      </c>
      <c r="F71" t="e">
        <f t="shared" ca="1" si="11"/>
        <v>#VALUE!</v>
      </c>
      <c r="G71" t="e">
        <f t="shared" ref="G71:G76" ca="1" si="12">IF(F71&lt;&gt;"", G70 &amp; ", " &amp; IFERROR(LEFT(F71,FIND("(",F71) - 2),F71),G70)</f>
        <v>#VALUE!</v>
      </c>
      <c r="I71" t="str">
        <f t="shared" ca="1" si="4"/>
        <v>N/A</v>
      </c>
      <c r="J71">
        <f t="shared" si="5"/>
        <v>-35.729999999999997</v>
      </c>
      <c r="K71" t="str">
        <f t="shared" ca="1" si="6"/>
        <v>N/A</v>
      </c>
      <c r="L71" t="str">
        <f t="shared" ca="1" si="7"/>
        <v>N/A</v>
      </c>
      <c r="M71" t="str">
        <f t="shared" ca="1" si="8"/>
        <v>N/A</v>
      </c>
      <c r="N71" t="str">
        <f t="shared" ca="1" si="9"/>
        <v>N/A</v>
      </c>
    </row>
    <row r="72" spans="1:14" x14ac:dyDescent="0.3">
      <c r="A72" s="1">
        <v>4</v>
      </c>
      <c r="B72" t="s">
        <v>126</v>
      </c>
      <c r="C72" t="s">
        <v>9011</v>
      </c>
      <c r="D72">
        <f ca="1">AVERAGE(VALUE(INDIRECT("J"&amp;(MATCH(B72,B73:B504,0)+72))),VALUE(INDIRECT("J"&amp;(MATCH(B72,B73:B504,0)+83))),VALUE(INDIRECT("J"&amp;(MATCH(B72,B73:B504,0)+94))),VALUE(INDIRECT("J"&amp;(MATCH(B72,B73:B504,0)+105))))</f>
        <v>0.41000000000000003</v>
      </c>
      <c r="E72" t="str">
        <f t="shared" ca="1" si="10"/>
        <v>below average</v>
      </c>
      <c r="F72" t="str">
        <f t="shared" ca="1" si="11"/>
        <v/>
      </c>
      <c r="G72" t="e">
        <f t="shared" ca="1" si="12"/>
        <v>#VALUE!</v>
      </c>
      <c r="I72" t="str">
        <f t="shared" ca="1" si="4"/>
        <v>N/A</v>
      </c>
      <c r="J72">
        <f t="shared" si="5"/>
        <v>-1.24</v>
      </c>
      <c r="K72">
        <f t="shared" ca="1" si="6"/>
        <v>0.41</v>
      </c>
      <c r="L72" t="str">
        <f t="shared" ca="1" si="7"/>
        <v>N/A</v>
      </c>
      <c r="M72" t="str">
        <f t="shared" ca="1" si="8"/>
        <v>N/A</v>
      </c>
      <c r="N72" t="str">
        <f t="shared" ca="1" si="9"/>
        <v>N/A</v>
      </c>
    </row>
    <row r="73" spans="1:14" x14ac:dyDescent="0.3">
      <c r="A73" s="1">
        <v>5</v>
      </c>
      <c r="B73" t="s">
        <v>128</v>
      </c>
      <c r="C73" t="s">
        <v>3735</v>
      </c>
      <c r="D73">
        <f ca="1">AVERAGE(VALUE(INDIRECT("J"&amp;(MATCH(B73,B74:B505,0)+73))),VALUE(INDIRECT("J"&amp;(MATCH(B73,B74:B505,0)+84))),VALUE(INDIRECT("J"&amp;(MATCH(B73,B74:B505,0)+95))),VALUE(INDIRECT("J"&amp;(MATCH(B73,B74:B505,0)+106))))</f>
        <v>1.2250000000000001</v>
      </c>
      <c r="E73" t="str">
        <f t="shared" ca="1" si="10"/>
        <v>above average</v>
      </c>
      <c r="F73" t="str">
        <f t="shared" ca="1" si="11"/>
        <v>price/sales (ttm)</v>
      </c>
      <c r="G73" t="e">
        <f t="shared" ca="1" si="12"/>
        <v>#VALUE!</v>
      </c>
      <c r="I73" t="str">
        <f t="shared" ca="1" si="4"/>
        <v>N/A</v>
      </c>
      <c r="J73">
        <f t="shared" si="5"/>
        <v>4.99</v>
      </c>
      <c r="K73">
        <f t="shared" ca="1" si="6"/>
        <v>1.2250000000000001</v>
      </c>
      <c r="L73" t="str">
        <f t="shared" ca="1" si="7"/>
        <v>N/A</v>
      </c>
      <c r="M73" t="str">
        <f t="shared" ca="1" si="8"/>
        <v>N/A</v>
      </c>
      <c r="N73" t="str">
        <f t="shared" ca="1" si="9"/>
        <v>N/A</v>
      </c>
    </row>
    <row r="74" spans="1:14" x14ac:dyDescent="0.3">
      <c r="A74" s="1">
        <v>6</v>
      </c>
      <c r="B74" t="s">
        <v>130</v>
      </c>
      <c r="C74" t="s">
        <v>9012</v>
      </c>
      <c r="D74">
        <f ca="1">AVERAGE(VALUE(INDIRECT("J"&amp;(MATCH(B74,B75:B506,0)+74))),VALUE(INDIRECT("J"&amp;(MATCH(B74,B75:B506,0)+85))),VALUE(INDIRECT("J"&amp;(MATCH(B74,B75:B506,0)+96))),VALUE(INDIRECT("J"&amp;(MATCH(B74,B75:B506,0)+107))))</f>
        <v>3.3975</v>
      </c>
      <c r="E74" t="str">
        <f t="shared" ca="1" si="10"/>
        <v>above average</v>
      </c>
      <c r="F74" t="str">
        <f t="shared" ca="1" si="11"/>
        <v>price/book (mrq)</v>
      </c>
      <c r="G74" t="e">
        <f t="shared" ca="1" si="12"/>
        <v>#VALUE!</v>
      </c>
      <c r="I74" t="str">
        <f t="shared" ca="1" si="4"/>
        <v>N/A</v>
      </c>
      <c r="J74">
        <f t="shared" si="5"/>
        <v>4.9800000000000004</v>
      </c>
      <c r="K74">
        <f t="shared" ca="1" si="6"/>
        <v>3.3975</v>
      </c>
      <c r="L74" t="str">
        <f t="shared" ca="1" si="7"/>
        <v>N/A</v>
      </c>
      <c r="M74" t="str">
        <f t="shared" ca="1" si="8"/>
        <v>N/A</v>
      </c>
      <c r="N74" t="str">
        <f t="shared" ca="1" si="9"/>
        <v>N/A</v>
      </c>
    </row>
    <row r="75" spans="1:14" x14ac:dyDescent="0.3">
      <c r="A75" s="1">
        <v>7</v>
      </c>
      <c r="B75" t="s">
        <v>132</v>
      </c>
      <c r="D75" t="e">
        <f ca="1">AVERAGE(VALUE(INDIRECT("J"&amp;(MATCH(B75,B76:B507,0)+75))),VALUE(INDIRECT("J"&amp;(MATCH(B75,B76:B507,0)+86))),VALUE(INDIRECT("J"&amp;(MATCH(B75,B76:B507,0)+97))),VALUE(INDIRECT("J"&amp;(MATCH(B75,B76:B507,0)+108))))</f>
        <v>#VALUE!</v>
      </c>
      <c r="E75" t="e">
        <f t="shared" ca="1" si="10"/>
        <v>#VALUE!</v>
      </c>
      <c r="F75" t="e">
        <f t="shared" ca="1" si="11"/>
        <v>#VALUE!</v>
      </c>
      <c r="G75" t="e">
        <f t="shared" ca="1" si="12"/>
        <v>#VALUE!</v>
      </c>
      <c r="I75" t="str">
        <f t="shared" ca="1" si="4"/>
        <v>N/A</v>
      </c>
      <c r="J75" t="str">
        <f t="shared" si="5"/>
        <v>N/A</v>
      </c>
      <c r="K75" t="str">
        <f t="shared" ca="1" si="6"/>
        <v>N/A</v>
      </c>
      <c r="L75" t="str">
        <f t="shared" ca="1" si="7"/>
        <v>N/A</v>
      </c>
      <c r="M75" t="str">
        <f t="shared" ca="1" si="8"/>
        <v>N/A</v>
      </c>
      <c r="N75" t="str">
        <f t="shared" ca="1" si="9"/>
        <v>N/A</v>
      </c>
    </row>
    <row r="76" spans="1:14" x14ac:dyDescent="0.3">
      <c r="A76" s="1">
        <v>8</v>
      </c>
      <c r="B76" t="s">
        <v>133</v>
      </c>
      <c r="D76" t="e">
        <f ca="1">AVERAGE(VALUE(INDIRECT("J"&amp;(MATCH(B76,B77:B508,0)+76))),VALUE(INDIRECT("J"&amp;(MATCH(B76,B77:B508,0)+87))),VALUE(INDIRECT("J"&amp;(MATCH(B76,B77:B508,0)+98))),VALUE(INDIRECT("J"&amp;(MATCH(B76,B77:B508,0)+109))))</f>
        <v>#VALUE!</v>
      </c>
      <c r="E76" t="e">
        <f t="shared" ca="1" si="10"/>
        <v>#VALUE!</v>
      </c>
      <c r="F76" t="e">
        <f t="shared" ca="1" si="11"/>
        <v>#VALUE!</v>
      </c>
      <c r="G76" t="e">
        <f t="shared" ca="1" si="12"/>
        <v>#VALUE!</v>
      </c>
      <c r="I76" t="str">
        <f t="shared" ca="1" si="4"/>
        <v>N/A</v>
      </c>
      <c r="J76" t="str">
        <f t="shared" si="5"/>
        <v>N/A</v>
      </c>
      <c r="K76" t="str">
        <f t="shared" ca="1" si="6"/>
        <v>N/A</v>
      </c>
      <c r="L76" t="str">
        <f t="shared" ca="1" si="7"/>
        <v>N/A</v>
      </c>
      <c r="M76" t="str">
        <f t="shared" ca="1" si="8"/>
        <v>N/A</v>
      </c>
      <c r="N76" t="str">
        <f t="shared" ca="1" si="9"/>
        <v>N/A</v>
      </c>
    </row>
    <row r="77" spans="1:14" x14ac:dyDescent="0.3">
      <c r="F77" t="e">
        <f ca="1">IF(F76="",IF(F75="",IF(F74="",IF(F73="",IF(F72="",IF(F71="",IFERROR(LEFT(F70,FIND("(",F70) - 2),F70),IFERROR(LEFT(F71,FIND("(",F71) - 2),F71)),IFERROR(LEFT(F72,FIND("(",F72) - 2),F72)),IFERROR(LEFT(F73,FIND("(",F73) - 2),F73)),IFERROR(LEFT(F74,FIND("(",F74) - 2),F74)),IFERROR(LEFT(F75,FIND("(",F75) - 2),F75)),IFERROR(LEFT(F76,FIND("(",F76) - 2),F76))</f>
        <v>#VALUE!</v>
      </c>
      <c r="G77" t="e">
        <f ca="1">TRIM(IF(LEFT(G76,1)=",",REPLACE(G76,1,1,""),SUBSTITUTE(G76,F77, "and " &amp; F77)))</f>
        <v>#VALUE!</v>
      </c>
      <c r="I77" t="str">
        <f t="shared" ca="1" si="4"/>
        <v>N/A</v>
      </c>
      <c r="J77" t="str">
        <f t="shared" si="5"/>
        <v>N/A</v>
      </c>
      <c r="K77" t="str">
        <f t="shared" si="6"/>
        <v>N/A</v>
      </c>
      <c r="L77" t="str">
        <f t="shared" si="7"/>
        <v>N/A</v>
      </c>
      <c r="M77" t="str">
        <f t="shared" ca="1" si="8"/>
        <v>N/A</v>
      </c>
      <c r="N77" t="str">
        <f t="shared" ca="1" si="9"/>
        <v>N/A</v>
      </c>
    </row>
    <row r="78" spans="1:14" x14ac:dyDescent="0.3">
      <c r="A78" s="1">
        <v>0</v>
      </c>
      <c r="B78" t="s">
        <v>134</v>
      </c>
      <c r="C78" t="s">
        <v>135</v>
      </c>
      <c r="D78" t="e">
        <f ca="1">IF(COUNTIF(E70:E76,"=above average")&gt;0,"There are some indications that "&amp;D1&amp;" may be overvalued. The company has a higher " &amp; G77 &amp; " than the comparable average", "Inconclusive")</f>
        <v>#VALUE!</v>
      </c>
      <c r="I78" t="str">
        <f t="shared" ca="1" si="4"/>
        <v>N/A</v>
      </c>
      <c r="J78" t="str">
        <f t="shared" si="5"/>
        <v>N/A</v>
      </c>
      <c r="K78" t="str">
        <f t="shared" ca="1" si="6"/>
        <v>N/A</v>
      </c>
      <c r="L78" t="str">
        <f t="shared" si="7"/>
        <v>N/A</v>
      </c>
      <c r="M78" t="str">
        <f t="shared" si="8"/>
        <v>N/A</v>
      </c>
      <c r="N78" t="str">
        <f t="shared" si="9"/>
        <v>N/A</v>
      </c>
    </row>
    <row r="79" spans="1:14" x14ac:dyDescent="0.3">
      <c r="A79" s="1">
        <v>1</v>
      </c>
      <c r="B79" t="s">
        <v>136</v>
      </c>
      <c r="C79" t="s">
        <v>137</v>
      </c>
      <c r="I79" t="str">
        <f t="shared" si="4"/>
        <v>N/A</v>
      </c>
      <c r="J79" t="str">
        <f t="shared" si="5"/>
        <v>N/A</v>
      </c>
      <c r="K79" t="str">
        <f t="shared" si="6"/>
        <v>N/A</v>
      </c>
      <c r="L79" t="str">
        <f t="shared" si="7"/>
        <v>N/A</v>
      </c>
      <c r="M79" t="str">
        <f t="shared" si="8"/>
        <v>N/A</v>
      </c>
      <c r="N79" t="str">
        <f t="shared" si="9"/>
        <v>N/A</v>
      </c>
    </row>
    <row r="80" spans="1:14" x14ac:dyDescent="0.3">
      <c r="I80" t="str">
        <f t="shared" si="4"/>
        <v>N/A</v>
      </c>
      <c r="J80" t="str">
        <f t="shared" si="5"/>
        <v>N/A</v>
      </c>
      <c r="K80" t="str">
        <f t="shared" si="6"/>
        <v>N/A</v>
      </c>
      <c r="L80" t="str">
        <f t="shared" si="7"/>
        <v>N/A</v>
      </c>
      <c r="M80" t="str">
        <f t="shared" si="8"/>
        <v>N/A</v>
      </c>
      <c r="N80" t="str">
        <f t="shared" si="9"/>
        <v>N/A</v>
      </c>
    </row>
    <row r="81" spans="1:14" x14ac:dyDescent="0.3">
      <c r="A81" s="1">
        <v>0</v>
      </c>
      <c r="B81" t="s">
        <v>138</v>
      </c>
      <c r="C81" t="s">
        <v>9013</v>
      </c>
      <c r="F81" t="str">
        <f t="shared" ref="F81:F87" ca="1" si="13">IF(E70="below average",LOWER(TRIM(IF(ISNUMBER(VALUE(RIGHT(B70,1))),REPLACE(B70,LEN(B70),1,""),B70))),"")</f>
        <v>trailing p/e</v>
      </c>
      <c r="G81" t="str">
        <f ca="1">IFERROR(LEFT(F81,FIND("(",F81) - 2),F81)</f>
        <v>trailing p/e</v>
      </c>
      <c r="I81" t="str">
        <f t="shared" ca="1" si="4"/>
        <v>N/A</v>
      </c>
      <c r="J81">
        <f t="shared" si="5"/>
        <v>-0.2107</v>
      </c>
      <c r="K81" t="str">
        <f t="shared" si="6"/>
        <v>N/A</v>
      </c>
      <c r="L81" t="str">
        <f t="shared" si="7"/>
        <v>N/A</v>
      </c>
      <c r="M81" t="str">
        <f t="shared" ca="1" si="8"/>
        <v>N/A</v>
      </c>
      <c r="N81" t="str">
        <f t="shared" ca="1" si="9"/>
        <v>N/A</v>
      </c>
    </row>
    <row r="82" spans="1:14" x14ac:dyDescent="0.3">
      <c r="A82" s="1">
        <v>1</v>
      </c>
      <c r="B82" t="s">
        <v>140</v>
      </c>
      <c r="C82" t="s">
        <v>9014</v>
      </c>
      <c r="F82" t="e">
        <f t="shared" ca="1" si="13"/>
        <v>#VALUE!</v>
      </c>
      <c r="G82" t="e">
        <f t="shared" ref="G82:G87" ca="1" si="14">IF(F82&lt;&gt;"", G81 &amp; ", " &amp; IFERROR(LEFT(F82,FIND("(",F82) - 2),F82),G81)</f>
        <v>#VALUE!</v>
      </c>
      <c r="I82" t="str">
        <f t="shared" ca="1" si="4"/>
        <v>N/A</v>
      </c>
      <c r="J82">
        <f t="shared" si="5"/>
        <v>-0.18940000000000001</v>
      </c>
      <c r="K82" t="str">
        <f t="shared" si="6"/>
        <v>N/A</v>
      </c>
      <c r="L82" t="str">
        <f t="shared" si="7"/>
        <v>N/A</v>
      </c>
      <c r="M82" t="str">
        <f t="shared" ca="1" si="8"/>
        <v>N/A</v>
      </c>
      <c r="N82" t="str">
        <f t="shared" ca="1" si="9"/>
        <v>N/A</v>
      </c>
    </row>
    <row r="83" spans="1:14" x14ac:dyDescent="0.3">
      <c r="F83" t="str">
        <f t="shared" ca="1" si="13"/>
        <v>peg ratio (5 yr expected)</v>
      </c>
      <c r="G83" t="e">
        <f t="shared" ca="1" si="14"/>
        <v>#VALUE!</v>
      </c>
      <c r="I83" t="str">
        <f t="shared" ca="1" si="4"/>
        <v>N/A</v>
      </c>
      <c r="J83" t="str">
        <f t="shared" si="5"/>
        <v>N/A</v>
      </c>
      <c r="K83" t="str">
        <f t="shared" si="6"/>
        <v>N/A</v>
      </c>
      <c r="L83" t="str">
        <f t="shared" si="7"/>
        <v>N/A</v>
      </c>
      <c r="M83" t="str">
        <f t="shared" ca="1" si="8"/>
        <v>N/A</v>
      </c>
      <c r="N83" t="str">
        <f t="shared" ca="1" si="9"/>
        <v>N/A</v>
      </c>
    </row>
    <row r="84" spans="1:14" x14ac:dyDescent="0.3">
      <c r="A84" s="1">
        <v>0</v>
      </c>
      <c r="B84" t="s">
        <v>142</v>
      </c>
      <c r="C84" t="s">
        <v>5036</v>
      </c>
      <c r="F84" t="str">
        <f t="shared" ca="1" si="13"/>
        <v/>
      </c>
      <c r="G84" t="e">
        <f t="shared" ca="1" si="14"/>
        <v>#VALUE!</v>
      </c>
      <c r="I84" t="str">
        <f t="shared" ca="1" si="4"/>
        <v>N/A</v>
      </c>
      <c r="J84">
        <f t="shared" si="5"/>
        <v>-7.1900000000000006E-2</v>
      </c>
      <c r="K84" t="str">
        <f t="shared" si="6"/>
        <v>N/A</v>
      </c>
      <c r="L84" t="str">
        <f t="shared" si="7"/>
        <v>N/A</v>
      </c>
      <c r="M84" t="str">
        <f t="shared" ca="1" si="8"/>
        <v>N/A</v>
      </c>
      <c r="N84" t="str">
        <f t="shared" ca="1" si="9"/>
        <v>N/A</v>
      </c>
    </row>
    <row r="85" spans="1:14" x14ac:dyDescent="0.3">
      <c r="A85" s="1">
        <v>1</v>
      </c>
      <c r="B85" t="s">
        <v>144</v>
      </c>
      <c r="C85" t="s">
        <v>9015</v>
      </c>
      <c r="F85" t="str">
        <f t="shared" ca="1" si="13"/>
        <v/>
      </c>
      <c r="G85" t="e">
        <f t="shared" ca="1" si="14"/>
        <v>#VALUE!</v>
      </c>
      <c r="I85" t="str">
        <f t="shared" ca="1" si="4"/>
        <v>N/A</v>
      </c>
      <c r="J85">
        <f t="shared" si="5"/>
        <v>-0.19769999999999999</v>
      </c>
      <c r="K85" t="str">
        <f t="shared" si="6"/>
        <v>N/A</v>
      </c>
      <c r="L85" t="str">
        <f t="shared" si="7"/>
        <v>N/A</v>
      </c>
      <c r="M85" t="str">
        <f t="shared" ca="1" si="8"/>
        <v>N/A</v>
      </c>
      <c r="N85" t="str">
        <f t="shared" ca="1" si="9"/>
        <v>N/A</v>
      </c>
    </row>
    <row r="86" spans="1:14" x14ac:dyDescent="0.3">
      <c r="F86" t="e">
        <f t="shared" ca="1" si="13"/>
        <v>#VALUE!</v>
      </c>
      <c r="G86" t="e">
        <f t="shared" ca="1" si="14"/>
        <v>#VALUE!</v>
      </c>
      <c r="I86" t="str">
        <f t="shared" ca="1" si="4"/>
        <v>N/A</v>
      </c>
      <c r="J86" t="str">
        <f t="shared" si="5"/>
        <v>N/A</v>
      </c>
      <c r="K86" t="str">
        <f t="shared" si="6"/>
        <v>N/A</v>
      </c>
      <c r="L86" t="str">
        <f t="shared" si="7"/>
        <v>N/A</v>
      </c>
      <c r="M86" t="str">
        <f t="shared" ca="1" si="8"/>
        <v>N/A</v>
      </c>
      <c r="N86" t="str">
        <f t="shared" ca="1" si="9"/>
        <v>N/A</v>
      </c>
    </row>
    <row r="87" spans="1:14" x14ac:dyDescent="0.3">
      <c r="A87" s="1">
        <v>0</v>
      </c>
      <c r="B87" t="s">
        <v>146</v>
      </c>
      <c r="C87" t="s">
        <v>9016</v>
      </c>
      <c r="F87" t="e">
        <f t="shared" ca="1" si="13"/>
        <v>#VALUE!</v>
      </c>
      <c r="G87" t="e">
        <f t="shared" ca="1" si="14"/>
        <v>#VALUE!</v>
      </c>
      <c r="I87" t="str">
        <f t="shared" ca="1" si="4"/>
        <v>N/A</v>
      </c>
      <c r="J87">
        <f t="shared" si="5"/>
        <v>160440000</v>
      </c>
      <c r="K87" t="str">
        <f t="shared" si="6"/>
        <v>N/A</v>
      </c>
      <c r="L87" t="str">
        <f t="shared" si="7"/>
        <v>N/A</v>
      </c>
      <c r="M87" t="str">
        <f t="shared" ca="1" si="8"/>
        <v>N/A</v>
      </c>
      <c r="N87" t="str">
        <f t="shared" ca="1" si="9"/>
        <v>N/A</v>
      </c>
    </row>
    <row r="88" spans="1:14" x14ac:dyDescent="0.3">
      <c r="A88" s="1">
        <v>1</v>
      </c>
      <c r="B88" t="s">
        <v>147</v>
      </c>
      <c r="C88" t="s">
        <v>9017</v>
      </c>
      <c r="F88" t="e">
        <f ca="1">IF(F87="",IF(F86="",IF(F85="",IF(F84="",IF(F83="",IF(F82="",IFERROR(LEFT(F81,FIND("(",F81) - 2),F81),IFERROR(LEFT(F82,FIND("(",F82) - 2),F82)),IFERROR(LEFT(F83,FIND("(",F83) - 2),F83)),IFERROR(LEFT(F84,FIND("(",F84) - 2),F84)),IFERROR(LEFT(F85,FIND("(",F85) - 2),F85)),IFERROR(LEFT(F86,FIND("(",F86) - 2),F86)),IFERROR(LEFT(F87,FIND("(",F87) - 2),F87))</f>
        <v>#VALUE!</v>
      </c>
      <c r="G88" t="e">
        <f ca="1">TRIM(IF(LEFT(G87,1)=",",REPLACE(G87,1,1,""),SUBSTITUTE(G87,F88, "and " &amp; F88)))</f>
        <v>#VALUE!</v>
      </c>
      <c r="I88" t="str">
        <f t="shared" ca="1" si="4"/>
        <v>N/A</v>
      </c>
      <c r="J88">
        <f t="shared" si="5"/>
        <v>5.05</v>
      </c>
      <c r="K88" t="str">
        <f t="shared" si="6"/>
        <v>N/A</v>
      </c>
      <c r="L88" t="str">
        <f t="shared" si="7"/>
        <v>N/A</v>
      </c>
      <c r="M88" t="str">
        <f t="shared" ca="1" si="8"/>
        <v>N/A</v>
      </c>
      <c r="N88" t="str">
        <f t="shared" ca="1" si="9"/>
        <v>N/A</v>
      </c>
    </row>
    <row r="89" spans="1:14" x14ac:dyDescent="0.3">
      <c r="A89" s="1">
        <v>2</v>
      </c>
      <c r="B89" t="s">
        <v>149</v>
      </c>
      <c r="C89" t="s">
        <v>8133</v>
      </c>
      <c r="D89" t="e">
        <f ca="1">IF(COUNTIF(E70:E76,"=below average")&gt;0,"There are some indications that "&amp;D1&amp;" may be undervalued. The company has a lower " &amp; G88 &amp; " than the comparable average", "Inconclusive")</f>
        <v>#VALUE!</v>
      </c>
      <c r="I89" t="str">
        <f t="shared" ca="1" si="4"/>
        <v>N/A</v>
      </c>
      <c r="J89">
        <f t="shared" si="5"/>
        <v>0.14800000000000002</v>
      </c>
      <c r="K89" t="str">
        <f t="shared" ca="1" si="6"/>
        <v>N/A</v>
      </c>
      <c r="L89" t="str">
        <f t="shared" si="7"/>
        <v>N/A</v>
      </c>
      <c r="M89" t="str">
        <f t="shared" si="8"/>
        <v>N/A</v>
      </c>
      <c r="N89" t="str">
        <f t="shared" si="9"/>
        <v>N/A</v>
      </c>
    </row>
    <row r="90" spans="1:14" x14ac:dyDescent="0.3">
      <c r="A90" s="1">
        <v>3</v>
      </c>
      <c r="B90" t="s">
        <v>151</v>
      </c>
      <c r="C90" t="s">
        <v>9018</v>
      </c>
      <c r="I90" t="str">
        <f t="shared" si="4"/>
        <v>N/A</v>
      </c>
      <c r="J90">
        <f t="shared" si="5"/>
        <v>111100000</v>
      </c>
      <c r="K90" t="str">
        <f t="shared" si="6"/>
        <v>N/A</v>
      </c>
      <c r="L90" t="str">
        <f t="shared" si="7"/>
        <v>N/A</v>
      </c>
      <c r="M90" t="str">
        <f t="shared" si="8"/>
        <v>N/A</v>
      </c>
      <c r="N90" t="str">
        <f t="shared" si="9"/>
        <v>N/A</v>
      </c>
    </row>
    <row r="91" spans="1:14" x14ac:dyDescent="0.3">
      <c r="A91" s="1">
        <v>4</v>
      </c>
      <c r="B91" t="s">
        <v>153</v>
      </c>
      <c r="C91" t="s">
        <v>9019</v>
      </c>
      <c r="I91" t="str">
        <f t="shared" si="4"/>
        <v>N/A</v>
      </c>
      <c r="J91">
        <f t="shared" si="5"/>
        <v>-21000000</v>
      </c>
      <c r="K91" t="str">
        <f t="shared" si="6"/>
        <v>N/A</v>
      </c>
      <c r="L91" t="str">
        <f t="shared" si="7"/>
        <v>N/A</v>
      </c>
      <c r="M91" t="str">
        <f t="shared" si="8"/>
        <v>N/A</v>
      </c>
      <c r="N91" t="str">
        <f t="shared" si="9"/>
        <v>N/A</v>
      </c>
    </row>
    <row r="92" spans="1:14" x14ac:dyDescent="0.3">
      <c r="A92" s="1">
        <v>5</v>
      </c>
      <c r="B92" t="s">
        <v>155</v>
      </c>
      <c r="C92" t="s">
        <v>9020</v>
      </c>
      <c r="I92" t="str">
        <f t="shared" si="4"/>
        <v>N/A</v>
      </c>
      <c r="J92">
        <f t="shared" si="5"/>
        <v>-33800000</v>
      </c>
      <c r="K92" t="str">
        <f t="shared" si="6"/>
        <v>N/A</v>
      </c>
      <c r="L92" t="str">
        <f t="shared" si="7"/>
        <v>N/A</v>
      </c>
      <c r="M92" t="str">
        <f t="shared" si="8"/>
        <v>N/A</v>
      </c>
      <c r="N92" t="str">
        <f t="shared" si="9"/>
        <v>N/A</v>
      </c>
    </row>
    <row r="93" spans="1:14" x14ac:dyDescent="0.3">
      <c r="A93" s="1">
        <v>6</v>
      </c>
      <c r="B93" t="s">
        <v>157</v>
      </c>
      <c r="C93" t="s">
        <v>8985</v>
      </c>
      <c r="I93" t="str">
        <f t="shared" si="4"/>
        <v>N/A</v>
      </c>
      <c r="J93">
        <f t="shared" si="5"/>
        <v>-1.06</v>
      </c>
      <c r="K93" t="str">
        <f t="shared" si="6"/>
        <v>N/A</v>
      </c>
      <c r="L93" t="str">
        <f t="shared" si="7"/>
        <v>N/A</v>
      </c>
      <c r="M93" t="str">
        <f t="shared" si="8"/>
        <v>N/A</v>
      </c>
      <c r="N93" t="str">
        <f t="shared" si="9"/>
        <v>N/A</v>
      </c>
    </row>
    <row r="94" spans="1:14" x14ac:dyDescent="0.3">
      <c r="A94" s="1">
        <v>7</v>
      </c>
      <c r="B94" t="s">
        <v>158</v>
      </c>
      <c r="I94" t="str">
        <f t="shared" si="4"/>
        <v>N/A</v>
      </c>
      <c r="J94" t="str">
        <f t="shared" si="5"/>
        <v>N/A</v>
      </c>
      <c r="K94" t="str">
        <f t="shared" si="6"/>
        <v>N/A</v>
      </c>
      <c r="L94" t="str">
        <f t="shared" si="7"/>
        <v>N/A</v>
      </c>
      <c r="M94" t="str">
        <f t="shared" si="8"/>
        <v>N/A</v>
      </c>
      <c r="N94" t="str">
        <f t="shared" si="9"/>
        <v>N/A</v>
      </c>
    </row>
    <row r="95" spans="1:14" x14ac:dyDescent="0.3">
      <c r="I95" t="str">
        <f t="shared" si="4"/>
        <v>N/A</v>
      </c>
      <c r="J95" t="str">
        <f t="shared" si="5"/>
        <v>N/A</v>
      </c>
      <c r="K95" t="str">
        <f t="shared" si="6"/>
        <v>N/A</v>
      </c>
      <c r="L95" t="str">
        <f t="shared" si="7"/>
        <v>N/A</v>
      </c>
      <c r="M95" t="str">
        <f t="shared" si="8"/>
        <v>N/A</v>
      </c>
      <c r="N95" t="str">
        <f t="shared" si="9"/>
        <v>N/A</v>
      </c>
    </row>
    <row r="96" spans="1:14" x14ac:dyDescent="0.3">
      <c r="A96" s="1">
        <v>0</v>
      </c>
      <c r="B96" t="s">
        <v>159</v>
      </c>
      <c r="C96" t="s">
        <v>9021</v>
      </c>
      <c r="I96" t="str">
        <f t="shared" si="4"/>
        <v>N/A</v>
      </c>
      <c r="J96">
        <f t="shared" si="5"/>
        <v>34470000</v>
      </c>
      <c r="K96" t="str">
        <f t="shared" si="6"/>
        <v>N/A</v>
      </c>
      <c r="L96" t="str">
        <f t="shared" si="7"/>
        <v>N/A</v>
      </c>
      <c r="M96" t="str">
        <f t="shared" si="8"/>
        <v>N/A</v>
      </c>
      <c r="N96" t="str">
        <f t="shared" si="9"/>
        <v>N/A</v>
      </c>
    </row>
    <row r="97" spans="1:14" x14ac:dyDescent="0.3">
      <c r="A97" s="1">
        <v>1</v>
      </c>
      <c r="B97" t="s">
        <v>161</v>
      </c>
      <c r="C97" t="s">
        <v>6523</v>
      </c>
      <c r="I97" t="str">
        <f t="shared" si="4"/>
        <v>N/A</v>
      </c>
      <c r="J97">
        <f t="shared" si="5"/>
        <v>1.01</v>
      </c>
      <c r="K97" t="str">
        <f t="shared" si="6"/>
        <v>N/A</v>
      </c>
      <c r="L97" t="str">
        <f t="shared" si="7"/>
        <v>N/A</v>
      </c>
      <c r="M97" t="str">
        <f t="shared" si="8"/>
        <v>N/A</v>
      </c>
      <c r="N97" t="str">
        <f t="shared" si="9"/>
        <v>N/A</v>
      </c>
    </row>
    <row r="98" spans="1:14" x14ac:dyDescent="0.3">
      <c r="A98" s="1">
        <v>2</v>
      </c>
      <c r="B98" t="s">
        <v>163</v>
      </c>
      <c r="C98" t="s">
        <v>9022</v>
      </c>
      <c r="I98" t="str">
        <f t="shared" si="4"/>
        <v>N/A</v>
      </c>
      <c r="J98">
        <f t="shared" si="5"/>
        <v>38830000</v>
      </c>
      <c r="K98" t="str">
        <f t="shared" si="6"/>
        <v>N/A</v>
      </c>
      <c r="L98" t="str">
        <f t="shared" si="7"/>
        <v>N/A</v>
      </c>
      <c r="M98" t="str">
        <f t="shared" si="8"/>
        <v>N/A</v>
      </c>
      <c r="N98" t="str">
        <f t="shared" si="9"/>
        <v>N/A</v>
      </c>
    </row>
    <row r="99" spans="1:14" x14ac:dyDescent="0.3">
      <c r="A99" s="1">
        <v>3</v>
      </c>
      <c r="B99" t="s">
        <v>165</v>
      </c>
      <c r="C99" t="s">
        <v>9023</v>
      </c>
      <c r="I99" t="str">
        <f t="shared" si="4"/>
        <v>N/A</v>
      </c>
      <c r="J99">
        <f t="shared" si="5"/>
        <v>24.14</v>
      </c>
      <c r="K99" t="str">
        <f t="shared" si="6"/>
        <v>N/A</v>
      </c>
      <c r="L99" t="str">
        <f t="shared" si="7"/>
        <v>N/A</v>
      </c>
      <c r="M99" t="str">
        <f t="shared" si="8"/>
        <v>N/A</v>
      </c>
      <c r="N99" t="str">
        <f t="shared" si="9"/>
        <v>N/A</v>
      </c>
    </row>
    <row r="100" spans="1:14" x14ac:dyDescent="0.3">
      <c r="A100" s="1">
        <v>4</v>
      </c>
      <c r="B100" t="s">
        <v>167</v>
      </c>
      <c r="C100" t="s">
        <v>9024</v>
      </c>
      <c r="I100" t="str">
        <f t="shared" si="4"/>
        <v>N/A</v>
      </c>
      <c r="J100">
        <f t="shared" si="5"/>
        <v>2.79</v>
      </c>
      <c r="K100" t="str">
        <f t="shared" si="6"/>
        <v>N/A</v>
      </c>
      <c r="L100" t="str">
        <f t="shared" si="7"/>
        <v>N/A</v>
      </c>
      <c r="M100" t="str">
        <f t="shared" si="8"/>
        <v>N/A</v>
      </c>
      <c r="N100" t="str">
        <f t="shared" si="9"/>
        <v>N/A</v>
      </c>
    </row>
    <row r="101" spans="1:14" x14ac:dyDescent="0.3">
      <c r="A101" s="1">
        <v>5</v>
      </c>
      <c r="B101" t="s">
        <v>169</v>
      </c>
      <c r="C101" t="s">
        <v>9025</v>
      </c>
      <c r="I101" t="str">
        <f t="shared" si="4"/>
        <v>N/A</v>
      </c>
      <c r="J101">
        <f t="shared" si="5"/>
        <v>4.74</v>
      </c>
      <c r="K101" t="str">
        <f t="shared" si="6"/>
        <v>N/A</v>
      </c>
      <c r="L101" t="str">
        <f t="shared" si="7"/>
        <v>N/A</v>
      </c>
      <c r="M101" t="str">
        <f t="shared" si="8"/>
        <v>N/A</v>
      </c>
      <c r="N101" t="str">
        <f t="shared" si="9"/>
        <v>N/A</v>
      </c>
    </row>
    <row r="102" spans="1:14" x14ac:dyDescent="0.3">
      <c r="I102" t="str">
        <f t="shared" si="4"/>
        <v>N/A</v>
      </c>
      <c r="J102" t="str">
        <f t="shared" si="5"/>
        <v>N/A</v>
      </c>
      <c r="K102" t="str">
        <f t="shared" si="6"/>
        <v>N/A</v>
      </c>
      <c r="L102" t="str">
        <f t="shared" si="7"/>
        <v>N/A</v>
      </c>
      <c r="M102" t="str">
        <f t="shared" si="8"/>
        <v>N/A</v>
      </c>
      <c r="N102" t="str">
        <f t="shared" si="9"/>
        <v>N/A</v>
      </c>
    </row>
    <row r="103" spans="1:14" x14ac:dyDescent="0.3">
      <c r="A103" s="1">
        <v>0</v>
      </c>
      <c r="B103" t="s">
        <v>171</v>
      </c>
      <c r="C103" t="s">
        <v>9026</v>
      </c>
      <c r="I103" t="str">
        <f t="shared" si="4"/>
        <v>N/A</v>
      </c>
      <c r="J103">
        <f t="shared" si="5"/>
        <v>-13730000</v>
      </c>
      <c r="K103" t="str">
        <f t="shared" si="6"/>
        <v>N/A</v>
      </c>
      <c r="L103" t="str">
        <f t="shared" si="7"/>
        <v>N/A</v>
      </c>
      <c r="M103" t="str">
        <f t="shared" si="8"/>
        <v>N/A</v>
      </c>
      <c r="N103" t="str">
        <f t="shared" si="9"/>
        <v>N/A</v>
      </c>
    </row>
    <row r="104" spans="1:14" x14ac:dyDescent="0.3">
      <c r="A104" s="1">
        <v>1</v>
      </c>
      <c r="B104" t="s">
        <v>173</v>
      </c>
      <c r="C104" t="s">
        <v>9027</v>
      </c>
      <c r="I104" t="str">
        <f t="shared" si="4"/>
        <v>N/A</v>
      </c>
      <c r="J104">
        <f t="shared" si="5"/>
        <v>-8160000</v>
      </c>
      <c r="K104" t="str">
        <f t="shared" si="6"/>
        <v>N/A</v>
      </c>
      <c r="L104" t="str">
        <f t="shared" si="7"/>
        <v>N/A</v>
      </c>
      <c r="M104" t="str">
        <f t="shared" si="8"/>
        <v>N/A</v>
      </c>
      <c r="N104" t="str">
        <f t="shared" si="9"/>
        <v>N/A</v>
      </c>
    </row>
    <row r="105" spans="1:14" x14ac:dyDescent="0.3">
      <c r="I105" t="str">
        <f t="shared" si="4"/>
        <v>N/A</v>
      </c>
      <c r="J105" t="str">
        <f t="shared" si="5"/>
        <v>N/A</v>
      </c>
      <c r="K105" t="str">
        <f t="shared" si="6"/>
        <v>N/A</v>
      </c>
      <c r="L105" t="str">
        <f t="shared" si="7"/>
        <v>N/A</v>
      </c>
      <c r="M105" t="str">
        <f t="shared" si="8"/>
        <v>N/A</v>
      </c>
      <c r="N105" t="str">
        <f t="shared" si="9"/>
        <v>N/A</v>
      </c>
    </row>
    <row r="106" spans="1:14" x14ac:dyDescent="0.3">
      <c r="A106" s="1">
        <v>0</v>
      </c>
      <c r="B106" t="s">
        <v>23</v>
      </c>
      <c r="C106" t="s">
        <v>4563</v>
      </c>
      <c r="I106" t="str">
        <f t="shared" si="4"/>
        <v>N/A</v>
      </c>
      <c r="J106">
        <f t="shared" si="5"/>
        <v>0.26</v>
      </c>
      <c r="K106" t="str">
        <f t="shared" si="6"/>
        <v>N/A</v>
      </c>
      <c r="L106" t="str">
        <f t="shared" si="7"/>
        <v>N/A</v>
      </c>
      <c r="M106" t="str">
        <f t="shared" si="8"/>
        <v>N/A</v>
      </c>
      <c r="N106" t="str">
        <f t="shared" si="9"/>
        <v>N/A</v>
      </c>
    </row>
    <row r="107" spans="1:14" x14ac:dyDescent="0.3">
      <c r="A107" s="1">
        <v>1</v>
      </c>
      <c r="B107" t="s">
        <v>175</v>
      </c>
      <c r="C107" t="s">
        <v>9028</v>
      </c>
      <c r="I107" t="str">
        <f t="shared" si="4"/>
        <v>N/A</v>
      </c>
      <c r="J107">
        <f t="shared" si="5"/>
        <v>0.58479999999999999</v>
      </c>
      <c r="K107" t="str">
        <f t="shared" si="6"/>
        <v>N/A</v>
      </c>
      <c r="L107" t="str">
        <f t="shared" si="7"/>
        <v>N/A</v>
      </c>
      <c r="M107" t="str">
        <f t="shared" si="8"/>
        <v>N/A</v>
      </c>
      <c r="N107" t="str">
        <f t="shared" si="9"/>
        <v>N/A</v>
      </c>
    </row>
    <row r="108" spans="1:14" x14ac:dyDescent="0.3">
      <c r="A108" s="1">
        <v>2</v>
      </c>
      <c r="B108" t="s">
        <v>177</v>
      </c>
      <c r="C108" t="s">
        <v>178</v>
      </c>
      <c r="I108" t="str">
        <f t="shared" si="4"/>
        <v>N/A</v>
      </c>
      <c r="J108">
        <f t="shared" si="5"/>
        <v>0.14019999999999999</v>
      </c>
      <c r="K108" t="str">
        <f t="shared" si="6"/>
        <v>N/A</v>
      </c>
      <c r="L108" t="str">
        <f t="shared" si="7"/>
        <v>N/A</v>
      </c>
      <c r="M108" t="str">
        <f t="shared" si="8"/>
        <v>N/A</v>
      </c>
      <c r="N108" t="str">
        <f t="shared" si="9"/>
        <v>N/A</v>
      </c>
    </row>
    <row r="109" spans="1:14" x14ac:dyDescent="0.3">
      <c r="A109" s="1">
        <v>3</v>
      </c>
      <c r="B109" t="s">
        <v>179</v>
      </c>
      <c r="C109" t="s">
        <v>9029</v>
      </c>
      <c r="I109" t="str">
        <f t="shared" si="4"/>
        <v>N/A</v>
      </c>
      <c r="J109">
        <f t="shared" si="5"/>
        <v>25.11</v>
      </c>
      <c r="K109" t="str">
        <f t="shared" si="6"/>
        <v>N/A</v>
      </c>
      <c r="L109" t="str">
        <f t="shared" si="7"/>
        <v>N/A</v>
      </c>
      <c r="M109" t="str">
        <f t="shared" si="8"/>
        <v>N/A</v>
      </c>
      <c r="N109" t="str">
        <f t="shared" si="9"/>
        <v>N/A</v>
      </c>
    </row>
    <row r="110" spans="1:14" x14ac:dyDescent="0.3">
      <c r="A110" s="1">
        <v>4</v>
      </c>
      <c r="B110" t="s">
        <v>181</v>
      </c>
      <c r="C110" t="s">
        <v>9030</v>
      </c>
      <c r="I110" t="str">
        <f t="shared" si="4"/>
        <v>N/A</v>
      </c>
      <c r="J110">
        <f t="shared" si="5"/>
        <v>13.45</v>
      </c>
      <c r="K110" t="str">
        <f t="shared" si="6"/>
        <v>N/A</v>
      </c>
      <c r="L110" t="str">
        <f t="shared" si="7"/>
        <v>N/A</v>
      </c>
      <c r="M110" t="str">
        <f t="shared" si="8"/>
        <v>N/A</v>
      </c>
      <c r="N110" t="str">
        <f t="shared" si="9"/>
        <v>N/A</v>
      </c>
    </row>
    <row r="111" spans="1:14" x14ac:dyDescent="0.3">
      <c r="A111" s="1">
        <v>5</v>
      </c>
      <c r="B111" t="s">
        <v>183</v>
      </c>
      <c r="C111" t="s">
        <v>5047</v>
      </c>
      <c r="I111" t="str">
        <f t="shared" si="4"/>
        <v>N/A</v>
      </c>
      <c r="J111">
        <f t="shared" si="5"/>
        <v>23.27</v>
      </c>
      <c r="K111" t="str">
        <f t="shared" si="6"/>
        <v>N/A</v>
      </c>
      <c r="L111" t="str">
        <f t="shared" si="7"/>
        <v>N/A</v>
      </c>
      <c r="M111" t="str">
        <f t="shared" si="8"/>
        <v>N/A</v>
      </c>
      <c r="N111" t="str">
        <f t="shared" si="9"/>
        <v>N/A</v>
      </c>
    </row>
    <row r="112" spans="1:14" x14ac:dyDescent="0.3">
      <c r="A112" s="1">
        <v>6</v>
      </c>
      <c r="B112" t="s">
        <v>185</v>
      </c>
      <c r="C112" t="s">
        <v>9031</v>
      </c>
      <c r="I112" t="str">
        <f t="shared" si="4"/>
        <v>N/A</v>
      </c>
      <c r="J112">
        <f t="shared" si="5"/>
        <v>19.91</v>
      </c>
      <c r="K112" t="str">
        <f t="shared" si="6"/>
        <v>N/A</v>
      </c>
      <c r="L112" t="str">
        <f t="shared" si="7"/>
        <v>N/A</v>
      </c>
      <c r="M112" t="str">
        <f t="shared" si="8"/>
        <v>N/A</v>
      </c>
      <c r="N112" t="str">
        <f t="shared" si="9"/>
        <v>N/A</v>
      </c>
    </row>
    <row r="113" spans="1:14" x14ac:dyDescent="0.3">
      <c r="I113" t="str">
        <f t="shared" si="4"/>
        <v>N/A</v>
      </c>
      <c r="J113" t="str">
        <f t="shared" si="5"/>
        <v>N/A</v>
      </c>
      <c r="K113" t="str">
        <f t="shared" si="6"/>
        <v>N/A</v>
      </c>
      <c r="L113" t="str">
        <f t="shared" si="7"/>
        <v>N/A</v>
      </c>
      <c r="M113" t="str">
        <f t="shared" si="8"/>
        <v>N/A</v>
      </c>
      <c r="N113" t="str">
        <f t="shared" si="9"/>
        <v>N/A</v>
      </c>
    </row>
    <row r="114" spans="1:14" x14ac:dyDescent="0.3">
      <c r="A114" s="1">
        <v>0</v>
      </c>
      <c r="B114" t="s">
        <v>187</v>
      </c>
      <c r="C114" t="s">
        <v>9032</v>
      </c>
      <c r="I114" t="str">
        <f t="shared" si="4"/>
        <v>N/A</v>
      </c>
      <c r="J114">
        <f t="shared" si="5"/>
        <v>171380</v>
      </c>
      <c r="K114" t="str">
        <f t="shared" si="6"/>
        <v>N/A</v>
      </c>
      <c r="L114" t="str">
        <f t="shared" si="7"/>
        <v>N/A</v>
      </c>
      <c r="M114" t="str">
        <f t="shared" si="8"/>
        <v>N/A</v>
      </c>
      <c r="N114" t="str">
        <f t="shared" si="9"/>
        <v>N/A</v>
      </c>
    </row>
    <row r="115" spans="1:14" x14ac:dyDescent="0.3">
      <c r="A115" s="1">
        <v>1</v>
      </c>
      <c r="B115" t="s">
        <v>189</v>
      </c>
      <c r="C115" t="s">
        <v>9033</v>
      </c>
      <c r="I115" t="str">
        <f t="shared" si="4"/>
        <v>N/A</v>
      </c>
      <c r="J115">
        <f t="shared" si="5"/>
        <v>144520</v>
      </c>
      <c r="K115" t="str">
        <f t="shared" si="6"/>
        <v>N/A</v>
      </c>
      <c r="L115" t="str">
        <f t="shared" si="7"/>
        <v>N/A</v>
      </c>
      <c r="M115" t="str">
        <f t="shared" si="8"/>
        <v>N/A</v>
      </c>
      <c r="N115" t="str">
        <f t="shared" si="9"/>
        <v>N/A</v>
      </c>
    </row>
    <row r="116" spans="1:14" x14ac:dyDescent="0.3">
      <c r="A116" s="1">
        <v>2</v>
      </c>
      <c r="B116" t="s">
        <v>191</v>
      </c>
      <c r="C116" t="s">
        <v>9034</v>
      </c>
      <c r="I116" t="str">
        <f t="shared" si="4"/>
        <v>N/A</v>
      </c>
      <c r="J116">
        <f t="shared" si="5"/>
        <v>33950000</v>
      </c>
      <c r="K116" t="str">
        <f t="shared" si="6"/>
        <v>N/A</v>
      </c>
      <c r="L116" t="str">
        <f t="shared" si="7"/>
        <v>N/A</v>
      </c>
      <c r="M116" t="str">
        <f t="shared" si="8"/>
        <v>N/A</v>
      </c>
      <c r="N116" t="str">
        <f t="shared" si="9"/>
        <v>N/A</v>
      </c>
    </row>
    <row r="117" spans="1:14" x14ac:dyDescent="0.3">
      <c r="A117" s="1">
        <v>3</v>
      </c>
      <c r="B117" t="s">
        <v>193</v>
      </c>
      <c r="C117" t="s">
        <v>4618</v>
      </c>
      <c r="I117" t="str">
        <f t="shared" si="4"/>
        <v>N/A</v>
      </c>
      <c r="J117">
        <f t="shared" si="5"/>
        <v>26880000</v>
      </c>
      <c r="K117" t="str">
        <f t="shared" si="6"/>
        <v>N/A</v>
      </c>
      <c r="L117" t="str">
        <f t="shared" si="7"/>
        <v>N/A</v>
      </c>
      <c r="M117" t="str">
        <f t="shared" si="8"/>
        <v>N/A</v>
      </c>
      <c r="N117" t="str">
        <f t="shared" si="9"/>
        <v>N/A</v>
      </c>
    </row>
    <row r="118" spans="1:14" x14ac:dyDescent="0.3">
      <c r="A118" s="1">
        <v>4</v>
      </c>
      <c r="B118" t="s">
        <v>195</v>
      </c>
      <c r="C118" t="s">
        <v>9035</v>
      </c>
      <c r="I118" t="str">
        <f t="shared" si="4"/>
        <v>N/A</v>
      </c>
      <c r="J118">
        <f t="shared" si="5"/>
        <v>5.4100000000000002E-2</v>
      </c>
      <c r="K118" t="str">
        <f t="shared" si="6"/>
        <v>N/A</v>
      </c>
      <c r="L118" t="str">
        <f t="shared" si="7"/>
        <v>N/A</v>
      </c>
      <c r="M118" t="str">
        <f t="shared" si="8"/>
        <v>N/A</v>
      </c>
      <c r="N118" t="str">
        <f t="shared" si="9"/>
        <v>N/A</v>
      </c>
    </row>
    <row r="119" spans="1:14" x14ac:dyDescent="0.3">
      <c r="A119" s="1">
        <v>5</v>
      </c>
      <c r="B119" t="s">
        <v>197</v>
      </c>
      <c r="C119" t="s">
        <v>9036</v>
      </c>
      <c r="I119" t="str">
        <f t="shared" si="4"/>
        <v>N/A</v>
      </c>
      <c r="J119">
        <f t="shared" si="5"/>
        <v>0.96900000000000008</v>
      </c>
      <c r="K119" t="str">
        <f t="shared" si="6"/>
        <v>N/A</v>
      </c>
      <c r="L119" t="str">
        <f t="shared" si="7"/>
        <v>N/A</v>
      </c>
      <c r="M119" t="str">
        <f t="shared" si="8"/>
        <v>N/A</v>
      </c>
      <c r="N119" t="str">
        <f t="shared" si="9"/>
        <v>N/A</v>
      </c>
    </row>
    <row r="120" spans="1:14" x14ac:dyDescent="0.3">
      <c r="A120" s="1">
        <v>6</v>
      </c>
      <c r="B120" t="s">
        <v>199</v>
      </c>
      <c r="C120" t="s">
        <v>9037</v>
      </c>
      <c r="I120" t="str">
        <f t="shared" si="4"/>
        <v>N/A</v>
      </c>
      <c r="J120">
        <f t="shared" si="5"/>
        <v>3340000</v>
      </c>
      <c r="K120" t="str">
        <f t="shared" si="6"/>
        <v>N/A</v>
      </c>
      <c r="L120" t="str">
        <f t="shared" si="7"/>
        <v>N/A</v>
      </c>
      <c r="M120" t="str">
        <f t="shared" si="8"/>
        <v>N/A</v>
      </c>
      <c r="N120" t="str">
        <f t="shared" si="9"/>
        <v>N/A</v>
      </c>
    </row>
    <row r="121" spans="1:14" x14ac:dyDescent="0.3">
      <c r="A121" s="1">
        <v>7</v>
      </c>
      <c r="B121" t="s">
        <v>201</v>
      </c>
      <c r="C121" t="s">
        <v>9038</v>
      </c>
      <c r="I121" t="str">
        <f t="shared" si="4"/>
        <v>N/A</v>
      </c>
      <c r="J121">
        <f t="shared" si="5"/>
        <v>14.02</v>
      </c>
      <c r="K121" t="str">
        <f t="shared" si="6"/>
        <v>N/A</v>
      </c>
      <c r="L121" t="str">
        <f t="shared" si="7"/>
        <v>N/A</v>
      </c>
      <c r="M121" t="str">
        <f t="shared" si="8"/>
        <v>N/A</v>
      </c>
      <c r="N121" t="str">
        <f t="shared" si="9"/>
        <v>N/A</v>
      </c>
    </row>
    <row r="122" spans="1:14" x14ac:dyDescent="0.3">
      <c r="A122" s="1">
        <v>8</v>
      </c>
      <c r="B122" t="s">
        <v>203</v>
      </c>
      <c r="C122" t="s">
        <v>9039</v>
      </c>
      <c r="I122" t="str">
        <f t="shared" si="4"/>
        <v>N/A</v>
      </c>
      <c r="J122">
        <f t="shared" si="5"/>
        <v>0.1255</v>
      </c>
      <c r="K122" t="str">
        <f t="shared" si="6"/>
        <v>N/A</v>
      </c>
      <c r="L122" t="str">
        <f t="shared" si="7"/>
        <v>N/A</v>
      </c>
      <c r="M122" t="str">
        <f t="shared" si="8"/>
        <v>N/A</v>
      </c>
      <c r="N122" t="str">
        <f t="shared" si="9"/>
        <v>N/A</v>
      </c>
    </row>
    <row r="123" spans="1:14" x14ac:dyDescent="0.3">
      <c r="A123" s="1">
        <v>9</v>
      </c>
      <c r="B123" t="s">
        <v>205</v>
      </c>
      <c r="C123" t="s">
        <v>7688</v>
      </c>
      <c r="I123" t="str">
        <f t="shared" si="4"/>
        <v>N/A</v>
      </c>
      <c r="J123">
        <f t="shared" si="5"/>
        <v>2370000</v>
      </c>
      <c r="K123" t="str">
        <f t="shared" si="6"/>
        <v>N/A</v>
      </c>
      <c r="L123" t="str">
        <f t="shared" si="7"/>
        <v>N/A</v>
      </c>
      <c r="M123" t="str">
        <f t="shared" si="8"/>
        <v>N/A</v>
      </c>
      <c r="N123" t="str">
        <f t="shared" si="9"/>
        <v>N/A</v>
      </c>
    </row>
    <row r="124" spans="1:14" x14ac:dyDescent="0.3">
      <c r="I124" t="str">
        <f t="shared" ref="I124:I187" si="15">IF(AND(K124&gt; J124, L124&gt; K124, M124&gt; L124, N124&gt; M124), "pos_trend", IF(AND(K124&lt; J124, L124&lt; K124, M124&lt; L124, N124&lt; M124), "neg_trend", "N/A"))</f>
        <v>N/A</v>
      </c>
      <c r="J124" t="str">
        <f t="shared" ref="J124:J187" si="16">IFERROR(IF(TRIM(C124)="-", "N/A", IF(RIGHT(C124,1)=")",IF(RIGHT(C124,2)="T)",-1000000000000*VALUE(MID(C124,2,LEN(C124)-3)),IF(RIGHT(C124,2)="M)",-1000000*VALUE(MID(C124,2,LEN(C124)-3)),IF(RIGHT(C124,2)="B)",-1000000000*VALUE(MID(C124,2,LEN(C124)-3)),IF(RIGHT(C124,2)="k)",-1000*VALUE(MID(C124,2,LEN(C124)-3)),VALUE(SUBSTITUTE(C124,",","")))))),IF(RIGHT(C124,1)="T",1000000000000*VALUE(LEFT(C124,LEN(C124)-1)),IF(RIGHT(C124,1)="M",1000000*VALUE(LEFT(C124,LEN(C124)-1)),IF(RIGHT(C124,1)="B",1000000000*VALUE(LEFT(C124,LEN(C124)-1)),IF(RIGHT(C124,1)="%",0.01*VALUE(LEFT(C124,LEN(C124)-1)),IF(RIGHT(C124,1)="k",1000*VALUE(LEFT(C124,LEN(C124)-1)),VALUE(SUBSTITUTE(C124,",",""))))))))),"N/A")</f>
        <v>N/A</v>
      </c>
      <c r="K124" t="str">
        <f t="shared" ref="K124:K187" si="17">IFERROR(IF(TRIM(D124)="-", "N/A", IF(RIGHT(D124,1)=")",IF(RIGHT(D124,2)="T)",-1000000000000*VALUE(MID(D124,2,LEN(D124)-3)),IF(RIGHT(D124,2)="M)",-1000000*VALUE(MID(D124,2,LEN(D124)-3)),IF(RIGHT(D124,2)="B)",-1000000000*VALUE(MID(D124,2,LEN(D124)-3)),IF(RIGHT(D124,2)="k)",-1000*VALUE(MID(D124,2,LEN(D124)-3)),VALUE(SUBSTITUTE(D124,",","")))))),IF(RIGHT(D124,1)="T",1000000000000*VALUE(LEFT(D124,LEN(D124)-1)),IF(RIGHT(D124,1)="M",1000000*VALUE(LEFT(D124,LEN(D124)-1)),IF(RIGHT(D124,1)="B",1000000000*VALUE(LEFT(D124,LEN(D124)-1)),IF(RIGHT(D124,1)="%",0.01*VALUE(LEFT(D124,LEN(D124)-1)),IF(RIGHT(D124,1)="k",1000*VALUE(LEFT(D124,LEN(D124)-1)),VALUE(SUBSTITUTE(D124,",",""))))))))),"N/A")</f>
        <v>N/A</v>
      </c>
      <c r="L124" t="str">
        <f t="shared" ref="L124:L187" si="18">IFERROR(IF(TRIM(E124)="-", "N/A", IF(RIGHT(E124,1)=")",IF(RIGHT(E124,2)="T)",-1000000000000*VALUE(MID(E124,2,LEN(E124)-3)),IF(RIGHT(E124,2)="M)",-1000000*VALUE(MID(E124,2,LEN(E124)-3)),IF(RIGHT(E124,2)="B)",-1000000000*VALUE(MID(E124,2,LEN(E124)-3)),IF(RIGHT(E124,2)="k)",-1000*VALUE(MID(E124,2,LEN(E124)-3)),VALUE(SUBSTITUTE(E124,",","")))))),IF(RIGHT(E124,1)="T",1000000000000*VALUE(LEFT(E124,LEN(E124)-1)),IF(RIGHT(E124,1)="M",1000000*VALUE(LEFT(E124,LEN(E124)-1)),IF(RIGHT(E124,1)="B",1000000000*VALUE(LEFT(E124,LEN(E124)-1)),IF(RIGHT(E124,1)="%",0.01*VALUE(LEFT(E124,LEN(E124)-1)),IF(RIGHT(E124,1)="k",1000*VALUE(LEFT(E124,LEN(E124)-1)),VALUE(SUBSTITUTE(E124,",",""))))))))),"N/A")</f>
        <v>N/A</v>
      </c>
      <c r="M124" t="str">
        <f t="shared" ref="M124:M187" si="19">IFERROR(IF(TRIM(F124)="-", "N/A", IF(RIGHT(F124,1)=")",IF(RIGHT(F124,2)="T)",-1000000000000*VALUE(MID(F124,2,LEN(F124)-3)),IF(RIGHT(F124,2)="M)",-1000000*VALUE(MID(F124,2,LEN(F124)-3)),IF(RIGHT(F124,2)="B)",-1000000000*VALUE(MID(F124,2,LEN(F124)-3)),IF(RIGHT(F124,2)="k)",-1000*VALUE(MID(F124,2,LEN(F124)-3)),VALUE(SUBSTITUTE(F124,",","")))))),IF(RIGHT(F124,1)="T",1000000000000*VALUE(LEFT(F124,LEN(F124)-1)),IF(RIGHT(F124,1)="M",1000000*VALUE(LEFT(F124,LEN(F124)-1)),IF(RIGHT(F124,1)="B",1000000000*VALUE(LEFT(F124,LEN(F124)-1)),IF(RIGHT(F124,1)="%",0.01*VALUE(LEFT(F124,LEN(F124)-1)),IF(RIGHT(F124,1)="k",1000*VALUE(LEFT(F124,LEN(F124)-1)),VALUE(SUBSTITUTE(F124,",",""))))))))),"N/A")</f>
        <v>N/A</v>
      </c>
      <c r="N124" t="str">
        <f t="shared" ref="N124:N187" si="20">IFERROR(IF(TRIM(G124)="-", "N/A", IF(RIGHT(G124,1)=")",IF(RIGHT(G124,2)="T)",-1000000000000*VALUE(MID(G124,2,LEN(G124)-3)),IF(RIGHT(G124,2)="M)",-1000000*VALUE(MID(G124,2,LEN(G124)-3)),IF(RIGHT(G124,2)="B)",-1000000000*VALUE(MID(G124,2,LEN(G124)-3)),IF(RIGHT(G124,2)="k)",-1000*VALUE(MID(G124,2,LEN(G124)-3)),VALUE(SUBSTITUTE(G124,",","")))))),IF(RIGHT(G124,1)="T",1000000000000*VALUE(LEFT(G124,LEN(G124)-1)),IF(RIGHT(G124,1)="M",1000000*VALUE(LEFT(G124,LEN(G124)-1)),IF(RIGHT(G124,1)="B",1000000000*VALUE(LEFT(G124,LEN(G124)-1)),IF(RIGHT(G124,1)="%",0.01*VALUE(LEFT(G124,LEN(G124)-1)),IF(RIGHT(G124,1)="k",1000*VALUE(LEFT(G124,LEN(G124)-1)),VALUE(SUBSTITUTE(G124,",",""))))))))),"N/A")</f>
        <v>N/A</v>
      </c>
    </row>
    <row r="125" spans="1:14" x14ac:dyDescent="0.3">
      <c r="A125" s="1">
        <v>0</v>
      </c>
      <c r="B125" t="s">
        <v>207</v>
      </c>
      <c r="I125" t="str">
        <f t="shared" si="15"/>
        <v>N/A</v>
      </c>
      <c r="J125" t="str">
        <f t="shared" si="16"/>
        <v>N/A</v>
      </c>
      <c r="K125" t="str">
        <f t="shared" si="17"/>
        <v>N/A</v>
      </c>
      <c r="L125" t="str">
        <f t="shared" si="18"/>
        <v>N/A</v>
      </c>
      <c r="M125" t="str">
        <f t="shared" si="19"/>
        <v>N/A</v>
      </c>
      <c r="N125" t="str">
        <f t="shared" si="20"/>
        <v>N/A</v>
      </c>
    </row>
    <row r="126" spans="1:14" x14ac:dyDescent="0.3">
      <c r="A126" s="1">
        <v>1</v>
      </c>
      <c r="B126" t="s">
        <v>208</v>
      </c>
      <c r="I126" t="str">
        <f t="shared" si="15"/>
        <v>N/A</v>
      </c>
      <c r="J126" t="str">
        <f t="shared" si="16"/>
        <v>N/A</v>
      </c>
      <c r="K126" t="str">
        <f t="shared" si="17"/>
        <v>N/A</v>
      </c>
      <c r="L126" t="str">
        <f t="shared" si="18"/>
        <v>N/A</v>
      </c>
      <c r="M126" t="str">
        <f t="shared" si="19"/>
        <v>N/A</v>
      </c>
      <c r="N126" t="str">
        <f t="shared" si="20"/>
        <v>N/A</v>
      </c>
    </row>
    <row r="127" spans="1:14" x14ac:dyDescent="0.3">
      <c r="A127" s="1">
        <v>2</v>
      </c>
      <c r="B127" t="s">
        <v>209</v>
      </c>
      <c r="I127" t="str">
        <f t="shared" si="15"/>
        <v>N/A</v>
      </c>
      <c r="J127" t="str">
        <f t="shared" si="16"/>
        <v>N/A</v>
      </c>
      <c r="K127" t="str">
        <f t="shared" si="17"/>
        <v>N/A</v>
      </c>
      <c r="L127" t="str">
        <f t="shared" si="18"/>
        <v>N/A</v>
      </c>
      <c r="M127" t="str">
        <f t="shared" si="19"/>
        <v>N/A</v>
      </c>
      <c r="N127" t="str">
        <f t="shared" si="20"/>
        <v>N/A</v>
      </c>
    </row>
    <row r="128" spans="1:14" x14ac:dyDescent="0.3">
      <c r="A128" s="1">
        <v>3</v>
      </c>
      <c r="B128" t="s">
        <v>210</v>
      </c>
      <c r="I128" t="str">
        <f t="shared" si="15"/>
        <v>N/A</v>
      </c>
      <c r="J128" t="str">
        <f t="shared" si="16"/>
        <v>N/A</v>
      </c>
      <c r="K128" t="str">
        <f t="shared" si="17"/>
        <v>N/A</v>
      </c>
      <c r="L128" t="str">
        <f t="shared" si="18"/>
        <v>N/A</v>
      </c>
      <c r="M128" t="str">
        <f t="shared" si="19"/>
        <v>N/A</v>
      </c>
      <c r="N128" t="str">
        <f t="shared" si="20"/>
        <v>N/A</v>
      </c>
    </row>
    <row r="129" spans="1:14" x14ac:dyDescent="0.3">
      <c r="A129" s="1">
        <v>4</v>
      </c>
      <c r="B129" t="s">
        <v>211</v>
      </c>
      <c r="I129" t="str">
        <f t="shared" si="15"/>
        <v>N/A</v>
      </c>
      <c r="J129" t="str">
        <f t="shared" si="16"/>
        <v>N/A</v>
      </c>
      <c r="K129" t="str">
        <f t="shared" si="17"/>
        <v>N/A</v>
      </c>
      <c r="L129" t="str">
        <f t="shared" si="18"/>
        <v>N/A</v>
      </c>
      <c r="M129" t="str">
        <f t="shared" si="19"/>
        <v>N/A</v>
      </c>
      <c r="N129" t="str">
        <f t="shared" si="20"/>
        <v>N/A</v>
      </c>
    </row>
    <row r="130" spans="1:14" x14ac:dyDescent="0.3">
      <c r="A130" s="1">
        <v>5</v>
      </c>
      <c r="B130" t="s">
        <v>212</v>
      </c>
      <c r="I130" t="str">
        <f t="shared" si="15"/>
        <v>N/A</v>
      </c>
      <c r="J130" t="str">
        <f t="shared" si="16"/>
        <v>N/A</v>
      </c>
      <c r="K130" t="str">
        <f t="shared" si="17"/>
        <v>N/A</v>
      </c>
      <c r="L130" t="str">
        <f t="shared" si="18"/>
        <v>N/A</v>
      </c>
      <c r="M130" t="str">
        <f t="shared" si="19"/>
        <v>N/A</v>
      </c>
      <c r="N130" t="str">
        <f t="shared" si="20"/>
        <v>N/A</v>
      </c>
    </row>
    <row r="131" spans="1:14" x14ac:dyDescent="0.3">
      <c r="A131" s="1">
        <v>6</v>
      </c>
      <c r="B131" t="s">
        <v>213</v>
      </c>
      <c r="I131" t="str">
        <f t="shared" si="15"/>
        <v>N/A</v>
      </c>
      <c r="J131" t="str">
        <f t="shared" si="16"/>
        <v>N/A</v>
      </c>
      <c r="K131" t="str">
        <f t="shared" si="17"/>
        <v>N/A</v>
      </c>
      <c r="L131" t="str">
        <f t="shared" si="18"/>
        <v>N/A</v>
      </c>
      <c r="M131" t="str">
        <f t="shared" si="19"/>
        <v>N/A</v>
      </c>
      <c r="N131" t="str">
        <f t="shared" si="20"/>
        <v>N/A</v>
      </c>
    </row>
    <row r="132" spans="1:14" x14ac:dyDescent="0.3">
      <c r="A132" s="1">
        <v>7</v>
      </c>
      <c r="B132" t="s">
        <v>214</v>
      </c>
      <c r="I132" t="str">
        <f t="shared" si="15"/>
        <v>N/A</v>
      </c>
      <c r="J132" t="str">
        <f t="shared" si="16"/>
        <v>N/A</v>
      </c>
      <c r="K132" t="str">
        <f t="shared" si="17"/>
        <v>N/A</v>
      </c>
      <c r="L132" t="str">
        <f t="shared" si="18"/>
        <v>N/A</v>
      </c>
      <c r="M132" t="str">
        <f t="shared" si="19"/>
        <v>N/A</v>
      </c>
      <c r="N132" t="str">
        <f t="shared" si="20"/>
        <v>N/A</v>
      </c>
    </row>
    <row r="133" spans="1:14" x14ac:dyDescent="0.3">
      <c r="A133" s="1">
        <v>8</v>
      </c>
      <c r="B133" t="s">
        <v>215</v>
      </c>
      <c r="I133" t="str">
        <f t="shared" si="15"/>
        <v>N/A</v>
      </c>
      <c r="J133" t="str">
        <f t="shared" si="16"/>
        <v>N/A</v>
      </c>
      <c r="K133" t="str">
        <f t="shared" si="17"/>
        <v>N/A</v>
      </c>
      <c r="L133" t="str">
        <f t="shared" si="18"/>
        <v>N/A</v>
      </c>
      <c r="M133" t="str">
        <f t="shared" si="19"/>
        <v>N/A</v>
      </c>
      <c r="N133" t="str">
        <f t="shared" si="20"/>
        <v>N/A</v>
      </c>
    </row>
    <row r="134" spans="1:14" x14ac:dyDescent="0.3">
      <c r="A134" s="1">
        <v>9</v>
      </c>
      <c r="B134" t="s">
        <v>217</v>
      </c>
      <c r="I134" t="str">
        <f t="shared" si="15"/>
        <v>N/A</v>
      </c>
      <c r="J134" t="str">
        <f t="shared" si="16"/>
        <v>N/A</v>
      </c>
      <c r="K134" t="str">
        <f t="shared" si="17"/>
        <v>N/A</v>
      </c>
      <c r="L134" t="str">
        <f t="shared" si="18"/>
        <v>N/A</v>
      </c>
      <c r="M134" t="str">
        <f t="shared" si="19"/>
        <v>N/A</v>
      </c>
      <c r="N134" t="str">
        <f t="shared" si="20"/>
        <v>N/A</v>
      </c>
    </row>
    <row r="135" spans="1:14" x14ac:dyDescent="0.3">
      <c r="I135" t="str">
        <f t="shared" si="15"/>
        <v>N/A</v>
      </c>
      <c r="J135" t="str">
        <f t="shared" si="16"/>
        <v>N/A</v>
      </c>
      <c r="K135" t="str">
        <f t="shared" si="17"/>
        <v>N/A</v>
      </c>
      <c r="L135" t="str">
        <f t="shared" si="18"/>
        <v>N/A</v>
      </c>
      <c r="M135" t="str">
        <f t="shared" si="19"/>
        <v>N/A</v>
      </c>
      <c r="N135" t="str">
        <f t="shared" si="20"/>
        <v>N/A</v>
      </c>
    </row>
    <row r="136" spans="1:14" x14ac:dyDescent="0.3">
      <c r="I136" t="str">
        <f t="shared" si="15"/>
        <v>N/A</v>
      </c>
      <c r="J136" t="str">
        <f t="shared" si="16"/>
        <v>N/A</v>
      </c>
      <c r="K136" t="str">
        <f t="shared" si="17"/>
        <v>N/A</v>
      </c>
      <c r="L136" t="str">
        <f t="shared" si="18"/>
        <v>N/A</v>
      </c>
      <c r="M136" t="str">
        <f t="shared" si="19"/>
        <v>N/A</v>
      </c>
      <c r="N136" t="str">
        <f t="shared" si="20"/>
        <v>N/A</v>
      </c>
    </row>
    <row r="137" spans="1:14" x14ac:dyDescent="0.3">
      <c r="B137" s="1" t="s">
        <v>219</v>
      </c>
      <c r="C137" s="1" t="s">
        <v>220</v>
      </c>
      <c r="D137" s="1" t="s">
        <v>221</v>
      </c>
      <c r="E137" s="1" t="s">
        <v>222</v>
      </c>
      <c r="F137" s="1" t="s">
        <v>223</v>
      </c>
      <c r="I137" t="str">
        <f t="shared" si="15"/>
        <v>N/A</v>
      </c>
      <c r="J137" t="str">
        <f t="shared" si="16"/>
        <v>N/A</v>
      </c>
      <c r="K137" t="str">
        <f t="shared" si="17"/>
        <v>N/A</v>
      </c>
      <c r="L137" t="str">
        <f t="shared" si="18"/>
        <v>N/A</v>
      </c>
      <c r="M137" t="str">
        <f t="shared" si="19"/>
        <v>N/A</v>
      </c>
      <c r="N137" t="str">
        <f t="shared" si="20"/>
        <v>N/A</v>
      </c>
    </row>
    <row r="138" spans="1:14" x14ac:dyDescent="0.3">
      <c r="A138" s="1">
        <v>0</v>
      </c>
      <c r="B138" t="s">
        <v>9040</v>
      </c>
      <c r="C138" t="s">
        <v>225</v>
      </c>
      <c r="D138" t="s">
        <v>9041</v>
      </c>
      <c r="F138">
        <v>46</v>
      </c>
      <c r="I138" t="str">
        <f t="shared" si="15"/>
        <v>N/A</v>
      </c>
      <c r="J138" t="str">
        <f t="shared" si="16"/>
        <v>N/A</v>
      </c>
      <c r="K138">
        <f t="shared" si="17"/>
        <v>850560</v>
      </c>
      <c r="L138" t="str">
        <f t="shared" si="18"/>
        <v>N/A</v>
      </c>
      <c r="M138">
        <f t="shared" si="19"/>
        <v>46</v>
      </c>
      <c r="N138" t="str">
        <f t="shared" si="20"/>
        <v>N/A</v>
      </c>
    </row>
    <row r="139" spans="1:14" x14ac:dyDescent="0.3">
      <c r="A139" s="1">
        <v>1</v>
      </c>
      <c r="B139" t="s">
        <v>9042</v>
      </c>
      <c r="C139" t="s">
        <v>1182</v>
      </c>
      <c r="D139" t="s">
        <v>9043</v>
      </c>
      <c r="F139">
        <v>42</v>
      </c>
      <c r="I139" t="str">
        <f t="shared" si="15"/>
        <v>N/A</v>
      </c>
      <c r="J139" t="str">
        <f t="shared" si="16"/>
        <v>N/A</v>
      </c>
      <c r="K139">
        <f t="shared" si="17"/>
        <v>392850</v>
      </c>
      <c r="L139" t="str">
        <f t="shared" si="18"/>
        <v>N/A</v>
      </c>
      <c r="M139">
        <f t="shared" si="19"/>
        <v>42</v>
      </c>
      <c r="N139" t="str">
        <f t="shared" si="20"/>
        <v>N/A</v>
      </c>
    </row>
    <row r="140" spans="1:14" x14ac:dyDescent="0.3">
      <c r="A140" s="1">
        <v>2</v>
      </c>
      <c r="B140" t="s">
        <v>9044</v>
      </c>
      <c r="C140" t="s">
        <v>3240</v>
      </c>
      <c r="D140" t="s">
        <v>9045</v>
      </c>
      <c r="E140" t="s">
        <v>9046</v>
      </c>
      <c r="F140">
        <v>51</v>
      </c>
      <c r="I140" t="str">
        <f t="shared" si="15"/>
        <v>N/A</v>
      </c>
      <c r="J140" t="str">
        <f t="shared" si="16"/>
        <v>N/A</v>
      </c>
      <c r="K140">
        <f t="shared" si="17"/>
        <v>512250</v>
      </c>
      <c r="L140">
        <f t="shared" si="18"/>
        <v>9100</v>
      </c>
      <c r="M140">
        <f t="shared" si="19"/>
        <v>51</v>
      </c>
      <c r="N140" t="str">
        <f t="shared" si="20"/>
        <v>N/A</v>
      </c>
    </row>
    <row r="141" spans="1:14" x14ac:dyDescent="0.3">
      <c r="A141" s="1">
        <v>3</v>
      </c>
      <c r="B141" t="s">
        <v>9047</v>
      </c>
      <c r="C141" t="s">
        <v>9048</v>
      </c>
      <c r="D141" t="s">
        <v>9049</v>
      </c>
      <c r="F141">
        <v>39</v>
      </c>
      <c r="I141" t="str">
        <f t="shared" si="15"/>
        <v>N/A</v>
      </c>
      <c r="J141" t="str">
        <f t="shared" si="16"/>
        <v>N/A</v>
      </c>
      <c r="K141">
        <f t="shared" si="17"/>
        <v>359530</v>
      </c>
      <c r="L141" t="str">
        <f t="shared" si="18"/>
        <v>N/A</v>
      </c>
      <c r="M141">
        <f t="shared" si="19"/>
        <v>39</v>
      </c>
      <c r="N141" t="str">
        <f t="shared" si="20"/>
        <v>N/A</v>
      </c>
    </row>
    <row r="142" spans="1:14" x14ac:dyDescent="0.3">
      <c r="A142" s="1">
        <v>4</v>
      </c>
      <c r="B142" t="s">
        <v>9050</v>
      </c>
      <c r="C142" t="s">
        <v>9051</v>
      </c>
      <c r="D142" t="s">
        <v>9052</v>
      </c>
      <c r="F142">
        <v>66</v>
      </c>
      <c r="I142" t="str">
        <f t="shared" si="15"/>
        <v>N/A</v>
      </c>
      <c r="J142" t="str">
        <f t="shared" si="16"/>
        <v>N/A</v>
      </c>
      <c r="K142">
        <f t="shared" si="17"/>
        <v>364150</v>
      </c>
      <c r="L142" t="str">
        <f t="shared" si="18"/>
        <v>N/A</v>
      </c>
      <c r="M142">
        <f t="shared" si="19"/>
        <v>66</v>
      </c>
      <c r="N142" t="str">
        <f t="shared" si="20"/>
        <v>N/A</v>
      </c>
    </row>
    <row r="143" spans="1:14" x14ac:dyDescent="0.3">
      <c r="I143" t="str">
        <f t="shared" si="15"/>
        <v>N/A</v>
      </c>
      <c r="J143" t="str">
        <f t="shared" si="16"/>
        <v>N/A</v>
      </c>
      <c r="K143" t="str">
        <f t="shared" si="17"/>
        <v>N/A</v>
      </c>
      <c r="L143" t="str">
        <f t="shared" si="18"/>
        <v>N/A</v>
      </c>
      <c r="M143" t="str">
        <f t="shared" si="19"/>
        <v>N/A</v>
      </c>
      <c r="N143" t="str">
        <f t="shared" si="20"/>
        <v>N/A</v>
      </c>
    </row>
    <row r="144" spans="1:14" x14ac:dyDescent="0.3">
      <c r="B144" s="1" t="s">
        <v>241</v>
      </c>
      <c r="C144" s="1" t="s">
        <v>242</v>
      </c>
      <c r="D144" s="1" t="s">
        <v>243</v>
      </c>
      <c r="E144" s="1" t="s">
        <v>244</v>
      </c>
      <c r="F144" s="1" t="s">
        <v>245</v>
      </c>
      <c r="G144" s="1" t="s">
        <v>246</v>
      </c>
      <c r="H144" s="1" t="s">
        <v>247</v>
      </c>
      <c r="I144" t="str">
        <f t="shared" si="15"/>
        <v>pos_trend</v>
      </c>
      <c r="J144">
        <f t="shared" si="16"/>
        <v>2012</v>
      </c>
      <c r="K144">
        <f t="shared" si="17"/>
        <v>2013</v>
      </c>
      <c r="L144">
        <f t="shared" si="18"/>
        <v>2014</v>
      </c>
      <c r="M144">
        <f t="shared" si="19"/>
        <v>2015</v>
      </c>
      <c r="N144">
        <f t="shared" si="20"/>
        <v>2016</v>
      </c>
    </row>
    <row r="145" spans="1:14" x14ac:dyDescent="0.3">
      <c r="A145" s="1">
        <v>0</v>
      </c>
      <c r="B145" t="s">
        <v>248</v>
      </c>
      <c r="C145" t="s">
        <v>9053</v>
      </c>
      <c r="D145" t="s">
        <v>9054</v>
      </c>
      <c r="E145" t="s">
        <v>9055</v>
      </c>
      <c r="F145" t="s">
        <v>9056</v>
      </c>
      <c r="G145" t="s">
        <v>8997</v>
      </c>
      <c r="I145" t="str">
        <f t="shared" si="15"/>
        <v>pos_trend</v>
      </c>
      <c r="J145">
        <f t="shared" si="16"/>
        <v>70250000</v>
      </c>
      <c r="K145">
        <f t="shared" si="17"/>
        <v>81890000</v>
      </c>
      <c r="L145">
        <f t="shared" si="18"/>
        <v>107450000</v>
      </c>
      <c r="M145">
        <f t="shared" si="19"/>
        <v>129090000</v>
      </c>
      <c r="N145">
        <f t="shared" si="20"/>
        <v>155110000</v>
      </c>
    </row>
    <row r="146" spans="1:14" x14ac:dyDescent="0.3">
      <c r="A146" s="1">
        <v>1</v>
      </c>
      <c r="B146" t="s">
        <v>253</v>
      </c>
      <c r="C146" t="s">
        <v>254</v>
      </c>
      <c r="D146" t="s">
        <v>9057</v>
      </c>
      <c r="E146" t="s">
        <v>9058</v>
      </c>
      <c r="F146" t="s">
        <v>9059</v>
      </c>
      <c r="G146" t="s">
        <v>9060</v>
      </c>
      <c r="I146" t="str">
        <f t="shared" si="15"/>
        <v>N/A</v>
      </c>
      <c r="J146" t="str">
        <f t="shared" si="16"/>
        <v>N/A</v>
      </c>
      <c r="K146">
        <f t="shared" si="17"/>
        <v>0.16570000000000001</v>
      </c>
      <c r="L146">
        <f t="shared" si="18"/>
        <v>0.31219999999999998</v>
      </c>
      <c r="M146">
        <f t="shared" si="19"/>
        <v>0.20130000000000001</v>
      </c>
      <c r="N146">
        <f t="shared" si="20"/>
        <v>0.2016</v>
      </c>
    </row>
    <row r="147" spans="1:14" x14ac:dyDescent="0.3">
      <c r="A147" s="1">
        <v>2</v>
      </c>
      <c r="B147" t="s">
        <v>259</v>
      </c>
      <c r="C147" t="s">
        <v>9061</v>
      </c>
      <c r="D147" t="s">
        <v>9062</v>
      </c>
      <c r="E147" t="s">
        <v>9063</v>
      </c>
      <c r="F147" t="s">
        <v>9064</v>
      </c>
      <c r="G147" t="s">
        <v>9065</v>
      </c>
      <c r="I147" t="str">
        <f t="shared" si="15"/>
        <v>pos_trend</v>
      </c>
      <c r="J147">
        <f t="shared" si="16"/>
        <v>20230000</v>
      </c>
      <c r="K147">
        <f t="shared" si="17"/>
        <v>22330000</v>
      </c>
      <c r="L147">
        <f t="shared" si="18"/>
        <v>31700000</v>
      </c>
      <c r="M147">
        <f t="shared" si="19"/>
        <v>36880000</v>
      </c>
      <c r="N147">
        <f t="shared" si="20"/>
        <v>44010000</v>
      </c>
    </row>
    <row r="148" spans="1:14" x14ac:dyDescent="0.3">
      <c r="A148" s="1">
        <v>3</v>
      </c>
      <c r="B148" t="s">
        <v>265</v>
      </c>
      <c r="C148" t="s">
        <v>2686</v>
      </c>
      <c r="D148" t="s">
        <v>5536</v>
      </c>
      <c r="E148" t="s">
        <v>4693</v>
      </c>
      <c r="F148" t="s">
        <v>9066</v>
      </c>
      <c r="G148" t="s">
        <v>9067</v>
      </c>
      <c r="I148" t="str">
        <f t="shared" si="15"/>
        <v>pos_trend</v>
      </c>
      <c r="J148">
        <f t="shared" si="16"/>
        <v>18330000</v>
      </c>
      <c r="K148">
        <f t="shared" si="17"/>
        <v>20310000</v>
      </c>
      <c r="L148">
        <f t="shared" si="18"/>
        <v>26930000</v>
      </c>
      <c r="M148">
        <f t="shared" si="19"/>
        <v>30600000</v>
      </c>
      <c r="N148">
        <f t="shared" si="20"/>
        <v>34710000</v>
      </c>
    </row>
    <row r="149" spans="1:14" x14ac:dyDescent="0.3">
      <c r="A149" s="1">
        <v>4</v>
      </c>
      <c r="B149" t="s">
        <v>271</v>
      </c>
      <c r="C149" t="s">
        <v>5759</v>
      </c>
      <c r="D149" t="s">
        <v>3454</v>
      </c>
      <c r="E149" t="s">
        <v>6255</v>
      </c>
      <c r="F149" t="s">
        <v>2195</v>
      </c>
      <c r="G149" t="s">
        <v>6848</v>
      </c>
      <c r="I149" t="str">
        <f t="shared" si="15"/>
        <v>pos_trend</v>
      </c>
      <c r="J149">
        <f t="shared" si="16"/>
        <v>1900000</v>
      </c>
      <c r="K149">
        <f t="shared" si="17"/>
        <v>2020000</v>
      </c>
      <c r="L149">
        <f t="shared" si="18"/>
        <v>4770000</v>
      </c>
      <c r="M149">
        <f t="shared" si="19"/>
        <v>6280000</v>
      </c>
      <c r="N149">
        <f t="shared" si="20"/>
        <v>9300000</v>
      </c>
    </row>
    <row r="150" spans="1:14" x14ac:dyDescent="0.3">
      <c r="A150" s="1">
        <v>5</v>
      </c>
      <c r="B150" t="s">
        <v>277</v>
      </c>
      <c r="C150" t="s">
        <v>9068</v>
      </c>
      <c r="D150" t="s">
        <v>4689</v>
      </c>
      <c r="E150" t="s">
        <v>8305</v>
      </c>
      <c r="F150" t="s">
        <v>9069</v>
      </c>
      <c r="G150" t="s">
        <v>9070</v>
      </c>
      <c r="I150" t="str">
        <f t="shared" si="15"/>
        <v>pos_trend</v>
      </c>
      <c r="J150">
        <f t="shared" si="16"/>
        <v>1890000</v>
      </c>
      <c r="K150">
        <f t="shared" si="17"/>
        <v>2009999.9999999998</v>
      </c>
      <c r="L150">
        <f t="shared" si="18"/>
        <v>3350000</v>
      </c>
      <c r="M150">
        <f t="shared" si="19"/>
        <v>4980000</v>
      </c>
      <c r="N150">
        <f t="shared" si="20"/>
        <v>7660000</v>
      </c>
    </row>
    <row r="151" spans="1:14" x14ac:dyDescent="0.3">
      <c r="A151" s="1">
        <v>6</v>
      </c>
      <c r="B151" t="s">
        <v>283</v>
      </c>
      <c r="C151" t="s">
        <v>9071</v>
      </c>
      <c r="D151" t="s">
        <v>3073</v>
      </c>
      <c r="E151" t="s">
        <v>2366</v>
      </c>
      <c r="F151" t="s">
        <v>2671</v>
      </c>
      <c r="G151" t="s">
        <v>7615</v>
      </c>
      <c r="I151" t="str">
        <f t="shared" si="15"/>
        <v>N/A</v>
      </c>
      <c r="J151">
        <f t="shared" si="16"/>
        <v>13000</v>
      </c>
      <c r="K151">
        <f t="shared" si="17"/>
        <v>12000</v>
      </c>
      <c r="L151">
        <f t="shared" si="18"/>
        <v>1420000</v>
      </c>
      <c r="M151">
        <f t="shared" si="19"/>
        <v>1300000</v>
      </c>
      <c r="N151">
        <f t="shared" si="20"/>
        <v>1640000</v>
      </c>
    </row>
    <row r="152" spans="1:14" x14ac:dyDescent="0.3">
      <c r="A152" s="1">
        <v>7</v>
      </c>
      <c r="B152" t="s">
        <v>289</v>
      </c>
      <c r="C152" t="s">
        <v>254</v>
      </c>
      <c r="D152" t="s">
        <v>9072</v>
      </c>
      <c r="E152" t="s">
        <v>9073</v>
      </c>
      <c r="F152" t="s">
        <v>4478</v>
      </c>
      <c r="G152" t="s">
        <v>9074</v>
      </c>
      <c r="I152" t="str">
        <f t="shared" si="15"/>
        <v>N/A</v>
      </c>
      <c r="J152" t="str">
        <f t="shared" si="16"/>
        <v>N/A</v>
      </c>
      <c r="K152">
        <f t="shared" si="17"/>
        <v>0.10340000000000001</v>
      </c>
      <c r="L152">
        <f t="shared" si="18"/>
        <v>0.42</v>
      </c>
      <c r="M152">
        <f t="shared" si="19"/>
        <v>0.16329999999999997</v>
      </c>
      <c r="N152">
        <f t="shared" si="20"/>
        <v>0.1933</v>
      </c>
    </row>
    <row r="153" spans="1:14" x14ac:dyDescent="0.3">
      <c r="A153" s="1">
        <v>8</v>
      </c>
      <c r="B153" t="s">
        <v>294</v>
      </c>
      <c r="C153" t="s">
        <v>9075</v>
      </c>
      <c r="D153" t="s">
        <v>9076</v>
      </c>
      <c r="E153" t="s">
        <v>489</v>
      </c>
      <c r="F153" t="s">
        <v>9077</v>
      </c>
      <c r="G153" t="s">
        <v>9018</v>
      </c>
      <c r="I153" t="str">
        <f t="shared" si="15"/>
        <v>pos_trend</v>
      </c>
      <c r="J153">
        <f t="shared" si="16"/>
        <v>50010000</v>
      </c>
      <c r="K153">
        <f t="shared" si="17"/>
        <v>59560000</v>
      </c>
      <c r="L153">
        <f t="shared" si="18"/>
        <v>75750000</v>
      </c>
      <c r="M153">
        <f t="shared" si="19"/>
        <v>92210000</v>
      </c>
      <c r="N153">
        <f t="shared" si="20"/>
        <v>111100000</v>
      </c>
    </row>
    <row r="154" spans="1:14" x14ac:dyDescent="0.3">
      <c r="A154" s="1">
        <v>9</v>
      </c>
      <c r="B154" t="s">
        <v>300</v>
      </c>
      <c r="C154" t="s">
        <v>254</v>
      </c>
      <c r="D154" t="s">
        <v>9078</v>
      </c>
      <c r="E154" t="s">
        <v>9079</v>
      </c>
      <c r="F154" t="s">
        <v>9080</v>
      </c>
      <c r="G154" t="s">
        <v>9081</v>
      </c>
      <c r="I154" t="str">
        <f t="shared" si="15"/>
        <v>N/A</v>
      </c>
      <c r="J154" t="str">
        <f t="shared" si="16"/>
        <v>N/A</v>
      </c>
      <c r="K154">
        <f t="shared" si="17"/>
        <v>0.19090000000000001</v>
      </c>
      <c r="L154">
        <f t="shared" si="18"/>
        <v>0.27179999999999999</v>
      </c>
      <c r="M154">
        <f t="shared" si="19"/>
        <v>0.21730000000000002</v>
      </c>
      <c r="N154">
        <f t="shared" si="20"/>
        <v>0.2049</v>
      </c>
    </row>
    <row r="155" spans="1:14" x14ac:dyDescent="0.3">
      <c r="A155" s="1">
        <v>10</v>
      </c>
      <c r="B155" t="s">
        <v>305</v>
      </c>
      <c r="C155" t="s">
        <v>254</v>
      </c>
      <c r="D155" t="s">
        <v>254</v>
      </c>
      <c r="E155" t="s">
        <v>254</v>
      </c>
      <c r="F155" t="s">
        <v>254</v>
      </c>
      <c r="G155" t="s">
        <v>9082</v>
      </c>
      <c r="I155" t="str">
        <f t="shared" si="15"/>
        <v>N/A</v>
      </c>
      <c r="J155" t="str">
        <f t="shared" si="16"/>
        <v>N/A</v>
      </c>
      <c r="K155" t="str">
        <f t="shared" si="17"/>
        <v>N/A</v>
      </c>
      <c r="L155" t="str">
        <f t="shared" si="18"/>
        <v>N/A</v>
      </c>
      <c r="M155" t="str">
        <f t="shared" si="19"/>
        <v>N/A</v>
      </c>
      <c r="N155">
        <f t="shared" si="20"/>
        <v>0.71629999999999994</v>
      </c>
    </row>
    <row r="156" spans="1:14" x14ac:dyDescent="0.3">
      <c r="I156" t="str">
        <f t="shared" si="15"/>
        <v>N/A</v>
      </c>
      <c r="J156" t="str">
        <f t="shared" si="16"/>
        <v>N/A</v>
      </c>
      <c r="K156" t="str">
        <f t="shared" si="17"/>
        <v>N/A</v>
      </c>
      <c r="L156" t="str">
        <f t="shared" si="18"/>
        <v>N/A</v>
      </c>
      <c r="M156" t="str">
        <f t="shared" si="19"/>
        <v>N/A</v>
      </c>
      <c r="N156" t="str">
        <f t="shared" si="20"/>
        <v>N/A</v>
      </c>
    </row>
    <row r="157" spans="1:14" x14ac:dyDescent="0.3">
      <c r="B157" s="1" t="s">
        <v>307</v>
      </c>
      <c r="C157" s="1" t="s">
        <v>242</v>
      </c>
      <c r="D157" s="1" t="s">
        <v>243</v>
      </c>
      <c r="E157" s="1" t="s">
        <v>244</v>
      </c>
      <c r="F157" s="1" t="s">
        <v>245</v>
      </c>
      <c r="G157" s="1" t="s">
        <v>246</v>
      </c>
      <c r="H157" s="1" t="s">
        <v>247</v>
      </c>
      <c r="I157" t="str">
        <f t="shared" si="15"/>
        <v>pos_trend</v>
      </c>
      <c r="J157">
        <f t="shared" si="16"/>
        <v>2012</v>
      </c>
      <c r="K157">
        <f t="shared" si="17"/>
        <v>2013</v>
      </c>
      <c r="L157">
        <f t="shared" si="18"/>
        <v>2014</v>
      </c>
      <c r="M157">
        <f t="shared" si="19"/>
        <v>2015</v>
      </c>
      <c r="N157">
        <f t="shared" si="20"/>
        <v>2016</v>
      </c>
    </row>
    <row r="158" spans="1:14" x14ac:dyDescent="0.3">
      <c r="A158" s="1">
        <v>0</v>
      </c>
      <c r="B158" t="s">
        <v>308</v>
      </c>
      <c r="C158" t="s">
        <v>9083</v>
      </c>
      <c r="D158" t="s">
        <v>3912</v>
      </c>
      <c r="E158" t="s">
        <v>9084</v>
      </c>
      <c r="F158" t="s">
        <v>9085</v>
      </c>
      <c r="G158" t="s">
        <v>9086</v>
      </c>
      <c r="I158" t="str">
        <f t="shared" si="15"/>
        <v>pos_trend</v>
      </c>
      <c r="J158">
        <f t="shared" si="16"/>
        <v>57210000</v>
      </c>
      <c r="K158">
        <f t="shared" si="17"/>
        <v>69250000</v>
      </c>
      <c r="L158">
        <f t="shared" si="18"/>
        <v>84080000</v>
      </c>
      <c r="M158">
        <f t="shared" si="19"/>
        <v>117110000</v>
      </c>
      <c r="N158">
        <f t="shared" si="20"/>
        <v>141270000</v>
      </c>
    </row>
    <row r="159" spans="1:14" x14ac:dyDescent="0.3">
      <c r="A159" s="1">
        <v>1</v>
      </c>
      <c r="B159" t="s">
        <v>314</v>
      </c>
      <c r="C159" t="s">
        <v>2001</v>
      </c>
      <c r="D159" t="s">
        <v>9087</v>
      </c>
      <c r="E159" t="s">
        <v>5993</v>
      </c>
      <c r="F159" t="s">
        <v>4645</v>
      </c>
      <c r="G159" t="s">
        <v>9088</v>
      </c>
      <c r="I159" t="str">
        <f t="shared" si="15"/>
        <v>pos_trend</v>
      </c>
      <c r="J159">
        <f t="shared" si="16"/>
        <v>12150000</v>
      </c>
      <c r="K159">
        <f t="shared" si="17"/>
        <v>13440000</v>
      </c>
      <c r="L159">
        <f t="shared" si="18"/>
        <v>18600000</v>
      </c>
      <c r="M159">
        <f t="shared" si="19"/>
        <v>25740000</v>
      </c>
      <c r="N159">
        <f t="shared" si="20"/>
        <v>35820000</v>
      </c>
    </row>
    <row r="160" spans="1:14" x14ac:dyDescent="0.3">
      <c r="A160" s="1">
        <v>2</v>
      </c>
      <c r="B160" t="s">
        <v>320</v>
      </c>
      <c r="C160" t="s">
        <v>9089</v>
      </c>
      <c r="D160" t="s">
        <v>9090</v>
      </c>
      <c r="E160" t="s">
        <v>9091</v>
      </c>
      <c r="F160" t="s">
        <v>9092</v>
      </c>
      <c r="G160" t="s">
        <v>9093</v>
      </c>
      <c r="I160" t="str">
        <f t="shared" si="15"/>
        <v>pos_trend</v>
      </c>
      <c r="J160">
        <f t="shared" si="16"/>
        <v>45070000</v>
      </c>
      <c r="K160">
        <f t="shared" si="17"/>
        <v>55810000</v>
      </c>
      <c r="L160">
        <f t="shared" si="18"/>
        <v>65480000.000000007</v>
      </c>
      <c r="M160">
        <f t="shared" si="19"/>
        <v>91360000</v>
      </c>
      <c r="N160">
        <f t="shared" si="20"/>
        <v>105450000</v>
      </c>
    </row>
    <row r="161" spans="1:14" x14ac:dyDescent="0.3">
      <c r="A161" s="1">
        <v>3</v>
      </c>
      <c r="B161" t="s">
        <v>326</v>
      </c>
      <c r="C161" t="s">
        <v>254</v>
      </c>
      <c r="D161" t="s">
        <v>9094</v>
      </c>
      <c r="E161" t="s">
        <v>3058</v>
      </c>
      <c r="F161" t="s">
        <v>9095</v>
      </c>
      <c r="G161" t="s">
        <v>9096</v>
      </c>
      <c r="I161" t="str">
        <f t="shared" si="15"/>
        <v>N/A</v>
      </c>
      <c r="J161" t="str">
        <f t="shared" si="16"/>
        <v>N/A</v>
      </c>
      <c r="K161">
        <f t="shared" si="17"/>
        <v>0.2104</v>
      </c>
      <c r="L161">
        <f t="shared" si="18"/>
        <v>0.21420000000000003</v>
      </c>
      <c r="M161">
        <f t="shared" si="19"/>
        <v>0.39280000000000004</v>
      </c>
      <c r="N161">
        <f t="shared" si="20"/>
        <v>0.20629999999999998</v>
      </c>
    </row>
    <row r="162" spans="1:14" x14ac:dyDescent="0.3">
      <c r="A162" s="1">
        <v>4</v>
      </c>
      <c r="B162" t="s">
        <v>331</v>
      </c>
      <c r="C162" t="s">
        <v>254</v>
      </c>
      <c r="D162" t="s">
        <v>254</v>
      </c>
      <c r="E162" t="s">
        <v>254</v>
      </c>
      <c r="F162" t="s">
        <v>9097</v>
      </c>
      <c r="G162" t="s">
        <v>254</v>
      </c>
      <c r="I162" t="str">
        <f t="shared" si="15"/>
        <v>N/A</v>
      </c>
      <c r="J162" t="str">
        <f t="shared" si="16"/>
        <v>N/A</v>
      </c>
      <c r="K162" t="str">
        <f t="shared" si="17"/>
        <v>N/A</v>
      </c>
      <c r="L162" t="str">
        <f t="shared" si="18"/>
        <v>N/A</v>
      </c>
      <c r="M162">
        <f t="shared" si="19"/>
        <v>-667000</v>
      </c>
      <c r="N162" t="str">
        <f t="shared" si="20"/>
        <v>N/A</v>
      </c>
    </row>
    <row r="163" spans="1:14" x14ac:dyDescent="0.3">
      <c r="A163" s="1">
        <v>5</v>
      </c>
      <c r="B163" t="s">
        <v>332</v>
      </c>
      <c r="C163" t="s">
        <v>254</v>
      </c>
      <c r="D163" t="s">
        <v>9098</v>
      </c>
      <c r="E163" t="s">
        <v>2120</v>
      </c>
      <c r="F163" t="s">
        <v>8363</v>
      </c>
      <c r="G163" t="s">
        <v>9099</v>
      </c>
      <c r="I163" t="str">
        <f t="shared" si="15"/>
        <v>N/A</v>
      </c>
      <c r="J163" t="str">
        <f t="shared" si="16"/>
        <v>N/A</v>
      </c>
      <c r="K163">
        <f t="shared" si="17"/>
        <v>935000</v>
      </c>
      <c r="L163">
        <f t="shared" si="18"/>
        <v>8220000.0000000009</v>
      </c>
      <c r="M163">
        <f t="shared" si="19"/>
        <v>2550000</v>
      </c>
      <c r="N163">
        <f t="shared" si="20"/>
        <v>969000</v>
      </c>
    </row>
    <row r="164" spans="1:14" x14ac:dyDescent="0.3">
      <c r="A164" s="1">
        <v>6</v>
      </c>
      <c r="B164" t="s">
        <v>338</v>
      </c>
      <c r="C164" t="s">
        <v>254</v>
      </c>
      <c r="D164" t="s">
        <v>8912</v>
      </c>
      <c r="E164" t="s">
        <v>9100</v>
      </c>
      <c r="F164" t="s">
        <v>7502</v>
      </c>
      <c r="G164" t="s">
        <v>9101</v>
      </c>
      <c r="I164" t="str">
        <f t="shared" si="15"/>
        <v>neg_trend</v>
      </c>
      <c r="J164" t="str">
        <f t="shared" si="16"/>
        <v>N/A</v>
      </c>
      <c r="K164">
        <f t="shared" si="17"/>
        <v>-10620000</v>
      </c>
      <c r="L164">
        <f t="shared" si="18"/>
        <v>-16540000</v>
      </c>
      <c r="M164">
        <f t="shared" si="19"/>
        <v>-26780000</v>
      </c>
      <c r="N164">
        <f t="shared" si="20"/>
        <v>-31140000</v>
      </c>
    </row>
    <row r="165" spans="1:14" x14ac:dyDescent="0.3">
      <c r="A165" s="1">
        <v>7</v>
      </c>
      <c r="B165" t="s">
        <v>344</v>
      </c>
      <c r="C165" t="s">
        <v>9102</v>
      </c>
      <c r="D165" t="s">
        <v>9103</v>
      </c>
      <c r="E165" t="s">
        <v>9104</v>
      </c>
      <c r="F165" t="s">
        <v>9105</v>
      </c>
      <c r="G165" t="s">
        <v>9106</v>
      </c>
      <c r="I165" t="str">
        <f t="shared" si="15"/>
        <v>N/A</v>
      </c>
      <c r="J165">
        <f t="shared" si="16"/>
        <v>505000</v>
      </c>
      <c r="K165">
        <f t="shared" si="17"/>
        <v>-275000</v>
      </c>
      <c r="L165">
        <f t="shared" si="18"/>
        <v>-157000</v>
      </c>
      <c r="M165">
        <f t="shared" si="19"/>
        <v>-332000</v>
      </c>
      <c r="N165">
        <f t="shared" si="20"/>
        <v>-586000</v>
      </c>
    </row>
    <row r="166" spans="1:14" x14ac:dyDescent="0.3">
      <c r="A166" s="1">
        <v>8</v>
      </c>
      <c r="B166" t="s">
        <v>350</v>
      </c>
      <c r="C166" t="s">
        <v>9107</v>
      </c>
      <c r="D166" t="s">
        <v>9108</v>
      </c>
      <c r="E166" t="s">
        <v>9109</v>
      </c>
      <c r="F166" t="s">
        <v>9110</v>
      </c>
      <c r="G166" t="s">
        <v>9111</v>
      </c>
      <c r="I166" t="str">
        <f t="shared" si="15"/>
        <v>pos_trend</v>
      </c>
      <c r="J166">
        <f t="shared" si="16"/>
        <v>11000</v>
      </c>
      <c r="K166">
        <f t="shared" si="17"/>
        <v>16000</v>
      </c>
      <c r="L166">
        <f t="shared" si="18"/>
        <v>96000</v>
      </c>
      <c r="M166">
        <f t="shared" si="19"/>
        <v>190000</v>
      </c>
      <c r="N166">
        <f t="shared" si="20"/>
        <v>227000</v>
      </c>
    </row>
    <row r="167" spans="1:14" x14ac:dyDescent="0.3">
      <c r="A167" s="1">
        <v>9</v>
      </c>
      <c r="B167" t="s">
        <v>356</v>
      </c>
      <c r="C167" t="s">
        <v>254</v>
      </c>
      <c r="D167" t="s">
        <v>254</v>
      </c>
      <c r="E167" t="s">
        <v>254</v>
      </c>
      <c r="F167" t="s">
        <v>254</v>
      </c>
      <c r="G167" t="s">
        <v>254</v>
      </c>
      <c r="I167" t="str">
        <f t="shared" si="15"/>
        <v>N/A</v>
      </c>
      <c r="J167" t="str">
        <f t="shared" si="16"/>
        <v>N/A</v>
      </c>
      <c r="K167" t="str">
        <f t="shared" si="17"/>
        <v>N/A</v>
      </c>
      <c r="L167" t="str">
        <f t="shared" si="18"/>
        <v>N/A</v>
      </c>
      <c r="M167" t="str">
        <f t="shared" si="19"/>
        <v>N/A</v>
      </c>
      <c r="N167" t="str">
        <f t="shared" si="20"/>
        <v>N/A</v>
      </c>
    </row>
    <row r="168" spans="1:14" x14ac:dyDescent="0.3">
      <c r="A168" s="1">
        <v>10</v>
      </c>
      <c r="B168" t="s">
        <v>357</v>
      </c>
      <c r="C168" t="s">
        <v>9112</v>
      </c>
      <c r="D168" t="s">
        <v>6765</v>
      </c>
      <c r="E168" t="s">
        <v>9113</v>
      </c>
      <c r="F168" t="s">
        <v>2306</v>
      </c>
      <c r="G168" t="s">
        <v>7214</v>
      </c>
      <c r="I168" t="str">
        <f t="shared" si="15"/>
        <v>N/A</v>
      </c>
      <c r="J168">
        <f t="shared" si="16"/>
        <v>802000</v>
      </c>
      <c r="K168">
        <f t="shared" si="17"/>
        <v>566000</v>
      </c>
      <c r="L168">
        <f t="shared" si="18"/>
        <v>305000</v>
      </c>
      <c r="M168">
        <f t="shared" si="19"/>
        <v>292000</v>
      </c>
      <c r="N168">
        <f t="shared" si="20"/>
        <v>1800000</v>
      </c>
    </row>
    <row r="169" spans="1:14" x14ac:dyDescent="0.3">
      <c r="A169" s="1">
        <v>11</v>
      </c>
      <c r="B169" t="s">
        <v>363</v>
      </c>
      <c r="C169" t="s">
        <v>254</v>
      </c>
      <c r="D169" t="s">
        <v>9114</v>
      </c>
      <c r="E169" t="s">
        <v>9115</v>
      </c>
      <c r="F169" t="s">
        <v>8118</v>
      </c>
      <c r="G169" t="s">
        <v>9116</v>
      </c>
      <c r="I169" t="str">
        <f t="shared" si="15"/>
        <v>N/A</v>
      </c>
      <c r="J169" t="str">
        <f t="shared" si="16"/>
        <v>N/A</v>
      </c>
      <c r="K169">
        <f t="shared" si="17"/>
        <v>-0.29430000000000001</v>
      </c>
      <c r="L169">
        <f t="shared" si="18"/>
        <v>-0.46110000000000001</v>
      </c>
      <c r="M169">
        <f t="shared" si="19"/>
        <v>-4.2599999999999999E-2</v>
      </c>
      <c r="N169">
        <f t="shared" si="20"/>
        <v>5.1677999999999997</v>
      </c>
    </row>
    <row r="170" spans="1:14" x14ac:dyDescent="0.3">
      <c r="A170" s="1">
        <v>12</v>
      </c>
      <c r="B170" t="s">
        <v>368</v>
      </c>
      <c r="C170" t="s">
        <v>9112</v>
      </c>
      <c r="D170" t="s">
        <v>6765</v>
      </c>
      <c r="E170" t="s">
        <v>9113</v>
      </c>
      <c r="F170" t="s">
        <v>2306</v>
      </c>
      <c r="G170" t="s">
        <v>7214</v>
      </c>
      <c r="I170" t="str">
        <f t="shared" si="15"/>
        <v>N/A</v>
      </c>
      <c r="J170">
        <f t="shared" si="16"/>
        <v>802000</v>
      </c>
      <c r="K170">
        <f t="shared" si="17"/>
        <v>566000</v>
      </c>
      <c r="L170">
        <f t="shared" si="18"/>
        <v>305000</v>
      </c>
      <c r="M170">
        <f t="shared" si="19"/>
        <v>292000</v>
      </c>
      <c r="N170">
        <f t="shared" si="20"/>
        <v>1800000</v>
      </c>
    </row>
    <row r="171" spans="1:14" x14ac:dyDescent="0.3">
      <c r="A171" s="1">
        <v>13</v>
      </c>
      <c r="B171" t="s">
        <v>369</v>
      </c>
      <c r="C171" t="s">
        <v>254</v>
      </c>
      <c r="D171" t="s">
        <v>254</v>
      </c>
      <c r="E171" t="s">
        <v>254</v>
      </c>
      <c r="F171" t="s">
        <v>254</v>
      </c>
      <c r="G171" t="s">
        <v>254</v>
      </c>
      <c r="I171" t="str">
        <f t="shared" si="15"/>
        <v>N/A</v>
      </c>
      <c r="J171" t="str">
        <f t="shared" si="16"/>
        <v>N/A</v>
      </c>
      <c r="K171" t="str">
        <f t="shared" si="17"/>
        <v>N/A</v>
      </c>
      <c r="L171" t="str">
        <f t="shared" si="18"/>
        <v>N/A</v>
      </c>
      <c r="M171" t="str">
        <f t="shared" si="19"/>
        <v>N/A</v>
      </c>
      <c r="N171" t="str">
        <f t="shared" si="20"/>
        <v>N/A</v>
      </c>
    </row>
    <row r="172" spans="1:14" x14ac:dyDescent="0.3">
      <c r="A172" s="1">
        <v>14</v>
      </c>
      <c r="B172" t="s">
        <v>370</v>
      </c>
      <c r="C172" t="s">
        <v>4016</v>
      </c>
      <c r="D172" t="s">
        <v>9117</v>
      </c>
      <c r="E172" t="s">
        <v>9118</v>
      </c>
      <c r="F172" t="s">
        <v>9119</v>
      </c>
      <c r="G172" t="s">
        <v>9120</v>
      </c>
      <c r="I172" t="str">
        <f t="shared" si="15"/>
        <v>neg_trend</v>
      </c>
      <c r="J172">
        <f t="shared" si="16"/>
        <v>-7480000</v>
      </c>
      <c r="K172">
        <f t="shared" si="17"/>
        <v>-11440000</v>
      </c>
      <c r="L172">
        <f t="shared" si="18"/>
        <v>-16180000</v>
      </c>
      <c r="M172">
        <f t="shared" si="19"/>
        <v>-27180000</v>
      </c>
      <c r="N172">
        <f t="shared" si="20"/>
        <v>-33299999.999999996</v>
      </c>
    </row>
    <row r="173" spans="1:14" x14ac:dyDescent="0.3">
      <c r="A173" s="1">
        <v>15</v>
      </c>
      <c r="B173" t="s">
        <v>376</v>
      </c>
      <c r="C173" t="s">
        <v>254</v>
      </c>
      <c r="D173" t="s">
        <v>9121</v>
      </c>
      <c r="E173" t="s">
        <v>9122</v>
      </c>
      <c r="F173" t="s">
        <v>9123</v>
      </c>
      <c r="G173" t="s">
        <v>9124</v>
      </c>
      <c r="I173" t="str">
        <f t="shared" si="15"/>
        <v>N/A</v>
      </c>
      <c r="J173" t="str">
        <f t="shared" si="16"/>
        <v>N/A</v>
      </c>
      <c r="K173">
        <f t="shared" si="17"/>
        <v>-0.52910000000000001</v>
      </c>
      <c r="L173">
        <f t="shared" si="18"/>
        <v>-0.41369999999999996</v>
      </c>
      <c r="M173">
        <f t="shared" si="19"/>
        <v>-0.67980000000000007</v>
      </c>
      <c r="N173">
        <f t="shared" si="20"/>
        <v>-0.22530000000000003</v>
      </c>
    </row>
    <row r="174" spans="1:14" x14ac:dyDescent="0.3">
      <c r="A174" s="1">
        <v>16</v>
      </c>
      <c r="B174" t="s">
        <v>381</v>
      </c>
      <c r="C174" t="s">
        <v>254</v>
      </c>
      <c r="D174" t="s">
        <v>254</v>
      </c>
      <c r="E174" t="s">
        <v>254</v>
      </c>
      <c r="F174" t="s">
        <v>254</v>
      </c>
      <c r="G174" t="s">
        <v>9125</v>
      </c>
      <c r="I174" t="str">
        <f t="shared" si="15"/>
        <v>N/A</v>
      </c>
      <c r="J174" t="str">
        <f t="shared" si="16"/>
        <v>N/A</v>
      </c>
      <c r="K174" t="str">
        <f t="shared" si="17"/>
        <v>N/A</v>
      </c>
      <c r="L174" t="str">
        <f t="shared" si="18"/>
        <v>N/A</v>
      </c>
      <c r="M174" t="str">
        <f t="shared" si="19"/>
        <v>N/A</v>
      </c>
      <c r="N174">
        <f t="shared" si="20"/>
        <v>-0.2147</v>
      </c>
    </row>
    <row r="175" spans="1:14" x14ac:dyDescent="0.3">
      <c r="A175" s="1">
        <v>17</v>
      </c>
      <c r="B175" t="s">
        <v>383</v>
      </c>
      <c r="C175" t="s">
        <v>2700</v>
      </c>
      <c r="D175" t="s">
        <v>9126</v>
      </c>
      <c r="E175" t="s">
        <v>2667</v>
      </c>
      <c r="F175" t="s">
        <v>9127</v>
      </c>
      <c r="G175" t="s">
        <v>4762</v>
      </c>
      <c r="I175" t="str">
        <f t="shared" si="15"/>
        <v>N/A</v>
      </c>
      <c r="J175">
        <f t="shared" si="16"/>
        <v>50000</v>
      </c>
      <c r="K175">
        <f t="shared" si="17"/>
        <v>18000</v>
      </c>
      <c r="L175">
        <f t="shared" si="18"/>
        <v>33000</v>
      </c>
      <c r="M175">
        <f t="shared" si="19"/>
        <v>36000</v>
      </c>
      <c r="N175">
        <f t="shared" si="20"/>
        <v>40000</v>
      </c>
    </row>
    <row r="176" spans="1:14" x14ac:dyDescent="0.3">
      <c r="A176" s="1">
        <v>18</v>
      </c>
      <c r="B176" t="s">
        <v>389</v>
      </c>
      <c r="C176" t="s">
        <v>390</v>
      </c>
      <c r="D176" t="s">
        <v>5156</v>
      </c>
      <c r="E176" t="s">
        <v>9128</v>
      </c>
      <c r="F176" t="s">
        <v>9129</v>
      </c>
      <c r="G176" t="s">
        <v>9130</v>
      </c>
      <c r="I176" t="str">
        <f t="shared" si="15"/>
        <v>N/A</v>
      </c>
      <c r="J176">
        <f t="shared" si="16"/>
        <v>2390000</v>
      </c>
      <c r="K176">
        <f t="shared" si="17"/>
        <v>3750000</v>
      </c>
      <c r="L176">
        <f t="shared" si="18"/>
        <v>5340000</v>
      </c>
      <c r="M176">
        <f t="shared" si="19"/>
        <v>8540000</v>
      </c>
      <c r="N176">
        <f t="shared" si="20"/>
        <v>8330000</v>
      </c>
    </row>
    <row r="177" spans="1:14" x14ac:dyDescent="0.3">
      <c r="A177" s="1">
        <v>19</v>
      </c>
      <c r="B177" t="s">
        <v>395</v>
      </c>
      <c r="C177" t="s">
        <v>254</v>
      </c>
      <c r="D177" t="s">
        <v>254</v>
      </c>
      <c r="E177" t="s">
        <v>254</v>
      </c>
      <c r="F177" t="s">
        <v>254</v>
      </c>
      <c r="G177" t="s">
        <v>9131</v>
      </c>
      <c r="I177" t="str">
        <f t="shared" si="15"/>
        <v>N/A</v>
      </c>
      <c r="J177" t="str">
        <f t="shared" si="16"/>
        <v>N/A</v>
      </c>
      <c r="K177" t="str">
        <f t="shared" si="17"/>
        <v>N/A</v>
      </c>
      <c r="L177" t="str">
        <f t="shared" si="18"/>
        <v>N/A</v>
      </c>
      <c r="M177" t="str">
        <f t="shared" si="19"/>
        <v>N/A</v>
      </c>
      <c r="N177">
        <f t="shared" si="20"/>
        <v>8000</v>
      </c>
    </row>
    <row r="178" spans="1:14" x14ac:dyDescent="0.3">
      <c r="A178" s="1">
        <v>20</v>
      </c>
      <c r="B178" t="s">
        <v>401</v>
      </c>
      <c r="C178" t="s">
        <v>9132</v>
      </c>
      <c r="D178" t="s">
        <v>9133</v>
      </c>
      <c r="E178" t="s">
        <v>9134</v>
      </c>
      <c r="F178" t="s">
        <v>9135</v>
      </c>
      <c r="G178" t="s">
        <v>9136</v>
      </c>
      <c r="I178" t="str">
        <f t="shared" si="15"/>
        <v>N/A</v>
      </c>
      <c r="J178">
        <f t="shared" si="16"/>
        <v>-2340000</v>
      </c>
      <c r="K178">
        <f t="shared" si="17"/>
        <v>-3730000</v>
      </c>
      <c r="L178">
        <f t="shared" si="18"/>
        <v>-5310000</v>
      </c>
      <c r="M178">
        <f t="shared" si="19"/>
        <v>-8510000</v>
      </c>
      <c r="N178">
        <f t="shared" si="20"/>
        <v>-7120000</v>
      </c>
    </row>
    <row r="179" spans="1:14" x14ac:dyDescent="0.3">
      <c r="A179" s="1">
        <v>21</v>
      </c>
      <c r="B179" t="s">
        <v>407</v>
      </c>
      <c r="C179" t="s">
        <v>254</v>
      </c>
      <c r="D179" t="s">
        <v>254</v>
      </c>
      <c r="E179" t="s">
        <v>254</v>
      </c>
      <c r="F179" t="s">
        <v>254</v>
      </c>
      <c r="G179" t="s">
        <v>8513</v>
      </c>
      <c r="I179" t="str">
        <f t="shared" si="15"/>
        <v>N/A</v>
      </c>
      <c r="J179" t="str">
        <f t="shared" si="16"/>
        <v>N/A</v>
      </c>
      <c r="K179" t="str">
        <f t="shared" si="17"/>
        <v>N/A</v>
      </c>
      <c r="L179" t="str">
        <f t="shared" si="18"/>
        <v>N/A</v>
      </c>
      <c r="M179" t="str">
        <f t="shared" si="19"/>
        <v>N/A</v>
      </c>
      <c r="N179">
        <f t="shared" si="20"/>
        <v>-1180000</v>
      </c>
    </row>
    <row r="180" spans="1:14" x14ac:dyDescent="0.3">
      <c r="A180" s="1">
        <v>22</v>
      </c>
      <c r="B180" t="s">
        <v>413</v>
      </c>
      <c r="C180" t="s">
        <v>254</v>
      </c>
      <c r="D180" t="s">
        <v>254</v>
      </c>
      <c r="E180" t="s">
        <v>254</v>
      </c>
      <c r="F180" t="s">
        <v>254</v>
      </c>
      <c r="G180" t="s">
        <v>254</v>
      </c>
      <c r="I180" t="str">
        <f t="shared" si="15"/>
        <v>N/A</v>
      </c>
      <c r="J180" t="str">
        <f t="shared" si="16"/>
        <v>N/A</v>
      </c>
      <c r="K180" t="str">
        <f t="shared" si="17"/>
        <v>N/A</v>
      </c>
      <c r="L180" t="str">
        <f t="shared" si="18"/>
        <v>N/A</v>
      </c>
      <c r="M180" t="str">
        <f t="shared" si="19"/>
        <v>N/A</v>
      </c>
      <c r="N180" t="str">
        <f t="shared" si="20"/>
        <v>N/A</v>
      </c>
    </row>
    <row r="181" spans="1:14" x14ac:dyDescent="0.3">
      <c r="A181" s="1">
        <v>23</v>
      </c>
      <c r="B181" t="s">
        <v>414</v>
      </c>
      <c r="C181" t="s">
        <v>254</v>
      </c>
      <c r="D181" t="s">
        <v>254</v>
      </c>
      <c r="E181" t="s">
        <v>254</v>
      </c>
      <c r="F181" t="s">
        <v>254</v>
      </c>
      <c r="G181" t="s">
        <v>254</v>
      </c>
      <c r="I181" t="str">
        <f t="shared" si="15"/>
        <v>N/A</v>
      </c>
      <c r="J181" t="str">
        <f t="shared" si="16"/>
        <v>N/A</v>
      </c>
      <c r="K181" t="str">
        <f t="shared" si="17"/>
        <v>N/A</v>
      </c>
      <c r="L181" t="str">
        <f t="shared" si="18"/>
        <v>N/A</v>
      </c>
      <c r="M181" t="str">
        <f t="shared" si="19"/>
        <v>N/A</v>
      </c>
      <c r="N181" t="str">
        <f t="shared" si="20"/>
        <v>N/A</v>
      </c>
    </row>
    <row r="182" spans="1:14" x14ac:dyDescent="0.3">
      <c r="A182" s="1">
        <v>24</v>
      </c>
      <c r="B182" t="s">
        <v>415</v>
      </c>
      <c r="C182" t="s">
        <v>254</v>
      </c>
      <c r="D182" t="s">
        <v>254</v>
      </c>
      <c r="E182" t="s">
        <v>254</v>
      </c>
      <c r="F182" t="s">
        <v>254</v>
      </c>
      <c r="G182" t="s">
        <v>254</v>
      </c>
      <c r="I182" t="str">
        <f t="shared" si="15"/>
        <v>N/A</v>
      </c>
      <c r="J182" t="str">
        <f t="shared" si="16"/>
        <v>N/A</v>
      </c>
      <c r="K182" t="str">
        <f t="shared" si="17"/>
        <v>N/A</v>
      </c>
      <c r="L182" t="str">
        <f t="shared" si="18"/>
        <v>N/A</v>
      </c>
      <c r="M182" t="str">
        <f t="shared" si="19"/>
        <v>N/A</v>
      </c>
      <c r="N182" t="str">
        <f t="shared" si="20"/>
        <v>N/A</v>
      </c>
    </row>
    <row r="183" spans="1:14" x14ac:dyDescent="0.3">
      <c r="A183" s="1">
        <v>25</v>
      </c>
      <c r="B183" t="s">
        <v>416</v>
      </c>
      <c r="C183" t="s">
        <v>9137</v>
      </c>
      <c r="D183" t="s">
        <v>9138</v>
      </c>
      <c r="E183" t="s">
        <v>9139</v>
      </c>
      <c r="F183" t="s">
        <v>9140</v>
      </c>
      <c r="G183" t="s">
        <v>9141</v>
      </c>
      <c r="I183" t="str">
        <f t="shared" si="15"/>
        <v>neg_trend</v>
      </c>
      <c r="J183">
        <f t="shared" si="16"/>
        <v>-7530000</v>
      </c>
      <c r="K183">
        <f t="shared" si="17"/>
        <v>-11460000</v>
      </c>
      <c r="L183">
        <f t="shared" si="18"/>
        <v>-16210000</v>
      </c>
      <c r="M183">
        <f t="shared" si="19"/>
        <v>-27210000</v>
      </c>
      <c r="N183">
        <f t="shared" si="20"/>
        <v>-33340000.000000004</v>
      </c>
    </row>
    <row r="184" spans="1:14" x14ac:dyDescent="0.3">
      <c r="A184" s="1">
        <v>26</v>
      </c>
      <c r="B184" t="s">
        <v>422</v>
      </c>
      <c r="C184" t="s">
        <v>254</v>
      </c>
      <c r="D184" t="s">
        <v>254</v>
      </c>
      <c r="E184" t="s">
        <v>254</v>
      </c>
      <c r="F184" t="s">
        <v>254</v>
      </c>
      <c r="G184" t="s">
        <v>254</v>
      </c>
      <c r="I184" t="str">
        <f t="shared" si="15"/>
        <v>N/A</v>
      </c>
      <c r="J184" t="str">
        <f t="shared" si="16"/>
        <v>N/A</v>
      </c>
      <c r="K184" t="str">
        <f t="shared" si="17"/>
        <v>N/A</v>
      </c>
      <c r="L184" t="str">
        <f t="shared" si="18"/>
        <v>N/A</v>
      </c>
      <c r="M184" t="str">
        <f t="shared" si="19"/>
        <v>N/A</v>
      </c>
      <c r="N184" t="str">
        <f t="shared" si="20"/>
        <v>N/A</v>
      </c>
    </row>
    <row r="185" spans="1:14" x14ac:dyDescent="0.3">
      <c r="A185" s="1">
        <v>27</v>
      </c>
      <c r="B185" t="s">
        <v>423</v>
      </c>
      <c r="C185" t="s">
        <v>9137</v>
      </c>
      <c r="D185" t="s">
        <v>9138</v>
      </c>
      <c r="E185" t="s">
        <v>9139</v>
      </c>
      <c r="F185" t="s">
        <v>9140</v>
      </c>
      <c r="G185" t="s">
        <v>9141</v>
      </c>
      <c r="I185" t="str">
        <f t="shared" si="15"/>
        <v>neg_trend</v>
      </c>
      <c r="J185">
        <f t="shared" si="16"/>
        <v>-7530000</v>
      </c>
      <c r="K185">
        <f t="shared" si="17"/>
        <v>-11460000</v>
      </c>
      <c r="L185">
        <f t="shared" si="18"/>
        <v>-16210000</v>
      </c>
      <c r="M185">
        <f t="shared" si="19"/>
        <v>-27210000</v>
      </c>
      <c r="N185">
        <f t="shared" si="20"/>
        <v>-33340000.000000004</v>
      </c>
    </row>
    <row r="186" spans="1:14" x14ac:dyDescent="0.3">
      <c r="A186" s="1">
        <v>28</v>
      </c>
      <c r="B186" t="s">
        <v>424</v>
      </c>
      <c r="C186" t="s">
        <v>254</v>
      </c>
      <c r="D186" t="s">
        <v>9142</v>
      </c>
      <c r="E186" t="s">
        <v>9143</v>
      </c>
      <c r="F186" t="s">
        <v>3364</v>
      </c>
      <c r="G186" t="s">
        <v>9144</v>
      </c>
      <c r="I186" t="str">
        <f t="shared" si="15"/>
        <v>N/A</v>
      </c>
      <c r="J186" t="str">
        <f t="shared" si="16"/>
        <v>N/A</v>
      </c>
      <c r="K186">
        <f t="shared" si="17"/>
        <v>-0.52139999999999997</v>
      </c>
      <c r="L186">
        <f t="shared" si="18"/>
        <v>-0.4143</v>
      </c>
      <c r="M186">
        <f t="shared" si="19"/>
        <v>-0.67859999999999998</v>
      </c>
      <c r="N186">
        <f t="shared" si="20"/>
        <v>-0.22510000000000002</v>
      </c>
    </row>
    <row r="187" spans="1:14" x14ac:dyDescent="0.3">
      <c r="A187" s="1">
        <v>29</v>
      </c>
      <c r="B187" t="s">
        <v>429</v>
      </c>
      <c r="C187" t="s">
        <v>254</v>
      </c>
      <c r="D187" t="s">
        <v>254</v>
      </c>
      <c r="E187" t="s">
        <v>254</v>
      </c>
      <c r="F187" t="s">
        <v>254</v>
      </c>
      <c r="G187" t="s">
        <v>9145</v>
      </c>
      <c r="I187" t="str">
        <f t="shared" si="15"/>
        <v>N/A</v>
      </c>
      <c r="J187" t="str">
        <f t="shared" si="16"/>
        <v>N/A</v>
      </c>
      <c r="K187" t="str">
        <f t="shared" si="17"/>
        <v>N/A</v>
      </c>
      <c r="L187" t="str">
        <f t="shared" si="18"/>
        <v>N/A</v>
      </c>
      <c r="M187" t="str">
        <f t="shared" si="19"/>
        <v>N/A</v>
      </c>
      <c r="N187">
        <f t="shared" si="20"/>
        <v>-0.21489999999999998</v>
      </c>
    </row>
    <row r="188" spans="1:14" x14ac:dyDescent="0.3">
      <c r="A188" s="1">
        <v>30</v>
      </c>
      <c r="B188" t="s">
        <v>431</v>
      </c>
      <c r="C188" t="s">
        <v>254</v>
      </c>
      <c r="D188" t="s">
        <v>254</v>
      </c>
      <c r="E188" t="s">
        <v>254</v>
      </c>
      <c r="F188" t="s">
        <v>254</v>
      </c>
      <c r="G188" t="s">
        <v>254</v>
      </c>
      <c r="I188" t="str">
        <f t="shared" ref="I188:I251" si="21">IF(AND(K188&gt; J188, L188&gt; K188, M188&gt; L188, N188&gt; M188), "pos_trend", IF(AND(K188&lt; J188, L188&lt; K188, M188&lt; L188, N188&lt; M188), "neg_trend", "N/A"))</f>
        <v>N/A</v>
      </c>
      <c r="J188" t="str">
        <f t="shared" ref="J188:J251" si="22">IFERROR(IF(TRIM(C188)="-", "N/A", IF(RIGHT(C188,1)=")",IF(RIGHT(C188,2)="T)",-1000000000000*VALUE(MID(C188,2,LEN(C188)-3)),IF(RIGHT(C188,2)="M)",-1000000*VALUE(MID(C188,2,LEN(C188)-3)),IF(RIGHT(C188,2)="B)",-1000000000*VALUE(MID(C188,2,LEN(C188)-3)),IF(RIGHT(C188,2)="k)",-1000*VALUE(MID(C188,2,LEN(C188)-3)),VALUE(SUBSTITUTE(C188,",","")))))),IF(RIGHT(C188,1)="T",1000000000000*VALUE(LEFT(C188,LEN(C188)-1)),IF(RIGHT(C188,1)="M",1000000*VALUE(LEFT(C188,LEN(C188)-1)),IF(RIGHT(C188,1)="B",1000000000*VALUE(LEFT(C188,LEN(C188)-1)),IF(RIGHT(C188,1)="%",0.01*VALUE(LEFT(C188,LEN(C188)-1)),IF(RIGHT(C188,1)="k",1000*VALUE(LEFT(C188,LEN(C188)-1)),VALUE(SUBSTITUTE(C188,",",""))))))))),"N/A")</f>
        <v>N/A</v>
      </c>
      <c r="K188" t="str">
        <f t="shared" ref="K188:K251" si="23">IFERROR(IF(TRIM(D188)="-", "N/A", IF(RIGHT(D188,1)=")",IF(RIGHT(D188,2)="T)",-1000000000000*VALUE(MID(D188,2,LEN(D188)-3)),IF(RIGHT(D188,2)="M)",-1000000*VALUE(MID(D188,2,LEN(D188)-3)),IF(RIGHT(D188,2)="B)",-1000000000*VALUE(MID(D188,2,LEN(D188)-3)),IF(RIGHT(D188,2)="k)",-1000*VALUE(MID(D188,2,LEN(D188)-3)),VALUE(SUBSTITUTE(D188,",","")))))),IF(RIGHT(D188,1)="T",1000000000000*VALUE(LEFT(D188,LEN(D188)-1)),IF(RIGHT(D188,1)="M",1000000*VALUE(LEFT(D188,LEN(D188)-1)),IF(RIGHT(D188,1)="B",1000000000*VALUE(LEFT(D188,LEN(D188)-1)),IF(RIGHT(D188,1)="%",0.01*VALUE(LEFT(D188,LEN(D188)-1)),IF(RIGHT(D188,1)="k",1000*VALUE(LEFT(D188,LEN(D188)-1)),VALUE(SUBSTITUTE(D188,",",""))))))))),"N/A")</f>
        <v>N/A</v>
      </c>
      <c r="L188" t="str">
        <f t="shared" ref="L188:L251" si="24">IFERROR(IF(TRIM(E188)="-", "N/A", IF(RIGHT(E188,1)=")",IF(RIGHT(E188,2)="T)",-1000000000000*VALUE(MID(E188,2,LEN(E188)-3)),IF(RIGHT(E188,2)="M)",-1000000*VALUE(MID(E188,2,LEN(E188)-3)),IF(RIGHT(E188,2)="B)",-1000000000*VALUE(MID(E188,2,LEN(E188)-3)),IF(RIGHT(E188,2)="k)",-1000*VALUE(MID(E188,2,LEN(E188)-3)),VALUE(SUBSTITUTE(E188,",","")))))),IF(RIGHT(E188,1)="T",1000000000000*VALUE(LEFT(E188,LEN(E188)-1)),IF(RIGHT(E188,1)="M",1000000*VALUE(LEFT(E188,LEN(E188)-1)),IF(RIGHT(E188,1)="B",1000000000*VALUE(LEFT(E188,LEN(E188)-1)),IF(RIGHT(E188,1)="%",0.01*VALUE(LEFT(E188,LEN(E188)-1)),IF(RIGHT(E188,1)="k",1000*VALUE(LEFT(E188,LEN(E188)-1)),VALUE(SUBSTITUTE(E188,",",""))))))))),"N/A")</f>
        <v>N/A</v>
      </c>
      <c r="M188" t="str">
        <f t="shared" ref="M188:M251" si="25">IFERROR(IF(TRIM(F188)="-", "N/A", IF(RIGHT(F188,1)=")",IF(RIGHT(F188,2)="T)",-1000000000000*VALUE(MID(F188,2,LEN(F188)-3)),IF(RIGHT(F188,2)="M)",-1000000*VALUE(MID(F188,2,LEN(F188)-3)),IF(RIGHT(F188,2)="B)",-1000000000*VALUE(MID(F188,2,LEN(F188)-3)),IF(RIGHT(F188,2)="k)",-1000*VALUE(MID(F188,2,LEN(F188)-3)),VALUE(SUBSTITUTE(F188,",","")))))),IF(RIGHT(F188,1)="T",1000000000000*VALUE(LEFT(F188,LEN(F188)-1)),IF(RIGHT(F188,1)="M",1000000*VALUE(LEFT(F188,LEN(F188)-1)),IF(RIGHT(F188,1)="B",1000000000*VALUE(LEFT(F188,LEN(F188)-1)),IF(RIGHT(F188,1)="%",0.01*VALUE(LEFT(F188,LEN(F188)-1)),IF(RIGHT(F188,1)="k",1000*VALUE(LEFT(F188,LEN(F188)-1)),VALUE(SUBSTITUTE(F188,",",""))))))))),"N/A")</f>
        <v>N/A</v>
      </c>
      <c r="N188" t="str">
        <f t="shared" ref="N188:N251" si="26">IFERROR(IF(TRIM(G188)="-", "N/A", IF(RIGHT(G188,1)=")",IF(RIGHT(G188,2)="T)",-1000000000000*VALUE(MID(G188,2,LEN(G188)-3)),IF(RIGHT(G188,2)="M)",-1000000*VALUE(MID(G188,2,LEN(G188)-3)),IF(RIGHT(G188,2)="B)",-1000000000*VALUE(MID(G188,2,LEN(G188)-3)),IF(RIGHT(G188,2)="k)",-1000*VALUE(MID(G188,2,LEN(G188)-3)),VALUE(SUBSTITUTE(G188,",","")))))),IF(RIGHT(G188,1)="T",1000000000000*VALUE(LEFT(G188,LEN(G188)-1)),IF(RIGHT(G188,1)="M",1000000*VALUE(LEFT(G188,LEN(G188)-1)),IF(RIGHT(G188,1)="B",1000000000*VALUE(LEFT(G188,LEN(G188)-1)),IF(RIGHT(G188,1)="%",0.01*VALUE(LEFT(G188,LEN(G188)-1)),IF(RIGHT(G188,1)="k",1000*VALUE(LEFT(G188,LEN(G188)-1)),VALUE(SUBSTITUTE(G188,",",""))))))))),"N/A")</f>
        <v>N/A</v>
      </c>
    </row>
    <row r="189" spans="1:14" x14ac:dyDescent="0.3">
      <c r="A189" s="1">
        <v>31</v>
      </c>
      <c r="B189" t="s">
        <v>432</v>
      </c>
      <c r="C189" t="s">
        <v>254</v>
      </c>
      <c r="D189" t="s">
        <v>254</v>
      </c>
      <c r="E189" t="s">
        <v>254</v>
      </c>
      <c r="F189" t="s">
        <v>254</v>
      </c>
      <c r="G189" t="s">
        <v>254</v>
      </c>
      <c r="I189" t="str">
        <f t="shared" si="21"/>
        <v>N/A</v>
      </c>
      <c r="J189" t="str">
        <f t="shared" si="22"/>
        <v>N/A</v>
      </c>
      <c r="K189" t="str">
        <f t="shared" si="23"/>
        <v>N/A</v>
      </c>
      <c r="L189" t="str">
        <f t="shared" si="24"/>
        <v>N/A</v>
      </c>
      <c r="M189" t="str">
        <f t="shared" si="25"/>
        <v>N/A</v>
      </c>
      <c r="N189" t="str">
        <f t="shared" si="26"/>
        <v>N/A</v>
      </c>
    </row>
    <row r="190" spans="1:14" x14ac:dyDescent="0.3">
      <c r="A190" s="1">
        <v>32</v>
      </c>
      <c r="B190" t="s">
        <v>433</v>
      </c>
      <c r="C190" t="s">
        <v>254</v>
      </c>
      <c r="D190" t="s">
        <v>254</v>
      </c>
      <c r="E190" t="s">
        <v>254</v>
      </c>
      <c r="F190" t="s">
        <v>254</v>
      </c>
      <c r="G190" t="s">
        <v>254</v>
      </c>
      <c r="I190" t="str">
        <f t="shared" si="21"/>
        <v>N/A</v>
      </c>
      <c r="J190" t="str">
        <f t="shared" si="22"/>
        <v>N/A</v>
      </c>
      <c r="K190" t="str">
        <f t="shared" si="23"/>
        <v>N/A</v>
      </c>
      <c r="L190" t="str">
        <f t="shared" si="24"/>
        <v>N/A</v>
      </c>
      <c r="M190" t="str">
        <f t="shared" si="25"/>
        <v>N/A</v>
      </c>
      <c r="N190" t="str">
        <f t="shared" si="26"/>
        <v>N/A</v>
      </c>
    </row>
    <row r="191" spans="1:14" x14ac:dyDescent="0.3">
      <c r="A191" s="1">
        <v>33</v>
      </c>
      <c r="B191" t="s">
        <v>434</v>
      </c>
      <c r="C191" t="s">
        <v>254</v>
      </c>
      <c r="D191" t="s">
        <v>254</v>
      </c>
      <c r="E191" t="s">
        <v>254</v>
      </c>
      <c r="F191" t="s">
        <v>254</v>
      </c>
      <c r="G191" t="s">
        <v>254</v>
      </c>
      <c r="I191" t="str">
        <f t="shared" si="21"/>
        <v>N/A</v>
      </c>
      <c r="J191" t="str">
        <f t="shared" si="22"/>
        <v>N/A</v>
      </c>
      <c r="K191" t="str">
        <f t="shared" si="23"/>
        <v>N/A</v>
      </c>
      <c r="L191" t="str">
        <f t="shared" si="24"/>
        <v>N/A</v>
      </c>
      <c r="M191" t="str">
        <f t="shared" si="25"/>
        <v>N/A</v>
      </c>
      <c r="N191" t="str">
        <f t="shared" si="26"/>
        <v>N/A</v>
      </c>
    </row>
    <row r="192" spans="1:14" x14ac:dyDescent="0.3">
      <c r="A192" s="1">
        <v>34</v>
      </c>
      <c r="B192" t="s">
        <v>435</v>
      </c>
      <c r="C192" t="s">
        <v>9137</v>
      </c>
      <c r="D192" t="s">
        <v>9138</v>
      </c>
      <c r="E192" t="s">
        <v>9139</v>
      </c>
      <c r="F192" t="s">
        <v>9140</v>
      </c>
      <c r="G192" t="s">
        <v>9141</v>
      </c>
      <c r="I192" t="str">
        <f t="shared" si="21"/>
        <v>neg_trend</v>
      </c>
      <c r="J192">
        <f t="shared" si="22"/>
        <v>-7530000</v>
      </c>
      <c r="K192">
        <f t="shared" si="23"/>
        <v>-11460000</v>
      </c>
      <c r="L192">
        <f t="shared" si="24"/>
        <v>-16210000</v>
      </c>
      <c r="M192">
        <f t="shared" si="25"/>
        <v>-27210000</v>
      </c>
      <c r="N192">
        <f t="shared" si="26"/>
        <v>-33340000.000000004</v>
      </c>
    </row>
    <row r="193" spans="1:14" x14ac:dyDescent="0.3">
      <c r="A193" s="1">
        <v>35</v>
      </c>
      <c r="B193" t="s">
        <v>436</v>
      </c>
      <c r="C193" t="s">
        <v>254</v>
      </c>
      <c r="D193" t="s">
        <v>254</v>
      </c>
      <c r="E193" t="s">
        <v>254</v>
      </c>
      <c r="F193" t="s">
        <v>254</v>
      </c>
      <c r="G193" t="s">
        <v>254</v>
      </c>
      <c r="I193" t="str">
        <f t="shared" si="21"/>
        <v>N/A</v>
      </c>
      <c r="J193" t="str">
        <f t="shared" si="22"/>
        <v>N/A</v>
      </c>
      <c r="K193" t="str">
        <f t="shared" si="23"/>
        <v>N/A</v>
      </c>
      <c r="L193" t="str">
        <f t="shared" si="24"/>
        <v>N/A</v>
      </c>
      <c r="M193" t="str">
        <f t="shared" si="25"/>
        <v>N/A</v>
      </c>
      <c r="N193" t="str">
        <f t="shared" si="26"/>
        <v>N/A</v>
      </c>
    </row>
    <row r="194" spans="1:14" x14ac:dyDescent="0.3">
      <c r="A194" s="1">
        <v>36</v>
      </c>
      <c r="B194" t="s">
        <v>437</v>
      </c>
      <c r="C194" t="s">
        <v>9137</v>
      </c>
      <c r="D194" t="s">
        <v>9138</v>
      </c>
      <c r="E194" t="s">
        <v>9139</v>
      </c>
      <c r="F194" t="s">
        <v>9140</v>
      </c>
      <c r="G194" t="s">
        <v>9141</v>
      </c>
      <c r="I194" t="str">
        <f t="shared" si="21"/>
        <v>neg_trend</v>
      </c>
      <c r="J194">
        <f t="shared" si="22"/>
        <v>-7530000</v>
      </c>
      <c r="K194">
        <f t="shared" si="23"/>
        <v>-11460000</v>
      </c>
      <c r="L194">
        <f t="shared" si="24"/>
        <v>-16210000</v>
      </c>
      <c r="M194">
        <f t="shared" si="25"/>
        <v>-27210000</v>
      </c>
      <c r="N194">
        <f t="shared" si="26"/>
        <v>-33340000.000000004</v>
      </c>
    </row>
    <row r="195" spans="1:14" x14ac:dyDescent="0.3">
      <c r="A195" s="1">
        <v>37</v>
      </c>
      <c r="B195" t="s">
        <v>438</v>
      </c>
      <c r="C195" t="s">
        <v>9146</v>
      </c>
      <c r="D195" t="s">
        <v>9147</v>
      </c>
      <c r="E195" t="s">
        <v>9148</v>
      </c>
      <c r="F195" t="s">
        <v>9149</v>
      </c>
      <c r="G195" t="s">
        <v>9150</v>
      </c>
      <c r="I195" t="str">
        <f t="shared" si="21"/>
        <v>neg_trend</v>
      </c>
      <c r="J195">
        <f t="shared" si="22"/>
        <v>-0.47</v>
      </c>
      <c r="K195">
        <f t="shared" si="23"/>
        <v>-0.56000000000000005</v>
      </c>
      <c r="L195">
        <f t="shared" si="24"/>
        <v>-0.61</v>
      </c>
      <c r="M195">
        <f t="shared" si="25"/>
        <v>-0.97</v>
      </c>
      <c r="N195">
        <f t="shared" si="26"/>
        <v>-1.05</v>
      </c>
    </row>
    <row r="196" spans="1:14" x14ac:dyDescent="0.3">
      <c r="A196" s="1">
        <v>38</v>
      </c>
      <c r="B196" t="s">
        <v>444</v>
      </c>
      <c r="C196" t="s">
        <v>254</v>
      </c>
      <c r="D196" t="s">
        <v>9151</v>
      </c>
      <c r="E196" t="s">
        <v>9152</v>
      </c>
      <c r="F196" t="s">
        <v>9153</v>
      </c>
      <c r="G196" t="s">
        <v>9154</v>
      </c>
      <c r="I196" t="str">
        <f t="shared" si="21"/>
        <v>N/A</v>
      </c>
      <c r="J196" t="str">
        <f t="shared" si="22"/>
        <v>N/A</v>
      </c>
      <c r="K196">
        <f t="shared" si="23"/>
        <v>-0.1915</v>
      </c>
      <c r="L196">
        <f t="shared" si="24"/>
        <v>-8.9300000000000004E-2</v>
      </c>
      <c r="M196">
        <f t="shared" si="25"/>
        <v>-0.59020000000000006</v>
      </c>
      <c r="N196">
        <f t="shared" si="26"/>
        <v>-8.2500000000000004E-2</v>
      </c>
    </row>
    <row r="197" spans="1:14" x14ac:dyDescent="0.3">
      <c r="A197" s="1">
        <v>39</v>
      </c>
      <c r="B197" t="s">
        <v>449</v>
      </c>
      <c r="C197" t="s">
        <v>1871</v>
      </c>
      <c r="D197" t="s">
        <v>9155</v>
      </c>
      <c r="E197" t="s">
        <v>9156</v>
      </c>
      <c r="F197" t="s">
        <v>3011</v>
      </c>
      <c r="G197" t="s">
        <v>9157</v>
      </c>
      <c r="I197" t="str">
        <f t="shared" si="21"/>
        <v>pos_trend</v>
      </c>
      <c r="J197">
        <f t="shared" si="22"/>
        <v>16190000.000000002</v>
      </c>
      <c r="K197">
        <f t="shared" si="23"/>
        <v>20430000</v>
      </c>
      <c r="L197">
        <f t="shared" si="24"/>
        <v>26370000</v>
      </c>
      <c r="M197">
        <f t="shared" si="25"/>
        <v>28060000</v>
      </c>
      <c r="N197">
        <f t="shared" si="26"/>
        <v>31610000</v>
      </c>
    </row>
    <row r="198" spans="1:14" x14ac:dyDescent="0.3">
      <c r="A198" s="1">
        <v>40</v>
      </c>
      <c r="B198" t="s">
        <v>455</v>
      </c>
      <c r="C198" t="s">
        <v>9146</v>
      </c>
      <c r="D198" t="s">
        <v>9147</v>
      </c>
      <c r="E198" t="s">
        <v>9148</v>
      </c>
      <c r="F198" t="s">
        <v>9149</v>
      </c>
      <c r="G198" t="s">
        <v>9150</v>
      </c>
      <c r="I198" t="str">
        <f t="shared" si="21"/>
        <v>neg_trend</v>
      </c>
      <c r="J198">
        <f t="shared" si="22"/>
        <v>-0.47</v>
      </c>
      <c r="K198">
        <f t="shared" si="23"/>
        <v>-0.56000000000000005</v>
      </c>
      <c r="L198">
        <f t="shared" si="24"/>
        <v>-0.61</v>
      </c>
      <c r="M198">
        <f t="shared" si="25"/>
        <v>-0.97</v>
      </c>
      <c r="N198">
        <f t="shared" si="26"/>
        <v>-1.05</v>
      </c>
    </row>
    <row r="199" spans="1:14" x14ac:dyDescent="0.3">
      <c r="A199" s="1">
        <v>41</v>
      </c>
      <c r="B199" t="s">
        <v>461</v>
      </c>
      <c r="C199" t="s">
        <v>254</v>
      </c>
      <c r="D199" t="s">
        <v>9151</v>
      </c>
      <c r="E199" t="s">
        <v>9152</v>
      </c>
      <c r="F199" t="s">
        <v>9153</v>
      </c>
      <c r="G199" t="s">
        <v>9154</v>
      </c>
      <c r="I199" t="str">
        <f t="shared" si="21"/>
        <v>N/A</v>
      </c>
      <c r="J199" t="str">
        <f t="shared" si="22"/>
        <v>N/A</v>
      </c>
      <c r="K199">
        <f t="shared" si="23"/>
        <v>-0.1915</v>
      </c>
      <c r="L199">
        <f t="shared" si="24"/>
        <v>-8.9300000000000004E-2</v>
      </c>
      <c r="M199">
        <f t="shared" si="25"/>
        <v>-0.59020000000000006</v>
      </c>
      <c r="N199">
        <f t="shared" si="26"/>
        <v>-8.2500000000000004E-2</v>
      </c>
    </row>
    <row r="200" spans="1:14" x14ac:dyDescent="0.3">
      <c r="A200" s="1">
        <v>42</v>
      </c>
      <c r="B200" t="s">
        <v>466</v>
      </c>
      <c r="C200" t="s">
        <v>1871</v>
      </c>
      <c r="D200" t="s">
        <v>9155</v>
      </c>
      <c r="E200" t="s">
        <v>9156</v>
      </c>
      <c r="F200" t="s">
        <v>3011</v>
      </c>
      <c r="G200" t="s">
        <v>9157</v>
      </c>
      <c r="I200" t="str">
        <f t="shared" si="21"/>
        <v>pos_trend</v>
      </c>
      <c r="J200">
        <f t="shared" si="22"/>
        <v>16190000.000000002</v>
      </c>
      <c r="K200">
        <f t="shared" si="23"/>
        <v>20430000</v>
      </c>
      <c r="L200">
        <f t="shared" si="24"/>
        <v>26370000</v>
      </c>
      <c r="M200">
        <f t="shared" si="25"/>
        <v>28060000</v>
      </c>
      <c r="N200">
        <f t="shared" si="26"/>
        <v>31610000</v>
      </c>
    </row>
    <row r="201" spans="1:14" x14ac:dyDescent="0.3">
      <c r="A201" s="1">
        <v>43</v>
      </c>
      <c r="B201" t="s">
        <v>153</v>
      </c>
      <c r="C201" t="s">
        <v>9158</v>
      </c>
      <c r="D201" t="s">
        <v>9159</v>
      </c>
      <c r="E201" t="s">
        <v>9160</v>
      </c>
      <c r="F201" t="s">
        <v>9161</v>
      </c>
      <c r="G201" t="s">
        <v>9162</v>
      </c>
      <c r="I201" t="str">
        <f t="shared" si="21"/>
        <v>N/A</v>
      </c>
      <c r="J201">
        <f t="shared" si="22"/>
        <v>-5300000</v>
      </c>
      <c r="K201">
        <f t="shared" si="23"/>
        <v>-7660000</v>
      </c>
      <c r="L201">
        <f t="shared" si="24"/>
        <v>-3550000</v>
      </c>
      <c r="M201">
        <f t="shared" si="25"/>
        <v>-17950000</v>
      </c>
      <c r="N201">
        <f t="shared" si="26"/>
        <v>-20870000</v>
      </c>
    </row>
    <row r="202" spans="1:14" x14ac:dyDescent="0.3">
      <c r="A202" s="1">
        <v>44</v>
      </c>
      <c r="B202" t="s">
        <v>477</v>
      </c>
      <c r="C202" t="s">
        <v>254</v>
      </c>
      <c r="D202" t="s">
        <v>9163</v>
      </c>
      <c r="E202" t="s">
        <v>9164</v>
      </c>
      <c r="F202" t="s">
        <v>9165</v>
      </c>
      <c r="G202" t="s">
        <v>9166</v>
      </c>
      <c r="I202" t="str">
        <f t="shared" si="21"/>
        <v>N/A</v>
      </c>
      <c r="J202" t="str">
        <f t="shared" si="22"/>
        <v>N/A</v>
      </c>
      <c r="K202">
        <f t="shared" si="23"/>
        <v>-0.44630000000000003</v>
      </c>
      <c r="L202">
        <f t="shared" si="24"/>
        <v>0.5363</v>
      </c>
      <c r="M202">
        <f t="shared" si="25"/>
        <v>-4.0514999999999999</v>
      </c>
      <c r="N202">
        <f t="shared" si="26"/>
        <v>-0.16250000000000001</v>
      </c>
    </row>
    <row r="203" spans="1:14" x14ac:dyDescent="0.3">
      <c r="A203" s="1">
        <v>45</v>
      </c>
      <c r="B203" t="s">
        <v>482</v>
      </c>
      <c r="C203" t="s">
        <v>254</v>
      </c>
      <c r="D203" t="s">
        <v>254</v>
      </c>
      <c r="E203" t="s">
        <v>254</v>
      </c>
      <c r="F203" t="s">
        <v>254</v>
      </c>
      <c r="G203" t="s">
        <v>9167</v>
      </c>
      <c r="I203" t="str">
        <f t="shared" si="21"/>
        <v>N/A</v>
      </c>
      <c r="J203" t="str">
        <f t="shared" si="22"/>
        <v>N/A</v>
      </c>
      <c r="K203" t="str">
        <f t="shared" si="23"/>
        <v>N/A</v>
      </c>
      <c r="L203" t="str">
        <f t="shared" si="24"/>
        <v>N/A</v>
      </c>
      <c r="M203" t="str">
        <f t="shared" si="25"/>
        <v>N/A</v>
      </c>
      <c r="N203">
        <f t="shared" si="26"/>
        <v>-0.13460000000000003</v>
      </c>
    </row>
    <row r="204" spans="1:14" x14ac:dyDescent="0.3">
      <c r="I204" t="str">
        <f t="shared" si="21"/>
        <v>N/A</v>
      </c>
      <c r="J204" t="str">
        <f t="shared" si="22"/>
        <v>N/A</v>
      </c>
      <c r="K204" t="str">
        <f t="shared" si="23"/>
        <v>N/A</v>
      </c>
      <c r="L204" t="str">
        <f t="shared" si="24"/>
        <v>N/A</v>
      </c>
      <c r="M204" t="str">
        <f t="shared" si="25"/>
        <v>N/A</v>
      </c>
      <c r="N204" t="str">
        <f t="shared" si="26"/>
        <v>N/A</v>
      </c>
    </row>
    <row r="205" spans="1:14" x14ac:dyDescent="0.3">
      <c r="B205" s="1" t="s">
        <v>241</v>
      </c>
      <c r="C205" s="1" t="s">
        <v>242</v>
      </c>
      <c r="D205" s="1" t="s">
        <v>243</v>
      </c>
      <c r="E205" s="1" t="s">
        <v>244</v>
      </c>
      <c r="F205" s="1" t="s">
        <v>245</v>
      </c>
      <c r="G205" s="1" t="s">
        <v>246</v>
      </c>
      <c r="H205" s="1" t="s">
        <v>247</v>
      </c>
      <c r="I205" t="str">
        <f t="shared" si="21"/>
        <v>pos_trend</v>
      </c>
      <c r="J205">
        <f t="shared" si="22"/>
        <v>2012</v>
      </c>
      <c r="K205">
        <f t="shared" si="23"/>
        <v>2013</v>
      </c>
      <c r="L205">
        <f t="shared" si="24"/>
        <v>2014</v>
      </c>
      <c r="M205">
        <f t="shared" si="25"/>
        <v>2015</v>
      </c>
      <c r="N205">
        <f t="shared" si="26"/>
        <v>2016</v>
      </c>
    </row>
    <row r="206" spans="1:14" x14ac:dyDescent="0.3">
      <c r="A206" s="1">
        <v>0</v>
      </c>
      <c r="B206" t="s">
        <v>484</v>
      </c>
      <c r="C206" t="s">
        <v>9168</v>
      </c>
      <c r="D206" t="s">
        <v>9169</v>
      </c>
      <c r="E206" t="s">
        <v>9170</v>
      </c>
      <c r="F206" t="s">
        <v>7708</v>
      </c>
      <c r="G206" t="s">
        <v>9065</v>
      </c>
      <c r="I206" t="str">
        <f t="shared" si="21"/>
        <v>N/A</v>
      </c>
      <c r="J206">
        <f t="shared" si="22"/>
        <v>12000000</v>
      </c>
      <c r="K206">
        <f t="shared" si="23"/>
        <v>26210000</v>
      </c>
      <c r="L206">
        <f t="shared" si="24"/>
        <v>59650000</v>
      </c>
      <c r="M206">
        <f t="shared" si="25"/>
        <v>34580000</v>
      </c>
      <c r="N206">
        <f t="shared" si="26"/>
        <v>44010000</v>
      </c>
    </row>
    <row r="207" spans="1:14" x14ac:dyDescent="0.3">
      <c r="A207" s="1">
        <v>1</v>
      </c>
      <c r="B207" t="s">
        <v>490</v>
      </c>
      <c r="C207" t="s">
        <v>3508</v>
      </c>
      <c r="D207" t="s">
        <v>5161</v>
      </c>
      <c r="E207" t="s">
        <v>2124</v>
      </c>
      <c r="F207" t="s">
        <v>7863</v>
      </c>
      <c r="G207" t="s">
        <v>2018</v>
      </c>
      <c r="I207" t="str">
        <f t="shared" si="21"/>
        <v>N/A</v>
      </c>
      <c r="J207">
        <f t="shared" si="22"/>
        <v>7750000</v>
      </c>
      <c r="K207">
        <f t="shared" si="23"/>
        <v>14890000</v>
      </c>
      <c r="L207">
        <f t="shared" si="24"/>
        <v>28380000</v>
      </c>
      <c r="M207">
        <f t="shared" si="25"/>
        <v>23760000</v>
      </c>
      <c r="N207">
        <f t="shared" si="26"/>
        <v>24210000</v>
      </c>
    </row>
    <row r="208" spans="1:14" x14ac:dyDescent="0.3">
      <c r="A208" s="1">
        <v>2</v>
      </c>
      <c r="B208" t="s">
        <v>491</v>
      </c>
      <c r="C208" t="s">
        <v>7658</v>
      </c>
      <c r="D208" t="s">
        <v>9171</v>
      </c>
      <c r="E208" t="s">
        <v>9172</v>
      </c>
      <c r="F208" t="s">
        <v>9173</v>
      </c>
      <c r="G208" t="s">
        <v>2649</v>
      </c>
      <c r="I208" t="str">
        <f t="shared" si="21"/>
        <v>N/A</v>
      </c>
      <c r="J208">
        <f t="shared" si="22"/>
        <v>4250000</v>
      </c>
      <c r="K208">
        <f t="shared" si="23"/>
        <v>11320000</v>
      </c>
      <c r="L208">
        <f t="shared" si="24"/>
        <v>31270000</v>
      </c>
      <c r="M208">
        <f t="shared" si="25"/>
        <v>10810000</v>
      </c>
      <c r="N208">
        <f t="shared" si="26"/>
        <v>19800000</v>
      </c>
    </row>
    <row r="209" spans="1:14" x14ac:dyDescent="0.3">
      <c r="A209" s="1">
        <v>3</v>
      </c>
      <c r="B209" t="s">
        <v>492</v>
      </c>
      <c r="C209" t="s">
        <v>254</v>
      </c>
      <c r="D209" t="s">
        <v>9174</v>
      </c>
      <c r="E209" t="s">
        <v>9175</v>
      </c>
      <c r="F209" t="s">
        <v>9176</v>
      </c>
      <c r="G209" t="s">
        <v>9177</v>
      </c>
      <c r="I209" t="str">
        <f t="shared" si="21"/>
        <v>N/A</v>
      </c>
      <c r="J209" t="str">
        <f t="shared" si="22"/>
        <v>N/A</v>
      </c>
      <c r="K209">
        <f t="shared" si="23"/>
        <v>1.1843000000000001</v>
      </c>
      <c r="L209">
        <f t="shared" si="24"/>
        <v>1.2757000000000001</v>
      </c>
      <c r="M209">
        <f t="shared" si="25"/>
        <v>-0.42030000000000001</v>
      </c>
      <c r="N209">
        <f t="shared" si="26"/>
        <v>0.2727</v>
      </c>
    </row>
    <row r="210" spans="1:14" x14ac:dyDescent="0.3">
      <c r="A210" s="1">
        <v>4</v>
      </c>
      <c r="B210" t="s">
        <v>497</v>
      </c>
      <c r="C210" t="s">
        <v>9178</v>
      </c>
      <c r="D210" t="s">
        <v>3823</v>
      </c>
      <c r="E210" t="s">
        <v>9179</v>
      </c>
      <c r="F210" t="s">
        <v>9180</v>
      </c>
      <c r="G210" t="s">
        <v>9181</v>
      </c>
      <c r="I210" t="str">
        <f t="shared" si="21"/>
        <v>N/A</v>
      </c>
      <c r="J210">
        <f t="shared" si="22"/>
        <v>0.37</v>
      </c>
      <c r="K210">
        <f t="shared" si="23"/>
        <v>0.2341</v>
      </c>
      <c r="L210">
        <f t="shared" si="24"/>
        <v>0.37659999999999999</v>
      </c>
      <c r="M210">
        <f t="shared" si="25"/>
        <v>0.12659999999999999</v>
      </c>
      <c r="N210">
        <f t="shared" si="26"/>
        <v>0.15920000000000001</v>
      </c>
    </row>
    <row r="211" spans="1:14" x14ac:dyDescent="0.3">
      <c r="A211" s="1">
        <v>5</v>
      </c>
      <c r="B211" t="s">
        <v>503</v>
      </c>
      <c r="C211" t="s">
        <v>9182</v>
      </c>
      <c r="D211" t="s">
        <v>2646</v>
      </c>
      <c r="E211" t="s">
        <v>8589</v>
      </c>
      <c r="F211" t="s">
        <v>5280</v>
      </c>
      <c r="G211" t="s">
        <v>9183</v>
      </c>
      <c r="I211" t="str">
        <f t="shared" si="21"/>
        <v>pos_trend</v>
      </c>
      <c r="J211">
        <f t="shared" si="22"/>
        <v>9950000</v>
      </c>
      <c r="K211">
        <f t="shared" si="23"/>
        <v>13650000</v>
      </c>
      <c r="L211">
        <f t="shared" si="24"/>
        <v>17560000</v>
      </c>
      <c r="M211">
        <f t="shared" si="25"/>
        <v>19410000</v>
      </c>
      <c r="N211">
        <f t="shared" si="26"/>
        <v>21090000</v>
      </c>
    </row>
    <row r="212" spans="1:14" x14ac:dyDescent="0.3">
      <c r="A212" s="1">
        <v>6</v>
      </c>
      <c r="B212" t="s">
        <v>509</v>
      </c>
      <c r="C212" t="s">
        <v>9182</v>
      </c>
      <c r="D212" t="s">
        <v>2646</v>
      </c>
      <c r="E212" t="s">
        <v>8589</v>
      </c>
      <c r="F212" t="s">
        <v>5280</v>
      </c>
      <c r="G212" t="s">
        <v>9183</v>
      </c>
      <c r="I212" t="str">
        <f t="shared" si="21"/>
        <v>pos_trend</v>
      </c>
      <c r="J212">
        <f t="shared" si="22"/>
        <v>9950000</v>
      </c>
      <c r="K212">
        <f t="shared" si="23"/>
        <v>13650000</v>
      </c>
      <c r="L212">
        <f t="shared" si="24"/>
        <v>17560000</v>
      </c>
      <c r="M212">
        <f t="shared" si="25"/>
        <v>19410000</v>
      </c>
      <c r="N212">
        <f t="shared" si="26"/>
        <v>21090000</v>
      </c>
    </row>
    <row r="213" spans="1:14" x14ac:dyDescent="0.3">
      <c r="A213" s="1">
        <v>7</v>
      </c>
      <c r="B213" t="s">
        <v>515</v>
      </c>
      <c r="C213" t="s">
        <v>391</v>
      </c>
      <c r="D213" t="s">
        <v>9184</v>
      </c>
      <c r="E213" t="s">
        <v>7886</v>
      </c>
      <c r="F213" t="s">
        <v>9185</v>
      </c>
      <c r="G213" t="s">
        <v>9186</v>
      </c>
      <c r="I213" t="str">
        <f t="shared" si="21"/>
        <v>pos_trend</v>
      </c>
      <c r="J213">
        <f t="shared" si="22"/>
        <v>10000000</v>
      </c>
      <c r="K213">
        <f t="shared" si="23"/>
        <v>13750000</v>
      </c>
      <c r="L213">
        <f t="shared" si="24"/>
        <v>17630000</v>
      </c>
      <c r="M213">
        <f t="shared" si="25"/>
        <v>19550000</v>
      </c>
      <c r="N213">
        <f t="shared" si="26"/>
        <v>21340000</v>
      </c>
    </row>
    <row r="214" spans="1:14" x14ac:dyDescent="0.3">
      <c r="A214" s="1">
        <v>8</v>
      </c>
      <c r="B214" t="s">
        <v>521</v>
      </c>
      <c r="C214" t="s">
        <v>9187</v>
      </c>
      <c r="D214" t="s">
        <v>9188</v>
      </c>
      <c r="E214" t="s">
        <v>7749</v>
      </c>
      <c r="F214" t="s">
        <v>3424</v>
      </c>
      <c r="G214" t="s">
        <v>9189</v>
      </c>
      <c r="I214" t="str">
        <f t="shared" si="21"/>
        <v>N/A</v>
      </c>
      <c r="J214">
        <f t="shared" si="22"/>
        <v>-49000</v>
      </c>
      <c r="K214">
        <f t="shared" si="23"/>
        <v>-94000</v>
      </c>
      <c r="L214">
        <f t="shared" si="24"/>
        <v>-68000</v>
      </c>
      <c r="M214">
        <f t="shared" si="25"/>
        <v>-136000</v>
      </c>
      <c r="N214">
        <f t="shared" si="26"/>
        <v>-246000</v>
      </c>
    </row>
    <row r="215" spans="1:14" x14ac:dyDescent="0.3">
      <c r="A215" s="1">
        <v>9</v>
      </c>
      <c r="B215" t="s">
        <v>527</v>
      </c>
      <c r="C215" t="s">
        <v>254</v>
      </c>
      <c r="D215" t="s">
        <v>254</v>
      </c>
      <c r="E215" t="s">
        <v>254</v>
      </c>
      <c r="F215" t="s">
        <v>254</v>
      </c>
      <c r="G215" t="s">
        <v>254</v>
      </c>
      <c r="I215" t="str">
        <f t="shared" si="21"/>
        <v>N/A</v>
      </c>
      <c r="J215" t="str">
        <f t="shared" si="22"/>
        <v>N/A</v>
      </c>
      <c r="K215" t="str">
        <f t="shared" si="23"/>
        <v>N/A</v>
      </c>
      <c r="L215" t="str">
        <f t="shared" si="24"/>
        <v>N/A</v>
      </c>
      <c r="M215" t="str">
        <f t="shared" si="25"/>
        <v>N/A</v>
      </c>
      <c r="N215" t="str">
        <f t="shared" si="26"/>
        <v>N/A</v>
      </c>
    </row>
    <row r="216" spans="1:14" x14ac:dyDescent="0.3">
      <c r="A216" s="1">
        <v>10</v>
      </c>
      <c r="B216" t="s">
        <v>533</v>
      </c>
      <c r="C216" t="s">
        <v>254</v>
      </c>
      <c r="D216" t="s">
        <v>9190</v>
      </c>
      <c r="E216" t="s">
        <v>9191</v>
      </c>
      <c r="F216" t="s">
        <v>9192</v>
      </c>
      <c r="G216" t="s">
        <v>328</v>
      </c>
      <c r="I216" t="str">
        <f t="shared" si="21"/>
        <v>neg_trend</v>
      </c>
      <c r="J216" t="str">
        <f t="shared" si="22"/>
        <v>N/A</v>
      </c>
      <c r="K216">
        <f t="shared" si="23"/>
        <v>0.37229999999999996</v>
      </c>
      <c r="L216">
        <f t="shared" si="24"/>
        <v>0.28610000000000002</v>
      </c>
      <c r="M216">
        <f t="shared" si="25"/>
        <v>0.10539999999999999</v>
      </c>
      <c r="N216">
        <f t="shared" si="26"/>
        <v>8.6800000000000002E-2</v>
      </c>
    </row>
    <row r="217" spans="1:14" x14ac:dyDescent="0.3">
      <c r="A217" s="1">
        <v>11</v>
      </c>
      <c r="B217" t="s">
        <v>538</v>
      </c>
      <c r="C217" t="s">
        <v>9193</v>
      </c>
      <c r="D217" t="s">
        <v>9194</v>
      </c>
      <c r="E217" t="s">
        <v>9195</v>
      </c>
      <c r="F217" t="s">
        <v>9196</v>
      </c>
      <c r="G217" t="s">
        <v>9197</v>
      </c>
      <c r="I217" t="str">
        <f t="shared" si="21"/>
        <v>N/A</v>
      </c>
      <c r="J217">
        <f t="shared" si="22"/>
        <v>7.06</v>
      </c>
      <c r="K217">
        <f t="shared" si="23"/>
        <v>6</v>
      </c>
      <c r="L217">
        <f t="shared" si="24"/>
        <v>6.12</v>
      </c>
      <c r="M217">
        <f t="shared" si="25"/>
        <v>6.65</v>
      </c>
      <c r="N217">
        <f t="shared" si="26"/>
        <v>7.35</v>
      </c>
    </row>
    <row r="218" spans="1:14" x14ac:dyDescent="0.3">
      <c r="A218" s="1">
        <v>12</v>
      </c>
      <c r="B218" t="s">
        <v>544</v>
      </c>
      <c r="C218" t="s">
        <v>2978</v>
      </c>
      <c r="D218" t="s">
        <v>9198</v>
      </c>
      <c r="E218" t="s">
        <v>8222</v>
      </c>
      <c r="F218" t="s">
        <v>9199</v>
      </c>
      <c r="G218" t="s">
        <v>9199</v>
      </c>
      <c r="I218" t="str">
        <f t="shared" si="21"/>
        <v>N/A</v>
      </c>
      <c r="J218">
        <f t="shared" si="22"/>
        <v>5720000</v>
      </c>
      <c r="K218">
        <f t="shared" si="23"/>
        <v>10210000</v>
      </c>
      <c r="L218">
        <f t="shared" si="24"/>
        <v>14260000</v>
      </c>
      <c r="M218">
        <f t="shared" si="25"/>
        <v>17660000</v>
      </c>
      <c r="N218">
        <f t="shared" si="26"/>
        <v>17660000</v>
      </c>
    </row>
    <row r="219" spans="1:14" x14ac:dyDescent="0.3">
      <c r="A219" s="1">
        <v>13</v>
      </c>
      <c r="B219" t="s">
        <v>545</v>
      </c>
      <c r="C219" t="s">
        <v>226</v>
      </c>
      <c r="D219" t="s">
        <v>8854</v>
      </c>
      <c r="E219" t="s">
        <v>852</v>
      </c>
      <c r="F219" t="s">
        <v>2003</v>
      </c>
      <c r="G219" t="s">
        <v>3599</v>
      </c>
      <c r="I219" t="str">
        <f t="shared" si="21"/>
        <v>pos_trend</v>
      </c>
      <c r="J219">
        <f t="shared" si="22"/>
        <v>1980000</v>
      </c>
      <c r="K219">
        <f t="shared" si="23"/>
        <v>5460000</v>
      </c>
      <c r="L219">
        <f t="shared" si="24"/>
        <v>8430000</v>
      </c>
      <c r="M219">
        <f t="shared" si="25"/>
        <v>10530000</v>
      </c>
      <c r="N219">
        <f t="shared" si="26"/>
        <v>10720000</v>
      </c>
    </row>
    <row r="220" spans="1:14" x14ac:dyDescent="0.3">
      <c r="A220" s="1">
        <v>14</v>
      </c>
      <c r="B220" t="s">
        <v>546</v>
      </c>
      <c r="C220" t="s">
        <v>9200</v>
      </c>
      <c r="D220" t="s">
        <v>9201</v>
      </c>
      <c r="E220" t="s">
        <v>4067</v>
      </c>
      <c r="F220" t="s">
        <v>9202</v>
      </c>
      <c r="G220" t="s">
        <v>1183</v>
      </c>
      <c r="I220" t="str">
        <f t="shared" si="21"/>
        <v>N/A</v>
      </c>
      <c r="J220">
        <f t="shared" si="22"/>
        <v>675000</v>
      </c>
      <c r="K220">
        <f t="shared" si="23"/>
        <v>1470000</v>
      </c>
      <c r="L220">
        <f t="shared" si="24"/>
        <v>1400000</v>
      </c>
      <c r="M220">
        <f t="shared" si="25"/>
        <v>974000</v>
      </c>
      <c r="N220">
        <f t="shared" si="26"/>
        <v>1220000</v>
      </c>
    </row>
    <row r="221" spans="1:14" x14ac:dyDescent="0.3">
      <c r="A221" s="1">
        <v>15</v>
      </c>
      <c r="B221" t="s">
        <v>547</v>
      </c>
      <c r="C221" t="s">
        <v>7276</v>
      </c>
      <c r="D221" t="s">
        <v>3270</v>
      </c>
      <c r="E221" t="s">
        <v>9203</v>
      </c>
      <c r="F221" t="s">
        <v>8793</v>
      </c>
      <c r="G221" t="s">
        <v>2978</v>
      </c>
      <c r="I221" t="str">
        <f t="shared" si="21"/>
        <v>N/A</v>
      </c>
      <c r="J221">
        <f t="shared" si="22"/>
        <v>3070000</v>
      </c>
      <c r="K221">
        <f t="shared" si="23"/>
        <v>3280000</v>
      </c>
      <c r="L221">
        <f t="shared" si="24"/>
        <v>4430000</v>
      </c>
      <c r="M221">
        <f t="shared" si="25"/>
        <v>6160000</v>
      </c>
      <c r="N221">
        <f t="shared" si="26"/>
        <v>5720000</v>
      </c>
    </row>
    <row r="222" spans="1:14" x14ac:dyDescent="0.3">
      <c r="A222" s="1">
        <v>16</v>
      </c>
      <c r="B222" t="s">
        <v>548</v>
      </c>
      <c r="C222" t="s">
        <v>254</v>
      </c>
      <c r="D222" t="s">
        <v>254</v>
      </c>
      <c r="E222" t="s">
        <v>254</v>
      </c>
      <c r="F222" t="s">
        <v>254</v>
      </c>
      <c r="G222" t="s">
        <v>254</v>
      </c>
      <c r="I222" t="str">
        <f t="shared" si="21"/>
        <v>N/A</v>
      </c>
      <c r="J222" t="str">
        <f t="shared" si="22"/>
        <v>N/A</v>
      </c>
      <c r="K222" t="str">
        <f t="shared" si="23"/>
        <v>N/A</v>
      </c>
      <c r="L222" t="str">
        <f t="shared" si="24"/>
        <v>N/A</v>
      </c>
      <c r="M222" t="str">
        <f t="shared" si="25"/>
        <v>N/A</v>
      </c>
      <c r="N222" t="str">
        <f t="shared" si="26"/>
        <v>N/A</v>
      </c>
    </row>
    <row r="223" spans="1:14" x14ac:dyDescent="0.3">
      <c r="A223" s="1">
        <v>17</v>
      </c>
      <c r="B223" t="s">
        <v>549</v>
      </c>
      <c r="C223" t="s">
        <v>9204</v>
      </c>
      <c r="D223" t="s">
        <v>9205</v>
      </c>
      <c r="E223" t="s">
        <v>4313</v>
      </c>
      <c r="F223" t="s">
        <v>9206</v>
      </c>
      <c r="G223" t="s">
        <v>9207</v>
      </c>
      <c r="I223" t="str">
        <f t="shared" si="21"/>
        <v>N/A</v>
      </c>
      <c r="J223">
        <f t="shared" si="22"/>
        <v>873000</v>
      </c>
      <c r="K223">
        <f t="shared" si="23"/>
        <v>2410000</v>
      </c>
      <c r="L223">
        <f t="shared" si="24"/>
        <v>2040000</v>
      </c>
      <c r="M223">
        <f t="shared" si="25"/>
        <v>3110000</v>
      </c>
      <c r="N223">
        <f t="shared" si="26"/>
        <v>2950000</v>
      </c>
    </row>
    <row r="224" spans="1:14" x14ac:dyDescent="0.3">
      <c r="A224" s="1">
        <v>18</v>
      </c>
      <c r="B224" t="s">
        <v>555</v>
      </c>
      <c r="C224" t="s">
        <v>9204</v>
      </c>
      <c r="D224" t="s">
        <v>9205</v>
      </c>
      <c r="E224" t="s">
        <v>4313</v>
      </c>
      <c r="F224" t="s">
        <v>9206</v>
      </c>
      <c r="G224" t="s">
        <v>9207</v>
      </c>
      <c r="I224" t="str">
        <f t="shared" si="21"/>
        <v>N/A</v>
      </c>
      <c r="J224">
        <f t="shared" si="22"/>
        <v>873000</v>
      </c>
      <c r="K224">
        <f t="shared" si="23"/>
        <v>2410000</v>
      </c>
      <c r="L224">
        <f t="shared" si="24"/>
        <v>2040000</v>
      </c>
      <c r="M224">
        <f t="shared" si="25"/>
        <v>3110000</v>
      </c>
      <c r="N224">
        <f t="shared" si="26"/>
        <v>2950000</v>
      </c>
    </row>
    <row r="225" spans="1:14" x14ac:dyDescent="0.3">
      <c r="A225" s="1">
        <v>19</v>
      </c>
      <c r="B225" t="s">
        <v>561</v>
      </c>
      <c r="C225" t="s">
        <v>9208</v>
      </c>
      <c r="D225" t="s">
        <v>9209</v>
      </c>
      <c r="E225" t="s">
        <v>9210</v>
      </c>
      <c r="F225" t="s">
        <v>9211</v>
      </c>
      <c r="G225" t="s">
        <v>9212</v>
      </c>
      <c r="I225" t="str">
        <f t="shared" si="21"/>
        <v>N/A</v>
      </c>
      <c r="J225">
        <f t="shared" si="22"/>
        <v>28540000</v>
      </c>
      <c r="K225">
        <f t="shared" si="23"/>
        <v>52490000</v>
      </c>
      <c r="L225">
        <f t="shared" si="24"/>
        <v>93510000</v>
      </c>
      <c r="M225">
        <f t="shared" si="25"/>
        <v>74750000</v>
      </c>
      <c r="N225">
        <f t="shared" si="26"/>
        <v>85720000</v>
      </c>
    </row>
    <row r="226" spans="1:14" x14ac:dyDescent="0.3">
      <c r="I226" t="str">
        <f t="shared" si="21"/>
        <v>N/A</v>
      </c>
      <c r="J226" t="str">
        <f t="shared" si="22"/>
        <v>N/A</v>
      </c>
      <c r="K226" t="str">
        <f t="shared" si="23"/>
        <v>N/A</v>
      </c>
      <c r="L226" t="str">
        <f t="shared" si="24"/>
        <v>N/A</v>
      </c>
      <c r="M226" t="str">
        <f t="shared" si="25"/>
        <v>N/A</v>
      </c>
      <c r="N226" t="str">
        <f t="shared" si="26"/>
        <v>N/A</v>
      </c>
    </row>
    <row r="227" spans="1:14" x14ac:dyDescent="0.3">
      <c r="B227" s="1" t="s">
        <v>307</v>
      </c>
      <c r="C227" s="1" t="s">
        <v>242</v>
      </c>
      <c r="D227" s="1" t="s">
        <v>243</v>
      </c>
      <c r="E227" s="1" t="s">
        <v>244</v>
      </c>
      <c r="F227" s="1" t="s">
        <v>245</v>
      </c>
      <c r="G227" s="1" t="s">
        <v>246</v>
      </c>
      <c r="H227" s="1" t="s">
        <v>247</v>
      </c>
      <c r="I227" t="str">
        <f t="shared" si="21"/>
        <v>pos_trend</v>
      </c>
      <c r="J227">
        <f t="shared" si="22"/>
        <v>2012</v>
      </c>
      <c r="K227">
        <f t="shared" si="23"/>
        <v>2013</v>
      </c>
      <c r="L227">
        <f t="shared" si="24"/>
        <v>2014</v>
      </c>
      <c r="M227">
        <f t="shared" si="25"/>
        <v>2015</v>
      </c>
      <c r="N227">
        <f t="shared" si="26"/>
        <v>2016</v>
      </c>
    </row>
    <row r="228" spans="1:14" x14ac:dyDescent="0.3">
      <c r="A228" s="1">
        <v>0</v>
      </c>
      <c r="B228" t="s">
        <v>567</v>
      </c>
      <c r="C228" t="s">
        <v>9213</v>
      </c>
      <c r="D228" t="s">
        <v>9214</v>
      </c>
      <c r="E228" t="s">
        <v>9215</v>
      </c>
      <c r="F228" t="s">
        <v>9216</v>
      </c>
      <c r="G228" t="s">
        <v>5885</v>
      </c>
      <c r="I228" t="str">
        <f t="shared" si="21"/>
        <v>N/A</v>
      </c>
      <c r="J228">
        <f t="shared" si="22"/>
        <v>3430000</v>
      </c>
      <c r="K228">
        <f t="shared" si="23"/>
        <v>5640000</v>
      </c>
      <c r="L228">
        <f t="shared" si="24"/>
        <v>11550000</v>
      </c>
      <c r="M228">
        <f t="shared" si="25"/>
        <v>31280000</v>
      </c>
      <c r="N228">
        <f t="shared" si="26"/>
        <v>30000000</v>
      </c>
    </row>
    <row r="229" spans="1:14" x14ac:dyDescent="0.3">
      <c r="A229" s="1">
        <v>1</v>
      </c>
      <c r="B229" t="s">
        <v>573</v>
      </c>
      <c r="C229" t="s">
        <v>9217</v>
      </c>
      <c r="D229" t="s">
        <v>9218</v>
      </c>
      <c r="E229" t="s">
        <v>949</v>
      </c>
      <c r="F229" t="s">
        <v>3978</v>
      </c>
      <c r="G229" t="s">
        <v>2200</v>
      </c>
      <c r="I229" t="str">
        <f t="shared" si="21"/>
        <v>pos_trend</v>
      </c>
      <c r="J229">
        <f t="shared" si="22"/>
        <v>9700000</v>
      </c>
      <c r="K229">
        <f t="shared" si="23"/>
        <v>12470000</v>
      </c>
      <c r="L229">
        <f t="shared" si="24"/>
        <v>19240000</v>
      </c>
      <c r="M229">
        <f t="shared" si="25"/>
        <v>38700000</v>
      </c>
      <c r="N229">
        <f t="shared" si="26"/>
        <v>44140000</v>
      </c>
    </row>
    <row r="230" spans="1:14" x14ac:dyDescent="0.3">
      <c r="A230" s="1">
        <v>2</v>
      </c>
      <c r="B230" t="s">
        <v>579</v>
      </c>
      <c r="C230" t="s">
        <v>254</v>
      </c>
      <c r="D230" t="s">
        <v>254</v>
      </c>
      <c r="E230" t="s">
        <v>254</v>
      </c>
      <c r="F230" t="s">
        <v>254</v>
      </c>
      <c r="G230" t="s">
        <v>254</v>
      </c>
      <c r="I230" t="str">
        <f t="shared" si="21"/>
        <v>N/A</v>
      </c>
      <c r="J230" t="str">
        <f t="shared" si="22"/>
        <v>N/A</v>
      </c>
      <c r="K230" t="str">
        <f t="shared" si="23"/>
        <v>N/A</v>
      </c>
      <c r="L230" t="str">
        <f t="shared" si="24"/>
        <v>N/A</v>
      </c>
      <c r="M230" t="str">
        <f t="shared" si="25"/>
        <v>N/A</v>
      </c>
      <c r="N230" t="str">
        <f t="shared" si="26"/>
        <v>N/A</v>
      </c>
    </row>
    <row r="231" spans="1:14" x14ac:dyDescent="0.3">
      <c r="A231" s="1">
        <v>3</v>
      </c>
      <c r="B231" t="s">
        <v>585</v>
      </c>
      <c r="C231" t="s">
        <v>254</v>
      </c>
      <c r="D231" t="s">
        <v>254</v>
      </c>
      <c r="E231" t="s">
        <v>254</v>
      </c>
      <c r="F231" t="s">
        <v>254</v>
      </c>
      <c r="G231" t="s">
        <v>254</v>
      </c>
      <c r="I231" t="str">
        <f t="shared" si="21"/>
        <v>N/A</v>
      </c>
      <c r="J231" t="str">
        <f t="shared" si="22"/>
        <v>N/A</v>
      </c>
      <c r="K231" t="str">
        <f t="shared" si="23"/>
        <v>N/A</v>
      </c>
      <c r="L231" t="str">
        <f t="shared" si="24"/>
        <v>N/A</v>
      </c>
      <c r="M231" t="str">
        <f t="shared" si="25"/>
        <v>N/A</v>
      </c>
      <c r="N231" t="str">
        <f t="shared" si="26"/>
        <v>N/A</v>
      </c>
    </row>
    <row r="232" spans="1:14" x14ac:dyDescent="0.3">
      <c r="A232" s="1">
        <v>4</v>
      </c>
      <c r="B232" t="s">
        <v>589</v>
      </c>
      <c r="C232" t="s">
        <v>5422</v>
      </c>
      <c r="D232" t="s">
        <v>5152</v>
      </c>
      <c r="E232" t="s">
        <v>9219</v>
      </c>
      <c r="F232" t="s">
        <v>5459</v>
      </c>
      <c r="G232" t="s">
        <v>9220</v>
      </c>
      <c r="I232" t="str">
        <f t="shared" si="21"/>
        <v>N/A</v>
      </c>
      <c r="J232">
        <f t="shared" si="22"/>
        <v>1540000</v>
      </c>
      <c r="K232">
        <f t="shared" si="23"/>
        <v>1520000</v>
      </c>
      <c r="L232">
        <f t="shared" si="24"/>
        <v>2440000</v>
      </c>
      <c r="M232">
        <f t="shared" si="25"/>
        <v>4300000</v>
      </c>
      <c r="N232">
        <f t="shared" si="26"/>
        <v>5320000</v>
      </c>
    </row>
    <row r="233" spans="1:14" x14ac:dyDescent="0.3">
      <c r="A233" s="1">
        <v>5</v>
      </c>
      <c r="B233" t="s">
        <v>593</v>
      </c>
      <c r="C233" t="s">
        <v>9221</v>
      </c>
      <c r="D233" t="s">
        <v>5393</v>
      </c>
      <c r="E233" t="s">
        <v>9222</v>
      </c>
      <c r="F233" t="s">
        <v>1976</v>
      </c>
      <c r="G233" t="s">
        <v>4465</v>
      </c>
      <c r="I233" t="str">
        <f t="shared" si="21"/>
        <v>pos_trend</v>
      </c>
      <c r="J233">
        <f t="shared" si="22"/>
        <v>212000</v>
      </c>
      <c r="K233">
        <f t="shared" si="23"/>
        <v>470000</v>
      </c>
      <c r="L233">
        <f t="shared" si="24"/>
        <v>817000</v>
      </c>
      <c r="M233">
        <f t="shared" si="25"/>
        <v>5360000</v>
      </c>
      <c r="N233">
        <f t="shared" si="26"/>
        <v>7000000</v>
      </c>
    </row>
    <row r="234" spans="1:14" x14ac:dyDescent="0.3">
      <c r="A234" s="1">
        <v>6</v>
      </c>
      <c r="B234" t="s">
        <v>599</v>
      </c>
      <c r="C234" t="s">
        <v>3450</v>
      </c>
      <c r="D234" t="s">
        <v>3005</v>
      </c>
      <c r="E234" t="s">
        <v>8717</v>
      </c>
      <c r="F234" t="s">
        <v>3452</v>
      </c>
      <c r="G234" t="s">
        <v>4116</v>
      </c>
      <c r="I234" t="str">
        <f t="shared" si="21"/>
        <v>N/A</v>
      </c>
      <c r="J234">
        <f t="shared" si="22"/>
        <v>6270000</v>
      </c>
      <c r="K234">
        <f t="shared" si="23"/>
        <v>6830000</v>
      </c>
      <c r="L234">
        <f t="shared" si="24"/>
        <v>7690000</v>
      </c>
      <c r="M234">
        <f t="shared" si="25"/>
        <v>7420000</v>
      </c>
      <c r="N234">
        <f t="shared" si="26"/>
        <v>14140000</v>
      </c>
    </row>
    <row r="235" spans="1:14" x14ac:dyDescent="0.3">
      <c r="A235" s="1">
        <v>7</v>
      </c>
      <c r="B235" t="s">
        <v>605</v>
      </c>
      <c r="C235" t="s">
        <v>254</v>
      </c>
      <c r="D235" t="s">
        <v>2817</v>
      </c>
      <c r="E235" t="s">
        <v>5307</v>
      </c>
      <c r="F235" t="s">
        <v>6875</v>
      </c>
      <c r="G235" t="s">
        <v>652</v>
      </c>
      <c r="I235" t="str">
        <f t="shared" si="21"/>
        <v>N/A</v>
      </c>
      <c r="J235" t="str">
        <f t="shared" si="22"/>
        <v>N/A</v>
      </c>
      <c r="K235">
        <f t="shared" si="23"/>
        <v>7910000</v>
      </c>
      <c r="L235">
        <f t="shared" si="24"/>
        <v>8890000</v>
      </c>
      <c r="M235">
        <f t="shared" si="25"/>
        <v>7710000</v>
      </c>
      <c r="N235">
        <f t="shared" si="26"/>
        <v>3000000</v>
      </c>
    </row>
    <row r="236" spans="1:14" x14ac:dyDescent="0.3">
      <c r="A236" s="1">
        <v>8</v>
      </c>
      <c r="B236" t="s">
        <v>606</v>
      </c>
      <c r="C236" t="s">
        <v>254</v>
      </c>
      <c r="D236" t="s">
        <v>2817</v>
      </c>
      <c r="E236" t="s">
        <v>5307</v>
      </c>
      <c r="F236" t="s">
        <v>6875</v>
      </c>
      <c r="G236" t="s">
        <v>652</v>
      </c>
      <c r="I236" t="str">
        <f t="shared" si="21"/>
        <v>N/A</v>
      </c>
      <c r="J236" t="str">
        <f t="shared" si="22"/>
        <v>N/A</v>
      </c>
      <c r="K236">
        <f t="shared" si="23"/>
        <v>7910000</v>
      </c>
      <c r="L236">
        <f t="shared" si="24"/>
        <v>8890000</v>
      </c>
      <c r="M236">
        <f t="shared" si="25"/>
        <v>7710000</v>
      </c>
      <c r="N236">
        <f t="shared" si="26"/>
        <v>3000000</v>
      </c>
    </row>
    <row r="237" spans="1:14" x14ac:dyDescent="0.3">
      <c r="A237" s="1">
        <v>9</v>
      </c>
      <c r="B237" t="s">
        <v>607</v>
      </c>
      <c r="C237" t="s">
        <v>254</v>
      </c>
      <c r="D237" t="s">
        <v>254</v>
      </c>
      <c r="E237" t="s">
        <v>254</v>
      </c>
      <c r="F237" t="s">
        <v>254</v>
      </c>
      <c r="G237" t="s">
        <v>254</v>
      </c>
      <c r="I237" t="str">
        <f t="shared" si="21"/>
        <v>N/A</v>
      </c>
      <c r="J237" t="str">
        <f t="shared" si="22"/>
        <v>N/A</v>
      </c>
      <c r="K237" t="str">
        <f t="shared" si="23"/>
        <v>N/A</v>
      </c>
      <c r="L237" t="str">
        <f t="shared" si="24"/>
        <v>N/A</v>
      </c>
      <c r="M237" t="str">
        <f t="shared" si="25"/>
        <v>N/A</v>
      </c>
      <c r="N237" t="str">
        <f t="shared" si="26"/>
        <v>N/A</v>
      </c>
    </row>
    <row r="238" spans="1:14" x14ac:dyDescent="0.3">
      <c r="A238" s="1">
        <v>10</v>
      </c>
      <c r="B238" t="s">
        <v>608</v>
      </c>
      <c r="C238" t="s">
        <v>8852</v>
      </c>
      <c r="D238" t="s">
        <v>9223</v>
      </c>
      <c r="E238" t="s">
        <v>9224</v>
      </c>
      <c r="F238" t="s">
        <v>9225</v>
      </c>
      <c r="G238" t="s">
        <v>9226</v>
      </c>
      <c r="I238" t="str">
        <f t="shared" si="21"/>
        <v>N/A</v>
      </c>
      <c r="J238">
        <f t="shared" si="22"/>
        <v>32000</v>
      </c>
      <c r="K238">
        <f t="shared" si="23"/>
        <v>45690000</v>
      </c>
      <c r="L238">
        <f t="shared" si="24"/>
        <v>44260000</v>
      </c>
      <c r="M238">
        <f t="shared" si="25"/>
        <v>159030000</v>
      </c>
      <c r="N238">
        <f t="shared" si="26"/>
        <v>157390000</v>
      </c>
    </row>
    <row r="239" spans="1:14" x14ac:dyDescent="0.3">
      <c r="A239" s="1">
        <v>11</v>
      </c>
      <c r="B239" t="s">
        <v>614</v>
      </c>
      <c r="C239" t="s">
        <v>254</v>
      </c>
      <c r="D239" t="s">
        <v>9227</v>
      </c>
      <c r="E239" t="s">
        <v>9227</v>
      </c>
      <c r="F239" t="s">
        <v>9228</v>
      </c>
      <c r="G239" t="s">
        <v>9228</v>
      </c>
      <c r="I239" t="str">
        <f t="shared" si="21"/>
        <v>N/A</v>
      </c>
      <c r="J239" t="str">
        <f t="shared" si="22"/>
        <v>N/A</v>
      </c>
      <c r="K239">
        <f t="shared" si="23"/>
        <v>35390000</v>
      </c>
      <c r="L239">
        <f t="shared" si="24"/>
        <v>35390000</v>
      </c>
      <c r="M239">
        <f t="shared" si="25"/>
        <v>105260000</v>
      </c>
      <c r="N239">
        <f t="shared" si="26"/>
        <v>105260000</v>
      </c>
    </row>
    <row r="240" spans="1:14" x14ac:dyDescent="0.3">
      <c r="A240" s="1">
        <v>12</v>
      </c>
      <c r="B240" t="s">
        <v>620</v>
      </c>
      <c r="C240" t="s">
        <v>254</v>
      </c>
      <c r="D240" t="s">
        <v>9229</v>
      </c>
      <c r="E240" t="s">
        <v>582</v>
      </c>
      <c r="F240" t="s">
        <v>9230</v>
      </c>
      <c r="G240" t="s">
        <v>2831</v>
      </c>
      <c r="I240" t="str">
        <f t="shared" si="21"/>
        <v>N/A</v>
      </c>
      <c r="J240" t="str">
        <f t="shared" si="22"/>
        <v>N/A</v>
      </c>
      <c r="K240">
        <f t="shared" si="23"/>
        <v>10300000</v>
      </c>
      <c r="L240">
        <f t="shared" si="24"/>
        <v>8880000</v>
      </c>
      <c r="M240">
        <f t="shared" si="25"/>
        <v>53780000</v>
      </c>
      <c r="N240">
        <f t="shared" si="26"/>
        <v>52130000</v>
      </c>
    </row>
    <row r="241" spans="1:14" x14ac:dyDescent="0.3">
      <c r="A241" s="1">
        <v>13</v>
      </c>
      <c r="B241" t="s">
        <v>626</v>
      </c>
      <c r="C241" t="s">
        <v>9231</v>
      </c>
      <c r="D241" t="s">
        <v>9232</v>
      </c>
      <c r="E241" t="s">
        <v>9233</v>
      </c>
      <c r="F241" t="s">
        <v>9234</v>
      </c>
      <c r="G241" t="s">
        <v>9235</v>
      </c>
      <c r="I241" t="str">
        <f t="shared" si="21"/>
        <v>N/A</v>
      </c>
      <c r="J241">
        <f t="shared" si="22"/>
        <v>430000</v>
      </c>
      <c r="K241">
        <f t="shared" si="23"/>
        <v>218000</v>
      </c>
      <c r="L241">
        <f t="shared" si="24"/>
        <v>186000</v>
      </c>
      <c r="M241">
        <f t="shared" si="25"/>
        <v>323000</v>
      </c>
      <c r="N241">
        <f t="shared" si="26"/>
        <v>321000</v>
      </c>
    </row>
    <row r="242" spans="1:14" x14ac:dyDescent="0.3">
      <c r="A242" s="1">
        <v>14</v>
      </c>
      <c r="B242" t="s">
        <v>632</v>
      </c>
      <c r="C242" t="s">
        <v>9231</v>
      </c>
      <c r="D242" t="s">
        <v>9232</v>
      </c>
      <c r="E242" t="s">
        <v>9233</v>
      </c>
      <c r="F242" t="s">
        <v>9234</v>
      </c>
      <c r="G242" t="s">
        <v>9235</v>
      </c>
      <c r="I242" t="str">
        <f t="shared" si="21"/>
        <v>N/A</v>
      </c>
      <c r="J242">
        <f t="shared" si="22"/>
        <v>430000</v>
      </c>
      <c r="K242">
        <f t="shared" si="23"/>
        <v>218000</v>
      </c>
      <c r="L242">
        <f t="shared" si="24"/>
        <v>186000</v>
      </c>
      <c r="M242">
        <f t="shared" si="25"/>
        <v>323000</v>
      </c>
      <c r="N242">
        <f t="shared" si="26"/>
        <v>321000</v>
      </c>
    </row>
    <row r="243" spans="1:14" x14ac:dyDescent="0.3">
      <c r="A243" s="1">
        <v>15</v>
      </c>
      <c r="B243" t="s">
        <v>635</v>
      </c>
      <c r="C243" t="s">
        <v>9236</v>
      </c>
      <c r="D243" t="s">
        <v>9237</v>
      </c>
      <c r="E243" t="s">
        <v>9238</v>
      </c>
      <c r="F243" t="s">
        <v>9239</v>
      </c>
      <c r="G243" t="s">
        <v>9240</v>
      </c>
      <c r="I243" t="str">
        <f t="shared" si="21"/>
        <v>pos_trend</v>
      </c>
      <c r="J243">
        <f t="shared" si="22"/>
        <v>32430000</v>
      </c>
      <c r="K243">
        <f t="shared" si="23"/>
        <v>111950000</v>
      </c>
      <c r="L243">
        <f t="shared" si="24"/>
        <v>158400000</v>
      </c>
      <c r="M243">
        <f t="shared" si="25"/>
        <v>273090000</v>
      </c>
      <c r="N243">
        <f t="shared" si="26"/>
        <v>276420000</v>
      </c>
    </row>
    <row r="244" spans="1:14" x14ac:dyDescent="0.3">
      <c r="A244" s="1">
        <v>16</v>
      </c>
      <c r="B244" t="s">
        <v>640</v>
      </c>
      <c r="C244" t="s">
        <v>254</v>
      </c>
      <c r="D244" t="s">
        <v>9241</v>
      </c>
      <c r="E244" t="s">
        <v>9242</v>
      </c>
      <c r="F244" t="s">
        <v>9243</v>
      </c>
      <c r="G244" t="s">
        <v>7180</v>
      </c>
      <c r="I244" t="str">
        <f t="shared" si="21"/>
        <v>N/A</v>
      </c>
      <c r="J244" t="str">
        <f t="shared" si="22"/>
        <v>N/A</v>
      </c>
      <c r="K244">
        <f t="shared" si="23"/>
        <v>2.4519000000000002</v>
      </c>
      <c r="L244">
        <f t="shared" si="24"/>
        <v>0.41500000000000004</v>
      </c>
      <c r="M244">
        <f t="shared" si="25"/>
        <v>0.72400000000000009</v>
      </c>
      <c r="N244">
        <f t="shared" si="26"/>
        <v>1.2200000000000001E-2</v>
      </c>
    </row>
    <row r="245" spans="1:14" x14ac:dyDescent="0.3">
      <c r="I245" t="str">
        <f t="shared" si="21"/>
        <v>N/A</v>
      </c>
      <c r="J245" t="str">
        <f t="shared" si="22"/>
        <v>N/A</v>
      </c>
      <c r="K245" t="str">
        <f t="shared" si="23"/>
        <v>N/A</v>
      </c>
      <c r="L245" t="str">
        <f t="shared" si="24"/>
        <v>N/A</v>
      </c>
      <c r="M245" t="str">
        <f t="shared" si="25"/>
        <v>N/A</v>
      </c>
      <c r="N245" t="str">
        <f t="shared" si="26"/>
        <v>N/A</v>
      </c>
    </row>
    <row r="246" spans="1:14" x14ac:dyDescent="0.3">
      <c r="B246" s="1" t="s">
        <v>307</v>
      </c>
      <c r="C246" s="1" t="s">
        <v>242</v>
      </c>
      <c r="D246" s="1" t="s">
        <v>243</v>
      </c>
      <c r="E246" s="1" t="s">
        <v>244</v>
      </c>
      <c r="F246" s="1" t="s">
        <v>245</v>
      </c>
      <c r="G246" s="1" t="s">
        <v>246</v>
      </c>
      <c r="H246" s="1" t="s">
        <v>247</v>
      </c>
      <c r="I246" t="str">
        <f t="shared" si="21"/>
        <v>pos_trend</v>
      </c>
      <c r="J246">
        <f t="shared" si="22"/>
        <v>2012</v>
      </c>
      <c r="K246">
        <f t="shared" si="23"/>
        <v>2013</v>
      </c>
      <c r="L246">
        <f t="shared" si="24"/>
        <v>2014</v>
      </c>
      <c r="M246">
        <f t="shared" si="25"/>
        <v>2015</v>
      </c>
      <c r="N246">
        <f t="shared" si="26"/>
        <v>2016</v>
      </c>
    </row>
    <row r="247" spans="1:14" x14ac:dyDescent="0.3">
      <c r="A247" s="1">
        <v>0</v>
      </c>
      <c r="B247" t="s">
        <v>645</v>
      </c>
      <c r="C247" t="s">
        <v>9244</v>
      </c>
      <c r="D247" t="s">
        <v>4313</v>
      </c>
      <c r="E247" t="s">
        <v>4762</v>
      </c>
      <c r="F247" t="s">
        <v>9245</v>
      </c>
      <c r="G247" t="s">
        <v>7174</v>
      </c>
      <c r="I247" t="str">
        <f t="shared" si="21"/>
        <v>N/A</v>
      </c>
      <c r="J247">
        <f t="shared" si="22"/>
        <v>2029999.9999999998</v>
      </c>
      <c r="K247">
        <f t="shared" si="23"/>
        <v>2040000</v>
      </c>
      <c r="L247">
        <f t="shared" si="24"/>
        <v>40000</v>
      </c>
      <c r="M247">
        <f t="shared" si="25"/>
        <v>450000</v>
      </c>
      <c r="N247">
        <f t="shared" si="26"/>
        <v>1690000</v>
      </c>
    </row>
    <row r="248" spans="1:14" x14ac:dyDescent="0.3">
      <c r="A248" s="1">
        <v>1</v>
      </c>
      <c r="B248" t="s">
        <v>651</v>
      </c>
      <c r="C248" t="s">
        <v>254</v>
      </c>
      <c r="D248" t="s">
        <v>254</v>
      </c>
      <c r="E248" t="s">
        <v>254</v>
      </c>
      <c r="F248" t="s">
        <v>254</v>
      </c>
      <c r="G248" t="s">
        <v>254</v>
      </c>
      <c r="I248" t="str">
        <f t="shared" si="21"/>
        <v>N/A</v>
      </c>
      <c r="J248" t="str">
        <f t="shared" si="22"/>
        <v>N/A</v>
      </c>
      <c r="K248" t="str">
        <f t="shared" si="23"/>
        <v>N/A</v>
      </c>
      <c r="L248" t="str">
        <f t="shared" si="24"/>
        <v>N/A</v>
      </c>
      <c r="M248" t="str">
        <f t="shared" si="25"/>
        <v>N/A</v>
      </c>
      <c r="N248" t="str">
        <f t="shared" si="26"/>
        <v>N/A</v>
      </c>
    </row>
    <row r="249" spans="1:14" x14ac:dyDescent="0.3">
      <c r="A249" s="1">
        <v>2</v>
      </c>
      <c r="B249" t="s">
        <v>653</v>
      </c>
      <c r="C249" t="s">
        <v>9244</v>
      </c>
      <c r="D249" t="s">
        <v>4313</v>
      </c>
      <c r="E249" t="s">
        <v>4762</v>
      </c>
      <c r="F249" t="s">
        <v>9245</v>
      </c>
      <c r="G249" t="s">
        <v>7174</v>
      </c>
      <c r="I249" t="str">
        <f t="shared" si="21"/>
        <v>N/A</v>
      </c>
      <c r="J249">
        <f t="shared" si="22"/>
        <v>2029999.9999999998</v>
      </c>
      <c r="K249">
        <f t="shared" si="23"/>
        <v>2040000</v>
      </c>
      <c r="L249">
        <f t="shared" si="24"/>
        <v>40000</v>
      </c>
      <c r="M249">
        <f t="shared" si="25"/>
        <v>450000</v>
      </c>
      <c r="N249">
        <f t="shared" si="26"/>
        <v>1690000</v>
      </c>
    </row>
    <row r="250" spans="1:14" x14ac:dyDescent="0.3">
      <c r="A250" s="1">
        <v>3</v>
      </c>
      <c r="B250" t="s">
        <v>655</v>
      </c>
      <c r="C250" t="s">
        <v>9246</v>
      </c>
      <c r="D250" t="s">
        <v>9247</v>
      </c>
      <c r="E250" t="s">
        <v>9248</v>
      </c>
      <c r="F250" t="s">
        <v>9249</v>
      </c>
      <c r="G250" t="s">
        <v>1972</v>
      </c>
      <c r="I250" t="str">
        <f t="shared" si="21"/>
        <v>N/A</v>
      </c>
      <c r="J250">
        <f t="shared" si="22"/>
        <v>5100000</v>
      </c>
      <c r="K250">
        <f t="shared" si="23"/>
        <v>8610000</v>
      </c>
      <c r="L250">
        <f t="shared" si="24"/>
        <v>7620000</v>
      </c>
      <c r="M250">
        <f t="shared" si="25"/>
        <v>12740000</v>
      </c>
      <c r="N250">
        <f t="shared" si="26"/>
        <v>10670000</v>
      </c>
    </row>
    <row r="251" spans="1:14" x14ac:dyDescent="0.3">
      <c r="A251" s="1">
        <v>4</v>
      </c>
      <c r="B251" t="s">
        <v>661</v>
      </c>
      <c r="C251" t="s">
        <v>254</v>
      </c>
      <c r="D251" t="s">
        <v>9250</v>
      </c>
      <c r="E251" t="s">
        <v>9251</v>
      </c>
      <c r="F251" t="s">
        <v>9252</v>
      </c>
      <c r="G251" t="s">
        <v>9166</v>
      </c>
      <c r="I251" t="str">
        <f t="shared" si="21"/>
        <v>N/A</v>
      </c>
      <c r="J251" t="str">
        <f t="shared" si="22"/>
        <v>N/A</v>
      </c>
      <c r="K251">
        <f t="shared" si="23"/>
        <v>0.68630000000000002</v>
      </c>
      <c r="L251">
        <f t="shared" si="24"/>
        <v>-0.1144</v>
      </c>
      <c r="M251">
        <f t="shared" si="25"/>
        <v>0.67220000000000002</v>
      </c>
      <c r="N251">
        <f t="shared" si="26"/>
        <v>-0.16250000000000001</v>
      </c>
    </row>
    <row r="252" spans="1:14" x14ac:dyDescent="0.3">
      <c r="A252" s="1">
        <v>5</v>
      </c>
      <c r="B252" t="s">
        <v>666</v>
      </c>
      <c r="C252" t="s">
        <v>254</v>
      </c>
      <c r="D252" t="s">
        <v>9253</v>
      </c>
      <c r="E252" t="s">
        <v>254</v>
      </c>
      <c r="F252" t="s">
        <v>254</v>
      </c>
      <c r="G252" t="s">
        <v>254</v>
      </c>
      <c r="I252" t="str">
        <f t="shared" ref="I252:I315" si="27">IF(AND(K252&gt; J252, L252&gt; K252, M252&gt; L252, N252&gt; M252), "pos_trend", IF(AND(K252&lt; J252, L252&lt; K252, M252&lt; L252, N252&lt; M252), "neg_trend", "N/A"))</f>
        <v>N/A</v>
      </c>
      <c r="J252" t="str">
        <f t="shared" ref="J252:J315" si="28">IFERROR(IF(TRIM(C252)="-", "N/A", IF(RIGHT(C252,1)=")",IF(RIGHT(C252,2)="T)",-1000000000000*VALUE(MID(C252,2,LEN(C252)-3)),IF(RIGHT(C252,2)="M)",-1000000*VALUE(MID(C252,2,LEN(C252)-3)),IF(RIGHT(C252,2)="B)",-1000000000*VALUE(MID(C252,2,LEN(C252)-3)),IF(RIGHT(C252,2)="k)",-1000*VALUE(MID(C252,2,LEN(C252)-3)),VALUE(SUBSTITUTE(C252,",","")))))),IF(RIGHT(C252,1)="T",1000000000000*VALUE(LEFT(C252,LEN(C252)-1)),IF(RIGHT(C252,1)="M",1000000*VALUE(LEFT(C252,LEN(C252)-1)),IF(RIGHT(C252,1)="B",1000000000*VALUE(LEFT(C252,LEN(C252)-1)),IF(RIGHT(C252,1)="%",0.01*VALUE(LEFT(C252,LEN(C252)-1)),IF(RIGHT(C252,1)="k",1000*VALUE(LEFT(C252,LEN(C252)-1)),VALUE(SUBSTITUTE(C252,",",""))))))))),"N/A")</f>
        <v>N/A</v>
      </c>
      <c r="K252">
        <f t="shared" ref="K252:K315" si="29">IFERROR(IF(TRIM(D252)="-", "N/A", IF(RIGHT(D252,1)=")",IF(RIGHT(D252,2)="T)",-1000000000000*VALUE(MID(D252,2,LEN(D252)-3)),IF(RIGHT(D252,2)="M)",-1000000*VALUE(MID(D252,2,LEN(D252)-3)),IF(RIGHT(D252,2)="B)",-1000000000*VALUE(MID(D252,2,LEN(D252)-3)),IF(RIGHT(D252,2)="k)",-1000*VALUE(MID(D252,2,LEN(D252)-3)),VALUE(SUBSTITUTE(D252,",","")))))),IF(RIGHT(D252,1)="T",1000000000000*VALUE(LEFT(D252,LEN(D252)-1)),IF(RIGHT(D252,1)="M",1000000*VALUE(LEFT(D252,LEN(D252)-1)),IF(RIGHT(D252,1)="B",1000000000*VALUE(LEFT(D252,LEN(D252)-1)),IF(RIGHT(D252,1)="%",0.01*VALUE(LEFT(D252,LEN(D252)-1)),IF(RIGHT(D252,1)="k",1000*VALUE(LEFT(D252,LEN(D252)-1)),VALUE(SUBSTITUTE(D252,",",""))))))))),"N/A")</f>
        <v>546000</v>
      </c>
      <c r="L252" t="str">
        <f t="shared" ref="L252:L315" si="30">IFERROR(IF(TRIM(E252)="-", "N/A", IF(RIGHT(E252,1)=")",IF(RIGHT(E252,2)="T)",-1000000000000*VALUE(MID(E252,2,LEN(E252)-3)),IF(RIGHT(E252,2)="M)",-1000000*VALUE(MID(E252,2,LEN(E252)-3)),IF(RIGHT(E252,2)="B)",-1000000000*VALUE(MID(E252,2,LEN(E252)-3)),IF(RIGHT(E252,2)="k)",-1000*VALUE(MID(E252,2,LEN(E252)-3)),VALUE(SUBSTITUTE(E252,",","")))))),IF(RIGHT(E252,1)="T",1000000000000*VALUE(LEFT(E252,LEN(E252)-1)),IF(RIGHT(E252,1)="M",1000000*VALUE(LEFT(E252,LEN(E252)-1)),IF(RIGHT(E252,1)="B",1000000000*VALUE(LEFT(E252,LEN(E252)-1)),IF(RIGHT(E252,1)="%",0.01*VALUE(LEFT(E252,LEN(E252)-1)),IF(RIGHT(E252,1)="k",1000*VALUE(LEFT(E252,LEN(E252)-1)),VALUE(SUBSTITUTE(E252,",",""))))))))),"N/A")</f>
        <v>N/A</v>
      </c>
      <c r="M252" t="str">
        <f t="shared" ref="M252:M315" si="31">IFERROR(IF(TRIM(F252)="-", "N/A", IF(RIGHT(F252,1)=")",IF(RIGHT(F252,2)="T)",-1000000000000*VALUE(MID(F252,2,LEN(F252)-3)),IF(RIGHT(F252,2)="M)",-1000000*VALUE(MID(F252,2,LEN(F252)-3)),IF(RIGHT(F252,2)="B)",-1000000000*VALUE(MID(F252,2,LEN(F252)-3)),IF(RIGHT(F252,2)="k)",-1000*VALUE(MID(F252,2,LEN(F252)-3)),VALUE(SUBSTITUTE(F252,",","")))))),IF(RIGHT(F252,1)="T",1000000000000*VALUE(LEFT(F252,LEN(F252)-1)),IF(RIGHT(F252,1)="M",1000000*VALUE(LEFT(F252,LEN(F252)-1)),IF(RIGHT(F252,1)="B",1000000000*VALUE(LEFT(F252,LEN(F252)-1)),IF(RIGHT(F252,1)="%",0.01*VALUE(LEFT(F252,LEN(F252)-1)),IF(RIGHT(F252,1)="k",1000*VALUE(LEFT(F252,LEN(F252)-1)),VALUE(SUBSTITUTE(F252,",",""))))))))),"N/A")</f>
        <v>N/A</v>
      </c>
      <c r="N252" t="str">
        <f t="shared" ref="N252:N315" si="32">IFERROR(IF(TRIM(G252)="-", "N/A", IF(RIGHT(G252,1)=")",IF(RIGHT(G252,2)="T)",-1000000000000*VALUE(MID(G252,2,LEN(G252)-3)),IF(RIGHT(G252,2)="M)",-1000000*VALUE(MID(G252,2,LEN(G252)-3)),IF(RIGHT(G252,2)="B)",-1000000000*VALUE(MID(G252,2,LEN(G252)-3)),IF(RIGHT(G252,2)="k)",-1000*VALUE(MID(G252,2,LEN(G252)-3)),VALUE(SUBSTITUTE(G252,",","")))))),IF(RIGHT(G252,1)="T",1000000000000*VALUE(LEFT(G252,LEN(G252)-1)),IF(RIGHT(G252,1)="M",1000000*VALUE(LEFT(G252,LEN(G252)-1)),IF(RIGHT(G252,1)="B",1000000000*VALUE(LEFT(G252,LEN(G252)-1)),IF(RIGHT(G252,1)="%",0.01*VALUE(LEFT(G252,LEN(G252)-1)),IF(RIGHT(G252,1)="k",1000*VALUE(LEFT(G252,LEN(G252)-1)),VALUE(SUBSTITUTE(G252,",",""))))))))),"N/A")</f>
        <v>N/A</v>
      </c>
    </row>
    <row r="253" spans="1:14" x14ac:dyDescent="0.3">
      <c r="A253" s="1">
        <v>6</v>
      </c>
      <c r="B253" t="s">
        <v>672</v>
      </c>
      <c r="C253" t="s">
        <v>9254</v>
      </c>
      <c r="D253" t="s">
        <v>9255</v>
      </c>
      <c r="E253" t="s">
        <v>9256</v>
      </c>
      <c r="F253" t="s">
        <v>2648</v>
      </c>
      <c r="G253" t="s">
        <v>9257</v>
      </c>
      <c r="I253" t="str">
        <f t="shared" si="27"/>
        <v>N/A</v>
      </c>
      <c r="J253">
        <f t="shared" si="28"/>
        <v>5070000</v>
      </c>
      <c r="K253">
        <f t="shared" si="29"/>
        <v>15520000</v>
      </c>
      <c r="L253">
        <f t="shared" si="30"/>
        <v>17980000</v>
      </c>
      <c r="M253">
        <f t="shared" si="31"/>
        <v>18390000</v>
      </c>
      <c r="N253">
        <f t="shared" si="32"/>
        <v>16469999.999999998</v>
      </c>
    </row>
    <row r="254" spans="1:14" x14ac:dyDescent="0.3">
      <c r="A254" s="1">
        <v>7</v>
      </c>
      <c r="B254" t="s">
        <v>677</v>
      </c>
      <c r="C254" t="s">
        <v>254</v>
      </c>
      <c r="D254" t="s">
        <v>254</v>
      </c>
      <c r="E254" t="s">
        <v>254</v>
      </c>
      <c r="F254" t="s">
        <v>254</v>
      </c>
      <c r="G254" t="s">
        <v>254</v>
      </c>
      <c r="I254" t="str">
        <f t="shared" si="27"/>
        <v>N/A</v>
      </c>
      <c r="J254" t="str">
        <f t="shared" si="28"/>
        <v>N/A</v>
      </c>
      <c r="K254" t="str">
        <f t="shared" si="29"/>
        <v>N/A</v>
      </c>
      <c r="L254" t="str">
        <f t="shared" si="30"/>
        <v>N/A</v>
      </c>
      <c r="M254" t="str">
        <f t="shared" si="31"/>
        <v>N/A</v>
      </c>
      <c r="N254" t="str">
        <f t="shared" si="32"/>
        <v>N/A</v>
      </c>
    </row>
    <row r="255" spans="1:14" x14ac:dyDescent="0.3">
      <c r="A255" s="1">
        <v>8</v>
      </c>
      <c r="B255" t="s">
        <v>678</v>
      </c>
      <c r="C255" t="s">
        <v>3343</v>
      </c>
      <c r="D255" t="s">
        <v>2323</v>
      </c>
      <c r="E255" t="s">
        <v>400</v>
      </c>
      <c r="F255" t="s">
        <v>9258</v>
      </c>
      <c r="G255" t="s">
        <v>2976</v>
      </c>
      <c r="I255" t="str">
        <f t="shared" si="27"/>
        <v>N/A</v>
      </c>
      <c r="J255">
        <f t="shared" si="28"/>
        <v>1070000</v>
      </c>
      <c r="K255">
        <f t="shared" si="29"/>
        <v>11740000</v>
      </c>
      <c r="L255">
        <f t="shared" si="30"/>
        <v>11670000</v>
      </c>
      <c r="M255">
        <f t="shared" si="31"/>
        <v>16170000.000000002</v>
      </c>
      <c r="N255">
        <f t="shared" si="32"/>
        <v>7200000</v>
      </c>
    </row>
    <row r="256" spans="1:14" x14ac:dyDescent="0.3">
      <c r="A256" s="1">
        <v>9</v>
      </c>
      <c r="B256" t="s">
        <v>683</v>
      </c>
      <c r="C256" t="s">
        <v>227</v>
      </c>
      <c r="D256" t="s">
        <v>9259</v>
      </c>
      <c r="E256" t="s">
        <v>9260</v>
      </c>
      <c r="F256" t="s">
        <v>9261</v>
      </c>
      <c r="G256" t="s">
        <v>9262</v>
      </c>
      <c r="I256" t="str">
        <f t="shared" si="27"/>
        <v>N/A</v>
      </c>
      <c r="J256">
        <f t="shared" si="28"/>
        <v>4010000</v>
      </c>
      <c r="K256">
        <f t="shared" si="29"/>
        <v>3790000</v>
      </c>
      <c r="L256">
        <f t="shared" si="30"/>
        <v>6310000</v>
      </c>
      <c r="M256">
        <f t="shared" si="31"/>
        <v>2220000</v>
      </c>
      <c r="N256">
        <f t="shared" si="32"/>
        <v>9270000</v>
      </c>
    </row>
    <row r="257" spans="1:14" x14ac:dyDescent="0.3">
      <c r="A257" s="1">
        <v>10</v>
      </c>
      <c r="B257" t="s">
        <v>689</v>
      </c>
      <c r="C257" t="s">
        <v>5405</v>
      </c>
      <c r="D257" t="s">
        <v>9263</v>
      </c>
      <c r="E257" t="s">
        <v>9264</v>
      </c>
      <c r="F257" t="s">
        <v>9265</v>
      </c>
      <c r="G257" t="s">
        <v>2778</v>
      </c>
      <c r="I257" t="str">
        <f t="shared" si="27"/>
        <v>N/A</v>
      </c>
      <c r="J257">
        <f t="shared" si="28"/>
        <v>12210000</v>
      </c>
      <c r="K257">
        <f t="shared" si="29"/>
        <v>26710000</v>
      </c>
      <c r="L257">
        <f t="shared" si="30"/>
        <v>25640000</v>
      </c>
      <c r="M257">
        <f t="shared" si="31"/>
        <v>31590000</v>
      </c>
      <c r="N257">
        <f t="shared" si="32"/>
        <v>28830000</v>
      </c>
    </row>
    <row r="258" spans="1:14" x14ac:dyDescent="0.3">
      <c r="A258" s="1">
        <v>11</v>
      </c>
      <c r="B258" t="s">
        <v>695</v>
      </c>
      <c r="C258" t="s">
        <v>3451</v>
      </c>
      <c r="D258" t="s">
        <v>9266</v>
      </c>
      <c r="E258" t="s">
        <v>2866</v>
      </c>
      <c r="F258" t="s">
        <v>9267</v>
      </c>
      <c r="G258" t="s">
        <v>6796</v>
      </c>
      <c r="I258" t="str">
        <f t="shared" si="27"/>
        <v>N/A</v>
      </c>
      <c r="J258">
        <f t="shared" si="28"/>
        <v>6410000</v>
      </c>
      <c r="K258">
        <f t="shared" si="29"/>
        <v>4410000</v>
      </c>
      <c r="L258">
        <f t="shared" si="30"/>
        <v>74000</v>
      </c>
      <c r="M258">
        <f t="shared" si="31"/>
        <v>13710000</v>
      </c>
      <c r="N258">
        <f t="shared" si="32"/>
        <v>37210000</v>
      </c>
    </row>
    <row r="259" spans="1:14" x14ac:dyDescent="0.3">
      <c r="A259" s="1">
        <v>12</v>
      </c>
      <c r="B259" t="s">
        <v>701</v>
      </c>
      <c r="C259" t="s">
        <v>2617</v>
      </c>
      <c r="D259" t="s">
        <v>5459</v>
      </c>
      <c r="E259" t="s">
        <v>2866</v>
      </c>
      <c r="F259" t="s">
        <v>254</v>
      </c>
      <c r="G259" t="s">
        <v>4728</v>
      </c>
      <c r="I259" t="str">
        <f t="shared" si="27"/>
        <v>N/A</v>
      </c>
      <c r="J259">
        <f t="shared" si="28"/>
        <v>6300000</v>
      </c>
      <c r="K259">
        <f t="shared" si="29"/>
        <v>4300000</v>
      </c>
      <c r="L259">
        <f t="shared" si="30"/>
        <v>74000</v>
      </c>
      <c r="M259" t="str">
        <f t="shared" si="31"/>
        <v>N/A</v>
      </c>
      <c r="N259">
        <f t="shared" si="32"/>
        <v>23890000</v>
      </c>
    </row>
    <row r="260" spans="1:14" x14ac:dyDescent="0.3">
      <c r="A260" s="1">
        <v>13</v>
      </c>
      <c r="B260" t="s">
        <v>704</v>
      </c>
      <c r="C260" t="s">
        <v>2617</v>
      </c>
      <c r="D260" t="s">
        <v>5459</v>
      </c>
      <c r="E260" t="s">
        <v>2866</v>
      </c>
      <c r="F260" t="s">
        <v>254</v>
      </c>
      <c r="G260" t="s">
        <v>4728</v>
      </c>
      <c r="I260" t="str">
        <f t="shared" si="27"/>
        <v>N/A</v>
      </c>
      <c r="J260">
        <f t="shared" si="28"/>
        <v>6300000</v>
      </c>
      <c r="K260">
        <f t="shared" si="29"/>
        <v>4300000</v>
      </c>
      <c r="L260">
        <f t="shared" si="30"/>
        <v>74000</v>
      </c>
      <c r="M260" t="str">
        <f t="shared" si="31"/>
        <v>N/A</v>
      </c>
      <c r="N260">
        <f t="shared" si="32"/>
        <v>23890000</v>
      </c>
    </row>
    <row r="261" spans="1:14" x14ac:dyDescent="0.3">
      <c r="A261" s="1">
        <v>14</v>
      </c>
      <c r="B261" t="s">
        <v>705</v>
      </c>
      <c r="C261" t="s">
        <v>254</v>
      </c>
      <c r="D261" t="s">
        <v>254</v>
      </c>
      <c r="E261" t="s">
        <v>254</v>
      </c>
      <c r="F261" t="s">
        <v>254</v>
      </c>
      <c r="G261" t="s">
        <v>254</v>
      </c>
      <c r="I261" t="str">
        <f t="shared" si="27"/>
        <v>N/A</v>
      </c>
      <c r="J261" t="str">
        <f t="shared" si="28"/>
        <v>N/A</v>
      </c>
      <c r="K261" t="str">
        <f t="shared" si="29"/>
        <v>N/A</v>
      </c>
      <c r="L261" t="str">
        <f t="shared" si="30"/>
        <v>N/A</v>
      </c>
      <c r="M261" t="str">
        <f t="shared" si="31"/>
        <v>N/A</v>
      </c>
      <c r="N261" t="str">
        <f t="shared" si="32"/>
        <v>N/A</v>
      </c>
    </row>
    <row r="262" spans="1:14" x14ac:dyDescent="0.3">
      <c r="A262" s="1">
        <v>15</v>
      </c>
      <c r="B262" t="s">
        <v>706</v>
      </c>
      <c r="C262" t="s">
        <v>5182</v>
      </c>
      <c r="D262" t="s">
        <v>9268</v>
      </c>
      <c r="E262" t="s">
        <v>254</v>
      </c>
      <c r="F262" t="s">
        <v>9267</v>
      </c>
      <c r="G262" t="s">
        <v>2895</v>
      </c>
      <c r="I262" t="str">
        <f t="shared" si="27"/>
        <v>N/A</v>
      </c>
      <c r="J262">
        <f t="shared" si="28"/>
        <v>103000</v>
      </c>
      <c r="K262">
        <f t="shared" si="29"/>
        <v>117000</v>
      </c>
      <c r="L262" t="str">
        <f t="shared" si="30"/>
        <v>N/A</v>
      </c>
      <c r="M262">
        <f t="shared" si="31"/>
        <v>13710000</v>
      </c>
      <c r="N262">
        <f t="shared" si="32"/>
        <v>13320000</v>
      </c>
    </row>
    <row r="263" spans="1:14" x14ac:dyDescent="0.3">
      <c r="A263" s="1">
        <v>16</v>
      </c>
      <c r="B263" t="s">
        <v>709</v>
      </c>
      <c r="C263" t="s">
        <v>254</v>
      </c>
      <c r="D263" t="s">
        <v>254</v>
      </c>
      <c r="E263" t="s">
        <v>254</v>
      </c>
      <c r="F263" t="s">
        <v>254</v>
      </c>
      <c r="G263" t="s">
        <v>254</v>
      </c>
      <c r="I263" t="str">
        <f t="shared" si="27"/>
        <v>N/A</v>
      </c>
      <c r="J263" t="str">
        <f t="shared" si="28"/>
        <v>N/A</v>
      </c>
      <c r="K263" t="str">
        <f t="shared" si="29"/>
        <v>N/A</v>
      </c>
      <c r="L263" t="str">
        <f t="shared" si="30"/>
        <v>N/A</v>
      </c>
      <c r="M263" t="str">
        <f t="shared" si="31"/>
        <v>N/A</v>
      </c>
      <c r="N263" t="str">
        <f t="shared" si="32"/>
        <v>N/A</v>
      </c>
    </row>
    <row r="264" spans="1:14" x14ac:dyDescent="0.3">
      <c r="A264" s="1">
        <v>17</v>
      </c>
      <c r="B264" t="s">
        <v>714</v>
      </c>
      <c r="C264" t="s">
        <v>254</v>
      </c>
      <c r="D264" t="s">
        <v>254</v>
      </c>
      <c r="E264" t="s">
        <v>254</v>
      </c>
      <c r="F264" t="s">
        <v>254</v>
      </c>
      <c r="G264" t="s">
        <v>254</v>
      </c>
      <c r="I264" t="str">
        <f t="shared" si="27"/>
        <v>N/A</v>
      </c>
      <c r="J264" t="str">
        <f t="shared" si="28"/>
        <v>N/A</v>
      </c>
      <c r="K264" t="str">
        <f t="shared" si="29"/>
        <v>N/A</v>
      </c>
      <c r="L264" t="str">
        <f t="shared" si="30"/>
        <v>N/A</v>
      </c>
      <c r="M264" t="str">
        <f t="shared" si="31"/>
        <v>N/A</v>
      </c>
      <c r="N264" t="str">
        <f t="shared" si="32"/>
        <v>N/A</v>
      </c>
    </row>
    <row r="265" spans="1:14" x14ac:dyDescent="0.3">
      <c r="A265" s="1">
        <v>18</v>
      </c>
      <c r="B265" t="s">
        <v>720</v>
      </c>
      <c r="C265" t="s">
        <v>254</v>
      </c>
      <c r="D265" t="s">
        <v>254</v>
      </c>
      <c r="E265" t="s">
        <v>254</v>
      </c>
      <c r="F265" t="s">
        <v>254</v>
      </c>
      <c r="G265" t="s">
        <v>254</v>
      </c>
      <c r="I265" t="str">
        <f t="shared" si="27"/>
        <v>N/A</v>
      </c>
      <c r="J265" t="str">
        <f t="shared" si="28"/>
        <v>N/A</v>
      </c>
      <c r="K265" t="str">
        <f t="shared" si="29"/>
        <v>N/A</v>
      </c>
      <c r="L265" t="str">
        <f t="shared" si="30"/>
        <v>N/A</v>
      </c>
      <c r="M265" t="str">
        <f t="shared" si="31"/>
        <v>N/A</v>
      </c>
      <c r="N265" t="str">
        <f t="shared" si="32"/>
        <v>N/A</v>
      </c>
    </row>
    <row r="266" spans="1:14" x14ac:dyDescent="0.3">
      <c r="A266" s="1">
        <v>19</v>
      </c>
      <c r="B266" t="s">
        <v>725</v>
      </c>
      <c r="C266" t="s">
        <v>254</v>
      </c>
      <c r="D266" t="s">
        <v>254</v>
      </c>
      <c r="E266" t="s">
        <v>254</v>
      </c>
      <c r="F266" t="s">
        <v>254</v>
      </c>
      <c r="G266" t="s">
        <v>254</v>
      </c>
      <c r="I266" t="str">
        <f t="shared" si="27"/>
        <v>N/A</v>
      </c>
      <c r="J266" t="str">
        <f t="shared" si="28"/>
        <v>N/A</v>
      </c>
      <c r="K266" t="str">
        <f t="shared" si="29"/>
        <v>N/A</v>
      </c>
      <c r="L266" t="str">
        <f t="shared" si="30"/>
        <v>N/A</v>
      </c>
      <c r="M266" t="str">
        <f t="shared" si="31"/>
        <v>N/A</v>
      </c>
      <c r="N266" t="str">
        <f t="shared" si="32"/>
        <v>N/A</v>
      </c>
    </row>
    <row r="267" spans="1:14" x14ac:dyDescent="0.3">
      <c r="A267" s="1">
        <v>20</v>
      </c>
      <c r="B267" t="s">
        <v>730</v>
      </c>
      <c r="C267" t="s">
        <v>2864</v>
      </c>
      <c r="D267" t="s">
        <v>2120</v>
      </c>
      <c r="E267" t="s">
        <v>9269</v>
      </c>
      <c r="F267" t="s">
        <v>8486</v>
      </c>
      <c r="G267" t="s">
        <v>8810</v>
      </c>
      <c r="I267" t="str">
        <f t="shared" si="27"/>
        <v>N/A</v>
      </c>
      <c r="J267">
        <f t="shared" si="28"/>
        <v>1320000</v>
      </c>
      <c r="K267">
        <f t="shared" si="29"/>
        <v>8220000.0000000009</v>
      </c>
      <c r="L267">
        <f t="shared" si="30"/>
        <v>149000</v>
      </c>
      <c r="M267">
        <f t="shared" si="31"/>
        <v>41110000</v>
      </c>
      <c r="N267">
        <f t="shared" si="32"/>
        <v>41950000</v>
      </c>
    </row>
    <row r="268" spans="1:14" x14ac:dyDescent="0.3">
      <c r="A268" s="1">
        <v>21</v>
      </c>
      <c r="B268" t="s">
        <v>735</v>
      </c>
      <c r="C268" t="s">
        <v>2864</v>
      </c>
      <c r="D268" t="s">
        <v>2120</v>
      </c>
      <c r="E268" t="s">
        <v>9269</v>
      </c>
      <c r="F268" t="s">
        <v>8486</v>
      </c>
      <c r="G268" t="s">
        <v>8810</v>
      </c>
      <c r="I268" t="str">
        <f t="shared" si="27"/>
        <v>N/A</v>
      </c>
      <c r="J268">
        <f t="shared" si="28"/>
        <v>1320000</v>
      </c>
      <c r="K268">
        <f t="shared" si="29"/>
        <v>8220000.0000000009</v>
      </c>
      <c r="L268">
        <f t="shared" si="30"/>
        <v>149000</v>
      </c>
      <c r="M268">
        <f t="shared" si="31"/>
        <v>41110000</v>
      </c>
      <c r="N268">
        <f t="shared" si="32"/>
        <v>41950000</v>
      </c>
    </row>
    <row r="269" spans="1:14" x14ac:dyDescent="0.3">
      <c r="A269" s="1">
        <v>22</v>
      </c>
      <c r="B269" t="s">
        <v>741</v>
      </c>
      <c r="C269" t="s">
        <v>254</v>
      </c>
      <c r="D269" t="s">
        <v>254</v>
      </c>
      <c r="E269" t="s">
        <v>254</v>
      </c>
      <c r="F269" t="s">
        <v>254</v>
      </c>
      <c r="G269" t="s">
        <v>254</v>
      </c>
      <c r="I269" t="str">
        <f t="shared" si="27"/>
        <v>N/A</v>
      </c>
      <c r="J269" t="str">
        <f t="shared" si="28"/>
        <v>N/A</v>
      </c>
      <c r="K269" t="str">
        <f t="shared" si="29"/>
        <v>N/A</v>
      </c>
      <c r="L269" t="str">
        <f t="shared" si="30"/>
        <v>N/A</v>
      </c>
      <c r="M269" t="str">
        <f t="shared" si="31"/>
        <v>N/A</v>
      </c>
      <c r="N269" t="str">
        <f t="shared" si="32"/>
        <v>N/A</v>
      </c>
    </row>
    <row r="270" spans="1:14" x14ac:dyDescent="0.3">
      <c r="A270" s="1">
        <v>23</v>
      </c>
      <c r="B270" t="s">
        <v>747</v>
      </c>
      <c r="C270" t="s">
        <v>9270</v>
      </c>
      <c r="D270" t="s">
        <v>9271</v>
      </c>
      <c r="E270" t="s">
        <v>9272</v>
      </c>
      <c r="F270" t="s">
        <v>9273</v>
      </c>
      <c r="G270" t="s">
        <v>9274</v>
      </c>
      <c r="I270" t="str">
        <f t="shared" si="27"/>
        <v>N/A</v>
      </c>
      <c r="J270">
        <f t="shared" si="28"/>
        <v>19930000</v>
      </c>
      <c r="K270">
        <f t="shared" si="29"/>
        <v>39340000</v>
      </c>
      <c r="L270">
        <f t="shared" si="30"/>
        <v>25870000</v>
      </c>
      <c r="M270">
        <f t="shared" si="31"/>
        <v>86410000</v>
      </c>
      <c r="N270">
        <f t="shared" si="32"/>
        <v>107980000</v>
      </c>
    </row>
    <row r="271" spans="1:14" x14ac:dyDescent="0.3">
      <c r="A271" s="1">
        <v>24</v>
      </c>
      <c r="B271" t="s">
        <v>753</v>
      </c>
      <c r="C271" t="s">
        <v>254</v>
      </c>
      <c r="D271" t="s">
        <v>254</v>
      </c>
      <c r="E271" t="s">
        <v>254</v>
      </c>
      <c r="F271" t="s">
        <v>254</v>
      </c>
      <c r="G271" t="s">
        <v>254</v>
      </c>
      <c r="I271" t="str">
        <f t="shared" si="27"/>
        <v>N/A</v>
      </c>
      <c r="J271" t="str">
        <f t="shared" si="28"/>
        <v>N/A</v>
      </c>
      <c r="K271" t="str">
        <f t="shared" si="29"/>
        <v>N/A</v>
      </c>
      <c r="L271" t="str">
        <f t="shared" si="30"/>
        <v>N/A</v>
      </c>
      <c r="M271" t="str">
        <f t="shared" si="31"/>
        <v>N/A</v>
      </c>
      <c r="N271" t="str">
        <f t="shared" si="32"/>
        <v>N/A</v>
      </c>
    </row>
    <row r="272" spans="1:14" x14ac:dyDescent="0.3">
      <c r="A272" s="1">
        <v>25</v>
      </c>
      <c r="B272" t="s">
        <v>754</v>
      </c>
      <c r="C272" t="s">
        <v>9275</v>
      </c>
      <c r="D272" t="s">
        <v>9276</v>
      </c>
      <c r="E272" t="s">
        <v>4478</v>
      </c>
      <c r="F272" t="s">
        <v>9277</v>
      </c>
      <c r="G272" t="s">
        <v>9278</v>
      </c>
      <c r="I272" t="str">
        <f t="shared" si="27"/>
        <v>N/A</v>
      </c>
      <c r="J272">
        <f t="shared" si="28"/>
        <v>0.61460000000000004</v>
      </c>
      <c r="K272">
        <f t="shared" si="29"/>
        <v>0.35139999999999999</v>
      </c>
      <c r="L272">
        <f t="shared" si="30"/>
        <v>0.16329999999999997</v>
      </c>
      <c r="M272">
        <f t="shared" si="31"/>
        <v>0.31640000000000001</v>
      </c>
      <c r="N272">
        <f t="shared" si="32"/>
        <v>0.39060000000000006</v>
      </c>
    </row>
    <row r="273" spans="1:14" x14ac:dyDescent="0.3">
      <c r="A273" s="1">
        <v>26</v>
      </c>
      <c r="B273" t="s">
        <v>760</v>
      </c>
      <c r="C273" t="s">
        <v>254</v>
      </c>
      <c r="D273" t="s">
        <v>254</v>
      </c>
      <c r="E273" t="s">
        <v>254</v>
      </c>
      <c r="F273" t="s">
        <v>254</v>
      </c>
      <c r="G273" t="s">
        <v>254</v>
      </c>
      <c r="I273" t="str">
        <f t="shared" si="27"/>
        <v>N/A</v>
      </c>
      <c r="J273" t="str">
        <f t="shared" si="28"/>
        <v>N/A</v>
      </c>
      <c r="K273" t="str">
        <f t="shared" si="29"/>
        <v>N/A</v>
      </c>
      <c r="L273" t="str">
        <f t="shared" si="30"/>
        <v>N/A</v>
      </c>
      <c r="M273" t="str">
        <f t="shared" si="31"/>
        <v>N/A</v>
      </c>
      <c r="N273" t="str">
        <f t="shared" si="32"/>
        <v>N/A</v>
      </c>
    </row>
    <row r="274" spans="1:14" x14ac:dyDescent="0.3">
      <c r="A274" s="1">
        <v>27</v>
      </c>
      <c r="B274" t="s">
        <v>761</v>
      </c>
      <c r="C274" t="s">
        <v>254</v>
      </c>
      <c r="D274" t="s">
        <v>254</v>
      </c>
      <c r="E274" t="s">
        <v>254</v>
      </c>
      <c r="F274" t="s">
        <v>254</v>
      </c>
      <c r="G274" t="s">
        <v>254</v>
      </c>
      <c r="I274" t="str">
        <f t="shared" si="27"/>
        <v>N/A</v>
      </c>
      <c r="J274" t="str">
        <f t="shared" si="28"/>
        <v>N/A</v>
      </c>
      <c r="K274" t="str">
        <f t="shared" si="29"/>
        <v>N/A</v>
      </c>
      <c r="L274" t="str">
        <f t="shared" si="30"/>
        <v>N/A</v>
      </c>
      <c r="M274" t="str">
        <f t="shared" si="31"/>
        <v>N/A</v>
      </c>
      <c r="N274" t="str">
        <f t="shared" si="32"/>
        <v>N/A</v>
      </c>
    </row>
    <row r="275" spans="1:14" x14ac:dyDescent="0.3">
      <c r="A275" s="1">
        <v>28</v>
      </c>
      <c r="B275" t="s">
        <v>762</v>
      </c>
      <c r="C275" t="s">
        <v>254</v>
      </c>
      <c r="D275" t="s">
        <v>254</v>
      </c>
      <c r="E275" t="s">
        <v>254</v>
      </c>
      <c r="F275" t="s">
        <v>254</v>
      </c>
      <c r="G275" t="s">
        <v>254</v>
      </c>
      <c r="I275" t="str">
        <f t="shared" si="27"/>
        <v>N/A</v>
      </c>
      <c r="J275" t="str">
        <f t="shared" si="28"/>
        <v>N/A</v>
      </c>
      <c r="K275" t="str">
        <f t="shared" si="29"/>
        <v>N/A</v>
      </c>
      <c r="L275" t="str">
        <f t="shared" si="30"/>
        <v>N/A</v>
      </c>
      <c r="M275" t="str">
        <f t="shared" si="31"/>
        <v>N/A</v>
      </c>
      <c r="N275" t="str">
        <f t="shared" si="32"/>
        <v>N/A</v>
      </c>
    </row>
    <row r="276" spans="1:14" x14ac:dyDescent="0.3">
      <c r="A276" s="1">
        <v>29</v>
      </c>
      <c r="B276" t="s">
        <v>763</v>
      </c>
      <c r="C276" t="s">
        <v>5798</v>
      </c>
      <c r="D276" t="s">
        <v>9279</v>
      </c>
      <c r="E276" t="s">
        <v>9280</v>
      </c>
      <c r="F276" t="s">
        <v>9281</v>
      </c>
      <c r="G276" t="s">
        <v>9282</v>
      </c>
      <c r="I276" t="str">
        <f t="shared" si="27"/>
        <v>N/A</v>
      </c>
      <c r="J276">
        <f t="shared" si="28"/>
        <v>12500000</v>
      </c>
      <c r="K276">
        <f t="shared" si="29"/>
        <v>72600000</v>
      </c>
      <c r="L276">
        <f t="shared" si="30"/>
        <v>132539999.99999999</v>
      </c>
      <c r="M276">
        <f t="shared" si="31"/>
        <v>186690000</v>
      </c>
      <c r="N276">
        <f t="shared" si="32"/>
        <v>168440000</v>
      </c>
    </row>
    <row r="277" spans="1:14" x14ac:dyDescent="0.3">
      <c r="A277" s="1">
        <v>30</v>
      </c>
      <c r="B277" t="s">
        <v>769</v>
      </c>
      <c r="C277" t="s">
        <v>9283</v>
      </c>
      <c r="D277" t="s">
        <v>9284</v>
      </c>
      <c r="E277" t="s">
        <v>5178</v>
      </c>
      <c r="F277" t="s">
        <v>8852</v>
      </c>
      <c r="G277" t="s">
        <v>2667</v>
      </c>
      <c r="I277" t="str">
        <f t="shared" si="27"/>
        <v>pos_trend</v>
      </c>
      <c r="J277">
        <f t="shared" si="28"/>
        <v>17000</v>
      </c>
      <c r="K277">
        <f t="shared" si="29"/>
        <v>23000</v>
      </c>
      <c r="L277">
        <f t="shared" si="30"/>
        <v>28000</v>
      </c>
      <c r="M277">
        <f t="shared" si="31"/>
        <v>32000</v>
      </c>
      <c r="N277">
        <f t="shared" si="32"/>
        <v>33000</v>
      </c>
    </row>
    <row r="278" spans="1:14" x14ac:dyDescent="0.3">
      <c r="A278" s="1">
        <v>31</v>
      </c>
      <c r="B278" t="s">
        <v>773</v>
      </c>
      <c r="C278" t="s">
        <v>9285</v>
      </c>
      <c r="D278" t="s">
        <v>9286</v>
      </c>
      <c r="E278" t="s">
        <v>9287</v>
      </c>
      <c r="F278" t="s">
        <v>9288</v>
      </c>
      <c r="G278" t="s">
        <v>9289</v>
      </c>
      <c r="I278" t="str">
        <f t="shared" si="27"/>
        <v>neg_trend</v>
      </c>
      <c r="J278">
        <f t="shared" si="28"/>
        <v>-110750000</v>
      </c>
      <c r="K278">
        <f t="shared" si="29"/>
        <v>-122210000</v>
      </c>
      <c r="L278">
        <f t="shared" si="30"/>
        <v>-138420000</v>
      </c>
      <c r="M278">
        <f t="shared" si="31"/>
        <v>-165640000</v>
      </c>
      <c r="N278">
        <f t="shared" si="32"/>
        <v>-198970000</v>
      </c>
    </row>
    <row r="279" spans="1:14" x14ac:dyDescent="0.3">
      <c r="A279" s="1">
        <v>32</v>
      </c>
      <c r="B279" t="s">
        <v>779</v>
      </c>
      <c r="C279" t="s">
        <v>254</v>
      </c>
      <c r="D279" t="s">
        <v>254</v>
      </c>
      <c r="E279" t="s">
        <v>254</v>
      </c>
      <c r="F279" t="s">
        <v>254</v>
      </c>
      <c r="G279" t="s">
        <v>254</v>
      </c>
      <c r="I279" t="str">
        <f t="shared" si="27"/>
        <v>N/A</v>
      </c>
      <c r="J279" t="str">
        <f t="shared" si="28"/>
        <v>N/A</v>
      </c>
      <c r="K279" t="str">
        <f t="shared" si="29"/>
        <v>N/A</v>
      </c>
      <c r="L279" t="str">
        <f t="shared" si="30"/>
        <v>N/A</v>
      </c>
      <c r="M279" t="str">
        <f t="shared" si="31"/>
        <v>N/A</v>
      </c>
      <c r="N279" t="str">
        <f t="shared" si="32"/>
        <v>N/A</v>
      </c>
    </row>
    <row r="280" spans="1:14" x14ac:dyDescent="0.3">
      <c r="A280" s="1">
        <v>33</v>
      </c>
      <c r="B280" t="s">
        <v>780</v>
      </c>
      <c r="C280" t="s">
        <v>9290</v>
      </c>
      <c r="D280" t="s">
        <v>9291</v>
      </c>
      <c r="E280" t="s">
        <v>9292</v>
      </c>
      <c r="F280" t="s">
        <v>3622</v>
      </c>
      <c r="G280" t="s">
        <v>9293</v>
      </c>
      <c r="I280" t="str">
        <f t="shared" si="27"/>
        <v>N/A</v>
      </c>
      <c r="J280">
        <f t="shared" si="28"/>
        <v>76000</v>
      </c>
      <c r="K280">
        <f t="shared" si="29"/>
        <v>-133000</v>
      </c>
      <c r="L280">
        <f t="shared" si="30"/>
        <v>-294000</v>
      </c>
      <c r="M280">
        <f t="shared" si="31"/>
        <v>-572000</v>
      </c>
      <c r="N280">
        <f t="shared" si="32"/>
        <v>-447000</v>
      </c>
    </row>
    <row r="281" spans="1:14" x14ac:dyDescent="0.3">
      <c r="A281" s="1">
        <v>34</v>
      </c>
      <c r="B281" t="s">
        <v>786</v>
      </c>
      <c r="C281" t="s">
        <v>4901</v>
      </c>
      <c r="D281" t="s">
        <v>9294</v>
      </c>
      <c r="E281" t="s">
        <v>3616</v>
      </c>
      <c r="F281" t="s">
        <v>9295</v>
      </c>
      <c r="G281" t="s">
        <v>9296</v>
      </c>
      <c r="I281" t="str">
        <f t="shared" si="27"/>
        <v>N/A</v>
      </c>
      <c r="J281">
        <f t="shared" si="28"/>
        <v>1000</v>
      </c>
      <c r="K281">
        <f t="shared" si="29"/>
        <v>-6000</v>
      </c>
      <c r="L281">
        <f t="shared" si="30"/>
        <v>-54000</v>
      </c>
      <c r="M281">
        <f t="shared" si="31"/>
        <v>-39000</v>
      </c>
      <c r="N281">
        <f t="shared" si="32"/>
        <v>-21000</v>
      </c>
    </row>
    <row r="282" spans="1:14" x14ac:dyDescent="0.3">
      <c r="A282" s="1">
        <v>35</v>
      </c>
      <c r="B282" t="s">
        <v>788</v>
      </c>
      <c r="C282" t="s">
        <v>254</v>
      </c>
      <c r="D282" t="s">
        <v>254</v>
      </c>
      <c r="E282" t="s">
        <v>254</v>
      </c>
      <c r="F282" t="s">
        <v>254</v>
      </c>
      <c r="G282" t="s">
        <v>254</v>
      </c>
      <c r="I282" t="str">
        <f t="shared" si="27"/>
        <v>N/A</v>
      </c>
      <c r="J282" t="str">
        <f t="shared" si="28"/>
        <v>N/A</v>
      </c>
      <c r="K282" t="str">
        <f t="shared" si="29"/>
        <v>N/A</v>
      </c>
      <c r="L282" t="str">
        <f t="shared" si="30"/>
        <v>N/A</v>
      </c>
      <c r="M282" t="str">
        <f t="shared" si="31"/>
        <v>N/A</v>
      </c>
      <c r="N282" t="str">
        <f t="shared" si="32"/>
        <v>N/A</v>
      </c>
    </row>
    <row r="283" spans="1:14" x14ac:dyDescent="0.3">
      <c r="A283" s="1">
        <v>36</v>
      </c>
      <c r="B283" t="s">
        <v>789</v>
      </c>
      <c r="C283" t="s">
        <v>254</v>
      </c>
      <c r="D283" t="s">
        <v>254</v>
      </c>
      <c r="E283" t="s">
        <v>254</v>
      </c>
      <c r="F283" t="s">
        <v>254</v>
      </c>
      <c r="G283" t="s">
        <v>254</v>
      </c>
      <c r="I283" t="str">
        <f t="shared" si="27"/>
        <v>N/A</v>
      </c>
      <c r="J283" t="str">
        <f t="shared" si="28"/>
        <v>N/A</v>
      </c>
      <c r="K283" t="str">
        <f t="shared" si="29"/>
        <v>N/A</v>
      </c>
      <c r="L283" t="str">
        <f t="shared" si="30"/>
        <v>N/A</v>
      </c>
      <c r="M283" t="str">
        <f t="shared" si="31"/>
        <v>N/A</v>
      </c>
      <c r="N283" t="str">
        <f t="shared" si="32"/>
        <v>N/A</v>
      </c>
    </row>
    <row r="284" spans="1:14" x14ac:dyDescent="0.3">
      <c r="A284" s="1">
        <v>37</v>
      </c>
      <c r="B284" t="s">
        <v>795</v>
      </c>
      <c r="C284" t="s">
        <v>9297</v>
      </c>
      <c r="D284" t="s">
        <v>9298</v>
      </c>
      <c r="E284" t="s">
        <v>9299</v>
      </c>
      <c r="F284" t="s">
        <v>9300</v>
      </c>
      <c r="G284" t="s">
        <v>9301</v>
      </c>
      <c r="I284" t="str">
        <f t="shared" si="27"/>
        <v>N/A</v>
      </c>
      <c r="J284">
        <f t="shared" si="28"/>
        <v>0.38540000000000002</v>
      </c>
      <c r="K284">
        <f t="shared" si="29"/>
        <v>0.64859999999999995</v>
      </c>
      <c r="L284">
        <f t="shared" si="30"/>
        <v>0.8367</v>
      </c>
      <c r="M284">
        <f t="shared" si="31"/>
        <v>0.68359999999999999</v>
      </c>
      <c r="N284">
        <f t="shared" si="32"/>
        <v>0.60939999999999994</v>
      </c>
    </row>
    <row r="285" spans="1:14" x14ac:dyDescent="0.3">
      <c r="A285" s="1">
        <v>38</v>
      </c>
      <c r="B285" t="s">
        <v>801</v>
      </c>
      <c r="C285" t="s">
        <v>5798</v>
      </c>
      <c r="D285" t="s">
        <v>9279</v>
      </c>
      <c r="E285" t="s">
        <v>9280</v>
      </c>
      <c r="F285" t="s">
        <v>9281</v>
      </c>
      <c r="G285" t="s">
        <v>9282</v>
      </c>
      <c r="I285" t="str">
        <f t="shared" si="27"/>
        <v>N/A</v>
      </c>
      <c r="J285">
        <f t="shared" si="28"/>
        <v>12500000</v>
      </c>
      <c r="K285">
        <f t="shared" si="29"/>
        <v>72600000</v>
      </c>
      <c r="L285">
        <f t="shared" si="30"/>
        <v>132539999.99999999</v>
      </c>
      <c r="M285">
        <f t="shared" si="31"/>
        <v>186690000</v>
      </c>
      <c r="N285">
        <f t="shared" si="32"/>
        <v>168440000</v>
      </c>
    </row>
    <row r="286" spans="1:14" x14ac:dyDescent="0.3">
      <c r="A286" s="1">
        <v>39</v>
      </c>
      <c r="B286" t="s">
        <v>802</v>
      </c>
      <c r="C286" t="s">
        <v>9297</v>
      </c>
      <c r="D286" t="s">
        <v>9298</v>
      </c>
      <c r="E286" t="s">
        <v>9299</v>
      </c>
      <c r="F286" t="s">
        <v>9300</v>
      </c>
      <c r="G286" t="s">
        <v>9301</v>
      </c>
      <c r="I286" t="str">
        <f t="shared" si="27"/>
        <v>N/A</v>
      </c>
      <c r="J286">
        <f t="shared" si="28"/>
        <v>0.38540000000000002</v>
      </c>
      <c r="K286">
        <f t="shared" si="29"/>
        <v>0.64859999999999995</v>
      </c>
      <c r="L286">
        <f t="shared" si="30"/>
        <v>0.8367</v>
      </c>
      <c r="M286">
        <f t="shared" si="31"/>
        <v>0.68359999999999999</v>
      </c>
      <c r="N286">
        <f t="shared" si="32"/>
        <v>0.60939999999999994</v>
      </c>
    </row>
    <row r="287" spans="1:14" x14ac:dyDescent="0.3">
      <c r="A287" s="1">
        <v>40</v>
      </c>
      <c r="B287" t="s">
        <v>803</v>
      </c>
      <c r="C287" t="s">
        <v>254</v>
      </c>
      <c r="D287" t="s">
        <v>254</v>
      </c>
      <c r="E287" t="s">
        <v>254</v>
      </c>
      <c r="F287" t="s">
        <v>254</v>
      </c>
      <c r="G287" t="s">
        <v>254</v>
      </c>
      <c r="I287" t="str">
        <f t="shared" si="27"/>
        <v>N/A</v>
      </c>
      <c r="J287" t="str">
        <f t="shared" si="28"/>
        <v>N/A</v>
      </c>
      <c r="K287" t="str">
        <f t="shared" si="29"/>
        <v>N/A</v>
      </c>
      <c r="L287" t="str">
        <f t="shared" si="30"/>
        <v>N/A</v>
      </c>
      <c r="M287" t="str">
        <f t="shared" si="31"/>
        <v>N/A</v>
      </c>
      <c r="N287" t="str">
        <f t="shared" si="32"/>
        <v>N/A</v>
      </c>
    </row>
    <row r="288" spans="1:14" x14ac:dyDescent="0.3">
      <c r="A288" s="1">
        <v>41</v>
      </c>
      <c r="B288" t="s">
        <v>804</v>
      </c>
      <c r="C288" t="s">
        <v>5798</v>
      </c>
      <c r="D288" t="s">
        <v>9279</v>
      </c>
      <c r="E288" t="s">
        <v>9280</v>
      </c>
      <c r="F288" t="s">
        <v>9281</v>
      </c>
      <c r="G288" t="s">
        <v>9282</v>
      </c>
      <c r="I288" t="str">
        <f t="shared" si="27"/>
        <v>N/A</v>
      </c>
      <c r="J288">
        <f t="shared" si="28"/>
        <v>12500000</v>
      </c>
      <c r="K288">
        <f t="shared" si="29"/>
        <v>72600000</v>
      </c>
      <c r="L288">
        <f t="shared" si="30"/>
        <v>132539999.99999999</v>
      </c>
      <c r="M288">
        <f t="shared" si="31"/>
        <v>186690000</v>
      </c>
      <c r="N288">
        <f t="shared" si="32"/>
        <v>168440000</v>
      </c>
    </row>
    <row r="289" spans="1:14" x14ac:dyDescent="0.3">
      <c r="A289" s="1">
        <v>42</v>
      </c>
      <c r="B289" t="s">
        <v>805</v>
      </c>
      <c r="C289" t="s">
        <v>9236</v>
      </c>
      <c r="D289" t="s">
        <v>9237</v>
      </c>
      <c r="E289" t="s">
        <v>9238</v>
      </c>
      <c r="F289" t="s">
        <v>9239</v>
      </c>
      <c r="G289" t="s">
        <v>9240</v>
      </c>
      <c r="I289" t="str">
        <f t="shared" si="27"/>
        <v>pos_trend</v>
      </c>
      <c r="J289">
        <f t="shared" si="28"/>
        <v>32430000</v>
      </c>
      <c r="K289">
        <f t="shared" si="29"/>
        <v>111950000</v>
      </c>
      <c r="L289">
        <f t="shared" si="30"/>
        <v>158400000</v>
      </c>
      <c r="M289">
        <f t="shared" si="31"/>
        <v>273090000</v>
      </c>
      <c r="N289">
        <f t="shared" si="32"/>
        <v>276420000</v>
      </c>
    </row>
    <row r="290" spans="1:14" x14ac:dyDescent="0.3">
      <c r="I290" t="str">
        <f t="shared" si="27"/>
        <v>N/A</v>
      </c>
      <c r="J290" t="str">
        <f t="shared" si="28"/>
        <v>N/A</v>
      </c>
      <c r="K290" t="str">
        <f t="shared" si="29"/>
        <v>N/A</v>
      </c>
      <c r="L290" t="str">
        <f t="shared" si="30"/>
        <v>N/A</v>
      </c>
      <c r="M290" t="str">
        <f t="shared" si="31"/>
        <v>N/A</v>
      </c>
      <c r="N290" t="str">
        <f t="shared" si="32"/>
        <v>N/A</v>
      </c>
    </row>
    <row r="291" spans="1:14" x14ac:dyDescent="0.3">
      <c r="B291" s="1" t="s">
        <v>241</v>
      </c>
      <c r="C291" s="1" t="s">
        <v>242</v>
      </c>
      <c r="D291" s="1" t="s">
        <v>243</v>
      </c>
      <c r="E291" s="1" t="s">
        <v>244</v>
      </c>
      <c r="F291" s="1" t="s">
        <v>245</v>
      </c>
      <c r="G291" s="1" t="s">
        <v>246</v>
      </c>
      <c r="H291" s="1" t="s">
        <v>247</v>
      </c>
      <c r="I291" t="str">
        <f t="shared" si="27"/>
        <v>pos_trend</v>
      </c>
      <c r="J291">
        <f t="shared" si="28"/>
        <v>2012</v>
      </c>
      <c r="K291">
        <f t="shared" si="29"/>
        <v>2013</v>
      </c>
      <c r="L291">
        <f t="shared" si="30"/>
        <v>2014</v>
      </c>
      <c r="M291">
        <f t="shared" si="31"/>
        <v>2015</v>
      </c>
      <c r="N291">
        <f t="shared" si="32"/>
        <v>2016</v>
      </c>
    </row>
    <row r="292" spans="1:14" x14ac:dyDescent="0.3">
      <c r="A292" s="1">
        <v>0</v>
      </c>
      <c r="B292" t="s">
        <v>806</v>
      </c>
      <c r="C292" t="s">
        <v>9137</v>
      </c>
      <c r="D292" t="s">
        <v>9138</v>
      </c>
      <c r="E292" t="s">
        <v>9139</v>
      </c>
      <c r="F292" t="s">
        <v>9140</v>
      </c>
      <c r="G292" t="s">
        <v>9141</v>
      </c>
      <c r="I292" t="str">
        <f t="shared" si="27"/>
        <v>neg_trend</v>
      </c>
      <c r="J292">
        <f t="shared" si="28"/>
        <v>-7530000</v>
      </c>
      <c r="K292">
        <f t="shared" si="29"/>
        <v>-11460000</v>
      </c>
      <c r="L292">
        <f t="shared" si="30"/>
        <v>-16210000</v>
      </c>
      <c r="M292">
        <f t="shared" si="31"/>
        <v>-27210000</v>
      </c>
      <c r="N292">
        <f t="shared" si="32"/>
        <v>-33340000.000000004</v>
      </c>
    </row>
    <row r="293" spans="1:14" x14ac:dyDescent="0.3">
      <c r="A293" s="1">
        <v>1</v>
      </c>
      <c r="B293" t="s">
        <v>424</v>
      </c>
      <c r="C293" t="s">
        <v>254</v>
      </c>
      <c r="D293" t="s">
        <v>9142</v>
      </c>
      <c r="E293" t="s">
        <v>9143</v>
      </c>
      <c r="F293" t="s">
        <v>3364</v>
      </c>
      <c r="G293" t="s">
        <v>9144</v>
      </c>
      <c r="I293" t="str">
        <f t="shared" si="27"/>
        <v>N/A</v>
      </c>
      <c r="J293" t="str">
        <f t="shared" si="28"/>
        <v>N/A</v>
      </c>
      <c r="K293">
        <f t="shared" si="29"/>
        <v>-0.52139999999999997</v>
      </c>
      <c r="L293">
        <f t="shared" si="30"/>
        <v>-0.4143</v>
      </c>
      <c r="M293">
        <f t="shared" si="31"/>
        <v>-0.67859999999999998</v>
      </c>
      <c r="N293">
        <f t="shared" si="32"/>
        <v>-0.22510000000000002</v>
      </c>
    </row>
    <row r="294" spans="1:14" x14ac:dyDescent="0.3">
      <c r="A294" s="1">
        <v>2</v>
      </c>
      <c r="B294" t="s">
        <v>807</v>
      </c>
      <c r="C294" t="s">
        <v>5759</v>
      </c>
      <c r="D294" t="s">
        <v>3454</v>
      </c>
      <c r="E294" t="s">
        <v>6255</v>
      </c>
      <c r="F294" t="s">
        <v>2195</v>
      </c>
      <c r="G294" t="s">
        <v>6848</v>
      </c>
      <c r="I294" t="str">
        <f t="shared" si="27"/>
        <v>pos_trend</v>
      </c>
      <c r="J294">
        <f t="shared" si="28"/>
        <v>1900000</v>
      </c>
      <c r="K294">
        <f t="shared" si="29"/>
        <v>2020000</v>
      </c>
      <c r="L294">
        <f t="shared" si="30"/>
        <v>4770000</v>
      </c>
      <c r="M294">
        <f t="shared" si="31"/>
        <v>6280000</v>
      </c>
      <c r="N294">
        <f t="shared" si="32"/>
        <v>9300000</v>
      </c>
    </row>
    <row r="295" spans="1:14" x14ac:dyDescent="0.3">
      <c r="A295" s="1">
        <v>3</v>
      </c>
      <c r="B295" t="s">
        <v>808</v>
      </c>
      <c r="C295" t="s">
        <v>9068</v>
      </c>
      <c r="D295" t="s">
        <v>4689</v>
      </c>
      <c r="E295" t="s">
        <v>8305</v>
      </c>
      <c r="F295" t="s">
        <v>9069</v>
      </c>
      <c r="G295" t="s">
        <v>9070</v>
      </c>
      <c r="I295" t="str">
        <f t="shared" si="27"/>
        <v>pos_trend</v>
      </c>
      <c r="J295">
        <f t="shared" si="28"/>
        <v>1890000</v>
      </c>
      <c r="K295">
        <f t="shared" si="29"/>
        <v>2009999.9999999998</v>
      </c>
      <c r="L295">
        <f t="shared" si="30"/>
        <v>3350000</v>
      </c>
      <c r="M295">
        <f t="shared" si="31"/>
        <v>4980000</v>
      </c>
      <c r="N295">
        <f t="shared" si="32"/>
        <v>7660000</v>
      </c>
    </row>
    <row r="296" spans="1:14" x14ac:dyDescent="0.3">
      <c r="A296" s="1">
        <v>4</v>
      </c>
      <c r="B296" t="s">
        <v>809</v>
      </c>
      <c r="C296" t="s">
        <v>9071</v>
      </c>
      <c r="D296" t="s">
        <v>3073</v>
      </c>
      <c r="E296" t="s">
        <v>2366</v>
      </c>
      <c r="F296" t="s">
        <v>2671</v>
      </c>
      <c r="G296" t="s">
        <v>7615</v>
      </c>
      <c r="I296" t="str">
        <f t="shared" si="27"/>
        <v>N/A</v>
      </c>
      <c r="J296">
        <f t="shared" si="28"/>
        <v>13000</v>
      </c>
      <c r="K296">
        <f t="shared" si="29"/>
        <v>12000</v>
      </c>
      <c r="L296">
        <f t="shared" si="30"/>
        <v>1420000</v>
      </c>
      <c r="M296">
        <f t="shared" si="31"/>
        <v>1300000</v>
      </c>
      <c r="N296">
        <f t="shared" si="32"/>
        <v>1640000</v>
      </c>
    </row>
    <row r="297" spans="1:14" x14ac:dyDescent="0.3">
      <c r="A297" s="1">
        <v>5</v>
      </c>
      <c r="B297" t="s">
        <v>810</v>
      </c>
      <c r="C297" t="s">
        <v>254</v>
      </c>
      <c r="D297" t="s">
        <v>254</v>
      </c>
      <c r="E297" t="s">
        <v>254</v>
      </c>
      <c r="F297" t="s">
        <v>254</v>
      </c>
      <c r="G297" t="s">
        <v>254</v>
      </c>
      <c r="I297" t="str">
        <f t="shared" si="27"/>
        <v>N/A</v>
      </c>
      <c r="J297" t="str">
        <f t="shared" si="28"/>
        <v>N/A</v>
      </c>
      <c r="K297" t="str">
        <f t="shared" si="29"/>
        <v>N/A</v>
      </c>
      <c r="L297" t="str">
        <f t="shared" si="30"/>
        <v>N/A</v>
      </c>
      <c r="M297" t="str">
        <f t="shared" si="31"/>
        <v>N/A</v>
      </c>
      <c r="N297" t="str">
        <f t="shared" si="32"/>
        <v>N/A</v>
      </c>
    </row>
    <row r="298" spans="1:14" x14ac:dyDescent="0.3">
      <c r="A298" s="1">
        <v>6</v>
      </c>
      <c r="B298" t="s">
        <v>714</v>
      </c>
      <c r="C298" t="s">
        <v>254</v>
      </c>
      <c r="D298" t="s">
        <v>254</v>
      </c>
      <c r="E298" t="s">
        <v>254</v>
      </c>
      <c r="F298" t="s">
        <v>254</v>
      </c>
      <c r="G298" t="s">
        <v>254</v>
      </c>
      <c r="I298" t="str">
        <f t="shared" si="27"/>
        <v>N/A</v>
      </c>
      <c r="J298" t="str">
        <f t="shared" si="28"/>
        <v>N/A</v>
      </c>
      <c r="K298" t="str">
        <f t="shared" si="29"/>
        <v>N/A</v>
      </c>
      <c r="L298" t="str">
        <f t="shared" si="30"/>
        <v>N/A</v>
      </c>
      <c r="M298" t="str">
        <f t="shared" si="31"/>
        <v>N/A</v>
      </c>
      <c r="N298" t="str">
        <f t="shared" si="32"/>
        <v>N/A</v>
      </c>
    </row>
    <row r="299" spans="1:14" x14ac:dyDescent="0.3">
      <c r="A299" s="1">
        <v>7</v>
      </c>
      <c r="B299" t="s">
        <v>816</v>
      </c>
      <c r="C299" t="s">
        <v>254</v>
      </c>
      <c r="D299" t="s">
        <v>254</v>
      </c>
      <c r="E299" t="s">
        <v>254</v>
      </c>
      <c r="F299" t="s">
        <v>254</v>
      </c>
      <c r="G299" t="s">
        <v>254</v>
      </c>
      <c r="I299" t="str">
        <f t="shared" si="27"/>
        <v>N/A</v>
      </c>
      <c r="J299" t="str">
        <f t="shared" si="28"/>
        <v>N/A</v>
      </c>
      <c r="K299" t="str">
        <f t="shared" si="29"/>
        <v>N/A</v>
      </c>
      <c r="L299" t="str">
        <f t="shared" si="30"/>
        <v>N/A</v>
      </c>
      <c r="M299" t="str">
        <f t="shared" si="31"/>
        <v>N/A</v>
      </c>
      <c r="N299" t="str">
        <f t="shared" si="32"/>
        <v>N/A</v>
      </c>
    </row>
    <row r="300" spans="1:14" x14ac:dyDescent="0.3">
      <c r="A300" s="1">
        <v>8</v>
      </c>
      <c r="B300" t="s">
        <v>817</v>
      </c>
      <c r="C300" t="s">
        <v>9302</v>
      </c>
      <c r="D300" t="s">
        <v>9303</v>
      </c>
      <c r="E300" t="s">
        <v>9304</v>
      </c>
      <c r="F300" t="s">
        <v>9305</v>
      </c>
      <c r="G300" t="s">
        <v>3485</v>
      </c>
      <c r="I300" t="str">
        <f t="shared" si="27"/>
        <v>N/A</v>
      </c>
      <c r="J300">
        <f t="shared" si="28"/>
        <v>3620000</v>
      </c>
      <c r="K300">
        <f t="shared" si="29"/>
        <v>3450000</v>
      </c>
      <c r="L300">
        <f t="shared" si="30"/>
        <v>875000</v>
      </c>
      <c r="M300">
        <f t="shared" si="31"/>
        <v>10490000</v>
      </c>
      <c r="N300">
        <f t="shared" si="32"/>
        <v>14000000</v>
      </c>
    </row>
    <row r="301" spans="1:14" x14ac:dyDescent="0.3">
      <c r="A301" s="1">
        <v>9</v>
      </c>
      <c r="B301" t="s">
        <v>823</v>
      </c>
      <c r="C301" t="s">
        <v>9306</v>
      </c>
      <c r="D301" t="s">
        <v>9307</v>
      </c>
      <c r="E301" t="s">
        <v>7249</v>
      </c>
      <c r="F301" t="s">
        <v>9308</v>
      </c>
      <c r="G301" t="s">
        <v>9309</v>
      </c>
      <c r="I301" t="str">
        <f t="shared" si="27"/>
        <v>N/A</v>
      </c>
      <c r="J301">
        <f t="shared" si="28"/>
        <v>-2009999.9999999998</v>
      </c>
      <c r="K301">
        <f t="shared" si="29"/>
        <v>-5990000</v>
      </c>
      <c r="L301">
        <f t="shared" si="30"/>
        <v>-10560000</v>
      </c>
      <c r="M301">
        <f t="shared" si="31"/>
        <v>-10450000</v>
      </c>
      <c r="N301">
        <f t="shared" si="32"/>
        <v>-10040000</v>
      </c>
    </row>
    <row r="302" spans="1:14" x14ac:dyDescent="0.3">
      <c r="A302" s="1">
        <v>10</v>
      </c>
      <c r="B302" t="s">
        <v>829</v>
      </c>
      <c r="C302" t="s">
        <v>254</v>
      </c>
      <c r="D302" t="s">
        <v>254</v>
      </c>
      <c r="E302" t="s">
        <v>254</v>
      </c>
      <c r="F302" t="s">
        <v>254</v>
      </c>
      <c r="G302" t="s">
        <v>254</v>
      </c>
      <c r="I302" t="str">
        <f t="shared" si="27"/>
        <v>N/A</v>
      </c>
      <c r="J302" t="str">
        <f t="shared" si="28"/>
        <v>N/A</v>
      </c>
      <c r="K302" t="str">
        <f t="shared" si="29"/>
        <v>N/A</v>
      </c>
      <c r="L302" t="str">
        <f t="shared" si="30"/>
        <v>N/A</v>
      </c>
      <c r="M302" t="str">
        <f t="shared" si="31"/>
        <v>N/A</v>
      </c>
      <c r="N302" t="str">
        <f t="shared" si="32"/>
        <v>N/A</v>
      </c>
    </row>
    <row r="303" spans="1:14" x14ac:dyDescent="0.3">
      <c r="A303" s="1">
        <v>11</v>
      </c>
      <c r="B303" t="s">
        <v>830</v>
      </c>
      <c r="C303" t="s">
        <v>9310</v>
      </c>
      <c r="D303" t="s">
        <v>9311</v>
      </c>
      <c r="E303" t="s">
        <v>9312</v>
      </c>
      <c r="F303" t="s">
        <v>1663</v>
      </c>
      <c r="G303" t="s">
        <v>4826</v>
      </c>
      <c r="I303" t="str">
        <f t="shared" si="27"/>
        <v>N/A</v>
      </c>
      <c r="J303">
        <f t="shared" si="28"/>
        <v>78000</v>
      </c>
      <c r="K303">
        <f t="shared" si="29"/>
        <v>766000</v>
      </c>
      <c r="L303">
        <f t="shared" si="30"/>
        <v>-11040000</v>
      </c>
      <c r="M303">
        <f t="shared" si="31"/>
        <v>2600000</v>
      </c>
      <c r="N303">
        <f t="shared" si="32"/>
        <v>-5080000</v>
      </c>
    </row>
    <row r="304" spans="1:14" x14ac:dyDescent="0.3">
      <c r="A304" s="1">
        <v>12</v>
      </c>
      <c r="B304" t="s">
        <v>836</v>
      </c>
      <c r="C304" t="s">
        <v>4246</v>
      </c>
      <c r="D304" t="s">
        <v>4877</v>
      </c>
      <c r="E304" t="s">
        <v>9313</v>
      </c>
      <c r="F304" t="s">
        <v>8905</v>
      </c>
      <c r="G304" t="s">
        <v>9314</v>
      </c>
      <c r="I304" t="str">
        <f t="shared" si="27"/>
        <v>N/A</v>
      </c>
      <c r="J304">
        <f t="shared" si="28"/>
        <v>-417000</v>
      </c>
      <c r="K304">
        <f t="shared" si="29"/>
        <v>-1250000</v>
      </c>
      <c r="L304">
        <f t="shared" si="30"/>
        <v>-4170000</v>
      </c>
      <c r="M304">
        <f t="shared" si="31"/>
        <v>-900000</v>
      </c>
      <c r="N304">
        <f t="shared" si="32"/>
        <v>-1980000</v>
      </c>
    </row>
    <row r="305" spans="1:14" x14ac:dyDescent="0.3">
      <c r="A305" s="1">
        <v>13</v>
      </c>
      <c r="B305" t="s">
        <v>655</v>
      </c>
      <c r="C305" t="s">
        <v>9315</v>
      </c>
      <c r="D305" t="s">
        <v>1194</v>
      </c>
      <c r="E305" t="s">
        <v>9316</v>
      </c>
      <c r="F305" t="s">
        <v>227</v>
      </c>
      <c r="G305" t="s">
        <v>9317</v>
      </c>
      <c r="I305" t="str">
        <f t="shared" si="27"/>
        <v>N/A</v>
      </c>
      <c r="J305">
        <f t="shared" si="28"/>
        <v>-132000</v>
      </c>
      <c r="K305">
        <f t="shared" si="29"/>
        <v>1450000</v>
      </c>
      <c r="L305">
        <f t="shared" si="30"/>
        <v>-944000</v>
      </c>
      <c r="M305">
        <f t="shared" si="31"/>
        <v>4010000</v>
      </c>
      <c r="N305">
        <f t="shared" si="32"/>
        <v>-1070000</v>
      </c>
    </row>
    <row r="306" spans="1:14" x14ac:dyDescent="0.3">
      <c r="A306" s="1">
        <v>14</v>
      </c>
      <c r="B306" t="s">
        <v>847</v>
      </c>
      <c r="C306" t="s">
        <v>9318</v>
      </c>
      <c r="D306" t="s">
        <v>8014</v>
      </c>
      <c r="E306" t="s">
        <v>9319</v>
      </c>
      <c r="F306" t="s">
        <v>9320</v>
      </c>
      <c r="G306" t="s">
        <v>9321</v>
      </c>
      <c r="I306" t="str">
        <f t="shared" si="27"/>
        <v>N/A</v>
      </c>
      <c r="J306">
        <f t="shared" si="28"/>
        <v>-141000</v>
      </c>
      <c r="K306">
        <f t="shared" si="29"/>
        <v>-1260000</v>
      </c>
      <c r="L306">
        <f t="shared" si="30"/>
        <v>264000</v>
      </c>
      <c r="M306">
        <f t="shared" si="31"/>
        <v>-630000</v>
      </c>
      <c r="N306">
        <f t="shared" si="32"/>
        <v>-31000</v>
      </c>
    </row>
    <row r="307" spans="1:14" x14ac:dyDescent="0.3">
      <c r="A307" s="1">
        <v>15</v>
      </c>
      <c r="B307" t="s">
        <v>853</v>
      </c>
      <c r="C307" t="s">
        <v>9322</v>
      </c>
      <c r="D307" t="s">
        <v>9323</v>
      </c>
      <c r="E307" t="s">
        <v>9324</v>
      </c>
      <c r="F307" t="s">
        <v>9325</v>
      </c>
      <c r="G307" t="s">
        <v>9326</v>
      </c>
      <c r="I307" t="str">
        <f t="shared" si="27"/>
        <v>N/A</v>
      </c>
      <c r="J307">
        <f t="shared" si="28"/>
        <v>-1940000</v>
      </c>
      <c r="K307">
        <f t="shared" si="29"/>
        <v>-5220000</v>
      </c>
      <c r="L307">
        <f t="shared" si="30"/>
        <v>-21600000</v>
      </c>
      <c r="M307">
        <f t="shared" si="31"/>
        <v>-7840000</v>
      </c>
      <c r="N307">
        <f t="shared" si="32"/>
        <v>-15120000</v>
      </c>
    </row>
    <row r="308" spans="1:14" x14ac:dyDescent="0.3">
      <c r="A308" s="1">
        <v>16</v>
      </c>
      <c r="B308" t="s">
        <v>859</v>
      </c>
      <c r="C308" t="s">
        <v>254</v>
      </c>
      <c r="D308" t="s">
        <v>9327</v>
      </c>
      <c r="E308" t="s">
        <v>9328</v>
      </c>
      <c r="F308" t="s">
        <v>380</v>
      </c>
      <c r="G308" t="s">
        <v>9329</v>
      </c>
      <c r="I308" t="str">
        <f t="shared" si="27"/>
        <v>N/A</v>
      </c>
      <c r="J308" t="str">
        <f t="shared" si="28"/>
        <v>N/A</v>
      </c>
      <c r="K308">
        <f t="shared" si="29"/>
        <v>-1.6973</v>
      </c>
      <c r="L308">
        <f t="shared" si="30"/>
        <v>-3.1362999999999999</v>
      </c>
      <c r="M308">
        <f t="shared" si="31"/>
        <v>0.63690000000000002</v>
      </c>
      <c r="N308">
        <f t="shared" si="32"/>
        <v>-0.92799999999999994</v>
      </c>
    </row>
    <row r="309" spans="1:14" x14ac:dyDescent="0.3">
      <c r="A309" s="1">
        <v>17</v>
      </c>
      <c r="B309" t="s">
        <v>864</v>
      </c>
      <c r="C309" t="s">
        <v>9330</v>
      </c>
      <c r="D309" t="s">
        <v>8038</v>
      </c>
      <c r="E309" t="s">
        <v>9331</v>
      </c>
      <c r="F309" t="s">
        <v>3814</v>
      </c>
      <c r="G309" t="s">
        <v>9332</v>
      </c>
      <c r="I309" t="str">
        <f t="shared" si="27"/>
        <v>N/A</v>
      </c>
      <c r="J309">
        <f t="shared" si="28"/>
        <v>-2.76E-2</v>
      </c>
      <c r="K309">
        <f t="shared" si="29"/>
        <v>-6.3799999999999996E-2</v>
      </c>
      <c r="L309">
        <f t="shared" si="30"/>
        <v>-0.20100000000000001</v>
      </c>
      <c r="M309">
        <f t="shared" si="31"/>
        <v>-6.0700000000000004E-2</v>
      </c>
      <c r="N309">
        <f t="shared" si="32"/>
        <v>-9.7500000000000003E-2</v>
      </c>
    </row>
    <row r="310" spans="1:14" x14ac:dyDescent="0.3">
      <c r="I310" t="str">
        <f t="shared" si="27"/>
        <v>N/A</v>
      </c>
      <c r="J310" t="str">
        <f t="shared" si="28"/>
        <v>N/A</v>
      </c>
      <c r="K310" t="str">
        <f t="shared" si="29"/>
        <v>N/A</v>
      </c>
      <c r="L310" t="str">
        <f t="shared" si="30"/>
        <v>N/A</v>
      </c>
      <c r="M310" t="str">
        <f t="shared" si="31"/>
        <v>N/A</v>
      </c>
      <c r="N310" t="str">
        <f t="shared" si="32"/>
        <v>N/A</v>
      </c>
    </row>
    <row r="311" spans="1:14" x14ac:dyDescent="0.3">
      <c r="B311" s="1" t="s">
        <v>307</v>
      </c>
      <c r="C311" s="1" t="s">
        <v>242</v>
      </c>
      <c r="D311" s="1" t="s">
        <v>243</v>
      </c>
      <c r="E311" s="1" t="s">
        <v>244</v>
      </c>
      <c r="F311" s="1" t="s">
        <v>245</v>
      </c>
      <c r="G311" s="1" t="s">
        <v>246</v>
      </c>
      <c r="H311" s="1" t="s">
        <v>247</v>
      </c>
      <c r="I311" t="str">
        <f t="shared" si="27"/>
        <v>pos_trend</v>
      </c>
      <c r="J311">
        <f t="shared" si="28"/>
        <v>2012</v>
      </c>
      <c r="K311">
        <f t="shared" si="29"/>
        <v>2013</v>
      </c>
      <c r="L311">
        <f t="shared" si="30"/>
        <v>2014</v>
      </c>
      <c r="M311">
        <f t="shared" si="31"/>
        <v>2015</v>
      </c>
      <c r="N311">
        <f t="shared" si="32"/>
        <v>2016</v>
      </c>
    </row>
    <row r="312" spans="1:14" x14ac:dyDescent="0.3">
      <c r="A312" s="1">
        <v>0</v>
      </c>
      <c r="B312" t="s">
        <v>870</v>
      </c>
      <c r="C312" t="s">
        <v>7814</v>
      </c>
      <c r="D312" t="s">
        <v>9333</v>
      </c>
      <c r="E312" t="s">
        <v>9334</v>
      </c>
      <c r="F312" t="s">
        <v>9335</v>
      </c>
      <c r="G312" t="s">
        <v>9336</v>
      </c>
      <c r="I312" t="str">
        <f t="shared" si="27"/>
        <v>N/A</v>
      </c>
      <c r="J312">
        <f t="shared" si="28"/>
        <v>-2990000</v>
      </c>
      <c r="K312">
        <f t="shared" si="29"/>
        <v>-2860000</v>
      </c>
      <c r="L312">
        <f t="shared" si="30"/>
        <v>-9210000</v>
      </c>
      <c r="M312">
        <f t="shared" si="31"/>
        <v>-13450000</v>
      </c>
      <c r="N312">
        <f t="shared" si="32"/>
        <v>-7690000</v>
      </c>
    </row>
    <row r="313" spans="1:14" x14ac:dyDescent="0.3">
      <c r="A313" s="1">
        <v>1</v>
      </c>
      <c r="B313" t="s">
        <v>876</v>
      </c>
      <c r="C313" t="s">
        <v>7814</v>
      </c>
      <c r="D313" t="s">
        <v>9333</v>
      </c>
      <c r="E313" t="s">
        <v>9334</v>
      </c>
      <c r="F313" t="s">
        <v>9335</v>
      </c>
      <c r="G313" t="s">
        <v>9336</v>
      </c>
      <c r="I313" t="str">
        <f t="shared" si="27"/>
        <v>N/A</v>
      </c>
      <c r="J313">
        <f t="shared" si="28"/>
        <v>-2990000</v>
      </c>
      <c r="K313">
        <f t="shared" si="29"/>
        <v>-2860000</v>
      </c>
      <c r="L313">
        <f t="shared" si="30"/>
        <v>-9210000</v>
      </c>
      <c r="M313">
        <f t="shared" si="31"/>
        <v>-13450000</v>
      </c>
      <c r="N313">
        <f t="shared" si="32"/>
        <v>-7690000</v>
      </c>
    </row>
    <row r="314" spans="1:14" x14ac:dyDescent="0.3">
      <c r="A314" s="1">
        <v>2</v>
      </c>
      <c r="B314" t="s">
        <v>882</v>
      </c>
      <c r="C314" t="s">
        <v>254</v>
      </c>
      <c r="D314" t="s">
        <v>254</v>
      </c>
      <c r="E314" t="s">
        <v>254</v>
      </c>
      <c r="F314" t="s">
        <v>254</v>
      </c>
      <c r="G314" t="s">
        <v>254</v>
      </c>
      <c r="I314" t="str">
        <f t="shared" si="27"/>
        <v>N/A</v>
      </c>
      <c r="J314" t="str">
        <f t="shared" si="28"/>
        <v>N/A</v>
      </c>
      <c r="K314" t="str">
        <f t="shared" si="29"/>
        <v>N/A</v>
      </c>
      <c r="L314" t="str">
        <f t="shared" si="30"/>
        <v>N/A</v>
      </c>
      <c r="M314" t="str">
        <f t="shared" si="31"/>
        <v>N/A</v>
      </c>
      <c r="N314" t="str">
        <f t="shared" si="32"/>
        <v>N/A</v>
      </c>
    </row>
    <row r="315" spans="1:14" x14ac:dyDescent="0.3">
      <c r="A315" s="1">
        <v>3</v>
      </c>
      <c r="B315" t="s">
        <v>888</v>
      </c>
      <c r="C315" t="s">
        <v>254</v>
      </c>
      <c r="D315" t="s">
        <v>9337</v>
      </c>
      <c r="E315" t="s">
        <v>9338</v>
      </c>
      <c r="F315" t="s">
        <v>9339</v>
      </c>
      <c r="G315" t="s">
        <v>9340</v>
      </c>
      <c r="I315" t="str">
        <f t="shared" si="27"/>
        <v>N/A</v>
      </c>
      <c r="J315" t="str">
        <f t="shared" si="28"/>
        <v>N/A</v>
      </c>
      <c r="K315">
        <f t="shared" si="29"/>
        <v>4.0500000000000001E-2</v>
      </c>
      <c r="L315">
        <f t="shared" si="30"/>
        <v>-2.2147000000000001</v>
      </c>
      <c r="M315">
        <f t="shared" si="31"/>
        <v>-0.46030000000000004</v>
      </c>
      <c r="N315">
        <f t="shared" si="32"/>
        <v>0.4279</v>
      </c>
    </row>
    <row r="316" spans="1:14" x14ac:dyDescent="0.3">
      <c r="A316" s="1">
        <v>4</v>
      </c>
      <c r="B316" t="s">
        <v>893</v>
      </c>
      <c r="C316" t="s">
        <v>9341</v>
      </c>
      <c r="D316" t="s">
        <v>9342</v>
      </c>
      <c r="E316" t="s">
        <v>9343</v>
      </c>
      <c r="F316" t="s">
        <v>9344</v>
      </c>
      <c r="G316" t="s">
        <v>9345</v>
      </c>
      <c r="I316" t="str">
        <f t="shared" ref="I316:I379" si="33">IF(AND(K316&gt; J316, L316&gt; K316, M316&gt; L316, N316&gt; M316), "pos_trend", IF(AND(K316&lt; J316, L316&lt; K316, M316&lt; L316, N316&lt; M316), "neg_trend", "N/A"))</f>
        <v>N/A</v>
      </c>
      <c r="J316">
        <f t="shared" ref="J316:J379" si="34">IFERROR(IF(TRIM(C316)="-", "N/A", IF(RIGHT(C316,1)=")",IF(RIGHT(C316,2)="T)",-1000000000000*VALUE(MID(C316,2,LEN(C316)-3)),IF(RIGHT(C316,2)="M)",-1000000*VALUE(MID(C316,2,LEN(C316)-3)),IF(RIGHT(C316,2)="B)",-1000000000*VALUE(MID(C316,2,LEN(C316)-3)),IF(RIGHT(C316,2)="k)",-1000*VALUE(MID(C316,2,LEN(C316)-3)),VALUE(SUBSTITUTE(C316,",","")))))),IF(RIGHT(C316,1)="T",1000000000000*VALUE(LEFT(C316,LEN(C316)-1)),IF(RIGHT(C316,1)="M",1000000*VALUE(LEFT(C316,LEN(C316)-1)),IF(RIGHT(C316,1)="B",1000000000*VALUE(LEFT(C316,LEN(C316)-1)),IF(RIGHT(C316,1)="%",0.01*VALUE(LEFT(C316,LEN(C316)-1)),IF(RIGHT(C316,1)="k",1000*VALUE(LEFT(C316,LEN(C316)-1)),VALUE(SUBSTITUTE(C316,",",""))))))))),"N/A")</f>
        <v>-4.2500000000000003E-2</v>
      </c>
      <c r="K316">
        <f t="shared" ref="K316:K379" si="35">IFERROR(IF(TRIM(D316)="-", "N/A", IF(RIGHT(D316,1)=")",IF(RIGHT(D316,2)="T)",-1000000000000*VALUE(MID(D316,2,LEN(D316)-3)),IF(RIGHT(D316,2)="M)",-1000000*VALUE(MID(D316,2,LEN(D316)-3)),IF(RIGHT(D316,2)="B)",-1000000000*VALUE(MID(D316,2,LEN(D316)-3)),IF(RIGHT(D316,2)="k)",-1000*VALUE(MID(D316,2,LEN(D316)-3)),VALUE(SUBSTITUTE(D316,",","")))))),IF(RIGHT(D316,1)="T",1000000000000*VALUE(LEFT(D316,LEN(D316)-1)),IF(RIGHT(D316,1)="M",1000000*VALUE(LEFT(D316,LEN(D316)-1)),IF(RIGHT(D316,1)="B",1000000000*VALUE(LEFT(D316,LEN(D316)-1)),IF(RIGHT(D316,1)="%",0.01*VALUE(LEFT(D316,LEN(D316)-1)),IF(RIGHT(D316,1)="k",1000*VALUE(LEFT(D316,LEN(D316)-1)),VALUE(SUBSTITUTE(D316,",",""))))))))),"N/A")</f>
        <v>-3.5000000000000003E-2</v>
      </c>
      <c r="L316">
        <f t="shared" ref="L316:L379" si="36">IFERROR(IF(TRIM(E316)="-", "N/A", IF(RIGHT(E316,1)=")",IF(RIGHT(E316,2)="T)",-1000000000000*VALUE(MID(E316,2,LEN(E316)-3)),IF(RIGHT(E316,2)="M)",-1000000*VALUE(MID(E316,2,LEN(E316)-3)),IF(RIGHT(E316,2)="B)",-1000000000*VALUE(MID(E316,2,LEN(E316)-3)),IF(RIGHT(E316,2)="k)",-1000*VALUE(MID(E316,2,LEN(E316)-3)),VALUE(SUBSTITUTE(E316,",","")))))),IF(RIGHT(E316,1)="T",1000000000000*VALUE(LEFT(E316,LEN(E316)-1)),IF(RIGHT(E316,1)="M",1000000*VALUE(LEFT(E316,LEN(E316)-1)),IF(RIGHT(E316,1)="B",1000000000*VALUE(LEFT(E316,LEN(E316)-1)),IF(RIGHT(E316,1)="%",0.01*VALUE(LEFT(E316,LEN(E316)-1)),IF(RIGHT(E316,1)="k",1000*VALUE(LEFT(E316,LEN(E316)-1)),VALUE(SUBSTITUTE(E316,",",""))))))))),"N/A")</f>
        <v>-8.5699999999999998E-2</v>
      </c>
      <c r="M316">
        <f t="shared" ref="M316:M379" si="37">IFERROR(IF(TRIM(F316)="-", "N/A", IF(RIGHT(F316,1)=")",IF(RIGHT(F316,2)="T)",-1000000000000*VALUE(MID(F316,2,LEN(F316)-3)),IF(RIGHT(F316,2)="M)",-1000000*VALUE(MID(F316,2,LEN(F316)-3)),IF(RIGHT(F316,2)="B)",-1000000000*VALUE(MID(F316,2,LEN(F316)-3)),IF(RIGHT(F316,2)="k)",-1000*VALUE(MID(F316,2,LEN(F316)-3)),VALUE(SUBSTITUTE(F316,",","")))))),IF(RIGHT(F316,1)="T",1000000000000*VALUE(LEFT(F316,LEN(F316)-1)),IF(RIGHT(F316,1)="M",1000000*VALUE(LEFT(F316,LEN(F316)-1)),IF(RIGHT(F316,1)="B",1000000000*VALUE(LEFT(F316,LEN(F316)-1)),IF(RIGHT(F316,1)="%",0.01*VALUE(LEFT(F316,LEN(F316)-1)),IF(RIGHT(F316,1)="k",1000*VALUE(LEFT(F316,LEN(F316)-1)),VALUE(SUBSTITUTE(F316,",",""))))))))),"N/A")</f>
        <v>-0.1042</v>
      </c>
      <c r="N316">
        <f t="shared" ref="N316:N379" si="38">IFERROR(IF(TRIM(G316)="-", "N/A", IF(RIGHT(G316,1)=")",IF(RIGHT(G316,2)="T)",-1000000000000*VALUE(MID(G316,2,LEN(G316)-3)),IF(RIGHT(G316,2)="M)",-1000000*VALUE(MID(G316,2,LEN(G316)-3)),IF(RIGHT(G316,2)="B)",-1000000000*VALUE(MID(G316,2,LEN(G316)-3)),IF(RIGHT(G316,2)="k)",-1000*VALUE(MID(G316,2,LEN(G316)-3)),VALUE(SUBSTITUTE(G316,",","")))))),IF(RIGHT(G316,1)="T",1000000000000*VALUE(LEFT(G316,LEN(G316)-1)),IF(RIGHT(G316,1)="M",1000000*VALUE(LEFT(G316,LEN(G316)-1)),IF(RIGHT(G316,1)="B",1000000000*VALUE(LEFT(G316,LEN(G316)-1)),IF(RIGHT(G316,1)="%",0.01*VALUE(LEFT(G316,LEN(G316)-1)),IF(RIGHT(G316,1)="k",1000*VALUE(LEFT(G316,LEN(G316)-1)),VALUE(SUBSTITUTE(G316,",",""))))))))),"N/A")</f>
        <v>-4.9599999999999998E-2</v>
      </c>
    </row>
    <row r="317" spans="1:14" x14ac:dyDescent="0.3">
      <c r="A317" s="1">
        <v>5</v>
      </c>
      <c r="B317" t="s">
        <v>899</v>
      </c>
      <c r="C317" t="s">
        <v>254</v>
      </c>
      <c r="D317" t="s">
        <v>254</v>
      </c>
      <c r="E317" t="s">
        <v>254</v>
      </c>
      <c r="F317" t="s">
        <v>9346</v>
      </c>
      <c r="G317" t="s">
        <v>254</v>
      </c>
      <c r="I317" t="str">
        <f t="shared" si="33"/>
        <v>N/A</v>
      </c>
      <c r="J317" t="str">
        <f t="shared" si="34"/>
        <v>N/A</v>
      </c>
      <c r="K317" t="str">
        <f t="shared" si="35"/>
        <v>N/A</v>
      </c>
      <c r="L317" t="str">
        <f t="shared" si="36"/>
        <v>N/A</v>
      </c>
      <c r="M317">
        <f t="shared" si="37"/>
        <v>-7580000</v>
      </c>
      <c r="N317" t="str">
        <f t="shared" si="38"/>
        <v>N/A</v>
      </c>
    </row>
    <row r="318" spans="1:14" x14ac:dyDescent="0.3">
      <c r="A318" s="1">
        <v>6</v>
      </c>
      <c r="B318" t="s">
        <v>904</v>
      </c>
      <c r="C318" t="s">
        <v>9347</v>
      </c>
      <c r="D318" t="s">
        <v>9348</v>
      </c>
      <c r="E318" t="s">
        <v>9349</v>
      </c>
      <c r="F318" t="s">
        <v>254</v>
      </c>
      <c r="G318" t="s">
        <v>9350</v>
      </c>
      <c r="I318" t="str">
        <f t="shared" si="33"/>
        <v>N/A</v>
      </c>
      <c r="J318">
        <f t="shared" si="34"/>
        <v>24000</v>
      </c>
      <c r="K318">
        <f t="shared" si="35"/>
        <v>3760000</v>
      </c>
      <c r="L318">
        <f t="shared" si="36"/>
        <v>77000</v>
      </c>
      <c r="M318" t="str">
        <f t="shared" si="37"/>
        <v>N/A</v>
      </c>
      <c r="N318">
        <f t="shared" si="38"/>
        <v>3000</v>
      </c>
    </row>
    <row r="319" spans="1:14" x14ac:dyDescent="0.3">
      <c r="A319" s="1">
        <v>7</v>
      </c>
      <c r="B319" t="s">
        <v>906</v>
      </c>
      <c r="C319" t="s">
        <v>2258</v>
      </c>
      <c r="D319" t="s">
        <v>9351</v>
      </c>
      <c r="E319" t="s">
        <v>9352</v>
      </c>
      <c r="F319" t="s">
        <v>9353</v>
      </c>
      <c r="G319" t="s">
        <v>9354</v>
      </c>
      <c r="I319" t="str">
        <f t="shared" si="33"/>
        <v>N/A</v>
      </c>
      <c r="J319">
        <f t="shared" si="34"/>
        <v>164000</v>
      </c>
      <c r="K319">
        <f t="shared" si="35"/>
        <v>-15040000</v>
      </c>
      <c r="L319">
        <f t="shared" si="36"/>
        <v>-21490000</v>
      </c>
      <c r="M319">
        <f t="shared" si="37"/>
        <v>21080000</v>
      </c>
      <c r="N319">
        <f t="shared" si="38"/>
        <v>-4390000</v>
      </c>
    </row>
    <row r="320" spans="1:14" x14ac:dyDescent="0.3">
      <c r="A320" s="1">
        <v>8</v>
      </c>
      <c r="B320" t="s">
        <v>908</v>
      </c>
      <c r="C320" t="s">
        <v>5551</v>
      </c>
      <c r="D320" t="s">
        <v>4196</v>
      </c>
      <c r="E320" t="s">
        <v>5507</v>
      </c>
      <c r="F320" t="s">
        <v>9355</v>
      </c>
      <c r="G320" t="s">
        <v>9356</v>
      </c>
      <c r="I320" t="str">
        <f t="shared" si="33"/>
        <v>N/A</v>
      </c>
      <c r="J320">
        <f t="shared" si="34"/>
        <v>-9240000</v>
      </c>
      <c r="K320">
        <f t="shared" si="35"/>
        <v>-21240000</v>
      </c>
      <c r="L320">
        <f t="shared" si="36"/>
        <v>-41110000</v>
      </c>
      <c r="M320">
        <f t="shared" si="37"/>
        <v>-19530000</v>
      </c>
      <c r="N320">
        <f t="shared" si="38"/>
        <v>-28590000</v>
      </c>
    </row>
    <row r="321" spans="1:14" x14ac:dyDescent="0.3">
      <c r="A321" s="1">
        <v>9</v>
      </c>
      <c r="B321" t="s">
        <v>909</v>
      </c>
      <c r="C321" t="s">
        <v>9357</v>
      </c>
      <c r="D321" t="s">
        <v>3271</v>
      </c>
      <c r="E321" t="s">
        <v>2851</v>
      </c>
      <c r="F321" t="s">
        <v>1616</v>
      </c>
      <c r="G321" t="s">
        <v>9358</v>
      </c>
      <c r="I321" t="str">
        <f t="shared" si="33"/>
        <v>N/A</v>
      </c>
      <c r="J321">
        <f t="shared" si="34"/>
        <v>9400000</v>
      </c>
      <c r="K321">
        <f t="shared" si="35"/>
        <v>6200000</v>
      </c>
      <c r="L321">
        <f t="shared" si="36"/>
        <v>19610000</v>
      </c>
      <c r="M321">
        <f t="shared" si="37"/>
        <v>40600000</v>
      </c>
      <c r="N321">
        <f t="shared" si="38"/>
        <v>24200000</v>
      </c>
    </row>
    <row r="322" spans="1:14" x14ac:dyDescent="0.3">
      <c r="A322" s="1">
        <v>10</v>
      </c>
      <c r="B322" t="s">
        <v>910</v>
      </c>
      <c r="C322" t="s">
        <v>254</v>
      </c>
      <c r="D322" t="s">
        <v>254</v>
      </c>
      <c r="E322" t="s">
        <v>254</v>
      </c>
      <c r="F322" t="s">
        <v>7038</v>
      </c>
      <c r="G322" t="s">
        <v>254</v>
      </c>
      <c r="I322" t="str">
        <f t="shared" si="33"/>
        <v>N/A</v>
      </c>
      <c r="J322" t="str">
        <f t="shared" si="34"/>
        <v>N/A</v>
      </c>
      <c r="K322" t="str">
        <f t="shared" si="35"/>
        <v>N/A</v>
      </c>
      <c r="L322" t="str">
        <f t="shared" si="36"/>
        <v>N/A</v>
      </c>
      <c r="M322">
        <f t="shared" si="37"/>
        <v>-10550000</v>
      </c>
      <c r="N322" t="str">
        <f t="shared" si="38"/>
        <v>N/A</v>
      </c>
    </row>
    <row r="323" spans="1:14" x14ac:dyDescent="0.3">
      <c r="A323" s="1">
        <v>11</v>
      </c>
      <c r="B323" t="s">
        <v>914</v>
      </c>
      <c r="C323" t="s">
        <v>254</v>
      </c>
      <c r="D323" t="s">
        <v>254</v>
      </c>
      <c r="E323" t="s">
        <v>254</v>
      </c>
      <c r="F323" t="s">
        <v>254</v>
      </c>
      <c r="G323" t="s">
        <v>254</v>
      </c>
      <c r="I323" t="str">
        <f t="shared" si="33"/>
        <v>N/A</v>
      </c>
      <c r="J323" t="str">
        <f t="shared" si="34"/>
        <v>N/A</v>
      </c>
      <c r="K323" t="str">
        <f t="shared" si="35"/>
        <v>N/A</v>
      </c>
      <c r="L323" t="str">
        <f t="shared" si="36"/>
        <v>N/A</v>
      </c>
      <c r="M323" t="str">
        <f t="shared" si="37"/>
        <v>N/A</v>
      </c>
      <c r="N323" t="str">
        <f t="shared" si="38"/>
        <v>N/A</v>
      </c>
    </row>
    <row r="324" spans="1:14" x14ac:dyDescent="0.3">
      <c r="A324" s="1">
        <v>12</v>
      </c>
      <c r="B324" t="s">
        <v>915</v>
      </c>
      <c r="C324" t="s">
        <v>7452</v>
      </c>
      <c r="D324" t="s">
        <v>9359</v>
      </c>
      <c r="E324" t="s">
        <v>9360</v>
      </c>
      <c r="F324" t="s">
        <v>9361</v>
      </c>
      <c r="G324" t="s">
        <v>9362</v>
      </c>
      <c r="I324" t="str">
        <f t="shared" si="33"/>
        <v>N/A</v>
      </c>
      <c r="J324">
        <f t="shared" si="34"/>
        <v>-2800000</v>
      </c>
      <c r="K324">
        <f t="shared" si="35"/>
        <v>-14150000</v>
      </c>
      <c r="L324">
        <f t="shared" si="36"/>
        <v>-30620000</v>
      </c>
      <c r="M324">
        <f t="shared" si="37"/>
        <v>-10500000</v>
      </c>
      <c r="N324">
        <f t="shared" si="38"/>
        <v>-12080000</v>
      </c>
    </row>
    <row r="325" spans="1:14" x14ac:dyDescent="0.3">
      <c r="A325" s="1">
        <v>13</v>
      </c>
      <c r="B325" t="s">
        <v>921</v>
      </c>
      <c r="C325" t="s">
        <v>254</v>
      </c>
      <c r="D325" t="s">
        <v>9363</v>
      </c>
      <c r="E325" t="s">
        <v>9364</v>
      </c>
      <c r="F325" t="s">
        <v>9365</v>
      </c>
      <c r="G325" t="s">
        <v>9366</v>
      </c>
      <c r="I325" t="str">
        <f t="shared" si="33"/>
        <v>N/A</v>
      </c>
      <c r="J325" t="str">
        <f t="shared" si="34"/>
        <v>N/A</v>
      </c>
      <c r="K325">
        <f t="shared" si="35"/>
        <v>-4.0593000000000004</v>
      </c>
      <c r="L325">
        <f t="shared" si="36"/>
        <v>-1.1640000000000001</v>
      </c>
      <c r="M325">
        <f t="shared" si="37"/>
        <v>0.65709999999999991</v>
      </c>
      <c r="N325">
        <f t="shared" si="38"/>
        <v>-0.15029999999999999</v>
      </c>
    </row>
    <row r="326" spans="1:14" x14ac:dyDescent="0.3">
      <c r="A326" s="1">
        <v>14</v>
      </c>
      <c r="B326" t="s">
        <v>926</v>
      </c>
      <c r="C326" t="s">
        <v>9367</v>
      </c>
      <c r="D326" t="s">
        <v>9368</v>
      </c>
      <c r="E326" t="s">
        <v>1350</v>
      </c>
      <c r="F326" t="s">
        <v>4535</v>
      </c>
      <c r="G326" t="s">
        <v>9369</v>
      </c>
      <c r="I326" t="str">
        <f t="shared" si="33"/>
        <v>N/A</v>
      </c>
      <c r="J326">
        <f t="shared" si="34"/>
        <v>-3.9800000000000002E-2</v>
      </c>
      <c r="K326">
        <f t="shared" si="35"/>
        <v>-0.17280000000000001</v>
      </c>
      <c r="L326">
        <f t="shared" si="36"/>
        <v>-0.28500000000000003</v>
      </c>
      <c r="M326">
        <f t="shared" si="37"/>
        <v>-8.1300000000000011E-2</v>
      </c>
      <c r="N326">
        <f t="shared" si="38"/>
        <v>-7.7899999999999997E-2</v>
      </c>
    </row>
    <row r="327" spans="1:14" x14ac:dyDescent="0.3">
      <c r="I327" t="str">
        <f t="shared" si="33"/>
        <v>N/A</v>
      </c>
      <c r="J327" t="str">
        <f t="shared" si="34"/>
        <v>N/A</v>
      </c>
      <c r="K327" t="str">
        <f t="shared" si="35"/>
        <v>N/A</v>
      </c>
      <c r="L327" t="str">
        <f t="shared" si="36"/>
        <v>N/A</v>
      </c>
      <c r="M327" t="str">
        <f t="shared" si="37"/>
        <v>N/A</v>
      </c>
      <c r="N327" t="str">
        <f t="shared" si="38"/>
        <v>N/A</v>
      </c>
    </row>
    <row r="328" spans="1:14" x14ac:dyDescent="0.3">
      <c r="B328" s="1" t="s">
        <v>307</v>
      </c>
      <c r="C328" s="1" t="s">
        <v>242</v>
      </c>
      <c r="D328" s="1" t="s">
        <v>243</v>
      </c>
      <c r="E328" s="1" t="s">
        <v>244</v>
      </c>
      <c r="F328" s="1" t="s">
        <v>245</v>
      </c>
      <c r="G328" s="1" t="s">
        <v>246</v>
      </c>
      <c r="H328" s="1" t="s">
        <v>247</v>
      </c>
      <c r="I328" t="str">
        <f t="shared" si="33"/>
        <v>pos_trend</v>
      </c>
      <c r="J328">
        <f t="shared" si="34"/>
        <v>2012</v>
      </c>
      <c r="K328">
        <f t="shared" si="35"/>
        <v>2013</v>
      </c>
      <c r="L328">
        <f t="shared" si="36"/>
        <v>2014</v>
      </c>
      <c r="M328">
        <f t="shared" si="37"/>
        <v>2015</v>
      </c>
      <c r="N328">
        <f t="shared" si="38"/>
        <v>2016</v>
      </c>
    </row>
    <row r="329" spans="1:14" x14ac:dyDescent="0.3">
      <c r="A329" s="1">
        <v>0</v>
      </c>
      <c r="B329" t="s">
        <v>932</v>
      </c>
      <c r="C329" t="s">
        <v>254</v>
      </c>
      <c r="D329" t="s">
        <v>254</v>
      </c>
      <c r="E329" t="s">
        <v>254</v>
      </c>
      <c r="F329" t="s">
        <v>254</v>
      </c>
      <c r="G329" t="s">
        <v>254</v>
      </c>
      <c r="I329" t="str">
        <f t="shared" si="33"/>
        <v>N/A</v>
      </c>
      <c r="J329" t="str">
        <f t="shared" si="34"/>
        <v>N/A</v>
      </c>
      <c r="K329" t="str">
        <f t="shared" si="35"/>
        <v>N/A</v>
      </c>
      <c r="L329" t="str">
        <f t="shared" si="36"/>
        <v>N/A</v>
      </c>
      <c r="M329" t="str">
        <f t="shared" si="37"/>
        <v>N/A</v>
      </c>
      <c r="N329" t="str">
        <f t="shared" si="38"/>
        <v>N/A</v>
      </c>
    </row>
    <row r="330" spans="1:14" x14ac:dyDescent="0.3">
      <c r="A330" s="1">
        <v>1</v>
      </c>
      <c r="B330" t="s">
        <v>933</v>
      </c>
      <c r="C330" t="s">
        <v>254</v>
      </c>
      <c r="D330" t="s">
        <v>254</v>
      </c>
      <c r="E330" t="s">
        <v>254</v>
      </c>
      <c r="F330" t="s">
        <v>254</v>
      </c>
      <c r="G330" t="s">
        <v>254</v>
      </c>
      <c r="I330" t="str">
        <f t="shared" si="33"/>
        <v>N/A</v>
      </c>
      <c r="J330" t="str">
        <f t="shared" si="34"/>
        <v>N/A</v>
      </c>
      <c r="K330" t="str">
        <f t="shared" si="35"/>
        <v>N/A</v>
      </c>
      <c r="L330" t="str">
        <f t="shared" si="36"/>
        <v>N/A</v>
      </c>
      <c r="M330" t="str">
        <f t="shared" si="37"/>
        <v>N/A</v>
      </c>
      <c r="N330" t="str">
        <f t="shared" si="38"/>
        <v>N/A</v>
      </c>
    </row>
    <row r="331" spans="1:14" x14ac:dyDescent="0.3">
      <c r="A331" s="1">
        <v>2</v>
      </c>
      <c r="B331" t="s">
        <v>436</v>
      </c>
      <c r="C331" t="s">
        <v>254</v>
      </c>
      <c r="D331" t="s">
        <v>254</v>
      </c>
      <c r="E331" t="s">
        <v>254</v>
      </c>
      <c r="F331" t="s">
        <v>254</v>
      </c>
      <c r="G331" t="s">
        <v>254</v>
      </c>
      <c r="I331" t="str">
        <f t="shared" si="33"/>
        <v>N/A</v>
      </c>
      <c r="J331" t="str">
        <f t="shared" si="34"/>
        <v>N/A</v>
      </c>
      <c r="K331" t="str">
        <f t="shared" si="35"/>
        <v>N/A</v>
      </c>
      <c r="L331" t="str">
        <f t="shared" si="36"/>
        <v>N/A</v>
      </c>
      <c r="M331" t="str">
        <f t="shared" si="37"/>
        <v>N/A</v>
      </c>
      <c r="N331" t="str">
        <f t="shared" si="38"/>
        <v>N/A</v>
      </c>
    </row>
    <row r="332" spans="1:14" x14ac:dyDescent="0.3">
      <c r="A332" s="1">
        <v>3</v>
      </c>
      <c r="B332" t="s">
        <v>934</v>
      </c>
      <c r="C332" t="s">
        <v>9370</v>
      </c>
      <c r="D332" t="s">
        <v>3515</v>
      </c>
      <c r="E332" t="s">
        <v>9371</v>
      </c>
      <c r="F332" t="s">
        <v>8435</v>
      </c>
      <c r="G332" t="s">
        <v>3557</v>
      </c>
      <c r="I332" t="str">
        <f t="shared" si="33"/>
        <v>N/A</v>
      </c>
      <c r="J332">
        <f t="shared" si="34"/>
        <v>885000</v>
      </c>
      <c r="K332">
        <f t="shared" si="35"/>
        <v>2110000</v>
      </c>
      <c r="L332">
        <f t="shared" si="36"/>
        <v>68740000</v>
      </c>
      <c r="M332">
        <f t="shared" si="37"/>
        <v>3390000</v>
      </c>
      <c r="N332">
        <f t="shared" si="38"/>
        <v>3250000</v>
      </c>
    </row>
    <row r="333" spans="1:14" x14ac:dyDescent="0.3">
      <c r="A333" s="1">
        <v>4</v>
      </c>
      <c r="B333" t="s">
        <v>940</v>
      </c>
      <c r="C333" t="s">
        <v>9372</v>
      </c>
      <c r="D333" t="s">
        <v>9373</v>
      </c>
      <c r="E333" t="s">
        <v>9374</v>
      </c>
      <c r="F333" t="s">
        <v>9375</v>
      </c>
      <c r="G333" t="s">
        <v>1669</v>
      </c>
      <c r="I333" t="str">
        <f t="shared" si="33"/>
        <v>N/A</v>
      </c>
      <c r="J333">
        <f t="shared" si="34"/>
        <v>-401000</v>
      </c>
      <c r="K333">
        <f t="shared" si="35"/>
        <v>-398000</v>
      </c>
      <c r="L333">
        <f t="shared" si="36"/>
        <v>-331000</v>
      </c>
      <c r="M333">
        <f t="shared" si="37"/>
        <v>-782000</v>
      </c>
      <c r="N333">
        <f t="shared" si="38"/>
        <v>-1700000</v>
      </c>
    </row>
    <row r="334" spans="1:14" x14ac:dyDescent="0.3">
      <c r="A334" s="1">
        <v>5</v>
      </c>
      <c r="B334" t="s">
        <v>946</v>
      </c>
      <c r="C334" t="s">
        <v>2695</v>
      </c>
      <c r="D334" t="s">
        <v>3269</v>
      </c>
      <c r="E334" t="s">
        <v>9376</v>
      </c>
      <c r="F334" t="s">
        <v>3946</v>
      </c>
      <c r="G334" t="s">
        <v>9377</v>
      </c>
      <c r="I334" t="str">
        <f t="shared" si="33"/>
        <v>N/A</v>
      </c>
      <c r="J334">
        <f t="shared" si="34"/>
        <v>1290000</v>
      </c>
      <c r="K334">
        <f t="shared" si="35"/>
        <v>2510000</v>
      </c>
      <c r="L334">
        <f t="shared" si="36"/>
        <v>69070000</v>
      </c>
      <c r="M334">
        <f t="shared" si="37"/>
        <v>4179999.9999999995</v>
      </c>
      <c r="N334">
        <f t="shared" si="38"/>
        <v>4960000</v>
      </c>
    </row>
    <row r="335" spans="1:14" x14ac:dyDescent="0.3">
      <c r="A335" s="1">
        <v>6</v>
      </c>
      <c r="B335" t="s">
        <v>952</v>
      </c>
      <c r="C335" t="s">
        <v>254</v>
      </c>
      <c r="D335" t="s">
        <v>9378</v>
      </c>
      <c r="E335" t="s">
        <v>9379</v>
      </c>
      <c r="F335" t="s">
        <v>9201</v>
      </c>
      <c r="G335" t="s">
        <v>2659</v>
      </c>
      <c r="I335" t="str">
        <f t="shared" si="33"/>
        <v>N/A</v>
      </c>
      <c r="J335" t="str">
        <f t="shared" si="34"/>
        <v>N/A</v>
      </c>
      <c r="K335">
        <f t="shared" si="35"/>
        <v>790000</v>
      </c>
      <c r="L335">
        <f t="shared" si="36"/>
        <v>67150000</v>
      </c>
      <c r="M335">
        <f t="shared" si="37"/>
        <v>1470000</v>
      </c>
      <c r="N335">
        <f t="shared" si="38"/>
        <v>1620000</v>
      </c>
    </row>
    <row r="336" spans="1:14" x14ac:dyDescent="0.3">
      <c r="A336" s="1">
        <v>7</v>
      </c>
      <c r="B336" t="s">
        <v>958</v>
      </c>
      <c r="C336" t="s">
        <v>2695</v>
      </c>
      <c r="D336" t="s">
        <v>3684</v>
      </c>
      <c r="E336" t="s">
        <v>9380</v>
      </c>
      <c r="F336" t="s">
        <v>2915</v>
      </c>
      <c r="G336" t="s">
        <v>9037</v>
      </c>
      <c r="I336" t="str">
        <f t="shared" si="33"/>
        <v>pos_trend</v>
      </c>
      <c r="J336">
        <f t="shared" si="34"/>
        <v>1290000</v>
      </c>
      <c r="K336">
        <f t="shared" si="35"/>
        <v>1720000</v>
      </c>
      <c r="L336">
        <f t="shared" si="36"/>
        <v>1920000</v>
      </c>
      <c r="M336">
        <f t="shared" si="37"/>
        <v>2700000</v>
      </c>
      <c r="N336">
        <f t="shared" si="38"/>
        <v>3340000</v>
      </c>
    </row>
    <row r="337" spans="1:14" x14ac:dyDescent="0.3">
      <c r="A337" s="1">
        <v>8</v>
      </c>
      <c r="B337" t="s">
        <v>964</v>
      </c>
      <c r="C337" t="s">
        <v>4291</v>
      </c>
      <c r="D337" t="s">
        <v>8904</v>
      </c>
      <c r="E337" t="s">
        <v>9333</v>
      </c>
      <c r="F337" t="s">
        <v>9381</v>
      </c>
      <c r="G337" t="s">
        <v>6749</v>
      </c>
      <c r="I337" t="str">
        <f t="shared" si="33"/>
        <v>N/A</v>
      </c>
      <c r="J337">
        <f t="shared" si="34"/>
        <v>1780000</v>
      </c>
      <c r="K337">
        <f t="shared" si="35"/>
        <v>-2150000</v>
      </c>
      <c r="L337">
        <f t="shared" si="36"/>
        <v>-2860000</v>
      </c>
      <c r="M337">
        <f t="shared" si="37"/>
        <v>-325000</v>
      </c>
      <c r="N337">
        <f t="shared" si="38"/>
        <v>24440000</v>
      </c>
    </row>
    <row r="338" spans="1:14" x14ac:dyDescent="0.3">
      <c r="A338" s="1">
        <v>9</v>
      </c>
      <c r="B338" t="s">
        <v>970</v>
      </c>
      <c r="C338" t="s">
        <v>254</v>
      </c>
      <c r="D338" t="s">
        <v>254</v>
      </c>
      <c r="E338" t="s">
        <v>254</v>
      </c>
      <c r="F338" t="s">
        <v>254</v>
      </c>
      <c r="G338" t="s">
        <v>254</v>
      </c>
      <c r="I338" t="str">
        <f t="shared" si="33"/>
        <v>N/A</v>
      </c>
      <c r="J338" t="str">
        <f t="shared" si="34"/>
        <v>N/A</v>
      </c>
      <c r="K338" t="str">
        <f t="shared" si="35"/>
        <v>N/A</v>
      </c>
      <c r="L338" t="str">
        <f t="shared" si="36"/>
        <v>N/A</v>
      </c>
      <c r="M338" t="str">
        <f t="shared" si="37"/>
        <v>N/A</v>
      </c>
      <c r="N338" t="str">
        <f t="shared" si="38"/>
        <v>N/A</v>
      </c>
    </row>
    <row r="339" spans="1:14" x14ac:dyDescent="0.3">
      <c r="A339" s="1">
        <v>10</v>
      </c>
      <c r="B339" t="s">
        <v>971</v>
      </c>
      <c r="C339" t="s">
        <v>4291</v>
      </c>
      <c r="D339" t="s">
        <v>8904</v>
      </c>
      <c r="E339" t="s">
        <v>9333</v>
      </c>
      <c r="F339" t="s">
        <v>9381</v>
      </c>
      <c r="G339" t="s">
        <v>6749</v>
      </c>
      <c r="I339" t="str">
        <f t="shared" si="33"/>
        <v>N/A</v>
      </c>
      <c r="J339">
        <f t="shared" si="34"/>
        <v>1780000</v>
      </c>
      <c r="K339">
        <f t="shared" si="35"/>
        <v>-2150000</v>
      </c>
      <c r="L339">
        <f t="shared" si="36"/>
        <v>-2860000</v>
      </c>
      <c r="M339">
        <f t="shared" si="37"/>
        <v>-325000</v>
      </c>
      <c r="N339">
        <f t="shared" si="38"/>
        <v>24440000</v>
      </c>
    </row>
    <row r="340" spans="1:14" x14ac:dyDescent="0.3">
      <c r="A340" s="1">
        <v>11</v>
      </c>
      <c r="B340" t="s">
        <v>972</v>
      </c>
      <c r="C340" t="s">
        <v>9382</v>
      </c>
      <c r="D340" t="s">
        <v>9383</v>
      </c>
      <c r="E340" t="s">
        <v>9384</v>
      </c>
      <c r="F340" t="s">
        <v>9385</v>
      </c>
      <c r="G340" t="s">
        <v>6750</v>
      </c>
      <c r="I340" t="str">
        <f t="shared" si="33"/>
        <v>N/A</v>
      </c>
      <c r="J340">
        <f t="shared" si="34"/>
        <v>9870000</v>
      </c>
      <c r="K340">
        <f t="shared" si="35"/>
        <v>-99000</v>
      </c>
      <c r="L340">
        <f t="shared" si="36"/>
        <v>3520000</v>
      </c>
      <c r="M340">
        <f t="shared" si="37"/>
        <v>-62000</v>
      </c>
      <c r="N340">
        <f t="shared" si="38"/>
        <v>24880000</v>
      </c>
    </row>
    <row r="341" spans="1:14" x14ac:dyDescent="0.3">
      <c r="A341" s="1">
        <v>12</v>
      </c>
      <c r="B341" t="s">
        <v>978</v>
      </c>
      <c r="C341" t="s">
        <v>9386</v>
      </c>
      <c r="D341" t="s">
        <v>8761</v>
      </c>
      <c r="E341" t="s">
        <v>9387</v>
      </c>
      <c r="F341" t="s">
        <v>9388</v>
      </c>
      <c r="G341" t="s">
        <v>9389</v>
      </c>
      <c r="I341" t="str">
        <f t="shared" si="33"/>
        <v>N/A</v>
      </c>
      <c r="J341">
        <f t="shared" si="34"/>
        <v>-8100000</v>
      </c>
      <c r="K341">
        <f t="shared" si="35"/>
        <v>-2060000</v>
      </c>
      <c r="L341">
        <f t="shared" si="36"/>
        <v>-6380000</v>
      </c>
      <c r="M341">
        <f t="shared" si="37"/>
        <v>-263000</v>
      </c>
      <c r="N341">
        <f t="shared" si="38"/>
        <v>-439000</v>
      </c>
    </row>
    <row r="342" spans="1:14" x14ac:dyDescent="0.3">
      <c r="A342" s="1">
        <v>13</v>
      </c>
      <c r="B342" t="s">
        <v>817</v>
      </c>
      <c r="C342" t="s">
        <v>254</v>
      </c>
      <c r="D342" t="s">
        <v>9390</v>
      </c>
      <c r="E342" t="s">
        <v>254</v>
      </c>
      <c r="F342" t="s">
        <v>9391</v>
      </c>
      <c r="G342" t="s">
        <v>254</v>
      </c>
      <c r="I342" t="str">
        <f t="shared" si="33"/>
        <v>N/A</v>
      </c>
      <c r="J342" t="str">
        <f t="shared" si="34"/>
        <v>N/A</v>
      </c>
      <c r="K342">
        <f t="shared" si="35"/>
        <v>26870000</v>
      </c>
      <c r="L342" t="str">
        <f t="shared" si="36"/>
        <v>N/A</v>
      </c>
      <c r="M342">
        <f t="shared" si="37"/>
        <v>10890000</v>
      </c>
      <c r="N342" t="str">
        <f t="shared" si="38"/>
        <v>N/A</v>
      </c>
    </row>
    <row r="343" spans="1:14" x14ac:dyDescent="0.3">
      <c r="A343" s="1">
        <v>14</v>
      </c>
      <c r="B343" t="s">
        <v>910</v>
      </c>
      <c r="C343" t="s">
        <v>254</v>
      </c>
      <c r="D343" t="s">
        <v>254</v>
      </c>
      <c r="E343" t="s">
        <v>254</v>
      </c>
      <c r="F343" t="s">
        <v>254</v>
      </c>
      <c r="G343" t="s">
        <v>254</v>
      </c>
      <c r="I343" t="str">
        <f t="shared" si="33"/>
        <v>N/A</v>
      </c>
      <c r="J343" t="str">
        <f t="shared" si="34"/>
        <v>N/A</v>
      </c>
      <c r="K343" t="str">
        <f t="shared" si="35"/>
        <v>N/A</v>
      </c>
      <c r="L343" t="str">
        <f t="shared" si="36"/>
        <v>N/A</v>
      </c>
      <c r="M343" t="str">
        <f t="shared" si="37"/>
        <v>N/A</v>
      </c>
      <c r="N343" t="str">
        <f t="shared" si="38"/>
        <v>N/A</v>
      </c>
    </row>
    <row r="344" spans="1:14" x14ac:dyDescent="0.3">
      <c r="A344" s="1">
        <v>15</v>
      </c>
      <c r="B344" t="s">
        <v>914</v>
      </c>
      <c r="C344" t="s">
        <v>254</v>
      </c>
      <c r="D344" t="s">
        <v>9390</v>
      </c>
      <c r="E344" t="s">
        <v>254</v>
      </c>
      <c r="F344" t="s">
        <v>9391</v>
      </c>
      <c r="G344" t="s">
        <v>254</v>
      </c>
      <c r="I344" t="str">
        <f t="shared" si="33"/>
        <v>N/A</v>
      </c>
      <c r="J344" t="str">
        <f t="shared" si="34"/>
        <v>N/A</v>
      </c>
      <c r="K344">
        <f t="shared" si="35"/>
        <v>26870000</v>
      </c>
      <c r="L344" t="str">
        <f t="shared" si="36"/>
        <v>N/A</v>
      </c>
      <c r="M344">
        <f t="shared" si="37"/>
        <v>10890000</v>
      </c>
      <c r="N344" t="str">
        <f t="shared" si="38"/>
        <v>N/A</v>
      </c>
    </row>
    <row r="345" spans="1:14" x14ac:dyDescent="0.3">
      <c r="A345" s="1">
        <v>16</v>
      </c>
      <c r="B345" t="s">
        <v>990</v>
      </c>
      <c r="C345" t="s">
        <v>9392</v>
      </c>
      <c r="D345" t="s">
        <v>9393</v>
      </c>
      <c r="E345" t="s">
        <v>9394</v>
      </c>
      <c r="F345" t="s">
        <v>9395</v>
      </c>
      <c r="G345" t="s">
        <v>9396</v>
      </c>
      <c r="I345" t="str">
        <f t="shared" si="33"/>
        <v>N/A</v>
      </c>
      <c r="J345">
        <f t="shared" si="34"/>
        <v>2660000</v>
      </c>
      <c r="K345">
        <f t="shared" si="35"/>
        <v>26830000</v>
      </c>
      <c r="L345">
        <f t="shared" si="36"/>
        <v>65870000.000000007</v>
      </c>
      <c r="M345">
        <f t="shared" si="37"/>
        <v>13960000</v>
      </c>
      <c r="N345">
        <f t="shared" si="38"/>
        <v>27700000</v>
      </c>
    </row>
    <row r="346" spans="1:14" x14ac:dyDescent="0.3">
      <c r="A346" s="1">
        <v>17</v>
      </c>
      <c r="B346" t="s">
        <v>996</v>
      </c>
      <c r="C346" t="s">
        <v>254</v>
      </c>
      <c r="D346" t="s">
        <v>9397</v>
      </c>
      <c r="E346" t="s">
        <v>9398</v>
      </c>
      <c r="F346" t="s">
        <v>9399</v>
      </c>
      <c r="G346" t="s">
        <v>9400</v>
      </c>
      <c r="I346" t="str">
        <f t="shared" si="33"/>
        <v>N/A</v>
      </c>
      <c r="J346" t="str">
        <f t="shared" si="34"/>
        <v>N/A</v>
      </c>
      <c r="K346">
        <f t="shared" si="35"/>
        <v>9.0780999999999992</v>
      </c>
      <c r="L346">
        <f t="shared" si="36"/>
        <v>1.4553</v>
      </c>
      <c r="M346">
        <f t="shared" si="37"/>
        <v>-0.78810000000000002</v>
      </c>
      <c r="N346">
        <f t="shared" si="38"/>
        <v>0.98370000000000002</v>
      </c>
    </row>
    <row r="347" spans="1:14" x14ac:dyDescent="0.3">
      <c r="A347" s="1">
        <v>18</v>
      </c>
      <c r="B347" t="s">
        <v>1001</v>
      </c>
      <c r="C347" t="s">
        <v>5866</v>
      </c>
      <c r="D347" t="s">
        <v>9401</v>
      </c>
      <c r="E347" t="s">
        <v>9402</v>
      </c>
      <c r="F347" t="s">
        <v>9403</v>
      </c>
      <c r="G347" t="s">
        <v>9404</v>
      </c>
      <c r="I347" t="str">
        <f t="shared" si="33"/>
        <v>N/A</v>
      </c>
      <c r="J347">
        <f t="shared" si="34"/>
        <v>3.7900000000000003E-2</v>
      </c>
      <c r="K347">
        <f t="shared" si="35"/>
        <v>0.3276</v>
      </c>
      <c r="L347">
        <f t="shared" si="36"/>
        <v>0.61299999999999999</v>
      </c>
      <c r="M347">
        <f t="shared" si="37"/>
        <v>0.1082</v>
      </c>
      <c r="N347">
        <f t="shared" si="38"/>
        <v>0.17860000000000001</v>
      </c>
    </row>
    <row r="348" spans="1:14" x14ac:dyDescent="0.3">
      <c r="A348" s="1">
        <v>19</v>
      </c>
      <c r="B348" t="s">
        <v>1007</v>
      </c>
      <c r="C348" t="s">
        <v>9405</v>
      </c>
      <c r="D348" t="s">
        <v>9406</v>
      </c>
      <c r="E348" t="s">
        <v>9407</v>
      </c>
      <c r="F348" t="s">
        <v>9408</v>
      </c>
      <c r="G348" t="s">
        <v>7750</v>
      </c>
      <c r="I348" t="str">
        <f t="shared" si="33"/>
        <v>N/A</v>
      </c>
      <c r="J348">
        <f t="shared" si="34"/>
        <v>65000</v>
      </c>
      <c r="K348">
        <f t="shared" si="35"/>
        <v>-316000</v>
      </c>
      <c r="L348">
        <f t="shared" si="36"/>
        <v>-156000</v>
      </c>
      <c r="M348">
        <f t="shared" si="37"/>
        <v>-238000</v>
      </c>
      <c r="N348">
        <f t="shared" si="38"/>
        <v>-53000</v>
      </c>
    </row>
    <row r="349" spans="1:14" x14ac:dyDescent="0.3">
      <c r="A349" s="1">
        <v>20</v>
      </c>
      <c r="B349" t="s">
        <v>1013</v>
      </c>
      <c r="C349" t="s">
        <v>1014</v>
      </c>
      <c r="D349" t="s">
        <v>1014</v>
      </c>
      <c r="E349" t="s">
        <v>1014</v>
      </c>
      <c r="F349" t="s">
        <v>1014</v>
      </c>
      <c r="G349" t="s">
        <v>1014</v>
      </c>
      <c r="I349" t="str">
        <f t="shared" si="33"/>
        <v>N/A</v>
      </c>
      <c r="J349">
        <f t="shared" si="34"/>
        <v>0</v>
      </c>
      <c r="K349">
        <f t="shared" si="35"/>
        <v>0</v>
      </c>
      <c r="L349">
        <f t="shared" si="36"/>
        <v>0</v>
      </c>
      <c r="M349">
        <f t="shared" si="37"/>
        <v>0</v>
      </c>
      <c r="N349">
        <f t="shared" si="38"/>
        <v>0</v>
      </c>
    </row>
    <row r="350" spans="1:14" x14ac:dyDescent="0.3">
      <c r="A350" s="1">
        <v>21</v>
      </c>
      <c r="B350" t="s">
        <v>1015</v>
      </c>
      <c r="C350" t="s">
        <v>9306</v>
      </c>
      <c r="D350" t="s">
        <v>2623</v>
      </c>
      <c r="E350" t="s">
        <v>9409</v>
      </c>
      <c r="F350" t="s">
        <v>9410</v>
      </c>
      <c r="G350" t="s">
        <v>9411</v>
      </c>
      <c r="I350" t="str">
        <f t="shared" si="33"/>
        <v>N/A</v>
      </c>
      <c r="J350">
        <f t="shared" si="34"/>
        <v>-2009999.9999999998</v>
      </c>
      <c r="K350">
        <f t="shared" si="35"/>
        <v>7140000</v>
      </c>
      <c r="L350">
        <f t="shared" si="36"/>
        <v>13490000</v>
      </c>
      <c r="M350">
        <f t="shared" si="37"/>
        <v>-4620000</v>
      </c>
      <c r="N350">
        <f t="shared" si="38"/>
        <v>444000</v>
      </c>
    </row>
    <row r="351" spans="1:14" x14ac:dyDescent="0.3">
      <c r="A351" s="1">
        <v>22</v>
      </c>
      <c r="B351" t="s">
        <v>1021</v>
      </c>
      <c r="C351" t="s">
        <v>9412</v>
      </c>
      <c r="D351" t="s">
        <v>4242</v>
      </c>
      <c r="E351" t="s">
        <v>9413</v>
      </c>
      <c r="F351" t="s">
        <v>9414</v>
      </c>
      <c r="G351" t="s">
        <v>9415</v>
      </c>
      <c r="I351" t="str">
        <f t="shared" si="33"/>
        <v>N/A</v>
      </c>
      <c r="J351">
        <f t="shared" si="34"/>
        <v>-4920000</v>
      </c>
      <c r="K351">
        <f t="shared" si="35"/>
        <v>-8090000</v>
      </c>
      <c r="L351">
        <f t="shared" si="36"/>
        <v>-30810000</v>
      </c>
      <c r="M351">
        <f t="shared" si="37"/>
        <v>-21290000</v>
      </c>
      <c r="N351">
        <f t="shared" si="38"/>
        <v>-22810000</v>
      </c>
    </row>
    <row r="352" spans="1:14" x14ac:dyDescent="0.3">
      <c r="A352" s="1">
        <v>23</v>
      </c>
      <c r="B352" t="s">
        <v>1027</v>
      </c>
      <c r="C352" t="s">
        <v>254</v>
      </c>
      <c r="D352" t="s">
        <v>9416</v>
      </c>
      <c r="E352" t="s">
        <v>9417</v>
      </c>
      <c r="F352" t="s">
        <v>6977</v>
      </c>
      <c r="G352" t="s">
        <v>9418</v>
      </c>
      <c r="I352" t="str">
        <f t="shared" si="33"/>
        <v>N/A</v>
      </c>
      <c r="J352" t="str">
        <f t="shared" si="34"/>
        <v>N/A</v>
      </c>
      <c r="K352">
        <f t="shared" si="35"/>
        <v>-0.64319999999999999</v>
      </c>
      <c r="L352">
        <f t="shared" si="36"/>
        <v>-2.8099000000000003</v>
      </c>
      <c r="M352">
        <f t="shared" si="37"/>
        <v>0.309</v>
      </c>
      <c r="N352">
        <f t="shared" si="38"/>
        <v>-7.1599999999999997E-2</v>
      </c>
    </row>
    <row r="353" spans="1:14" x14ac:dyDescent="0.3">
      <c r="A353" s="1">
        <v>24</v>
      </c>
      <c r="B353" t="s">
        <v>1032</v>
      </c>
      <c r="C353" t="s">
        <v>254</v>
      </c>
      <c r="D353" t="s">
        <v>254</v>
      </c>
      <c r="E353" t="s">
        <v>254</v>
      </c>
      <c r="F353" t="s">
        <v>254</v>
      </c>
      <c r="G353" t="s">
        <v>9419</v>
      </c>
      <c r="I353" t="str">
        <f t="shared" si="33"/>
        <v>N/A</v>
      </c>
      <c r="J353" t="str">
        <f t="shared" si="34"/>
        <v>N/A</v>
      </c>
      <c r="K353" t="str">
        <f t="shared" si="35"/>
        <v>N/A</v>
      </c>
      <c r="L353" t="str">
        <f t="shared" si="36"/>
        <v>N/A</v>
      </c>
      <c r="M353" t="str">
        <f t="shared" si="37"/>
        <v>N/A</v>
      </c>
      <c r="N353">
        <f t="shared" si="38"/>
        <v>-3.6900000000000002E-2</v>
      </c>
    </row>
    <row r="354" spans="1:14" x14ac:dyDescent="0.3">
      <c r="I354" t="str">
        <f t="shared" si="33"/>
        <v>N/A</v>
      </c>
      <c r="J354" t="str">
        <f t="shared" si="34"/>
        <v>N/A</v>
      </c>
      <c r="K354" t="str">
        <f t="shared" si="35"/>
        <v>N/A</v>
      </c>
      <c r="L354" t="str">
        <f t="shared" si="36"/>
        <v>N/A</v>
      </c>
      <c r="M354" t="str">
        <f t="shared" si="37"/>
        <v>N/A</v>
      </c>
      <c r="N354" t="str">
        <f t="shared" si="38"/>
        <v>N/A</v>
      </c>
    </row>
    <row r="355" spans="1:14" x14ac:dyDescent="0.3">
      <c r="A355" s="1">
        <v>0</v>
      </c>
      <c r="B355" t="s">
        <v>9420</v>
      </c>
      <c r="C355" t="s">
        <v>9421</v>
      </c>
      <c r="I355" t="str">
        <f t="shared" si="33"/>
        <v>N/A</v>
      </c>
      <c r="J355" t="str">
        <f t="shared" si="34"/>
        <v>N/A</v>
      </c>
      <c r="K355" t="str">
        <f t="shared" si="35"/>
        <v>N/A</v>
      </c>
      <c r="L355" t="str">
        <f t="shared" si="36"/>
        <v>N/A</v>
      </c>
      <c r="M355" t="str">
        <f t="shared" si="37"/>
        <v>N/A</v>
      </c>
      <c r="N355" t="str">
        <f t="shared" si="38"/>
        <v>N/A</v>
      </c>
    </row>
    <row r="356" spans="1:14" x14ac:dyDescent="0.3">
      <c r="A356" s="1">
        <v>1</v>
      </c>
      <c r="B356" t="s">
        <v>4925</v>
      </c>
      <c r="C356" t="s">
        <v>4926</v>
      </c>
      <c r="I356" t="str">
        <f t="shared" si="33"/>
        <v>N/A</v>
      </c>
      <c r="J356" t="str">
        <f t="shared" si="34"/>
        <v>N/A</v>
      </c>
      <c r="K356" t="str">
        <f t="shared" si="35"/>
        <v>N/A</v>
      </c>
      <c r="L356" t="str">
        <f t="shared" si="36"/>
        <v>N/A</v>
      </c>
      <c r="M356" t="str">
        <f t="shared" si="37"/>
        <v>N/A</v>
      </c>
      <c r="N356" t="str">
        <f t="shared" si="38"/>
        <v>N/A</v>
      </c>
    </row>
    <row r="357" spans="1:14" x14ac:dyDescent="0.3">
      <c r="A357" s="1">
        <v>2</v>
      </c>
      <c r="B357" t="s">
        <v>9422</v>
      </c>
      <c r="C357" t="s">
        <v>9423</v>
      </c>
      <c r="I357" t="str">
        <f t="shared" si="33"/>
        <v>N/A</v>
      </c>
      <c r="J357" t="str">
        <f t="shared" si="34"/>
        <v>N/A</v>
      </c>
      <c r="K357" t="str">
        <f t="shared" si="35"/>
        <v>N/A</v>
      </c>
      <c r="L357" t="str">
        <f t="shared" si="36"/>
        <v>N/A</v>
      </c>
      <c r="M357" t="str">
        <f t="shared" si="37"/>
        <v>N/A</v>
      </c>
      <c r="N357" t="str">
        <f t="shared" si="38"/>
        <v>N/A</v>
      </c>
    </row>
    <row r="358" spans="1:14" x14ac:dyDescent="0.3">
      <c r="A358" s="1">
        <v>3</v>
      </c>
      <c r="B358" t="s">
        <v>9424</v>
      </c>
      <c r="C358" t="s">
        <v>9425</v>
      </c>
      <c r="I358" t="str">
        <f t="shared" si="33"/>
        <v>N/A</v>
      </c>
      <c r="J358" t="str">
        <f t="shared" si="34"/>
        <v>N/A</v>
      </c>
      <c r="K358" t="str">
        <f t="shared" si="35"/>
        <v>N/A</v>
      </c>
      <c r="L358" t="str">
        <f t="shared" si="36"/>
        <v>N/A</v>
      </c>
      <c r="M358" t="str">
        <f t="shared" si="37"/>
        <v>N/A</v>
      </c>
      <c r="N358" t="str">
        <f t="shared" si="38"/>
        <v>N/A</v>
      </c>
    </row>
    <row r="359" spans="1:14" x14ac:dyDescent="0.3">
      <c r="A359" s="1">
        <v>4</v>
      </c>
      <c r="B359" t="s">
        <v>9426</v>
      </c>
      <c r="C359" t="s">
        <v>9427</v>
      </c>
      <c r="I359" t="str">
        <f t="shared" si="33"/>
        <v>N/A</v>
      </c>
      <c r="J359" t="str">
        <f t="shared" si="34"/>
        <v>N/A</v>
      </c>
      <c r="K359" t="str">
        <f t="shared" si="35"/>
        <v>N/A</v>
      </c>
      <c r="L359" t="str">
        <f t="shared" si="36"/>
        <v>N/A</v>
      </c>
      <c r="M359" t="str">
        <f t="shared" si="37"/>
        <v>N/A</v>
      </c>
      <c r="N359" t="str">
        <f t="shared" si="38"/>
        <v>N/A</v>
      </c>
    </row>
    <row r="360" spans="1:14" x14ac:dyDescent="0.3">
      <c r="A360" s="1">
        <v>5</v>
      </c>
      <c r="B360" t="s">
        <v>4927</v>
      </c>
      <c r="C360" t="s">
        <v>4928</v>
      </c>
      <c r="I360" t="str">
        <f t="shared" si="33"/>
        <v>N/A</v>
      </c>
      <c r="J360" t="str">
        <f t="shared" si="34"/>
        <v>N/A</v>
      </c>
      <c r="K360" t="str">
        <f t="shared" si="35"/>
        <v>N/A</v>
      </c>
      <c r="L360" t="str">
        <f t="shared" si="36"/>
        <v>N/A</v>
      </c>
      <c r="M360" t="str">
        <f t="shared" si="37"/>
        <v>N/A</v>
      </c>
      <c r="N360" t="str">
        <f t="shared" si="38"/>
        <v>N/A</v>
      </c>
    </row>
    <row r="361" spans="1:14" x14ac:dyDescent="0.3">
      <c r="I361" t="str">
        <f t="shared" si="33"/>
        <v>N/A</v>
      </c>
      <c r="J361" t="str">
        <f t="shared" si="34"/>
        <v>N/A</v>
      </c>
      <c r="K361" t="str">
        <f t="shared" si="35"/>
        <v>N/A</v>
      </c>
      <c r="L361" t="str">
        <f t="shared" si="36"/>
        <v>N/A</v>
      </c>
      <c r="M361" t="str">
        <f t="shared" si="37"/>
        <v>N/A</v>
      </c>
      <c r="N361" t="str">
        <f t="shared" si="38"/>
        <v>N/A</v>
      </c>
    </row>
    <row r="362" spans="1:14" x14ac:dyDescent="0.3">
      <c r="I362" t="str">
        <f t="shared" si="33"/>
        <v>N/A</v>
      </c>
      <c r="J362" t="str">
        <f t="shared" si="34"/>
        <v>N/A</v>
      </c>
      <c r="K362" t="str">
        <f t="shared" si="35"/>
        <v>N/A</v>
      </c>
      <c r="L362" t="str">
        <f t="shared" si="36"/>
        <v>N/A</v>
      </c>
      <c r="M362" t="str">
        <f t="shared" si="37"/>
        <v>N/A</v>
      </c>
      <c r="N362" t="str">
        <f t="shared" si="38"/>
        <v>N/A</v>
      </c>
    </row>
    <row r="363" spans="1:14" x14ac:dyDescent="0.3">
      <c r="A363" s="1">
        <v>0</v>
      </c>
      <c r="B363" t="s">
        <v>121</v>
      </c>
      <c r="C363" t="s">
        <v>9428</v>
      </c>
      <c r="I363" t="str">
        <f t="shared" si="33"/>
        <v>N/A</v>
      </c>
      <c r="J363">
        <f t="shared" si="34"/>
        <v>417360000</v>
      </c>
      <c r="K363" t="str">
        <f t="shared" si="35"/>
        <v>N/A</v>
      </c>
      <c r="L363" t="str">
        <f t="shared" si="36"/>
        <v>N/A</v>
      </c>
      <c r="M363" t="str">
        <f t="shared" si="37"/>
        <v>N/A</v>
      </c>
      <c r="N363" t="str">
        <f t="shared" si="38"/>
        <v>N/A</v>
      </c>
    </row>
    <row r="364" spans="1:14" x14ac:dyDescent="0.3">
      <c r="A364" s="1">
        <v>1</v>
      </c>
      <c r="B364" t="s">
        <v>122</v>
      </c>
      <c r="I364" t="str">
        <f t="shared" si="33"/>
        <v>N/A</v>
      </c>
      <c r="J364" t="str">
        <f t="shared" si="34"/>
        <v>N/A</v>
      </c>
      <c r="K364" t="str">
        <f t="shared" si="35"/>
        <v>N/A</v>
      </c>
      <c r="L364" t="str">
        <f t="shared" si="36"/>
        <v>N/A</v>
      </c>
      <c r="M364" t="str">
        <f t="shared" si="37"/>
        <v>N/A</v>
      </c>
      <c r="N364" t="str">
        <f t="shared" si="38"/>
        <v>N/A</v>
      </c>
    </row>
    <row r="365" spans="1:14" x14ac:dyDescent="0.3">
      <c r="A365" s="1">
        <v>2</v>
      </c>
      <c r="B365" t="s">
        <v>123</v>
      </c>
      <c r="C365" t="s">
        <v>9429</v>
      </c>
      <c r="I365" t="str">
        <f t="shared" si="33"/>
        <v>N/A</v>
      </c>
      <c r="J365">
        <f t="shared" si="34"/>
        <v>-3.23</v>
      </c>
      <c r="K365" t="str">
        <f t="shared" si="35"/>
        <v>N/A</v>
      </c>
      <c r="L365" t="str">
        <f t="shared" si="36"/>
        <v>N/A</v>
      </c>
      <c r="M365" t="str">
        <f t="shared" si="37"/>
        <v>N/A</v>
      </c>
      <c r="N365" t="str">
        <f t="shared" si="38"/>
        <v>N/A</v>
      </c>
    </row>
    <row r="366" spans="1:14" x14ac:dyDescent="0.3">
      <c r="A366" s="1">
        <v>3</v>
      </c>
      <c r="B366" t="s">
        <v>124</v>
      </c>
      <c r="C366" t="s">
        <v>9430</v>
      </c>
      <c r="I366" t="str">
        <f t="shared" si="33"/>
        <v>N/A</v>
      </c>
      <c r="J366">
        <f t="shared" si="34"/>
        <v>-10.7</v>
      </c>
      <c r="K366" t="str">
        <f t="shared" si="35"/>
        <v>N/A</v>
      </c>
      <c r="L366" t="str">
        <f t="shared" si="36"/>
        <v>N/A</v>
      </c>
      <c r="M366" t="str">
        <f t="shared" si="37"/>
        <v>N/A</v>
      </c>
      <c r="N366" t="str">
        <f t="shared" si="38"/>
        <v>N/A</v>
      </c>
    </row>
    <row r="367" spans="1:14" x14ac:dyDescent="0.3">
      <c r="A367" s="1">
        <v>4</v>
      </c>
      <c r="B367" t="s">
        <v>126</v>
      </c>
      <c r="C367" t="s">
        <v>9431</v>
      </c>
      <c r="I367" t="str">
        <f t="shared" si="33"/>
        <v>N/A</v>
      </c>
      <c r="J367">
        <f t="shared" si="34"/>
        <v>-0.22</v>
      </c>
      <c r="K367" t="str">
        <f t="shared" si="35"/>
        <v>N/A</v>
      </c>
      <c r="L367" t="str">
        <f t="shared" si="36"/>
        <v>N/A</v>
      </c>
      <c r="M367" t="str">
        <f t="shared" si="37"/>
        <v>N/A</v>
      </c>
      <c r="N367" t="str">
        <f t="shared" si="38"/>
        <v>N/A</v>
      </c>
    </row>
    <row r="368" spans="1:14" x14ac:dyDescent="0.3">
      <c r="A368" s="1">
        <v>5</v>
      </c>
      <c r="B368" t="s">
        <v>128</v>
      </c>
      <c r="C368" t="s">
        <v>6427</v>
      </c>
      <c r="I368" t="str">
        <f t="shared" si="33"/>
        <v>N/A</v>
      </c>
      <c r="J368">
        <f t="shared" si="34"/>
        <v>2.16</v>
      </c>
      <c r="K368" t="str">
        <f t="shared" si="35"/>
        <v>N/A</v>
      </c>
      <c r="L368" t="str">
        <f t="shared" si="36"/>
        <v>N/A</v>
      </c>
      <c r="M368" t="str">
        <f t="shared" si="37"/>
        <v>N/A</v>
      </c>
      <c r="N368" t="str">
        <f t="shared" si="38"/>
        <v>N/A</v>
      </c>
    </row>
    <row r="369" spans="1:14" x14ac:dyDescent="0.3">
      <c r="A369" s="1">
        <v>6</v>
      </c>
      <c r="B369" t="s">
        <v>130</v>
      </c>
      <c r="C369" t="s">
        <v>9432</v>
      </c>
      <c r="I369" t="str">
        <f t="shared" si="33"/>
        <v>N/A</v>
      </c>
      <c r="J369">
        <f t="shared" si="34"/>
        <v>4.4000000000000004</v>
      </c>
      <c r="K369" t="str">
        <f t="shared" si="35"/>
        <v>N/A</v>
      </c>
      <c r="L369" t="str">
        <f t="shared" si="36"/>
        <v>N/A</v>
      </c>
      <c r="M369" t="str">
        <f t="shared" si="37"/>
        <v>N/A</v>
      </c>
      <c r="N369" t="str">
        <f t="shared" si="38"/>
        <v>N/A</v>
      </c>
    </row>
    <row r="370" spans="1:14" x14ac:dyDescent="0.3">
      <c r="A370" s="1">
        <v>7</v>
      </c>
      <c r="B370" t="s">
        <v>132</v>
      </c>
      <c r="I370" t="str">
        <f t="shared" si="33"/>
        <v>N/A</v>
      </c>
      <c r="J370" t="str">
        <f t="shared" si="34"/>
        <v>N/A</v>
      </c>
      <c r="K370" t="str">
        <f t="shared" si="35"/>
        <v>N/A</v>
      </c>
      <c r="L370" t="str">
        <f t="shared" si="36"/>
        <v>N/A</v>
      </c>
      <c r="M370" t="str">
        <f t="shared" si="37"/>
        <v>N/A</v>
      </c>
      <c r="N370" t="str">
        <f t="shared" si="38"/>
        <v>N/A</v>
      </c>
    </row>
    <row r="371" spans="1:14" x14ac:dyDescent="0.3">
      <c r="A371" s="1">
        <v>8</v>
      </c>
      <c r="B371" t="s">
        <v>133</v>
      </c>
      <c r="I371" t="str">
        <f t="shared" si="33"/>
        <v>N/A</v>
      </c>
      <c r="J371" t="str">
        <f t="shared" si="34"/>
        <v>N/A</v>
      </c>
      <c r="K371" t="str">
        <f t="shared" si="35"/>
        <v>N/A</v>
      </c>
      <c r="L371" t="str">
        <f t="shared" si="36"/>
        <v>N/A</v>
      </c>
      <c r="M371" t="str">
        <f t="shared" si="37"/>
        <v>N/A</v>
      </c>
      <c r="N371" t="str">
        <f t="shared" si="38"/>
        <v>N/A</v>
      </c>
    </row>
    <row r="372" spans="1:14" x14ac:dyDescent="0.3">
      <c r="I372" t="str">
        <f t="shared" si="33"/>
        <v>N/A</v>
      </c>
      <c r="J372" t="str">
        <f t="shared" si="34"/>
        <v>N/A</v>
      </c>
      <c r="K372" t="str">
        <f t="shared" si="35"/>
        <v>N/A</v>
      </c>
      <c r="L372" t="str">
        <f t="shared" si="36"/>
        <v>N/A</v>
      </c>
      <c r="M372" t="str">
        <f t="shared" si="37"/>
        <v>N/A</v>
      </c>
      <c r="N372" t="str">
        <f t="shared" si="38"/>
        <v>N/A</v>
      </c>
    </row>
    <row r="373" spans="1:14" x14ac:dyDescent="0.3">
      <c r="I373" t="str">
        <f t="shared" si="33"/>
        <v>N/A</v>
      </c>
      <c r="J373" t="str">
        <f t="shared" si="34"/>
        <v>N/A</v>
      </c>
      <c r="K373" t="str">
        <f t="shared" si="35"/>
        <v>N/A</v>
      </c>
      <c r="L373" t="str">
        <f t="shared" si="36"/>
        <v>N/A</v>
      </c>
      <c r="M373" t="str">
        <f t="shared" si="37"/>
        <v>N/A</v>
      </c>
      <c r="N373" t="str">
        <f t="shared" si="38"/>
        <v>N/A</v>
      </c>
    </row>
    <row r="374" spans="1:14" x14ac:dyDescent="0.3">
      <c r="A374" s="1">
        <v>0</v>
      </c>
      <c r="B374" t="s">
        <v>121</v>
      </c>
      <c r="C374" t="s">
        <v>9433</v>
      </c>
      <c r="I374" t="str">
        <f t="shared" si="33"/>
        <v>N/A</v>
      </c>
      <c r="J374">
        <f t="shared" si="34"/>
        <v>618070000</v>
      </c>
      <c r="K374" t="str">
        <f t="shared" si="35"/>
        <v>N/A</v>
      </c>
      <c r="L374" t="str">
        <f t="shared" si="36"/>
        <v>N/A</v>
      </c>
      <c r="M374" t="str">
        <f t="shared" si="37"/>
        <v>N/A</v>
      </c>
      <c r="N374" t="str">
        <f t="shared" si="38"/>
        <v>N/A</v>
      </c>
    </row>
    <row r="375" spans="1:14" x14ac:dyDescent="0.3">
      <c r="A375" s="1">
        <v>1</v>
      </c>
      <c r="B375" t="s">
        <v>122</v>
      </c>
      <c r="I375" t="str">
        <f t="shared" si="33"/>
        <v>N/A</v>
      </c>
      <c r="J375" t="str">
        <f t="shared" si="34"/>
        <v>N/A</v>
      </c>
      <c r="K375" t="str">
        <f t="shared" si="35"/>
        <v>N/A</v>
      </c>
      <c r="L375" t="str">
        <f t="shared" si="36"/>
        <v>N/A</v>
      </c>
      <c r="M375" t="str">
        <f t="shared" si="37"/>
        <v>N/A</v>
      </c>
      <c r="N375" t="str">
        <f t="shared" si="38"/>
        <v>N/A</v>
      </c>
    </row>
    <row r="376" spans="1:14" x14ac:dyDescent="0.3">
      <c r="A376" s="1">
        <v>2</v>
      </c>
      <c r="B376" t="s">
        <v>123</v>
      </c>
      <c r="C376" t="s">
        <v>9434</v>
      </c>
      <c r="I376" t="str">
        <f t="shared" si="33"/>
        <v>N/A</v>
      </c>
      <c r="J376">
        <f t="shared" si="34"/>
        <v>-23.97</v>
      </c>
      <c r="K376" t="str">
        <f t="shared" si="35"/>
        <v>N/A</v>
      </c>
      <c r="L376" t="str">
        <f t="shared" si="36"/>
        <v>N/A</v>
      </c>
      <c r="M376" t="str">
        <f t="shared" si="37"/>
        <v>N/A</v>
      </c>
      <c r="N376" t="str">
        <f t="shared" si="38"/>
        <v>N/A</v>
      </c>
    </row>
    <row r="377" spans="1:14" x14ac:dyDescent="0.3">
      <c r="A377" s="1">
        <v>3</v>
      </c>
      <c r="B377" t="s">
        <v>124</v>
      </c>
      <c r="C377" t="s">
        <v>9435</v>
      </c>
      <c r="I377" t="str">
        <f t="shared" si="33"/>
        <v>N/A</v>
      </c>
      <c r="J377">
        <f t="shared" si="34"/>
        <v>22.7</v>
      </c>
      <c r="K377" t="str">
        <f t="shared" si="35"/>
        <v>N/A</v>
      </c>
      <c r="L377" t="str">
        <f t="shared" si="36"/>
        <v>N/A</v>
      </c>
      <c r="M377" t="str">
        <f t="shared" si="37"/>
        <v>N/A</v>
      </c>
      <c r="N377" t="str">
        <f t="shared" si="38"/>
        <v>N/A</v>
      </c>
    </row>
    <row r="378" spans="1:14" x14ac:dyDescent="0.3">
      <c r="A378" s="1">
        <v>4</v>
      </c>
      <c r="B378" t="s">
        <v>126</v>
      </c>
      <c r="C378" t="s">
        <v>5828</v>
      </c>
      <c r="I378" t="str">
        <f t="shared" si="33"/>
        <v>N/A</v>
      </c>
      <c r="J378">
        <f t="shared" si="34"/>
        <v>1.8</v>
      </c>
      <c r="K378" t="str">
        <f t="shared" si="35"/>
        <v>N/A</v>
      </c>
      <c r="L378" t="str">
        <f t="shared" si="36"/>
        <v>N/A</v>
      </c>
      <c r="M378" t="str">
        <f t="shared" si="37"/>
        <v>N/A</v>
      </c>
      <c r="N378" t="str">
        <f t="shared" si="38"/>
        <v>N/A</v>
      </c>
    </row>
    <row r="379" spans="1:14" x14ac:dyDescent="0.3">
      <c r="A379" s="1">
        <v>5</v>
      </c>
      <c r="B379" t="s">
        <v>128</v>
      </c>
      <c r="C379" t="s">
        <v>9436</v>
      </c>
      <c r="I379" t="str">
        <f t="shared" si="33"/>
        <v>N/A</v>
      </c>
      <c r="J379">
        <f t="shared" si="34"/>
        <v>1.74</v>
      </c>
      <c r="K379" t="str">
        <f t="shared" si="35"/>
        <v>N/A</v>
      </c>
      <c r="L379" t="str">
        <f t="shared" si="36"/>
        <v>N/A</v>
      </c>
      <c r="M379" t="str">
        <f t="shared" si="37"/>
        <v>N/A</v>
      </c>
      <c r="N379" t="str">
        <f t="shared" si="38"/>
        <v>N/A</v>
      </c>
    </row>
    <row r="380" spans="1:14" x14ac:dyDescent="0.3">
      <c r="A380" s="1">
        <v>6</v>
      </c>
      <c r="B380" t="s">
        <v>130</v>
      </c>
      <c r="C380" t="s">
        <v>9437</v>
      </c>
      <c r="I380" t="str">
        <f t="shared" ref="I380:I443" si="39">IF(AND(K380&gt; J380, L380&gt; K380, M380&gt; L380, N380&gt; M380), "pos_trend", IF(AND(K380&lt; J380, L380&lt; K380, M380&lt; L380, N380&lt; M380), "neg_trend", "N/A"))</f>
        <v>N/A</v>
      </c>
      <c r="J380">
        <f t="shared" ref="J380:J399" si="40">IFERROR(IF(TRIM(C380)="-", "N/A", IF(RIGHT(C380,1)=")",IF(RIGHT(C380,2)="T)",-1000000000000*VALUE(MID(C380,2,LEN(C380)-3)),IF(RIGHT(C380,2)="M)",-1000000*VALUE(MID(C380,2,LEN(C380)-3)),IF(RIGHT(C380,2)="B)",-1000000000*VALUE(MID(C380,2,LEN(C380)-3)),IF(RIGHT(C380,2)="k)",-1000*VALUE(MID(C380,2,LEN(C380)-3)),VALUE(SUBSTITUTE(C380,",","")))))),IF(RIGHT(C380,1)="T",1000000000000*VALUE(LEFT(C380,LEN(C380)-1)),IF(RIGHT(C380,1)="M",1000000*VALUE(LEFT(C380,LEN(C380)-1)),IF(RIGHT(C380,1)="B",1000000000*VALUE(LEFT(C380,LEN(C380)-1)),IF(RIGHT(C380,1)="%",0.01*VALUE(LEFT(C380,LEN(C380)-1)),IF(RIGHT(C380,1)="k",1000*VALUE(LEFT(C380,LEN(C380)-1)),VALUE(SUBSTITUTE(C380,",",""))))))))),"N/A")</f>
        <v>1.1599999999999999</v>
      </c>
      <c r="K380" t="str">
        <f t="shared" ref="K380:K399" si="41">IFERROR(IF(TRIM(D380)="-", "N/A", IF(RIGHT(D380,1)=")",IF(RIGHT(D380,2)="T)",-1000000000000*VALUE(MID(D380,2,LEN(D380)-3)),IF(RIGHT(D380,2)="M)",-1000000*VALUE(MID(D380,2,LEN(D380)-3)),IF(RIGHT(D380,2)="B)",-1000000000*VALUE(MID(D380,2,LEN(D380)-3)),IF(RIGHT(D380,2)="k)",-1000*VALUE(MID(D380,2,LEN(D380)-3)),VALUE(SUBSTITUTE(D380,",","")))))),IF(RIGHT(D380,1)="T",1000000000000*VALUE(LEFT(D380,LEN(D380)-1)),IF(RIGHT(D380,1)="M",1000000*VALUE(LEFT(D380,LEN(D380)-1)),IF(RIGHT(D380,1)="B",1000000000*VALUE(LEFT(D380,LEN(D380)-1)),IF(RIGHT(D380,1)="%",0.01*VALUE(LEFT(D380,LEN(D380)-1)),IF(RIGHT(D380,1)="k",1000*VALUE(LEFT(D380,LEN(D380)-1)),VALUE(SUBSTITUTE(D380,",",""))))))))),"N/A")</f>
        <v>N/A</v>
      </c>
      <c r="L380" t="str">
        <f t="shared" ref="L380:L399" si="42">IFERROR(IF(TRIM(E380)="-", "N/A", IF(RIGHT(E380,1)=")",IF(RIGHT(E380,2)="T)",-1000000000000*VALUE(MID(E380,2,LEN(E380)-3)),IF(RIGHT(E380,2)="M)",-1000000*VALUE(MID(E380,2,LEN(E380)-3)),IF(RIGHT(E380,2)="B)",-1000000000*VALUE(MID(E380,2,LEN(E380)-3)),IF(RIGHT(E380,2)="k)",-1000*VALUE(MID(E380,2,LEN(E380)-3)),VALUE(SUBSTITUTE(E380,",","")))))),IF(RIGHT(E380,1)="T",1000000000000*VALUE(LEFT(E380,LEN(E380)-1)),IF(RIGHT(E380,1)="M",1000000*VALUE(LEFT(E380,LEN(E380)-1)),IF(RIGHT(E380,1)="B",1000000000*VALUE(LEFT(E380,LEN(E380)-1)),IF(RIGHT(E380,1)="%",0.01*VALUE(LEFT(E380,LEN(E380)-1)),IF(RIGHT(E380,1)="k",1000*VALUE(LEFT(E380,LEN(E380)-1)),VALUE(SUBSTITUTE(E380,",",""))))))))),"N/A")</f>
        <v>N/A</v>
      </c>
      <c r="M380" t="str">
        <f t="shared" ref="M380:M399" si="43">IFERROR(IF(TRIM(F380)="-", "N/A", IF(RIGHT(F380,1)=")",IF(RIGHT(F380,2)="T)",-1000000000000*VALUE(MID(F380,2,LEN(F380)-3)),IF(RIGHT(F380,2)="M)",-1000000*VALUE(MID(F380,2,LEN(F380)-3)),IF(RIGHT(F380,2)="B)",-1000000000*VALUE(MID(F380,2,LEN(F380)-3)),IF(RIGHT(F380,2)="k)",-1000*VALUE(MID(F380,2,LEN(F380)-3)),VALUE(SUBSTITUTE(F380,",","")))))),IF(RIGHT(F380,1)="T",1000000000000*VALUE(LEFT(F380,LEN(F380)-1)),IF(RIGHT(F380,1)="M",1000000*VALUE(LEFT(F380,LEN(F380)-1)),IF(RIGHT(F380,1)="B",1000000000*VALUE(LEFT(F380,LEN(F380)-1)),IF(RIGHT(F380,1)="%",0.01*VALUE(LEFT(F380,LEN(F380)-1)),IF(RIGHT(F380,1)="k",1000*VALUE(LEFT(F380,LEN(F380)-1)),VALUE(SUBSTITUTE(F380,",",""))))))))),"N/A")</f>
        <v>N/A</v>
      </c>
      <c r="N380" t="str">
        <f t="shared" ref="N380:N399" si="44">IFERROR(IF(TRIM(G380)="-", "N/A", IF(RIGHT(G380,1)=")",IF(RIGHT(G380,2)="T)",-1000000000000*VALUE(MID(G380,2,LEN(G380)-3)),IF(RIGHT(G380,2)="M)",-1000000*VALUE(MID(G380,2,LEN(G380)-3)),IF(RIGHT(G380,2)="B)",-1000000000*VALUE(MID(G380,2,LEN(G380)-3)),IF(RIGHT(G380,2)="k)",-1000*VALUE(MID(G380,2,LEN(G380)-3)),VALUE(SUBSTITUTE(G380,",","")))))),IF(RIGHT(G380,1)="T",1000000000000*VALUE(LEFT(G380,LEN(G380)-1)),IF(RIGHT(G380,1)="M",1000000*VALUE(LEFT(G380,LEN(G380)-1)),IF(RIGHT(G380,1)="B",1000000000*VALUE(LEFT(G380,LEN(G380)-1)),IF(RIGHT(G380,1)="%",0.01*VALUE(LEFT(G380,LEN(G380)-1)),IF(RIGHT(G380,1)="k",1000*VALUE(LEFT(G380,LEN(G380)-1)),VALUE(SUBSTITUTE(G380,",",""))))))))),"N/A")</f>
        <v>N/A</v>
      </c>
    </row>
    <row r="381" spans="1:14" x14ac:dyDescent="0.3">
      <c r="A381" s="1">
        <v>7</v>
      </c>
      <c r="B381" t="s">
        <v>132</v>
      </c>
      <c r="I381" t="str">
        <f t="shared" si="39"/>
        <v>N/A</v>
      </c>
      <c r="J381" t="str">
        <f t="shared" si="40"/>
        <v>N/A</v>
      </c>
      <c r="K381" t="str">
        <f t="shared" si="41"/>
        <v>N/A</v>
      </c>
      <c r="L381" t="str">
        <f t="shared" si="42"/>
        <v>N/A</v>
      </c>
      <c r="M381" t="str">
        <f t="shared" si="43"/>
        <v>N/A</v>
      </c>
      <c r="N381" t="str">
        <f t="shared" si="44"/>
        <v>N/A</v>
      </c>
    </row>
    <row r="382" spans="1:14" x14ac:dyDescent="0.3">
      <c r="A382" s="1">
        <v>8</v>
      </c>
      <c r="B382" t="s">
        <v>133</v>
      </c>
      <c r="I382" t="str">
        <f t="shared" si="39"/>
        <v>N/A</v>
      </c>
      <c r="J382" t="str">
        <f t="shared" si="40"/>
        <v>N/A</v>
      </c>
      <c r="K382" t="str">
        <f t="shared" si="41"/>
        <v>N/A</v>
      </c>
      <c r="L382" t="str">
        <f t="shared" si="42"/>
        <v>N/A</v>
      </c>
      <c r="M382" t="str">
        <f t="shared" si="43"/>
        <v>N/A</v>
      </c>
      <c r="N382" t="str">
        <f t="shared" si="44"/>
        <v>N/A</v>
      </c>
    </row>
    <row r="383" spans="1:14" x14ac:dyDescent="0.3">
      <c r="I383" t="str">
        <f t="shared" si="39"/>
        <v>N/A</v>
      </c>
      <c r="J383" t="str">
        <f t="shared" si="40"/>
        <v>N/A</v>
      </c>
      <c r="K383" t="str">
        <f t="shared" si="41"/>
        <v>N/A</v>
      </c>
      <c r="L383" t="str">
        <f t="shared" si="42"/>
        <v>N/A</v>
      </c>
      <c r="M383" t="str">
        <f t="shared" si="43"/>
        <v>N/A</v>
      </c>
      <c r="N383" t="str">
        <f t="shared" si="44"/>
        <v>N/A</v>
      </c>
    </row>
    <row r="384" spans="1:14" x14ac:dyDescent="0.3">
      <c r="I384" t="str">
        <f t="shared" si="39"/>
        <v>N/A</v>
      </c>
      <c r="J384" t="str">
        <f t="shared" si="40"/>
        <v>N/A</v>
      </c>
      <c r="K384" t="str">
        <f t="shared" si="41"/>
        <v>N/A</v>
      </c>
      <c r="L384" t="str">
        <f t="shared" si="42"/>
        <v>N/A</v>
      </c>
      <c r="M384" t="str">
        <f t="shared" si="43"/>
        <v>N/A</v>
      </c>
      <c r="N384" t="str">
        <f t="shared" si="44"/>
        <v>N/A</v>
      </c>
    </row>
    <row r="385" spans="1:14" x14ac:dyDescent="0.3">
      <c r="A385" s="1">
        <v>0</v>
      </c>
      <c r="B385" t="s">
        <v>121</v>
      </c>
      <c r="C385" t="s">
        <v>9438</v>
      </c>
      <c r="I385" t="str">
        <f t="shared" si="39"/>
        <v>N/A</v>
      </c>
      <c r="J385">
        <f t="shared" si="40"/>
        <v>365200000</v>
      </c>
      <c r="K385" t="str">
        <f t="shared" si="41"/>
        <v>N/A</v>
      </c>
      <c r="L385" t="str">
        <f t="shared" si="42"/>
        <v>N/A</v>
      </c>
      <c r="M385" t="str">
        <f t="shared" si="43"/>
        <v>N/A</v>
      </c>
      <c r="N385" t="str">
        <f t="shared" si="44"/>
        <v>N/A</v>
      </c>
    </row>
    <row r="386" spans="1:14" x14ac:dyDescent="0.3">
      <c r="A386" s="1">
        <v>1</v>
      </c>
      <c r="B386" t="s">
        <v>122</v>
      </c>
      <c r="I386" t="str">
        <f t="shared" si="39"/>
        <v>N/A</v>
      </c>
      <c r="J386" t="str">
        <f t="shared" si="40"/>
        <v>N/A</v>
      </c>
      <c r="K386" t="str">
        <f t="shared" si="41"/>
        <v>N/A</v>
      </c>
      <c r="L386" t="str">
        <f t="shared" si="42"/>
        <v>N/A</v>
      </c>
      <c r="M386" t="str">
        <f t="shared" si="43"/>
        <v>N/A</v>
      </c>
      <c r="N386" t="str">
        <f t="shared" si="44"/>
        <v>N/A</v>
      </c>
    </row>
    <row r="387" spans="1:14" x14ac:dyDescent="0.3">
      <c r="A387" s="1">
        <v>2</v>
      </c>
      <c r="B387" t="s">
        <v>123</v>
      </c>
      <c r="C387" t="s">
        <v>9439</v>
      </c>
      <c r="I387" t="str">
        <f t="shared" si="39"/>
        <v>N/A</v>
      </c>
      <c r="J387">
        <f t="shared" si="40"/>
        <v>-11.28</v>
      </c>
      <c r="K387" t="str">
        <f t="shared" si="41"/>
        <v>N/A</v>
      </c>
      <c r="L387" t="str">
        <f t="shared" si="42"/>
        <v>N/A</v>
      </c>
      <c r="M387" t="str">
        <f t="shared" si="43"/>
        <v>N/A</v>
      </c>
      <c r="N387" t="str">
        <f t="shared" si="44"/>
        <v>N/A</v>
      </c>
    </row>
    <row r="388" spans="1:14" x14ac:dyDescent="0.3">
      <c r="A388" s="1">
        <v>3</v>
      </c>
      <c r="B388" t="s">
        <v>124</v>
      </c>
      <c r="C388" t="s">
        <v>9440</v>
      </c>
      <c r="I388" t="str">
        <f t="shared" si="39"/>
        <v>N/A</v>
      </c>
      <c r="J388">
        <f t="shared" si="40"/>
        <v>-27.5</v>
      </c>
      <c r="K388" t="str">
        <f t="shared" si="41"/>
        <v>N/A</v>
      </c>
      <c r="L388" t="str">
        <f t="shared" si="42"/>
        <v>N/A</v>
      </c>
      <c r="M388" t="str">
        <f t="shared" si="43"/>
        <v>N/A</v>
      </c>
      <c r="N388" t="str">
        <f t="shared" si="44"/>
        <v>N/A</v>
      </c>
    </row>
    <row r="389" spans="1:14" x14ac:dyDescent="0.3">
      <c r="A389" s="1">
        <v>4</v>
      </c>
      <c r="B389" t="s">
        <v>126</v>
      </c>
      <c r="C389" t="s">
        <v>3187</v>
      </c>
      <c r="I389" t="str">
        <f t="shared" si="39"/>
        <v>N/A</v>
      </c>
      <c r="J389">
        <f t="shared" si="40"/>
        <v>0.06</v>
      </c>
      <c r="K389" t="str">
        <f t="shared" si="41"/>
        <v>N/A</v>
      </c>
      <c r="L389" t="str">
        <f t="shared" si="42"/>
        <v>N/A</v>
      </c>
      <c r="M389" t="str">
        <f t="shared" si="43"/>
        <v>N/A</v>
      </c>
      <c r="N389" t="str">
        <f t="shared" si="44"/>
        <v>N/A</v>
      </c>
    </row>
    <row r="390" spans="1:14" x14ac:dyDescent="0.3">
      <c r="A390" s="1">
        <v>5</v>
      </c>
      <c r="B390" t="s">
        <v>128</v>
      </c>
      <c r="C390" t="s">
        <v>3762</v>
      </c>
      <c r="I390" t="str">
        <f t="shared" si="39"/>
        <v>N/A</v>
      </c>
      <c r="J390">
        <f t="shared" si="40"/>
        <v>1</v>
      </c>
      <c r="K390" t="str">
        <f t="shared" si="41"/>
        <v>N/A</v>
      </c>
      <c r="L390" t="str">
        <f t="shared" si="42"/>
        <v>N/A</v>
      </c>
      <c r="M390" t="str">
        <f t="shared" si="43"/>
        <v>N/A</v>
      </c>
      <c r="N390" t="str">
        <f t="shared" si="44"/>
        <v>N/A</v>
      </c>
    </row>
    <row r="391" spans="1:14" x14ac:dyDescent="0.3">
      <c r="A391" s="1">
        <v>6</v>
      </c>
      <c r="B391" t="s">
        <v>130</v>
      </c>
      <c r="C391" t="s">
        <v>9441</v>
      </c>
      <c r="I391" t="str">
        <f t="shared" si="39"/>
        <v>N/A</v>
      </c>
      <c r="J391">
        <f t="shared" si="40"/>
        <v>8.0299999999999994</v>
      </c>
      <c r="K391" t="str">
        <f t="shared" si="41"/>
        <v>N/A</v>
      </c>
      <c r="L391" t="str">
        <f t="shared" si="42"/>
        <v>N/A</v>
      </c>
      <c r="M391" t="str">
        <f t="shared" si="43"/>
        <v>N/A</v>
      </c>
      <c r="N391" t="str">
        <f t="shared" si="44"/>
        <v>N/A</v>
      </c>
    </row>
    <row r="392" spans="1:14" x14ac:dyDescent="0.3">
      <c r="A392" s="1">
        <v>7</v>
      </c>
      <c r="B392" t="s">
        <v>132</v>
      </c>
      <c r="I392" t="str">
        <f t="shared" si="39"/>
        <v>N/A</v>
      </c>
      <c r="J392" t="str">
        <f t="shared" si="40"/>
        <v>N/A</v>
      </c>
      <c r="K392" t="str">
        <f t="shared" si="41"/>
        <v>N/A</v>
      </c>
      <c r="L392" t="str">
        <f t="shared" si="42"/>
        <v>N/A</v>
      </c>
      <c r="M392" t="str">
        <f t="shared" si="43"/>
        <v>N/A</v>
      </c>
      <c r="N392" t="str">
        <f t="shared" si="44"/>
        <v>N/A</v>
      </c>
    </row>
    <row r="393" spans="1:14" x14ac:dyDescent="0.3">
      <c r="A393" s="1">
        <v>8</v>
      </c>
      <c r="B393" t="s">
        <v>133</v>
      </c>
      <c r="I393" t="str">
        <f t="shared" si="39"/>
        <v>N/A</v>
      </c>
      <c r="J393" t="str">
        <f t="shared" si="40"/>
        <v>N/A</v>
      </c>
      <c r="K393" t="str">
        <f t="shared" si="41"/>
        <v>N/A</v>
      </c>
      <c r="L393" t="str">
        <f t="shared" si="42"/>
        <v>N/A</v>
      </c>
      <c r="M393" t="str">
        <f t="shared" si="43"/>
        <v>N/A</v>
      </c>
      <c r="N393" t="str">
        <f t="shared" si="44"/>
        <v>N/A</v>
      </c>
    </row>
    <row r="394" spans="1:14" x14ac:dyDescent="0.3">
      <c r="I394" t="str">
        <f t="shared" si="39"/>
        <v>N/A</v>
      </c>
      <c r="J394" t="str">
        <f t="shared" si="40"/>
        <v>N/A</v>
      </c>
      <c r="K394" t="str">
        <f t="shared" si="41"/>
        <v>N/A</v>
      </c>
      <c r="L394" t="str">
        <f t="shared" si="42"/>
        <v>N/A</v>
      </c>
      <c r="M394" t="str">
        <f t="shared" si="43"/>
        <v>N/A</v>
      </c>
      <c r="N394" t="str">
        <f t="shared" si="44"/>
        <v>N/A</v>
      </c>
    </row>
    <row r="395" spans="1:14" x14ac:dyDescent="0.3">
      <c r="I395" t="str">
        <f t="shared" si="39"/>
        <v>N/A</v>
      </c>
      <c r="J395" t="str">
        <f t="shared" si="40"/>
        <v>N/A</v>
      </c>
      <c r="K395" t="str">
        <f t="shared" si="41"/>
        <v>N/A</v>
      </c>
      <c r="L395" t="str">
        <f t="shared" si="42"/>
        <v>N/A</v>
      </c>
      <c r="M395" t="str">
        <f t="shared" si="43"/>
        <v>N/A</v>
      </c>
      <c r="N395" t="str">
        <f t="shared" si="44"/>
        <v>N/A</v>
      </c>
    </row>
    <row r="396" spans="1:14" x14ac:dyDescent="0.3">
      <c r="A396" s="1">
        <v>0</v>
      </c>
      <c r="B396" t="s">
        <v>121</v>
      </c>
      <c r="C396" t="s">
        <v>3105</v>
      </c>
      <c r="I396" t="str">
        <f t="shared" si="39"/>
        <v>N/A</v>
      </c>
      <c r="J396">
        <f t="shared" si="40"/>
        <v>18680000</v>
      </c>
      <c r="K396" t="str">
        <f t="shared" si="41"/>
        <v>N/A</v>
      </c>
      <c r="L396" t="str">
        <f t="shared" si="42"/>
        <v>N/A</v>
      </c>
      <c r="M396" t="str">
        <f t="shared" si="43"/>
        <v>N/A</v>
      </c>
      <c r="N396" t="str">
        <f t="shared" si="44"/>
        <v>N/A</v>
      </c>
    </row>
    <row r="397" spans="1:14" x14ac:dyDescent="0.3">
      <c r="A397" s="1">
        <v>1</v>
      </c>
      <c r="B397" t="s">
        <v>122</v>
      </c>
      <c r="C397" t="s">
        <v>9442</v>
      </c>
      <c r="I397" t="str">
        <f t="shared" si="39"/>
        <v>N/A</v>
      </c>
      <c r="J397">
        <f t="shared" si="40"/>
        <v>432920000</v>
      </c>
      <c r="K397" t="str">
        <f t="shared" si="41"/>
        <v>N/A</v>
      </c>
      <c r="L397" t="str">
        <f t="shared" si="42"/>
        <v>N/A</v>
      </c>
      <c r="M397" t="str">
        <f t="shared" si="43"/>
        <v>N/A</v>
      </c>
      <c r="N397" t="str">
        <f t="shared" si="44"/>
        <v>N/A</v>
      </c>
    </row>
    <row r="398" spans="1:14" x14ac:dyDescent="0.3">
      <c r="A398" s="1">
        <v>2</v>
      </c>
      <c r="B398" t="s">
        <v>123</v>
      </c>
      <c r="C398" t="s">
        <v>9443</v>
      </c>
      <c r="I398" t="str">
        <f t="shared" si="39"/>
        <v>N/A</v>
      </c>
      <c r="J398">
        <f t="shared" si="40"/>
        <v>-0.95</v>
      </c>
      <c r="K398" t="str">
        <f t="shared" si="41"/>
        <v>N/A</v>
      </c>
      <c r="L398" t="str">
        <f t="shared" si="42"/>
        <v>N/A</v>
      </c>
      <c r="M398" t="str">
        <f t="shared" si="43"/>
        <v>N/A</v>
      </c>
      <c r="N398" t="str">
        <f t="shared" si="44"/>
        <v>N/A</v>
      </c>
    </row>
    <row r="399" spans="1:14" x14ac:dyDescent="0.3">
      <c r="A399" s="1">
        <v>3</v>
      </c>
      <c r="B399" t="s">
        <v>124</v>
      </c>
      <c r="I399" t="str">
        <f t="shared" si="39"/>
        <v>N/A</v>
      </c>
      <c r="J399" t="str">
        <f t="shared" si="40"/>
        <v>N/A</v>
      </c>
      <c r="K399" t="str">
        <f t="shared" si="41"/>
        <v>N/A</v>
      </c>
      <c r="L399" t="str">
        <f t="shared" si="42"/>
        <v>N/A</v>
      </c>
      <c r="M399" t="str">
        <f t="shared" si="43"/>
        <v>N/A</v>
      </c>
      <c r="N399" t="str">
        <f t="shared" si="44"/>
        <v>N/A</v>
      </c>
    </row>
    <row r="400" spans="1:14" x14ac:dyDescent="0.3">
      <c r="A400" s="1">
        <v>4</v>
      </c>
      <c r="B400" t="s">
        <v>126</v>
      </c>
    </row>
    <row r="401" spans="1:3" x14ac:dyDescent="0.3">
      <c r="A401" s="1">
        <v>5</v>
      </c>
      <c r="B401" t="s">
        <v>128</v>
      </c>
      <c r="C401" t="s">
        <v>9444</v>
      </c>
    </row>
    <row r="402" spans="1:3" x14ac:dyDescent="0.3">
      <c r="A402" s="1">
        <v>6</v>
      </c>
      <c r="B402" t="s">
        <v>130</v>
      </c>
    </row>
    <row r="403" spans="1:3" x14ac:dyDescent="0.3">
      <c r="A403" s="1">
        <v>7</v>
      </c>
      <c r="B403" t="s">
        <v>132</v>
      </c>
      <c r="C403" t="s">
        <v>6522</v>
      </c>
    </row>
    <row r="404" spans="1:3" x14ac:dyDescent="0.3">
      <c r="A404" s="1">
        <v>8</v>
      </c>
      <c r="B404" t="s">
        <v>133</v>
      </c>
      <c r="C404" t="s">
        <v>9445</v>
      </c>
    </row>
    <row r="450" spans="2:40" x14ac:dyDescent="0.3">
      <c r="B450" t="str">
        <f>"ROIC Super Tree"</f>
        <v>ROIC Super Tree</v>
      </c>
    </row>
    <row r="452" spans="2:40" x14ac:dyDescent="0.3">
      <c r="AK452" t="str">
        <f>"Change in Gross Margin / Sales"</f>
        <v>Change in Gross Margin / Sales</v>
      </c>
    </row>
    <row r="453" spans="2:40" x14ac:dyDescent="0.3">
      <c r="X453" t="str">
        <f>"Gross Margin"</f>
        <v>Gross Margin</v>
      </c>
      <c r="AK453" t="str">
        <f>K476</f>
        <v>12-13</v>
      </c>
      <c r="AL453" t="str">
        <f>L476</f>
        <v>13-14</v>
      </c>
      <c r="AM453" t="str">
        <f>M476</f>
        <v>14-15</v>
      </c>
      <c r="AN453" t="str">
        <f>N476</f>
        <v>15-16</v>
      </c>
    </row>
    <row r="454" spans="2:40" x14ac:dyDescent="0.3">
      <c r="X454" t="str">
        <f>D476</f>
        <v>2012</v>
      </c>
      <c r="Y454" t="str">
        <f>E476</f>
        <v>2013</v>
      </c>
      <c r="Z454" t="str">
        <f>F476</f>
        <v>2014</v>
      </c>
      <c r="AA454" t="str">
        <f>G476</f>
        <v>2015</v>
      </c>
      <c r="AB454" t="str">
        <f>H476</f>
        <v>2016</v>
      </c>
      <c r="AK454">
        <f ca="1">Y455-X455</f>
        <v>1.5431011742598866E-2</v>
      </c>
      <c r="AL454">
        <f ca="1">Z455-Y455</f>
        <v>-2.2338072711120205E-2</v>
      </c>
      <c r="AM454">
        <f ca="1">AA455-Z455</f>
        <v>9.3287872104408365E-3</v>
      </c>
      <c r="AN454">
        <f ca="1">AB455-AA455</f>
        <v>1.9580285916952489E-3</v>
      </c>
    </row>
    <row r="455" spans="2:40" x14ac:dyDescent="0.3">
      <c r="X455">
        <f ca="1">IFERROR((INDIRECT("J" &amp; MATCH("Gross Income",B145:B403,0) +144))/(INDIRECT("J" &amp; MATCH("Sales/Revenue",B145:B403,0) +144)), IFERROR((1 - (INDIRECT("J" &amp; MATCH("Cost of Goods Sold*",B145:B403,0) +144))/(INDIRECT("J" &amp; MATCH("Sales/Revenue",B145:B403,0) +144))),(INDIRECT("J" &amp; MATCH("Operating Income",B145:B403,0) +144))/(INDIRECT("J" &amp; MATCH("Sales/Revenue",B145:B403,0) +144))))</f>
        <v>0.71188612099644133</v>
      </c>
      <c r="Y455">
        <f ca="1">IFERROR((INDIRECT("K" &amp; MATCH("Gross Income",B145:B403,0) +144))/(INDIRECT("K" &amp; MATCH("Sales/Revenue",B145:B403,0) +144)), IFERROR((1 - (INDIRECT("K" &amp; MATCH("Cost of Goods Sold*",B145:B403,0) +144))/(INDIRECT("K" &amp; MATCH("Sales/Revenue",B145:B403,0) +144))),(INDIRECT("K" &amp; MATCH("Operating Income",B145:B403,0) +144))/(INDIRECT("K" &amp; MATCH("Sales/Revenue",B145:B403,0) +144))))</f>
        <v>0.7273171327390402</v>
      </c>
      <c r="Z455">
        <f ca="1">IFERROR((INDIRECT("L" &amp; MATCH("Gross Income",B145:B403,0) +144))/(INDIRECT("L" &amp; MATCH("Sales/Revenue",B145:B403,0) +144)), IFERROR((1 - (INDIRECT("L" &amp; MATCH("Cost of Goods Sold*",B145:B403,0) +144))/(INDIRECT("L" &amp; MATCH("Sales/Revenue",B145:B403,0) +144))),(INDIRECT("L" &amp; MATCH("Operating Income",B145:B403,0) +144))/(INDIRECT("L" &amp; MATCH("Sales/Revenue",B145:B403,0) +144))))</f>
        <v>0.70497906002791999</v>
      </c>
      <c r="AA455">
        <f ca="1">IFERROR((INDIRECT("M" &amp; MATCH("Gross Income",B145:B403,0) +144))/(INDIRECT("M" &amp; MATCH("Sales/Revenue",B145:B403,0) +144)), IFERROR((1 - (INDIRECT("M" &amp; MATCH("Cost of Goods Sold*",B145:B403,0) +144))/(INDIRECT("M" &amp; MATCH("Sales/Revenue",B145:B403,0) +144))),(INDIRECT("M" &amp; MATCH("Operating Income",B145:B403,0) +144))/(INDIRECT("M" &amp; MATCH("Sales/Revenue",B145:B403,0) +144))))</f>
        <v>0.71430784723836083</v>
      </c>
      <c r="AB455">
        <f ca="1">IFERROR((INDIRECT("N" &amp; MATCH("Gross Income",B145:B403,0) +144))/(INDIRECT("N" &amp; MATCH("Sales/Revenue",B145:B403,0) +144)), IFERROR((1 - (INDIRECT("N" &amp; MATCH("Cost of Goods Sold*",B145:B403,0) +144))/(INDIRECT("N" &amp; MATCH("Sales/Revenue",B145:B403,0) +144))),(INDIRECT("N" &amp; MATCH("Operating Income",B145:B403,0) +144))/(INDIRECT("N" &amp; MATCH("Sales/Revenue",B145:B403,0) +144))))</f>
        <v>0.71626587583005608</v>
      </c>
    </row>
    <row r="460" spans="2:40" x14ac:dyDescent="0.3">
      <c r="Q460" t="str">
        <f>"Operating Margin"</f>
        <v>Operating Margin</v>
      </c>
    </row>
    <row r="461" spans="2:40" x14ac:dyDescent="0.3">
      <c r="Q461" t="str">
        <f>D476</f>
        <v>2012</v>
      </c>
      <c r="R461" t="str">
        <f>E476</f>
        <v>2013</v>
      </c>
      <c r="S461" t="str">
        <f>F476</f>
        <v>2014</v>
      </c>
      <c r="T461" t="str">
        <f>G476</f>
        <v>2015</v>
      </c>
      <c r="U461" t="str">
        <f>H476</f>
        <v>2016</v>
      </c>
      <c r="X461" t="str">
        <f>"SGA / Sales"</f>
        <v>SGA / Sales</v>
      </c>
      <c r="AE461" t="str">
        <f>"Change in Operating Margin"</f>
        <v>Change in Operating Margin</v>
      </c>
      <c r="AK461" t="str">
        <f>"Change in SGA / Sales"</f>
        <v>Change in SGA / Sales</v>
      </c>
    </row>
    <row r="462" spans="2:40" x14ac:dyDescent="0.3">
      <c r="Q462">
        <f ca="1">X455-X463-X471</f>
        <v>-0.12953736654804265</v>
      </c>
      <c r="R462">
        <f ca="1">Y455-Y463-Y471</f>
        <v>-0.14299670289412625</v>
      </c>
      <c r="S462">
        <f ca="1">Z455-Z463-Z471</f>
        <v>-0.12191717077710562</v>
      </c>
      <c r="T462">
        <f ca="1">AA455-AA463-AA471</f>
        <v>-0.24153691223177626</v>
      </c>
      <c r="U462">
        <f ca="1">AB455-AB463-AB471</f>
        <v>-0.25446457352846369</v>
      </c>
      <c r="X462" t="str">
        <f>D476</f>
        <v>2012</v>
      </c>
      <c r="Y462" t="str">
        <f>E476</f>
        <v>2013</v>
      </c>
      <c r="Z462" t="str">
        <f>F476</f>
        <v>2014</v>
      </c>
      <c r="AA462" t="str">
        <f>G476</f>
        <v>2015</v>
      </c>
      <c r="AB462" t="str">
        <f>H476</f>
        <v>2016</v>
      </c>
      <c r="AE462" t="str">
        <f>K476</f>
        <v>12-13</v>
      </c>
      <c r="AF462" t="str">
        <f>L476</f>
        <v>13-14</v>
      </c>
      <c r="AG462" t="str">
        <f>M476</f>
        <v>14-15</v>
      </c>
      <c r="AH462" t="str">
        <f>N476</f>
        <v>15-16</v>
      </c>
      <c r="AK462" t="str">
        <f>K476</f>
        <v>12-13</v>
      </c>
      <c r="AL462" t="str">
        <f>L476</f>
        <v>13-14</v>
      </c>
      <c r="AM462" t="str">
        <f>M476</f>
        <v>14-15</v>
      </c>
      <c r="AN462" t="str">
        <f>N476</f>
        <v>15-16</v>
      </c>
    </row>
    <row r="463" spans="2:40" x14ac:dyDescent="0.3">
      <c r="X463">
        <f ca="1">(INDIRECT("J" &amp; MATCH("SG&amp;A Expense",B145:B403,0) +144))/(INDIRECT("J" &amp; MATCH("Sales/Revenue",B145:B403,0) +144))</f>
        <v>0.81437722419928826</v>
      </c>
      <c r="Y463">
        <f ca="1">(INDIRECT("K" &amp; MATCH("SG&amp;A Expense",B145:B403,0) +144))/(INDIRECT("K" &amp; MATCH("Sales/Revenue",B145:B403,0) +144))</f>
        <v>0.84564659909634876</v>
      </c>
      <c r="Z463">
        <f ca="1">(INDIRECT("L" &amp; MATCH("SG&amp;A Expense",B145:B403,0) +144))/(INDIRECT("L" &amp; MATCH("Sales/Revenue",B145:B403,0) +144))</f>
        <v>0.78250348999534669</v>
      </c>
      <c r="AA463">
        <f ca="1">(INDIRECT("M" &amp; MATCH("SG&amp;A Expense",B145:B403,0) +144))/(INDIRECT("M" &amp; MATCH("Sales/Revenue",B145:B403,0) +144))</f>
        <v>0.90719652955302499</v>
      </c>
      <c r="AB463">
        <f ca="1">(INDIRECT("N" &amp; MATCH("SG&amp;A Expense",B145:B403,0) +144))/(INDIRECT("N" &amp; MATCH("Sales/Revenue",B145:B403,0) +144))</f>
        <v>0.91077299980658888</v>
      </c>
      <c r="AE463">
        <f ca="1">R462-Q462</f>
        <v>-1.3459336346083595E-2</v>
      </c>
      <c r="AF463">
        <f ca="1">S462-R462</f>
        <v>2.1079532117020627E-2</v>
      </c>
      <c r="AG463">
        <f ca="1">T462-S462</f>
        <v>-0.11961974145467064</v>
      </c>
      <c r="AH463">
        <f ca="1">U462-T462</f>
        <v>-1.2927661296687432E-2</v>
      </c>
      <c r="AK463">
        <f ca="1">Y463-X463</f>
        <v>3.1269374897060498E-2</v>
      </c>
      <c r="AL463">
        <f ca="1">Z463-Y463</f>
        <v>-6.3143109101002071E-2</v>
      </c>
      <c r="AM463">
        <f ca="1">AA463-Z463</f>
        <v>0.1246930395576783</v>
      </c>
      <c r="AN463">
        <f ca="1">AB463-AA463</f>
        <v>3.5764702535638904E-3</v>
      </c>
    </row>
    <row r="465" spans="4:40" x14ac:dyDescent="0.3">
      <c r="J465" t="str">
        <f>"EOY Pretax ROIC"</f>
        <v>EOY Pretax ROIC</v>
      </c>
    </row>
    <row r="466" spans="4:40" x14ac:dyDescent="0.3">
      <c r="J466" t="str">
        <f>D476</f>
        <v>2012</v>
      </c>
      <c r="K466" t="str">
        <f>E476</f>
        <v>2013</v>
      </c>
      <c r="L466" t="str">
        <f>F476</f>
        <v>2014</v>
      </c>
      <c r="M466" t="str">
        <f>G476</f>
        <v>2015</v>
      </c>
      <c r="N466" t="str">
        <f>H476</f>
        <v>2016</v>
      </c>
    </row>
    <row r="467" spans="4:40" x14ac:dyDescent="0.3">
      <c r="J467">
        <f ca="1">Q462*(1/Q490)</f>
        <v>-0.45978172999191574</v>
      </c>
      <c r="K467">
        <f ca="1">R462*(1/R490)</f>
        <v>-0.15186097782388794</v>
      </c>
      <c r="L467">
        <f ca="1">S462*(1/S490)</f>
        <v>-0.10591849935316945</v>
      </c>
      <c r="M467">
        <f ca="1">T462*(1/T490)</f>
        <v>-0.13355034908125238</v>
      </c>
      <c r="N467">
        <f ca="1">U462*(1/U490)</f>
        <v>-0.16157687899132142</v>
      </c>
    </row>
    <row r="469" spans="4:40" x14ac:dyDescent="0.3">
      <c r="X469" t="str">
        <f>"Depreciation / Sales"</f>
        <v>Depreciation / Sales</v>
      </c>
    </row>
    <row r="470" spans="4:40" x14ac:dyDescent="0.3">
      <c r="Q470" t="str">
        <f>"Change in EOY Pretax ROIC"</f>
        <v>Change in EOY Pretax ROIC</v>
      </c>
      <c r="X470" t="str">
        <f>D476</f>
        <v>2012</v>
      </c>
      <c r="Y470" t="str">
        <f>E476</f>
        <v>2013</v>
      </c>
      <c r="Z470" t="str">
        <f>F476</f>
        <v>2014</v>
      </c>
      <c r="AA470" t="str">
        <f>G476</f>
        <v>2015</v>
      </c>
      <c r="AB470" t="str">
        <f>H476</f>
        <v>2016</v>
      </c>
    </row>
    <row r="471" spans="4:40" x14ac:dyDescent="0.3">
      <c r="Q471" t="str">
        <f>K476</f>
        <v>12-13</v>
      </c>
      <c r="R471" t="str">
        <f>L476</f>
        <v>13-14</v>
      </c>
      <c r="S471" t="str">
        <f>M476</f>
        <v>14-15</v>
      </c>
      <c r="T471" t="str">
        <f>N476</f>
        <v>15-16</v>
      </c>
      <c r="X471">
        <f ca="1">(INDIRECT("J" &amp; MATCH("Depreciation &amp; Amortization Expense",B145:B403,0) +144))/(INDIRECT("J" &amp; MATCH("Sales/Revenue",B145:B403,0) +144))</f>
        <v>2.7046263345195731E-2</v>
      </c>
      <c r="Y471">
        <f ca="1">(INDIRECT("K" &amp; MATCH("Depreciation &amp; Amortization Expense",B145:B403,0) +144))/(INDIRECT("K" &amp; MATCH("Sales/Revenue",B145:B403,0) +144))</f>
        <v>2.4667236536817683E-2</v>
      </c>
      <c r="Z471">
        <f ca="1">(INDIRECT("L" &amp; MATCH("Depreciation &amp; Amortization Expense",B145:B403,0) +144))/(INDIRECT("L" &amp; MATCH("Sales/Revenue",B145:B403,0) +144))</f>
        <v>4.4392740809678921E-2</v>
      </c>
      <c r="AA471">
        <f ca="1">(INDIRECT("M" &amp; MATCH("Depreciation &amp; Amortization Expense",B145:B403,0) +144))/(INDIRECT("M" &amp; MATCH("Sales/Revenue",B145:B403,0) +144))</f>
        <v>4.8648229917112096E-2</v>
      </c>
      <c r="AB471">
        <f ca="1">(INDIRECT("N" &amp; MATCH("Depreciation &amp; Amortization Expense",B145:B403,0) +144))/(INDIRECT("N" &amp; MATCH("Sales/Revenue",B145:B403,0) +144))</f>
        <v>5.9957449551930886E-2</v>
      </c>
    </row>
    <row r="472" spans="4:40" x14ac:dyDescent="0.3">
      <c r="Q472">
        <f ca="1">K467-J467</f>
        <v>0.30792075216802783</v>
      </c>
      <c r="R472">
        <f ca="1">L467-K467</f>
        <v>4.5942478470718487E-2</v>
      </c>
      <c r="S472">
        <f ca="1">M467-L467</f>
        <v>-2.7631849728082927E-2</v>
      </c>
      <c r="T472">
        <f ca="1">N467-M467</f>
        <v>-2.8026529910069042E-2</v>
      </c>
      <c r="AK472" t="str">
        <f>"Change in Depreciation / Sales"</f>
        <v>Change in Depreciation / Sales</v>
      </c>
    </row>
    <row r="473" spans="4:40" x14ac:dyDescent="0.3">
      <c r="AK473" t="str">
        <f>K476</f>
        <v>12-13</v>
      </c>
      <c r="AL473" t="str">
        <f>L476</f>
        <v>13-14</v>
      </c>
      <c r="AM473" t="str">
        <f>M476</f>
        <v>14-15</v>
      </c>
      <c r="AN473" t="str">
        <f>N476</f>
        <v>15-16</v>
      </c>
    </row>
    <row r="474" spans="4:40" x14ac:dyDescent="0.3">
      <c r="AK474">
        <f ca="1">Y471-X471</f>
        <v>-2.3790268083780479E-3</v>
      </c>
      <c r="AL474">
        <f ca="1">Z471-Y471</f>
        <v>1.9725504272861238E-2</v>
      </c>
      <c r="AM474">
        <f ca="1">AA471-Z471</f>
        <v>4.2554891074331747E-3</v>
      </c>
      <c r="AN474">
        <f ca="1">AB471-AA471</f>
        <v>1.130921963481879E-2</v>
      </c>
    </row>
    <row r="475" spans="4:40" x14ac:dyDescent="0.3">
      <c r="D475" t="str">
        <f>"EOY ROIC"</f>
        <v>EOY ROIC</v>
      </c>
      <c r="K475" t="str">
        <f>"Change in EOY ROIC"</f>
        <v>Change in EOY ROIC</v>
      </c>
    </row>
    <row r="476" spans="4:40" x14ac:dyDescent="0.3">
      <c r="D476" t="str">
        <f>C144</f>
        <v>2012</v>
      </c>
      <c r="E476" t="str">
        <f>D144</f>
        <v>2013</v>
      </c>
      <c r="F476" t="str">
        <f>E144</f>
        <v>2014</v>
      </c>
      <c r="G476" t="str">
        <f>F144</f>
        <v>2015</v>
      </c>
      <c r="H476" t="str">
        <f>G144</f>
        <v>2016</v>
      </c>
      <c r="K476" t="str">
        <f>RIGHT(D476,2) &amp; "-" &amp; RIGHT(E476,2)</f>
        <v>12-13</v>
      </c>
      <c r="L476" t="str">
        <f>RIGHT(E476,2) &amp; "-" &amp; RIGHT(F476,2)</f>
        <v>13-14</v>
      </c>
      <c r="M476" t="str">
        <f>RIGHT(F476,2) &amp; "-" &amp; RIGHT(G476,2)</f>
        <v>14-15</v>
      </c>
      <c r="N476" t="str">
        <f>RIGHT(G476,2) &amp; "-" &amp; RIGHT(H476,2)</f>
        <v>15-16</v>
      </c>
    </row>
    <row r="477" spans="4:40" x14ac:dyDescent="0.3">
      <c r="D477">
        <f ca="1">J467*(1-J487)</f>
        <v>-0.46285513727795791</v>
      </c>
      <c r="E477">
        <f ca="1">K467*(1-K487)</f>
        <v>-0.15209991992186259</v>
      </c>
      <c r="F477">
        <f ca="1">L467*(1-L487)</f>
        <v>-0.10613452595877233</v>
      </c>
      <c r="G477">
        <f ca="1">M467*(1-M487)</f>
        <v>-0.13372723696083019</v>
      </c>
      <c r="H477">
        <f ca="1">N467*(1-N487)</f>
        <v>-0.16177096533245214</v>
      </c>
      <c r="K477">
        <f ca="1">E477-D477</f>
        <v>0.31075521735609535</v>
      </c>
      <c r="L477">
        <f ca="1">F477-E477</f>
        <v>4.5965393963090254E-2</v>
      </c>
      <c r="M477">
        <f ca="1">G477-F477</f>
        <v>-2.759271100205786E-2</v>
      </c>
      <c r="N477">
        <f ca="1">H477-G477</f>
        <v>-2.8043728371621945E-2</v>
      </c>
    </row>
    <row r="479" spans="4:40" x14ac:dyDescent="0.3">
      <c r="Q479" t="str">
        <f>"Change in Cash Tax Rate"</f>
        <v>Change in Cash Tax Rate</v>
      </c>
    </row>
    <row r="480" spans="4:40" x14ac:dyDescent="0.3">
      <c r="Q480" t="str">
        <f>K476</f>
        <v>12-13</v>
      </c>
      <c r="R480" t="str">
        <f>L476</f>
        <v>13-14</v>
      </c>
      <c r="S480" t="str">
        <f>M476</f>
        <v>14-15</v>
      </c>
      <c r="T480" t="str">
        <f>N476</f>
        <v>15-16</v>
      </c>
    </row>
    <row r="481" spans="10:40" x14ac:dyDescent="0.3">
      <c r="Q481">
        <f ca="1">K487-J487</f>
        <v>5.1110654051830517E-3</v>
      </c>
      <c r="R481">
        <f ca="1">L487-K487</f>
        <v>-4.6612843275389598E-4</v>
      </c>
      <c r="S481">
        <f ca="1">M487-L487</f>
        <v>7.1505169492219137E-4</v>
      </c>
      <c r="T481">
        <f ca="1">N487-M487</f>
        <v>1.2330211005707678E-4</v>
      </c>
      <c r="X481" t="str">
        <f>"Op WC / Sales"</f>
        <v>Op WC / Sales</v>
      </c>
    </row>
    <row r="482" spans="10:40" x14ac:dyDescent="0.3">
      <c r="X482" t="str">
        <f>D476</f>
        <v>2012</v>
      </c>
      <c r="Y482" t="str">
        <f>E476</f>
        <v>2013</v>
      </c>
      <c r="Z482" t="str">
        <f>F476</f>
        <v>2014</v>
      </c>
      <c r="AA482" t="str">
        <f>G476</f>
        <v>2015</v>
      </c>
      <c r="AB482" t="str">
        <f>H476</f>
        <v>2016</v>
      </c>
      <c r="AK482" t="str">
        <f>"Change in Op WC / Sales"</f>
        <v>Change in Op WC / Sales</v>
      </c>
    </row>
    <row r="483" spans="10:40" x14ac:dyDescent="0.3">
      <c r="X483">
        <f ca="1">(INDIRECT("J" &amp; MATCH("Total Current Assets",B145:B403,0) +144) - INDIRECT("J" &amp; MATCH("Total Current Liabilities",B145:B403,0) +144))/(INDIRECT("J" &amp; MATCH("Sales/Revenue",B145:B403,0) +144))</f>
        <v>0.23245551601423486</v>
      </c>
      <c r="Y483">
        <f ca="1">(INDIRECT("K" &amp; MATCH("Total Current Assets",B145:B403,0) +144) - INDIRECT("K" &amp; MATCH("Total Current Liabilities",B145:B403,0) +144))/(INDIRECT("K" &amp; MATCH("Sales/Revenue",B145:B403,0) +144))</f>
        <v>0.31481255342532666</v>
      </c>
      <c r="Z483">
        <f ca="1">(INDIRECT("L" &amp; MATCH("Total Current Assets",B145:B403,0) +144) - INDIRECT("L" &amp; MATCH("Total Current Liabilities",B145:B403,0) +144))/(INDIRECT("L" &amp; MATCH("Sales/Revenue",B145:B403,0) +144))</f>
        <v>0.63164262447650066</v>
      </c>
      <c r="AA483">
        <f ca="1">(INDIRECT("M" &amp; MATCH("Total Current Assets",B145:B403,0) +144) - INDIRECT("M" &amp; MATCH("Total Current Liabilities",B145:B403,0) +144))/(INDIRECT("M" &amp; MATCH("Sales/Revenue",B145:B403,0) +144))</f>
        <v>0.33434038267875127</v>
      </c>
      <c r="AB483">
        <f ca="1">(INDIRECT("N" &amp; MATCH("Total Current Assets",B145:B403,0) +144) - INDIRECT("N" &amp; MATCH("Total Current Liabilities",B145:B403,0) +144))/(INDIRECT("N" &amp; MATCH("Sales/Revenue",B145:B403,0) +144))</f>
        <v>0.36677196828057507</v>
      </c>
      <c r="AK483" t="str">
        <f>K476</f>
        <v>12-13</v>
      </c>
      <c r="AL483" t="str">
        <f>L476</f>
        <v>13-14</v>
      </c>
      <c r="AM483" t="str">
        <f>M476</f>
        <v>14-15</v>
      </c>
      <c r="AN483" t="str">
        <f>N476</f>
        <v>15-16</v>
      </c>
    </row>
    <row r="484" spans="10:40" x14ac:dyDescent="0.3">
      <c r="AK484">
        <f ca="1">Y483-X483</f>
        <v>8.2357037411091794E-2</v>
      </c>
      <c r="AL484">
        <f ca="1">Z483-Y483</f>
        <v>0.316830071051174</v>
      </c>
      <c r="AM484">
        <f ca="1">AA483-Z483</f>
        <v>-0.29730224179774939</v>
      </c>
      <c r="AN484">
        <f ca="1">AB483-AA483</f>
        <v>3.2431585601823798E-2</v>
      </c>
    </row>
    <row r="485" spans="10:40" x14ac:dyDescent="0.3">
      <c r="J485" t="str">
        <f>"Cash Tax Rate"</f>
        <v>Cash Tax Rate</v>
      </c>
    </row>
    <row r="486" spans="10:40" x14ac:dyDescent="0.3">
      <c r="J486" t="str">
        <f>D476</f>
        <v>2012</v>
      </c>
      <c r="K486" t="str">
        <f>E476</f>
        <v>2013</v>
      </c>
      <c r="L486" t="str">
        <f>F476</f>
        <v>2014</v>
      </c>
      <c r="M486" t="str">
        <f>G476</f>
        <v>2015</v>
      </c>
      <c r="N486" t="str">
        <f>H476</f>
        <v>2016</v>
      </c>
    </row>
    <row r="487" spans="10:40" x14ac:dyDescent="0.3">
      <c r="J487">
        <f ca="1">(INDIRECT("J" &amp; MATCH("Income Tax",B145:B403,0) +144))/(INDIRECT("J" &amp; MATCH("Pretax Income",B145:B403,0) +144))</f>
        <v>-6.6844919786096255E-3</v>
      </c>
      <c r="K487">
        <f ca="1">(INDIRECT("K" &amp; MATCH("Income Tax",B145:B403,0) +144))/(INDIRECT("K" &amp; MATCH("Pretax Income",B145:B403,0) +144))</f>
        <v>-1.5734265734265735E-3</v>
      </c>
      <c r="L487">
        <f ca="1">(INDIRECT("L" &amp; MATCH("Income Tax",B145:B403,0) +144))/(INDIRECT("L" &amp; MATCH("Pretax Income",B145:B403,0) +144))</f>
        <v>-2.0395550061804695E-3</v>
      </c>
      <c r="M487">
        <f ca="1">(INDIRECT("M" &amp; MATCH("Income Tax",B145:B403,0) +144))/(INDIRECT("M" &amp; MATCH("Pretax Income",B145:B403,0) +144))</f>
        <v>-1.3245033112582781E-3</v>
      </c>
      <c r="N487">
        <f ca="1">(INDIRECT("N" &amp; MATCH("Income Tax",B145:B403,0) +144))/(INDIRECT("N" &amp; MATCH("Pretax Income",B145:B403,0) +144))</f>
        <v>-1.2012012012012014E-3</v>
      </c>
    </row>
    <row r="488" spans="10:40" x14ac:dyDescent="0.3">
      <c r="Q488" t="str">
        <f>"Invested Capital / Sales"</f>
        <v>Invested Capital / Sales</v>
      </c>
    </row>
    <row r="489" spans="10:40" x14ac:dyDescent="0.3">
      <c r="Q489" t="str">
        <f>D476</f>
        <v>2012</v>
      </c>
      <c r="R489" t="str">
        <f>E476</f>
        <v>2013</v>
      </c>
      <c r="S489" t="str">
        <f>F476</f>
        <v>2014</v>
      </c>
      <c r="T489" t="str">
        <f>G476</f>
        <v>2015</v>
      </c>
      <c r="U489" t="str">
        <f>H476</f>
        <v>2016</v>
      </c>
      <c r="X489" t="str">
        <f>"PPE / Sales"</f>
        <v>PPE / Sales</v>
      </c>
    </row>
    <row r="490" spans="10:40" x14ac:dyDescent="0.3">
      <c r="Q490">
        <f ca="1">SUM(X483,X491,X499)</f>
        <v>0.28173665480427046</v>
      </c>
      <c r="R490">
        <f ca="1">SUM(Y483,Y491,Y499)</f>
        <v>0.94162901453168879</v>
      </c>
      <c r="S490">
        <f ca="1">SUM(Z483,Z491,Z499)</f>
        <v>1.1510469986040019</v>
      </c>
      <c r="T490">
        <f ca="1">SUM(AA483,AA491,AA499)</f>
        <v>1.8085831590363313</v>
      </c>
      <c r="U490">
        <f ca="1">SUM(AB483,AB491,AB499)</f>
        <v>1.5748823415640514</v>
      </c>
      <c r="X490" t="str">
        <f>D476</f>
        <v>2012</v>
      </c>
      <c r="Y490" t="str">
        <f>E476</f>
        <v>2013</v>
      </c>
      <c r="Z490" t="str">
        <f>F476</f>
        <v>2014</v>
      </c>
      <c r="AA490" t="str">
        <f>G476</f>
        <v>2015</v>
      </c>
      <c r="AB490" t="str">
        <f>H476</f>
        <v>2016</v>
      </c>
      <c r="AE490" t="str">
        <f>"Change in Invested Capital / Sales"</f>
        <v>Change in Invested Capital / Sales</v>
      </c>
      <c r="AK490" t="str">
        <f>"Change in PPE / Sales"</f>
        <v>Change in PPE / Sales</v>
      </c>
    </row>
    <row r="491" spans="10:40" x14ac:dyDescent="0.3">
      <c r="X491">
        <f ca="1">(INDIRECT("J" &amp; MATCH("Net Property, Plant &amp; Equipment",B145:B403,0) +144))/(INDIRECT("J" &amp; MATCH("Sales/Revenue",B145:B403,0) +144))</f>
        <v>4.8825622775800714E-2</v>
      </c>
      <c r="Y491">
        <f ca="1">(INDIRECT("K" &amp; MATCH("Net Property, Plant &amp; Equipment",B145:B403,0) +144))/(INDIRECT("K" &amp; MATCH("Sales/Revenue",B145:B403,0) +144))</f>
        <v>6.8872878251312733E-2</v>
      </c>
      <c r="Z491">
        <f ca="1">(INDIRECT("L" &amp; MATCH("Net Property, Plant &amp; Equipment",B145:B403,0) +144))/(INDIRECT("L" &amp; MATCH("Sales/Revenue",B145:B403,0) +144))</f>
        <v>0.10749185667752444</v>
      </c>
      <c r="AA491">
        <f ca="1">(INDIRECT("M" &amp; MATCH("Net Property, Plant &amp; Equipment",B145:B403,0) +144))/(INDIRECT("M" &amp; MATCH("Sales/Revenue",B145:B403,0) +144))</f>
        <v>0.24231156557440545</v>
      </c>
      <c r="AB491">
        <f ca="1">(INDIRECT("N" &amp; MATCH("Net Property, Plant &amp; Equipment",B145:B403,0) +144))/(INDIRECT("N" &amp; MATCH("Sales/Revenue",B145:B403,0) +144))</f>
        <v>0.19341112758687384</v>
      </c>
      <c r="AE491" t="str">
        <f>K476</f>
        <v>12-13</v>
      </c>
      <c r="AF491" t="str">
        <f>L476</f>
        <v>13-14</v>
      </c>
      <c r="AG491" t="str">
        <f>M476</f>
        <v>14-15</v>
      </c>
      <c r="AH491" t="str">
        <f>N476</f>
        <v>15-16</v>
      </c>
      <c r="AK491" t="str">
        <f>K476</f>
        <v>12-13</v>
      </c>
      <c r="AL491" t="str">
        <f>L476</f>
        <v>13-14</v>
      </c>
      <c r="AM491" t="str">
        <f>M476</f>
        <v>14-15</v>
      </c>
      <c r="AN491" t="str">
        <f>N476</f>
        <v>15-16</v>
      </c>
    </row>
    <row r="492" spans="10:40" x14ac:dyDescent="0.3">
      <c r="AE492">
        <f ca="1">R490-Q490</f>
        <v>0.65989235972741833</v>
      </c>
      <c r="AF492">
        <f ca="1">S490-R490</f>
        <v>0.20941798407231316</v>
      </c>
      <c r="AG492">
        <f ca="1">T490-S490</f>
        <v>0.65753616043232932</v>
      </c>
      <c r="AH492">
        <f ca="1">U490-T490</f>
        <v>-0.23370081747227989</v>
      </c>
      <c r="AK492">
        <f ca="1">Y491-X491</f>
        <v>2.0047255475512019E-2</v>
      </c>
      <c r="AL492">
        <f ca="1">Z491-Y491</f>
        <v>3.8618978426211703E-2</v>
      </c>
      <c r="AM492">
        <f ca="1">AA491-Z491</f>
        <v>0.134819708896881</v>
      </c>
      <c r="AN492">
        <f ca="1">AB491-AA491</f>
        <v>-4.8900437987531603E-2</v>
      </c>
    </row>
    <row r="497" spans="3:40" x14ac:dyDescent="0.3">
      <c r="X497" t="str">
        <f>"Intangibles / Sales"</f>
        <v>Intangibles / Sales</v>
      </c>
    </row>
    <row r="498" spans="3:40" x14ac:dyDescent="0.3">
      <c r="X498" t="str">
        <f>D476</f>
        <v>2012</v>
      </c>
      <c r="Y498" t="str">
        <f>E476</f>
        <v>2013</v>
      </c>
      <c r="Z498" t="str">
        <f>F476</f>
        <v>2014</v>
      </c>
      <c r="AA498" t="str">
        <f>G476</f>
        <v>2015</v>
      </c>
      <c r="AB498" t="str">
        <f>H476</f>
        <v>2016</v>
      </c>
      <c r="AK498" t="str">
        <f>"Change in Intagibles / Sales"</f>
        <v>Change in Intagibles / Sales</v>
      </c>
    </row>
    <row r="499" spans="3:40" x14ac:dyDescent="0.3">
      <c r="X499">
        <f ca="1">(INDIRECT("J" &amp; MATCH("Intangible Assets",B145:B403,0) +144))/(INDIRECT("J" &amp; MATCH("Sales/Revenue",B145:B403,0) +144))</f>
        <v>4.5551601423487542E-4</v>
      </c>
      <c r="Y499">
        <f ca="1">(INDIRECT("K" &amp; MATCH("Intangible Assets",B145:B403,0) +144))/(INDIRECT("K" &amp; MATCH("Sales/Revenue",B145:B403,0) +144))</f>
        <v>0.55794358285504941</v>
      </c>
      <c r="Z499">
        <f ca="1">(INDIRECT("L" &amp; MATCH("Intangible Assets",B145:B403,0) +144))/(INDIRECT("L" &amp; MATCH("Sales/Revenue",B145:B403,0) +144))</f>
        <v>0.41191251744997676</v>
      </c>
      <c r="AA499">
        <f ca="1">(INDIRECT("M" &amp; MATCH("Intangible Assets",B145:B403,0) +144))/(INDIRECT("M" &amp; MATCH("Sales/Revenue",B145:B403,0) +144))</f>
        <v>1.2319312107831746</v>
      </c>
      <c r="AB499">
        <f ca="1">(INDIRECT("N" &amp; MATCH("Intangible Assets",B145:B403,0) +144))/(INDIRECT("N" &amp; MATCH("Sales/Revenue",B145:B403,0) +144))</f>
        <v>1.0146992456966024</v>
      </c>
      <c r="AK499" t="str">
        <f>K476</f>
        <v>12-13</v>
      </c>
      <c r="AL499" t="str">
        <f>L476</f>
        <v>13-14</v>
      </c>
      <c r="AM499" t="str">
        <f>M476</f>
        <v>14-15</v>
      </c>
      <c r="AN499" t="str">
        <f>N476</f>
        <v>15-16</v>
      </c>
    </row>
    <row r="500" spans="3:40" x14ac:dyDescent="0.3">
      <c r="C500" t="s">
        <v>5615</v>
      </c>
      <c r="AK500">
        <f ca="1">Y499-X499</f>
        <v>0.55748806684081453</v>
      </c>
      <c r="AL500">
        <f ca="1">Z499-Y499</f>
        <v>-0.14603106540507266</v>
      </c>
      <c r="AM500">
        <f ca="1">AA499-Z499</f>
        <v>0.82001869333319788</v>
      </c>
      <c r="AN500">
        <f ca="1">AB499-AA499</f>
        <v>-0.21723196508657217</v>
      </c>
    </row>
    <row r="501" spans="3:40" x14ac:dyDescent="0.3">
      <c r="C501" t="s">
        <v>1072</v>
      </c>
    </row>
    <row r="502" spans="3:40" x14ac:dyDescent="0.3">
      <c r="C502" t="s">
        <v>1070</v>
      </c>
    </row>
    <row r="503" spans="3:40" x14ac:dyDescent="0.3">
      <c r="C503" t="s">
        <v>1785</v>
      </c>
    </row>
    <row r="504" spans="3:40" x14ac:dyDescent="0.3">
      <c r="C504" t="s">
        <v>2492</v>
      </c>
    </row>
    <row r="505" spans="3:40" x14ac:dyDescent="0.3">
      <c r="C505" t="s">
        <v>1785</v>
      </c>
    </row>
    <row r="506" spans="3:40" x14ac:dyDescent="0.3">
      <c r="C506" t="s">
        <v>4950</v>
      </c>
    </row>
    <row r="507" spans="3:40" x14ac:dyDescent="0.3">
      <c r="C507" t="s">
        <v>4349</v>
      </c>
    </row>
    <row r="508" spans="3:40" x14ac:dyDescent="0.3">
      <c r="C508" t="s">
        <v>3750</v>
      </c>
    </row>
    <row r="509" spans="3:40" x14ac:dyDescent="0.3">
      <c r="C509" t="s">
        <v>8972</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09"/>
  <sheetViews>
    <sheetView topLeftCell="B1" workbookViewId="0"/>
  </sheetViews>
  <sheetFormatPr defaultRowHeight="14.4" x14ac:dyDescent="0.3"/>
  <cols>
    <col min="1" max="1" width="0" hidden="1" customWidth="1"/>
    <col min="2" max="7" width="20.6640625" customWidth="1"/>
  </cols>
  <sheetData>
    <row r="1" spans="1:16" x14ac:dyDescent="0.3">
      <c r="B1" t="s">
        <v>0</v>
      </c>
      <c r="C1" t="s">
        <v>9446</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BJ's Restaurants</v>
      </c>
    </row>
    <row r="2" spans="1:16" x14ac:dyDescent="0.3">
      <c r="B2" t="s">
        <v>2</v>
      </c>
      <c r="C2" t="s">
        <v>9447</v>
      </c>
      <c r="K2" t="str">
        <f>LEFT(C1,FIND("(",C1) - 2)</f>
        <v>BJ's Restaurants, Inc.</v>
      </c>
    </row>
    <row r="3" spans="1:16" x14ac:dyDescent="0.3">
      <c r="J3">
        <f ca="1">RANDBETWEEN(1,6)</f>
        <v>3</v>
      </c>
      <c r="K3" t="str">
        <f>" is scheduled to report earnings "&amp;IFERROR("between "&amp;LEFT(C20,FIND("-",C20)-2)&amp;" and "&amp;RIGHT(C20,FIND("-",C20)-2),"on "&amp;C20)</f>
        <v xml:space="preserve"> is scheduled to report earnings on Jul 27, 2017</v>
      </c>
      <c r="L3" t="str">
        <f>" is slated to report earnings "&amp;IFERROR("between "&amp;LEFT(C20,FIND("-",C20)-2)&amp;" and "&amp;RIGHT(C20,FIND("-",C20)-2),"on "&amp;C20)</f>
        <v xml:space="preserve"> is slated to report earnings on Jul 27, 2017</v>
      </c>
      <c r="M3" t="str">
        <f>" will report earnings "&amp;IFERROR("between "&amp;LEFT(C20,FIND("-",C20)-2)&amp;" and "&amp;RIGHT(C20,FIND("-",C20)-2),"on "&amp;C20)</f>
        <v xml:space="preserve"> will report earnings on Jul 27, 2017</v>
      </c>
      <c r="N3" t="str">
        <f>" reports earnings "&amp;IFERROR("between "&amp;LEFT(C20,FIND("-",C20)-2)&amp;" and "&amp;RIGHT(C20,FIND("-",C20)-2),"on "&amp;C20)</f>
        <v xml:space="preserve"> reports earnings on Jul 27, 2017</v>
      </c>
      <c r="O3" t="str">
        <f>" plans to report earnings "&amp;IFERROR("between "&amp;LEFT(C20,FIND("-",C20)-2)&amp;" and "&amp;RIGHT(C20,FIND("-",C20)-2),"on "&amp;C20)</f>
        <v xml:space="preserve"> plans to report earnings on Jul 27, 2017</v>
      </c>
      <c r="P3" t="str">
        <f>" is going to report earnings "&amp;IFERROR("between "&amp;LEFT(C20,FIND("-",C20)-2)&amp;" and "&amp;RIGHT(C20,FIND("-",C20)-2),"on "&amp;C20)</f>
        <v xml:space="preserve"> is going to report earnings on Jul 27, 2017</v>
      </c>
    </row>
    <row r="4" spans="1:16" x14ac:dyDescent="0.3">
      <c r="B4" t="s">
        <v>4</v>
      </c>
      <c r="J4">
        <f ca="1">RANDBETWEEN(1,2)</f>
        <v>2</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$36.25, up 3.72% after opening slightly below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$36.25, up 3.72% after opening a bit below yesterday's closing price</v>
      </c>
    </row>
    <row r="5" spans="1:16" x14ac:dyDescent="0.3">
      <c r="J5">
        <f ca="1">RANDBETWEEN(1,2)</f>
        <v>2</v>
      </c>
      <c r="K5" t="str">
        <f>"The one year target estimate for " &amp; D1 &amp; " is " &amp; TEXT(C23,"$####.00")</f>
        <v>The one year target estimate for BJ's Restaurants is $43.80</v>
      </c>
      <c r="L5" t="str">
        <f>D1 &amp; " is expected to be trading at " &amp; TEXT(C23, "$####.00") &amp; ", based on target estimates"</f>
        <v>BJ's Restaurants is expected to be trading at $43.80, based on target estimates</v>
      </c>
    </row>
    <row r="6" spans="1:16" x14ac:dyDescent="0.3">
      <c r="K6" t="str">
        <f>" which would be " &amp; IF(OR(LEFT(ABS((C23-C2)/C2*100),1)="8",LEFT(ABS((C23-C2)/C2*100),2)="18"), "an ", "a ")  &amp;TEXT(ABS((C23-C2)/C2),"####.00%")&amp;IF((C23-C2)&gt;0," increase over"," decrease from")&amp;" the current price"</f>
        <v xml:space="preserve"> which would be a 20.83% increase over the current price</v>
      </c>
    </row>
    <row r="7" spans="1:16" x14ac:dyDescent="0.3">
      <c r="A7" s="1">
        <v>0</v>
      </c>
      <c r="B7" t="s">
        <v>5</v>
      </c>
      <c r="C7" t="s">
        <v>9448</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decrease by 26.92% from last quarter based on the average of 12 analyst estimates (Yahoo Finance)</v>
      </c>
    </row>
    <row r="8" spans="1:16" x14ac:dyDescent="0.3">
      <c r="A8" s="1">
        <v>1</v>
      </c>
      <c r="B8" t="s">
        <v>7</v>
      </c>
      <c r="C8" t="s">
        <v>9449</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in the low end of its 52-week range</v>
      </c>
    </row>
    <row r="9" spans="1:16" x14ac:dyDescent="0.3">
      <c r="A9" s="1">
        <v>2</v>
      </c>
      <c r="B9" t="s">
        <v>9</v>
      </c>
      <c r="C9" t="s">
        <v>9450</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3 times, and a negative earnings surprise 1 time</v>
      </c>
    </row>
    <row r="10" spans="1:16" x14ac:dyDescent="0.3">
      <c r="A10" s="1">
        <v>3</v>
      </c>
      <c r="B10" t="s">
        <v>11</v>
      </c>
      <c r="C10" t="s">
        <v>9451</v>
      </c>
      <c r="K10" t="str">
        <f>IF(F48=F52,"",IF(F48&gt;F52, "EPS estimates have increased by " &amp; TEXT(F48-F52,"$0.00") &amp; " in the 2 months leading up to the earnings report", "EPS estimates have decreased by " &amp; TEXT(ABS(F48-F52),"$0.00") &amp; " in the 2 months leading up to the earnings report"))</f>
        <v>EPS estimates have decreased by $0.03 in the 2 months leading up to the earnings report</v>
      </c>
    </row>
    <row r="11" spans="1:16" x14ac:dyDescent="0.3">
      <c r="A11" s="1">
        <v>4</v>
      </c>
      <c r="B11" t="s">
        <v>13</v>
      </c>
      <c r="C11" t="s">
        <v>9452</v>
      </c>
      <c r="K11" t="str">
        <f>IF(B145="Interest Income",U42, K42)</f>
        <v>BJ's Restaurants has managed to increase revenue each year since 2012</v>
      </c>
    </row>
    <row r="12" spans="1:16" x14ac:dyDescent="0.3">
      <c r="A12" s="1">
        <v>5</v>
      </c>
      <c r="B12" t="s">
        <v>15</v>
      </c>
      <c r="C12" t="s">
        <v>9453</v>
      </c>
      <c r="D12" t="str">
        <f>LEFT(C12,FIND("-",C12)-2)</f>
        <v>32.24</v>
      </c>
      <c r="E12" t="str">
        <f>TRIM(RIGHT(C12,FIND("-",C12)-1))</f>
        <v>47.55</v>
      </c>
      <c r="K12" t="e">
        <f ca="1">D78</f>
        <v>#VALUE!</v>
      </c>
    </row>
    <row r="13" spans="1:16" x14ac:dyDescent="0.3">
      <c r="A13" s="1">
        <v>6</v>
      </c>
      <c r="B13" t="s">
        <v>17</v>
      </c>
      <c r="C13" t="s">
        <v>9454</v>
      </c>
      <c r="K13" t="e">
        <f ca="1">D89</f>
        <v>#VALUE!</v>
      </c>
    </row>
    <row r="14" spans="1:16" x14ac:dyDescent="0.3">
      <c r="A14" s="1">
        <v>7</v>
      </c>
      <c r="B14" t="s">
        <v>19</v>
      </c>
      <c r="C14" t="s">
        <v>9455</v>
      </c>
    </row>
    <row r="16" spans="1:16" x14ac:dyDescent="0.3">
      <c r="A16" s="1">
        <v>0</v>
      </c>
      <c r="B16" t="s">
        <v>21</v>
      </c>
      <c r="C16" t="s">
        <v>9456</v>
      </c>
    </row>
    <row r="17" spans="1:23" x14ac:dyDescent="0.3">
      <c r="A17" s="1">
        <v>1</v>
      </c>
      <c r="B17" t="s">
        <v>23</v>
      </c>
      <c r="C17" t="s">
        <v>9457</v>
      </c>
      <c r="K17" t="str">
        <f ca="1">K2 &amp; IF(J3=1, K3,IF(J3=2,L3,IF(J3=3,M3,IF(J3=4,N3,IF(J3=5,O3,IF(J3=6,P3)))))) &amp; ". " &amp; IF(J4=1,K4,IF(J4=2,L4)) &amp; ". " &amp; IF(J5=1,K5,IF(J5=2,L5)) &amp; K6 &amp; ". " &amp; K7 &amp; ". " &amp; K8 &amp; ". " &amp; K9 &amp; "."</f>
        <v>BJ's Restaurants, Inc. will report earnings on Jul 27, 2017. The current stock price is $36.25, up 3.72% after opening a bit below yesterday's closing price. BJ's Restaurants is expected to be trading at $43.80, based on target estimates which would be a 20.83% increase over the current price. Earnings are expected to decrease by 26.92% from last quarter based on the average of 12 analyst estimates (Yahoo Finance). The stock is trading in the low end of its 52-week range. Over the last 4 quarters, there have been positive earnings surprises 3 times, and a negative earnings surprise 1 time.</v>
      </c>
    </row>
    <row r="18" spans="1:23" x14ac:dyDescent="0.3">
      <c r="A18" s="1">
        <v>2</v>
      </c>
      <c r="B18" t="s">
        <v>25</v>
      </c>
      <c r="C18" t="s">
        <v>9458</v>
      </c>
    </row>
    <row r="19" spans="1:23" x14ac:dyDescent="0.3">
      <c r="A19" s="1">
        <v>3</v>
      </c>
      <c r="B19" t="s">
        <v>27</v>
      </c>
      <c r="C19" t="s">
        <v>4947</v>
      </c>
    </row>
    <row r="20" spans="1:23" x14ac:dyDescent="0.3">
      <c r="A20" s="1">
        <v>4</v>
      </c>
      <c r="B20" t="s">
        <v>29</v>
      </c>
      <c r="C20" t="s">
        <v>30</v>
      </c>
    </row>
    <row r="21" spans="1:23" x14ac:dyDescent="0.3">
      <c r="A21" s="1">
        <v>5</v>
      </c>
      <c r="B21" t="s">
        <v>31</v>
      </c>
      <c r="C21" t="s">
        <v>32</v>
      </c>
    </row>
    <row r="22" spans="1:23" x14ac:dyDescent="0.3">
      <c r="A22" s="1">
        <v>6</v>
      </c>
      <c r="B22" t="s">
        <v>33</v>
      </c>
      <c r="J22">
        <f>IF(K22 &lt;&gt; "",1, 0)</f>
        <v>1</v>
      </c>
      <c r="K22" t="str">
        <f>IF(I145="pos_trend","Revenue","")</f>
        <v>Revenue</v>
      </c>
      <c r="L22" t="str">
        <f t="shared" ref="L22:L38" si="0">IF(EXACT(K22,UPPER(K22)),K22,LOWER(K22))</f>
        <v>revenue</v>
      </c>
      <c r="M22" t="str">
        <f>L22</f>
        <v>revenue</v>
      </c>
      <c r="T22">
        <f>IF(U22 &lt;&gt; "",1, 0)</f>
        <v>0</v>
      </c>
      <c r="U22" t="str">
        <f>IF(AND(B145 = "Interest Income",I145="pos_trend"), "Interest Income","")</f>
        <v/>
      </c>
      <c r="V22" t="str">
        <f t="shared" ref="V22:V38" si="1">IF(EXACT(U22,UPPER(U22)),U22,LOWER(U22))</f>
        <v/>
      </c>
      <c r="W22" t="str">
        <f>V22</f>
        <v/>
      </c>
    </row>
    <row r="23" spans="1:23" x14ac:dyDescent="0.3">
      <c r="A23" s="1">
        <v>7</v>
      </c>
      <c r="B23" t="s">
        <v>34</v>
      </c>
      <c r="C23" t="s">
        <v>9459</v>
      </c>
      <c r="J23">
        <f>IF(K23 &lt;&gt; "",2, 0)</f>
        <v>0</v>
      </c>
      <c r="K23" t="str">
        <f>IF(I146="pos_trend",B146,"")</f>
        <v/>
      </c>
      <c r="L23" t="str">
        <f t="shared" si="0"/>
        <v/>
      </c>
      <c r="M23" t="str">
        <f t="shared" ref="M23:M39" si="2">IF(L23&lt;&gt;"", M22 &amp; ", " &amp; L23,M22)</f>
        <v>revenue</v>
      </c>
      <c r="T23">
        <f>IF(U23 &lt;&gt; "",2, 0)</f>
        <v>0</v>
      </c>
      <c r="U23" t="str">
        <f>IF(I151="pos_trend",B151,"")</f>
        <v/>
      </c>
      <c r="V23" t="str">
        <f t="shared" si="1"/>
        <v/>
      </c>
      <c r="W23" t="str">
        <f t="shared" ref="W23:W39" si="3">IF(V23&lt;&gt;"", W22 &amp; ", " &amp; V23,W22)</f>
        <v/>
      </c>
    </row>
    <row r="24" spans="1:23" x14ac:dyDescent="0.3">
      <c r="J24">
        <f>IF(K24 &lt;&gt; "",3, 0)</f>
        <v>0</v>
      </c>
      <c r="K24" t="str">
        <f>IF(I153="pos_trend",B153,"")</f>
        <v/>
      </c>
      <c r="L24" t="str">
        <f t="shared" si="0"/>
        <v/>
      </c>
      <c r="M24" t="str">
        <f t="shared" si="2"/>
        <v>revenue</v>
      </c>
      <c r="T24">
        <f>IF(U24 &lt;&gt; "",3, 0)</f>
        <v>0</v>
      </c>
      <c r="U24" t="str">
        <f>IF(I161="pos_trend",B161,"")</f>
        <v/>
      </c>
      <c r="V24" t="str">
        <f t="shared" si="1"/>
        <v/>
      </c>
      <c r="W24" t="str">
        <f t="shared" si="3"/>
        <v/>
      </c>
    </row>
    <row r="25" spans="1:23" x14ac:dyDescent="0.3">
      <c r="J25">
        <f>IF(K25 &lt;&gt; "",4, 0)</f>
        <v>0</v>
      </c>
      <c r="K25" t="str">
        <f>IF(I154="pos_trend",B154,"")</f>
        <v/>
      </c>
      <c r="L25" t="str">
        <f t="shared" si="0"/>
        <v/>
      </c>
      <c r="M25" t="str">
        <f t="shared" si="2"/>
        <v>revenue</v>
      </c>
      <c r="T25">
        <f>IF(U25 &lt;&gt; "",4, 0)</f>
        <v>0</v>
      </c>
      <c r="U25" t="str">
        <f>IF(I162="pos_trend",B162,"")</f>
        <v/>
      </c>
      <c r="V25" t="str">
        <f t="shared" si="1"/>
        <v/>
      </c>
      <c r="W25" t="str">
        <f t="shared" si="3"/>
        <v/>
      </c>
    </row>
    <row r="26" spans="1:23" x14ac:dyDescent="0.3">
      <c r="B26" s="1" t="s">
        <v>36</v>
      </c>
      <c r="C26" s="1" t="s">
        <v>37</v>
      </c>
      <c r="D26" s="1" t="s">
        <v>38</v>
      </c>
      <c r="E26" s="1" t="s">
        <v>39</v>
      </c>
      <c r="F26" s="1" t="s">
        <v>40</v>
      </c>
      <c r="J26">
        <f>IF(K26 &lt;&gt; "",5, 0)</f>
        <v>0</v>
      </c>
      <c r="K26" t="str">
        <f>IF(I155="pos_trend",B155,"")</f>
        <v/>
      </c>
      <c r="L26" t="str">
        <f t="shared" si="0"/>
        <v/>
      </c>
      <c r="M26" t="str">
        <f t="shared" si="2"/>
        <v>revenue</v>
      </c>
      <c r="T26">
        <f>IF(U26 &lt;&gt; "",5, 0)</f>
        <v>0</v>
      </c>
      <c r="U26" t="str">
        <f>IF(I167="pos_trend",B167,"")</f>
        <v/>
      </c>
      <c r="V26" t="str">
        <f t="shared" si="1"/>
        <v/>
      </c>
      <c r="W26" t="str">
        <f t="shared" si="3"/>
        <v/>
      </c>
    </row>
    <row r="27" spans="1:23" x14ac:dyDescent="0.3">
      <c r="A27" s="1">
        <v>0</v>
      </c>
      <c r="B27" t="s">
        <v>41</v>
      </c>
      <c r="C27">
        <v>12</v>
      </c>
      <c r="D27">
        <v>12</v>
      </c>
      <c r="E27">
        <v>12</v>
      </c>
      <c r="F27">
        <v>12</v>
      </c>
      <c r="J27">
        <f>IF(K27 &lt;&gt; "",6, 0)</f>
        <v>0</v>
      </c>
      <c r="K27" t="str">
        <f>IF(I172="pos_trend",B172,"")</f>
        <v/>
      </c>
      <c r="L27" t="str">
        <f t="shared" si="0"/>
        <v/>
      </c>
      <c r="M27" t="str">
        <f t="shared" si="2"/>
        <v>revenue</v>
      </c>
      <c r="T27">
        <f>IF(U27 &lt;&gt; "",6, 0)</f>
        <v>0</v>
      </c>
      <c r="U27" t="str">
        <f>IF(I170="pos_trend",B170,"")</f>
        <v/>
      </c>
      <c r="V27" t="str">
        <f t="shared" si="1"/>
        <v/>
      </c>
      <c r="W27" t="str">
        <f t="shared" si="3"/>
        <v/>
      </c>
    </row>
    <row r="28" spans="1:23" x14ac:dyDescent="0.3">
      <c r="A28" s="1">
        <v>1</v>
      </c>
      <c r="B28" t="s">
        <v>42</v>
      </c>
      <c r="C28">
        <v>0.52</v>
      </c>
      <c r="D28">
        <v>0.38</v>
      </c>
      <c r="E28">
        <v>1.8</v>
      </c>
      <c r="F28">
        <v>2.0099999999999998</v>
      </c>
      <c r="J28">
        <f>IF(K28 &lt;&gt; "",7, 0)</f>
        <v>0</v>
      </c>
      <c r="K28" t="str">
        <f>IF(I173="pos_trend",B173,"")</f>
        <v/>
      </c>
      <c r="L28" t="str">
        <f t="shared" si="0"/>
        <v/>
      </c>
      <c r="M28" t="str">
        <f t="shared" si="2"/>
        <v>revenue</v>
      </c>
      <c r="T28">
        <f>IF(U28 &lt;&gt; "",7, 0)</f>
        <v>0</v>
      </c>
      <c r="U28" t="str">
        <f>IF(I171="pos_trend",B171,"")</f>
        <v/>
      </c>
      <c r="V28" t="str">
        <f t="shared" si="1"/>
        <v/>
      </c>
      <c r="W28" t="str">
        <f t="shared" si="3"/>
        <v/>
      </c>
    </row>
    <row r="29" spans="1:23" x14ac:dyDescent="0.3">
      <c r="A29" s="1">
        <v>2</v>
      </c>
      <c r="B29" t="s">
        <v>43</v>
      </c>
      <c r="C29">
        <v>0.5</v>
      </c>
      <c r="D29">
        <v>0.28999999999999998</v>
      </c>
      <c r="E29">
        <v>1.68</v>
      </c>
      <c r="F29">
        <v>1.77</v>
      </c>
      <c r="J29">
        <f>IF(K29 &lt;&gt; "",8, 0)</f>
        <v>0</v>
      </c>
      <c r="K29" t="str">
        <f>IF(I174="pos_trend",B174,"")</f>
        <v/>
      </c>
      <c r="L29" t="str">
        <f t="shared" si="0"/>
        <v/>
      </c>
      <c r="M29" t="str">
        <f t="shared" si="2"/>
        <v>revenue</v>
      </c>
      <c r="T29">
        <f>IF(U29 &lt;&gt; "",8, 0)</f>
        <v>0</v>
      </c>
      <c r="U29" t="str">
        <f>IF(I172="pos_trend",B172,"")</f>
        <v/>
      </c>
      <c r="V29" t="str">
        <f t="shared" si="1"/>
        <v/>
      </c>
      <c r="W29" t="str">
        <f t="shared" si="3"/>
        <v/>
      </c>
    </row>
    <row r="30" spans="1:23" x14ac:dyDescent="0.3">
      <c r="A30" s="1">
        <v>3</v>
      </c>
      <c r="B30" t="s">
        <v>44</v>
      </c>
      <c r="C30">
        <v>0.55000000000000004</v>
      </c>
      <c r="D30">
        <v>0.45</v>
      </c>
      <c r="E30">
        <v>1.94</v>
      </c>
      <c r="F30">
        <v>2.2000000000000002</v>
      </c>
      <c r="J30">
        <f>IF(K30 &lt;&gt; "",9, 0)</f>
        <v>0</v>
      </c>
      <c r="K30" t="str">
        <f>IF(I185="pos_trend",B185,"")</f>
        <v/>
      </c>
      <c r="L30" t="str">
        <f t="shared" si="0"/>
        <v/>
      </c>
      <c r="M30" t="str">
        <f t="shared" si="2"/>
        <v>revenue</v>
      </c>
      <c r="T30">
        <f>IF(U30 &lt;&gt; "",9, 0)</f>
        <v>0</v>
      </c>
      <c r="U30" t="str">
        <f>IF(I178="pos_trend",B178,"")</f>
        <v/>
      </c>
      <c r="V30" t="str">
        <f t="shared" si="1"/>
        <v/>
      </c>
      <c r="W30" t="str">
        <f t="shared" si="3"/>
        <v/>
      </c>
    </row>
    <row r="31" spans="1:23" x14ac:dyDescent="0.3">
      <c r="A31" s="1">
        <v>4</v>
      </c>
      <c r="B31" t="s">
        <v>45</v>
      </c>
      <c r="C31">
        <v>0.56000000000000005</v>
      </c>
      <c r="D31">
        <v>0.3</v>
      </c>
      <c r="E31">
        <v>1.88</v>
      </c>
      <c r="F31">
        <v>1.8</v>
      </c>
      <c r="J31">
        <f>IF(K31 &lt;&gt; "",10, 0)</f>
        <v>0</v>
      </c>
      <c r="K31" t="str">
        <f>IF(I186="pos_trend",B186,"")</f>
        <v/>
      </c>
      <c r="L31" t="str">
        <f t="shared" si="0"/>
        <v/>
      </c>
      <c r="M31" t="str">
        <f t="shared" si="2"/>
        <v>revenue</v>
      </c>
      <c r="T31">
        <f>IF(U31 &lt;&gt; "",10, 0)</f>
        <v>0</v>
      </c>
      <c r="U31" t="str">
        <f>IF(I199="pos_trend",B199,"")</f>
        <v/>
      </c>
      <c r="V31" t="str">
        <f t="shared" si="1"/>
        <v/>
      </c>
      <c r="W31" t="str">
        <f t="shared" si="3"/>
        <v/>
      </c>
    </row>
    <row r="32" spans="1:23" x14ac:dyDescent="0.3">
      <c r="J32">
        <f>IF(K32 &lt;&gt; "",11, 0)</f>
        <v>0</v>
      </c>
      <c r="K32" t="str">
        <f>IF(I187="pos_trend",B187,"")</f>
        <v/>
      </c>
      <c r="L32" t="str">
        <f t="shared" si="0"/>
        <v/>
      </c>
      <c r="M32" t="str">
        <f t="shared" si="2"/>
        <v>revenue</v>
      </c>
      <c r="T32">
        <f>IF(U32 &lt;&gt; "",11, 0)</f>
        <v>0</v>
      </c>
      <c r="U32" t="str">
        <f>IF(I209="pos_trend",B209,"")</f>
        <v/>
      </c>
      <c r="V32" t="str">
        <f t="shared" si="1"/>
        <v/>
      </c>
      <c r="W32" t="str">
        <f t="shared" si="3"/>
        <v/>
      </c>
    </row>
    <row r="33" spans="1:23" x14ac:dyDescent="0.3">
      <c r="B33" s="1" t="s">
        <v>46</v>
      </c>
      <c r="C33" s="1" t="s">
        <v>37</v>
      </c>
      <c r="D33" s="1" t="s">
        <v>38</v>
      </c>
      <c r="E33" s="1" t="s">
        <v>39</v>
      </c>
      <c r="F33" s="1" t="s">
        <v>40</v>
      </c>
      <c r="J33">
        <f>IF(K33 &lt;&gt; "",12, 0)</f>
        <v>0</v>
      </c>
      <c r="K33" t="str">
        <f>IF(I195="pos_trend",B195,"")</f>
        <v/>
      </c>
      <c r="L33" t="str">
        <f t="shared" si="0"/>
        <v/>
      </c>
      <c r="M33" t="str">
        <f t="shared" si="2"/>
        <v>revenue</v>
      </c>
      <c r="T33">
        <f>IF(U33 &lt;&gt; "",12, 0)</f>
        <v>0</v>
      </c>
      <c r="U33" t="str">
        <f>IF(I231="pos_trend",B231,"")</f>
        <v/>
      </c>
      <c r="V33" t="str">
        <f t="shared" si="1"/>
        <v/>
      </c>
      <c r="W33" t="str">
        <f t="shared" si="3"/>
        <v/>
      </c>
    </row>
    <row r="34" spans="1:23" x14ac:dyDescent="0.3">
      <c r="A34" s="1">
        <v>0</v>
      </c>
      <c r="B34" t="s">
        <v>41</v>
      </c>
      <c r="C34" t="s">
        <v>5003</v>
      </c>
      <c r="D34" t="s">
        <v>5003</v>
      </c>
      <c r="E34" t="s">
        <v>7092</v>
      </c>
      <c r="F34" t="s">
        <v>7092</v>
      </c>
      <c r="J34">
        <f>IF(K34 &lt;&gt; "",13, 0)</f>
        <v>0</v>
      </c>
      <c r="K34" t="str">
        <f>IF(I196="pos_trend",B196,"")</f>
        <v/>
      </c>
      <c r="L34" t="str">
        <f t="shared" si="0"/>
        <v/>
      </c>
      <c r="M34" t="str">
        <f t="shared" si="2"/>
        <v>revenue</v>
      </c>
      <c r="T34">
        <f>IF(U34 &lt;&gt; "",13, 0)</f>
        <v>0</v>
      </c>
      <c r="U34" t="str">
        <f>IF(I251="pos_trend",B251,"")</f>
        <v/>
      </c>
      <c r="V34" t="str">
        <f t="shared" si="1"/>
        <v/>
      </c>
      <c r="W34" t="str">
        <f t="shared" si="3"/>
        <v/>
      </c>
    </row>
    <row r="35" spans="1:23" x14ac:dyDescent="0.3">
      <c r="A35" s="1">
        <v>1</v>
      </c>
      <c r="B35" t="s">
        <v>42</v>
      </c>
      <c r="C35" t="s">
        <v>9460</v>
      </c>
      <c r="D35" t="s">
        <v>9461</v>
      </c>
      <c r="E35" t="s">
        <v>252</v>
      </c>
      <c r="F35" t="s">
        <v>610</v>
      </c>
      <c r="J35">
        <f>IF(K35 &lt;&gt; "",14, 0)</f>
        <v>0</v>
      </c>
      <c r="K35" t="str">
        <f>IF(I201="pos_trend",B201,"")</f>
        <v/>
      </c>
      <c r="L35" t="str">
        <f t="shared" si="0"/>
        <v/>
      </c>
      <c r="M35" t="str">
        <f t="shared" si="2"/>
        <v>revenue</v>
      </c>
      <c r="T35">
        <f>IF(U35 &lt;&gt; "",14, 0)</f>
        <v>0</v>
      </c>
      <c r="U35" t="str">
        <f>IF(I279="pos_trend",B279,"")</f>
        <v/>
      </c>
      <c r="V35" t="str">
        <f t="shared" si="1"/>
        <v/>
      </c>
      <c r="W35" t="str">
        <f t="shared" si="3"/>
        <v/>
      </c>
    </row>
    <row r="36" spans="1:23" x14ac:dyDescent="0.3">
      <c r="A36" s="1">
        <v>2</v>
      </c>
      <c r="B36" t="s">
        <v>43</v>
      </c>
      <c r="C36" t="s">
        <v>9462</v>
      </c>
      <c r="D36" t="s">
        <v>9463</v>
      </c>
      <c r="E36" t="s">
        <v>251</v>
      </c>
      <c r="F36" t="s">
        <v>4332</v>
      </c>
      <c r="J36">
        <f>IF(K36 &lt;&gt; "",15, 0)</f>
        <v>0</v>
      </c>
      <c r="K36" t="str">
        <f>IF(I202="pos_trend",B202,"")</f>
        <v/>
      </c>
      <c r="L36" t="str">
        <f t="shared" si="0"/>
        <v/>
      </c>
      <c r="M36" t="str">
        <f t="shared" si="2"/>
        <v>revenue</v>
      </c>
      <c r="T36">
        <f>IF(U36 &lt;&gt; "",15, 0)</f>
        <v>0</v>
      </c>
      <c r="U36" t="str">
        <f>IF(I336="pos_trend",B336,"")</f>
        <v/>
      </c>
      <c r="V36" t="str">
        <f t="shared" si="1"/>
        <v/>
      </c>
      <c r="W36" t="str">
        <f t="shared" si="3"/>
        <v/>
      </c>
    </row>
    <row r="37" spans="1:23" x14ac:dyDescent="0.3">
      <c r="A37" s="1">
        <v>3</v>
      </c>
      <c r="B37" t="s">
        <v>44</v>
      </c>
      <c r="C37" t="s">
        <v>9464</v>
      </c>
      <c r="D37" t="s">
        <v>9465</v>
      </c>
      <c r="E37" t="s">
        <v>52</v>
      </c>
      <c r="F37" t="s">
        <v>4685</v>
      </c>
      <c r="J37">
        <f>IF(K37 &lt;&gt; "",16, 0)</f>
        <v>0</v>
      </c>
      <c r="K37" t="str">
        <f>IF(I203="pos_trend",B203,"")</f>
        <v/>
      </c>
      <c r="L37" t="str">
        <f t="shared" si="0"/>
        <v/>
      </c>
      <c r="M37" t="str">
        <f t="shared" si="2"/>
        <v>revenue</v>
      </c>
      <c r="T37">
        <f>IF(U37 &lt;&gt; "",16, 0)</f>
        <v>0</v>
      </c>
      <c r="U37" t="str">
        <f>IF(I235="pos_trend",B235,"")</f>
        <v/>
      </c>
      <c r="V37" t="str">
        <f t="shared" si="1"/>
        <v/>
      </c>
      <c r="W37" t="str">
        <f t="shared" si="3"/>
        <v/>
      </c>
    </row>
    <row r="38" spans="1:23" x14ac:dyDescent="0.3">
      <c r="A38" s="1">
        <v>4</v>
      </c>
      <c r="B38" t="s">
        <v>60</v>
      </c>
      <c r="C38" t="s">
        <v>9466</v>
      </c>
      <c r="D38" t="s">
        <v>9467</v>
      </c>
      <c r="E38" t="s">
        <v>9468</v>
      </c>
      <c r="F38" t="s">
        <v>252</v>
      </c>
      <c r="J38">
        <f>IF(K38 &lt;&gt; "",17, 0)</f>
        <v>0</v>
      </c>
      <c r="K38" t="str">
        <f>IF(I351="pos_trend",B351,"")</f>
        <v/>
      </c>
      <c r="L38" t="str">
        <f t="shared" si="0"/>
        <v/>
      </c>
      <c r="M38" t="str">
        <f t="shared" si="2"/>
        <v>revenue</v>
      </c>
      <c r="T38">
        <f>IF(U38 &lt;&gt; "",17, 0)</f>
        <v>0</v>
      </c>
      <c r="U38" t="str">
        <f>IF(I236="pos_trend",B236,"")</f>
        <v/>
      </c>
      <c r="V38" t="str">
        <f t="shared" si="1"/>
        <v/>
      </c>
      <c r="W38" t="str">
        <f t="shared" si="3"/>
        <v/>
      </c>
    </row>
    <row r="39" spans="1:23" x14ac:dyDescent="0.3">
      <c r="A39" s="1">
        <v>5</v>
      </c>
      <c r="B39" t="s">
        <v>63</v>
      </c>
      <c r="C39" t="s">
        <v>6568</v>
      </c>
      <c r="D39" t="s">
        <v>330</v>
      </c>
      <c r="E39" t="s">
        <v>7581</v>
      </c>
      <c r="F39" t="s">
        <v>7581</v>
      </c>
      <c r="K39" t="str">
        <f>IF(I352="pos_trend",B352,"")</f>
        <v/>
      </c>
      <c r="M39" t="str">
        <f t="shared" si="2"/>
        <v>revenue</v>
      </c>
      <c r="W39" t="str">
        <f t="shared" si="3"/>
        <v/>
      </c>
    </row>
    <row r="40" spans="1:23" x14ac:dyDescent="0.3">
      <c r="J40">
        <f>MAX(J22:J39)</f>
        <v>1</v>
      </c>
      <c r="K40" t="str">
        <f>VLOOKUP(J40,J22:K39,2,FALSE)</f>
        <v>Revenue</v>
      </c>
      <c r="M40" t="str">
        <f>IF(IFERROR(FIND(",",M39),TRUE)=TRUE,M39,IF(NOT(EXACT(K40,UPPER(K40))),SUBSTITUTE(M39,LOWER(K40),"and "&amp;LOWER(K40)),SUBSTITUTE(M39,K40,"and "&amp;K40)))</f>
        <v>revenue</v>
      </c>
      <c r="T40">
        <f>MAX(T22:T39)</f>
        <v>0</v>
      </c>
      <c r="U40" t="str">
        <f>VLOOKUP(T40,T22:U39,2,FALSE)</f>
        <v/>
      </c>
      <c r="W40" t="str">
        <f>IF(IFERROR(FIND(",",W39),TRUE)=TRUE,W39,IF(NOT(EXACT(U40,UPPER(U40))),SUBSTITUTE(W39,LOWER(U40),"and "&amp;LOWER(U40)),SUBSTITUTE(W39,U40,"and "&amp;U40)))</f>
        <v/>
      </c>
    </row>
    <row r="41" spans="1:23" x14ac:dyDescent="0.3">
      <c r="B41" s="1" t="s">
        <v>68</v>
      </c>
      <c r="C41" s="1" t="s">
        <v>69</v>
      </c>
      <c r="D41" s="1" t="s">
        <v>70</v>
      </c>
      <c r="E41" s="1" t="s">
        <v>71</v>
      </c>
      <c r="F41" s="1" t="s">
        <v>72</v>
      </c>
    </row>
    <row r="42" spans="1:23" x14ac:dyDescent="0.3">
      <c r="A42" s="1">
        <v>0</v>
      </c>
      <c r="B42" t="s">
        <v>73</v>
      </c>
      <c r="C42">
        <v>0.56000000000000005</v>
      </c>
      <c r="D42" t="s">
        <v>28</v>
      </c>
      <c r="E42" t="s">
        <v>6212</v>
      </c>
      <c r="F42" t="s">
        <v>2534</v>
      </c>
      <c r="K42" t="str">
        <f>SUBSTITUTE(IF(M40&lt;&gt;"", D1 &amp; " has managed to increase " &amp; M40 &amp; " each year since " &amp; C144, "No positive trends")," , "," ")</f>
        <v>BJ's Restaurants has managed to increase revenue each year since 2012</v>
      </c>
      <c r="U42" t="str">
        <f>SUBSTITUTE(IF(W40&lt;&gt;"", D1 &amp; " has managed to increase " &amp; W40 &amp; " each year since " &amp; C144, "No positive trends")," , "," ")</f>
        <v>No positive trends</v>
      </c>
    </row>
    <row r="43" spans="1:23" x14ac:dyDescent="0.3">
      <c r="A43" s="1">
        <v>1</v>
      </c>
      <c r="B43" t="s">
        <v>78</v>
      </c>
      <c r="C43">
        <v>0.56000000000000005</v>
      </c>
      <c r="D43" t="s">
        <v>2536</v>
      </c>
      <c r="E43" t="s">
        <v>3781</v>
      </c>
      <c r="F43" t="s">
        <v>439</v>
      </c>
    </row>
    <row r="44" spans="1:23" x14ac:dyDescent="0.3">
      <c r="A44" s="1">
        <v>2</v>
      </c>
      <c r="B44" t="s">
        <v>82</v>
      </c>
      <c r="D44" t="s">
        <v>3782</v>
      </c>
      <c r="E44" t="s">
        <v>1120</v>
      </c>
      <c r="F44" t="s">
        <v>3965</v>
      </c>
    </row>
    <row r="45" spans="1:23" x14ac:dyDescent="0.3">
      <c r="A45" s="1">
        <v>3</v>
      </c>
      <c r="B45" t="s">
        <v>87</v>
      </c>
      <c r="D45" t="s">
        <v>6215</v>
      </c>
      <c r="E45" t="s">
        <v>9469</v>
      </c>
      <c r="F45" t="s">
        <v>109</v>
      </c>
    </row>
    <row r="47" spans="1:23" x14ac:dyDescent="0.3">
      <c r="B47" s="1" t="s">
        <v>92</v>
      </c>
      <c r="C47" s="1" t="s">
        <v>37</v>
      </c>
      <c r="D47" s="1" t="s">
        <v>38</v>
      </c>
      <c r="E47" s="1" t="s">
        <v>39</v>
      </c>
      <c r="F47" s="1" t="s">
        <v>40</v>
      </c>
    </row>
    <row r="48" spans="1:23" x14ac:dyDescent="0.3">
      <c r="A48" s="1">
        <v>0</v>
      </c>
      <c r="B48" t="s">
        <v>93</v>
      </c>
      <c r="C48">
        <v>0.52</v>
      </c>
      <c r="D48">
        <v>0.38</v>
      </c>
      <c r="E48">
        <v>1.8</v>
      </c>
      <c r="F48">
        <v>2.0099999999999998</v>
      </c>
    </row>
    <row r="49" spans="1:14" x14ac:dyDescent="0.3">
      <c r="A49" s="1">
        <v>1</v>
      </c>
      <c r="B49" t="s">
        <v>94</v>
      </c>
      <c r="C49">
        <v>0.52</v>
      </c>
      <c r="D49">
        <v>0.39</v>
      </c>
      <c r="E49">
        <v>1.8</v>
      </c>
      <c r="F49">
        <v>2.02</v>
      </c>
    </row>
    <row r="50" spans="1:14" x14ac:dyDescent="0.3">
      <c r="A50" s="1">
        <v>2</v>
      </c>
      <c r="B50" t="s">
        <v>95</v>
      </c>
      <c r="C50">
        <v>0.52</v>
      </c>
      <c r="D50">
        <v>0.39</v>
      </c>
      <c r="E50">
        <v>1.81</v>
      </c>
      <c r="F50">
        <v>2.04</v>
      </c>
    </row>
    <row r="51" spans="1:14" x14ac:dyDescent="0.3">
      <c r="A51" s="1">
        <v>3</v>
      </c>
      <c r="B51" t="s">
        <v>96</v>
      </c>
      <c r="C51">
        <v>0.52</v>
      </c>
      <c r="D51">
        <v>0.38</v>
      </c>
      <c r="E51">
        <v>1.81</v>
      </c>
      <c r="F51">
        <v>2.0499999999999998</v>
      </c>
    </row>
    <row r="52" spans="1:14" x14ac:dyDescent="0.3">
      <c r="A52" s="1">
        <v>4</v>
      </c>
      <c r="B52" t="s">
        <v>97</v>
      </c>
      <c r="C52">
        <v>0.56000000000000005</v>
      </c>
      <c r="D52">
        <v>0.38</v>
      </c>
      <c r="E52">
        <v>1.77</v>
      </c>
      <c r="F52">
        <v>2.04</v>
      </c>
    </row>
    <row r="54" spans="1:14" x14ac:dyDescent="0.3">
      <c r="B54" s="1" t="s">
        <v>98</v>
      </c>
      <c r="C54" s="1" t="s">
        <v>37</v>
      </c>
      <c r="D54" s="1" t="s">
        <v>38</v>
      </c>
      <c r="E54" s="1" t="s">
        <v>39</v>
      </c>
      <c r="F54" s="1" t="s">
        <v>40</v>
      </c>
    </row>
    <row r="55" spans="1:14" x14ac:dyDescent="0.3">
      <c r="A55" s="1">
        <v>0</v>
      </c>
      <c r="B55" t="s">
        <v>99</v>
      </c>
      <c r="C55">
        <v>2</v>
      </c>
      <c r="D55">
        <v>1</v>
      </c>
      <c r="E55">
        <v>1</v>
      </c>
      <c r="F55">
        <v>1</v>
      </c>
    </row>
    <row r="56" spans="1:14" x14ac:dyDescent="0.3">
      <c r="A56" s="1">
        <v>1</v>
      </c>
      <c r="B56" t="s">
        <v>100</v>
      </c>
      <c r="C56">
        <v>2</v>
      </c>
      <c r="D56">
        <v>1</v>
      </c>
      <c r="E56">
        <v>1</v>
      </c>
      <c r="F56">
        <v>1</v>
      </c>
    </row>
    <row r="57" spans="1:14" x14ac:dyDescent="0.3">
      <c r="A57" s="1">
        <v>2</v>
      </c>
      <c r="B57" t="s">
        <v>101</v>
      </c>
      <c r="C57">
        <v>2</v>
      </c>
      <c r="D57">
        <v>2</v>
      </c>
      <c r="E57">
        <v>3</v>
      </c>
      <c r="F57">
        <v>4</v>
      </c>
    </row>
    <row r="58" spans="1:14" x14ac:dyDescent="0.3">
      <c r="A58" s="1">
        <v>3</v>
      </c>
      <c r="B58" t="s">
        <v>102</v>
      </c>
    </row>
    <row r="60" spans="1:14" x14ac:dyDescent="0.3">
      <c r="B60" s="1" t="s">
        <v>103</v>
      </c>
      <c r="C60" s="1" t="s">
        <v>9470</v>
      </c>
      <c r="D60" s="1" t="s">
        <v>105</v>
      </c>
      <c r="E60" s="1" t="s">
        <v>106</v>
      </c>
      <c r="F60" s="1" t="s">
        <v>107</v>
      </c>
      <c r="I60" t="str">
        <f t="shared" ref="I60:I123" si="4">IF(AND(K60&gt; J60, L60&gt; K60, M60&gt; L60, N60&gt; M60), "pos_trend", IF(AND(K60&lt; J60, L60&lt; K60, M60&lt; L60, N60&lt; M60), "neg_trend", "N/A"))</f>
        <v>N/A</v>
      </c>
      <c r="J60" t="str">
        <f t="shared" ref="J60:J123" si="5">IFERROR(IF(TRIM(C60)="-", "N/A", IF(RIGHT(C60,1)=")",IF(RIGHT(C60,2)="T)",-1000000000000*VALUE(MID(C60,2,LEN(C60)-3)),IF(RIGHT(C60,2)="M)",-1000000*VALUE(MID(C60,2,LEN(C60)-3)),IF(RIGHT(C60,2)="B)",-1000000000*VALUE(MID(C60,2,LEN(C60)-3)),IF(RIGHT(C60,2)="k)",-1000*VALUE(MID(C60,2,LEN(C60)-3)),VALUE(SUBSTITUTE(C60,",","")))))),IF(RIGHT(C60,1)="T",1000000000000*VALUE(LEFT(C60,LEN(C60)-1)),IF(RIGHT(C60,1)="M",1000000*VALUE(LEFT(C60,LEN(C60)-1)),IF(RIGHT(C60,1)="B",1000000000*VALUE(LEFT(C60,LEN(C60)-1)),IF(RIGHT(C60,1)="%",0.01*VALUE(LEFT(C60,LEN(C60)-1)),IF(RIGHT(C60,1)="k",1000*VALUE(LEFT(C60,LEN(C60)-1)),VALUE(SUBSTITUTE(C60,",",""))))))))),"N/A")</f>
        <v>N/A</v>
      </c>
      <c r="K60" t="str">
        <f t="shared" ref="K60:K123" si="6">IFERROR(IF(TRIM(D60)="-", "N/A", IF(RIGHT(D60,1)=")",IF(RIGHT(D60,2)="T)",-1000000000000*VALUE(MID(D60,2,LEN(D60)-3)),IF(RIGHT(D60,2)="M)",-1000000*VALUE(MID(D60,2,LEN(D60)-3)),IF(RIGHT(D60,2)="B)",-1000000000*VALUE(MID(D60,2,LEN(D60)-3)),IF(RIGHT(D60,2)="k)",-1000*VALUE(MID(D60,2,LEN(D60)-3)),VALUE(SUBSTITUTE(D60,",","")))))),IF(RIGHT(D60,1)="T",1000000000000*VALUE(LEFT(D60,LEN(D60)-1)),IF(RIGHT(D60,1)="M",1000000*VALUE(LEFT(D60,LEN(D60)-1)),IF(RIGHT(D60,1)="B",1000000000*VALUE(LEFT(D60,LEN(D60)-1)),IF(RIGHT(D60,1)="%",0.01*VALUE(LEFT(D60,LEN(D60)-1)),IF(RIGHT(D60,1)="k",1000*VALUE(LEFT(D60,LEN(D60)-1)),VALUE(SUBSTITUTE(D60,",",""))))))))),"N/A")</f>
        <v>N/A</v>
      </c>
      <c r="L60" t="str">
        <f t="shared" ref="L60:L123" si="7">IFERROR(IF(TRIM(E60)="-", "N/A", IF(RIGHT(E60,1)=")",IF(RIGHT(E60,2)="T)",-1000000000000*VALUE(MID(E60,2,LEN(E60)-3)),IF(RIGHT(E60,2)="M)",-1000000*VALUE(MID(E60,2,LEN(E60)-3)),IF(RIGHT(E60,2)="B)",-1000000000*VALUE(MID(E60,2,LEN(E60)-3)),IF(RIGHT(E60,2)="k)",-1000*VALUE(MID(E60,2,LEN(E60)-3)),VALUE(SUBSTITUTE(E60,",","")))))),IF(RIGHT(E60,1)="T",1000000000000*VALUE(LEFT(E60,LEN(E60)-1)),IF(RIGHT(E60,1)="M",1000000*VALUE(LEFT(E60,LEN(E60)-1)),IF(RIGHT(E60,1)="B",1000000000*VALUE(LEFT(E60,LEN(E60)-1)),IF(RIGHT(E60,1)="%",0.01*VALUE(LEFT(E60,LEN(E60)-1)),IF(RIGHT(E60,1)="k",1000*VALUE(LEFT(E60,LEN(E60)-1)),VALUE(SUBSTITUTE(E60,",",""))))))))),"N/A")</f>
        <v>N/A</v>
      </c>
      <c r="M60" t="str">
        <f t="shared" ref="M60:M123" si="8">IFERROR(IF(TRIM(F60)="-", "N/A", IF(RIGHT(F60,1)=")",IF(RIGHT(F60,2)="T)",-1000000000000*VALUE(MID(F60,2,LEN(F60)-3)),IF(RIGHT(F60,2)="M)",-1000000*VALUE(MID(F60,2,LEN(F60)-3)),IF(RIGHT(F60,2)="B)",-1000000000*VALUE(MID(F60,2,LEN(F60)-3)),IF(RIGHT(F60,2)="k)",-1000*VALUE(MID(F60,2,LEN(F60)-3)),VALUE(SUBSTITUTE(F60,",","")))))),IF(RIGHT(F60,1)="T",1000000000000*VALUE(LEFT(F60,LEN(F60)-1)),IF(RIGHT(F60,1)="M",1000000*VALUE(LEFT(F60,LEN(F60)-1)),IF(RIGHT(F60,1)="B",1000000000*VALUE(LEFT(F60,LEN(F60)-1)),IF(RIGHT(F60,1)="%",0.01*VALUE(LEFT(F60,LEN(F60)-1)),IF(RIGHT(F60,1)="k",1000*VALUE(LEFT(F60,LEN(F60)-1)),VALUE(SUBSTITUTE(F60,",",""))))))))),"N/A")</f>
        <v>N/A</v>
      </c>
      <c r="N60" t="str">
        <f t="shared" ref="N60:N123" si="9">IFERROR(IF(TRIM(G60)="-", "N/A", IF(RIGHT(G60,1)=")",IF(RIGHT(G60,2)="T)",-1000000000000*VALUE(MID(G60,2,LEN(G60)-3)),IF(RIGHT(G60,2)="M)",-1000000*VALUE(MID(G60,2,LEN(G60)-3)),IF(RIGHT(G60,2)="B)",-1000000000*VALUE(MID(G60,2,LEN(G60)-3)),IF(RIGHT(G60,2)="k)",-1000*VALUE(MID(G60,2,LEN(G60)-3)),VALUE(SUBSTITUTE(G60,",","")))))),IF(RIGHT(G60,1)="T",1000000000000*VALUE(LEFT(G60,LEN(G60)-1)),IF(RIGHT(G60,1)="M",1000000*VALUE(LEFT(G60,LEN(G60)-1)),IF(RIGHT(G60,1)="B",1000000000*VALUE(LEFT(G60,LEN(G60)-1)),IF(RIGHT(G60,1)="%",0.01*VALUE(LEFT(G60,LEN(G60)-1)),IF(RIGHT(G60,1)="k",1000*VALUE(LEFT(G60,LEN(G60)-1)),VALUE(SUBSTITUTE(G60,",",""))))))))),"N/A")</f>
        <v>N/A</v>
      </c>
    </row>
    <row r="61" spans="1:14" x14ac:dyDescent="0.3">
      <c r="A61" s="1">
        <v>0</v>
      </c>
      <c r="B61" t="s">
        <v>108</v>
      </c>
      <c r="C61" t="s">
        <v>9471</v>
      </c>
      <c r="F61">
        <v>0.19</v>
      </c>
      <c r="I61" t="str">
        <f t="shared" si="4"/>
        <v>N/A</v>
      </c>
      <c r="J61">
        <f t="shared" si="5"/>
        <v>-7.0999999999999994E-2</v>
      </c>
      <c r="K61" t="str">
        <f t="shared" si="6"/>
        <v>N/A</v>
      </c>
      <c r="L61" t="str">
        <f t="shared" si="7"/>
        <v>N/A</v>
      </c>
      <c r="M61">
        <f t="shared" si="8"/>
        <v>0.19</v>
      </c>
      <c r="N61" t="str">
        <f t="shared" si="9"/>
        <v>N/A</v>
      </c>
    </row>
    <row r="62" spans="1:14" x14ac:dyDescent="0.3">
      <c r="A62" s="1">
        <v>1</v>
      </c>
      <c r="B62" t="s">
        <v>110</v>
      </c>
      <c r="C62" t="s">
        <v>9472</v>
      </c>
      <c r="F62">
        <v>0.22</v>
      </c>
      <c r="I62" t="str">
        <f t="shared" si="4"/>
        <v>N/A</v>
      </c>
      <c r="J62">
        <f t="shared" si="5"/>
        <v>0.26700000000000002</v>
      </c>
      <c r="K62" t="str">
        <f t="shared" si="6"/>
        <v>N/A</v>
      </c>
      <c r="L62" t="str">
        <f t="shared" si="7"/>
        <v>N/A</v>
      </c>
      <c r="M62">
        <f t="shared" si="8"/>
        <v>0.22</v>
      </c>
      <c r="N62" t="str">
        <f t="shared" si="9"/>
        <v>N/A</v>
      </c>
    </row>
    <row r="63" spans="1:14" x14ac:dyDescent="0.3">
      <c r="A63" s="1">
        <v>2</v>
      </c>
      <c r="B63" t="s">
        <v>112</v>
      </c>
      <c r="C63" t="s">
        <v>9473</v>
      </c>
      <c r="F63">
        <v>0.08</v>
      </c>
      <c r="I63" t="str">
        <f t="shared" si="4"/>
        <v>N/A</v>
      </c>
      <c r="J63">
        <f t="shared" si="5"/>
        <v>-4.2999999999999997E-2</v>
      </c>
      <c r="K63" t="str">
        <f t="shared" si="6"/>
        <v>N/A</v>
      </c>
      <c r="L63" t="str">
        <f t="shared" si="7"/>
        <v>N/A</v>
      </c>
      <c r="M63">
        <f t="shared" si="8"/>
        <v>0.08</v>
      </c>
      <c r="N63" t="str">
        <f t="shared" si="9"/>
        <v>N/A</v>
      </c>
    </row>
    <row r="64" spans="1:14" x14ac:dyDescent="0.3">
      <c r="A64" s="1">
        <v>3</v>
      </c>
      <c r="B64" t="s">
        <v>114</v>
      </c>
      <c r="C64" t="s">
        <v>1820</v>
      </c>
      <c r="F64">
        <v>0.12</v>
      </c>
      <c r="I64" t="str">
        <f t="shared" si="4"/>
        <v>N/A</v>
      </c>
      <c r="J64">
        <f t="shared" si="5"/>
        <v>0.11699999999999999</v>
      </c>
      <c r="K64" t="str">
        <f t="shared" si="6"/>
        <v>N/A</v>
      </c>
      <c r="L64" t="str">
        <f t="shared" si="7"/>
        <v>N/A</v>
      </c>
      <c r="M64">
        <f t="shared" si="8"/>
        <v>0.12</v>
      </c>
      <c r="N64" t="str">
        <f t="shared" si="9"/>
        <v>N/A</v>
      </c>
    </row>
    <row r="65" spans="1:14" x14ac:dyDescent="0.3">
      <c r="A65" s="1">
        <v>4</v>
      </c>
      <c r="B65" t="s">
        <v>116</v>
      </c>
      <c r="C65" t="s">
        <v>3631</v>
      </c>
      <c r="F65">
        <v>0.08</v>
      </c>
      <c r="I65" t="str">
        <f t="shared" si="4"/>
        <v>N/A</v>
      </c>
      <c r="J65">
        <f t="shared" si="5"/>
        <v>0.16700000000000001</v>
      </c>
      <c r="K65" t="str">
        <f t="shared" si="6"/>
        <v>N/A</v>
      </c>
      <c r="L65" t="str">
        <f t="shared" si="7"/>
        <v>N/A</v>
      </c>
      <c r="M65">
        <f t="shared" si="8"/>
        <v>0.08</v>
      </c>
      <c r="N65" t="str">
        <f t="shared" si="9"/>
        <v>N/A</v>
      </c>
    </row>
    <row r="66" spans="1:14" x14ac:dyDescent="0.3">
      <c r="A66" s="1">
        <v>5</v>
      </c>
      <c r="B66" t="s">
        <v>118</v>
      </c>
      <c r="C66" t="s">
        <v>9474</v>
      </c>
      <c r="I66" t="str">
        <f t="shared" si="4"/>
        <v>N/A</v>
      </c>
      <c r="J66">
        <f t="shared" si="5"/>
        <v>0.17800000000000002</v>
      </c>
      <c r="K66" t="str">
        <f t="shared" si="6"/>
        <v>N/A</v>
      </c>
      <c r="L66" t="str">
        <f t="shared" si="7"/>
        <v>N/A</v>
      </c>
      <c r="M66" t="str">
        <f t="shared" si="8"/>
        <v>N/A</v>
      </c>
      <c r="N66" t="str">
        <f t="shared" si="9"/>
        <v>N/A</v>
      </c>
    </row>
    <row r="67" spans="1:14" x14ac:dyDescent="0.3">
      <c r="D67" t="s">
        <v>120</v>
      </c>
      <c r="E67" t="str">
        <f>C1</f>
        <v>BJ's Restaurants, Inc. (BJRI)</v>
      </c>
      <c r="I67" t="str">
        <f t="shared" si="4"/>
        <v>N/A</v>
      </c>
      <c r="J67" t="str">
        <f t="shared" si="5"/>
        <v>N/A</v>
      </c>
      <c r="K67" t="str">
        <f t="shared" si="6"/>
        <v>N/A</v>
      </c>
      <c r="L67" t="str">
        <f t="shared" si="7"/>
        <v>N/A</v>
      </c>
      <c r="M67" t="str">
        <f t="shared" si="8"/>
        <v>N/A</v>
      </c>
      <c r="N67" t="str">
        <f t="shared" si="9"/>
        <v>N/A</v>
      </c>
    </row>
    <row r="68" spans="1:14" x14ac:dyDescent="0.3">
      <c r="A68" s="1">
        <v>0</v>
      </c>
      <c r="B68" t="s">
        <v>121</v>
      </c>
      <c r="C68" t="s">
        <v>9456</v>
      </c>
      <c r="D68">
        <f ca="1">AVERAGE(VALUE(INDIRECT("J"&amp;(MATCH(B68,B69:B500,0)+68))),VALUE(INDIRECT("J"&amp;(MATCH(B68,B69:B500,0)+79))),VALUE(INDIRECT("J"&amp;(MATCH(B68,B69:B500,0)+90))),VALUE(INDIRECT("J"&amp;(MATCH(B68,B69:B500,0)+101))))</f>
        <v>479680000</v>
      </c>
      <c r="E68" t="str">
        <f t="shared" ref="E68:E76" ca="1" si="10">IF(AND(C68&lt;&gt;"",D68&lt;&gt;0),IF(VALUE(J68)&gt;VALUE(K68),"above average","below average"),"no data")</f>
        <v>above average</v>
      </c>
      <c r="I68" t="str">
        <f t="shared" ca="1" si="4"/>
        <v>N/A</v>
      </c>
      <c r="J68">
        <f t="shared" si="5"/>
        <v>781490000</v>
      </c>
      <c r="K68">
        <f t="shared" ca="1" si="6"/>
        <v>479680000</v>
      </c>
      <c r="L68" t="str">
        <f t="shared" ca="1" si="7"/>
        <v>N/A</v>
      </c>
      <c r="M68" t="str">
        <f t="shared" si="8"/>
        <v>N/A</v>
      </c>
      <c r="N68" t="str">
        <f t="shared" si="9"/>
        <v>N/A</v>
      </c>
    </row>
    <row r="69" spans="1:14" x14ac:dyDescent="0.3">
      <c r="A69" s="1">
        <v>1</v>
      </c>
      <c r="B69" t="s">
        <v>122</v>
      </c>
      <c r="D69" t="e">
        <f ca="1">AVERAGE(VALUE(INDIRECT("J"&amp;(MATCH(B69,B70:B501,0)+69))),VALUE(INDIRECT("J"&amp;(MATCH(B69,B70:B501,0)+80))),VALUE(INDIRECT("J"&amp;(MATCH(B69,B70:B501,0)+91))),VALUE(INDIRECT("J"&amp;(MATCH(B69,B70:B501,0)+102))))</f>
        <v>#VALUE!</v>
      </c>
      <c r="E69" t="e">
        <f t="shared" ca="1" si="10"/>
        <v>#VALUE!</v>
      </c>
      <c r="I69" t="str">
        <f t="shared" ca="1" si="4"/>
        <v>N/A</v>
      </c>
      <c r="J69" t="str">
        <f t="shared" si="5"/>
        <v>N/A</v>
      </c>
      <c r="K69" t="str">
        <f t="shared" ca="1" si="6"/>
        <v>N/A</v>
      </c>
      <c r="L69" t="str">
        <f t="shared" ca="1" si="7"/>
        <v>N/A</v>
      </c>
      <c r="M69" t="str">
        <f t="shared" si="8"/>
        <v>N/A</v>
      </c>
      <c r="N69" t="str">
        <f t="shared" si="9"/>
        <v>N/A</v>
      </c>
    </row>
    <row r="70" spans="1:14" x14ac:dyDescent="0.3">
      <c r="A70" s="1">
        <v>2</v>
      </c>
      <c r="B70" t="s">
        <v>123</v>
      </c>
      <c r="C70" t="s">
        <v>9458</v>
      </c>
      <c r="D70">
        <f ca="1">AVERAGE(VALUE(INDIRECT("J"&amp;(MATCH(B70,B71:B502,0)+70))),VALUE(INDIRECT("J"&amp;(MATCH(B70,B71:B502,0)+81))),VALUE(INDIRECT("J"&amp;(MATCH(B70,B71:B502,0)+92))),VALUE(INDIRECT("J"&amp;(MATCH(B70,B71:B502,0)+103))))</f>
        <v>34.032499999999999</v>
      </c>
      <c r="E70" t="str">
        <f t="shared" ca="1" si="10"/>
        <v>below average</v>
      </c>
      <c r="F70" t="str">
        <f t="shared" ref="F70:F76" ca="1" si="11">IF(E70="above average",LOWER(TRIM(IF(ISNUMBER(VALUE(RIGHT(B70,1))),REPLACE(B70,LEN(B70),1,""),B70))),"")</f>
        <v/>
      </c>
      <c r="G70" t="str">
        <f ca="1">IFERROR(LEFT(F70,FIND("(",F70) - 2),F70)</f>
        <v/>
      </c>
      <c r="I70" t="str">
        <f t="shared" ca="1" si="4"/>
        <v>N/A</v>
      </c>
      <c r="J70">
        <f t="shared" si="5"/>
        <v>19.78</v>
      </c>
      <c r="K70">
        <f t="shared" ca="1" si="6"/>
        <v>34.032499999999999</v>
      </c>
      <c r="L70" t="str">
        <f t="shared" ca="1" si="7"/>
        <v>N/A</v>
      </c>
      <c r="M70" t="str">
        <f t="shared" ca="1" si="8"/>
        <v>N/A</v>
      </c>
      <c r="N70" t="str">
        <f t="shared" ca="1" si="9"/>
        <v>N/A</v>
      </c>
    </row>
    <row r="71" spans="1:14" x14ac:dyDescent="0.3">
      <c r="A71" s="1">
        <v>3</v>
      </c>
      <c r="B71" t="s">
        <v>124</v>
      </c>
      <c r="C71" t="s">
        <v>9475</v>
      </c>
      <c r="D71">
        <f ca="1">AVERAGE(VALUE(INDIRECT("J"&amp;(MATCH(B71,B72:B503,0)+71))),VALUE(INDIRECT("J"&amp;(MATCH(B71,B72:B503,0)+82))),VALUE(INDIRECT("J"&amp;(MATCH(B71,B72:B503,0)+93))),VALUE(INDIRECT("J"&amp;(MATCH(B71,B72:B503,0)+104))))</f>
        <v>14.259999999999998</v>
      </c>
      <c r="E71" t="str">
        <f t="shared" ca="1" si="10"/>
        <v>above average</v>
      </c>
      <c r="F71" t="str">
        <f t="shared" ca="1" si="11"/>
        <v>forward p/e</v>
      </c>
      <c r="G71" t="str">
        <f t="shared" ref="G71:G76" ca="1" si="12">IF(F71&lt;&gt;"", G70 &amp; ", " &amp; IFERROR(LEFT(F71,FIND("(",F71) - 2),F71),G70)</f>
        <v>, forward p/e</v>
      </c>
      <c r="I71" t="str">
        <f t="shared" ca="1" si="4"/>
        <v>N/A</v>
      </c>
      <c r="J71">
        <f t="shared" si="5"/>
        <v>18.03</v>
      </c>
      <c r="K71">
        <f t="shared" ca="1" si="6"/>
        <v>14.26</v>
      </c>
      <c r="L71" t="str">
        <f t="shared" ca="1" si="7"/>
        <v>N/A</v>
      </c>
      <c r="M71" t="str">
        <f t="shared" ca="1" si="8"/>
        <v>N/A</v>
      </c>
      <c r="N71" t="str">
        <f t="shared" ca="1" si="9"/>
        <v>N/A</v>
      </c>
    </row>
    <row r="72" spans="1:14" x14ac:dyDescent="0.3">
      <c r="A72" s="1">
        <v>4</v>
      </c>
      <c r="B72" t="s">
        <v>126</v>
      </c>
      <c r="C72" t="s">
        <v>9437</v>
      </c>
      <c r="D72">
        <f ca="1">AVERAGE(VALUE(INDIRECT("J"&amp;(MATCH(B72,B73:B504,0)+72))),VALUE(INDIRECT("J"&amp;(MATCH(B72,B73:B504,0)+83))),VALUE(INDIRECT("J"&amp;(MATCH(B72,B73:B504,0)+94))),VALUE(INDIRECT("J"&amp;(MATCH(B72,B73:B504,0)+105))))</f>
        <v>0.72</v>
      </c>
      <c r="E72" t="str">
        <f t="shared" ca="1" si="10"/>
        <v>above average</v>
      </c>
      <c r="F72" t="str">
        <f t="shared" ca="1" si="11"/>
        <v>peg ratio (5 yr expected)</v>
      </c>
      <c r="G72" t="str">
        <f t="shared" ca="1" si="12"/>
        <v>, forward p/e, peg ratio</v>
      </c>
      <c r="I72" t="str">
        <f t="shared" ca="1" si="4"/>
        <v>N/A</v>
      </c>
      <c r="J72">
        <f t="shared" si="5"/>
        <v>1.1599999999999999</v>
      </c>
      <c r="K72">
        <f t="shared" ca="1" si="6"/>
        <v>0.72</v>
      </c>
      <c r="L72" t="str">
        <f t="shared" ca="1" si="7"/>
        <v>N/A</v>
      </c>
      <c r="M72" t="str">
        <f t="shared" ca="1" si="8"/>
        <v>N/A</v>
      </c>
      <c r="N72" t="str">
        <f t="shared" ca="1" si="9"/>
        <v>N/A</v>
      </c>
    </row>
    <row r="73" spans="1:14" x14ac:dyDescent="0.3">
      <c r="A73" s="1">
        <v>5</v>
      </c>
      <c r="B73" t="s">
        <v>128</v>
      </c>
      <c r="C73" t="s">
        <v>9476</v>
      </c>
      <c r="D73">
        <f ca="1">AVERAGE(VALUE(INDIRECT("J"&amp;(MATCH(B73,B74:B505,0)+73))),VALUE(INDIRECT("J"&amp;(MATCH(B73,B74:B505,0)+84))),VALUE(INDIRECT("J"&amp;(MATCH(B73,B74:B505,0)+95))),VALUE(INDIRECT("J"&amp;(MATCH(B73,B74:B505,0)+106))))</f>
        <v>0.63749999999999996</v>
      </c>
      <c r="E73" t="str">
        <f t="shared" ca="1" si="10"/>
        <v>above average</v>
      </c>
      <c r="F73" t="str">
        <f t="shared" ca="1" si="11"/>
        <v>price/sales (ttm)</v>
      </c>
      <c r="G73" t="str">
        <f t="shared" ca="1" si="12"/>
        <v>, forward p/e, peg ratio, price/sales</v>
      </c>
      <c r="I73" t="str">
        <f t="shared" ca="1" si="4"/>
        <v>N/A</v>
      </c>
      <c r="J73">
        <f t="shared" si="5"/>
        <v>0.78</v>
      </c>
      <c r="K73">
        <f t="shared" ca="1" si="6"/>
        <v>0.63749999999999996</v>
      </c>
      <c r="L73" t="str">
        <f t="shared" ca="1" si="7"/>
        <v>N/A</v>
      </c>
      <c r="M73" t="str">
        <f t="shared" ca="1" si="8"/>
        <v>N/A</v>
      </c>
      <c r="N73" t="str">
        <f t="shared" ca="1" si="9"/>
        <v>N/A</v>
      </c>
    </row>
    <row r="74" spans="1:14" x14ac:dyDescent="0.3">
      <c r="A74" s="1">
        <v>6</v>
      </c>
      <c r="B74" t="s">
        <v>130</v>
      </c>
      <c r="C74" t="s">
        <v>9477</v>
      </c>
      <c r="D74">
        <f ca="1">AVERAGE(VALUE(INDIRECT("J"&amp;(MATCH(B74,B75:B506,0)+74))),VALUE(INDIRECT("J"&amp;(MATCH(B74,B75:B506,0)+85))),VALUE(INDIRECT("J"&amp;(MATCH(B74,B75:B506,0)+96))),VALUE(INDIRECT("J"&amp;(MATCH(B74,B75:B506,0)+107))))</f>
        <v>1.345</v>
      </c>
      <c r="E74" t="str">
        <f t="shared" ca="1" si="10"/>
        <v>above average</v>
      </c>
      <c r="F74" t="str">
        <f t="shared" ca="1" si="11"/>
        <v>price/book (mrq)</v>
      </c>
      <c r="G74" t="str">
        <f t="shared" ca="1" si="12"/>
        <v>, forward p/e, peg ratio, price/sales, price/book</v>
      </c>
      <c r="I74" t="str">
        <f t="shared" ca="1" si="4"/>
        <v>N/A</v>
      </c>
      <c r="J74">
        <f t="shared" si="5"/>
        <v>3.05</v>
      </c>
      <c r="K74">
        <f t="shared" ca="1" si="6"/>
        <v>1.345</v>
      </c>
      <c r="L74" t="str">
        <f t="shared" ca="1" si="7"/>
        <v>N/A</v>
      </c>
      <c r="M74" t="str">
        <f t="shared" ca="1" si="8"/>
        <v>N/A</v>
      </c>
      <c r="N74" t="str">
        <f t="shared" ca="1" si="9"/>
        <v>N/A</v>
      </c>
    </row>
    <row r="75" spans="1:14" x14ac:dyDescent="0.3">
      <c r="A75" s="1">
        <v>7</v>
      </c>
      <c r="B75" t="s">
        <v>132</v>
      </c>
      <c r="D75" t="e">
        <f ca="1">AVERAGE(VALUE(INDIRECT("J"&amp;(MATCH(B75,B76:B507,0)+75))),VALUE(INDIRECT("J"&amp;(MATCH(B75,B76:B507,0)+86))),VALUE(INDIRECT("J"&amp;(MATCH(B75,B76:B507,0)+97))),VALUE(INDIRECT("J"&amp;(MATCH(B75,B76:B507,0)+108))))</f>
        <v>#VALUE!</v>
      </c>
      <c r="E75" t="e">
        <f t="shared" ca="1" si="10"/>
        <v>#VALUE!</v>
      </c>
      <c r="F75" t="e">
        <f t="shared" ca="1" si="11"/>
        <v>#VALUE!</v>
      </c>
      <c r="G75" t="e">
        <f t="shared" ca="1" si="12"/>
        <v>#VALUE!</v>
      </c>
      <c r="I75" t="str">
        <f t="shared" ca="1" si="4"/>
        <v>N/A</v>
      </c>
      <c r="J75" t="str">
        <f t="shared" si="5"/>
        <v>N/A</v>
      </c>
      <c r="K75" t="str">
        <f t="shared" ca="1" si="6"/>
        <v>N/A</v>
      </c>
      <c r="L75" t="str">
        <f t="shared" ca="1" si="7"/>
        <v>N/A</v>
      </c>
      <c r="M75" t="str">
        <f t="shared" ca="1" si="8"/>
        <v>N/A</v>
      </c>
      <c r="N75" t="str">
        <f t="shared" ca="1" si="9"/>
        <v>N/A</v>
      </c>
    </row>
    <row r="76" spans="1:14" x14ac:dyDescent="0.3">
      <c r="A76" s="1">
        <v>8</v>
      </c>
      <c r="B76" t="s">
        <v>133</v>
      </c>
      <c r="D76" t="e">
        <f ca="1">AVERAGE(VALUE(INDIRECT("J"&amp;(MATCH(B76,B77:B508,0)+76))),VALUE(INDIRECT("J"&amp;(MATCH(B76,B77:B508,0)+87))),VALUE(INDIRECT("J"&amp;(MATCH(B76,B77:B508,0)+98))),VALUE(INDIRECT("J"&amp;(MATCH(B76,B77:B508,0)+109))))</f>
        <v>#VALUE!</v>
      </c>
      <c r="E76" t="e">
        <f t="shared" ca="1" si="10"/>
        <v>#VALUE!</v>
      </c>
      <c r="F76" t="e">
        <f t="shared" ca="1" si="11"/>
        <v>#VALUE!</v>
      </c>
      <c r="G76" t="e">
        <f t="shared" ca="1" si="12"/>
        <v>#VALUE!</v>
      </c>
      <c r="I76" t="str">
        <f t="shared" ca="1" si="4"/>
        <v>N/A</v>
      </c>
      <c r="J76" t="str">
        <f t="shared" si="5"/>
        <v>N/A</v>
      </c>
      <c r="K76" t="str">
        <f t="shared" ca="1" si="6"/>
        <v>N/A</v>
      </c>
      <c r="L76" t="str">
        <f t="shared" ca="1" si="7"/>
        <v>N/A</v>
      </c>
      <c r="M76" t="str">
        <f t="shared" ca="1" si="8"/>
        <v>N/A</v>
      </c>
      <c r="N76" t="str">
        <f t="shared" ca="1" si="9"/>
        <v>N/A</v>
      </c>
    </row>
    <row r="77" spans="1:14" x14ac:dyDescent="0.3">
      <c r="F77" t="e">
        <f ca="1">IF(F76="",IF(F75="",IF(F74="",IF(F73="",IF(F72="",IF(F71="",IFERROR(LEFT(F70,FIND("(",F70) - 2),F70),IFERROR(LEFT(F71,FIND("(",F71) - 2),F71)),IFERROR(LEFT(F72,FIND("(",F72) - 2),F72)),IFERROR(LEFT(F73,FIND("(",F73) - 2),F73)),IFERROR(LEFT(F74,FIND("(",F74) - 2),F74)),IFERROR(LEFT(F75,FIND("(",F75) - 2),F75)),IFERROR(LEFT(F76,FIND("(",F76) - 2),F76))</f>
        <v>#VALUE!</v>
      </c>
      <c r="G77" t="e">
        <f ca="1">TRIM(IF(LEFT(G76,1)=",",REPLACE(G76,1,1,""),SUBSTITUTE(G76,F77, "and " &amp; F77)))</f>
        <v>#VALUE!</v>
      </c>
      <c r="I77" t="str">
        <f t="shared" ca="1" si="4"/>
        <v>N/A</v>
      </c>
      <c r="J77" t="str">
        <f t="shared" si="5"/>
        <v>N/A</v>
      </c>
      <c r="K77" t="str">
        <f t="shared" si="6"/>
        <v>N/A</v>
      </c>
      <c r="L77" t="str">
        <f t="shared" si="7"/>
        <v>N/A</v>
      </c>
      <c r="M77" t="str">
        <f t="shared" ca="1" si="8"/>
        <v>N/A</v>
      </c>
      <c r="N77" t="str">
        <f t="shared" ca="1" si="9"/>
        <v>N/A</v>
      </c>
    </row>
    <row r="78" spans="1:14" x14ac:dyDescent="0.3">
      <c r="A78" s="1">
        <v>0</v>
      </c>
      <c r="B78" t="s">
        <v>134</v>
      </c>
      <c r="C78" t="s">
        <v>9478</v>
      </c>
      <c r="D78" t="e">
        <f ca="1">IF(COUNTIF(E70:E76,"=above average")&gt;0,"There are some indications that "&amp;D1&amp;" may be overvalued. The company has a higher " &amp; G77 &amp; " than the comparable average", "Inconclusive")</f>
        <v>#VALUE!</v>
      </c>
      <c r="I78" t="str">
        <f t="shared" ca="1" si="4"/>
        <v>N/A</v>
      </c>
      <c r="J78" t="str">
        <f t="shared" si="5"/>
        <v>N/A</v>
      </c>
      <c r="K78" t="str">
        <f t="shared" ca="1" si="6"/>
        <v>N/A</v>
      </c>
      <c r="L78" t="str">
        <f t="shared" si="7"/>
        <v>N/A</v>
      </c>
      <c r="M78" t="str">
        <f t="shared" si="8"/>
        <v>N/A</v>
      </c>
      <c r="N78" t="str">
        <f t="shared" si="9"/>
        <v>N/A</v>
      </c>
    </row>
    <row r="79" spans="1:14" x14ac:dyDescent="0.3">
      <c r="A79" s="1">
        <v>1</v>
      </c>
      <c r="B79" t="s">
        <v>136</v>
      </c>
      <c r="C79" t="s">
        <v>9479</v>
      </c>
      <c r="I79" t="str">
        <f t="shared" si="4"/>
        <v>N/A</v>
      </c>
      <c r="J79" t="str">
        <f t="shared" si="5"/>
        <v>N/A</v>
      </c>
      <c r="K79" t="str">
        <f t="shared" si="6"/>
        <v>N/A</v>
      </c>
      <c r="L79" t="str">
        <f t="shared" si="7"/>
        <v>N/A</v>
      </c>
      <c r="M79" t="str">
        <f t="shared" si="8"/>
        <v>N/A</v>
      </c>
      <c r="N79" t="str">
        <f t="shared" si="9"/>
        <v>N/A</v>
      </c>
    </row>
    <row r="80" spans="1:14" x14ac:dyDescent="0.3">
      <c r="I80" t="str">
        <f t="shared" si="4"/>
        <v>N/A</v>
      </c>
      <c r="J80" t="str">
        <f t="shared" si="5"/>
        <v>N/A</v>
      </c>
      <c r="K80" t="str">
        <f t="shared" si="6"/>
        <v>N/A</v>
      </c>
      <c r="L80" t="str">
        <f t="shared" si="7"/>
        <v>N/A</v>
      </c>
      <c r="M80" t="str">
        <f t="shared" si="8"/>
        <v>N/A</v>
      </c>
      <c r="N80" t="str">
        <f t="shared" si="9"/>
        <v>N/A</v>
      </c>
    </row>
    <row r="81" spans="1:14" x14ac:dyDescent="0.3">
      <c r="A81" s="1">
        <v>0</v>
      </c>
      <c r="B81" t="s">
        <v>138</v>
      </c>
      <c r="C81" t="s">
        <v>2573</v>
      </c>
      <c r="F81" t="str">
        <f t="shared" ref="F81:F87" ca="1" si="13">IF(E70="below average",LOWER(TRIM(IF(ISNUMBER(VALUE(RIGHT(B70,1))),REPLACE(B70,LEN(B70),1,""),B70))),"")</f>
        <v>trailing p/e</v>
      </c>
      <c r="G81" t="str">
        <f ca="1">IFERROR(LEFT(F81,FIND("(",F81) - 2),F81)</f>
        <v>trailing p/e</v>
      </c>
      <c r="I81" t="str">
        <f t="shared" ca="1" si="4"/>
        <v>N/A</v>
      </c>
      <c r="J81">
        <f t="shared" si="5"/>
        <v>4.2900000000000001E-2</v>
      </c>
      <c r="K81" t="str">
        <f t="shared" si="6"/>
        <v>N/A</v>
      </c>
      <c r="L81" t="str">
        <f t="shared" si="7"/>
        <v>N/A</v>
      </c>
      <c r="M81" t="str">
        <f t="shared" ca="1" si="8"/>
        <v>N/A</v>
      </c>
      <c r="N81" t="str">
        <f t="shared" ca="1" si="9"/>
        <v>N/A</v>
      </c>
    </row>
    <row r="82" spans="1:14" x14ac:dyDescent="0.3">
      <c r="A82" s="1">
        <v>1</v>
      </c>
      <c r="B82" t="s">
        <v>140</v>
      </c>
      <c r="C82" t="s">
        <v>9480</v>
      </c>
      <c r="F82" t="str">
        <f t="shared" ca="1" si="13"/>
        <v/>
      </c>
      <c r="G82" t="str">
        <f t="shared" ref="G82:G87" ca="1" si="14">IF(F82&lt;&gt;"", G81 &amp; ", " &amp; IFERROR(LEFT(F82,FIND("(",F82) - 2),F82),G81)</f>
        <v>trailing p/e</v>
      </c>
      <c r="I82" t="str">
        <f t="shared" ca="1" si="4"/>
        <v>N/A</v>
      </c>
      <c r="J82">
        <f t="shared" si="5"/>
        <v>6.0700000000000004E-2</v>
      </c>
      <c r="K82" t="str">
        <f t="shared" si="6"/>
        <v>N/A</v>
      </c>
      <c r="L82" t="str">
        <f t="shared" si="7"/>
        <v>N/A</v>
      </c>
      <c r="M82" t="str">
        <f t="shared" ca="1" si="8"/>
        <v>N/A</v>
      </c>
      <c r="N82" t="str">
        <f t="shared" ca="1" si="9"/>
        <v>N/A</v>
      </c>
    </row>
    <row r="83" spans="1:14" x14ac:dyDescent="0.3">
      <c r="F83" t="str">
        <f t="shared" ca="1" si="13"/>
        <v/>
      </c>
      <c r="G83" t="str">
        <f t="shared" ca="1" si="14"/>
        <v>trailing p/e</v>
      </c>
      <c r="I83" t="str">
        <f t="shared" ca="1" si="4"/>
        <v>N/A</v>
      </c>
      <c r="J83" t="str">
        <f t="shared" si="5"/>
        <v>N/A</v>
      </c>
      <c r="K83" t="str">
        <f t="shared" si="6"/>
        <v>N/A</v>
      </c>
      <c r="L83" t="str">
        <f t="shared" si="7"/>
        <v>N/A</v>
      </c>
      <c r="M83" t="str">
        <f t="shared" ca="1" si="8"/>
        <v>N/A</v>
      </c>
      <c r="N83" t="str">
        <f t="shared" ca="1" si="9"/>
        <v>N/A</v>
      </c>
    </row>
    <row r="84" spans="1:14" x14ac:dyDescent="0.3">
      <c r="A84" s="1">
        <v>0</v>
      </c>
      <c r="B84" t="s">
        <v>142</v>
      </c>
      <c r="C84" t="s">
        <v>9481</v>
      </c>
      <c r="F84" t="str">
        <f t="shared" ca="1" si="13"/>
        <v/>
      </c>
      <c r="G84" t="str">
        <f t="shared" ca="1" si="14"/>
        <v>trailing p/e</v>
      </c>
      <c r="I84" t="str">
        <f t="shared" ca="1" si="4"/>
        <v>N/A</v>
      </c>
      <c r="J84">
        <f t="shared" si="5"/>
        <v>5.5700000000000006E-2</v>
      </c>
      <c r="K84" t="str">
        <f t="shared" si="6"/>
        <v>N/A</v>
      </c>
      <c r="L84" t="str">
        <f t="shared" si="7"/>
        <v>N/A</v>
      </c>
      <c r="M84" t="str">
        <f t="shared" ca="1" si="8"/>
        <v>N/A</v>
      </c>
      <c r="N84" t="str">
        <f t="shared" ca="1" si="9"/>
        <v>N/A</v>
      </c>
    </row>
    <row r="85" spans="1:14" x14ac:dyDescent="0.3">
      <c r="A85" s="1">
        <v>1</v>
      </c>
      <c r="B85" t="s">
        <v>144</v>
      </c>
      <c r="C85" t="s">
        <v>9482</v>
      </c>
      <c r="F85" t="str">
        <f t="shared" ca="1" si="13"/>
        <v/>
      </c>
      <c r="G85" t="str">
        <f t="shared" ca="1" si="14"/>
        <v>trailing p/e</v>
      </c>
      <c r="I85" t="str">
        <f t="shared" ca="1" si="4"/>
        <v>N/A</v>
      </c>
      <c r="J85">
        <f t="shared" si="5"/>
        <v>0.1535</v>
      </c>
      <c r="K85" t="str">
        <f t="shared" si="6"/>
        <v>N/A</v>
      </c>
      <c r="L85" t="str">
        <f t="shared" si="7"/>
        <v>N/A</v>
      </c>
      <c r="M85" t="str">
        <f t="shared" ca="1" si="8"/>
        <v>N/A</v>
      </c>
      <c r="N85" t="str">
        <f t="shared" ca="1" si="9"/>
        <v>N/A</v>
      </c>
    </row>
    <row r="86" spans="1:14" x14ac:dyDescent="0.3">
      <c r="F86" t="e">
        <f t="shared" ca="1" si="13"/>
        <v>#VALUE!</v>
      </c>
      <c r="G86" t="e">
        <f t="shared" ca="1" si="14"/>
        <v>#VALUE!</v>
      </c>
      <c r="I86" t="str">
        <f t="shared" ca="1" si="4"/>
        <v>N/A</v>
      </c>
      <c r="J86" t="str">
        <f t="shared" si="5"/>
        <v>N/A</v>
      </c>
      <c r="K86" t="str">
        <f t="shared" si="6"/>
        <v>N/A</v>
      </c>
      <c r="L86" t="str">
        <f t="shared" si="7"/>
        <v>N/A</v>
      </c>
      <c r="M86" t="str">
        <f t="shared" ca="1" si="8"/>
        <v>N/A</v>
      </c>
      <c r="N86" t="str">
        <f t="shared" ca="1" si="9"/>
        <v>N/A</v>
      </c>
    </row>
    <row r="87" spans="1:14" x14ac:dyDescent="0.3">
      <c r="A87" s="1">
        <v>0</v>
      </c>
      <c r="B87" t="s">
        <v>146</v>
      </c>
      <c r="C87" t="s">
        <v>55</v>
      </c>
      <c r="F87" t="e">
        <f t="shared" ca="1" si="13"/>
        <v>#VALUE!</v>
      </c>
      <c r="G87" t="e">
        <f t="shared" ca="1" si="14"/>
        <v>#VALUE!</v>
      </c>
      <c r="I87" t="str">
        <f t="shared" ca="1" si="4"/>
        <v>N/A</v>
      </c>
      <c r="J87">
        <f t="shared" si="5"/>
        <v>1010000000</v>
      </c>
      <c r="K87" t="str">
        <f t="shared" si="6"/>
        <v>N/A</v>
      </c>
      <c r="L87" t="str">
        <f t="shared" si="7"/>
        <v>N/A</v>
      </c>
      <c r="M87" t="str">
        <f t="shared" ca="1" si="8"/>
        <v>N/A</v>
      </c>
      <c r="N87" t="str">
        <f t="shared" ca="1" si="9"/>
        <v>N/A</v>
      </c>
    </row>
    <row r="88" spans="1:14" x14ac:dyDescent="0.3">
      <c r="A88" s="1">
        <v>1</v>
      </c>
      <c r="B88" t="s">
        <v>147</v>
      </c>
      <c r="C88" t="s">
        <v>9483</v>
      </c>
      <c r="F88" t="e">
        <f ca="1">IF(F87="",IF(F86="",IF(F85="",IF(F84="",IF(F83="",IF(F82="",IFERROR(LEFT(F81,FIND("(",F81) - 2),F81),IFERROR(LEFT(F82,FIND("(",F82) - 2),F82)),IFERROR(LEFT(F83,FIND("(",F83) - 2),F83)),IFERROR(LEFT(F84,FIND("(",F84) - 2),F84)),IFERROR(LEFT(F85,FIND("(",F85) - 2),F85)),IFERROR(LEFT(F86,FIND("(",F86) - 2),F86)),IFERROR(LEFT(F87,FIND("(",F87) - 2),F87))</f>
        <v>#VALUE!</v>
      </c>
      <c r="G88" t="e">
        <f ca="1">TRIM(IF(LEFT(G87,1)=",",REPLACE(G87,1,1,""),SUBSTITUTE(G87,F88, "and " &amp; F88)))</f>
        <v>#VALUE!</v>
      </c>
      <c r="I88" t="str">
        <f t="shared" ca="1" si="4"/>
        <v>N/A</v>
      </c>
      <c r="J88">
        <f t="shared" si="5"/>
        <v>43.35</v>
      </c>
      <c r="K88" t="str">
        <f t="shared" si="6"/>
        <v>N/A</v>
      </c>
      <c r="L88" t="str">
        <f t="shared" si="7"/>
        <v>N/A</v>
      </c>
      <c r="M88" t="str">
        <f t="shared" ca="1" si="8"/>
        <v>N/A</v>
      </c>
      <c r="N88" t="str">
        <f t="shared" ca="1" si="9"/>
        <v>N/A</v>
      </c>
    </row>
    <row r="89" spans="1:14" x14ac:dyDescent="0.3">
      <c r="A89" s="1">
        <v>2</v>
      </c>
      <c r="B89" t="s">
        <v>149</v>
      </c>
      <c r="C89" t="s">
        <v>9484</v>
      </c>
      <c r="D89" t="e">
        <f ca="1">IF(COUNTIF(E70:E76,"=below average")&gt;0,"There are some indications that "&amp;D1&amp;" may be undervalued. The company has a lower " &amp; G88 &amp; " than the comparable average", "Inconclusive")</f>
        <v>#VALUE!</v>
      </c>
      <c r="I89" t="str">
        <f t="shared" ca="1" si="4"/>
        <v>N/A</v>
      </c>
      <c r="J89">
        <f t="shared" si="5"/>
        <v>5.9000000000000004E-2</v>
      </c>
      <c r="K89" t="str">
        <f t="shared" ca="1" si="6"/>
        <v>N/A</v>
      </c>
      <c r="L89" t="str">
        <f t="shared" si="7"/>
        <v>N/A</v>
      </c>
      <c r="M89" t="str">
        <f t="shared" si="8"/>
        <v>N/A</v>
      </c>
      <c r="N89" t="str">
        <f t="shared" si="9"/>
        <v>N/A</v>
      </c>
    </row>
    <row r="90" spans="1:14" x14ac:dyDescent="0.3">
      <c r="A90" s="1">
        <v>3</v>
      </c>
      <c r="B90" t="s">
        <v>151</v>
      </c>
      <c r="C90" t="s">
        <v>9485</v>
      </c>
      <c r="I90" t="str">
        <f t="shared" si="4"/>
        <v>N/A</v>
      </c>
      <c r="J90">
        <f t="shared" si="5"/>
        <v>537010000</v>
      </c>
      <c r="K90" t="str">
        <f t="shared" si="6"/>
        <v>N/A</v>
      </c>
      <c r="L90" t="str">
        <f t="shared" si="7"/>
        <v>N/A</v>
      </c>
      <c r="M90" t="str">
        <f t="shared" si="8"/>
        <v>N/A</v>
      </c>
      <c r="N90" t="str">
        <f t="shared" si="9"/>
        <v>N/A</v>
      </c>
    </row>
    <row r="91" spans="1:14" x14ac:dyDescent="0.3">
      <c r="A91" s="1">
        <v>4</v>
      </c>
      <c r="B91" t="s">
        <v>153</v>
      </c>
      <c r="C91" t="s">
        <v>9486</v>
      </c>
      <c r="I91" t="str">
        <f t="shared" si="4"/>
        <v>N/A</v>
      </c>
      <c r="J91">
        <f t="shared" si="5"/>
        <v>126560000</v>
      </c>
      <c r="K91" t="str">
        <f t="shared" si="6"/>
        <v>N/A</v>
      </c>
      <c r="L91" t="str">
        <f t="shared" si="7"/>
        <v>N/A</v>
      </c>
      <c r="M91" t="str">
        <f t="shared" si="8"/>
        <v>N/A</v>
      </c>
      <c r="N91" t="str">
        <f t="shared" si="9"/>
        <v>N/A</v>
      </c>
    </row>
    <row r="92" spans="1:14" x14ac:dyDescent="0.3">
      <c r="A92" s="1">
        <v>5</v>
      </c>
      <c r="B92" t="s">
        <v>155</v>
      </c>
      <c r="C92" t="s">
        <v>9487</v>
      </c>
      <c r="I92" t="str">
        <f t="shared" si="4"/>
        <v>N/A</v>
      </c>
      <c r="J92">
        <f t="shared" si="5"/>
        <v>43180000</v>
      </c>
      <c r="K92" t="str">
        <f t="shared" si="6"/>
        <v>N/A</v>
      </c>
      <c r="L92" t="str">
        <f t="shared" si="7"/>
        <v>N/A</v>
      </c>
      <c r="M92" t="str">
        <f t="shared" si="8"/>
        <v>N/A</v>
      </c>
      <c r="N92" t="str">
        <f t="shared" si="9"/>
        <v>N/A</v>
      </c>
    </row>
    <row r="93" spans="1:14" x14ac:dyDescent="0.3">
      <c r="A93" s="1">
        <v>6</v>
      </c>
      <c r="B93" t="s">
        <v>157</v>
      </c>
      <c r="C93" t="s">
        <v>4947</v>
      </c>
      <c r="I93" t="str">
        <f t="shared" si="4"/>
        <v>N/A</v>
      </c>
      <c r="J93">
        <f t="shared" si="5"/>
        <v>1.83</v>
      </c>
      <c r="K93" t="str">
        <f t="shared" si="6"/>
        <v>N/A</v>
      </c>
      <c r="L93" t="str">
        <f t="shared" si="7"/>
        <v>N/A</v>
      </c>
      <c r="M93" t="str">
        <f t="shared" si="8"/>
        <v>N/A</v>
      </c>
      <c r="N93" t="str">
        <f t="shared" si="9"/>
        <v>N/A</v>
      </c>
    </row>
    <row r="94" spans="1:14" x14ac:dyDescent="0.3">
      <c r="A94" s="1">
        <v>7</v>
      </c>
      <c r="B94" t="s">
        <v>158</v>
      </c>
      <c r="C94" t="s">
        <v>9488</v>
      </c>
      <c r="I94" t="str">
        <f t="shared" si="4"/>
        <v>N/A</v>
      </c>
      <c r="J94">
        <f t="shared" si="5"/>
        <v>-0.20399999999999999</v>
      </c>
      <c r="K94" t="str">
        <f t="shared" si="6"/>
        <v>N/A</v>
      </c>
      <c r="L94" t="str">
        <f t="shared" si="7"/>
        <v>N/A</v>
      </c>
      <c r="M94" t="str">
        <f t="shared" si="8"/>
        <v>N/A</v>
      </c>
      <c r="N94" t="str">
        <f t="shared" si="9"/>
        <v>N/A</v>
      </c>
    </row>
    <row r="95" spans="1:14" x14ac:dyDescent="0.3">
      <c r="I95" t="str">
        <f t="shared" si="4"/>
        <v>N/A</v>
      </c>
      <c r="J95" t="str">
        <f t="shared" si="5"/>
        <v>N/A</v>
      </c>
      <c r="K95" t="str">
        <f t="shared" si="6"/>
        <v>N/A</v>
      </c>
      <c r="L95" t="str">
        <f t="shared" si="7"/>
        <v>N/A</v>
      </c>
      <c r="M95" t="str">
        <f t="shared" si="8"/>
        <v>N/A</v>
      </c>
      <c r="N95" t="str">
        <f t="shared" si="9"/>
        <v>N/A</v>
      </c>
    </row>
    <row r="96" spans="1:14" x14ac:dyDescent="0.3">
      <c r="A96" s="1">
        <v>0</v>
      </c>
      <c r="B96" t="s">
        <v>159</v>
      </c>
      <c r="C96" t="s">
        <v>3109</v>
      </c>
      <c r="I96" t="str">
        <f t="shared" si="4"/>
        <v>N/A</v>
      </c>
      <c r="J96">
        <f t="shared" si="5"/>
        <v>23560000</v>
      </c>
      <c r="K96" t="str">
        <f t="shared" si="6"/>
        <v>N/A</v>
      </c>
      <c r="L96" t="str">
        <f t="shared" si="7"/>
        <v>N/A</v>
      </c>
      <c r="M96" t="str">
        <f t="shared" si="8"/>
        <v>N/A</v>
      </c>
      <c r="N96" t="str">
        <f t="shared" si="9"/>
        <v>N/A</v>
      </c>
    </row>
    <row r="97" spans="1:14" x14ac:dyDescent="0.3">
      <c r="A97" s="1">
        <v>1</v>
      </c>
      <c r="B97" t="s">
        <v>161</v>
      </c>
      <c r="C97" t="s">
        <v>460</v>
      </c>
      <c r="I97" t="str">
        <f t="shared" si="4"/>
        <v>N/A</v>
      </c>
      <c r="J97">
        <f t="shared" si="5"/>
        <v>1.0900000000000001</v>
      </c>
      <c r="K97" t="str">
        <f t="shared" si="6"/>
        <v>N/A</v>
      </c>
      <c r="L97" t="str">
        <f t="shared" si="7"/>
        <v>N/A</v>
      </c>
      <c r="M97" t="str">
        <f t="shared" si="8"/>
        <v>N/A</v>
      </c>
      <c r="N97" t="str">
        <f t="shared" si="9"/>
        <v>N/A</v>
      </c>
    </row>
    <row r="98" spans="1:14" x14ac:dyDescent="0.3">
      <c r="A98" s="1">
        <v>2</v>
      </c>
      <c r="B98" t="s">
        <v>163</v>
      </c>
      <c r="C98" t="s">
        <v>9489</v>
      </c>
      <c r="I98" t="str">
        <f t="shared" si="4"/>
        <v>N/A</v>
      </c>
      <c r="J98">
        <f t="shared" si="5"/>
        <v>182700000</v>
      </c>
      <c r="K98" t="str">
        <f t="shared" si="6"/>
        <v>N/A</v>
      </c>
      <c r="L98" t="str">
        <f t="shared" si="7"/>
        <v>N/A</v>
      </c>
      <c r="M98" t="str">
        <f t="shared" si="8"/>
        <v>N/A</v>
      </c>
      <c r="N98" t="str">
        <f t="shared" si="9"/>
        <v>N/A</v>
      </c>
    </row>
    <row r="99" spans="1:14" x14ac:dyDescent="0.3">
      <c r="A99" s="1">
        <v>3</v>
      </c>
      <c r="B99" t="s">
        <v>165</v>
      </c>
      <c r="C99" t="s">
        <v>9490</v>
      </c>
      <c r="I99" t="str">
        <f t="shared" si="4"/>
        <v>N/A</v>
      </c>
      <c r="J99">
        <f t="shared" si="5"/>
        <v>71.150000000000006</v>
      </c>
      <c r="K99" t="str">
        <f t="shared" si="6"/>
        <v>N/A</v>
      </c>
      <c r="L99" t="str">
        <f t="shared" si="7"/>
        <v>N/A</v>
      </c>
      <c r="M99" t="str">
        <f t="shared" si="8"/>
        <v>N/A</v>
      </c>
      <c r="N99" t="str">
        <f t="shared" si="9"/>
        <v>N/A</v>
      </c>
    </row>
    <row r="100" spans="1:14" x14ac:dyDescent="0.3">
      <c r="A100" s="1">
        <v>4</v>
      </c>
      <c r="B100" t="s">
        <v>167</v>
      </c>
      <c r="C100" t="s">
        <v>9491</v>
      </c>
      <c r="I100" t="str">
        <f t="shared" si="4"/>
        <v>N/A</v>
      </c>
      <c r="J100">
        <f t="shared" si="5"/>
        <v>0.5</v>
      </c>
      <c r="K100" t="str">
        <f t="shared" si="6"/>
        <v>N/A</v>
      </c>
      <c r="L100" t="str">
        <f t="shared" si="7"/>
        <v>N/A</v>
      </c>
      <c r="M100" t="str">
        <f t="shared" si="8"/>
        <v>N/A</v>
      </c>
      <c r="N100" t="str">
        <f t="shared" si="9"/>
        <v>N/A</v>
      </c>
    </row>
    <row r="101" spans="1:14" x14ac:dyDescent="0.3">
      <c r="A101" s="1">
        <v>5</v>
      </c>
      <c r="B101" t="s">
        <v>169</v>
      </c>
      <c r="C101" t="s">
        <v>9492</v>
      </c>
      <c r="I101" t="str">
        <f t="shared" si="4"/>
        <v>N/A</v>
      </c>
      <c r="J101">
        <f t="shared" si="5"/>
        <v>11.9</v>
      </c>
      <c r="K101" t="str">
        <f t="shared" si="6"/>
        <v>N/A</v>
      </c>
      <c r="L101" t="str">
        <f t="shared" si="7"/>
        <v>N/A</v>
      </c>
      <c r="M101" t="str">
        <f t="shared" si="8"/>
        <v>N/A</v>
      </c>
      <c r="N101" t="str">
        <f t="shared" si="9"/>
        <v>N/A</v>
      </c>
    </row>
    <row r="102" spans="1:14" x14ac:dyDescent="0.3">
      <c r="I102" t="str">
        <f t="shared" si="4"/>
        <v>N/A</v>
      </c>
      <c r="J102" t="str">
        <f t="shared" si="5"/>
        <v>N/A</v>
      </c>
      <c r="K102" t="str">
        <f t="shared" si="6"/>
        <v>N/A</v>
      </c>
      <c r="L102" t="str">
        <f t="shared" si="7"/>
        <v>N/A</v>
      </c>
      <c r="M102" t="str">
        <f t="shared" si="8"/>
        <v>N/A</v>
      </c>
      <c r="N102" t="str">
        <f t="shared" si="9"/>
        <v>N/A</v>
      </c>
    </row>
    <row r="103" spans="1:14" x14ac:dyDescent="0.3">
      <c r="A103" s="1">
        <v>0</v>
      </c>
      <c r="B103" t="s">
        <v>171</v>
      </c>
      <c r="C103" t="s">
        <v>9493</v>
      </c>
      <c r="I103" t="str">
        <f t="shared" si="4"/>
        <v>N/A</v>
      </c>
      <c r="J103">
        <f t="shared" si="5"/>
        <v>112970000</v>
      </c>
      <c r="K103" t="str">
        <f t="shared" si="6"/>
        <v>N/A</v>
      </c>
      <c r="L103" t="str">
        <f t="shared" si="7"/>
        <v>N/A</v>
      </c>
      <c r="M103" t="str">
        <f t="shared" si="8"/>
        <v>N/A</v>
      </c>
      <c r="N103" t="str">
        <f t="shared" si="9"/>
        <v>N/A</v>
      </c>
    </row>
    <row r="104" spans="1:14" x14ac:dyDescent="0.3">
      <c r="A104" s="1">
        <v>1</v>
      </c>
      <c r="B104" t="s">
        <v>173</v>
      </c>
      <c r="C104" t="s">
        <v>9494</v>
      </c>
      <c r="I104" t="str">
        <f t="shared" si="4"/>
        <v>N/A</v>
      </c>
      <c r="J104">
        <f t="shared" si="5"/>
        <v>3830000</v>
      </c>
      <c r="K104" t="str">
        <f t="shared" si="6"/>
        <v>N/A</v>
      </c>
      <c r="L104" t="str">
        <f t="shared" si="7"/>
        <v>N/A</v>
      </c>
      <c r="M104" t="str">
        <f t="shared" si="8"/>
        <v>N/A</v>
      </c>
      <c r="N104" t="str">
        <f t="shared" si="9"/>
        <v>N/A</v>
      </c>
    </row>
    <row r="105" spans="1:14" x14ac:dyDescent="0.3">
      <c r="I105" t="str">
        <f t="shared" si="4"/>
        <v>N/A</v>
      </c>
      <c r="J105" t="str">
        <f t="shared" si="5"/>
        <v>N/A</v>
      </c>
      <c r="K105" t="str">
        <f t="shared" si="6"/>
        <v>N/A</v>
      </c>
      <c r="L105" t="str">
        <f t="shared" si="7"/>
        <v>N/A</v>
      </c>
      <c r="M105" t="str">
        <f t="shared" si="8"/>
        <v>N/A</v>
      </c>
      <c r="N105" t="str">
        <f t="shared" si="9"/>
        <v>N/A</v>
      </c>
    </row>
    <row r="106" spans="1:14" x14ac:dyDescent="0.3">
      <c r="A106" s="1">
        <v>0</v>
      </c>
      <c r="B106" t="s">
        <v>23</v>
      </c>
      <c r="C106" t="s">
        <v>9457</v>
      </c>
      <c r="I106" t="str">
        <f t="shared" si="4"/>
        <v>N/A</v>
      </c>
      <c r="J106">
        <f t="shared" si="5"/>
        <v>0.94</v>
      </c>
      <c r="K106" t="str">
        <f t="shared" si="6"/>
        <v>N/A</v>
      </c>
      <c r="L106" t="str">
        <f t="shared" si="7"/>
        <v>N/A</v>
      </c>
      <c r="M106" t="str">
        <f t="shared" si="8"/>
        <v>N/A</v>
      </c>
      <c r="N106" t="str">
        <f t="shared" si="9"/>
        <v>N/A</v>
      </c>
    </row>
    <row r="107" spans="1:14" x14ac:dyDescent="0.3">
      <c r="A107" s="1">
        <v>1</v>
      </c>
      <c r="B107" t="s">
        <v>175</v>
      </c>
      <c r="C107" t="s">
        <v>9495</v>
      </c>
      <c r="I107" t="str">
        <f t="shared" si="4"/>
        <v>N/A</v>
      </c>
      <c r="J107">
        <f t="shared" si="5"/>
        <v>-0.22039999999999998</v>
      </c>
      <c r="K107" t="str">
        <f t="shared" si="6"/>
        <v>N/A</v>
      </c>
      <c r="L107" t="str">
        <f t="shared" si="7"/>
        <v>N/A</v>
      </c>
      <c r="M107" t="str">
        <f t="shared" si="8"/>
        <v>N/A</v>
      </c>
      <c r="N107" t="str">
        <f t="shared" si="9"/>
        <v>N/A</v>
      </c>
    </row>
    <row r="108" spans="1:14" x14ac:dyDescent="0.3">
      <c r="A108" s="1">
        <v>2</v>
      </c>
      <c r="B108" t="s">
        <v>177</v>
      </c>
      <c r="C108" t="s">
        <v>178</v>
      </c>
      <c r="I108" t="str">
        <f t="shared" si="4"/>
        <v>N/A</v>
      </c>
      <c r="J108">
        <f t="shared" si="5"/>
        <v>0.14019999999999999</v>
      </c>
      <c r="K108" t="str">
        <f t="shared" si="6"/>
        <v>N/A</v>
      </c>
      <c r="L108" t="str">
        <f t="shared" si="7"/>
        <v>N/A</v>
      </c>
      <c r="M108" t="str">
        <f t="shared" si="8"/>
        <v>N/A</v>
      </c>
      <c r="N108" t="str">
        <f t="shared" si="9"/>
        <v>N/A</v>
      </c>
    </row>
    <row r="109" spans="1:14" x14ac:dyDescent="0.3">
      <c r="A109" s="1">
        <v>3</v>
      </c>
      <c r="B109" t="s">
        <v>179</v>
      </c>
      <c r="C109" t="s">
        <v>3817</v>
      </c>
      <c r="I109" t="str">
        <f t="shared" si="4"/>
        <v>N/A</v>
      </c>
      <c r="J109">
        <f t="shared" si="5"/>
        <v>47.55</v>
      </c>
      <c r="K109" t="str">
        <f t="shared" si="6"/>
        <v>N/A</v>
      </c>
      <c r="L109" t="str">
        <f t="shared" si="7"/>
        <v>N/A</v>
      </c>
      <c r="M109" t="str">
        <f t="shared" si="8"/>
        <v>N/A</v>
      </c>
      <c r="N109" t="str">
        <f t="shared" si="9"/>
        <v>N/A</v>
      </c>
    </row>
    <row r="110" spans="1:14" x14ac:dyDescent="0.3">
      <c r="A110" s="1">
        <v>4</v>
      </c>
      <c r="B110" t="s">
        <v>181</v>
      </c>
      <c r="C110" t="s">
        <v>9496</v>
      </c>
      <c r="I110" t="str">
        <f t="shared" si="4"/>
        <v>N/A</v>
      </c>
      <c r="J110">
        <f t="shared" si="5"/>
        <v>32.24</v>
      </c>
      <c r="K110" t="str">
        <f t="shared" si="6"/>
        <v>N/A</v>
      </c>
      <c r="L110" t="str">
        <f t="shared" si="7"/>
        <v>N/A</v>
      </c>
      <c r="M110" t="str">
        <f t="shared" si="8"/>
        <v>N/A</v>
      </c>
      <c r="N110" t="str">
        <f t="shared" si="9"/>
        <v>N/A</v>
      </c>
    </row>
    <row r="111" spans="1:14" x14ac:dyDescent="0.3">
      <c r="A111" s="1">
        <v>5</v>
      </c>
      <c r="B111" t="s">
        <v>183</v>
      </c>
      <c r="C111" t="s">
        <v>9497</v>
      </c>
      <c r="I111" t="str">
        <f t="shared" si="4"/>
        <v>N/A</v>
      </c>
      <c r="J111">
        <f t="shared" si="5"/>
        <v>37.94</v>
      </c>
      <c r="K111" t="str">
        <f t="shared" si="6"/>
        <v>N/A</v>
      </c>
      <c r="L111" t="str">
        <f t="shared" si="7"/>
        <v>N/A</v>
      </c>
      <c r="M111" t="str">
        <f t="shared" si="8"/>
        <v>N/A</v>
      </c>
      <c r="N111" t="str">
        <f t="shared" si="9"/>
        <v>N/A</v>
      </c>
    </row>
    <row r="112" spans="1:14" x14ac:dyDescent="0.3">
      <c r="A112" s="1">
        <v>6</v>
      </c>
      <c r="B112" t="s">
        <v>185</v>
      </c>
      <c r="C112" t="s">
        <v>9498</v>
      </c>
      <c r="I112" t="str">
        <f t="shared" si="4"/>
        <v>N/A</v>
      </c>
      <c r="J112">
        <f t="shared" si="5"/>
        <v>39.31</v>
      </c>
      <c r="K112" t="str">
        <f t="shared" si="6"/>
        <v>N/A</v>
      </c>
      <c r="L112" t="str">
        <f t="shared" si="7"/>
        <v>N/A</v>
      </c>
      <c r="M112" t="str">
        <f t="shared" si="8"/>
        <v>N/A</v>
      </c>
      <c r="N112" t="str">
        <f t="shared" si="9"/>
        <v>N/A</v>
      </c>
    </row>
    <row r="113" spans="1:14" x14ac:dyDescent="0.3">
      <c r="I113" t="str">
        <f t="shared" si="4"/>
        <v>N/A</v>
      </c>
      <c r="J113" t="str">
        <f t="shared" si="5"/>
        <v>N/A</v>
      </c>
      <c r="K113" t="str">
        <f t="shared" si="6"/>
        <v>N/A</v>
      </c>
      <c r="L113" t="str">
        <f t="shared" si="7"/>
        <v>N/A</v>
      </c>
      <c r="M113" t="str">
        <f t="shared" si="8"/>
        <v>N/A</v>
      </c>
      <c r="N113" t="str">
        <f t="shared" si="9"/>
        <v>N/A</v>
      </c>
    </row>
    <row r="114" spans="1:14" x14ac:dyDescent="0.3">
      <c r="A114" s="1">
        <v>0</v>
      </c>
      <c r="B114" t="s">
        <v>187</v>
      </c>
      <c r="C114" t="s">
        <v>9499</v>
      </c>
      <c r="I114" t="str">
        <f t="shared" si="4"/>
        <v>N/A</v>
      </c>
      <c r="J114">
        <f t="shared" si="5"/>
        <v>491450</v>
      </c>
      <c r="K114" t="str">
        <f t="shared" si="6"/>
        <v>N/A</v>
      </c>
      <c r="L114" t="str">
        <f t="shared" si="7"/>
        <v>N/A</v>
      </c>
      <c r="M114" t="str">
        <f t="shared" si="8"/>
        <v>N/A</v>
      </c>
      <c r="N114" t="str">
        <f t="shared" si="9"/>
        <v>N/A</v>
      </c>
    </row>
    <row r="115" spans="1:14" x14ac:dyDescent="0.3">
      <c r="A115" s="1">
        <v>1</v>
      </c>
      <c r="B115" t="s">
        <v>189</v>
      </c>
      <c r="C115" t="s">
        <v>9500</v>
      </c>
      <c r="I115" t="str">
        <f t="shared" si="4"/>
        <v>N/A</v>
      </c>
      <c r="J115">
        <f t="shared" si="5"/>
        <v>703370</v>
      </c>
      <c r="K115" t="str">
        <f t="shared" si="6"/>
        <v>N/A</v>
      </c>
      <c r="L115" t="str">
        <f t="shared" si="7"/>
        <v>N/A</v>
      </c>
      <c r="M115" t="str">
        <f t="shared" si="8"/>
        <v>N/A</v>
      </c>
      <c r="N115" t="str">
        <f t="shared" si="9"/>
        <v>N/A</v>
      </c>
    </row>
    <row r="116" spans="1:14" x14ac:dyDescent="0.3">
      <c r="A116" s="1">
        <v>2</v>
      </c>
      <c r="B116" t="s">
        <v>191</v>
      </c>
      <c r="C116" t="s">
        <v>9501</v>
      </c>
      <c r="I116" t="str">
        <f t="shared" si="4"/>
        <v>N/A</v>
      </c>
      <c r="J116">
        <f t="shared" si="5"/>
        <v>21560000</v>
      </c>
      <c r="K116" t="str">
        <f t="shared" si="6"/>
        <v>N/A</v>
      </c>
      <c r="L116" t="str">
        <f t="shared" si="7"/>
        <v>N/A</v>
      </c>
      <c r="M116" t="str">
        <f t="shared" si="8"/>
        <v>N/A</v>
      </c>
      <c r="N116" t="str">
        <f t="shared" si="9"/>
        <v>N/A</v>
      </c>
    </row>
    <row r="117" spans="1:14" x14ac:dyDescent="0.3">
      <c r="A117" s="1">
        <v>3</v>
      </c>
      <c r="B117" t="s">
        <v>193</v>
      </c>
      <c r="C117" t="s">
        <v>3520</v>
      </c>
      <c r="I117" t="str">
        <f t="shared" si="4"/>
        <v>N/A</v>
      </c>
      <c r="J117">
        <f t="shared" si="5"/>
        <v>21220000</v>
      </c>
      <c r="K117" t="str">
        <f t="shared" si="6"/>
        <v>N/A</v>
      </c>
      <c r="L117" t="str">
        <f t="shared" si="7"/>
        <v>N/A</v>
      </c>
      <c r="M117" t="str">
        <f t="shared" si="8"/>
        <v>N/A</v>
      </c>
      <c r="N117" t="str">
        <f t="shared" si="9"/>
        <v>N/A</v>
      </c>
    </row>
    <row r="118" spans="1:14" x14ac:dyDescent="0.3">
      <c r="A118" s="1">
        <v>4</v>
      </c>
      <c r="B118" t="s">
        <v>195</v>
      </c>
      <c r="C118" t="s">
        <v>9502</v>
      </c>
      <c r="I118" t="str">
        <f t="shared" si="4"/>
        <v>N/A</v>
      </c>
      <c r="J118">
        <f t="shared" si="5"/>
        <v>0.20149999999999998</v>
      </c>
      <c r="K118" t="str">
        <f t="shared" si="6"/>
        <v>N/A</v>
      </c>
      <c r="L118" t="str">
        <f t="shared" si="7"/>
        <v>N/A</v>
      </c>
      <c r="M118" t="str">
        <f t="shared" si="8"/>
        <v>N/A</v>
      </c>
      <c r="N118" t="str">
        <f t="shared" si="9"/>
        <v>N/A</v>
      </c>
    </row>
    <row r="119" spans="1:14" x14ac:dyDescent="0.3">
      <c r="A119" s="1">
        <v>5</v>
      </c>
      <c r="B119" t="s">
        <v>197</v>
      </c>
      <c r="C119" t="s">
        <v>9503</v>
      </c>
      <c r="I119" t="str">
        <f t="shared" si="4"/>
        <v>N/A</v>
      </c>
      <c r="J119">
        <f t="shared" si="5"/>
        <v>0.751</v>
      </c>
      <c r="K119" t="str">
        <f t="shared" si="6"/>
        <v>N/A</v>
      </c>
      <c r="L119" t="str">
        <f t="shared" si="7"/>
        <v>N/A</v>
      </c>
      <c r="M119" t="str">
        <f t="shared" si="8"/>
        <v>N/A</v>
      </c>
      <c r="N119" t="str">
        <f t="shared" si="9"/>
        <v>N/A</v>
      </c>
    </row>
    <row r="120" spans="1:14" x14ac:dyDescent="0.3">
      <c r="A120" s="1">
        <v>6</v>
      </c>
      <c r="B120" t="s">
        <v>199</v>
      </c>
      <c r="C120" t="s">
        <v>9504</v>
      </c>
      <c r="I120" t="str">
        <f t="shared" si="4"/>
        <v>N/A</v>
      </c>
      <c r="J120">
        <f t="shared" si="5"/>
        <v>43000</v>
      </c>
      <c r="K120" t="str">
        <f t="shared" si="6"/>
        <v>N/A</v>
      </c>
      <c r="L120" t="str">
        <f t="shared" si="7"/>
        <v>N/A</v>
      </c>
      <c r="M120" t="str">
        <f t="shared" si="8"/>
        <v>N/A</v>
      </c>
      <c r="N120" t="str">
        <f t="shared" si="9"/>
        <v>N/A</v>
      </c>
    </row>
    <row r="121" spans="1:14" x14ac:dyDescent="0.3">
      <c r="A121" s="1">
        <v>7</v>
      </c>
      <c r="B121" t="s">
        <v>201</v>
      </c>
      <c r="C121" t="s">
        <v>9505</v>
      </c>
      <c r="I121" t="str">
        <f t="shared" si="4"/>
        <v>N/A</v>
      </c>
      <c r="J121">
        <f t="shared" si="5"/>
        <v>4.4000000000000004</v>
      </c>
      <c r="K121" t="str">
        <f t="shared" si="6"/>
        <v>N/A</v>
      </c>
      <c r="L121" t="str">
        <f t="shared" si="7"/>
        <v>N/A</v>
      </c>
      <c r="M121" t="str">
        <f t="shared" si="8"/>
        <v>N/A</v>
      </c>
      <c r="N121" t="str">
        <f t="shared" si="9"/>
        <v>N/A</v>
      </c>
    </row>
    <row r="122" spans="1:14" x14ac:dyDescent="0.3">
      <c r="A122" s="1">
        <v>8</v>
      </c>
      <c r="B122" t="s">
        <v>203</v>
      </c>
      <c r="C122" t="s">
        <v>9506</v>
      </c>
      <c r="I122" t="str">
        <f t="shared" si="4"/>
        <v>N/A</v>
      </c>
      <c r="J122">
        <f t="shared" si="5"/>
        <v>9.9499999999999991E-2</v>
      </c>
      <c r="K122" t="str">
        <f t="shared" si="6"/>
        <v>N/A</v>
      </c>
      <c r="L122" t="str">
        <f t="shared" si="7"/>
        <v>N/A</v>
      </c>
      <c r="M122" t="str">
        <f t="shared" si="8"/>
        <v>N/A</v>
      </c>
      <c r="N122" t="str">
        <f t="shared" si="9"/>
        <v>N/A</v>
      </c>
    </row>
    <row r="123" spans="1:14" x14ac:dyDescent="0.3">
      <c r="A123" s="1">
        <v>9</v>
      </c>
      <c r="B123" t="s">
        <v>205</v>
      </c>
      <c r="C123" t="s">
        <v>9507</v>
      </c>
      <c r="I123" t="str">
        <f t="shared" si="4"/>
        <v>N/A</v>
      </c>
      <c r="J123">
        <f t="shared" si="5"/>
        <v>1830000</v>
      </c>
      <c r="K123" t="str">
        <f t="shared" si="6"/>
        <v>N/A</v>
      </c>
      <c r="L123" t="str">
        <f t="shared" si="7"/>
        <v>N/A</v>
      </c>
      <c r="M123" t="str">
        <f t="shared" si="8"/>
        <v>N/A</v>
      </c>
      <c r="N123" t="str">
        <f t="shared" si="9"/>
        <v>N/A</v>
      </c>
    </row>
    <row r="124" spans="1:14" x14ac:dyDescent="0.3">
      <c r="I124" t="str">
        <f t="shared" ref="I124:I187" si="15">IF(AND(K124&gt; J124, L124&gt; K124, M124&gt; L124, N124&gt; M124), "pos_trend", IF(AND(K124&lt; J124, L124&lt; K124, M124&lt; L124, N124&lt; M124), "neg_trend", "N/A"))</f>
        <v>N/A</v>
      </c>
      <c r="J124" t="str">
        <f t="shared" ref="J124:J187" si="16">IFERROR(IF(TRIM(C124)="-", "N/A", IF(RIGHT(C124,1)=")",IF(RIGHT(C124,2)="T)",-1000000000000*VALUE(MID(C124,2,LEN(C124)-3)),IF(RIGHT(C124,2)="M)",-1000000*VALUE(MID(C124,2,LEN(C124)-3)),IF(RIGHT(C124,2)="B)",-1000000000*VALUE(MID(C124,2,LEN(C124)-3)),IF(RIGHT(C124,2)="k)",-1000*VALUE(MID(C124,2,LEN(C124)-3)),VALUE(SUBSTITUTE(C124,",","")))))),IF(RIGHT(C124,1)="T",1000000000000*VALUE(LEFT(C124,LEN(C124)-1)),IF(RIGHT(C124,1)="M",1000000*VALUE(LEFT(C124,LEN(C124)-1)),IF(RIGHT(C124,1)="B",1000000000*VALUE(LEFT(C124,LEN(C124)-1)),IF(RIGHT(C124,1)="%",0.01*VALUE(LEFT(C124,LEN(C124)-1)),IF(RIGHT(C124,1)="k",1000*VALUE(LEFT(C124,LEN(C124)-1)),VALUE(SUBSTITUTE(C124,",",""))))))))),"N/A")</f>
        <v>N/A</v>
      </c>
      <c r="K124" t="str">
        <f t="shared" ref="K124:K187" si="17">IFERROR(IF(TRIM(D124)="-", "N/A", IF(RIGHT(D124,1)=")",IF(RIGHT(D124,2)="T)",-1000000000000*VALUE(MID(D124,2,LEN(D124)-3)),IF(RIGHT(D124,2)="M)",-1000000*VALUE(MID(D124,2,LEN(D124)-3)),IF(RIGHT(D124,2)="B)",-1000000000*VALUE(MID(D124,2,LEN(D124)-3)),IF(RIGHT(D124,2)="k)",-1000*VALUE(MID(D124,2,LEN(D124)-3)),VALUE(SUBSTITUTE(D124,",","")))))),IF(RIGHT(D124,1)="T",1000000000000*VALUE(LEFT(D124,LEN(D124)-1)),IF(RIGHT(D124,1)="M",1000000*VALUE(LEFT(D124,LEN(D124)-1)),IF(RIGHT(D124,1)="B",1000000000*VALUE(LEFT(D124,LEN(D124)-1)),IF(RIGHT(D124,1)="%",0.01*VALUE(LEFT(D124,LEN(D124)-1)),IF(RIGHT(D124,1)="k",1000*VALUE(LEFT(D124,LEN(D124)-1)),VALUE(SUBSTITUTE(D124,",",""))))))))),"N/A")</f>
        <v>N/A</v>
      </c>
      <c r="L124" t="str">
        <f t="shared" ref="L124:L187" si="18">IFERROR(IF(TRIM(E124)="-", "N/A", IF(RIGHT(E124,1)=")",IF(RIGHT(E124,2)="T)",-1000000000000*VALUE(MID(E124,2,LEN(E124)-3)),IF(RIGHT(E124,2)="M)",-1000000*VALUE(MID(E124,2,LEN(E124)-3)),IF(RIGHT(E124,2)="B)",-1000000000*VALUE(MID(E124,2,LEN(E124)-3)),IF(RIGHT(E124,2)="k)",-1000*VALUE(MID(E124,2,LEN(E124)-3)),VALUE(SUBSTITUTE(E124,",","")))))),IF(RIGHT(E124,1)="T",1000000000000*VALUE(LEFT(E124,LEN(E124)-1)),IF(RIGHT(E124,1)="M",1000000*VALUE(LEFT(E124,LEN(E124)-1)),IF(RIGHT(E124,1)="B",1000000000*VALUE(LEFT(E124,LEN(E124)-1)),IF(RIGHT(E124,1)="%",0.01*VALUE(LEFT(E124,LEN(E124)-1)),IF(RIGHT(E124,1)="k",1000*VALUE(LEFT(E124,LEN(E124)-1)),VALUE(SUBSTITUTE(E124,",",""))))))))),"N/A")</f>
        <v>N/A</v>
      </c>
      <c r="M124" t="str">
        <f t="shared" ref="M124:M187" si="19">IFERROR(IF(TRIM(F124)="-", "N/A", IF(RIGHT(F124,1)=")",IF(RIGHT(F124,2)="T)",-1000000000000*VALUE(MID(F124,2,LEN(F124)-3)),IF(RIGHT(F124,2)="M)",-1000000*VALUE(MID(F124,2,LEN(F124)-3)),IF(RIGHT(F124,2)="B)",-1000000000*VALUE(MID(F124,2,LEN(F124)-3)),IF(RIGHT(F124,2)="k)",-1000*VALUE(MID(F124,2,LEN(F124)-3)),VALUE(SUBSTITUTE(F124,",","")))))),IF(RIGHT(F124,1)="T",1000000000000*VALUE(LEFT(F124,LEN(F124)-1)),IF(RIGHT(F124,1)="M",1000000*VALUE(LEFT(F124,LEN(F124)-1)),IF(RIGHT(F124,1)="B",1000000000*VALUE(LEFT(F124,LEN(F124)-1)),IF(RIGHT(F124,1)="%",0.01*VALUE(LEFT(F124,LEN(F124)-1)),IF(RIGHT(F124,1)="k",1000*VALUE(LEFT(F124,LEN(F124)-1)),VALUE(SUBSTITUTE(F124,",",""))))))))),"N/A")</f>
        <v>N/A</v>
      </c>
      <c r="N124" t="str">
        <f t="shared" ref="N124:N187" si="20">IFERROR(IF(TRIM(G124)="-", "N/A", IF(RIGHT(G124,1)=")",IF(RIGHT(G124,2)="T)",-1000000000000*VALUE(MID(G124,2,LEN(G124)-3)),IF(RIGHT(G124,2)="M)",-1000000*VALUE(MID(G124,2,LEN(G124)-3)),IF(RIGHT(G124,2)="B)",-1000000000*VALUE(MID(G124,2,LEN(G124)-3)),IF(RIGHT(G124,2)="k)",-1000*VALUE(MID(G124,2,LEN(G124)-3)),VALUE(SUBSTITUTE(G124,",","")))))),IF(RIGHT(G124,1)="T",1000000000000*VALUE(LEFT(G124,LEN(G124)-1)),IF(RIGHT(G124,1)="M",1000000*VALUE(LEFT(G124,LEN(G124)-1)),IF(RIGHT(G124,1)="B",1000000000*VALUE(LEFT(G124,LEN(G124)-1)),IF(RIGHT(G124,1)="%",0.01*VALUE(LEFT(G124,LEN(G124)-1)),IF(RIGHT(G124,1)="k",1000*VALUE(LEFT(G124,LEN(G124)-1)),VALUE(SUBSTITUTE(G124,",",""))))))))),"N/A")</f>
        <v>N/A</v>
      </c>
    </row>
    <row r="125" spans="1:14" x14ac:dyDescent="0.3">
      <c r="A125" s="1">
        <v>0</v>
      </c>
      <c r="B125" t="s">
        <v>207</v>
      </c>
      <c r="I125" t="str">
        <f t="shared" si="15"/>
        <v>N/A</v>
      </c>
      <c r="J125" t="str">
        <f t="shared" si="16"/>
        <v>N/A</v>
      </c>
      <c r="K125" t="str">
        <f t="shared" si="17"/>
        <v>N/A</v>
      </c>
      <c r="L125" t="str">
        <f t="shared" si="18"/>
        <v>N/A</v>
      </c>
      <c r="M125" t="str">
        <f t="shared" si="19"/>
        <v>N/A</v>
      </c>
      <c r="N125" t="str">
        <f t="shared" si="20"/>
        <v>N/A</v>
      </c>
    </row>
    <row r="126" spans="1:14" x14ac:dyDescent="0.3">
      <c r="A126" s="1">
        <v>1</v>
      </c>
      <c r="B126" t="s">
        <v>208</v>
      </c>
      <c r="I126" t="str">
        <f t="shared" si="15"/>
        <v>N/A</v>
      </c>
      <c r="J126" t="str">
        <f t="shared" si="16"/>
        <v>N/A</v>
      </c>
      <c r="K126" t="str">
        <f t="shared" si="17"/>
        <v>N/A</v>
      </c>
      <c r="L126" t="str">
        <f t="shared" si="18"/>
        <v>N/A</v>
      </c>
      <c r="M126" t="str">
        <f t="shared" si="19"/>
        <v>N/A</v>
      </c>
      <c r="N126" t="str">
        <f t="shared" si="20"/>
        <v>N/A</v>
      </c>
    </row>
    <row r="127" spans="1:14" x14ac:dyDescent="0.3">
      <c r="A127" s="1">
        <v>2</v>
      </c>
      <c r="B127" t="s">
        <v>209</v>
      </c>
      <c r="I127" t="str">
        <f t="shared" si="15"/>
        <v>N/A</v>
      </c>
      <c r="J127" t="str">
        <f t="shared" si="16"/>
        <v>N/A</v>
      </c>
      <c r="K127" t="str">
        <f t="shared" si="17"/>
        <v>N/A</v>
      </c>
      <c r="L127" t="str">
        <f t="shared" si="18"/>
        <v>N/A</v>
      </c>
      <c r="M127" t="str">
        <f t="shared" si="19"/>
        <v>N/A</v>
      </c>
      <c r="N127" t="str">
        <f t="shared" si="20"/>
        <v>N/A</v>
      </c>
    </row>
    <row r="128" spans="1:14" x14ac:dyDescent="0.3">
      <c r="A128" s="1">
        <v>3</v>
      </c>
      <c r="B128" t="s">
        <v>210</v>
      </c>
      <c r="I128" t="str">
        <f t="shared" si="15"/>
        <v>N/A</v>
      </c>
      <c r="J128" t="str">
        <f t="shared" si="16"/>
        <v>N/A</v>
      </c>
      <c r="K128" t="str">
        <f t="shared" si="17"/>
        <v>N/A</v>
      </c>
      <c r="L128" t="str">
        <f t="shared" si="18"/>
        <v>N/A</v>
      </c>
      <c r="M128" t="str">
        <f t="shared" si="19"/>
        <v>N/A</v>
      </c>
      <c r="N128" t="str">
        <f t="shared" si="20"/>
        <v>N/A</v>
      </c>
    </row>
    <row r="129" spans="1:14" x14ac:dyDescent="0.3">
      <c r="A129" s="1">
        <v>4</v>
      </c>
      <c r="B129" t="s">
        <v>211</v>
      </c>
      <c r="I129" t="str">
        <f t="shared" si="15"/>
        <v>N/A</v>
      </c>
      <c r="J129" t="str">
        <f t="shared" si="16"/>
        <v>N/A</v>
      </c>
      <c r="K129" t="str">
        <f t="shared" si="17"/>
        <v>N/A</v>
      </c>
      <c r="L129" t="str">
        <f t="shared" si="18"/>
        <v>N/A</v>
      </c>
      <c r="M129" t="str">
        <f t="shared" si="19"/>
        <v>N/A</v>
      </c>
      <c r="N129" t="str">
        <f t="shared" si="20"/>
        <v>N/A</v>
      </c>
    </row>
    <row r="130" spans="1:14" x14ac:dyDescent="0.3">
      <c r="A130" s="1">
        <v>5</v>
      </c>
      <c r="B130" t="s">
        <v>212</v>
      </c>
      <c r="I130" t="str">
        <f t="shared" si="15"/>
        <v>N/A</v>
      </c>
      <c r="J130" t="str">
        <f t="shared" si="16"/>
        <v>N/A</v>
      </c>
      <c r="K130" t="str">
        <f t="shared" si="17"/>
        <v>N/A</v>
      </c>
      <c r="L130" t="str">
        <f t="shared" si="18"/>
        <v>N/A</v>
      </c>
      <c r="M130" t="str">
        <f t="shared" si="19"/>
        <v>N/A</v>
      </c>
      <c r="N130" t="str">
        <f t="shared" si="20"/>
        <v>N/A</v>
      </c>
    </row>
    <row r="131" spans="1:14" x14ac:dyDescent="0.3">
      <c r="A131" s="1">
        <v>6</v>
      </c>
      <c r="B131" t="s">
        <v>213</v>
      </c>
      <c r="I131" t="str">
        <f t="shared" si="15"/>
        <v>N/A</v>
      </c>
      <c r="J131" t="str">
        <f t="shared" si="16"/>
        <v>N/A</v>
      </c>
      <c r="K131" t="str">
        <f t="shared" si="17"/>
        <v>N/A</v>
      </c>
      <c r="L131" t="str">
        <f t="shared" si="18"/>
        <v>N/A</v>
      </c>
      <c r="M131" t="str">
        <f t="shared" si="19"/>
        <v>N/A</v>
      </c>
      <c r="N131" t="str">
        <f t="shared" si="20"/>
        <v>N/A</v>
      </c>
    </row>
    <row r="132" spans="1:14" x14ac:dyDescent="0.3">
      <c r="A132" s="1">
        <v>7</v>
      </c>
      <c r="B132" t="s">
        <v>214</v>
      </c>
      <c r="I132" t="str">
        <f t="shared" si="15"/>
        <v>N/A</v>
      </c>
      <c r="J132" t="str">
        <f t="shared" si="16"/>
        <v>N/A</v>
      </c>
      <c r="K132" t="str">
        <f t="shared" si="17"/>
        <v>N/A</v>
      </c>
      <c r="L132" t="str">
        <f t="shared" si="18"/>
        <v>N/A</v>
      </c>
      <c r="M132" t="str">
        <f t="shared" si="19"/>
        <v>N/A</v>
      </c>
      <c r="N132" t="str">
        <f t="shared" si="20"/>
        <v>N/A</v>
      </c>
    </row>
    <row r="133" spans="1:14" x14ac:dyDescent="0.3">
      <c r="A133" s="1">
        <v>8</v>
      </c>
      <c r="B133" t="s">
        <v>215</v>
      </c>
      <c r="I133" t="str">
        <f t="shared" si="15"/>
        <v>N/A</v>
      </c>
      <c r="J133" t="str">
        <f t="shared" si="16"/>
        <v>N/A</v>
      </c>
      <c r="K133" t="str">
        <f t="shared" si="17"/>
        <v>N/A</v>
      </c>
      <c r="L133" t="str">
        <f t="shared" si="18"/>
        <v>N/A</v>
      </c>
      <c r="M133" t="str">
        <f t="shared" si="19"/>
        <v>N/A</v>
      </c>
      <c r="N133" t="str">
        <f t="shared" si="20"/>
        <v>N/A</v>
      </c>
    </row>
    <row r="134" spans="1:14" x14ac:dyDescent="0.3">
      <c r="A134" s="1">
        <v>9</v>
      </c>
      <c r="B134" t="s">
        <v>217</v>
      </c>
      <c r="I134" t="str">
        <f t="shared" si="15"/>
        <v>N/A</v>
      </c>
      <c r="J134" t="str">
        <f t="shared" si="16"/>
        <v>N/A</v>
      </c>
      <c r="K134" t="str">
        <f t="shared" si="17"/>
        <v>N/A</v>
      </c>
      <c r="L134" t="str">
        <f t="shared" si="18"/>
        <v>N/A</v>
      </c>
      <c r="M134" t="str">
        <f t="shared" si="19"/>
        <v>N/A</v>
      </c>
      <c r="N134" t="str">
        <f t="shared" si="20"/>
        <v>N/A</v>
      </c>
    </row>
    <row r="135" spans="1:14" x14ac:dyDescent="0.3">
      <c r="I135" t="str">
        <f t="shared" si="15"/>
        <v>N/A</v>
      </c>
      <c r="J135" t="str">
        <f t="shared" si="16"/>
        <v>N/A</v>
      </c>
      <c r="K135" t="str">
        <f t="shared" si="17"/>
        <v>N/A</v>
      </c>
      <c r="L135" t="str">
        <f t="shared" si="18"/>
        <v>N/A</v>
      </c>
      <c r="M135" t="str">
        <f t="shared" si="19"/>
        <v>N/A</v>
      </c>
      <c r="N135" t="str">
        <f t="shared" si="20"/>
        <v>N/A</v>
      </c>
    </row>
    <row r="136" spans="1:14" x14ac:dyDescent="0.3">
      <c r="I136" t="str">
        <f t="shared" si="15"/>
        <v>N/A</v>
      </c>
      <c r="J136" t="str">
        <f t="shared" si="16"/>
        <v>N/A</v>
      </c>
      <c r="K136" t="str">
        <f t="shared" si="17"/>
        <v>N/A</v>
      </c>
      <c r="L136" t="str">
        <f t="shared" si="18"/>
        <v>N/A</v>
      </c>
      <c r="M136" t="str">
        <f t="shared" si="19"/>
        <v>N/A</v>
      </c>
      <c r="N136" t="str">
        <f t="shared" si="20"/>
        <v>N/A</v>
      </c>
    </row>
    <row r="137" spans="1:14" x14ac:dyDescent="0.3">
      <c r="B137" s="1" t="s">
        <v>219</v>
      </c>
      <c r="C137" s="1" t="s">
        <v>220</v>
      </c>
      <c r="D137" s="1" t="s">
        <v>221</v>
      </c>
      <c r="E137" s="1" t="s">
        <v>222</v>
      </c>
      <c r="F137" s="1" t="s">
        <v>223</v>
      </c>
      <c r="I137" t="str">
        <f t="shared" si="15"/>
        <v>N/A</v>
      </c>
      <c r="J137" t="str">
        <f t="shared" si="16"/>
        <v>N/A</v>
      </c>
      <c r="K137" t="str">
        <f t="shared" si="17"/>
        <v>N/A</v>
      </c>
      <c r="L137" t="str">
        <f t="shared" si="18"/>
        <v>N/A</v>
      </c>
      <c r="M137" t="str">
        <f t="shared" si="19"/>
        <v>N/A</v>
      </c>
      <c r="N137" t="str">
        <f t="shared" si="20"/>
        <v>N/A</v>
      </c>
    </row>
    <row r="138" spans="1:14" x14ac:dyDescent="0.3">
      <c r="A138" s="1">
        <v>0</v>
      </c>
      <c r="B138" t="s">
        <v>9508</v>
      </c>
      <c r="C138" t="s">
        <v>225</v>
      </c>
      <c r="D138" t="s">
        <v>5421</v>
      </c>
      <c r="F138">
        <v>57</v>
      </c>
      <c r="I138" t="str">
        <f t="shared" si="15"/>
        <v>N/A</v>
      </c>
      <c r="J138" t="str">
        <f t="shared" si="16"/>
        <v>N/A</v>
      </c>
      <c r="K138">
        <f t="shared" si="17"/>
        <v>1380000</v>
      </c>
      <c r="L138" t="str">
        <f t="shared" si="18"/>
        <v>N/A</v>
      </c>
      <c r="M138">
        <f t="shared" si="19"/>
        <v>57</v>
      </c>
      <c r="N138" t="str">
        <f t="shared" si="20"/>
        <v>N/A</v>
      </c>
    </row>
    <row r="139" spans="1:14" x14ac:dyDescent="0.3">
      <c r="A139" s="1">
        <v>1</v>
      </c>
      <c r="B139" t="s">
        <v>9509</v>
      </c>
      <c r="C139" t="s">
        <v>7625</v>
      </c>
      <c r="D139" t="s">
        <v>9510</v>
      </c>
      <c r="F139">
        <v>49</v>
      </c>
      <c r="I139" t="str">
        <f t="shared" si="15"/>
        <v>N/A</v>
      </c>
      <c r="J139" t="str">
        <f t="shared" si="16"/>
        <v>N/A</v>
      </c>
      <c r="K139">
        <f t="shared" si="17"/>
        <v>571410</v>
      </c>
      <c r="L139" t="str">
        <f t="shared" si="18"/>
        <v>N/A</v>
      </c>
      <c r="M139">
        <f t="shared" si="19"/>
        <v>49</v>
      </c>
      <c r="N139" t="str">
        <f t="shared" si="20"/>
        <v>N/A</v>
      </c>
    </row>
    <row r="140" spans="1:14" x14ac:dyDescent="0.3">
      <c r="A140" s="1">
        <v>2</v>
      </c>
      <c r="B140" t="s">
        <v>9511</v>
      </c>
      <c r="C140" t="s">
        <v>9512</v>
      </c>
      <c r="D140" t="s">
        <v>9513</v>
      </c>
      <c r="E140" t="s">
        <v>9514</v>
      </c>
      <c r="F140">
        <v>59</v>
      </c>
      <c r="I140" t="str">
        <f t="shared" si="15"/>
        <v>N/A</v>
      </c>
      <c r="J140" t="str">
        <f t="shared" si="16"/>
        <v>N/A</v>
      </c>
      <c r="K140">
        <f t="shared" si="17"/>
        <v>408680</v>
      </c>
      <c r="L140">
        <f t="shared" si="18"/>
        <v>141300</v>
      </c>
      <c r="M140">
        <f t="shared" si="19"/>
        <v>59</v>
      </c>
      <c r="N140" t="str">
        <f t="shared" si="20"/>
        <v>N/A</v>
      </c>
    </row>
    <row r="141" spans="1:14" x14ac:dyDescent="0.3">
      <c r="A141" s="1">
        <v>3</v>
      </c>
      <c r="B141" t="s">
        <v>9515</v>
      </c>
      <c r="C141" t="s">
        <v>9516</v>
      </c>
      <c r="D141" t="s">
        <v>9517</v>
      </c>
      <c r="E141" t="s">
        <v>9518</v>
      </c>
      <c r="F141">
        <v>47</v>
      </c>
      <c r="I141" t="str">
        <f t="shared" si="15"/>
        <v>N/A</v>
      </c>
      <c r="J141" t="str">
        <f t="shared" si="16"/>
        <v>N/A</v>
      </c>
      <c r="K141">
        <f t="shared" si="17"/>
        <v>484570</v>
      </c>
      <c r="L141">
        <f t="shared" si="18"/>
        <v>25170</v>
      </c>
      <c r="M141">
        <f t="shared" si="19"/>
        <v>47</v>
      </c>
      <c r="N141" t="str">
        <f t="shared" si="20"/>
        <v>N/A</v>
      </c>
    </row>
    <row r="142" spans="1:14" x14ac:dyDescent="0.3">
      <c r="A142" s="1">
        <v>4</v>
      </c>
      <c r="B142" t="s">
        <v>9519</v>
      </c>
      <c r="C142" t="s">
        <v>9520</v>
      </c>
      <c r="D142" t="s">
        <v>9521</v>
      </c>
      <c r="F142">
        <v>56</v>
      </c>
      <c r="I142" t="str">
        <f t="shared" si="15"/>
        <v>N/A</v>
      </c>
      <c r="J142" t="str">
        <f t="shared" si="16"/>
        <v>N/A</v>
      </c>
      <c r="K142">
        <f t="shared" si="17"/>
        <v>518549.99999999994</v>
      </c>
      <c r="L142" t="str">
        <f t="shared" si="18"/>
        <v>N/A</v>
      </c>
      <c r="M142">
        <f t="shared" si="19"/>
        <v>56</v>
      </c>
      <c r="N142" t="str">
        <f t="shared" si="20"/>
        <v>N/A</v>
      </c>
    </row>
    <row r="143" spans="1:14" x14ac:dyDescent="0.3">
      <c r="I143" t="str">
        <f t="shared" si="15"/>
        <v>N/A</v>
      </c>
      <c r="J143" t="str">
        <f t="shared" si="16"/>
        <v>N/A</v>
      </c>
      <c r="K143" t="str">
        <f t="shared" si="17"/>
        <v>N/A</v>
      </c>
      <c r="L143" t="str">
        <f t="shared" si="18"/>
        <v>N/A</v>
      </c>
      <c r="M143" t="str">
        <f t="shared" si="19"/>
        <v>N/A</v>
      </c>
      <c r="N143" t="str">
        <f t="shared" si="20"/>
        <v>N/A</v>
      </c>
    </row>
    <row r="144" spans="1:14" x14ac:dyDescent="0.3">
      <c r="B144" s="1" t="s">
        <v>241</v>
      </c>
      <c r="C144" s="1" t="s">
        <v>242</v>
      </c>
      <c r="D144" s="1" t="s">
        <v>243</v>
      </c>
      <c r="E144" s="1" t="s">
        <v>244</v>
      </c>
      <c r="F144" s="1" t="s">
        <v>245</v>
      </c>
      <c r="G144" s="1" t="s">
        <v>246</v>
      </c>
      <c r="H144" s="1" t="s">
        <v>247</v>
      </c>
      <c r="I144" t="str">
        <f t="shared" si="15"/>
        <v>pos_trend</v>
      </c>
      <c r="J144">
        <f t="shared" si="16"/>
        <v>2012</v>
      </c>
      <c r="K144">
        <f t="shared" si="17"/>
        <v>2013</v>
      </c>
      <c r="L144">
        <f t="shared" si="18"/>
        <v>2014</v>
      </c>
      <c r="M144">
        <f t="shared" si="19"/>
        <v>2015</v>
      </c>
      <c r="N144">
        <f t="shared" si="20"/>
        <v>2016</v>
      </c>
    </row>
    <row r="145" spans="1:14" x14ac:dyDescent="0.3">
      <c r="A145" s="1">
        <v>0</v>
      </c>
      <c r="B145" t="s">
        <v>248</v>
      </c>
      <c r="C145" t="s">
        <v>9522</v>
      </c>
      <c r="D145" t="s">
        <v>9523</v>
      </c>
      <c r="E145" t="s">
        <v>9524</v>
      </c>
      <c r="F145" t="s">
        <v>9525</v>
      </c>
      <c r="G145" t="s">
        <v>9468</v>
      </c>
      <c r="I145" t="str">
        <f t="shared" si="15"/>
        <v>pos_trend</v>
      </c>
      <c r="J145">
        <f t="shared" si="16"/>
        <v>708330000</v>
      </c>
      <c r="K145">
        <f t="shared" si="17"/>
        <v>775130000</v>
      </c>
      <c r="L145">
        <f t="shared" si="18"/>
        <v>845570000</v>
      </c>
      <c r="M145">
        <f t="shared" si="19"/>
        <v>919600000</v>
      </c>
      <c r="N145">
        <f t="shared" si="20"/>
        <v>993050000</v>
      </c>
    </row>
    <row r="146" spans="1:14" x14ac:dyDescent="0.3">
      <c r="A146" s="1">
        <v>1</v>
      </c>
      <c r="B146" t="s">
        <v>253</v>
      </c>
      <c r="C146" t="s">
        <v>254</v>
      </c>
      <c r="D146" t="s">
        <v>6133</v>
      </c>
      <c r="E146" t="s">
        <v>7589</v>
      </c>
      <c r="F146" t="s">
        <v>9526</v>
      </c>
      <c r="G146" t="s">
        <v>9527</v>
      </c>
      <c r="I146" t="str">
        <f t="shared" si="15"/>
        <v>neg_trend</v>
      </c>
      <c r="J146" t="str">
        <f t="shared" si="16"/>
        <v>N/A</v>
      </c>
      <c r="K146">
        <f t="shared" si="17"/>
        <v>9.4299999999999995E-2</v>
      </c>
      <c r="L146">
        <f t="shared" si="18"/>
        <v>9.0899999999999995E-2</v>
      </c>
      <c r="M146">
        <f t="shared" si="19"/>
        <v>8.7500000000000008E-2</v>
      </c>
      <c r="N146">
        <f t="shared" si="20"/>
        <v>7.9899999999999999E-2</v>
      </c>
    </row>
    <row r="147" spans="1:14" x14ac:dyDescent="0.3">
      <c r="A147" s="1">
        <v>2</v>
      </c>
      <c r="B147" t="s">
        <v>259</v>
      </c>
      <c r="C147" t="s">
        <v>9528</v>
      </c>
      <c r="D147" t="s">
        <v>9529</v>
      </c>
      <c r="E147" t="s">
        <v>9530</v>
      </c>
      <c r="F147" t="s">
        <v>9531</v>
      </c>
      <c r="G147" t="s">
        <v>9532</v>
      </c>
      <c r="I147" t="str">
        <f t="shared" si="15"/>
        <v>pos_trend</v>
      </c>
      <c r="J147">
        <f t="shared" si="16"/>
        <v>612370000</v>
      </c>
      <c r="K147">
        <f t="shared" si="17"/>
        <v>688340000</v>
      </c>
      <c r="L147">
        <f t="shared" si="18"/>
        <v>749220000</v>
      </c>
      <c r="M147">
        <f t="shared" si="19"/>
        <v>796150000</v>
      </c>
      <c r="N147">
        <f t="shared" si="20"/>
        <v>865690000</v>
      </c>
    </row>
    <row r="148" spans="1:14" x14ac:dyDescent="0.3">
      <c r="A148" s="1">
        <v>3</v>
      </c>
      <c r="B148" t="s">
        <v>265</v>
      </c>
      <c r="C148" t="s">
        <v>9533</v>
      </c>
      <c r="D148" t="s">
        <v>9534</v>
      </c>
      <c r="E148" t="s">
        <v>9535</v>
      </c>
      <c r="F148" t="s">
        <v>9536</v>
      </c>
      <c r="G148" t="s">
        <v>9537</v>
      </c>
      <c r="I148" t="str">
        <f t="shared" si="15"/>
        <v>pos_trend</v>
      </c>
      <c r="J148">
        <f t="shared" si="16"/>
        <v>571030000</v>
      </c>
      <c r="K148">
        <f t="shared" si="17"/>
        <v>639330000</v>
      </c>
      <c r="L148">
        <f t="shared" si="18"/>
        <v>693830000</v>
      </c>
      <c r="M148">
        <f t="shared" si="19"/>
        <v>736730000</v>
      </c>
      <c r="N148">
        <f t="shared" si="20"/>
        <v>801410000</v>
      </c>
    </row>
    <row r="149" spans="1:14" x14ac:dyDescent="0.3">
      <c r="A149" s="1">
        <v>4</v>
      </c>
      <c r="B149" t="s">
        <v>271</v>
      </c>
      <c r="C149" t="s">
        <v>9538</v>
      </c>
      <c r="D149" t="s">
        <v>9539</v>
      </c>
      <c r="E149" t="s">
        <v>9540</v>
      </c>
      <c r="F149" t="s">
        <v>9541</v>
      </c>
      <c r="G149" t="s">
        <v>7226</v>
      </c>
      <c r="I149" t="str">
        <f t="shared" si="15"/>
        <v>pos_trend</v>
      </c>
      <c r="J149">
        <f t="shared" si="16"/>
        <v>41350000</v>
      </c>
      <c r="K149">
        <f t="shared" si="17"/>
        <v>49010000</v>
      </c>
      <c r="L149">
        <f t="shared" si="18"/>
        <v>55390000</v>
      </c>
      <c r="M149">
        <f t="shared" si="19"/>
        <v>59420000</v>
      </c>
      <c r="N149">
        <f t="shared" si="20"/>
        <v>64280000</v>
      </c>
    </row>
    <row r="150" spans="1:14" x14ac:dyDescent="0.3">
      <c r="A150" s="1">
        <v>5</v>
      </c>
      <c r="B150" t="s">
        <v>277</v>
      </c>
      <c r="C150" t="s">
        <v>9538</v>
      </c>
      <c r="D150" t="s">
        <v>9539</v>
      </c>
      <c r="E150" t="s">
        <v>9540</v>
      </c>
      <c r="F150" t="s">
        <v>254</v>
      </c>
      <c r="G150" t="s">
        <v>254</v>
      </c>
      <c r="I150" t="str">
        <f t="shared" si="15"/>
        <v>N/A</v>
      </c>
      <c r="J150">
        <f t="shared" si="16"/>
        <v>41350000</v>
      </c>
      <c r="K150">
        <f t="shared" si="17"/>
        <v>49010000</v>
      </c>
      <c r="L150">
        <f t="shared" si="18"/>
        <v>55390000</v>
      </c>
      <c r="M150" t="str">
        <f t="shared" si="19"/>
        <v>N/A</v>
      </c>
      <c r="N150" t="str">
        <f t="shared" si="20"/>
        <v>N/A</v>
      </c>
    </row>
    <row r="151" spans="1:14" x14ac:dyDescent="0.3">
      <c r="A151" s="1">
        <v>6</v>
      </c>
      <c r="B151" t="s">
        <v>283</v>
      </c>
      <c r="C151" t="s">
        <v>254</v>
      </c>
      <c r="D151" t="s">
        <v>254</v>
      </c>
      <c r="E151" t="s">
        <v>254</v>
      </c>
      <c r="F151" t="s">
        <v>254</v>
      </c>
      <c r="G151" t="s">
        <v>254</v>
      </c>
      <c r="I151" t="str">
        <f t="shared" si="15"/>
        <v>N/A</v>
      </c>
      <c r="J151" t="str">
        <f t="shared" si="16"/>
        <v>N/A</v>
      </c>
      <c r="K151" t="str">
        <f t="shared" si="17"/>
        <v>N/A</v>
      </c>
      <c r="L151" t="str">
        <f t="shared" si="18"/>
        <v>N/A</v>
      </c>
      <c r="M151" t="str">
        <f t="shared" si="19"/>
        <v>N/A</v>
      </c>
      <c r="N151" t="str">
        <f t="shared" si="20"/>
        <v>N/A</v>
      </c>
    </row>
    <row r="152" spans="1:14" x14ac:dyDescent="0.3">
      <c r="A152" s="1">
        <v>7</v>
      </c>
      <c r="B152" t="s">
        <v>289</v>
      </c>
      <c r="C152" t="s">
        <v>254</v>
      </c>
      <c r="D152" t="s">
        <v>5164</v>
      </c>
      <c r="E152" t="s">
        <v>9542</v>
      </c>
      <c r="F152" t="s">
        <v>9543</v>
      </c>
      <c r="G152" t="s">
        <v>9544</v>
      </c>
      <c r="I152" t="str">
        <f t="shared" si="15"/>
        <v>N/A</v>
      </c>
      <c r="J152" t="str">
        <f t="shared" si="16"/>
        <v>N/A</v>
      </c>
      <c r="K152">
        <f t="shared" si="17"/>
        <v>0.12400000000000001</v>
      </c>
      <c r="L152">
        <f t="shared" si="18"/>
        <v>8.8400000000000006E-2</v>
      </c>
      <c r="M152">
        <f t="shared" si="19"/>
        <v>6.2600000000000003E-2</v>
      </c>
      <c r="N152">
        <f t="shared" si="20"/>
        <v>8.7300000000000003E-2</v>
      </c>
    </row>
    <row r="153" spans="1:14" x14ac:dyDescent="0.3">
      <c r="A153" s="1">
        <v>8</v>
      </c>
      <c r="B153" t="s">
        <v>294</v>
      </c>
      <c r="C153" t="s">
        <v>9545</v>
      </c>
      <c r="D153" t="s">
        <v>9546</v>
      </c>
      <c r="E153" t="s">
        <v>9547</v>
      </c>
      <c r="F153" t="s">
        <v>9548</v>
      </c>
      <c r="G153" t="s">
        <v>9549</v>
      </c>
      <c r="I153" t="str">
        <f t="shared" si="15"/>
        <v>N/A</v>
      </c>
      <c r="J153">
        <f t="shared" si="16"/>
        <v>95950000</v>
      </c>
      <c r="K153">
        <f t="shared" si="17"/>
        <v>86790000</v>
      </c>
      <c r="L153">
        <f t="shared" si="18"/>
        <v>96350000</v>
      </c>
      <c r="M153">
        <f t="shared" si="19"/>
        <v>123450000</v>
      </c>
      <c r="N153">
        <f t="shared" si="20"/>
        <v>127360000</v>
      </c>
    </row>
    <row r="154" spans="1:14" x14ac:dyDescent="0.3">
      <c r="A154" s="1">
        <v>9</v>
      </c>
      <c r="B154" t="s">
        <v>300</v>
      </c>
      <c r="C154" t="s">
        <v>254</v>
      </c>
      <c r="D154" t="s">
        <v>9550</v>
      </c>
      <c r="E154" t="s">
        <v>9551</v>
      </c>
      <c r="F154" t="s">
        <v>2752</v>
      </c>
      <c r="G154" t="s">
        <v>1848</v>
      </c>
      <c r="I154" t="str">
        <f t="shared" si="15"/>
        <v>N/A</v>
      </c>
      <c r="J154" t="str">
        <f t="shared" si="16"/>
        <v>N/A</v>
      </c>
      <c r="K154">
        <f t="shared" si="17"/>
        <v>-9.5500000000000015E-2</v>
      </c>
      <c r="L154">
        <f t="shared" si="18"/>
        <v>0.11019999999999999</v>
      </c>
      <c r="M154">
        <f t="shared" si="19"/>
        <v>0.28120000000000001</v>
      </c>
      <c r="N154">
        <f t="shared" si="20"/>
        <v>3.1699999999999999E-2</v>
      </c>
    </row>
    <row r="155" spans="1:14" x14ac:dyDescent="0.3">
      <c r="A155" s="1">
        <v>10</v>
      </c>
      <c r="B155" t="s">
        <v>305</v>
      </c>
      <c r="C155" t="s">
        <v>254</v>
      </c>
      <c r="D155" t="s">
        <v>254</v>
      </c>
      <c r="E155" t="s">
        <v>254</v>
      </c>
      <c r="F155" t="s">
        <v>254</v>
      </c>
      <c r="G155" t="s">
        <v>9552</v>
      </c>
      <c r="I155" t="str">
        <f t="shared" si="15"/>
        <v>N/A</v>
      </c>
      <c r="J155" t="str">
        <f t="shared" si="16"/>
        <v>N/A</v>
      </c>
      <c r="K155" t="str">
        <f t="shared" si="17"/>
        <v>N/A</v>
      </c>
      <c r="L155" t="str">
        <f t="shared" si="18"/>
        <v>N/A</v>
      </c>
      <c r="M155" t="str">
        <f t="shared" si="19"/>
        <v>N/A</v>
      </c>
      <c r="N155">
        <f t="shared" si="20"/>
        <v>0.1283</v>
      </c>
    </row>
    <row r="156" spans="1:14" x14ac:dyDescent="0.3">
      <c r="I156" t="str">
        <f t="shared" si="15"/>
        <v>N/A</v>
      </c>
      <c r="J156" t="str">
        <f t="shared" si="16"/>
        <v>N/A</v>
      </c>
      <c r="K156" t="str">
        <f t="shared" si="17"/>
        <v>N/A</v>
      </c>
      <c r="L156" t="str">
        <f t="shared" si="18"/>
        <v>N/A</v>
      </c>
      <c r="M156" t="str">
        <f t="shared" si="19"/>
        <v>N/A</v>
      </c>
      <c r="N156" t="str">
        <f t="shared" si="20"/>
        <v>N/A</v>
      </c>
    </row>
    <row r="157" spans="1:14" x14ac:dyDescent="0.3">
      <c r="B157" s="1" t="s">
        <v>307</v>
      </c>
      <c r="C157" s="1" t="s">
        <v>242</v>
      </c>
      <c r="D157" s="1" t="s">
        <v>243</v>
      </c>
      <c r="E157" s="1" t="s">
        <v>244</v>
      </c>
      <c r="F157" s="1" t="s">
        <v>245</v>
      </c>
      <c r="G157" s="1" t="s">
        <v>246</v>
      </c>
      <c r="H157" s="1" t="s">
        <v>247</v>
      </c>
      <c r="I157" t="str">
        <f t="shared" si="15"/>
        <v>pos_trend</v>
      </c>
      <c r="J157">
        <f t="shared" si="16"/>
        <v>2012</v>
      </c>
      <c r="K157">
        <f t="shared" si="17"/>
        <v>2013</v>
      </c>
      <c r="L157">
        <f t="shared" si="18"/>
        <v>2014</v>
      </c>
      <c r="M157">
        <f t="shared" si="19"/>
        <v>2015</v>
      </c>
      <c r="N157">
        <f t="shared" si="20"/>
        <v>2016</v>
      </c>
    </row>
    <row r="158" spans="1:14" x14ac:dyDescent="0.3">
      <c r="A158" s="1">
        <v>0</v>
      </c>
      <c r="B158" t="s">
        <v>308</v>
      </c>
      <c r="C158" t="s">
        <v>9553</v>
      </c>
      <c r="D158" t="s">
        <v>9554</v>
      </c>
      <c r="E158" t="s">
        <v>2283</v>
      </c>
      <c r="F158" t="s">
        <v>9555</v>
      </c>
      <c r="G158" t="s">
        <v>9556</v>
      </c>
      <c r="I158" t="str">
        <f t="shared" si="15"/>
        <v>N/A</v>
      </c>
      <c r="J158">
        <f t="shared" si="16"/>
        <v>53570000</v>
      </c>
      <c r="K158">
        <f t="shared" si="17"/>
        <v>58240000</v>
      </c>
      <c r="L158">
        <f t="shared" si="18"/>
        <v>56530000</v>
      </c>
      <c r="M158">
        <f t="shared" si="19"/>
        <v>60390000</v>
      </c>
      <c r="N158">
        <f t="shared" si="20"/>
        <v>62350000</v>
      </c>
    </row>
    <row r="159" spans="1:14" x14ac:dyDescent="0.3">
      <c r="A159" s="1">
        <v>1</v>
      </c>
      <c r="B159" t="s">
        <v>314</v>
      </c>
      <c r="C159" t="s">
        <v>254</v>
      </c>
      <c r="D159" t="s">
        <v>254</v>
      </c>
      <c r="E159" t="s">
        <v>254</v>
      </c>
      <c r="F159" t="s">
        <v>254</v>
      </c>
      <c r="G159" t="s">
        <v>254</v>
      </c>
      <c r="I159" t="str">
        <f t="shared" si="15"/>
        <v>N/A</v>
      </c>
      <c r="J159" t="str">
        <f t="shared" si="16"/>
        <v>N/A</v>
      </c>
      <c r="K159" t="str">
        <f t="shared" si="17"/>
        <v>N/A</v>
      </c>
      <c r="L159" t="str">
        <f t="shared" si="18"/>
        <v>N/A</v>
      </c>
      <c r="M159" t="str">
        <f t="shared" si="19"/>
        <v>N/A</v>
      </c>
      <c r="N159" t="str">
        <f t="shared" si="20"/>
        <v>N/A</v>
      </c>
    </row>
    <row r="160" spans="1:14" x14ac:dyDescent="0.3">
      <c r="A160" s="1">
        <v>2</v>
      </c>
      <c r="B160" t="s">
        <v>320</v>
      </c>
      <c r="C160" t="s">
        <v>9553</v>
      </c>
      <c r="D160" t="s">
        <v>9554</v>
      </c>
      <c r="E160" t="s">
        <v>2283</v>
      </c>
      <c r="F160" t="s">
        <v>9555</v>
      </c>
      <c r="G160" t="s">
        <v>9556</v>
      </c>
      <c r="I160" t="str">
        <f t="shared" si="15"/>
        <v>N/A</v>
      </c>
      <c r="J160">
        <f t="shared" si="16"/>
        <v>53570000</v>
      </c>
      <c r="K160">
        <f t="shared" si="17"/>
        <v>58240000</v>
      </c>
      <c r="L160">
        <f t="shared" si="18"/>
        <v>56530000</v>
      </c>
      <c r="M160">
        <f t="shared" si="19"/>
        <v>60390000</v>
      </c>
      <c r="N160">
        <f t="shared" si="20"/>
        <v>62350000</v>
      </c>
    </row>
    <row r="161" spans="1:14" x14ac:dyDescent="0.3">
      <c r="A161" s="1">
        <v>3</v>
      </c>
      <c r="B161" t="s">
        <v>326</v>
      </c>
      <c r="C161" t="s">
        <v>254</v>
      </c>
      <c r="D161" t="s">
        <v>4483</v>
      </c>
      <c r="E161" t="s">
        <v>9557</v>
      </c>
      <c r="F161" t="s">
        <v>4526</v>
      </c>
      <c r="G161" t="s">
        <v>9558</v>
      </c>
      <c r="I161" t="str">
        <f t="shared" si="15"/>
        <v>N/A</v>
      </c>
      <c r="J161" t="str">
        <f t="shared" si="16"/>
        <v>N/A</v>
      </c>
      <c r="K161">
        <f t="shared" si="17"/>
        <v>8.7100000000000011E-2</v>
      </c>
      <c r="L161">
        <f t="shared" si="18"/>
        <v>-2.9300000000000003E-2</v>
      </c>
      <c r="M161">
        <f t="shared" si="19"/>
        <v>6.8200000000000011E-2</v>
      </c>
      <c r="N161">
        <f t="shared" si="20"/>
        <v>3.2500000000000001E-2</v>
      </c>
    </row>
    <row r="162" spans="1:14" x14ac:dyDescent="0.3">
      <c r="A162" s="1">
        <v>4</v>
      </c>
      <c r="B162" t="s">
        <v>331</v>
      </c>
      <c r="C162" t="s">
        <v>254</v>
      </c>
      <c r="D162" t="s">
        <v>254</v>
      </c>
      <c r="E162" t="s">
        <v>254</v>
      </c>
      <c r="F162" t="s">
        <v>254</v>
      </c>
      <c r="G162" t="s">
        <v>254</v>
      </c>
      <c r="I162" t="str">
        <f t="shared" si="15"/>
        <v>N/A</v>
      </c>
      <c r="J162" t="str">
        <f t="shared" si="16"/>
        <v>N/A</v>
      </c>
      <c r="K162" t="str">
        <f t="shared" si="17"/>
        <v>N/A</v>
      </c>
      <c r="L162" t="str">
        <f t="shared" si="18"/>
        <v>N/A</v>
      </c>
      <c r="M162" t="str">
        <f t="shared" si="19"/>
        <v>N/A</v>
      </c>
      <c r="N162" t="str">
        <f t="shared" si="20"/>
        <v>N/A</v>
      </c>
    </row>
    <row r="163" spans="1:14" x14ac:dyDescent="0.3">
      <c r="A163" s="1">
        <v>5</v>
      </c>
      <c r="B163" t="s">
        <v>332</v>
      </c>
      <c r="C163" t="s">
        <v>9559</v>
      </c>
      <c r="D163" t="s">
        <v>9560</v>
      </c>
      <c r="E163" t="s">
        <v>3934</v>
      </c>
      <c r="F163" t="s">
        <v>9561</v>
      </c>
      <c r="G163" t="s">
        <v>9562</v>
      </c>
      <c r="I163" t="str">
        <f t="shared" si="15"/>
        <v>N/A</v>
      </c>
      <c r="J163">
        <f t="shared" si="16"/>
        <v>162000</v>
      </c>
      <c r="K163">
        <f t="shared" si="17"/>
        <v>3910000</v>
      </c>
      <c r="L163">
        <f t="shared" si="18"/>
        <v>2730000</v>
      </c>
      <c r="M163">
        <f t="shared" si="19"/>
        <v>-2510000</v>
      </c>
      <c r="N163">
        <f t="shared" si="20"/>
        <v>402000</v>
      </c>
    </row>
    <row r="164" spans="1:14" x14ac:dyDescent="0.3">
      <c r="A164" s="1">
        <v>6</v>
      </c>
      <c r="B164" t="s">
        <v>338</v>
      </c>
      <c r="C164" t="s">
        <v>9563</v>
      </c>
      <c r="D164" t="s">
        <v>9564</v>
      </c>
      <c r="E164" t="s">
        <v>9565</v>
      </c>
      <c r="F164" t="s">
        <v>9566</v>
      </c>
      <c r="G164" t="s">
        <v>9567</v>
      </c>
      <c r="I164" t="str">
        <f t="shared" si="15"/>
        <v>N/A</v>
      </c>
      <c r="J164">
        <f t="shared" si="16"/>
        <v>42220000</v>
      </c>
      <c r="K164">
        <f t="shared" si="17"/>
        <v>24640000</v>
      </c>
      <c r="L164">
        <f t="shared" si="18"/>
        <v>37090000</v>
      </c>
      <c r="M164">
        <f t="shared" si="19"/>
        <v>65569999.999999993</v>
      </c>
      <c r="N164">
        <f t="shared" si="20"/>
        <v>64610000</v>
      </c>
    </row>
    <row r="165" spans="1:14" x14ac:dyDescent="0.3">
      <c r="A165" s="1">
        <v>7</v>
      </c>
      <c r="B165" t="s">
        <v>344</v>
      </c>
      <c r="C165" t="s">
        <v>9568</v>
      </c>
      <c r="D165" t="s">
        <v>9569</v>
      </c>
      <c r="E165" t="s">
        <v>9570</v>
      </c>
      <c r="F165" t="s">
        <v>9571</v>
      </c>
      <c r="G165" t="s">
        <v>9572</v>
      </c>
      <c r="I165" t="str">
        <f t="shared" si="15"/>
        <v>N/A</v>
      </c>
      <c r="J165">
        <f t="shared" si="16"/>
        <v>215000</v>
      </c>
      <c r="K165">
        <f t="shared" si="17"/>
        <v>240000</v>
      </c>
      <c r="L165">
        <f t="shared" si="18"/>
        <v>-528000</v>
      </c>
      <c r="M165">
        <f t="shared" si="19"/>
        <v>-2450000</v>
      </c>
      <c r="N165">
        <f t="shared" si="20"/>
        <v>-1790000</v>
      </c>
    </row>
    <row r="166" spans="1:14" x14ac:dyDescent="0.3">
      <c r="A166" s="1">
        <v>8</v>
      </c>
      <c r="B166" t="s">
        <v>350</v>
      </c>
      <c r="C166" t="s">
        <v>8472</v>
      </c>
      <c r="D166" t="s">
        <v>9573</v>
      </c>
      <c r="E166" t="s">
        <v>254</v>
      </c>
      <c r="F166" t="s">
        <v>254</v>
      </c>
      <c r="G166" t="s">
        <v>254</v>
      </c>
      <c r="I166" t="str">
        <f t="shared" si="15"/>
        <v>N/A</v>
      </c>
      <c r="J166">
        <f t="shared" si="16"/>
        <v>276000</v>
      </c>
      <c r="K166">
        <f t="shared" si="17"/>
        <v>133000</v>
      </c>
      <c r="L166" t="str">
        <f t="shared" si="18"/>
        <v>N/A</v>
      </c>
      <c r="M166" t="str">
        <f t="shared" si="19"/>
        <v>N/A</v>
      </c>
      <c r="N166" t="str">
        <f t="shared" si="20"/>
        <v>N/A</v>
      </c>
    </row>
    <row r="167" spans="1:14" x14ac:dyDescent="0.3">
      <c r="A167" s="1">
        <v>9</v>
      </c>
      <c r="B167" t="s">
        <v>356</v>
      </c>
      <c r="C167" t="s">
        <v>254</v>
      </c>
      <c r="D167" t="s">
        <v>254</v>
      </c>
      <c r="E167" t="s">
        <v>254</v>
      </c>
      <c r="F167" t="s">
        <v>254</v>
      </c>
      <c r="G167" t="s">
        <v>254</v>
      </c>
      <c r="I167" t="str">
        <f t="shared" si="15"/>
        <v>N/A</v>
      </c>
      <c r="J167" t="str">
        <f t="shared" si="16"/>
        <v>N/A</v>
      </c>
      <c r="K167" t="str">
        <f t="shared" si="17"/>
        <v>N/A</v>
      </c>
      <c r="L167" t="str">
        <f t="shared" si="18"/>
        <v>N/A</v>
      </c>
      <c r="M167" t="str">
        <f t="shared" si="19"/>
        <v>N/A</v>
      </c>
      <c r="N167" t="str">
        <f t="shared" si="20"/>
        <v>N/A</v>
      </c>
    </row>
    <row r="168" spans="1:14" x14ac:dyDescent="0.3">
      <c r="A168" s="1">
        <v>10</v>
      </c>
      <c r="B168" t="s">
        <v>357</v>
      </c>
      <c r="C168" t="s">
        <v>9574</v>
      </c>
      <c r="D168" t="s">
        <v>254</v>
      </c>
      <c r="E168" t="s">
        <v>3002</v>
      </c>
      <c r="F168" t="s">
        <v>8378</v>
      </c>
      <c r="G168" t="s">
        <v>2913</v>
      </c>
      <c r="I168" t="str">
        <f t="shared" si="15"/>
        <v>N/A</v>
      </c>
      <c r="J168">
        <f t="shared" si="16"/>
        <v>54000</v>
      </c>
      <c r="K168" t="str">
        <f t="shared" si="17"/>
        <v>N/A</v>
      </c>
      <c r="L168">
        <f t="shared" si="18"/>
        <v>238000</v>
      </c>
      <c r="M168">
        <f t="shared" si="19"/>
        <v>1020000</v>
      </c>
      <c r="N168">
        <f t="shared" si="20"/>
        <v>1730000</v>
      </c>
    </row>
    <row r="169" spans="1:14" x14ac:dyDescent="0.3">
      <c r="A169" s="1">
        <v>11</v>
      </c>
      <c r="B169" t="s">
        <v>363</v>
      </c>
      <c r="C169" t="s">
        <v>254</v>
      </c>
      <c r="D169" t="s">
        <v>254</v>
      </c>
      <c r="E169" t="s">
        <v>254</v>
      </c>
      <c r="F169" t="s">
        <v>9575</v>
      </c>
      <c r="G169" t="s">
        <v>9576</v>
      </c>
      <c r="I169" t="str">
        <f t="shared" si="15"/>
        <v>N/A</v>
      </c>
      <c r="J169" t="str">
        <f t="shared" si="16"/>
        <v>N/A</v>
      </c>
      <c r="K169" t="str">
        <f t="shared" si="17"/>
        <v>N/A</v>
      </c>
      <c r="L169" t="str">
        <f t="shared" si="18"/>
        <v>N/A</v>
      </c>
      <c r="M169">
        <f t="shared" si="19"/>
        <v>3.2647000000000004</v>
      </c>
      <c r="N169">
        <f t="shared" si="20"/>
        <v>0.70440000000000003</v>
      </c>
    </row>
    <row r="170" spans="1:14" x14ac:dyDescent="0.3">
      <c r="A170" s="1">
        <v>12</v>
      </c>
      <c r="B170" t="s">
        <v>368</v>
      </c>
      <c r="C170" t="s">
        <v>9574</v>
      </c>
      <c r="D170" t="s">
        <v>254</v>
      </c>
      <c r="E170" t="s">
        <v>3002</v>
      </c>
      <c r="F170" t="s">
        <v>1183</v>
      </c>
      <c r="G170" t="s">
        <v>2914</v>
      </c>
      <c r="I170" t="str">
        <f t="shared" si="15"/>
        <v>N/A</v>
      </c>
      <c r="J170">
        <f t="shared" si="16"/>
        <v>54000</v>
      </c>
      <c r="K170" t="str">
        <f t="shared" si="17"/>
        <v>N/A</v>
      </c>
      <c r="L170">
        <f t="shared" si="18"/>
        <v>238000</v>
      </c>
      <c r="M170">
        <f t="shared" si="19"/>
        <v>1220000</v>
      </c>
      <c r="N170">
        <f t="shared" si="20"/>
        <v>1930000</v>
      </c>
    </row>
    <row r="171" spans="1:14" x14ac:dyDescent="0.3">
      <c r="A171" s="1">
        <v>13</v>
      </c>
      <c r="B171" t="s">
        <v>369</v>
      </c>
      <c r="C171" t="s">
        <v>254</v>
      </c>
      <c r="D171" t="s">
        <v>254</v>
      </c>
      <c r="E171" t="s">
        <v>254</v>
      </c>
      <c r="F171" t="s">
        <v>2626</v>
      </c>
      <c r="G171" t="s">
        <v>2626</v>
      </c>
      <c r="I171" t="str">
        <f t="shared" si="15"/>
        <v>N/A</v>
      </c>
      <c r="J171" t="str">
        <f t="shared" si="16"/>
        <v>N/A</v>
      </c>
      <c r="K171" t="str">
        <f t="shared" si="17"/>
        <v>N/A</v>
      </c>
      <c r="L171" t="str">
        <f t="shared" si="18"/>
        <v>N/A</v>
      </c>
      <c r="M171">
        <f t="shared" si="19"/>
        <v>200000</v>
      </c>
      <c r="N171">
        <f t="shared" si="20"/>
        <v>200000</v>
      </c>
    </row>
    <row r="172" spans="1:14" x14ac:dyDescent="0.3">
      <c r="A172" s="1">
        <v>14</v>
      </c>
      <c r="B172" t="s">
        <v>370</v>
      </c>
      <c r="C172" t="s">
        <v>9577</v>
      </c>
      <c r="D172" t="s">
        <v>9578</v>
      </c>
      <c r="E172" t="s">
        <v>9579</v>
      </c>
      <c r="F172" t="s">
        <v>9580</v>
      </c>
      <c r="G172" t="s">
        <v>9581</v>
      </c>
      <c r="I172" t="str">
        <f t="shared" si="15"/>
        <v>N/A</v>
      </c>
      <c r="J172">
        <f t="shared" si="16"/>
        <v>42660000</v>
      </c>
      <c r="K172">
        <f t="shared" si="17"/>
        <v>25010000</v>
      </c>
      <c r="L172">
        <f t="shared" si="18"/>
        <v>36320000</v>
      </c>
      <c r="M172">
        <f t="shared" si="19"/>
        <v>62110000</v>
      </c>
      <c r="N172">
        <f t="shared" si="20"/>
        <v>61090000</v>
      </c>
    </row>
    <row r="173" spans="1:14" x14ac:dyDescent="0.3">
      <c r="A173" s="1">
        <v>15</v>
      </c>
      <c r="B173" t="s">
        <v>376</v>
      </c>
      <c r="C173" t="s">
        <v>254</v>
      </c>
      <c r="D173" t="s">
        <v>9582</v>
      </c>
      <c r="E173" t="s">
        <v>9583</v>
      </c>
      <c r="F173" t="s">
        <v>4866</v>
      </c>
      <c r="G173" t="s">
        <v>6095</v>
      </c>
      <c r="I173" t="str">
        <f t="shared" si="15"/>
        <v>N/A</v>
      </c>
      <c r="J173" t="str">
        <f t="shared" si="16"/>
        <v>N/A</v>
      </c>
      <c r="K173">
        <f t="shared" si="17"/>
        <v>-0.41360000000000002</v>
      </c>
      <c r="L173">
        <f t="shared" si="18"/>
        <v>0.45219999999999999</v>
      </c>
      <c r="M173">
        <f t="shared" si="19"/>
        <v>0.70989999999999998</v>
      </c>
      <c r="N173">
        <f t="shared" si="20"/>
        <v>-1.6399999999999998E-2</v>
      </c>
    </row>
    <row r="174" spans="1:14" x14ac:dyDescent="0.3">
      <c r="A174" s="1">
        <v>16</v>
      </c>
      <c r="B174" t="s">
        <v>381</v>
      </c>
      <c r="C174" t="s">
        <v>254</v>
      </c>
      <c r="D174" t="s">
        <v>254</v>
      </c>
      <c r="E174" t="s">
        <v>254</v>
      </c>
      <c r="F174" t="s">
        <v>254</v>
      </c>
      <c r="G174" t="s">
        <v>3429</v>
      </c>
      <c r="I174" t="str">
        <f t="shared" si="15"/>
        <v>N/A</v>
      </c>
      <c r="J174" t="str">
        <f t="shared" si="16"/>
        <v>N/A</v>
      </c>
      <c r="K174" t="str">
        <f t="shared" si="17"/>
        <v>N/A</v>
      </c>
      <c r="L174" t="str">
        <f t="shared" si="18"/>
        <v>N/A</v>
      </c>
      <c r="M174" t="str">
        <f t="shared" si="19"/>
        <v>N/A</v>
      </c>
      <c r="N174">
        <f t="shared" si="20"/>
        <v>6.1500000000000006E-2</v>
      </c>
    </row>
    <row r="175" spans="1:14" x14ac:dyDescent="0.3">
      <c r="A175" s="1">
        <v>17</v>
      </c>
      <c r="B175" t="s">
        <v>383</v>
      </c>
      <c r="C175" t="s">
        <v>8272</v>
      </c>
      <c r="D175" t="s">
        <v>8607</v>
      </c>
      <c r="E175" t="s">
        <v>9584</v>
      </c>
      <c r="F175" t="s">
        <v>9585</v>
      </c>
      <c r="G175" t="s">
        <v>2050</v>
      </c>
      <c r="I175" t="str">
        <f t="shared" si="15"/>
        <v>N/A</v>
      </c>
      <c r="J175">
        <f t="shared" si="16"/>
        <v>11250000</v>
      </c>
      <c r="K175">
        <f t="shared" si="17"/>
        <v>3990000</v>
      </c>
      <c r="L175">
        <f t="shared" si="18"/>
        <v>8930000</v>
      </c>
      <c r="M175">
        <f t="shared" si="19"/>
        <v>16780000</v>
      </c>
      <c r="N175">
        <f t="shared" si="20"/>
        <v>15530000</v>
      </c>
    </row>
    <row r="176" spans="1:14" x14ac:dyDescent="0.3">
      <c r="A176" s="1">
        <v>18</v>
      </c>
      <c r="B176" t="s">
        <v>389</v>
      </c>
      <c r="C176" t="s">
        <v>2929</v>
      </c>
      <c r="D176" t="s">
        <v>3541</v>
      </c>
      <c r="E176" t="s">
        <v>8605</v>
      </c>
      <c r="F176" t="s">
        <v>9586</v>
      </c>
      <c r="G176" t="s">
        <v>2900</v>
      </c>
      <c r="I176" t="str">
        <f t="shared" si="15"/>
        <v>N/A</v>
      </c>
      <c r="J176">
        <f t="shared" si="16"/>
        <v>4480000</v>
      </c>
      <c r="K176">
        <f t="shared" si="17"/>
        <v>9150000</v>
      </c>
      <c r="L176">
        <f t="shared" si="18"/>
        <v>4510000</v>
      </c>
      <c r="M176">
        <f t="shared" si="19"/>
        <v>11460000</v>
      </c>
      <c r="N176">
        <f t="shared" si="20"/>
        <v>8460000</v>
      </c>
    </row>
    <row r="177" spans="1:14" x14ac:dyDescent="0.3">
      <c r="A177" s="1">
        <v>19</v>
      </c>
      <c r="B177" t="s">
        <v>395</v>
      </c>
      <c r="C177" t="s">
        <v>254</v>
      </c>
      <c r="D177" t="s">
        <v>254</v>
      </c>
      <c r="E177" t="s">
        <v>254</v>
      </c>
      <c r="F177" t="s">
        <v>254</v>
      </c>
      <c r="G177" t="s">
        <v>254</v>
      </c>
      <c r="I177" t="str">
        <f t="shared" si="15"/>
        <v>N/A</v>
      </c>
      <c r="J177" t="str">
        <f t="shared" si="16"/>
        <v>N/A</v>
      </c>
      <c r="K177" t="str">
        <f t="shared" si="17"/>
        <v>N/A</v>
      </c>
      <c r="L177" t="str">
        <f t="shared" si="18"/>
        <v>N/A</v>
      </c>
      <c r="M177" t="str">
        <f t="shared" si="19"/>
        <v>N/A</v>
      </c>
      <c r="N177" t="str">
        <f t="shared" si="20"/>
        <v>N/A</v>
      </c>
    </row>
    <row r="178" spans="1:14" x14ac:dyDescent="0.3">
      <c r="A178" s="1">
        <v>20</v>
      </c>
      <c r="B178" t="s">
        <v>401</v>
      </c>
      <c r="C178" t="s">
        <v>9587</v>
      </c>
      <c r="D178" t="s">
        <v>8572</v>
      </c>
      <c r="E178" t="s">
        <v>9588</v>
      </c>
      <c r="F178" t="s">
        <v>9220</v>
      </c>
      <c r="G178" t="s">
        <v>8298</v>
      </c>
      <c r="I178" t="str">
        <f t="shared" si="15"/>
        <v>N/A</v>
      </c>
      <c r="J178">
        <f t="shared" si="16"/>
        <v>6760000</v>
      </c>
      <c r="K178">
        <f t="shared" si="17"/>
        <v>-5160000</v>
      </c>
      <c r="L178">
        <f t="shared" si="18"/>
        <v>4420000</v>
      </c>
      <c r="M178">
        <f t="shared" si="19"/>
        <v>5320000</v>
      </c>
      <c r="N178">
        <f t="shared" si="20"/>
        <v>7070000</v>
      </c>
    </row>
    <row r="179" spans="1:14" x14ac:dyDescent="0.3">
      <c r="A179" s="1">
        <v>21</v>
      </c>
      <c r="B179" t="s">
        <v>407</v>
      </c>
      <c r="C179" t="s">
        <v>254</v>
      </c>
      <c r="D179" t="s">
        <v>254</v>
      </c>
      <c r="E179" t="s">
        <v>254</v>
      </c>
      <c r="F179" t="s">
        <v>254</v>
      </c>
      <c r="G179" t="s">
        <v>254</v>
      </c>
      <c r="I179" t="str">
        <f t="shared" si="15"/>
        <v>N/A</v>
      </c>
      <c r="J179" t="str">
        <f t="shared" si="16"/>
        <v>N/A</v>
      </c>
      <c r="K179" t="str">
        <f t="shared" si="17"/>
        <v>N/A</v>
      </c>
      <c r="L179" t="str">
        <f t="shared" si="18"/>
        <v>N/A</v>
      </c>
      <c r="M179" t="str">
        <f t="shared" si="19"/>
        <v>N/A</v>
      </c>
      <c r="N179" t="str">
        <f t="shared" si="20"/>
        <v>N/A</v>
      </c>
    </row>
    <row r="180" spans="1:14" x14ac:dyDescent="0.3">
      <c r="A180" s="1">
        <v>22</v>
      </c>
      <c r="B180" t="s">
        <v>413</v>
      </c>
      <c r="C180" t="s">
        <v>254</v>
      </c>
      <c r="D180" t="s">
        <v>254</v>
      </c>
      <c r="E180" t="s">
        <v>254</v>
      </c>
      <c r="F180" t="s">
        <v>254</v>
      </c>
      <c r="G180" t="s">
        <v>254</v>
      </c>
      <c r="I180" t="str">
        <f t="shared" si="15"/>
        <v>N/A</v>
      </c>
      <c r="J180" t="str">
        <f t="shared" si="16"/>
        <v>N/A</v>
      </c>
      <c r="K180" t="str">
        <f t="shared" si="17"/>
        <v>N/A</v>
      </c>
      <c r="L180" t="str">
        <f t="shared" si="18"/>
        <v>N/A</v>
      </c>
      <c r="M180" t="str">
        <f t="shared" si="19"/>
        <v>N/A</v>
      </c>
      <c r="N180" t="str">
        <f t="shared" si="20"/>
        <v>N/A</v>
      </c>
    </row>
    <row r="181" spans="1:14" x14ac:dyDescent="0.3">
      <c r="A181" s="1">
        <v>23</v>
      </c>
      <c r="B181" t="s">
        <v>414</v>
      </c>
      <c r="C181" t="s">
        <v>254</v>
      </c>
      <c r="D181" t="s">
        <v>254</v>
      </c>
      <c r="E181" t="s">
        <v>254</v>
      </c>
      <c r="F181" t="s">
        <v>254</v>
      </c>
      <c r="G181" t="s">
        <v>254</v>
      </c>
      <c r="I181" t="str">
        <f t="shared" si="15"/>
        <v>N/A</v>
      </c>
      <c r="J181" t="str">
        <f t="shared" si="16"/>
        <v>N/A</v>
      </c>
      <c r="K181" t="str">
        <f t="shared" si="17"/>
        <v>N/A</v>
      </c>
      <c r="L181" t="str">
        <f t="shared" si="18"/>
        <v>N/A</v>
      </c>
      <c r="M181" t="str">
        <f t="shared" si="19"/>
        <v>N/A</v>
      </c>
      <c r="N181" t="str">
        <f t="shared" si="20"/>
        <v>N/A</v>
      </c>
    </row>
    <row r="182" spans="1:14" x14ac:dyDescent="0.3">
      <c r="A182" s="1">
        <v>24</v>
      </c>
      <c r="B182" t="s">
        <v>415</v>
      </c>
      <c r="C182" t="s">
        <v>254</v>
      </c>
      <c r="D182" t="s">
        <v>254</v>
      </c>
      <c r="E182" t="s">
        <v>254</v>
      </c>
      <c r="F182" t="s">
        <v>254</v>
      </c>
      <c r="G182" t="s">
        <v>254</v>
      </c>
      <c r="I182" t="str">
        <f t="shared" si="15"/>
        <v>N/A</v>
      </c>
      <c r="J182" t="str">
        <f t="shared" si="16"/>
        <v>N/A</v>
      </c>
      <c r="K182" t="str">
        <f t="shared" si="17"/>
        <v>N/A</v>
      </c>
      <c r="L182" t="str">
        <f t="shared" si="18"/>
        <v>N/A</v>
      </c>
      <c r="M182" t="str">
        <f t="shared" si="19"/>
        <v>N/A</v>
      </c>
      <c r="N182" t="str">
        <f t="shared" si="20"/>
        <v>N/A</v>
      </c>
    </row>
    <row r="183" spans="1:14" x14ac:dyDescent="0.3">
      <c r="A183" s="1">
        <v>25</v>
      </c>
      <c r="B183" t="s">
        <v>416</v>
      </c>
      <c r="C183" t="s">
        <v>2219</v>
      </c>
      <c r="D183" t="s">
        <v>9589</v>
      </c>
      <c r="E183" t="s">
        <v>9590</v>
      </c>
      <c r="F183" t="s">
        <v>4783</v>
      </c>
      <c r="G183" t="s">
        <v>9591</v>
      </c>
      <c r="I183" t="str">
        <f t="shared" si="15"/>
        <v>N/A</v>
      </c>
      <c r="J183">
        <f t="shared" si="16"/>
        <v>31410000</v>
      </c>
      <c r="K183">
        <f t="shared" si="17"/>
        <v>21020000</v>
      </c>
      <c r="L183">
        <f t="shared" si="18"/>
        <v>27400000</v>
      </c>
      <c r="M183">
        <f t="shared" si="19"/>
        <v>45330000</v>
      </c>
      <c r="N183">
        <f t="shared" si="20"/>
        <v>45560000</v>
      </c>
    </row>
    <row r="184" spans="1:14" x14ac:dyDescent="0.3">
      <c r="A184" s="1">
        <v>26</v>
      </c>
      <c r="B184" t="s">
        <v>422</v>
      </c>
      <c r="C184" t="s">
        <v>254</v>
      </c>
      <c r="D184" t="s">
        <v>254</v>
      </c>
      <c r="E184" t="s">
        <v>254</v>
      </c>
      <c r="F184" t="s">
        <v>254</v>
      </c>
      <c r="G184" t="s">
        <v>254</v>
      </c>
      <c r="I184" t="str">
        <f t="shared" si="15"/>
        <v>N/A</v>
      </c>
      <c r="J184" t="str">
        <f t="shared" si="16"/>
        <v>N/A</v>
      </c>
      <c r="K184" t="str">
        <f t="shared" si="17"/>
        <v>N/A</v>
      </c>
      <c r="L184" t="str">
        <f t="shared" si="18"/>
        <v>N/A</v>
      </c>
      <c r="M184" t="str">
        <f t="shared" si="19"/>
        <v>N/A</v>
      </c>
      <c r="N184" t="str">
        <f t="shared" si="20"/>
        <v>N/A</v>
      </c>
    </row>
    <row r="185" spans="1:14" x14ac:dyDescent="0.3">
      <c r="A185" s="1">
        <v>27</v>
      </c>
      <c r="B185" t="s">
        <v>423</v>
      </c>
      <c r="C185" t="s">
        <v>2219</v>
      </c>
      <c r="D185" t="s">
        <v>9589</v>
      </c>
      <c r="E185" t="s">
        <v>9590</v>
      </c>
      <c r="F185" t="s">
        <v>4783</v>
      </c>
      <c r="G185" t="s">
        <v>9591</v>
      </c>
      <c r="I185" t="str">
        <f t="shared" si="15"/>
        <v>N/A</v>
      </c>
      <c r="J185">
        <f t="shared" si="16"/>
        <v>31410000</v>
      </c>
      <c r="K185">
        <f t="shared" si="17"/>
        <v>21020000</v>
      </c>
      <c r="L185">
        <f t="shared" si="18"/>
        <v>27400000</v>
      </c>
      <c r="M185">
        <f t="shared" si="19"/>
        <v>45330000</v>
      </c>
      <c r="N185">
        <f t="shared" si="20"/>
        <v>45560000</v>
      </c>
    </row>
    <row r="186" spans="1:14" x14ac:dyDescent="0.3">
      <c r="A186" s="1">
        <v>28</v>
      </c>
      <c r="B186" t="s">
        <v>424</v>
      </c>
      <c r="C186" t="s">
        <v>254</v>
      </c>
      <c r="D186" t="s">
        <v>9592</v>
      </c>
      <c r="E186" t="s">
        <v>9593</v>
      </c>
      <c r="F186" t="s">
        <v>9594</v>
      </c>
      <c r="G186" t="s">
        <v>9595</v>
      </c>
      <c r="I186" t="str">
        <f t="shared" si="15"/>
        <v>N/A</v>
      </c>
      <c r="J186" t="str">
        <f t="shared" si="16"/>
        <v>N/A</v>
      </c>
      <c r="K186">
        <f t="shared" si="17"/>
        <v>-0.33069999999999999</v>
      </c>
      <c r="L186">
        <f t="shared" si="18"/>
        <v>0.30330000000000001</v>
      </c>
      <c r="M186">
        <f t="shared" si="19"/>
        <v>0.65439999999999998</v>
      </c>
      <c r="N186">
        <f t="shared" si="20"/>
        <v>5.1000000000000004E-3</v>
      </c>
    </row>
    <row r="187" spans="1:14" x14ac:dyDescent="0.3">
      <c r="A187" s="1">
        <v>29</v>
      </c>
      <c r="B187" t="s">
        <v>429</v>
      </c>
      <c r="C187" t="s">
        <v>254</v>
      </c>
      <c r="D187" t="s">
        <v>254</v>
      </c>
      <c r="E187" t="s">
        <v>254</v>
      </c>
      <c r="F187" t="s">
        <v>254</v>
      </c>
      <c r="G187" t="s">
        <v>9596</v>
      </c>
      <c r="I187" t="str">
        <f t="shared" si="15"/>
        <v>N/A</v>
      </c>
      <c r="J187" t="str">
        <f t="shared" si="16"/>
        <v>N/A</v>
      </c>
      <c r="K187" t="str">
        <f t="shared" si="17"/>
        <v>N/A</v>
      </c>
      <c r="L187" t="str">
        <f t="shared" si="18"/>
        <v>N/A</v>
      </c>
      <c r="M187" t="str">
        <f t="shared" si="19"/>
        <v>N/A</v>
      </c>
      <c r="N187">
        <f t="shared" si="20"/>
        <v>4.5899999999999996E-2</v>
      </c>
    </row>
    <row r="188" spans="1:14" x14ac:dyDescent="0.3">
      <c r="A188" s="1">
        <v>30</v>
      </c>
      <c r="B188" t="s">
        <v>431</v>
      </c>
      <c r="C188" t="s">
        <v>254</v>
      </c>
      <c r="D188" t="s">
        <v>254</v>
      </c>
      <c r="E188" t="s">
        <v>254</v>
      </c>
      <c r="F188" t="s">
        <v>254</v>
      </c>
      <c r="G188" t="s">
        <v>254</v>
      </c>
      <c r="I188" t="str">
        <f t="shared" ref="I188:I251" si="21">IF(AND(K188&gt; J188, L188&gt; K188, M188&gt; L188, N188&gt; M188), "pos_trend", IF(AND(K188&lt; J188, L188&lt; K188, M188&lt; L188, N188&lt; M188), "neg_trend", "N/A"))</f>
        <v>N/A</v>
      </c>
      <c r="J188" t="str">
        <f t="shared" ref="J188:J251" si="22">IFERROR(IF(TRIM(C188)="-", "N/A", IF(RIGHT(C188,1)=")",IF(RIGHT(C188,2)="T)",-1000000000000*VALUE(MID(C188,2,LEN(C188)-3)),IF(RIGHT(C188,2)="M)",-1000000*VALUE(MID(C188,2,LEN(C188)-3)),IF(RIGHT(C188,2)="B)",-1000000000*VALUE(MID(C188,2,LEN(C188)-3)),IF(RIGHT(C188,2)="k)",-1000*VALUE(MID(C188,2,LEN(C188)-3)),VALUE(SUBSTITUTE(C188,",","")))))),IF(RIGHT(C188,1)="T",1000000000000*VALUE(LEFT(C188,LEN(C188)-1)),IF(RIGHT(C188,1)="M",1000000*VALUE(LEFT(C188,LEN(C188)-1)),IF(RIGHT(C188,1)="B",1000000000*VALUE(LEFT(C188,LEN(C188)-1)),IF(RIGHT(C188,1)="%",0.01*VALUE(LEFT(C188,LEN(C188)-1)),IF(RIGHT(C188,1)="k",1000*VALUE(LEFT(C188,LEN(C188)-1)),VALUE(SUBSTITUTE(C188,",",""))))))))),"N/A")</f>
        <v>N/A</v>
      </c>
      <c r="K188" t="str">
        <f t="shared" ref="K188:K251" si="23">IFERROR(IF(TRIM(D188)="-", "N/A", IF(RIGHT(D188,1)=")",IF(RIGHT(D188,2)="T)",-1000000000000*VALUE(MID(D188,2,LEN(D188)-3)),IF(RIGHT(D188,2)="M)",-1000000*VALUE(MID(D188,2,LEN(D188)-3)),IF(RIGHT(D188,2)="B)",-1000000000*VALUE(MID(D188,2,LEN(D188)-3)),IF(RIGHT(D188,2)="k)",-1000*VALUE(MID(D188,2,LEN(D188)-3)),VALUE(SUBSTITUTE(D188,",","")))))),IF(RIGHT(D188,1)="T",1000000000000*VALUE(LEFT(D188,LEN(D188)-1)),IF(RIGHT(D188,1)="M",1000000*VALUE(LEFT(D188,LEN(D188)-1)),IF(RIGHT(D188,1)="B",1000000000*VALUE(LEFT(D188,LEN(D188)-1)),IF(RIGHT(D188,1)="%",0.01*VALUE(LEFT(D188,LEN(D188)-1)),IF(RIGHT(D188,1)="k",1000*VALUE(LEFT(D188,LEN(D188)-1)),VALUE(SUBSTITUTE(D188,",",""))))))))),"N/A")</f>
        <v>N/A</v>
      </c>
      <c r="L188" t="str">
        <f t="shared" ref="L188:L251" si="24">IFERROR(IF(TRIM(E188)="-", "N/A", IF(RIGHT(E188,1)=")",IF(RIGHT(E188,2)="T)",-1000000000000*VALUE(MID(E188,2,LEN(E188)-3)),IF(RIGHT(E188,2)="M)",-1000000*VALUE(MID(E188,2,LEN(E188)-3)),IF(RIGHT(E188,2)="B)",-1000000000*VALUE(MID(E188,2,LEN(E188)-3)),IF(RIGHT(E188,2)="k)",-1000*VALUE(MID(E188,2,LEN(E188)-3)),VALUE(SUBSTITUTE(E188,",","")))))),IF(RIGHT(E188,1)="T",1000000000000*VALUE(LEFT(E188,LEN(E188)-1)),IF(RIGHT(E188,1)="M",1000000*VALUE(LEFT(E188,LEN(E188)-1)),IF(RIGHT(E188,1)="B",1000000000*VALUE(LEFT(E188,LEN(E188)-1)),IF(RIGHT(E188,1)="%",0.01*VALUE(LEFT(E188,LEN(E188)-1)),IF(RIGHT(E188,1)="k",1000*VALUE(LEFT(E188,LEN(E188)-1)),VALUE(SUBSTITUTE(E188,",",""))))))))),"N/A")</f>
        <v>N/A</v>
      </c>
      <c r="M188" t="str">
        <f t="shared" ref="M188:M251" si="25">IFERROR(IF(TRIM(F188)="-", "N/A", IF(RIGHT(F188,1)=")",IF(RIGHT(F188,2)="T)",-1000000000000*VALUE(MID(F188,2,LEN(F188)-3)),IF(RIGHT(F188,2)="M)",-1000000*VALUE(MID(F188,2,LEN(F188)-3)),IF(RIGHT(F188,2)="B)",-1000000000*VALUE(MID(F188,2,LEN(F188)-3)),IF(RIGHT(F188,2)="k)",-1000*VALUE(MID(F188,2,LEN(F188)-3)),VALUE(SUBSTITUTE(F188,",","")))))),IF(RIGHT(F188,1)="T",1000000000000*VALUE(LEFT(F188,LEN(F188)-1)),IF(RIGHT(F188,1)="M",1000000*VALUE(LEFT(F188,LEN(F188)-1)),IF(RIGHT(F188,1)="B",1000000000*VALUE(LEFT(F188,LEN(F188)-1)),IF(RIGHT(F188,1)="%",0.01*VALUE(LEFT(F188,LEN(F188)-1)),IF(RIGHT(F188,1)="k",1000*VALUE(LEFT(F188,LEN(F188)-1)),VALUE(SUBSTITUTE(F188,",",""))))))))),"N/A")</f>
        <v>N/A</v>
      </c>
      <c r="N188" t="str">
        <f t="shared" ref="N188:N251" si="26">IFERROR(IF(TRIM(G188)="-", "N/A", IF(RIGHT(G188,1)=")",IF(RIGHT(G188,2)="T)",-1000000000000*VALUE(MID(G188,2,LEN(G188)-3)),IF(RIGHT(G188,2)="M)",-1000000*VALUE(MID(G188,2,LEN(G188)-3)),IF(RIGHT(G188,2)="B)",-1000000000*VALUE(MID(G188,2,LEN(G188)-3)),IF(RIGHT(G188,2)="k)",-1000*VALUE(MID(G188,2,LEN(G188)-3)),VALUE(SUBSTITUTE(G188,",","")))))),IF(RIGHT(G188,1)="T",1000000000000*VALUE(LEFT(G188,LEN(G188)-1)),IF(RIGHT(G188,1)="M",1000000*VALUE(LEFT(G188,LEN(G188)-1)),IF(RIGHT(G188,1)="B",1000000000*VALUE(LEFT(G188,LEN(G188)-1)),IF(RIGHT(G188,1)="%",0.01*VALUE(LEFT(G188,LEN(G188)-1)),IF(RIGHT(G188,1)="k",1000*VALUE(LEFT(G188,LEN(G188)-1)),VALUE(SUBSTITUTE(G188,",",""))))))))),"N/A")</f>
        <v>N/A</v>
      </c>
    </row>
    <row r="189" spans="1:14" x14ac:dyDescent="0.3">
      <c r="A189" s="1">
        <v>31</v>
      </c>
      <c r="B189" t="s">
        <v>432</v>
      </c>
      <c r="C189" t="s">
        <v>254</v>
      </c>
      <c r="D189" t="s">
        <v>254</v>
      </c>
      <c r="E189" t="s">
        <v>254</v>
      </c>
      <c r="F189" t="s">
        <v>254</v>
      </c>
      <c r="G189" t="s">
        <v>254</v>
      </c>
      <c r="I189" t="str">
        <f t="shared" si="21"/>
        <v>N/A</v>
      </c>
      <c r="J189" t="str">
        <f t="shared" si="22"/>
        <v>N/A</v>
      </c>
      <c r="K189" t="str">
        <f t="shared" si="23"/>
        <v>N/A</v>
      </c>
      <c r="L189" t="str">
        <f t="shared" si="24"/>
        <v>N/A</v>
      </c>
      <c r="M189" t="str">
        <f t="shared" si="25"/>
        <v>N/A</v>
      </c>
      <c r="N189" t="str">
        <f t="shared" si="26"/>
        <v>N/A</v>
      </c>
    </row>
    <row r="190" spans="1:14" x14ac:dyDescent="0.3">
      <c r="A190" s="1">
        <v>32</v>
      </c>
      <c r="B190" t="s">
        <v>433</v>
      </c>
      <c r="C190" t="s">
        <v>254</v>
      </c>
      <c r="D190" t="s">
        <v>254</v>
      </c>
      <c r="E190" t="s">
        <v>254</v>
      </c>
      <c r="F190" t="s">
        <v>254</v>
      </c>
      <c r="G190" t="s">
        <v>254</v>
      </c>
      <c r="I190" t="str">
        <f t="shared" si="21"/>
        <v>N/A</v>
      </c>
      <c r="J190" t="str">
        <f t="shared" si="22"/>
        <v>N/A</v>
      </c>
      <c r="K190" t="str">
        <f t="shared" si="23"/>
        <v>N/A</v>
      </c>
      <c r="L190" t="str">
        <f t="shared" si="24"/>
        <v>N/A</v>
      </c>
      <c r="M190" t="str">
        <f t="shared" si="25"/>
        <v>N/A</v>
      </c>
      <c r="N190" t="str">
        <f t="shared" si="26"/>
        <v>N/A</v>
      </c>
    </row>
    <row r="191" spans="1:14" x14ac:dyDescent="0.3">
      <c r="A191" s="1">
        <v>33</v>
      </c>
      <c r="B191" t="s">
        <v>434</v>
      </c>
      <c r="C191" t="s">
        <v>254</v>
      </c>
      <c r="D191" t="s">
        <v>254</v>
      </c>
      <c r="E191" t="s">
        <v>254</v>
      </c>
      <c r="F191" t="s">
        <v>254</v>
      </c>
      <c r="G191" t="s">
        <v>254</v>
      </c>
      <c r="I191" t="str">
        <f t="shared" si="21"/>
        <v>N/A</v>
      </c>
      <c r="J191" t="str">
        <f t="shared" si="22"/>
        <v>N/A</v>
      </c>
      <c r="K191" t="str">
        <f t="shared" si="23"/>
        <v>N/A</v>
      </c>
      <c r="L191" t="str">
        <f t="shared" si="24"/>
        <v>N/A</v>
      </c>
      <c r="M191" t="str">
        <f t="shared" si="25"/>
        <v>N/A</v>
      </c>
      <c r="N191" t="str">
        <f t="shared" si="26"/>
        <v>N/A</v>
      </c>
    </row>
    <row r="192" spans="1:14" x14ac:dyDescent="0.3">
      <c r="A192" s="1">
        <v>34</v>
      </c>
      <c r="B192" t="s">
        <v>435</v>
      </c>
      <c r="C192" t="s">
        <v>2219</v>
      </c>
      <c r="D192" t="s">
        <v>9589</v>
      </c>
      <c r="E192" t="s">
        <v>9590</v>
      </c>
      <c r="F192" t="s">
        <v>4783</v>
      </c>
      <c r="G192" t="s">
        <v>9591</v>
      </c>
      <c r="I192" t="str">
        <f t="shared" si="21"/>
        <v>N/A</v>
      </c>
      <c r="J192">
        <f t="shared" si="22"/>
        <v>31410000</v>
      </c>
      <c r="K192">
        <f t="shared" si="23"/>
        <v>21020000</v>
      </c>
      <c r="L192">
        <f t="shared" si="24"/>
        <v>27400000</v>
      </c>
      <c r="M192">
        <f t="shared" si="25"/>
        <v>45330000</v>
      </c>
      <c r="N192">
        <f t="shared" si="26"/>
        <v>45560000</v>
      </c>
    </row>
    <row r="193" spans="1:14" x14ac:dyDescent="0.3">
      <c r="A193" s="1">
        <v>35</v>
      </c>
      <c r="B193" t="s">
        <v>436</v>
      </c>
      <c r="C193" t="s">
        <v>254</v>
      </c>
      <c r="D193" t="s">
        <v>254</v>
      </c>
      <c r="E193" t="s">
        <v>254</v>
      </c>
      <c r="F193" t="s">
        <v>254</v>
      </c>
      <c r="G193" t="s">
        <v>254</v>
      </c>
      <c r="I193" t="str">
        <f t="shared" si="21"/>
        <v>N/A</v>
      </c>
      <c r="J193" t="str">
        <f t="shared" si="22"/>
        <v>N/A</v>
      </c>
      <c r="K193" t="str">
        <f t="shared" si="23"/>
        <v>N/A</v>
      </c>
      <c r="L193" t="str">
        <f t="shared" si="24"/>
        <v>N/A</v>
      </c>
      <c r="M193" t="str">
        <f t="shared" si="25"/>
        <v>N/A</v>
      </c>
      <c r="N193" t="str">
        <f t="shared" si="26"/>
        <v>N/A</v>
      </c>
    </row>
    <row r="194" spans="1:14" x14ac:dyDescent="0.3">
      <c r="A194" s="1">
        <v>36</v>
      </c>
      <c r="B194" t="s">
        <v>437</v>
      </c>
      <c r="C194" t="s">
        <v>2219</v>
      </c>
      <c r="D194" t="s">
        <v>9589</v>
      </c>
      <c r="E194" t="s">
        <v>9590</v>
      </c>
      <c r="F194" t="s">
        <v>4783</v>
      </c>
      <c r="G194" t="s">
        <v>9591</v>
      </c>
      <c r="I194" t="str">
        <f t="shared" si="21"/>
        <v>N/A</v>
      </c>
      <c r="J194">
        <f t="shared" si="22"/>
        <v>31410000</v>
      </c>
      <c r="K194">
        <f t="shared" si="23"/>
        <v>21020000</v>
      </c>
      <c r="L194">
        <f t="shared" si="24"/>
        <v>27400000</v>
      </c>
      <c r="M194">
        <f t="shared" si="25"/>
        <v>45330000</v>
      </c>
      <c r="N194">
        <f t="shared" si="26"/>
        <v>45560000</v>
      </c>
    </row>
    <row r="195" spans="1:14" x14ac:dyDescent="0.3">
      <c r="A195" s="1">
        <v>37</v>
      </c>
      <c r="B195" t="s">
        <v>438</v>
      </c>
      <c r="C195" t="s">
        <v>8326</v>
      </c>
      <c r="D195" t="s">
        <v>1763</v>
      </c>
      <c r="E195" t="s">
        <v>2045</v>
      </c>
      <c r="F195" t="s">
        <v>1088</v>
      </c>
      <c r="G195" t="s">
        <v>1770</v>
      </c>
      <c r="I195" t="str">
        <f t="shared" si="21"/>
        <v>N/A</v>
      </c>
      <c r="J195">
        <f t="shared" si="22"/>
        <v>1.1200000000000001</v>
      </c>
      <c r="K195">
        <f t="shared" si="23"/>
        <v>0.75</v>
      </c>
      <c r="L195">
        <f t="shared" si="24"/>
        <v>0.99</v>
      </c>
      <c r="M195">
        <f t="shared" si="25"/>
        <v>1.76</v>
      </c>
      <c r="N195">
        <f t="shared" si="26"/>
        <v>1.91</v>
      </c>
    </row>
    <row r="196" spans="1:14" x14ac:dyDescent="0.3">
      <c r="A196" s="1">
        <v>38</v>
      </c>
      <c r="B196" t="s">
        <v>444</v>
      </c>
      <c r="C196" t="s">
        <v>254</v>
      </c>
      <c r="D196" t="s">
        <v>9597</v>
      </c>
      <c r="E196" t="s">
        <v>9598</v>
      </c>
      <c r="F196" t="s">
        <v>9599</v>
      </c>
      <c r="G196" t="s">
        <v>9600</v>
      </c>
      <c r="I196" t="str">
        <f t="shared" si="21"/>
        <v>N/A</v>
      </c>
      <c r="J196" t="str">
        <f t="shared" si="22"/>
        <v>N/A</v>
      </c>
      <c r="K196">
        <f t="shared" si="23"/>
        <v>-0.33039999999999997</v>
      </c>
      <c r="L196">
        <f t="shared" si="24"/>
        <v>0.32</v>
      </c>
      <c r="M196">
        <f t="shared" si="25"/>
        <v>0.77780000000000005</v>
      </c>
      <c r="N196">
        <f t="shared" si="26"/>
        <v>8.5199999999999998E-2</v>
      </c>
    </row>
    <row r="197" spans="1:14" x14ac:dyDescent="0.3">
      <c r="A197" s="1">
        <v>39</v>
      </c>
      <c r="B197" t="s">
        <v>449</v>
      </c>
      <c r="C197" t="s">
        <v>8401</v>
      </c>
      <c r="D197" t="s">
        <v>9601</v>
      </c>
      <c r="E197" t="s">
        <v>9602</v>
      </c>
      <c r="F197" t="s">
        <v>9603</v>
      </c>
      <c r="G197" t="s">
        <v>9604</v>
      </c>
      <c r="I197" t="str">
        <f t="shared" si="21"/>
        <v>N/A</v>
      </c>
      <c r="J197">
        <f t="shared" si="22"/>
        <v>27990000</v>
      </c>
      <c r="K197">
        <f t="shared" si="23"/>
        <v>28190000</v>
      </c>
      <c r="L197">
        <f t="shared" si="24"/>
        <v>27710000</v>
      </c>
      <c r="M197">
        <f t="shared" si="25"/>
        <v>25720000</v>
      </c>
      <c r="N197">
        <f t="shared" si="26"/>
        <v>23820000</v>
      </c>
    </row>
    <row r="198" spans="1:14" x14ac:dyDescent="0.3">
      <c r="A198" s="1">
        <v>40</v>
      </c>
      <c r="B198" t="s">
        <v>455</v>
      </c>
      <c r="C198" t="s">
        <v>460</v>
      </c>
      <c r="D198" t="s">
        <v>442</v>
      </c>
      <c r="E198" t="s">
        <v>9605</v>
      </c>
      <c r="F198" t="s">
        <v>8327</v>
      </c>
      <c r="G198" t="s">
        <v>9606</v>
      </c>
      <c r="I198" t="str">
        <f t="shared" si="21"/>
        <v>N/A</v>
      </c>
      <c r="J198">
        <f t="shared" si="22"/>
        <v>1.0900000000000001</v>
      </c>
      <c r="K198">
        <f t="shared" si="23"/>
        <v>0.73</v>
      </c>
      <c r="L198">
        <f t="shared" si="24"/>
        <v>0.97</v>
      </c>
      <c r="M198">
        <f t="shared" si="25"/>
        <v>1.73</v>
      </c>
      <c r="N198">
        <f t="shared" si="26"/>
        <v>1.88</v>
      </c>
    </row>
    <row r="199" spans="1:14" x14ac:dyDescent="0.3">
      <c r="A199" s="1">
        <v>41</v>
      </c>
      <c r="B199" t="s">
        <v>461</v>
      </c>
      <c r="C199" t="s">
        <v>254</v>
      </c>
      <c r="D199" t="s">
        <v>9607</v>
      </c>
      <c r="E199" t="s">
        <v>9608</v>
      </c>
      <c r="F199" t="s">
        <v>9609</v>
      </c>
      <c r="G199" t="s">
        <v>9610</v>
      </c>
      <c r="I199" t="str">
        <f t="shared" si="21"/>
        <v>N/A</v>
      </c>
      <c r="J199" t="str">
        <f t="shared" si="22"/>
        <v>N/A</v>
      </c>
      <c r="K199">
        <f t="shared" si="23"/>
        <v>-0.33030000000000004</v>
      </c>
      <c r="L199">
        <f t="shared" si="24"/>
        <v>0.32880000000000004</v>
      </c>
      <c r="M199">
        <f t="shared" si="25"/>
        <v>0.78349999999999997</v>
      </c>
      <c r="N199">
        <f t="shared" si="26"/>
        <v>8.6699999999999999E-2</v>
      </c>
    </row>
    <row r="200" spans="1:14" x14ac:dyDescent="0.3">
      <c r="A200" s="1">
        <v>42</v>
      </c>
      <c r="B200" t="s">
        <v>466</v>
      </c>
      <c r="C200" t="s">
        <v>4528</v>
      </c>
      <c r="D200" t="s">
        <v>9611</v>
      </c>
      <c r="E200" t="s">
        <v>9612</v>
      </c>
      <c r="F200" t="s">
        <v>6704</v>
      </c>
      <c r="G200" t="s">
        <v>9613</v>
      </c>
      <c r="I200" t="str">
        <f t="shared" si="21"/>
        <v>N/A</v>
      </c>
      <c r="J200">
        <f t="shared" si="22"/>
        <v>28860000</v>
      </c>
      <c r="K200">
        <f t="shared" si="23"/>
        <v>28900000</v>
      </c>
      <c r="L200">
        <f t="shared" si="24"/>
        <v>28320000</v>
      </c>
      <c r="M200">
        <f t="shared" si="25"/>
        <v>26230000</v>
      </c>
      <c r="N200">
        <f t="shared" si="26"/>
        <v>24230000</v>
      </c>
    </row>
    <row r="201" spans="1:14" x14ac:dyDescent="0.3">
      <c r="A201" s="1">
        <v>43</v>
      </c>
      <c r="B201" t="s">
        <v>153</v>
      </c>
      <c r="C201" t="s">
        <v>9614</v>
      </c>
      <c r="D201" t="s">
        <v>9615</v>
      </c>
      <c r="E201" t="s">
        <v>6626</v>
      </c>
      <c r="F201" t="s">
        <v>9616</v>
      </c>
      <c r="G201" t="s">
        <v>9617</v>
      </c>
      <c r="I201" t="str">
        <f t="shared" si="21"/>
        <v>N/A</v>
      </c>
      <c r="J201">
        <f t="shared" si="22"/>
        <v>83730000</v>
      </c>
      <c r="K201">
        <f t="shared" si="23"/>
        <v>77560000</v>
      </c>
      <c r="L201">
        <f t="shared" si="24"/>
        <v>95210000</v>
      </c>
      <c r="M201">
        <f t="shared" si="25"/>
        <v>122480000</v>
      </c>
      <c r="N201">
        <f t="shared" si="26"/>
        <v>129289999.99999999</v>
      </c>
    </row>
    <row r="202" spans="1:14" x14ac:dyDescent="0.3">
      <c r="A202" s="1">
        <v>44</v>
      </c>
      <c r="B202" t="s">
        <v>477</v>
      </c>
      <c r="C202" t="s">
        <v>254</v>
      </c>
      <c r="D202" t="s">
        <v>8668</v>
      </c>
      <c r="E202" t="s">
        <v>9618</v>
      </c>
      <c r="F202" t="s">
        <v>9619</v>
      </c>
      <c r="G202" t="s">
        <v>9620</v>
      </c>
      <c r="I202" t="str">
        <f t="shared" si="21"/>
        <v>N/A</v>
      </c>
      <c r="J202" t="str">
        <f t="shared" si="22"/>
        <v>N/A</v>
      </c>
      <c r="K202">
        <f t="shared" si="23"/>
        <v>-7.3700000000000002E-2</v>
      </c>
      <c r="L202">
        <f t="shared" si="24"/>
        <v>0.22760000000000002</v>
      </c>
      <c r="M202">
        <f t="shared" si="25"/>
        <v>0.28639999999999999</v>
      </c>
      <c r="N202">
        <f t="shared" si="26"/>
        <v>5.5599999999999997E-2</v>
      </c>
    </row>
    <row r="203" spans="1:14" x14ac:dyDescent="0.3">
      <c r="A203" s="1">
        <v>45</v>
      </c>
      <c r="B203" t="s">
        <v>482</v>
      </c>
      <c r="C203" t="s">
        <v>254</v>
      </c>
      <c r="D203" t="s">
        <v>254</v>
      </c>
      <c r="E203" t="s">
        <v>254</v>
      </c>
      <c r="F203" t="s">
        <v>254</v>
      </c>
      <c r="G203" t="s">
        <v>5775</v>
      </c>
      <c r="I203" t="str">
        <f t="shared" si="21"/>
        <v>N/A</v>
      </c>
      <c r="J203" t="str">
        <f t="shared" si="22"/>
        <v>N/A</v>
      </c>
      <c r="K203" t="str">
        <f t="shared" si="23"/>
        <v>N/A</v>
      </c>
      <c r="L203" t="str">
        <f t="shared" si="24"/>
        <v>N/A</v>
      </c>
      <c r="M203" t="str">
        <f t="shared" si="25"/>
        <v>N/A</v>
      </c>
      <c r="N203">
        <f t="shared" si="26"/>
        <v>0.13020000000000001</v>
      </c>
    </row>
    <row r="204" spans="1:14" x14ac:dyDescent="0.3">
      <c r="I204" t="str">
        <f t="shared" si="21"/>
        <v>N/A</v>
      </c>
      <c r="J204" t="str">
        <f t="shared" si="22"/>
        <v>N/A</v>
      </c>
      <c r="K204" t="str">
        <f t="shared" si="23"/>
        <v>N/A</v>
      </c>
      <c r="L204" t="str">
        <f t="shared" si="24"/>
        <v>N/A</v>
      </c>
      <c r="M204" t="str">
        <f t="shared" si="25"/>
        <v>N/A</v>
      </c>
      <c r="N204" t="str">
        <f t="shared" si="26"/>
        <v>N/A</v>
      </c>
    </row>
    <row r="205" spans="1:14" x14ac:dyDescent="0.3">
      <c r="B205" s="1" t="s">
        <v>241</v>
      </c>
      <c r="C205" s="1" t="s">
        <v>242</v>
      </c>
      <c r="D205" s="1" t="s">
        <v>243</v>
      </c>
      <c r="E205" s="1" t="s">
        <v>244</v>
      </c>
      <c r="F205" s="1" t="s">
        <v>245</v>
      </c>
      <c r="G205" s="1" t="s">
        <v>246</v>
      </c>
      <c r="H205" s="1" t="s">
        <v>247</v>
      </c>
      <c r="I205" t="str">
        <f t="shared" si="21"/>
        <v>pos_trend</v>
      </c>
      <c r="J205">
        <f t="shared" si="22"/>
        <v>2012</v>
      </c>
      <c r="K205">
        <f t="shared" si="23"/>
        <v>2013</v>
      </c>
      <c r="L205">
        <f t="shared" si="24"/>
        <v>2014</v>
      </c>
      <c r="M205">
        <f t="shared" si="25"/>
        <v>2015</v>
      </c>
      <c r="N205">
        <f t="shared" si="26"/>
        <v>2016</v>
      </c>
    </row>
    <row r="206" spans="1:14" x14ac:dyDescent="0.3">
      <c r="A206" s="1">
        <v>0</v>
      </c>
      <c r="B206" t="s">
        <v>484</v>
      </c>
      <c r="C206" t="s">
        <v>9621</v>
      </c>
      <c r="D206" t="s">
        <v>9622</v>
      </c>
      <c r="E206" t="s">
        <v>597</v>
      </c>
      <c r="F206" t="s">
        <v>1585</v>
      </c>
      <c r="G206" t="s">
        <v>9623</v>
      </c>
      <c r="I206" t="str">
        <f t="shared" si="21"/>
        <v>N/A</v>
      </c>
      <c r="J206">
        <f t="shared" si="22"/>
        <v>33390000</v>
      </c>
      <c r="K206">
        <f t="shared" si="23"/>
        <v>30980000</v>
      </c>
      <c r="L206">
        <f t="shared" si="24"/>
        <v>30680000</v>
      </c>
      <c r="M206">
        <f t="shared" si="25"/>
        <v>34600000</v>
      </c>
      <c r="N206">
        <f t="shared" si="26"/>
        <v>22760000</v>
      </c>
    </row>
    <row r="207" spans="1:14" x14ac:dyDescent="0.3">
      <c r="A207" s="1">
        <v>1</v>
      </c>
      <c r="B207" t="s">
        <v>490</v>
      </c>
      <c r="C207" t="s">
        <v>9624</v>
      </c>
      <c r="D207" t="s">
        <v>6018</v>
      </c>
      <c r="E207" t="s">
        <v>597</v>
      </c>
      <c r="F207" t="s">
        <v>1585</v>
      </c>
      <c r="G207" t="s">
        <v>9623</v>
      </c>
      <c r="I207" t="str">
        <f t="shared" si="21"/>
        <v>N/A</v>
      </c>
      <c r="J207">
        <f t="shared" si="22"/>
        <v>15070000</v>
      </c>
      <c r="K207">
        <f t="shared" si="23"/>
        <v>23000000</v>
      </c>
      <c r="L207">
        <f t="shared" si="24"/>
        <v>30680000</v>
      </c>
      <c r="M207">
        <f t="shared" si="25"/>
        <v>34600000</v>
      </c>
      <c r="N207">
        <f t="shared" si="26"/>
        <v>22760000</v>
      </c>
    </row>
    <row r="208" spans="1:14" x14ac:dyDescent="0.3">
      <c r="A208" s="1">
        <v>2</v>
      </c>
      <c r="B208" t="s">
        <v>491</v>
      </c>
      <c r="C208" t="s">
        <v>9625</v>
      </c>
      <c r="D208" t="s">
        <v>2020</v>
      </c>
      <c r="E208" t="s">
        <v>254</v>
      </c>
      <c r="F208" t="s">
        <v>254</v>
      </c>
      <c r="G208" t="s">
        <v>254</v>
      </c>
      <c r="I208" t="str">
        <f t="shared" si="21"/>
        <v>N/A</v>
      </c>
      <c r="J208">
        <f t="shared" si="22"/>
        <v>18320000</v>
      </c>
      <c r="K208">
        <f t="shared" si="23"/>
        <v>7990000</v>
      </c>
      <c r="L208" t="str">
        <f t="shared" si="24"/>
        <v>N/A</v>
      </c>
      <c r="M208" t="str">
        <f t="shared" si="25"/>
        <v>N/A</v>
      </c>
      <c r="N208" t="str">
        <f t="shared" si="26"/>
        <v>N/A</v>
      </c>
    </row>
    <row r="209" spans="1:14" x14ac:dyDescent="0.3">
      <c r="A209" s="1">
        <v>3</v>
      </c>
      <c r="B209" t="s">
        <v>492</v>
      </c>
      <c r="C209" t="s">
        <v>254</v>
      </c>
      <c r="D209" t="s">
        <v>9626</v>
      </c>
      <c r="E209" t="s">
        <v>9627</v>
      </c>
      <c r="F209" t="s">
        <v>3632</v>
      </c>
      <c r="G209" t="s">
        <v>9628</v>
      </c>
      <c r="I209" t="str">
        <f t="shared" si="21"/>
        <v>N/A</v>
      </c>
      <c r="J209" t="str">
        <f t="shared" si="22"/>
        <v>N/A</v>
      </c>
      <c r="K209">
        <f t="shared" si="23"/>
        <v>-7.2099999999999997E-2</v>
      </c>
      <c r="L209">
        <f t="shared" si="24"/>
        <v>-9.7000000000000003E-3</v>
      </c>
      <c r="M209">
        <f t="shared" si="25"/>
        <v>0.1278</v>
      </c>
      <c r="N209">
        <f t="shared" si="26"/>
        <v>-0.3422</v>
      </c>
    </row>
    <row r="210" spans="1:14" x14ac:dyDescent="0.3">
      <c r="A210" s="1">
        <v>4</v>
      </c>
      <c r="B210" t="s">
        <v>497</v>
      </c>
      <c r="C210" t="s">
        <v>9629</v>
      </c>
      <c r="D210" t="s">
        <v>9630</v>
      </c>
      <c r="E210" t="s">
        <v>9631</v>
      </c>
      <c r="F210" t="s">
        <v>9632</v>
      </c>
      <c r="G210" t="s">
        <v>9633</v>
      </c>
      <c r="I210" t="str">
        <f t="shared" si="21"/>
        <v>N/A</v>
      </c>
      <c r="J210">
        <f t="shared" si="22"/>
        <v>5.8900000000000001E-2</v>
      </c>
      <c r="K210">
        <f t="shared" si="23"/>
        <v>5.0700000000000002E-2</v>
      </c>
      <c r="L210">
        <f t="shared" si="24"/>
        <v>4.7400000000000005E-2</v>
      </c>
      <c r="M210">
        <f t="shared" si="25"/>
        <v>5.0800000000000005E-2</v>
      </c>
      <c r="N210">
        <f t="shared" si="26"/>
        <v>3.2100000000000004E-2</v>
      </c>
    </row>
    <row r="211" spans="1:14" x14ac:dyDescent="0.3">
      <c r="A211" s="1">
        <v>5</v>
      </c>
      <c r="B211" t="s">
        <v>503</v>
      </c>
      <c r="C211" t="s">
        <v>6825</v>
      </c>
      <c r="D211" t="s">
        <v>2238</v>
      </c>
      <c r="E211" t="s">
        <v>6108</v>
      </c>
      <c r="F211" t="s">
        <v>5104</v>
      </c>
      <c r="G211" t="s">
        <v>9634</v>
      </c>
      <c r="I211" t="str">
        <f t="shared" si="21"/>
        <v>N/A</v>
      </c>
      <c r="J211">
        <f t="shared" si="22"/>
        <v>18930000</v>
      </c>
      <c r="K211">
        <f t="shared" si="23"/>
        <v>12780000</v>
      </c>
      <c r="L211">
        <f t="shared" si="24"/>
        <v>18800000</v>
      </c>
      <c r="M211">
        <f t="shared" si="25"/>
        <v>25360000</v>
      </c>
      <c r="N211">
        <f t="shared" si="26"/>
        <v>14700000</v>
      </c>
    </row>
    <row r="212" spans="1:14" x14ac:dyDescent="0.3">
      <c r="A212" s="1">
        <v>6</v>
      </c>
      <c r="B212" t="s">
        <v>509</v>
      </c>
      <c r="C212" t="s">
        <v>6825</v>
      </c>
      <c r="D212" t="s">
        <v>2238</v>
      </c>
      <c r="E212" t="s">
        <v>3452</v>
      </c>
      <c r="F212" t="s">
        <v>9635</v>
      </c>
      <c r="G212" t="s">
        <v>9636</v>
      </c>
      <c r="I212" t="str">
        <f t="shared" si="21"/>
        <v>N/A</v>
      </c>
      <c r="J212">
        <f t="shared" si="22"/>
        <v>18930000</v>
      </c>
      <c r="K212">
        <f t="shared" si="23"/>
        <v>12780000</v>
      </c>
      <c r="L212">
        <f t="shared" si="24"/>
        <v>7420000</v>
      </c>
      <c r="M212">
        <f t="shared" si="25"/>
        <v>8230000</v>
      </c>
      <c r="N212">
        <f t="shared" si="26"/>
        <v>8289999.9999999991</v>
      </c>
    </row>
    <row r="213" spans="1:14" x14ac:dyDescent="0.3">
      <c r="A213" s="1">
        <v>7</v>
      </c>
      <c r="B213" t="s">
        <v>515</v>
      </c>
      <c r="C213" t="s">
        <v>6825</v>
      </c>
      <c r="D213" t="s">
        <v>2238</v>
      </c>
      <c r="E213" t="s">
        <v>3452</v>
      </c>
      <c r="F213" t="s">
        <v>9635</v>
      </c>
      <c r="G213" t="s">
        <v>9636</v>
      </c>
      <c r="I213" t="str">
        <f t="shared" si="21"/>
        <v>N/A</v>
      </c>
      <c r="J213">
        <f t="shared" si="22"/>
        <v>18930000</v>
      </c>
      <c r="K213">
        <f t="shared" si="23"/>
        <v>12780000</v>
      </c>
      <c r="L213">
        <f t="shared" si="24"/>
        <v>7420000</v>
      </c>
      <c r="M213">
        <f t="shared" si="25"/>
        <v>8230000</v>
      </c>
      <c r="N213">
        <f t="shared" si="26"/>
        <v>8289999.9999999991</v>
      </c>
    </row>
    <row r="214" spans="1:14" x14ac:dyDescent="0.3">
      <c r="A214" s="1">
        <v>8</v>
      </c>
      <c r="B214" t="s">
        <v>521</v>
      </c>
      <c r="C214" t="s">
        <v>254</v>
      </c>
      <c r="D214" t="s">
        <v>254</v>
      </c>
      <c r="E214" t="s">
        <v>254</v>
      </c>
      <c r="F214" t="s">
        <v>254</v>
      </c>
      <c r="G214" t="s">
        <v>254</v>
      </c>
      <c r="I214" t="str">
        <f t="shared" si="21"/>
        <v>N/A</v>
      </c>
      <c r="J214" t="str">
        <f t="shared" si="22"/>
        <v>N/A</v>
      </c>
      <c r="K214" t="str">
        <f t="shared" si="23"/>
        <v>N/A</v>
      </c>
      <c r="L214" t="str">
        <f t="shared" si="24"/>
        <v>N/A</v>
      </c>
      <c r="M214" t="str">
        <f t="shared" si="25"/>
        <v>N/A</v>
      </c>
      <c r="N214" t="str">
        <f t="shared" si="26"/>
        <v>N/A</v>
      </c>
    </row>
    <row r="215" spans="1:14" x14ac:dyDescent="0.3">
      <c r="A215" s="1">
        <v>9</v>
      </c>
      <c r="B215" t="s">
        <v>527</v>
      </c>
      <c r="C215" t="s">
        <v>254</v>
      </c>
      <c r="D215" t="s">
        <v>254</v>
      </c>
      <c r="E215" t="s">
        <v>6940</v>
      </c>
      <c r="F215" t="s">
        <v>9637</v>
      </c>
      <c r="G215" t="s">
        <v>3451</v>
      </c>
      <c r="I215" t="str">
        <f t="shared" si="21"/>
        <v>N/A</v>
      </c>
      <c r="J215" t="str">
        <f t="shared" si="22"/>
        <v>N/A</v>
      </c>
      <c r="K215" t="str">
        <f t="shared" si="23"/>
        <v>N/A</v>
      </c>
      <c r="L215">
        <f t="shared" si="24"/>
        <v>11370000</v>
      </c>
      <c r="M215">
        <f t="shared" si="25"/>
        <v>17130000</v>
      </c>
      <c r="N215">
        <f t="shared" si="26"/>
        <v>6410000</v>
      </c>
    </row>
    <row r="216" spans="1:14" x14ac:dyDescent="0.3">
      <c r="A216" s="1">
        <v>10</v>
      </c>
      <c r="B216" t="s">
        <v>533</v>
      </c>
      <c r="C216" t="s">
        <v>254</v>
      </c>
      <c r="D216" t="s">
        <v>9638</v>
      </c>
      <c r="E216" t="s">
        <v>9639</v>
      </c>
      <c r="F216" t="s">
        <v>9640</v>
      </c>
      <c r="G216" t="s">
        <v>9641</v>
      </c>
      <c r="I216" t="str">
        <f t="shared" si="21"/>
        <v>N/A</v>
      </c>
      <c r="J216" t="str">
        <f t="shared" si="22"/>
        <v>N/A</v>
      </c>
      <c r="K216">
        <f t="shared" si="23"/>
        <v>-0.3251</v>
      </c>
      <c r="L216">
        <f t="shared" si="24"/>
        <v>0.47120000000000001</v>
      </c>
      <c r="M216">
        <f t="shared" si="25"/>
        <v>0.34939999999999999</v>
      </c>
      <c r="N216">
        <f t="shared" si="26"/>
        <v>-0.42049999999999998</v>
      </c>
    </row>
    <row r="217" spans="1:14" x14ac:dyDescent="0.3">
      <c r="A217" s="1">
        <v>11</v>
      </c>
      <c r="B217" t="s">
        <v>538</v>
      </c>
      <c r="C217" t="s">
        <v>9642</v>
      </c>
      <c r="D217" t="s">
        <v>9643</v>
      </c>
      <c r="E217" t="s">
        <v>9644</v>
      </c>
      <c r="F217" t="s">
        <v>9645</v>
      </c>
      <c r="G217" t="s">
        <v>9646</v>
      </c>
      <c r="I217" t="str">
        <f t="shared" si="21"/>
        <v>N/A</v>
      </c>
      <c r="J217">
        <f t="shared" si="22"/>
        <v>37.42</v>
      </c>
      <c r="K217">
        <f t="shared" si="23"/>
        <v>60.67</v>
      </c>
      <c r="L217">
        <f t="shared" si="24"/>
        <v>44.99</v>
      </c>
      <c r="M217">
        <f t="shared" si="25"/>
        <v>36.26</v>
      </c>
      <c r="N217">
        <f t="shared" si="26"/>
        <v>67.56</v>
      </c>
    </row>
    <row r="218" spans="1:14" x14ac:dyDescent="0.3">
      <c r="A218" s="1">
        <v>12</v>
      </c>
      <c r="B218" t="s">
        <v>544</v>
      </c>
      <c r="C218" t="s">
        <v>4904</v>
      </c>
      <c r="D218" t="s">
        <v>2618</v>
      </c>
      <c r="E218" t="s">
        <v>9647</v>
      </c>
      <c r="F218" t="s">
        <v>5307</v>
      </c>
      <c r="G218" t="s">
        <v>3242</v>
      </c>
      <c r="I218" t="str">
        <f t="shared" si="21"/>
        <v>pos_trend</v>
      </c>
      <c r="J218">
        <f t="shared" si="22"/>
        <v>6060000</v>
      </c>
      <c r="K218">
        <f t="shared" si="23"/>
        <v>7430000</v>
      </c>
      <c r="L218">
        <f t="shared" si="24"/>
        <v>8010000</v>
      </c>
      <c r="M218">
        <f t="shared" si="25"/>
        <v>8890000</v>
      </c>
      <c r="N218">
        <f t="shared" si="26"/>
        <v>9910000</v>
      </c>
    </row>
    <row r="219" spans="1:14" x14ac:dyDescent="0.3">
      <c r="A219" s="1">
        <v>13</v>
      </c>
      <c r="B219" t="s">
        <v>545</v>
      </c>
      <c r="C219" t="s">
        <v>4904</v>
      </c>
      <c r="D219" t="s">
        <v>2618</v>
      </c>
      <c r="E219" t="s">
        <v>9647</v>
      </c>
      <c r="F219" t="s">
        <v>5307</v>
      </c>
      <c r="G219" t="s">
        <v>3242</v>
      </c>
      <c r="I219" t="str">
        <f t="shared" si="21"/>
        <v>pos_trend</v>
      </c>
      <c r="J219">
        <f t="shared" si="22"/>
        <v>6060000</v>
      </c>
      <c r="K219">
        <f t="shared" si="23"/>
        <v>7430000</v>
      </c>
      <c r="L219">
        <f t="shared" si="24"/>
        <v>8010000</v>
      </c>
      <c r="M219">
        <f t="shared" si="25"/>
        <v>8890000</v>
      </c>
      <c r="N219">
        <f t="shared" si="26"/>
        <v>9910000</v>
      </c>
    </row>
    <row r="220" spans="1:14" x14ac:dyDescent="0.3">
      <c r="A220" s="1">
        <v>14</v>
      </c>
      <c r="B220" t="s">
        <v>546</v>
      </c>
      <c r="C220" t="s">
        <v>254</v>
      </c>
      <c r="D220" t="s">
        <v>254</v>
      </c>
      <c r="E220" t="s">
        <v>254</v>
      </c>
      <c r="F220" t="s">
        <v>254</v>
      </c>
      <c r="G220" t="s">
        <v>254</v>
      </c>
      <c r="I220" t="str">
        <f t="shared" si="21"/>
        <v>N/A</v>
      </c>
      <c r="J220" t="str">
        <f t="shared" si="22"/>
        <v>N/A</v>
      </c>
      <c r="K220" t="str">
        <f t="shared" si="23"/>
        <v>N/A</v>
      </c>
      <c r="L220" t="str">
        <f t="shared" si="24"/>
        <v>N/A</v>
      </c>
      <c r="M220" t="str">
        <f t="shared" si="25"/>
        <v>N/A</v>
      </c>
      <c r="N220" t="str">
        <f t="shared" si="26"/>
        <v>N/A</v>
      </c>
    </row>
    <row r="221" spans="1:14" x14ac:dyDescent="0.3">
      <c r="A221" s="1">
        <v>15</v>
      </c>
      <c r="B221" t="s">
        <v>547</v>
      </c>
      <c r="C221" t="s">
        <v>254</v>
      </c>
      <c r="D221" t="s">
        <v>254</v>
      </c>
      <c r="E221" t="s">
        <v>254</v>
      </c>
      <c r="F221" t="s">
        <v>254</v>
      </c>
      <c r="G221" t="s">
        <v>254</v>
      </c>
      <c r="I221" t="str">
        <f t="shared" si="21"/>
        <v>N/A</v>
      </c>
      <c r="J221" t="str">
        <f t="shared" si="22"/>
        <v>N/A</v>
      </c>
      <c r="K221" t="str">
        <f t="shared" si="23"/>
        <v>N/A</v>
      </c>
      <c r="L221" t="str">
        <f t="shared" si="24"/>
        <v>N/A</v>
      </c>
      <c r="M221" t="str">
        <f t="shared" si="25"/>
        <v>N/A</v>
      </c>
      <c r="N221" t="str">
        <f t="shared" si="26"/>
        <v>N/A</v>
      </c>
    </row>
    <row r="222" spans="1:14" x14ac:dyDescent="0.3">
      <c r="A222" s="1">
        <v>16</v>
      </c>
      <c r="B222" t="s">
        <v>548</v>
      </c>
      <c r="C222" t="s">
        <v>254</v>
      </c>
      <c r="D222" t="s">
        <v>254</v>
      </c>
      <c r="E222" t="s">
        <v>254</v>
      </c>
      <c r="F222" t="s">
        <v>254</v>
      </c>
      <c r="G222" t="s">
        <v>254</v>
      </c>
      <c r="I222" t="str">
        <f t="shared" si="21"/>
        <v>N/A</v>
      </c>
      <c r="J222" t="str">
        <f t="shared" si="22"/>
        <v>N/A</v>
      </c>
      <c r="K222" t="str">
        <f t="shared" si="23"/>
        <v>N/A</v>
      </c>
      <c r="L222" t="str">
        <f t="shared" si="24"/>
        <v>N/A</v>
      </c>
      <c r="M222" t="str">
        <f t="shared" si="25"/>
        <v>N/A</v>
      </c>
      <c r="N222" t="str">
        <f t="shared" si="26"/>
        <v>N/A</v>
      </c>
    </row>
    <row r="223" spans="1:14" x14ac:dyDescent="0.3">
      <c r="A223" s="1">
        <v>17</v>
      </c>
      <c r="B223" t="s">
        <v>549</v>
      </c>
      <c r="C223" t="s">
        <v>9648</v>
      </c>
      <c r="D223" t="s">
        <v>9649</v>
      </c>
      <c r="E223" t="s">
        <v>9650</v>
      </c>
      <c r="F223" t="s">
        <v>1993</v>
      </c>
      <c r="G223" t="s">
        <v>9651</v>
      </c>
      <c r="I223" t="str">
        <f t="shared" si="21"/>
        <v>N/A</v>
      </c>
      <c r="J223">
        <f t="shared" si="22"/>
        <v>24340000</v>
      </c>
      <c r="K223">
        <f t="shared" si="23"/>
        <v>19640000</v>
      </c>
      <c r="L223">
        <f t="shared" si="24"/>
        <v>23830000</v>
      </c>
      <c r="M223">
        <f t="shared" si="25"/>
        <v>24140000</v>
      </c>
      <c r="N223">
        <f t="shared" si="26"/>
        <v>29710000</v>
      </c>
    </row>
    <row r="224" spans="1:14" x14ac:dyDescent="0.3">
      <c r="A224" s="1">
        <v>18</v>
      </c>
      <c r="B224" t="s">
        <v>555</v>
      </c>
      <c r="C224" t="s">
        <v>9648</v>
      </c>
      <c r="D224" t="s">
        <v>9649</v>
      </c>
      <c r="E224" t="s">
        <v>9650</v>
      </c>
      <c r="F224" t="s">
        <v>1993</v>
      </c>
      <c r="G224" t="s">
        <v>9651</v>
      </c>
      <c r="I224" t="str">
        <f t="shared" si="21"/>
        <v>N/A</v>
      </c>
      <c r="J224">
        <f t="shared" si="22"/>
        <v>24340000</v>
      </c>
      <c r="K224">
        <f t="shared" si="23"/>
        <v>19640000</v>
      </c>
      <c r="L224">
        <f t="shared" si="24"/>
        <v>23830000</v>
      </c>
      <c r="M224">
        <f t="shared" si="25"/>
        <v>24140000</v>
      </c>
      <c r="N224">
        <f t="shared" si="26"/>
        <v>29710000</v>
      </c>
    </row>
    <row r="225" spans="1:14" x14ac:dyDescent="0.3">
      <c r="A225" s="1">
        <v>19</v>
      </c>
      <c r="B225" t="s">
        <v>561</v>
      </c>
      <c r="C225" t="s">
        <v>9652</v>
      </c>
      <c r="D225" t="s">
        <v>9653</v>
      </c>
      <c r="E225" t="s">
        <v>9654</v>
      </c>
      <c r="F225" t="s">
        <v>6038</v>
      </c>
      <c r="G225" t="s">
        <v>9655</v>
      </c>
      <c r="I225" t="str">
        <f t="shared" si="21"/>
        <v>N/A</v>
      </c>
      <c r="J225">
        <f t="shared" si="22"/>
        <v>82720000</v>
      </c>
      <c r="K225">
        <f t="shared" si="23"/>
        <v>70840000</v>
      </c>
      <c r="L225">
        <f t="shared" si="24"/>
        <v>81320000</v>
      </c>
      <c r="M225">
        <f t="shared" si="25"/>
        <v>93000000</v>
      </c>
      <c r="N225">
        <f t="shared" si="26"/>
        <v>77070000</v>
      </c>
    </row>
    <row r="226" spans="1:14" x14ac:dyDescent="0.3">
      <c r="I226" t="str">
        <f t="shared" si="21"/>
        <v>N/A</v>
      </c>
      <c r="J226" t="str">
        <f t="shared" si="22"/>
        <v>N/A</v>
      </c>
      <c r="K226" t="str">
        <f t="shared" si="23"/>
        <v>N/A</v>
      </c>
      <c r="L226" t="str">
        <f t="shared" si="24"/>
        <v>N/A</v>
      </c>
      <c r="M226" t="str">
        <f t="shared" si="25"/>
        <v>N/A</v>
      </c>
      <c r="N226" t="str">
        <f t="shared" si="26"/>
        <v>N/A</v>
      </c>
    </row>
    <row r="227" spans="1:14" x14ac:dyDescent="0.3">
      <c r="B227" s="1" t="s">
        <v>307</v>
      </c>
      <c r="C227" s="1" t="s">
        <v>242</v>
      </c>
      <c r="D227" s="1" t="s">
        <v>243</v>
      </c>
      <c r="E227" s="1" t="s">
        <v>244</v>
      </c>
      <c r="F227" s="1" t="s">
        <v>245</v>
      </c>
      <c r="G227" s="1" t="s">
        <v>246</v>
      </c>
      <c r="H227" s="1" t="s">
        <v>247</v>
      </c>
      <c r="I227" t="str">
        <f t="shared" si="21"/>
        <v>pos_trend</v>
      </c>
      <c r="J227">
        <f t="shared" si="22"/>
        <v>2012</v>
      </c>
      <c r="K227">
        <f t="shared" si="23"/>
        <v>2013</v>
      </c>
      <c r="L227">
        <f t="shared" si="24"/>
        <v>2014</v>
      </c>
      <c r="M227">
        <f t="shared" si="25"/>
        <v>2015</v>
      </c>
      <c r="N227">
        <f t="shared" si="26"/>
        <v>2016</v>
      </c>
    </row>
    <row r="228" spans="1:14" x14ac:dyDescent="0.3">
      <c r="A228" s="1">
        <v>0</v>
      </c>
      <c r="B228" t="s">
        <v>567</v>
      </c>
      <c r="C228" t="s">
        <v>9656</v>
      </c>
      <c r="D228" t="s">
        <v>9657</v>
      </c>
      <c r="E228" t="s">
        <v>9658</v>
      </c>
      <c r="F228" t="s">
        <v>9659</v>
      </c>
      <c r="G228" t="s">
        <v>9660</v>
      </c>
      <c r="I228" t="str">
        <f t="shared" si="21"/>
        <v>pos_trend</v>
      </c>
      <c r="J228">
        <f t="shared" si="22"/>
        <v>457500000</v>
      </c>
      <c r="K228">
        <f t="shared" si="23"/>
        <v>513600000</v>
      </c>
      <c r="L228">
        <f t="shared" si="24"/>
        <v>541350000</v>
      </c>
      <c r="M228">
        <f t="shared" si="25"/>
        <v>561830000</v>
      </c>
      <c r="N228">
        <f t="shared" si="26"/>
        <v>601320000</v>
      </c>
    </row>
    <row r="229" spans="1:14" x14ac:dyDescent="0.3">
      <c r="A229" s="1">
        <v>1</v>
      </c>
      <c r="B229" t="s">
        <v>573</v>
      </c>
      <c r="C229" t="s">
        <v>9661</v>
      </c>
      <c r="D229" t="s">
        <v>9662</v>
      </c>
      <c r="E229" t="s">
        <v>9663</v>
      </c>
      <c r="F229" t="s">
        <v>9664</v>
      </c>
      <c r="G229" t="s">
        <v>55</v>
      </c>
      <c r="I229" t="str">
        <f t="shared" si="21"/>
        <v>pos_trend</v>
      </c>
      <c r="J229">
        <f t="shared" si="22"/>
        <v>646140000</v>
      </c>
      <c r="K229">
        <f t="shared" si="23"/>
        <v>752500000</v>
      </c>
      <c r="L229">
        <f t="shared" si="24"/>
        <v>832970000</v>
      </c>
      <c r="M229">
        <f t="shared" si="25"/>
        <v>907600000</v>
      </c>
      <c r="N229">
        <f t="shared" si="26"/>
        <v>1010000000</v>
      </c>
    </row>
    <row r="230" spans="1:14" x14ac:dyDescent="0.3">
      <c r="A230" s="1">
        <v>2</v>
      </c>
      <c r="B230" t="s">
        <v>579</v>
      </c>
      <c r="C230" t="s">
        <v>9665</v>
      </c>
      <c r="D230" t="s">
        <v>9666</v>
      </c>
      <c r="E230" t="s">
        <v>9667</v>
      </c>
      <c r="F230" t="s">
        <v>9668</v>
      </c>
      <c r="G230" t="s">
        <v>9669</v>
      </c>
      <c r="I230" t="str">
        <f t="shared" si="21"/>
        <v>pos_trend</v>
      </c>
      <c r="J230">
        <f t="shared" si="22"/>
        <v>211060000</v>
      </c>
      <c r="K230">
        <f t="shared" si="23"/>
        <v>253260000</v>
      </c>
      <c r="L230">
        <f t="shared" si="24"/>
        <v>278910000</v>
      </c>
      <c r="M230">
        <f t="shared" si="25"/>
        <v>308880000</v>
      </c>
      <c r="N230">
        <f t="shared" si="26"/>
        <v>344450000</v>
      </c>
    </row>
    <row r="231" spans="1:14" x14ac:dyDescent="0.3">
      <c r="A231" s="1">
        <v>3</v>
      </c>
      <c r="B231" t="s">
        <v>585</v>
      </c>
      <c r="C231" t="s">
        <v>9670</v>
      </c>
      <c r="D231" t="s">
        <v>737</v>
      </c>
      <c r="E231" t="s">
        <v>9671</v>
      </c>
      <c r="F231" t="s">
        <v>738</v>
      </c>
      <c r="G231" t="s">
        <v>9672</v>
      </c>
      <c r="I231" t="str">
        <f t="shared" si="21"/>
        <v>N/A</v>
      </c>
      <c r="J231">
        <f t="shared" si="22"/>
        <v>7530000</v>
      </c>
      <c r="K231">
        <f t="shared" si="23"/>
        <v>6530000</v>
      </c>
      <c r="L231">
        <f t="shared" si="24"/>
        <v>10400000</v>
      </c>
      <c r="M231">
        <f t="shared" si="25"/>
        <v>8660000</v>
      </c>
      <c r="N231">
        <f t="shared" si="26"/>
        <v>10930000</v>
      </c>
    </row>
    <row r="232" spans="1:14" x14ac:dyDescent="0.3">
      <c r="A232" s="1">
        <v>4</v>
      </c>
      <c r="B232" t="s">
        <v>589</v>
      </c>
      <c r="C232" t="s">
        <v>254</v>
      </c>
      <c r="D232" t="s">
        <v>254</v>
      </c>
      <c r="E232" t="s">
        <v>254</v>
      </c>
      <c r="F232" t="s">
        <v>254</v>
      </c>
      <c r="G232" t="s">
        <v>254</v>
      </c>
      <c r="I232" t="str">
        <f t="shared" si="21"/>
        <v>N/A</v>
      </c>
      <c r="J232" t="str">
        <f t="shared" si="22"/>
        <v>N/A</v>
      </c>
      <c r="K232" t="str">
        <f t="shared" si="23"/>
        <v>N/A</v>
      </c>
      <c r="L232" t="str">
        <f t="shared" si="24"/>
        <v>N/A</v>
      </c>
      <c r="M232" t="str">
        <f t="shared" si="25"/>
        <v>N/A</v>
      </c>
      <c r="N232" t="str">
        <f t="shared" si="26"/>
        <v>N/A</v>
      </c>
    </row>
    <row r="233" spans="1:14" x14ac:dyDescent="0.3">
      <c r="A233" s="1">
        <v>5</v>
      </c>
      <c r="B233" t="s">
        <v>593</v>
      </c>
      <c r="C233" t="s">
        <v>9673</v>
      </c>
      <c r="D233" t="s">
        <v>9674</v>
      </c>
      <c r="E233" t="s">
        <v>9675</v>
      </c>
      <c r="F233" t="s">
        <v>9676</v>
      </c>
      <c r="G233" t="s">
        <v>9677</v>
      </c>
      <c r="I233" t="str">
        <f t="shared" si="21"/>
        <v>pos_trend</v>
      </c>
      <c r="J233">
        <f t="shared" si="22"/>
        <v>251510000</v>
      </c>
      <c r="K233">
        <f t="shared" si="23"/>
        <v>286340000</v>
      </c>
      <c r="L233">
        <f t="shared" si="24"/>
        <v>310110000</v>
      </c>
      <c r="M233">
        <f t="shared" si="25"/>
        <v>338470000</v>
      </c>
      <c r="N233">
        <f t="shared" si="26"/>
        <v>369390000</v>
      </c>
    </row>
    <row r="234" spans="1:14" x14ac:dyDescent="0.3">
      <c r="A234" s="1">
        <v>6</v>
      </c>
      <c r="B234" t="s">
        <v>599</v>
      </c>
      <c r="C234" t="s">
        <v>9678</v>
      </c>
      <c r="D234" t="s">
        <v>9679</v>
      </c>
      <c r="E234" t="s">
        <v>9680</v>
      </c>
      <c r="F234" t="s">
        <v>9681</v>
      </c>
      <c r="G234" t="s">
        <v>9682</v>
      </c>
      <c r="I234" t="str">
        <f t="shared" si="21"/>
        <v>pos_trend</v>
      </c>
      <c r="J234">
        <f t="shared" si="22"/>
        <v>188640000</v>
      </c>
      <c r="K234">
        <f t="shared" si="23"/>
        <v>238900000</v>
      </c>
      <c r="L234">
        <f t="shared" si="24"/>
        <v>291620000</v>
      </c>
      <c r="M234">
        <f t="shared" si="25"/>
        <v>345770000</v>
      </c>
      <c r="N234">
        <f t="shared" si="26"/>
        <v>404700000</v>
      </c>
    </row>
    <row r="235" spans="1:14" x14ac:dyDescent="0.3">
      <c r="A235" s="1">
        <v>7</v>
      </c>
      <c r="B235" t="s">
        <v>605</v>
      </c>
      <c r="C235" t="s">
        <v>9670</v>
      </c>
      <c r="D235" t="s">
        <v>7214</v>
      </c>
      <c r="E235" t="s">
        <v>3940</v>
      </c>
      <c r="F235" t="s">
        <v>254</v>
      </c>
      <c r="G235" t="s">
        <v>254</v>
      </c>
      <c r="I235" t="str">
        <f t="shared" si="21"/>
        <v>N/A</v>
      </c>
      <c r="J235">
        <f t="shared" si="22"/>
        <v>7530000</v>
      </c>
      <c r="K235">
        <f t="shared" si="23"/>
        <v>1800000</v>
      </c>
      <c r="L235">
        <f t="shared" si="24"/>
        <v>4200000</v>
      </c>
      <c r="M235" t="str">
        <f t="shared" si="25"/>
        <v>N/A</v>
      </c>
      <c r="N235" t="str">
        <f t="shared" si="26"/>
        <v>N/A</v>
      </c>
    </row>
    <row r="236" spans="1:14" x14ac:dyDescent="0.3">
      <c r="A236" s="1">
        <v>8</v>
      </c>
      <c r="B236" t="s">
        <v>606</v>
      </c>
      <c r="C236" t="s">
        <v>9670</v>
      </c>
      <c r="D236" t="s">
        <v>7214</v>
      </c>
      <c r="E236" t="s">
        <v>3940</v>
      </c>
      <c r="F236" t="s">
        <v>254</v>
      </c>
      <c r="G236" t="s">
        <v>254</v>
      </c>
      <c r="I236" t="str">
        <f t="shared" si="21"/>
        <v>N/A</v>
      </c>
      <c r="J236">
        <f t="shared" si="22"/>
        <v>7530000</v>
      </c>
      <c r="K236">
        <f t="shared" si="23"/>
        <v>1800000</v>
      </c>
      <c r="L236">
        <f t="shared" si="24"/>
        <v>4200000</v>
      </c>
      <c r="M236" t="str">
        <f t="shared" si="25"/>
        <v>N/A</v>
      </c>
      <c r="N236" t="str">
        <f t="shared" si="26"/>
        <v>N/A</v>
      </c>
    </row>
    <row r="237" spans="1:14" x14ac:dyDescent="0.3">
      <c r="A237" s="1">
        <v>9</v>
      </c>
      <c r="B237" t="s">
        <v>607</v>
      </c>
      <c r="C237" t="s">
        <v>9683</v>
      </c>
      <c r="D237" t="s">
        <v>254</v>
      </c>
      <c r="E237" t="s">
        <v>254</v>
      </c>
      <c r="F237" t="s">
        <v>254</v>
      </c>
      <c r="G237" t="s">
        <v>254</v>
      </c>
      <c r="I237" t="str">
        <f t="shared" si="21"/>
        <v>N/A</v>
      </c>
      <c r="J237">
        <f t="shared" si="22"/>
        <v>110000</v>
      </c>
      <c r="K237" t="str">
        <f t="shared" si="23"/>
        <v>N/A</v>
      </c>
      <c r="L237" t="str">
        <f t="shared" si="24"/>
        <v>N/A</v>
      </c>
      <c r="M237" t="str">
        <f t="shared" si="25"/>
        <v>N/A</v>
      </c>
      <c r="N237" t="str">
        <f t="shared" si="26"/>
        <v>N/A</v>
      </c>
    </row>
    <row r="238" spans="1:14" x14ac:dyDescent="0.3">
      <c r="A238" s="1">
        <v>10</v>
      </c>
      <c r="B238" t="s">
        <v>608</v>
      </c>
      <c r="C238" t="s">
        <v>9684</v>
      </c>
      <c r="D238" t="s">
        <v>9684</v>
      </c>
      <c r="E238" t="s">
        <v>9684</v>
      </c>
      <c r="F238" t="s">
        <v>9684</v>
      </c>
      <c r="G238" t="s">
        <v>9684</v>
      </c>
      <c r="I238" t="str">
        <f t="shared" si="21"/>
        <v>N/A</v>
      </c>
      <c r="J238">
        <f t="shared" si="22"/>
        <v>4670000</v>
      </c>
      <c r="K238">
        <f t="shared" si="23"/>
        <v>4670000</v>
      </c>
      <c r="L238">
        <f t="shared" si="24"/>
        <v>4670000</v>
      </c>
      <c r="M238">
        <f t="shared" si="25"/>
        <v>4670000</v>
      </c>
      <c r="N238">
        <f t="shared" si="26"/>
        <v>4670000</v>
      </c>
    </row>
    <row r="239" spans="1:14" x14ac:dyDescent="0.3">
      <c r="A239" s="1">
        <v>11</v>
      </c>
      <c r="B239" t="s">
        <v>614</v>
      </c>
      <c r="C239" t="s">
        <v>9684</v>
      </c>
      <c r="D239" t="s">
        <v>9684</v>
      </c>
      <c r="E239" t="s">
        <v>9684</v>
      </c>
      <c r="F239" t="s">
        <v>9684</v>
      </c>
      <c r="G239" t="s">
        <v>9684</v>
      </c>
      <c r="I239" t="str">
        <f t="shared" si="21"/>
        <v>N/A</v>
      </c>
      <c r="J239">
        <f t="shared" si="22"/>
        <v>4670000</v>
      </c>
      <c r="K239">
        <f t="shared" si="23"/>
        <v>4670000</v>
      </c>
      <c r="L239">
        <f t="shared" si="24"/>
        <v>4670000</v>
      </c>
      <c r="M239">
        <f t="shared" si="25"/>
        <v>4670000</v>
      </c>
      <c r="N239">
        <f t="shared" si="26"/>
        <v>4670000</v>
      </c>
    </row>
    <row r="240" spans="1:14" x14ac:dyDescent="0.3">
      <c r="A240" s="1">
        <v>12</v>
      </c>
      <c r="B240" t="s">
        <v>620</v>
      </c>
      <c r="C240" t="s">
        <v>254</v>
      </c>
      <c r="D240" t="s">
        <v>254</v>
      </c>
      <c r="E240" t="s">
        <v>254</v>
      </c>
      <c r="F240" t="s">
        <v>254</v>
      </c>
      <c r="G240" t="s">
        <v>254</v>
      </c>
      <c r="I240" t="str">
        <f t="shared" si="21"/>
        <v>N/A</v>
      </c>
      <c r="J240" t="str">
        <f t="shared" si="22"/>
        <v>N/A</v>
      </c>
      <c r="K240" t="str">
        <f t="shared" si="23"/>
        <v>N/A</v>
      </c>
      <c r="L240" t="str">
        <f t="shared" si="24"/>
        <v>N/A</v>
      </c>
      <c r="M240" t="str">
        <f t="shared" si="25"/>
        <v>N/A</v>
      </c>
      <c r="N240" t="str">
        <f t="shared" si="26"/>
        <v>N/A</v>
      </c>
    </row>
    <row r="241" spans="1:14" x14ac:dyDescent="0.3">
      <c r="A241" s="1">
        <v>13</v>
      </c>
      <c r="B241" t="s">
        <v>626</v>
      </c>
      <c r="C241" t="s">
        <v>7199</v>
      </c>
      <c r="D241" t="s">
        <v>9685</v>
      </c>
      <c r="E241" t="s">
        <v>3538</v>
      </c>
      <c r="F241" t="s">
        <v>9686</v>
      </c>
      <c r="G241" t="s">
        <v>9687</v>
      </c>
      <c r="I241" t="str">
        <f t="shared" si="21"/>
        <v>N/A</v>
      </c>
      <c r="J241">
        <f t="shared" si="22"/>
        <v>14340000</v>
      </c>
      <c r="K241">
        <f t="shared" si="23"/>
        <v>19970000</v>
      </c>
      <c r="L241">
        <f t="shared" si="24"/>
        <v>15540000</v>
      </c>
      <c r="M241">
        <f t="shared" si="25"/>
        <v>22160000</v>
      </c>
      <c r="N241">
        <f t="shared" si="26"/>
        <v>25810000</v>
      </c>
    </row>
    <row r="242" spans="1:14" x14ac:dyDescent="0.3">
      <c r="A242" s="1">
        <v>14</v>
      </c>
      <c r="B242" t="s">
        <v>632</v>
      </c>
      <c r="C242" t="s">
        <v>7199</v>
      </c>
      <c r="D242" t="s">
        <v>9685</v>
      </c>
      <c r="E242" t="s">
        <v>3538</v>
      </c>
      <c r="F242" t="s">
        <v>9686</v>
      </c>
      <c r="G242" t="s">
        <v>9687</v>
      </c>
      <c r="I242" t="str">
        <f t="shared" si="21"/>
        <v>N/A</v>
      </c>
      <c r="J242">
        <f t="shared" si="22"/>
        <v>14340000</v>
      </c>
      <c r="K242">
        <f t="shared" si="23"/>
        <v>19970000</v>
      </c>
      <c r="L242">
        <f t="shared" si="24"/>
        <v>15540000</v>
      </c>
      <c r="M242">
        <f t="shared" si="25"/>
        <v>22160000</v>
      </c>
      <c r="N242">
        <f t="shared" si="26"/>
        <v>25810000</v>
      </c>
    </row>
    <row r="243" spans="1:14" x14ac:dyDescent="0.3">
      <c r="A243" s="1">
        <v>15</v>
      </c>
      <c r="B243" t="s">
        <v>635</v>
      </c>
      <c r="C243" t="s">
        <v>9688</v>
      </c>
      <c r="D243" t="s">
        <v>9689</v>
      </c>
      <c r="E243" t="s">
        <v>9690</v>
      </c>
      <c r="F243" t="s">
        <v>9691</v>
      </c>
      <c r="G243" t="s">
        <v>9692</v>
      </c>
      <c r="I243" t="str">
        <f t="shared" si="21"/>
        <v>pos_trend</v>
      </c>
      <c r="J243">
        <f t="shared" si="22"/>
        <v>566880000</v>
      </c>
      <c r="K243">
        <f t="shared" si="23"/>
        <v>610880000</v>
      </c>
      <c r="L243">
        <f t="shared" si="24"/>
        <v>647080000</v>
      </c>
      <c r="M243">
        <f t="shared" si="25"/>
        <v>681670000</v>
      </c>
      <c r="N243">
        <f t="shared" si="26"/>
        <v>708880000</v>
      </c>
    </row>
    <row r="244" spans="1:14" x14ac:dyDescent="0.3">
      <c r="A244" s="1">
        <v>16</v>
      </c>
      <c r="B244" t="s">
        <v>640</v>
      </c>
      <c r="C244" t="s">
        <v>254</v>
      </c>
      <c r="D244" t="s">
        <v>9693</v>
      </c>
      <c r="E244" t="s">
        <v>9694</v>
      </c>
      <c r="F244" t="s">
        <v>9695</v>
      </c>
      <c r="G244" t="s">
        <v>3231</v>
      </c>
      <c r="I244" t="str">
        <f t="shared" si="21"/>
        <v>neg_trend</v>
      </c>
      <c r="J244" t="str">
        <f t="shared" si="22"/>
        <v>N/A</v>
      </c>
      <c r="K244">
        <f t="shared" si="23"/>
        <v>7.7600000000000002E-2</v>
      </c>
      <c r="L244">
        <f t="shared" si="24"/>
        <v>5.9299999999999999E-2</v>
      </c>
      <c r="M244">
        <f t="shared" si="25"/>
        <v>5.3400000000000003E-2</v>
      </c>
      <c r="N244">
        <f t="shared" si="26"/>
        <v>3.9900000000000005E-2</v>
      </c>
    </row>
    <row r="245" spans="1:14" x14ac:dyDescent="0.3">
      <c r="I245" t="str">
        <f t="shared" si="21"/>
        <v>N/A</v>
      </c>
      <c r="J245" t="str">
        <f t="shared" si="22"/>
        <v>N/A</v>
      </c>
      <c r="K245" t="str">
        <f t="shared" si="23"/>
        <v>N/A</v>
      </c>
      <c r="L245" t="str">
        <f t="shared" si="24"/>
        <v>N/A</v>
      </c>
      <c r="M245" t="str">
        <f t="shared" si="25"/>
        <v>N/A</v>
      </c>
      <c r="N245" t="str">
        <f t="shared" si="26"/>
        <v>N/A</v>
      </c>
    </row>
    <row r="246" spans="1:14" x14ac:dyDescent="0.3">
      <c r="B246" s="1" t="s">
        <v>307</v>
      </c>
      <c r="C246" s="1" t="s">
        <v>242</v>
      </c>
      <c r="D246" s="1" t="s">
        <v>243</v>
      </c>
      <c r="E246" s="1" t="s">
        <v>244</v>
      </c>
      <c r="F246" s="1" t="s">
        <v>245</v>
      </c>
      <c r="G246" s="1" t="s">
        <v>246</v>
      </c>
      <c r="H246" s="1" t="s">
        <v>247</v>
      </c>
      <c r="I246" t="str">
        <f t="shared" si="21"/>
        <v>pos_trend</v>
      </c>
      <c r="J246">
        <f t="shared" si="22"/>
        <v>2012</v>
      </c>
      <c r="K246">
        <f t="shared" si="23"/>
        <v>2013</v>
      </c>
      <c r="L246">
        <f t="shared" si="24"/>
        <v>2014</v>
      </c>
      <c r="M246">
        <f t="shared" si="25"/>
        <v>2015</v>
      </c>
      <c r="N246">
        <f t="shared" si="26"/>
        <v>2016</v>
      </c>
    </row>
    <row r="247" spans="1:14" x14ac:dyDescent="0.3">
      <c r="A247" s="1">
        <v>0</v>
      </c>
      <c r="B247" t="s">
        <v>645</v>
      </c>
      <c r="C247" t="s">
        <v>254</v>
      </c>
      <c r="D247" t="s">
        <v>254</v>
      </c>
      <c r="E247" t="s">
        <v>254</v>
      </c>
      <c r="F247" t="s">
        <v>254</v>
      </c>
      <c r="G247" t="s">
        <v>254</v>
      </c>
      <c r="I247" t="str">
        <f t="shared" si="21"/>
        <v>N/A</v>
      </c>
      <c r="J247" t="str">
        <f t="shared" si="22"/>
        <v>N/A</v>
      </c>
      <c r="K247" t="str">
        <f t="shared" si="23"/>
        <v>N/A</v>
      </c>
      <c r="L247" t="str">
        <f t="shared" si="24"/>
        <v>N/A</v>
      </c>
      <c r="M247" t="str">
        <f t="shared" si="25"/>
        <v>N/A</v>
      </c>
      <c r="N247" t="str">
        <f t="shared" si="26"/>
        <v>N/A</v>
      </c>
    </row>
    <row r="248" spans="1:14" x14ac:dyDescent="0.3">
      <c r="A248" s="1">
        <v>1</v>
      </c>
      <c r="B248" t="s">
        <v>651</v>
      </c>
      <c r="C248" t="s">
        <v>254</v>
      </c>
      <c r="D248" t="s">
        <v>254</v>
      </c>
      <c r="E248" t="s">
        <v>254</v>
      </c>
      <c r="F248" t="s">
        <v>254</v>
      </c>
      <c r="G248" t="s">
        <v>254</v>
      </c>
      <c r="I248" t="str">
        <f t="shared" si="21"/>
        <v>N/A</v>
      </c>
      <c r="J248" t="str">
        <f t="shared" si="22"/>
        <v>N/A</v>
      </c>
      <c r="K248" t="str">
        <f t="shared" si="23"/>
        <v>N/A</v>
      </c>
      <c r="L248" t="str">
        <f t="shared" si="24"/>
        <v>N/A</v>
      </c>
      <c r="M248" t="str">
        <f t="shared" si="25"/>
        <v>N/A</v>
      </c>
      <c r="N248" t="str">
        <f t="shared" si="26"/>
        <v>N/A</v>
      </c>
    </row>
    <row r="249" spans="1:14" x14ac:dyDescent="0.3">
      <c r="A249" s="1">
        <v>2</v>
      </c>
      <c r="B249" t="s">
        <v>653</v>
      </c>
      <c r="C249" t="s">
        <v>254</v>
      </c>
      <c r="D249" t="s">
        <v>254</v>
      </c>
      <c r="E249" t="s">
        <v>254</v>
      </c>
      <c r="F249" t="s">
        <v>254</v>
      </c>
      <c r="G249" t="s">
        <v>254</v>
      </c>
      <c r="I249" t="str">
        <f t="shared" si="21"/>
        <v>N/A</v>
      </c>
      <c r="J249" t="str">
        <f t="shared" si="22"/>
        <v>N/A</v>
      </c>
      <c r="K249" t="str">
        <f t="shared" si="23"/>
        <v>N/A</v>
      </c>
      <c r="L249" t="str">
        <f t="shared" si="24"/>
        <v>N/A</v>
      </c>
      <c r="M249" t="str">
        <f t="shared" si="25"/>
        <v>N/A</v>
      </c>
      <c r="N249" t="str">
        <f t="shared" si="26"/>
        <v>N/A</v>
      </c>
    </row>
    <row r="250" spans="1:14" x14ac:dyDescent="0.3">
      <c r="A250" s="1">
        <v>3</v>
      </c>
      <c r="B250" t="s">
        <v>655</v>
      </c>
      <c r="C250" t="s">
        <v>9696</v>
      </c>
      <c r="D250" t="s">
        <v>9697</v>
      </c>
      <c r="E250" t="s">
        <v>9698</v>
      </c>
      <c r="F250" t="s">
        <v>9699</v>
      </c>
      <c r="G250" t="s">
        <v>9700</v>
      </c>
      <c r="I250" t="str">
        <f t="shared" si="21"/>
        <v>N/A</v>
      </c>
      <c r="J250">
        <f t="shared" si="22"/>
        <v>25670000</v>
      </c>
      <c r="K250">
        <f t="shared" si="23"/>
        <v>31490000</v>
      </c>
      <c r="L250">
        <f t="shared" si="24"/>
        <v>34400000</v>
      </c>
      <c r="M250">
        <f t="shared" si="25"/>
        <v>33030000</v>
      </c>
      <c r="N250">
        <f t="shared" si="26"/>
        <v>31150000</v>
      </c>
    </row>
    <row r="251" spans="1:14" x14ac:dyDescent="0.3">
      <c r="A251" s="1">
        <v>4</v>
      </c>
      <c r="B251" t="s">
        <v>661</v>
      </c>
      <c r="C251" t="s">
        <v>254</v>
      </c>
      <c r="D251" t="s">
        <v>9701</v>
      </c>
      <c r="E251" t="s">
        <v>9702</v>
      </c>
      <c r="F251" t="s">
        <v>304</v>
      </c>
      <c r="G251" t="s">
        <v>9703</v>
      </c>
      <c r="I251" t="str">
        <f t="shared" si="21"/>
        <v>neg_trend</v>
      </c>
      <c r="J251" t="str">
        <f t="shared" si="22"/>
        <v>N/A</v>
      </c>
      <c r="K251">
        <f t="shared" si="23"/>
        <v>0.2268</v>
      </c>
      <c r="L251">
        <f t="shared" si="24"/>
        <v>9.240000000000001E-2</v>
      </c>
      <c r="M251">
        <f t="shared" si="25"/>
        <v>-3.9600000000000003E-2</v>
      </c>
      <c r="N251">
        <f t="shared" si="26"/>
        <v>-5.7200000000000001E-2</v>
      </c>
    </row>
    <row r="252" spans="1:14" x14ac:dyDescent="0.3">
      <c r="A252" s="1">
        <v>5</v>
      </c>
      <c r="B252" t="s">
        <v>666</v>
      </c>
      <c r="C252" t="s">
        <v>4426</v>
      </c>
      <c r="D252" t="s">
        <v>8688</v>
      </c>
      <c r="E252" t="s">
        <v>9704</v>
      </c>
      <c r="F252" t="s">
        <v>3611</v>
      </c>
      <c r="G252" t="s">
        <v>9705</v>
      </c>
      <c r="I252" t="str">
        <f t="shared" ref="I252:I315" si="27">IF(AND(K252&gt; J252, L252&gt; K252, M252&gt; L252, N252&gt; M252), "pos_trend", IF(AND(K252&lt; J252, L252&lt; K252, M252&lt; L252, N252&lt; M252), "neg_trend", "N/A"))</f>
        <v>N/A</v>
      </c>
      <c r="J252">
        <f t="shared" ref="J252:J315" si="28">IFERROR(IF(TRIM(C252)="-", "N/A", IF(RIGHT(C252,1)=")",IF(RIGHT(C252,2)="T)",-1000000000000*VALUE(MID(C252,2,LEN(C252)-3)),IF(RIGHT(C252,2)="M)",-1000000*VALUE(MID(C252,2,LEN(C252)-3)),IF(RIGHT(C252,2)="B)",-1000000000*VALUE(MID(C252,2,LEN(C252)-3)),IF(RIGHT(C252,2)="k)",-1000*VALUE(MID(C252,2,LEN(C252)-3)),VALUE(SUBSTITUTE(C252,",","")))))),IF(RIGHT(C252,1)="T",1000000000000*VALUE(LEFT(C252,LEN(C252)-1)),IF(RIGHT(C252,1)="M",1000000*VALUE(LEFT(C252,LEN(C252)-1)),IF(RIGHT(C252,1)="B",1000000000*VALUE(LEFT(C252,LEN(C252)-1)),IF(RIGHT(C252,1)="%",0.01*VALUE(LEFT(C252,LEN(C252)-1)),IF(RIGHT(C252,1)="k",1000*VALUE(LEFT(C252,LEN(C252)-1)),VALUE(SUBSTITUTE(C252,",",""))))))))),"N/A")</f>
        <v>5750000</v>
      </c>
      <c r="K252">
        <f t="shared" ref="K252:K315" si="29">IFERROR(IF(TRIM(D252)="-", "N/A", IF(RIGHT(D252,1)=")",IF(RIGHT(D252,2)="T)",-1000000000000*VALUE(MID(D252,2,LEN(D252)-3)),IF(RIGHT(D252,2)="M)",-1000000*VALUE(MID(D252,2,LEN(D252)-3)),IF(RIGHT(D252,2)="B)",-1000000000*VALUE(MID(D252,2,LEN(D252)-3)),IF(RIGHT(D252,2)="k)",-1000*VALUE(MID(D252,2,LEN(D252)-3)),VALUE(SUBSTITUTE(D252,",","")))))),IF(RIGHT(D252,1)="T",1000000000000*VALUE(LEFT(D252,LEN(D252)-1)),IF(RIGHT(D252,1)="M",1000000*VALUE(LEFT(D252,LEN(D252)-1)),IF(RIGHT(D252,1)="B",1000000000*VALUE(LEFT(D252,LEN(D252)-1)),IF(RIGHT(D252,1)="%",0.01*VALUE(LEFT(D252,LEN(D252)-1)),IF(RIGHT(D252,1)="k",1000*VALUE(LEFT(D252,LEN(D252)-1)),VALUE(SUBSTITUTE(D252,",",""))))))))),"N/A")</f>
        <v>4820000</v>
      </c>
      <c r="L252">
        <f t="shared" ref="L252:L315" si="30">IFERROR(IF(TRIM(E252)="-", "N/A", IF(RIGHT(E252,1)=")",IF(RIGHT(E252,2)="T)",-1000000000000*VALUE(MID(E252,2,LEN(E252)-3)),IF(RIGHT(E252,2)="M)",-1000000*VALUE(MID(E252,2,LEN(E252)-3)),IF(RIGHT(E252,2)="B)",-1000000000*VALUE(MID(E252,2,LEN(E252)-3)),IF(RIGHT(E252,2)="k)",-1000*VALUE(MID(E252,2,LEN(E252)-3)),VALUE(SUBSTITUTE(E252,",","")))))),IF(RIGHT(E252,1)="T",1000000000000*VALUE(LEFT(E252,LEN(E252)-1)),IF(RIGHT(E252,1)="M",1000000*VALUE(LEFT(E252,LEN(E252)-1)),IF(RIGHT(E252,1)="B",1000000000*VALUE(LEFT(E252,LEN(E252)-1)),IF(RIGHT(E252,1)="%",0.01*VALUE(LEFT(E252,LEN(E252)-1)),IF(RIGHT(E252,1)="k",1000*VALUE(LEFT(E252,LEN(E252)-1)),VALUE(SUBSTITUTE(E252,",",""))))))))),"N/A")</f>
        <v>4930000</v>
      </c>
      <c r="M252">
        <f t="shared" ref="M252:M315" si="31">IFERROR(IF(TRIM(F252)="-", "N/A", IF(RIGHT(F252,1)=")",IF(RIGHT(F252,2)="T)",-1000000000000*VALUE(MID(F252,2,LEN(F252)-3)),IF(RIGHT(F252,2)="M)",-1000000*VALUE(MID(F252,2,LEN(F252)-3)),IF(RIGHT(F252,2)="B)",-1000000000*VALUE(MID(F252,2,LEN(F252)-3)),IF(RIGHT(F252,2)="k)",-1000*VALUE(MID(F252,2,LEN(F252)-3)),VALUE(SUBSTITUTE(F252,",","")))))),IF(RIGHT(F252,1)="T",1000000000000*VALUE(LEFT(F252,LEN(F252)-1)),IF(RIGHT(F252,1)="M",1000000*VALUE(LEFT(F252,LEN(F252)-1)),IF(RIGHT(F252,1)="B",1000000000*VALUE(LEFT(F252,LEN(F252)-1)),IF(RIGHT(F252,1)="%",0.01*VALUE(LEFT(F252,LEN(F252)-1)),IF(RIGHT(F252,1)="k",1000*VALUE(LEFT(F252,LEN(F252)-1)),VALUE(SUBSTITUTE(F252,",",""))))))))),"N/A")</f>
        <v>5330000</v>
      </c>
      <c r="N252">
        <f t="shared" ref="N252:N315" si="32">IFERROR(IF(TRIM(G252)="-", "N/A", IF(RIGHT(G252,1)=")",IF(RIGHT(G252,2)="T)",-1000000000000*VALUE(MID(G252,2,LEN(G252)-3)),IF(RIGHT(G252,2)="M)",-1000000*VALUE(MID(G252,2,LEN(G252)-3)),IF(RIGHT(G252,2)="B)",-1000000000*VALUE(MID(G252,2,LEN(G252)-3)),IF(RIGHT(G252,2)="k)",-1000*VALUE(MID(G252,2,LEN(G252)-3)),VALUE(SUBSTITUTE(G252,",","")))))),IF(RIGHT(G252,1)="T",1000000000000*VALUE(LEFT(G252,LEN(G252)-1)),IF(RIGHT(G252,1)="M",1000000*VALUE(LEFT(G252,LEN(G252)-1)),IF(RIGHT(G252,1)="B",1000000000*VALUE(LEFT(G252,LEN(G252)-1)),IF(RIGHT(G252,1)="%",0.01*VALUE(LEFT(G252,LEN(G252)-1)),IF(RIGHT(G252,1)="k",1000*VALUE(LEFT(G252,LEN(G252)-1)),VALUE(SUBSTITUTE(G252,",",""))))))))),"N/A")</f>
        <v>7040000</v>
      </c>
    </row>
    <row r="253" spans="1:14" x14ac:dyDescent="0.3">
      <c r="A253" s="1">
        <v>6</v>
      </c>
      <c r="B253" t="s">
        <v>672</v>
      </c>
      <c r="C253" t="s">
        <v>9706</v>
      </c>
      <c r="D253" t="s">
        <v>9707</v>
      </c>
      <c r="E253" t="s">
        <v>9708</v>
      </c>
      <c r="F253" t="s">
        <v>9709</v>
      </c>
      <c r="G253" t="s">
        <v>9710</v>
      </c>
      <c r="I253" t="str">
        <f t="shared" si="27"/>
        <v>pos_trend</v>
      </c>
      <c r="J253">
        <f t="shared" si="28"/>
        <v>51070000</v>
      </c>
      <c r="K253">
        <f t="shared" si="29"/>
        <v>55840000</v>
      </c>
      <c r="L253">
        <f t="shared" si="30"/>
        <v>67700000</v>
      </c>
      <c r="M253">
        <f t="shared" si="31"/>
        <v>78530000</v>
      </c>
      <c r="N253">
        <f t="shared" si="32"/>
        <v>87510000</v>
      </c>
    </row>
    <row r="254" spans="1:14" x14ac:dyDescent="0.3">
      <c r="A254" s="1">
        <v>7</v>
      </c>
      <c r="B254" t="s">
        <v>677</v>
      </c>
      <c r="C254" t="s">
        <v>254</v>
      </c>
      <c r="D254" t="s">
        <v>254</v>
      </c>
      <c r="E254" t="s">
        <v>254</v>
      </c>
      <c r="F254" t="s">
        <v>254</v>
      </c>
      <c r="G254" t="s">
        <v>254</v>
      </c>
      <c r="I254" t="str">
        <f t="shared" si="27"/>
        <v>N/A</v>
      </c>
      <c r="J254" t="str">
        <f t="shared" si="28"/>
        <v>N/A</v>
      </c>
      <c r="K254" t="str">
        <f t="shared" si="29"/>
        <v>N/A</v>
      </c>
      <c r="L254" t="str">
        <f t="shared" si="30"/>
        <v>N/A</v>
      </c>
      <c r="M254" t="str">
        <f t="shared" si="31"/>
        <v>N/A</v>
      </c>
      <c r="N254" t="str">
        <f t="shared" si="32"/>
        <v>N/A</v>
      </c>
    </row>
    <row r="255" spans="1:14" x14ac:dyDescent="0.3">
      <c r="A255" s="1">
        <v>8</v>
      </c>
      <c r="B255" t="s">
        <v>678</v>
      </c>
      <c r="C255" t="s">
        <v>6018</v>
      </c>
      <c r="D255" t="s">
        <v>2800</v>
      </c>
      <c r="E255" t="s">
        <v>9711</v>
      </c>
      <c r="F255" t="s">
        <v>9712</v>
      </c>
      <c r="G255" t="s">
        <v>9713</v>
      </c>
      <c r="I255" t="str">
        <f t="shared" si="27"/>
        <v>pos_trend</v>
      </c>
      <c r="J255">
        <f t="shared" si="28"/>
        <v>23000000</v>
      </c>
      <c r="K255">
        <f t="shared" si="29"/>
        <v>26980000</v>
      </c>
      <c r="L255">
        <f t="shared" si="30"/>
        <v>36380000</v>
      </c>
      <c r="M255">
        <f t="shared" si="31"/>
        <v>40740000</v>
      </c>
      <c r="N255">
        <f t="shared" si="32"/>
        <v>46210000</v>
      </c>
    </row>
    <row r="256" spans="1:14" x14ac:dyDescent="0.3">
      <c r="A256" s="1">
        <v>9</v>
      </c>
      <c r="B256" t="s">
        <v>683</v>
      </c>
      <c r="C256" t="s">
        <v>3011</v>
      </c>
      <c r="D256" t="s">
        <v>4528</v>
      </c>
      <c r="E256" t="s">
        <v>9714</v>
      </c>
      <c r="F256" t="s">
        <v>8084</v>
      </c>
      <c r="G256" t="s">
        <v>5715</v>
      </c>
      <c r="I256" t="str">
        <f t="shared" si="27"/>
        <v>pos_trend</v>
      </c>
      <c r="J256">
        <f t="shared" si="28"/>
        <v>28060000</v>
      </c>
      <c r="K256">
        <f t="shared" si="29"/>
        <v>28860000</v>
      </c>
      <c r="L256">
        <f t="shared" si="30"/>
        <v>31320000</v>
      </c>
      <c r="M256">
        <f t="shared" si="31"/>
        <v>37790000</v>
      </c>
      <c r="N256">
        <f t="shared" si="32"/>
        <v>41300000</v>
      </c>
    </row>
    <row r="257" spans="1:14" x14ac:dyDescent="0.3">
      <c r="A257" s="1">
        <v>10</v>
      </c>
      <c r="B257" t="s">
        <v>689</v>
      </c>
      <c r="C257" t="s">
        <v>9715</v>
      </c>
      <c r="D257" t="s">
        <v>9716</v>
      </c>
      <c r="E257" t="s">
        <v>9717</v>
      </c>
      <c r="F257" t="s">
        <v>9718</v>
      </c>
      <c r="G257" t="s">
        <v>5941</v>
      </c>
      <c r="I257" t="str">
        <f t="shared" si="27"/>
        <v>pos_trend</v>
      </c>
      <c r="J257">
        <f t="shared" si="28"/>
        <v>82480000</v>
      </c>
      <c r="K257">
        <f t="shared" si="29"/>
        <v>92140000</v>
      </c>
      <c r="L257">
        <f t="shared" si="30"/>
        <v>107030000</v>
      </c>
      <c r="M257">
        <f t="shared" si="31"/>
        <v>116890000</v>
      </c>
      <c r="N257">
        <f t="shared" si="32"/>
        <v>125700000</v>
      </c>
    </row>
    <row r="258" spans="1:14" x14ac:dyDescent="0.3">
      <c r="A258" s="1">
        <v>11</v>
      </c>
      <c r="B258" t="s">
        <v>695</v>
      </c>
      <c r="C258" t="s">
        <v>254</v>
      </c>
      <c r="D258" t="s">
        <v>254</v>
      </c>
      <c r="E258" t="s">
        <v>5989</v>
      </c>
      <c r="F258" t="s">
        <v>9719</v>
      </c>
      <c r="G258" t="s">
        <v>9720</v>
      </c>
      <c r="I258" t="str">
        <f t="shared" si="27"/>
        <v>N/A</v>
      </c>
      <c r="J258" t="str">
        <f t="shared" si="28"/>
        <v>N/A</v>
      </c>
      <c r="K258" t="str">
        <f t="shared" si="29"/>
        <v>N/A</v>
      </c>
      <c r="L258">
        <f t="shared" si="30"/>
        <v>58000000</v>
      </c>
      <c r="M258">
        <f t="shared" si="31"/>
        <v>100500000</v>
      </c>
      <c r="N258">
        <f t="shared" si="32"/>
        <v>148000000</v>
      </c>
    </row>
    <row r="259" spans="1:14" x14ac:dyDescent="0.3">
      <c r="A259" s="1">
        <v>12</v>
      </c>
      <c r="B259" t="s">
        <v>701</v>
      </c>
      <c r="C259" t="s">
        <v>254</v>
      </c>
      <c r="D259" t="s">
        <v>254</v>
      </c>
      <c r="E259" t="s">
        <v>5989</v>
      </c>
      <c r="F259" t="s">
        <v>9719</v>
      </c>
      <c r="G259" t="s">
        <v>9720</v>
      </c>
      <c r="I259" t="str">
        <f t="shared" si="27"/>
        <v>N/A</v>
      </c>
      <c r="J259" t="str">
        <f t="shared" si="28"/>
        <v>N/A</v>
      </c>
      <c r="K259" t="str">
        <f t="shared" si="29"/>
        <v>N/A</v>
      </c>
      <c r="L259">
        <f t="shared" si="30"/>
        <v>58000000</v>
      </c>
      <c r="M259">
        <f t="shared" si="31"/>
        <v>100500000</v>
      </c>
      <c r="N259">
        <f t="shared" si="32"/>
        <v>148000000</v>
      </c>
    </row>
    <row r="260" spans="1:14" x14ac:dyDescent="0.3">
      <c r="A260" s="1">
        <v>13</v>
      </c>
      <c r="B260" t="s">
        <v>704</v>
      </c>
      <c r="C260" t="s">
        <v>254</v>
      </c>
      <c r="D260" t="s">
        <v>254</v>
      </c>
      <c r="E260" t="s">
        <v>5989</v>
      </c>
      <c r="F260" t="s">
        <v>9719</v>
      </c>
      <c r="G260" t="s">
        <v>9720</v>
      </c>
      <c r="I260" t="str">
        <f t="shared" si="27"/>
        <v>N/A</v>
      </c>
      <c r="J260" t="str">
        <f t="shared" si="28"/>
        <v>N/A</v>
      </c>
      <c r="K260" t="str">
        <f t="shared" si="29"/>
        <v>N/A</v>
      </c>
      <c r="L260">
        <f t="shared" si="30"/>
        <v>58000000</v>
      </c>
      <c r="M260">
        <f t="shared" si="31"/>
        <v>100500000</v>
      </c>
      <c r="N260">
        <f t="shared" si="32"/>
        <v>148000000</v>
      </c>
    </row>
    <row r="261" spans="1:14" x14ac:dyDescent="0.3">
      <c r="A261" s="1">
        <v>14</v>
      </c>
      <c r="B261" t="s">
        <v>705</v>
      </c>
      <c r="C261" t="s">
        <v>254</v>
      </c>
      <c r="D261" t="s">
        <v>254</v>
      </c>
      <c r="E261" t="s">
        <v>254</v>
      </c>
      <c r="F261" t="s">
        <v>254</v>
      </c>
      <c r="G261" t="s">
        <v>254</v>
      </c>
      <c r="I261" t="str">
        <f t="shared" si="27"/>
        <v>N/A</v>
      </c>
      <c r="J261" t="str">
        <f t="shared" si="28"/>
        <v>N/A</v>
      </c>
      <c r="K261" t="str">
        <f t="shared" si="29"/>
        <v>N/A</v>
      </c>
      <c r="L261" t="str">
        <f t="shared" si="30"/>
        <v>N/A</v>
      </c>
      <c r="M261" t="str">
        <f t="shared" si="31"/>
        <v>N/A</v>
      </c>
      <c r="N261" t="str">
        <f t="shared" si="32"/>
        <v>N/A</v>
      </c>
    </row>
    <row r="262" spans="1:14" x14ac:dyDescent="0.3">
      <c r="A262" s="1">
        <v>15</v>
      </c>
      <c r="B262" t="s">
        <v>706</v>
      </c>
      <c r="C262" t="s">
        <v>254</v>
      </c>
      <c r="D262" t="s">
        <v>254</v>
      </c>
      <c r="E262" t="s">
        <v>254</v>
      </c>
      <c r="F262" t="s">
        <v>254</v>
      </c>
      <c r="G262" t="s">
        <v>254</v>
      </c>
      <c r="I262" t="str">
        <f t="shared" si="27"/>
        <v>N/A</v>
      </c>
      <c r="J262" t="str">
        <f t="shared" si="28"/>
        <v>N/A</v>
      </c>
      <c r="K262" t="str">
        <f t="shared" si="29"/>
        <v>N/A</v>
      </c>
      <c r="L262" t="str">
        <f t="shared" si="30"/>
        <v>N/A</v>
      </c>
      <c r="M262" t="str">
        <f t="shared" si="31"/>
        <v>N/A</v>
      </c>
      <c r="N262" t="str">
        <f t="shared" si="32"/>
        <v>N/A</v>
      </c>
    </row>
    <row r="263" spans="1:14" x14ac:dyDescent="0.3">
      <c r="A263" s="1">
        <v>16</v>
      </c>
      <c r="B263" t="s">
        <v>709</v>
      </c>
      <c r="C263" t="s">
        <v>254</v>
      </c>
      <c r="D263" t="s">
        <v>254</v>
      </c>
      <c r="E263" t="s">
        <v>6021</v>
      </c>
      <c r="F263" t="s">
        <v>254</v>
      </c>
      <c r="G263" t="s">
        <v>254</v>
      </c>
      <c r="I263" t="str">
        <f t="shared" si="27"/>
        <v>N/A</v>
      </c>
      <c r="J263" t="str">
        <f t="shared" si="28"/>
        <v>N/A</v>
      </c>
      <c r="K263" t="str">
        <f t="shared" si="29"/>
        <v>N/A</v>
      </c>
      <c r="L263">
        <f t="shared" si="30"/>
        <v>4099999.9999999995</v>
      </c>
      <c r="M263" t="str">
        <f t="shared" si="31"/>
        <v>N/A</v>
      </c>
      <c r="N263" t="str">
        <f t="shared" si="32"/>
        <v>N/A</v>
      </c>
    </row>
    <row r="264" spans="1:14" x14ac:dyDescent="0.3">
      <c r="A264" s="1">
        <v>17</v>
      </c>
      <c r="B264" t="s">
        <v>714</v>
      </c>
      <c r="C264" t="s">
        <v>9721</v>
      </c>
      <c r="D264" t="s">
        <v>9722</v>
      </c>
      <c r="E264" t="s">
        <v>9723</v>
      </c>
      <c r="F264" t="s">
        <v>9724</v>
      </c>
      <c r="G264" t="s">
        <v>9725</v>
      </c>
      <c r="I264" t="str">
        <f t="shared" si="27"/>
        <v>N/A</v>
      </c>
      <c r="J264">
        <f t="shared" si="28"/>
        <v>40850000</v>
      </c>
      <c r="K264">
        <f t="shared" si="29"/>
        <v>30580000</v>
      </c>
      <c r="L264">
        <f t="shared" si="30"/>
        <v>38970000</v>
      </c>
      <c r="M264">
        <f t="shared" si="31"/>
        <v>46670000</v>
      </c>
      <c r="N264">
        <f t="shared" si="32"/>
        <v>55150000</v>
      </c>
    </row>
    <row r="265" spans="1:14" x14ac:dyDescent="0.3">
      <c r="A265" s="1">
        <v>18</v>
      </c>
      <c r="B265" t="s">
        <v>720</v>
      </c>
      <c r="C265" t="s">
        <v>9721</v>
      </c>
      <c r="D265" t="s">
        <v>9722</v>
      </c>
      <c r="E265" t="s">
        <v>9723</v>
      </c>
      <c r="F265" t="s">
        <v>9724</v>
      </c>
      <c r="G265" t="s">
        <v>9725</v>
      </c>
      <c r="I265" t="str">
        <f t="shared" si="27"/>
        <v>N/A</v>
      </c>
      <c r="J265">
        <f t="shared" si="28"/>
        <v>40850000</v>
      </c>
      <c r="K265">
        <f t="shared" si="29"/>
        <v>30580000</v>
      </c>
      <c r="L265">
        <f t="shared" si="30"/>
        <v>38970000</v>
      </c>
      <c r="M265">
        <f t="shared" si="31"/>
        <v>46670000</v>
      </c>
      <c r="N265">
        <f t="shared" si="32"/>
        <v>55150000</v>
      </c>
    </row>
    <row r="266" spans="1:14" x14ac:dyDescent="0.3">
      <c r="A266" s="1">
        <v>19</v>
      </c>
      <c r="B266" t="s">
        <v>725</v>
      </c>
      <c r="C266" t="s">
        <v>254</v>
      </c>
      <c r="D266" t="s">
        <v>254</v>
      </c>
      <c r="E266" t="s">
        <v>254</v>
      </c>
      <c r="F266" t="s">
        <v>254</v>
      </c>
      <c r="G266" t="s">
        <v>254</v>
      </c>
      <c r="I266" t="str">
        <f t="shared" si="27"/>
        <v>N/A</v>
      </c>
      <c r="J266" t="str">
        <f t="shared" si="28"/>
        <v>N/A</v>
      </c>
      <c r="K266" t="str">
        <f t="shared" si="29"/>
        <v>N/A</v>
      </c>
      <c r="L266" t="str">
        <f t="shared" si="30"/>
        <v>N/A</v>
      </c>
      <c r="M266" t="str">
        <f t="shared" si="31"/>
        <v>N/A</v>
      </c>
      <c r="N266" t="str">
        <f t="shared" si="32"/>
        <v>N/A</v>
      </c>
    </row>
    <row r="267" spans="1:14" x14ac:dyDescent="0.3">
      <c r="A267" s="1">
        <v>20</v>
      </c>
      <c r="B267" t="s">
        <v>730</v>
      </c>
      <c r="C267" t="s">
        <v>9726</v>
      </c>
      <c r="D267" t="s">
        <v>9727</v>
      </c>
      <c r="E267" t="s">
        <v>9728</v>
      </c>
      <c r="F267" t="s">
        <v>9729</v>
      </c>
      <c r="G267" t="s">
        <v>9730</v>
      </c>
      <c r="I267" t="str">
        <f t="shared" si="27"/>
        <v>pos_trend</v>
      </c>
      <c r="J267">
        <f t="shared" si="28"/>
        <v>71710000</v>
      </c>
      <c r="K267">
        <f t="shared" si="29"/>
        <v>86730000</v>
      </c>
      <c r="L267">
        <f t="shared" si="30"/>
        <v>90300000</v>
      </c>
      <c r="M267">
        <f t="shared" si="31"/>
        <v>101120000</v>
      </c>
      <c r="N267">
        <f t="shared" si="32"/>
        <v>105130000</v>
      </c>
    </row>
    <row r="268" spans="1:14" x14ac:dyDescent="0.3">
      <c r="A268" s="1">
        <v>21</v>
      </c>
      <c r="B268" t="s">
        <v>735</v>
      </c>
      <c r="C268" t="s">
        <v>8478</v>
      </c>
      <c r="D268" t="s">
        <v>5798</v>
      </c>
      <c r="E268" t="s">
        <v>9731</v>
      </c>
      <c r="F268" t="s">
        <v>9732</v>
      </c>
      <c r="G268" t="s">
        <v>9730</v>
      </c>
      <c r="I268" t="str">
        <f t="shared" si="27"/>
        <v>pos_trend</v>
      </c>
      <c r="J268">
        <f t="shared" si="28"/>
        <v>4640000</v>
      </c>
      <c r="K268">
        <f t="shared" si="29"/>
        <v>12500000</v>
      </c>
      <c r="L268">
        <f t="shared" si="30"/>
        <v>13790000</v>
      </c>
      <c r="M268">
        <f t="shared" si="31"/>
        <v>19660000</v>
      </c>
      <c r="N268">
        <f t="shared" si="32"/>
        <v>105130000</v>
      </c>
    </row>
    <row r="269" spans="1:14" x14ac:dyDescent="0.3">
      <c r="A269" s="1">
        <v>22</v>
      </c>
      <c r="B269" t="s">
        <v>741</v>
      </c>
      <c r="C269" t="s">
        <v>9733</v>
      </c>
      <c r="D269" t="s">
        <v>9734</v>
      </c>
      <c r="E269" t="s">
        <v>9735</v>
      </c>
      <c r="F269" t="s">
        <v>9736</v>
      </c>
      <c r="G269" t="s">
        <v>254</v>
      </c>
      <c r="I269" t="str">
        <f t="shared" si="27"/>
        <v>pos_trend</v>
      </c>
      <c r="J269">
        <f t="shared" si="28"/>
        <v>67069999.999999993</v>
      </c>
      <c r="K269">
        <f t="shared" si="29"/>
        <v>74220000</v>
      </c>
      <c r="L269">
        <f t="shared" si="30"/>
        <v>76510000</v>
      </c>
      <c r="M269">
        <f t="shared" si="31"/>
        <v>81460000</v>
      </c>
      <c r="N269" t="str">
        <f t="shared" si="32"/>
        <v>N/A</v>
      </c>
    </row>
    <row r="270" spans="1:14" x14ac:dyDescent="0.3">
      <c r="A270" s="1">
        <v>23</v>
      </c>
      <c r="B270" t="s">
        <v>747</v>
      </c>
      <c r="C270" t="s">
        <v>9737</v>
      </c>
      <c r="D270" t="s">
        <v>9738</v>
      </c>
      <c r="E270" t="s">
        <v>9739</v>
      </c>
      <c r="F270" t="s">
        <v>9740</v>
      </c>
      <c r="G270" t="s">
        <v>9741</v>
      </c>
      <c r="I270" t="str">
        <f t="shared" si="27"/>
        <v>pos_trend</v>
      </c>
      <c r="J270">
        <f t="shared" si="28"/>
        <v>195040000</v>
      </c>
      <c r="K270">
        <f t="shared" si="29"/>
        <v>209440000</v>
      </c>
      <c r="L270">
        <f t="shared" si="30"/>
        <v>298390000</v>
      </c>
      <c r="M270">
        <f t="shared" si="31"/>
        <v>365180000</v>
      </c>
      <c r="N270">
        <f t="shared" si="32"/>
        <v>433980000</v>
      </c>
    </row>
    <row r="271" spans="1:14" x14ac:dyDescent="0.3">
      <c r="A271" s="1">
        <v>24</v>
      </c>
      <c r="B271" t="s">
        <v>753</v>
      </c>
      <c r="C271" t="s">
        <v>254</v>
      </c>
      <c r="D271" t="s">
        <v>254</v>
      </c>
      <c r="E271" t="s">
        <v>254</v>
      </c>
      <c r="F271" t="s">
        <v>254</v>
      </c>
      <c r="G271" t="s">
        <v>254</v>
      </c>
      <c r="I271" t="str">
        <f t="shared" si="27"/>
        <v>N/A</v>
      </c>
      <c r="J271" t="str">
        <f t="shared" si="28"/>
        <v>N/A</v>
      </c>
      <c r="K271" t="str">
        <f t="shared" si="29"/>
        <v>N/A</v>
      </c>
      <c r="L271" t="str">
        <f t="shared" si="30"/>
        <v>N/A</v>
      </c>
      <c r="M271" t="str">
        <f t="shared" si="31"/>
        <v>N/A</v>
      </c>
      <c r="N271" t="str">
        <f t="shared" si="32"/>
        <v>N/A</v>
      </c>
    </row>
    <row r="272" spans="1:14" x14ac:dyDescent="0.3">
      <c r="A272" s="1">
        <v>25</v>
      </c>
      <c r="B272" t="s">
        <v>754</v>
      </c>
      <c r="C272" t="s">
        <v>9742</v>
      </c>
      <c r="D272" t="s">
        <v>9743</v>
      </c>
      <c r="E272" t="s">
        <v>9744</v>
      </c>
      <c r="F272" t="s">
        <v>9745</v>
      </c>
      <c r="G272" t="s">
        <v>9746</v>
      </c>
      <c r="I272" t="str">
        <f t="shared" si="27"/>
        <v>N/A</v>
      </c>
      <c r="J272">
        <f t="shared" si="28"/>
        <v>0.34409999999999996</v>
      </c>
      <c r="K272">
        <f t="shared" si="29"/>
        <v>0.34289999999999998</v>
      </c>
      <c r="L272">
        <f t="shared" si="30"/>
        <v>0.46110000000000001</v>
      </c>
      <c r="M272">
        <f t="shared" si="31"/>
        <v>0.53570000000000007</v>
      </c>
      <c r="N272">
        <f t="shared" si="32"/>
        <v>0.61219999999999997</v>
      </c>
    </row>
    <row r="273" spans="1:14" x14ac:dyDescent="0.3">
      <c r="A273" s="1">
        <v>26</v>
      </c>
      <c r="B273" t="s">
        <v>760</v>
      </c>
      <c r="C273" t="s">
        <v>254</v>
      </c>
      <c r="D273" t="s">
        <v>254</v>
      </c>
      <c r="E273" t="s">
        <v>254</v>
      </c>
      <c r="F273" t="s">
        <v>254</v>
      </c>
      <c r="G273" t="s">
        <v>254</v>
      </c>
      <c r="I273" t="str">
        <f t="shared" si="27"/>
        <v>N/A</v>
      </c>
      <c r="J273" t="str">
        <f t="shared" si="28"/>
        <v>N/A</v>
      </c>
      <c r="K273" t="str">
        <f t="shared" si="29"/>
        <v>N/A</v>
      </c>
      <c r="L273" t="str">
        <f t="shared" si="30"/>
        <v>N/A</v>
      </c>
      <c r="M273" t="str">
        <f t="shared" si="31"/>
        <v>N/A</v>
      </c>
      <c r="N273" t="str">
        <f t="shared" si="32"/>
        <v>N/A</v>
      </c>
    </row>
    <row r="274" spans="1:14" x14ac:dyDescent="0.3">
      <c r="A274" s="1">
        <v>27</v>
      </c>
      <c r="B274" t="s">
        <v>761</v>
      </c>
      <c r="C274" t="s">
        <v>254</v>
      </c>
      <c r="D274" t="s">
        <v>254</v>
      </c>
      <c r="E274" t="s">
        <v>254</v>
      </c>
      <c r="F274" t="s">
        <v>254</v>
      </c>
      <c r="G274" t="s">
        <v>254</v>
      </c>
      <c r="I274" t="str">
        <f t="shared" si="27"/>
        <v>N/A</v>
      </c>
      <c r="J274" t="str">
        <f t="shared" si="28"/>
        <v>N/A</v>
      </c>
      <c r="K274" t="str">
        <f t="shared" si="29"/>
        <v>N/A</v>
      </c>
      <c r="L274" t="str">
        <f t="shared" si="30"/>
        <v>N/A</v>
      </c>
      <c r="M274" t="str">
        <f t="shared" si="31"/>
        <v>N/A</v>
      </c>
      <c r="N274" t="str">
        <f t="shared" si="32"/>
        <v>N/A</v>
      </c>
    </row>
    <row r="275" spans="1:14" x14ac:dyDescent="0.3">
      <c r="A275" s="1">
        <v>28</v>
      </c>
      <c r="B275" t="s">
        <v>762</v>
      </c>
      <c r="C275" t="s">
        <v>254</v>
      </c>
      <c r="D275" t="s">
        <v>254</v>
      </c>
      <c r="E275" t="s">
        <v>254</v>
      </c>
      <c r="F275" t="s">
        <v>254</v>
      </c>
      <c r="G275" t="s">
        <v>254</v>
      </c>
      <c r="I275" t="str">
        <f t="shared" si="27"/>
        <v>N/A</v>
      </c>
      <c r="J275" t="str">
        <f t="shared" si="28"/>
        <v>N/A</v>
      </c>
      <c r="K275" t="str">
        <f t="shared" si="29"/>
        <v>N/A</v>
      </c>
      <c r="L275" t="str">
        <f t="shared" si="30"/>
        <v>N/A</v>
      </c>
      <c r="M275" t="str">
        <f t="shared" si="31"/>
        <v>N/A</v>
      </c>
      <c r="N275" t="str">
        <f t="shared" si="32"/>
        <v>N/A</v>
      </c>
    </row>
    <row r="276" spans="1:14" x14ac:dyDescent="0.3">
      <c r="A276" s="1">
        <v>29</v>
      </c>
      <c r="B276" t="s">
        <v>763</v>
      </c>
      <c r="C276" t="s">
        <v>9747</v>
      </c>
      <c r="D276" t="s">
        <v>9748</v>
      </c>
      <c r="E276" t="s">
        <v>9749</v>
      </c>
      <c r="F276" t="s">
        <v>9750</v>
      </c>
      <c r="G276" t="s">
        <v>9751</v>
      </c>
      <c r="I276" t="str">
        <f t="shared" si="27"/>
        <v>N/A</v>
      </c>
      <c r="J276">
        <f t="shared" si="28"/>
        <v>371830000</v>
      </c>
      <c r="K276">
        <f t="shared" si="29"/>
        <v>401440000</v>
      </c>
      <c r="L276">
        <f t="shared" si="30"/>
        <v>348690000</v>
      </c>
      <c r="M276">
        <f t="shared" si="31"/>
        <v>316480000</v>
      </c>
      <c r="N276">
        <f t="shared" si="32"/>
        <v>274900000</v>
      </c>
    </row>
    <row r="277" spans="1:14" x14ac:dyDescent="0.3">
      <c r="A277" s="1">
        <v>30</v>
      </c>
      <c r="B277" t="s">
        <v>769</v>
      </c>
      <c r="C277" t="s">
        <v>9752</v>
      </c>
      <c r="D277" t="s">
        <v>9753</v>
      </c>
      <c r="E277" t="s">
        <v>9754</v>
      </c>
      <c r="F277" t="s">
        <v>4104</v>
      </c>
      <c r="G277" t="s">
        <v>254</v>
      </c>
      <c r="I277" t="str">
        <f t="shared" si="27"/>
        <v>N/A</v>
      </c>
      <c r="J277">
        <f t="shared" si="28"/>
        <v>180940000</v>
      </c>
      <c r="K277">
        <f t="shared" si="29"/>
        <v>182490000</v>
      </c>
      <c r="L277">
        <f t="shared" si="30"/>
        <v>93970000</v>
      </c>
      <c r="M277">
        <f t="shared" si="31"/>
        <v>7370000</v>
      </c>
      <c r="N277" t="str">
        <f t="shared" si="32"/>
        <v>N/A</v>
      </c>
    </row>
    <row r="278" spans="1:14" x14ac:dyDescent="0.3">
      <c r="A278" s="1">
        <v>31</v>
      </c>
      <c r="B278" t="s">
        <v>773</v>
      </c>
      <c r="C278" t="s">
        <v>9755</v>
      </c>
      <c r="D278" t="s">
        <v>517</v>
      </c>
      <c r="E278" t="s">
        <v>9756</v>
      </c>
      <c r="F278" t="s">
        <v>9757</v>
      </c>
      <c r="G278" t="s">
        <v>9758</v>
      </c>
      <c r="I278" t="str">
        <f t="shared" si="27"/>
        <v>N/A</v>
      </c>
      <c r="J278">
        <f t="shared" si="28"/>
        <v>152080000</v>
      </c>
      <c r="K278">
        <f t="shared" si="29"/>
        <v>173100000</v>
      </c>
      <c r="L278">
        <f t="shared" si="30"/>
        <v>200500000</v>
      </c>
      <c r="M278">
        <f t="shared" si="31"/>
        <v>245830000</v>
      </c>
      <c r="N278">
        <f t="shared" si="32"/>
        <v>208700000</v>
      </c>
    </row>
    <row r="279" spans="1:14" x14ac:dyDescent="0.3">
      <c r="A279" s="1">
        <v>32</v>
      </c>
      <c r="B279" t="s">
        <v>779</v>
      </c>
      <c r="C279" t="s">
        <v>254</v>
      </c>
      <c r="D279" t="s">
        <v>254</v>
      </c>
      <c r="E279" t="s">
        <v>254</v>
      </c>
      <c r="F279" t="s">
        <v>254</v>
      </c>
      <c r="G279" t="s">
        <v>254</v>
      </c>
      <c r="I279" t="str">
        <f t="shared" si="27"/>
        <v>N/A</v>
      </c>
      <c r="J279" t="str">
        <f t="shared" si="28"/>
        <v>N/A</v>
      </c>
      <c r="K279" t="str">
        <f t="shared" si="29"/>
        <v>N/A</v>
      </c>
      <c r="L279" t="str">
        <f t="shared" si="30"/>
        <v>N/A</v>
      </c>
      <c r="M279" t="str">
        <f t="shared" si="31"/>
        <v>N/A</v>
      </c>
      <c r="N279" t="str">
        <f t="shared" si="32"/>
        <v>N/A</v>
      </c>
    </row>
    <row r="280" spans="1:14" x14ac:dyDescent="0.3">
      <c r="A280" s="1">
        <v>33</v>
      </c>
      <c r="B280" t="s">
        <v>780</v>
      </c>
      <c r="C280" t="s">
        <v>254</v>
      </c>
      <c r="D280" t="s">
        <v>254</v>
      </c>
      <c r="E280" t="s">
        <v>254</v>
      </c>
      <c r="F280" t="s">
        <v>254</v>
      </c>
      <c r="G280" t="s">
        <v>254</v>
      </c>
      <c r="I280" t="str">
        <f t="shared" si="27"/>
        <v>N/A</v>
      </c>
      <c r="J280" t="str">
        <f t="shared" si="28"/>
        <v>N/A</v>
      </c>
      <c r="K280" t="str">
        <f t="shared" si="29"/>
        <v>N/A</v>
      </c>
      <c r="L280" t="str">
        <f t="shared" si="30"/>
        <v>N/A</v>
      </c>
      <c r="M280" t="str">
        <f t="shared" si="31"/>
        <v>N/A</v>
      </c>
      <c r="N280" t="str">
        <f t="shared" si="32"/>
        <v>N/A</v>
      </c>
    </row>
    <row r="281" spans="1:14" x14ac:dyDescent="0.3">
      <c r="A281" s="1">
        <v>34</v>
      </c>
      <c r="B281" t="s">
        <v>786</v>
      </c>
      <c r="C281" t="s">
        <v>254</v>
      </c>
      <c r="D281" t="s">
        <v>254</v>
      </c>
      <c r="E281" t="s">
        <v>254</v>
      </c>
      <c r="F281" t="s">
        <v>254</v>
      </c>
      <c r="G281" t="s">
        <v>254</v>
      </c>
      <c r="I281" t="str">
        <f t="shared" si="27"/>
        <v>N/A</v>
      </c>
      <c r="J281" t="str">
        <f t="shared" si="28"/>
        <v>N/A</v>
      </c>
      <c r="K281" t="str">
        <f t="shared" si="29"/>
        <v>N/A</v>
      </c>
      <c r="L281" t="str">
        <f t="shared" si="30"/>
        <v>N/A</v>
      </c>
      <c r="M281" t="str">
        <f t="shared" si="31"/>
        <v>N/A</v>
      </c>
      <c r="N281" t="str">
        <f t="shared" si="32"/>
        <v>N/A</v>
      </c>
    </row>
    <row r="282" spans="1:14" x14ac:dyDescent="0.3">
      <c r="A282" s="1">
        <v>35</v>
      </c>
      <c r="B282" t="s">
        <v>788</v>
      </c>
      <c r="C282" t="s">
        <v>254</v>
      </c>
      <c r="D282" t="s">
        <v>254</v>
      </c>
      <c r="E282" t="s">
        <v>254</v>
      </c>
      <c r="F282" t="s">
        <v>254</v>
      </c>
      <c r="G282" t="s">
        <v>254</v>
      </c>
      <c r="I282" t="str">
        <f t="shared" si="27"/>
        <v>N/A</v>
      </c>
      <c r="J282" t="str">
        <f t="shared" si="28"/>
        <v>N/A</v>
      </c>
      <c r="K282" t="str">
        <f t="shared" si="29"/>
        <v>N/A</v>
      </c>
      <c r="L282" t="str">
        <f t="shared" si="30"/>
        <v>N/A</v>
      </c>
      <c r="M282" t="str">
        <f t="shared" si="31"/>
        <v>N/A</v>
      </c>
      <c r="N282" t="str">
        <f t="shared" si="32"/>
        <v>N/A</v>
      </c>
    </row>
    <row r="283" spans="1:14" x14ac:dyDescent="0.3">
      <c r="A283" s="1">
        <v>36</v>
      </c>
      <c r="B283" t="s">
        <v>789</v>
      </c>
      <c r="C283" t="s">
        <v>254</v>
      </c>
      <c r="D283" t="s">
        <v>254</v>
      </c>
      <c r="E283" t="s">
        <v>254</v>
      </c>
      <c r="F283" t="s">
        <v>254</v>
      </c>
      <c r="G283" t="s">
        <v>254</v>
      </c>
      <c r="I283" t="str">
        <f t="shared" si="27"/>
        <v>N/A</v>
      </c>
      <c r="J283" t="str">
        <f t="shared" si="28"/>
        <v>N/A</v>
      </c>
      <c r="K283" t="str">
        <f t="shared" si="29"/>
        <v>N/A</v>
      </c>
      <c r="L283" t="str">
        <f t="shared" si="30"/>
        <v>N/A</v>
      </c>
      <c r="M283" t="str">
        <f t="shared" si="31"/>
        <v>N/A</v>
      </c>
      <c r="N283" t="str">
        <f t="shared" si="32"/>
        <v>N/A</v>
      </c>
    </row>
    <row r="284" spans="1:14" x14ac:dyDescent="0.3">
      <c r="A284" s="1">
        <v>37</v>
      </c>
      <c r="B284" t="s">
        <v>795</v>
      </c>
      <c r="C284" t="s">
        <v>9759</v>
      </c>
      <c r="D284" t="s">
        <v>9365</v>
      </c>
      <c r="E284" t="s">
        <v>9760</v>
      </c>
      <c r="F284" t="s">
        <v>9761</v>
      </c>
      <c r="G284" t="s">
        <v>9762</v>
      </c>
      <c r="I284" t="str">
        <f t="shared" si="27"/>
        <v>N/A</v>
      </c>
      <c r="J284">
        <f t="shared" si="28"/>
        <v>0.65590000000000004</v>
      </c>
      <c r="K284">
        <f t="shared" si="29"/>
        <v>0.65709999999999991</v>
      </c>
      <c r="L284">
        <f t="shared" si="30"/>
        <v>0.53890000000000005</v>
      </c>
      <c r="M284">
        <f t="shared" si="31"/>
        <v>0.46429999999999999</v>
      </c>
      <c r="N284">
        <f t="shared" si="32"/>
        <v>0.38780000000000003</v>
      </c>
    </row>
    <row r="285" spans="1:14" x14ac:dyDescent="0.3">
      <c r="A285" s="1">
        <v>38</v>
      </c>
      <c r="B285" t="s">
        <v>801</v>
      </c>
      <c r="C285" t="s">
        <v>9747</v>
      </c>
      <c r="D285" t="s">
        <v>9748</v>
      </c>
      <c r="E285" t="s">
        <v>9749</v>
      </c>
      <c r="F285" t="s">
        <v>9750</v>
      </c>
      <c r="G285" t="s">
        <v>9751</v>
      </c>
      <c r="I285" t="str">
        <f t="shared" si="27"/>
        <v>N/A</v>
      </c>
      <c r="J285">
        <f t="shared" si="28"/>
        <v>371830000</v>
      </c>
      <c r="K285">
        <f t="shared" si="29"/>
        <v>401440000</v>
      </c>
      <c r="L285">
        <f t="shared" si="30"/>
        <v>348690000</v>
      </c>
      <c r="M285">
        <f t="shared" si="31"/>
        <v>316480000</v>
      </c>
      <c r="N285">
        <f t="shared" si="32"/>
        <v>274900000</v>
      </c>
    </row>
    <row r="286" spans="1:14" x14ac:dyDescent="0.3">
      <c r="A286" s="1">
        <v>39</v>
      </c>
      <c r="B286" t="s">
        <v>802</v>
      </c>
      <c r="C286" t="s">
        <v>9759</v>
      </c>
      <c r="D286" t="s">
        <v>9365</v>
      </c>
      <c r="E286" t="s">
        <v>9760</v>
      </c>
      <c r="F286" t="s">
        <v>9761</v>
      </c>
      <c r="G286" t="s">
        <v>9762</v>
      </c>
      <c r="I286" t="str">
        <f t="shared" si="27"/>
        <v>N/A</v>
      </c>
      <c r="J286">
        <f t="shared" si="28"/>
        <v>0.65590000000000004</v>
      </c>
      <c r="K286">
        <f t="shared" si="29"/>
        <v>0.65709999999999991</v>
      </c>
      <c r="L286">
        <f t="shared" si="30"/>
        <v>0.53890000000000005</v>
      </c>
      <c r="M286">
        <f t="shared" si="31"/>
        <v>0.46429999999999999</v>
      </c>
      <c r="N286">
        <f t="shared" si="32"/>
        <v>0.38780000000000003</v>
      </c>
    </row>
    <row r="287" spans="1:14" x14ac:dyDescent="0.3">
      <c r="A287" s="1">
        <v>40</v>
      </c>
      <c r="B287" t="s">
        <v>803</v>
      </c>
      <c r="C287" t="s">
        <v>254</v>
      </c>
      <c r="D287" t="s">
        <v>254</v>
      </c>
      <c r="E287" t="s">
        <v>254</v>
      </c>
      <c r="F287" t="s">
        <v>254</v>
      </c>
      <c r="G287" t="s">
        <v>254</v>
      </c>
      <c r="I287" t="str">
        <f t="shared" si="27"/>
        <v>N/A</v>
      </c>
      <c r="J287" t="str">
        <f t="shared" si="28"/>
        <v>N/A</v>
      </c>
      <c r="K287" t="str">
        <f t="shared" si="29"/>
        <v>N/A</v>
      </c>
      <c r="L287" t="str">
        <f t="shared" si="30"/>
        <v>N/A</v>
      </c>
      <c r="M287" t="str">
        <f t="shared" si="31"/>
        <v>N/A</v>
      </c>
      <c r="N287" t="str">
        <f t="shared" si="32"/>
        <v>N/A</v>
      </c>
    </row>
    <row r="288" spans="1:14" x14ac:dyDescent="0.3">
      <c r="A288" s="1">
        <v>41</v>
      </c>
      <c r="B288" t="s">
        <v>804</v>
      </c>
      <c r="C288" t="s">
        <v>9747</v>
      </c>
      <c r="D288" t="s">
        <v>9748</v>
      </c>
      <c r="E288" t="s">
        <v>9749</v>
      </c>
      <c r="F288" t="s">
        <v>9750</v>
      </c>
      <c r="G288" t="s">
        <v>9751</v>
      </c>
      <c r="I288" t="str">
        <f t="shared" si="27"/>
        <v>N/A</v>
      </c>
      <c r="J288">
        <f t="shared" si="28"/>
        <v>371830000</v>
      </c>
      <c r="K288">
        <f t="shared" si="29"/>
        <v>401440000</v>
      </c>
      <c r="L288">
        <f t="shared" si="30"/>
        <v>348690000</v>
      </c>
      <c r="M288">
        <f t="shared" si="31"/>
        <v>316480000</v>
      </c>
      <c r="N288">
        <f t="shared" si="32"/>
        <v>274900000</v>
      </c>
    </row>
    <row r="289" spans="1:14" x14ac:dyDescent="0.3">
      <c r="A289" s="1">
        <v>42</v>
      </c>
      <c r="B289" t="s">
        <v>805</v>
      </c>
      <c r="C289" t="s">
        <v>9688</v>
      </c>
      <c r="D289" t="s">
        <v>9689</v>
      </c>
      <c r="E289" t="s">
        <v>9690</v>
      </c>
      <c r="F289" t="s">
        <v>9691</v>
      </c>
      <c r="G289" t="s">
        <v>9692</v>
      </c>
      <c r="I289" t="str">
        <f t="shared" si="27"/>
        <v>pos_trend</v>
      </c>
      <c r="J289">
        <f t="shared" si="28"/>
        <v>566880000</v>
      </c>
      <c r="K289">
        <f t="shared" si="29"/>
        <v>610880000</v>
      </c>
      <c r="L289">
        <f t="shared" si="30"/>
        <v>647080000</v>
      </c>
      <c r="M289">
        <f t="shared" si="31"/>
        <v>681670000</v>
      </c>
      <c r="N289">
        <f t="shared" si="32"/>
        <v>708880000</v>
      </c>
    </row>
    <row r="290" spans="1:14" x14ac:dyDescent="0.3">
      <c r="I290" t="str">
        <f t="shared" si="27"/>
        <v>N/A</v>
      </c>
      <c r="J290" t="str">
        <f t="shared" si="28"/>
        <v>N/A</v>
      </c>
      <c r="K290" t="str">
        <f t="shared" si="29"/>
        <v>N/A</v>
      </c>
      <c r="L290" t="str">
        <f t="shared" si="30"/>
        <v>N/A</v>
      </c>
      <c r="M290" t="str">
        <f t="shared" si="31"/>
        <v>N/A</v>
      </c>
      <c r="N290" t="str">
        <f t="shared" si="32"/>
        <v>N/A</v>
      </c>
    </row>
    <row r="291" spans="1:14" x14ac:dyDescent="0.3">
      <c r="B291" s="1" t="s">
        <v>241</v>
      </c>
      <c r="C291" s="1" t="s">
        <v>242</v>
      </c>
      <c r="D291" s="1" t="s">
        <v>243</v>
      </c>
      <c r="E291" s="1" t="s">
        <v>244</v>
      </c>
      <c r="F291" s="1" t="s">
        <v>245</v>
      </c>
      <c r="G291" s="1" t="s">
        <v>246</v>
      </c>
      <c r="H291" s="1" t="s">
        <v>247</v>
      </c>
      <c r="I291" t="str">
        <f t="shared" si="27"/>
        <v>pos_trend</v>
      </c>
      <c r="J291">
        <f t="shared" si="28"/>
        <v>2012</v>
      </c>
      <c r="K291">
        <f t="shared" si="29"/>
        <v>2013</v>
      </c>
      <c r="L291">
        <f t="shared" si="30"/>
        <v>2014</v>
      </c>
      <c r="M291">
        <f t="shared" si="31"/>
        <v>2015</v>
      </c>
      <c r="N291">
        <f t="shared" si="32"/>
        <v>2016</v>
      </c>
    </row>
    <row r="292" spans="1:14" x14ac:dyDescent="0.3">
      <c r="A292" s="1">
        <v>0</v>
      </c>
      <c r="B292" t="s">
        <v>806</v>
      </c>
      <c r="C292" t="s">
        <v>2219</v>
      </c>
      <c r="D292" t="s">
        <v>9589</v>
      </c>
      <c r="E292" t="s">
        <v>9590</v>
      </c>
      <c r="F292" t="s">
        <v>4783</v>
      </c>
      <c r="G292" t="s">
        <v>9591</v>
      </c>
      <c r="I292" t="str">
        <f t="shared" si="27"/>
        <v>N/A</v>
      </c>
      <c r="J292">
        <f t="shared" si="28"/>
        <v>31410000</v>
      </c>
      <c r="K292">
        <f t="shared" si="29"/>
        <v>21020000</v>
      </c>
      <c r="L292">
        <f t="shared" si="30"/>
        <v>27400000</v>
      </c>
      <c r="M292">
        <f t="shared" si="31"/>
        <v>45330000</v>
      </c>
      <c r="N292">
        <f t="shared" si="32"/>
        <v>45560000</v>
      </c>
    </row>
    <row r="293" spans="1:14" x14ac:dyDescent="0.3">
      <c r="A293" s="1">
        <v>1</v>
      </c>
      <c r="B293" t="s">
        <v>424</v>
      </c>
      <c r="C293" t="s">
        <v>254</v>
      </c>
      <c r="D293" t="s">
        <v>9592</v>
      </c>
      <c r="E293" t="s">
        <v>9593</v>
      </c>
      <c r="F293" t="s">
        <v>9594</v>
      </c>
      <c r="G293" t="s">
        <v>9595</v>
      </c>
      <c r="I293" t="str">
        <f t="shared" si="27"/>
        <v>N/A</v>
      </c>
      <c r="J293" t="str">
        <f t="shared" si="28"/>
        <v>N/A</v>
      </c>
      <c r="K293">
        <f t="shared" si="29"/>
        <v>-0.33069999999999999</v>
      </c>
      <c r="L293">
        <f t="shared" si="30"/>
        <v>0.30330000000000001</v>
      </c>
      <c r="M293">
        <f t="shared" si="31"/>
        <v>0.65439999999999998</v>
      </c>
      <c r="N293">
        <f t="shared" si="32"/>
        <v>5.1000000000000004E-3</v>
      </c>
    </row>
    <row r="294" spans="1:14" x14ac:dyDescent="0.3">
      <c r="A294" s="1">
        <v>2</v>
      </c>
      <c r="B294" t="s">
        <v>807</v>
      </c>
      <c r="C294" t="s">
        <v>9538</v>
      </c>
      <c r="D294" t="s">
        <v>9539</v>
      </c>
      <c r="E294" t="s">
        <v>9540</v>
      </c>
      <c r="F294" t="s">
        <v>9541</v>
      </c>
      <c r="G294" t="s">
        <v>7226</v>
      </c>
      <c r="I294" t="str">
        <f t="shared" si="27"/>
        <v>pos_trend</v>
      </c>
      <c r="J294">
        <f t="shared" si="28"/>
        <v>41350000</v>
      </c>
      <c r="K294">
        <f t="shared" si="29"/>
        <v>49010000</v>
      </c>
      <c r="L294">
        <f t="shared" si="30"/>
        <v>55390000</v>
      </c>
      <c r="M294">
        <f t="shared" si="31"/>
        <v>59420000</v>
      </c>
      <c r="N294">
        <f t="shared" si="32"/>
        <v>64280000</v>
      </c>
    </row>
    <row r="295" spans="1:14" x14ac:dyDescent="0.3">
      <c r="A295" s="1">
        <v>3</v>
      </c>
      <c r="B295" t="s">
        <v>808</v>
      </c>
      <c r="C295" t="s">
        <v>9538</v>
      </c>
      <c r="D295" t="s">
        <v>254</v>
      </c>
      <c r="E295" t="s">
        <v>254</v>
      </c>
      <c r="F295" t="s">
        <v>254</v>
      </c>
      <c r="G295" t="s">
        <v>254</v>
      </c>
      <c r="I295" t="str">
        <f t="shared" si="27"/>
        <v>N/A</v>
      </c>
      <c r="J295">
        <f t="shared" si="28"/>
        <v>41350000</v>
      </c>
      <c r="K295" t="str">
        <f t="shared" si="29"/>
        <v>N/A</v>
      </c>
      <c r="L295" t="str">
        <f t="shared" si="30"/>
        <v>N/A</v>
      </c>
      <c r="M295" t="str">
        <f t="shared" si="31"/>
        <v>N/A</v>
      </c>
      <c r="N295" t="str">
        <f t="shared" si="32"/>
        <v>N/A</v>
      </c>
    </row>
    <row r="296" spans="1:14" x14ac:dyDescent="0.3">
      <c r="A296" s="1">
        <v>4</v>
      </c>
      <c r="B296" t="s">
        <v>809</v>
      </c>
      <c r="C296" t="s">
        <v>254</v>
      </c>
      <c r="D296" t="s">
        <v>254</v>
      </c>
      <c r="E296" t="s">
        <v>254</v>
      </c>
      <c r="F296" t="s">
        <v>254</v>
      </c>
      <c r="G296" t="s">
        <v>254</v>
      </c>
      <c r="I296" t="str">
        <f t="shared" si="27"/>
        <v>N/A</v>
      </c>
      <c r="J296" t="str">
        <f t="shared" si="28"/>
        <v>N/A</v>
      </c>
      <c r="K296" t="str">
        <f t="shared" si="29"/>
        <v>N/A</v>
      </c>
      <c r="L296" t="str">
        <f t="shared" si="30"/>
        <v>N/A</v>
      </c>
      <c r="M296" t="str">
        <f t="shared" si="31"/>
        <v>N/A</v>
      </c>
      <c r="N296" t="str">
        <f t="shared" si="32"/>
        <v>N/A</v>
      </c>
    </row>
    <row r="297" spans="1:14" x14ac:dyDescent="0.3">
      <c r="A297" s="1">
        <v>5</v>
      </c>
      <c r="B297" t="s">
        <v>810</v>
      </c>
      <c r="C297" t="s">
        <v>9587</v>
      </c>
      <c r="D297" t="s">
        <v>9763</v>
      </c>
      <c r="E297" t="s">
        <v>9588</v>
      </c>
      <c r="F297" t="s">
        <v>9220</v>
      </c>
      <c r="G297" t="s">
        <v>8298</v>
      </c>
      <c r="I297" t="str">
        <f t="shared" si="27"/>
        <v>N/A</v>
      </c>
      <c r="J297">
        <f t="shared" si="28"/>
        <v>6760000</v>
      </c>
      <c r="K297">
        <f t="shared" si="29"/>
        <v>-3450000</v>
      </c>
      <c r="L297">
        <f t="shared" si="30"/>
        <v>4420000</v>
      </c>
      <c r="M297">
        <f t="shared" si="31"/>
        <v>5320000</v>
      </c>
      <c r="N297">
        <f t="shared" si="32"/>
        <v>7070000</v>
      </c>
    </row>
    <row r="298" spans="1:14" x14ac:dyDescent="0.3">
      <c r="A298" s="1">
        <v>6</v>
      </c>
      <c r="B298" t="s">
        <v>714</v>
      </c>
      <c r="C298" t="s">
        <v>9587</v>
      </c>
      <c r="D298" t="s">
        <v>9763</v>
      </c>
      <c r="E298" t="s">
        <v>9588</v>
      </c>
      <c r="F298" t="s">
        <v>9220</v>
      </c>
      <c r="G298" t="s">
        <v>8298</v>
      </c>
      <c r="I298" t="str">
        <f t="shared" si="27"/>
        <v>N/A</v>
      </c>
      <c r="J298">
        <f t="shared" si="28"/>
        <v>6760000</v>
      </c>
      <c r="K298">
        <f t="shared" si="29"/>
        <v>-3450000</v>
      </c>
      <c r="L298">
        <f t="shared" si="30"/>
        <v>4420000</v>
      </c>
      <c r="M298">
        <f t="shared" si="31"/>
        <v>5320000</v>
      </c>
      <c r="N298">
        <f t="shared" si="32"/>
        <v>7070000</v>
      </c>
    </row>
    <row r="299" spans="1:14" x14ac:dyDescent="0.3">
      <c r="A299" s="1">
        <v>7</v>
      </c>
      <c r="B299" t="s">
        <v>816</v>
      </c>
      <c r="C299" t="s">
        <v>254</v>
      </c>
      <c r="D299" t="s">
        <v>254</v>
      </c>
      <c r="E299" t="s">
        <v>254</v>
      </c>
      <c r="F299" t="s">
        <v>254</v>
      </c>
      <c r="G299" t="s">
        <v>254</v>
      </c>
      <c r="I299" t="str">
        <f t="shared" si="27"/>
        <v>N/A</v>
      </c>
      <c r="J299" t="str">
        <f t="shared" si="28"/>
        <v>N/A</v>
      </c>
      <c r="K299" t="str">
        <f t="shared" si="29"/>
        <v>N/A</v>
      </c>
      <c r="L299" t="str">
        <f t="shared" si="30"/>
        <v>N/A</v>
      </c>
      <c r="M299" t="str">
        <f t="shared" si="31"/>
        <v>N/A</v>
      </c>
      <c r="N299" t="str">
        <f t="shared" si="32"/>
        <v>N/A</v>
      </c>
    </row>
    <row r="300" spans="1:14" x14ac:dyDescent="0.3">
      <c r="A300" s="1">
        <v>8</v>
      </c>
      <c r="B300" t="s">
        <v>817</v>
      </c>
      <c r="C300" t="s">
        <v>9764</v>
      </c>
      <c r="D300" t="s">
        <v>9765</v>
      </c>
      <c r="E300" t="s">
        <v>9766</v>
      </c>
      <c r="F300" t="s">
        <v>3003</v>
      </c>
      <c r="G300" t="s">
        <v>707</v>
      </c>
      <c r="I300" t="str">
        <f t="shared" si="27"/>
        <v>N/A</v>
      </c>
      <c r="J300">
        <f t="shared" si="28"/>
        <v>4350000</v>
      </c>
      <c r="K300">
        <f t="shared" si="29"/>
        <v>8300000.0000000009</v>
      </c>
      <c r="L300">
        <f t="shared" si="30"/>
        <v>6820000</v>
      </c>
      <c r="M300">
        <f t="shared" si="31"/>
        <v>5390000</v>
      </c>
      <c r="N300">
        <f t="shared" si="32"/>
        <v>8500000</v>
      </c>
    </row>
    <row r="301" spans="1:14" x14ac:dyDescent="0.3">
      <c r="A301" s="1">
        <v>9</v>
      </c>
      <c r="B301" t="s">
        <v>823</v>
      </c>
      <c r="C301" t="s">
        <v>9767</v>
      </c>
      <c r="D301" t="s">
        <v>9768</v>
      </c>
      <c r="E301" t="s">
        <v>9769</v>
      </c>
      <c r="F301" t="s">
        <v>9770</v>
      </c>
      <c r="G301" t="s">
        <v>9771</v>
      </c>
      <c r="I301" t="str">
        <f t="shared" si="27"/>
        <v>N/A</v>
      </c>
      <c r="J301">
        <f t="shared" si="28"/>
        <v>83870000</v>
      </c>
      <c r="K301">
        <f t="shared" si="29"/>
        <v>74880000</v>
      </c>
      <c r="L301">
        <f t="shared" si="30"/>
        <v>94020000</v>
      </c>
      <c r="M301">
        <f t="shared" si="31"/>
        <v>115450000</v>
      </c>
      <c r="N301">
        <f t="shared" si="32"/>
        <v>125400000</v>
      </c>
    </row>
    <row r="302" spans="1:14" x14ac:dyDescent="0.3">
      <c r="A302" s="1">
        <v>10</v>
      </c>
      <c r="B302" t="s">
        <v>829</v>
      </c>
      <c r="C302" t="s">
        <v>254</v>
      </c>
      <c r="D302" t="s">
        <v>254</v>
      </c>
      <c r="E302" t="s">
        <v>254</v>
      </c>
      <c r="F302" t="s">
        <v>254</v>
      </c>
      <c r="G302" t="s">
        <v>254</v>
      </c>
      <c r="I302" t="str">
        <f t="shared" si="27"/>
        <v>N/A</v>
      </c>
      <c r="J302" t="str">
        <f t="shared" si="28"/>
        <v>N/A</v>
      </c>
      <c r="K302" t="str">
        <f t="shared" si="29"/>
        <v>N/A</v>
      </c>
      <c r="L302" t="str">
        <f t="shared" si="30"/>
        <v>N/A</v>
      </c>
      <c r="M302" t="str">
        <f t="shared" si="31"/>
        <v>N/A</v>
      </c>
      <c r="N302" t="str">
        <f t="shared" si="32"/>
        <v>N/A</v>
      </c>
    </row>
    <row r="303" spans="1:14" x14ac:dyDescent="0.3">
      <c r="A303" s="1">
        <v>11</v>
      </c>
      <c r="B303" t="s">
        <v>830</v>
      </c>
      <c r="C303" t="s">
        <v>2932</v>
      </c>
      <c r="D303" t="s">
        <v>9772</v>
      </c>
      <c r="E303" t="s">
        <v>9773</v>
      </c>
      <c r="F303" t="s">
        <v>9774</v>
      </c>
      <c r="G303" t="s">
        <v>9775</v>
      </c>
      <c r="I303" t="str">
        <f t="shared" si="27"/>
        <v>N/A</v>
      </c>
      <c r="J303">
        <f t="shared" si="28"/>
        <v>3210000</v>
      </c>
      <c r="K303">
        <f t="shared" si="29"/>
        <v>20670000</v>
      </c>
      <c r="L303">
        <f t="shared" si="30"/>
        <v>6020000</v>
      </c>
      <c r="M303">
        <f t="shared" si="31"/>
        <v>11770000</v>
      </c>
      <c r="N303">
        <f t="shared" si="32"/>
        <v>12960000</v>
      </c>
    </row>
    <row r="304" spans="1:14" x14ac:dyDescent="0.3">
      <c r="A304" s="1">
        <v>12</v>
      </c>
      <c r="B304" t="s">
        <v>836</v>
      </c>
      <c r="C304" t="s">
        <v>9776</v>
      </c>
      <c r="D304" t="s">
        <v>9777</v>
      </c>
      <c r="E304" t="s">
        <v>9778</v>
      </c>
      <c r="F304" t="s">
        <v>9779</v>
      </c>
      <c r="G304" t="s">
        <v>4514</v>
      </c>
      <c r="I304" t="str">
        <f t="shared" si="27"/>
        <v>N/A</v>
      </c>
      <c r="J304">
        <f t="shared" si="28"/>
        <v>-8029999.9999999991</v>
      </c>
      <c r="K304">
        <f t="shared" si="29"/>
        <v>6850000</v>
      </c>
      <c r="L304">
        <f t="shared" si="30"/>
        <v>-5390000</v>
      </c>
      <c r="M304">
        <f t="shared" si="31"/>
        <v>-994000</v>
      </c>
      <c r="N304">
        <f t="shared" si="32"/>
        <v>9900000</v>
      </c>
    </row>
    <row r="305" spans="1:14" x14ac:dyDescent="0.3">
      <c r="A305" s="1">
        <v>13</v>
      </c>
      <c r="B305" t="s">
        <v>655</v>
      </c>
      <c r="C305" t="s">
        <v>9780</v>
      </c>
      <c r="D305" t="s">
        <v>3618</v>
      </c>
      <c r="E305" t="s">
        <v>9781</v>
      </c>
      <c r="F305" t="s">
        <v>9314</v>
      </c>
      <c r="G305" t="s">
        <v>9782</v>
      </c>
      <c r="I305" t="str">
        <f t="shared" si="27"/>
        <v>N/A</v>
      </c>
      <c r="J305">
        <f t="shared" si="28"/>
        <v>-51000</v>
      </c>
      <c r="K305">
        <f t="shared" si="29"/>
        <v>7570000</v>
      </c>
      <c r="L305">
        <f t="shared" si="30"/>
        <v>842000</v>
      </c>
      <c r="M305">
        <f t="shared" si="31"/>
        <v>-1980000</v>
      </c>
      <c r="N305">
        <f t="shared" si="32"/>
        <v>542000</v>
      </c>
    </row>
    <row r="306" spans="1:14" x14ac:dyDescent="0.3">
      <c r="A306" s="1">
        <v>14</v>
      </c>
      <c r="B306" t="s">
        <v>847</v>
      </c>
      <c r="C306" t="s">
        <v>9704</v>
      </c>
      <c r="D306" t="s">
        <v>8869</v>
      </c>
      <c r="E306" t="s">
        <v>8923</v>
      </c>
      <c r="F306" t="s">
        <v>9783</v>
      </c>
      <c r="G306" t="s">
        <v>3066</v>
      </c>
      <c r="I306" t="str">
        <f t="shared" si="27"/>
        <v>N/A</v>
      </c>
      <c r="J306">
        <f t="shared" si="28"/>
        <v>4930000</v>
      </c>
      <c r="K306">
        <f t="shared" si="29"/>
        <v>4040000</v>
      </c>
      <c r="L306">
        <f t="shared" si="30"/>
        <v>-1030000</v>
      </c>
      <c r="M306">
        <f t="shared" si="31"/>
        <v>4360000</v>
      </c>
      <c r="N306">
        <f t="shared" si="32"/>
        <v>-9970000</v>
      </c>
    </row>
    <row r="307" spans="1:14" x14ac:dyDescent="0.3">
      <c r="A307" s="1">
        <v>15</v>
      </c>
      <c r="B307" t="s">
        <v>853</v>
      </c>
      <c r="C307" t="s">
        <v>9784</v>
      </c>
      <c r="D307" t="s">
        <v>9785</v>
      </c>
      <c r="E307" t="s">
        <v>9786</v>
      </c>
      <c r="F307" t="s">
        <v>9787</v>
      </c>
      <c r="G307" t="s">
        <v>9788</v>
      </c>
      <c r="I307" t="str">
        <f t="shared" si="27"/>
        <v>pos_trend</v>
      </c>
      <c r="J307">
        <f t="shared" si="28"/>
        <v>87080000</v>
      </c>
      <c r="K307">
        <f t="shared" si="29"/>
        <v>95540000</v>
      </c>
      <c r="L307">
        <f t="shared" si="30"/>
        <v>100040000</v>
      </c>
      <c r="M307">
        <f t="shared" si="31"/>
        <v>127220000</v>
      </c>
      <c r="N307">
        <f t="shared" si="32"/>
        <v>138360000</v>
      </c>
    </row>
    <row r="308" spans="1:14" x14ac:dyDescent="0.3">
      <c r="A308" s="1">
        <v>16</v>
      </c>
      <c r="B308" t="s">
        <v>859</v>
      </c>
      <c r="C308" t="s">
        <v>254</v>
      </c>
      <c r="D308" t="s">
        <v>9789</v>
      </c>
      <c r="E308" t="s">
        <v>9790</v>
      </c>
      <c r="F308" t="s">
        <v>9791</v>
      </c>
      <c r="G308" t="s">
        <v>9526</v>
      </c>
      <c r="I308" t="str">
        <f t="shared" si="27"/>
        <v>N/A</v>
      </c>
      <c r="J308" t="str">
        <f t="shared" si="28"/>
        <v>N/A</v>
      </c>
      <c r="K308">
        <f t="shared" si="29"/>
        <v>9.7200000000000009E-2</v>
      </c>
      <c r="L308">
        <f t="shared" si="30"/>
        <v>4.7100000000000003E-2</v>
      </c>
      <c r="M308">
        <f t="shared" si="31"/>
        <v>0.2717</v>
      </c>
      <c r="N308">
        <f t="shared" si="32"/>
        <v>8.7500000000000008E-2</v>
      </c>
    </row>
    <row r="309" spans="1:14" x14ac:dyDescent="0.3">
      <c r="A309" s="1">
        <v>17</v>
      </c>
      <c r="B309" t="s">
        <v>864</v>
      </c>
      <c r="C309" t="s">
        <v>9792</v>
      </c>
      <c r="D309" t="s">
        <v>9793</v>
      </c>
      <c r="E309" t="s">
        <v>9794</v>
      </c>
      <c r="F309" t="s">
        <v>3565</v>
      </c>
      <c r="G309" t="s">
        <v>9795</v>
      </c>
      <c r="I309" t="str">
        <f t="shared" si="27"/>
        <v>N/A</v>
      </c>
      <c r="J309">
        <f t="shared" si="28"/>
        <v>0.1229</v>
      </c>
      <c r="K309">
        <f t="shared" si="29"/>
        <v>0.12330000000000001</v>
      </c>
      <c r="L309">
        <f t="shared" si="30"/>
        <v>0.1183</v>
      </c>
      <c r="M309">
        <f t="shared" si="31"/>
        <v>0.13830000000000001</v>
      </c>
      <c r="N309">
        <f t="shared" si="32"/>
        <v>0.13930000000000001</v>
      </c>
    </row>
    <row r="310" spans="1:14" x14ac:dyDescent="0.3">
      <c r="I310" t="str">
        <f t="shared" si="27"/>
        <v>N/A</v>
      </c>
      <c r="J310" t="str">
        <f t="shared" si="28"/>
        <v>N/A</v>
      </c>
      <c r="K310" t="str">
        <f t="shared" si="29"/>
        <v>N/A</v>
      </c>
      <c r="L310" t="str">
        <f t="shared" si="30"/>
        <v>N/A</v>
      </c>
      <c r="M310" t="str">
        <f t="shared" si="31"/>
        <v>N/A</v>
      </c>
      <c r="N310" t="str">
        <f t="shared" si="32"/>
        <v>N/A</v>
      </c>
    </row>
    <row r="311" spans="1:14" x14ac:dyDescent="0.3">
      <c r="B311" s="1" t="s">
        <v>307</v>
      </c>
      <c r="C311" s="1" t="s">
        <v>242</v>
      </c>
      <c r="D311" s="1" t="s">
        <v>243</v>
      </c>
      <c r="E311" s="1" t="s">
        <v>244</v>
      </c>
      <c r="F311" s="1" t="s">
        <v>245</v>
      </c>
      <c r="G311" s="1" t="s">
        <v>246</v>
      </c>
      <c r="H311" s="1" t="s">
        <v>247</v>
      </c>
      <c r="I311" t="str">
        <f t="shared" si="27"/>
        <v>pos_trend</v>
      </c>
      <c r="J311">
        <f t="shared" si="28"/>
        <v>2012</v>
      </c>
      <c r="K311">
        <f t="shared" si="29"/>
        <v>2013</v>
      </c>
      <c r="L311">
        <f t="shared" si="30"/>
        <v>2014</v>
      </c>
      <c r="M311">
        <f t="shared" si="31"/>
        <v>2015</v>
      </c>
      <c r="N311">
        <f t="shared" si="32"/>
        <v>2016</v>
      </c>
    </row>
    <row r="312" spans="1:14" x14ac:dyDescent="0.3">
      <c r="A312" s="1">
        <v>0</v>
      </c>
      <c r="B312" t="s">
        <v>870</v>
      </c>
      <c r="C312" t="s">
        <v>9796</v>
      </c>
      <c r="D312" t="s">
        <v>9797</v>
      </c>
      <c r="E312" t="s">
        <v>9798</v>
      </c>
      <c r="F312" t="s">
        <v>9799</v>
      </c>
      <c r="G312" t="s">
        <v>9800</v>
      </c>
      <c r="I312" t="str">
        <f t="shared" si="27"/>
        <v>N/A</v>
      </c>
      <c r="J312">
        <f t="shared" si="28"/>
        <v>-106630000</v>
      </c>
      <c r="K312">
        <f t="shared" si="29"/>
        <v>-117060000</v>
      </c>
      <c r="L312">
        <f t="shared" si="30"/>
        <v>-88120000</v>
      </c>
      <c r="M312">
        <f t="shared" si="31"/>
        <v>-86070000</v>
      </c>
      <c r="N312">
        <f t="shared" si="32"/>
        <v>-109360000</v>
      </c>
    </row>
    <row r="313" spans="1:14" x14ac:dyDescent="0.3">
      <c r="A313" s="1">
        <v>1</v>
      </c>
      <c r="B313" t="s">
        <v>876</v>
      </c>
      <c r="C313" t="s">
        <v>9796</v>
      </c>
      <c r="D313" t="s">
        <v>9797</v>
      </c>
      <c r="E313" t="s">
        <v>9798</v>
      </c>
      <c r="F313" t="s">
        <v>9799</v>
      </c>
      <c r="G313" t="s">
        <v>9800</v>
      </c>
      <c r="I313" t="str">
        <f t="shared" si="27"/>
        <v>N/A</v>
      </c>
      <c r="J313">
        <f t="shared" si="28"/>
        <v>-106630000</v>
      </c>
      <c r="K313">
        <f t="shared" si="29"/>
        <v>-117060000</v>
      </c>
      <c r="L313">
        <f t="shared" si="30"/>
        <v>-88120000</v>
      </c>
      <c r="M313">
        <f t="shared" si="31"/>
        <v>-86070000</v>
      </c>
      <c r="N313">
        <f t="shared" si="32"/>
        <v>-109360000</v>
      </c>
    </row>
    <row r="314" spans="1:14" x14ac:dyDescent="0.3">
      <c r="A314" s="1">
        <v>2</v>
      </c>
      <c r="B314" t="s">
        <v>882</v>
      </c>
      <c r="C314" t="s">
        <v>254</v>
      </c>
      <c r="D314" t="s">
        <v>254</v>
      </c>
      <c r="E314" t="s">
        <v>254</v>
      </c>
      <c r="F314" t="s">
        <v>254</v>
      </c>
      <c r="G314" t="s">
        <v>254</v>
      </c>
      <c r="I314" t="str">
        <f t="shared" si="27"/>
        <v>N/A</v>
      </c>
      <c r="J314" t="str">
        <f t="shared" si="28"/>
        <v>N/A</v>
      </c>
      <c r="K314" t="str">
        <f t="shared" si="29"/>
        <v>N/A</v>
      </c>
      <c r="L314" t="str">
        <f t="shared" si="30"/>
        <v>N/A</v>
      </c>
      <c r="M314" t="str">
        <f t="shared" si="31"/>
        <v>N/A</v>
      </c>
      <c r="N314" t="str">
        <f t="shared" si="32"/>
        <v>N/A</v>
      </c>
    </row>
    <row r="315" spans="1:14" x14ac:dyDescent="0.3">
      <c r="A315" s="1">
        <v>3</v>
      </c>
      <c r="B315" t="s">
        <v>888</v>
      </c>
      <c r="C315" t="s">
        <v>254</v>
      </c>
      <c r="D315" t="s">
        <v>8831</v>
      </c>
      <c r="E315" t="s">
        <v>9801</v>
      </c>
      <c r="F315" t="s">
        <v>9802</v>
      </c>
      <c r="G315" t="s">
        <v>9803</v>
      </c>
      <c r="I315" t="str">
        <f t="shared" si="27"/>
        <v>N/A</v>
      </c>
      <c r="J315" t="str">
        <f t="shared" si="28"/>
        <v>N/A</v>
      </c>
      <c r="K315">
        <f t="shared" si="29"/>
        <v>-9.7799999999999998E-2</v>
      </c>
      <c r="L315">
        <f t="shared" si="30"/>
        <v>0.2472</v>
      </c>
      <c r="M315">
        <f t="shared" si="31"/>
        <v>2.3300000000000001E-2</v>
      </c>
      <c r="N315">
        <f t="shared" si="32"/>
        <v>-0.27060000000000001</v>
      </c>
    </row>
    <row r="316" spans="1:14" x14ac:dyDescent="0.3">
      <c r="A316" s="1">
        <v>4</v>
      </c>
      <c r="B316" t="s">
        <v>893</v>
      </c>
      <c r="C316" t="s">
        <v>2655</v>
      </c>
      <c r="D316" t="s">
        <v>6639</v>
      </c>
      <c r="E316" t="s">
        <v>9344</v>
      </c>
      <c r="F316" t="s">
        <v>9804</v>
      </c>
      <c r="G316" t="s">
        <v>7019</v>
      </c>
      <c r="I316" t="str">
        <f t="shared" ref="I316:I379" si="33">IF(AND(K316&gt; J316, L316&gt; K316, M316&gt; L316, N316&gt; M316), "pos_trend", IF(AND(K316&lt; J316, L316&lt; K316, M316&lt; L316, N316&lt; M316), "neg_trend", "N/A"))</f>
        <v>N/A</v>
      </c>
      <c r="J316">
        <f t="shared" ref="J316:J379" si="34">IFERROR(IF(TRIM(C316)="-", "N/A", IF(RIGHT(C316,1)=")",IF(RIGHT(C316,2)="T)",-1000000000000*VALUE(MID(C316,2,LEN(C316)-3)),IF(RIGHT(C316,2)="M)",-1000000*VALUE(MID(C316,2,LEN(C316)-3)),IF(RIGHT(C316,2)="B)",-1000000000*VALUE(MID(C316,2,LEN(C316)-3)),IF(RIGHT(C316,2)="k)",-1000*VALUE(MID(C316,2,LEN(C316)-3)),VALUE(SUBSTITUTE(C316,",","")))))),IF(RIGHT(C316,1)="T",1000000000000*VALUE(LEFT(C316,LEN(C316)-1)),IF(RIGHT(C316,1)="M",1000000*VALUE(LEFT(C316,LEN(C316)-1)),IF(RIGHT(C316,1)="B",1000000000*VALUE(LEFT(C316,LEN(C316)-1)),IF(RIGHT(C316,1)="%",0.01*VALUE(LEFT(C316,LEN(C316)-1)),IF(RIGHT(C316,1)="k",1000*VALUE(LEFT(C316,LEN(C316)-1)),VALUE(SUBSTITUTE(C316,",",""))))))))),"N/A")</f>
        <v>-0.15050000000000002</v>
      </c>
      <c r="K316">
        <f t="shared" ref="K316:K379" si="35">IFERROR(IF(TRIM(D316)="-", "N/A", IF(RIGHT(D316,1)=")",IF(RIGHT(D316,2)="T)",-1000000000000*VALUE(MID(D316,2,LEN(D316)-3)),IF(RIGHT(D316,2)="M)",-1000000*VALUE(MID(D316,2,LEN(D316)-3)),IF(RIGHT(D316,2)="B)",-1000000000*VALUE(MID(D316,2,LEN(D316)-3)),IF(RIGHT(D316,2)="k)",-1000*VALUE(MID(D316,2,LEN(D316)-3)),VALUE(SUBSTITUTE(D316,",","")))))),IF(RIGHT(D316,1)="T",1000000000000*VALUE(LEFT(D316,LEN(D316)-1)),IF(RIGHT(D316,1)="M",1000000*VALUE(LEFT(D316,LEN(D316)-1)),IF(RIGHT(D316,1)="B",1000000000*VALUE(LEFT(D316,LEN(D316)-1)),IF(RIGHT(D316,1)="%",0.01*VALUE(LEFT(D316,LEN(D316)-1)),IF(RIGHT(D316,1)="k",1000*VALUE(LEFT(D316,LEN(D316)-1)),VALUE(SUBSTITUTE(D316,",",""))))))))),"N/A")</f>
        <v>-0.151</v>
      </c>
      <c r="L316">
        <f t="shared" ref="L316:L379" si="36">IFERROR(IF(TRIM(E316)="-", "N/A", IF(RIGHT(E316,1)=")",IF(RIGHT(E316,2)="T)",-1000000000000*VALUE(MID(E316,2,LEN(E316)-3)),IF(RIGHT(E316,2)="M)",-1000000*VALUE(MID(E316,2,LEN(E316)-3)),IF(RIGHT(E316,2)="B)",-1000000000*VALUE(MID(E316,2,LEN(E316)-3)),IF(RIGHT(E316,2)="k)",-1000*VALUE(MID(E316,2,LEN(E316)-3)),VALUE(SUBSTITUTE(E316,",","")))))),IF(RIGHT(E316,1)="T",1000000000000*VALUE(LEFT(E316,LEN(E316)-1)),IF(RIGHT(E316,1)="M",1000000*VALUE(LEFT(E316,LEN(E316)-1)),IF(RIGHT(E316,1)="B",1000000000*VALUE(LEFT(E316,LEN(E316)-1)),IF(RIGHT(E316,1)="%",0.01*VALUE(LEFT(E316,LEN(E316)-1)),IF(RIGHT(E316,1)="k",1000*VALUE(LEFT(E316,LEN(E316)-1)),VALUE(SUBSTITUTE(E316,",",""))))))))),"N/A")</f>
        <v>-0.1042</v>
      </c>
      <c r="M316">
        <f t="shared" ref="M316:M379" si="37">IFERROR(IF(TRIM(F316)="-", "N/A", IF(RIGHT(F316,1)=")",IF(RIGHT(F316,2)="T)",-1000000000000*VALUE(MID(F316,2,LEN(F316)-3)),IF(RIGHT(F316,2)="M)",-1000000*VALUE(MID(F316,2,LEN(F316)-3)),IF(RIGHT(F316,2)="B)",-1000000000*VALUE(MID(F316,2,LEN(F316)-3)),IF(RIGHT(F316,2)="k)",-1000*VALUE(MID(F316,2,LEN(F316)-3)),VALUE(SUBSTITUTE(F316,",","")))))),IF(RIGHT(F316,1)="T",1000000000000*VALUE(LEFT(F316,LEN(F316)-1)),IF(RIGHT(F316,1)="M",1000000*VALUE(LEFT(F316,LEN(F316)-1)),IF(RIGHT(F316,1)="B",1000000000*VALUE(LEFT(F316,LEN(F316)-1)),IF(RIGHT(F316,1)="%",0.01*VALUE(LEFT(F316,LEN(F316)-1)),IF(RIGHT(F316,1)="k",1000*VALUE(LEFT(F316,LEN(F316)-1)),VALUE(SUBSTITUTE(F316,",",""))))))))),"N/A")</f>
        <v>-9.3600000000000003E-2</v>
      </c>
      <c r="N316">
        <f t="shared" ref="N316:N379" si="38">IFERROR(IF(TRIM(G316)="-", "N/A", IF(RIGHT(G316,1)=")",IF(RIGHT(G316,2)="T)",-1000000000000*VALUE(MID(G316,2,LEN(G316)-3)),IF(RIGHT(G316,2)="M)",-1000000*VALUE(MID(G316,2,LEN(G316)-3)),IF(RIGHT(G316,2)="B)",-1000000000*VALUE(MID(G316,2,LEN(G316)-3)),IF(RIGHT(G316,2)="k)",-1000*VALUE(MID(G316,2,LEN(G316)-3)),VALUE(SUBSTITUTE(G316,",","")))))),IF(RIGHT(G316,1)="T",1000000000000*VALUE(LEFT(G316,LEN(G316)-1)),IF(RIGHT(G316,1)="M",1000000*VALUE(LEFT(G316,LEN(G316)-1)),IF(RIGHT(G316,1)="B",1000000000*VALUE(LEFT(G316,LEN(G316)-1)),IF(RIGHT(G316,1)="%",0.01*VALUE(LEFT(G316,LEN(G316)-1)),IF(RIGHT(G316,1)="k",1000*VALUE(LEFT(G316,LEN(G316)-1)),VALUE(SUBSTITUTE(G316,",",""))))))))),"N/A")</f>
        <v>-0.1101</v>
      </c>
    </row>
    <row r="317" spans="1:14" x14ac:dyDescent="0.3">
      <c r="A317" s="1">
        <v>5</v>
      </c>
      <c r="B317" t="s">
        <v>899</v>
      </c>
      <c r="C317" t="s">
        <v>254</v>
      </c>
      <c r="D317" t="s">
        <v>254</v>
      </c>
      <c r="E317" t="s">
        <v>254</v>
      </c>
      <c r="F317" t="s">
        <v>254</v>
      </c>
      <c r="G317" t="s">
        <v>254</v>
      </c>
      <c r="I317" t="str">
        <f t="shared" si="33"/>
        <v>N/A</v>
      </c>
      <c r="J317" t="str">
        <f t="shared" si="34"/>
        <v>N/A</v>
      </c>
      <c r="K317" t="str">
        <f t="shared" si="35"/>
        <v>N/A</v>
      </c>
      <c r="L317" t="str">
        <f t="shared" si="36"/>
        <v>N/A</v>
      </c>
      <c r="M317" t="str">
        <f t="shared" si="37"/>
        <v>N/A</v>
      </c>
      <c r="N317" t="str">
        <f t="shared" si="38"/>
        <v>N/A</v>
      </c>
    </row>
    <row r="318" spans="1:14" x14ac:dyDescent="0.3">
      <c r="A318" s="1">
        <v>6</v>
      </c>
      <c r="B318" t="s">
        <v>904</v>
      </c>
      <c r="C318" t="s">
        <v>254</v>
      </c>
      <c r="D318" t="s">
        <v>254</v>
      </c>
      <c r="E318" t="s">
        <v>254</v>
      </c>
      <c r="F318" t="s">
        <v>9805</v>
      </c>
      <c r="G318" t="s">
        <v>8605</v>
      </c>
      <c r="I318" t="str">
        <f t="shared" si="33"/>
        <v>N/A</v>
      </c>
      <c r="J318" t="str">
        <f t="shared" si="34"/>
        <v>N/A</v>
      </c>
      <c r="K318" t="str">
        <f t="shared" si="35"/>
        <v>N/A</v>
      </c>
      <c r="L318" t="str">
        <f t="shared" si="36"/>
        <v>N/A</v>
      </c>
      <c r="M318">
        <f t="shared" si="37"/>
        <v>3480000</v>
      </c>
      <c r="N318">
        <f t="shared" si="38"/>
        <v>4510000</v>
      </c>
    </row>
    <row r="319" spans="1:14" x14ac:dyDescent="0.3">
      <c r="A319" s="1">
        <v>7</v>
      </c>
      <c r="B319" t="s">
        <v>906</v>
      </c>
      <c r="C319" t="s">
        <v>7240</v>
      </c>
      <c r="D319" t="s">
        <v>2687</v>
      </c>
      <c r="E319" t="s">
        <v>9806</v>
      </c>
      <c r="F319" t="s">
        <v>254</v>
      </c>
      <c r="G319" t="s">
        <v>254</v>
      </c>
      <c r="I319" t="str">
        <f t="shared" si="33"/>
        <v>N/A</v>
      </c>
      <c r="J319">
        <f t="shared" si="34"/>
        <v>6370000</v>
      </c>
      <c r="K319">
        <f t="shared" si="35"/>
        <v>16059999.999999998</v>
      </c>
      <c r="L319">
        <f t="shared" si="36"/>
        <v>9790000</v>
      </c>
      <c r="M319" t="str">
        <f t="shared" si="37"/>
        <v>N/A</v>
      </c>
      <c r="N319" t="str">
        <f t="shared" si="38"/>
        <v>N/A</v>
      </c>
    </row>
    <row r="320" spans="1:14" x14ac:dyDescent="0.3">
      <c r="A320" s="1">
        <v>8</v>
      </c>
      <c r="B320" t="s">
        <v>908</v>
      </c>
      <c r="C320" t="s">
        <v>9807</v>
      </c>
      <c r="D320" t="s">
        <v>9808</v>
      </c>
      <c r="E320" t="s">
        <v>9809</v>
      </c>
      <c r="F320" t="s">
        <v>254</v>
      </c>
      <c r="G320" t="s">
        <v>254</v>
      </c>
      <c r="I320" t="str">
        <f t="shared" si="33"/>
        <v>N/A</v>
      </c>
      <c r="J320">
        <f t="shared" si="34"/>
        <v>-30990000</v>
      </c>
      <c r="K320">
        <f t="shared" si="35"/>
        <v>-25350000</v>
      </c>
      <c r="L320">
        <f t="shared" si="36"/>
        <v>-9160000</v>
      </c>
      <c r="M320" t="str">
        <f t="shared" si="37"/>
        <v>N/A</v>
      </c>
      <c r="N320" t="str">
        <f t="shared" si="38"/>
        <v>N/A</v>
      </c>
    </row>
    <row r="321" spans="1:14" x14ac:dyDescent="0.3">
      <c r="A321" s="1">
        <v>9</v>
      </c>
      <c r="B321" t="s">
        <v>909</v>
      </c>
      <c r="C321" t="s">
        <v>9810</v>
      </c>
      <c r="D321" t="s">
        <v>9811</v>
      </c>
      <c r="E321" t="s">
        <v>7705</v>
      </c>
      <c r="F321" t="s">
        <v>254</v>
      </c>
      <c r="G321" t="s">
        <v>254</v>
      </c>
      <c r="I321" t="str">
        <f t="shared" si="33"/>
        <v>N/A</v>
      </c>
      <c r="J321">
        <f t="shared" si="34"/>
        <v>37370000</v>
      </c>
      <c r="K321">
        <f t="shared" si="35"/>
        <v>41400000</v>
      </c>
      <c r="L321">
        <f t="shared" si="36"/>
        <v>18950000</v>
      </c>
      <c r="M321" t="str">
        <f t="shared" si="37"/>
        <v>N/A</v>
      </c>
      <c r="N321" t="str">
        <f t="shared" si="38"/>
        <v>N/A</v>
      </c>
    </row>
    <row r="322" spans="1:14" x14ac:dyDescent="0.3">
      <c r="A322" s="1">
        <v>10</v>
      </c>
      <c r="B322" t="s">
        <v>910</v>
      </c>
      <c r="C322" t="s">
        <v>254</v>
      </c>
      <c r="D322" t="s">
        <v>254</v>
      </c>
      <c r="E322" t="s">
        <v>254</v>
      </c>
      <c r="F322" t="s">
        <v>254</v>
      </c>
      <c r="G322" t="s">
        <v>254</v>
      </c>
      <c r="I322" t="str">
        <f t="shared" si="33"/>
        <v>N/A</v>
      </c>
      <c r="J322" t="str">
        <f t="shared" si="34"/>
        <v>N/A</v>
      </c>
      <c r="K322" t="str">
        <f t="shared" si="35"/>
        <v>N/A</v>
      </c>
      <c r="L322" t="str">
        <f t="shared" si="36"/>
        <v>N/A</v>
      </c>
      <c r="M322" t="str">
        <f t="shared" si="37"/>
        <v>N/A</v>
      </c>
      <c r="N322" t="str">
        <f t="shared" si="38"/>
        <v>N/A</v>
      </c>
    </row>
    <row r="323" spans="1:14" x14ac:dyDescent="0.3">
      <c r="A323" s="1">
        <v>11</v>
      </c>
      <c r="B323" t="s">
        <v>914</v>
      </c>
      <c r="C323" t="s">
        <v>9812</v>
      </c>
      <c r="D323" t="s">
        <v>9813</v>
      </c>
      <c r="E323" t="s">
        <v>4138</v>
      </c>
      <c r="F323" t="s">
        <v>254</v>
      </c>
      <c r="G323" t="s">
        <v>254</v>
      </c>
      <c r="I323" t="str">
        <f t="shared" si="33"/>
        <v>N/A</v>
      </c>
      <c r="J323">
        <f t="shared" si="34"/>
        <v>224000</v>
      </c>
      <c r="K323">
        <f t="shared" si="35"/>
        <v>11150000</v>
      </c>
      <c r="L323">
        <f t="shared" si="36"/>
        <v>13140000</v>
      </c>
      <c r="M323" t="str">
        <f t="shared" si="37"/>
        <v>N/A</v>
      </c>
      <c r="N323" t="str">
        <f t="shared" si="38"/>
        <v>N/A</v>
      </c>
    </row>
    <row r="324" spans="1:14" x14ac:dyDescent="0.3">
      <c r="A324" s="1">
        <v>12</v>
      </c>
      <c r="B324" t="s">
        <v>915</v>
      </c>
      <c r="C324" t="s">
        <v>9814</v>
      </c>
      <c r="D324" t="s">
        <v>9815</v>
      </c>
      <c r="E324" t="s">
        <v>9816</v>
      </c>
      <c r="F324" t="s">
        <v>9817</v>
      </c>
      <c r="G324" t="s">
        <v>9818</v>
      </c>
      <c r="I324" t="str">
        <f t="shared" si="33"/>
        <v>N/A</v>
      </c>
      <c r="J324">
        <f t="shared" si="34"/>
        <v>-100030000</v>
      </c>
      <c r="K324">
        <f t="shared" si="35"/>
        <v>-89860000</v>
      </c>
      <c r="L324">
        <f t="shared" si="36"/>
        <v>-65190000</v>
      </c>
      <c r="M324">
        <f t="shared" si="37"/>
        <v>-82590000</v>
      </c>
      <c r="N324">
        <f t="shared" si="38"/>
        <v>-104850000</v>
      </c>
    </row>
    <row r="325" spans="1:14" x14ac:dyDescent="0.3">
      <c r="A325" s="1">
        <v>13</v>
      </c>
      <c r="B325" t="s">
        <v>921</v>
      </c>
      <c r="C325" t="s">
        <v>254</v>
      </c>
      <c r="D325" t="s">
        <v>9819</v>
      </c>
      <c r="E325" t="s">
        <v>9820</v>
      </c>
      <c r="F325" t="s">
        <v>9821</v>
      </c>
      <c r="G325" t="s">
        <v>9822</v>
      </c>
      <c r="I325" t="str">
        <f t="shared" si="33"/>
        <v>N/A</v>
      </c>
      <c r="J325" t="str">
        <f t="shared" si="34"/>
        <v>N/A</v>
      </c>
      <c r="K325">
        <f t="shared" si="35"/>
        <v>0.1018</v>
      </c>
      <c r="L325">
        <f t="shared" si="36"/>
        <v>0.27450000000000002</v>
      </c>
      <c r="M325">
        <f t="shared" si="37"/>
        <v>-0.26690000000000003</v>
      </c>
      <c r="N325">
        <f t="shared" si="38"/>
        <v>-0.26950000000000002</v>
      </c>
    </row>
    <row r="326" spans="1:14" x14ac:dyDescent="0.3">
      <c r="A326" s="1">
        <v>14</v>
      </c>
      <c r="B326" t="s">
        <v>926</v>
      </c>
      <c r="C326" t="s">
        <v>9823</v>
      </c>
      <c r="D326" t="s">
        <v>9824</v>
      </c>
      <c r="E326" t="s">
        <v>9825</v>
      </c>
      <c r="F326" t="s">
        <v>9826</v>
      </c>
      <c r="G326" t="s">
        <v>9827</v>
      </c>
      <c r="I326" t="str">
        <f t="shared" si="33"/>
        <v>N/A</v>
      </c>
      <c r="J326">
        <f t="shared" si="34"/>
        <v>-0.14119999999999999</v>
      </c>
      <c r="K326">
        <f t="shared" si="35"/>
        <v>-0.1159</v>
      </c>
      <c r="L326">
        <f t="shared" si="36"/>
        <v>-7.7100000000000002E-2</v>
      </c>
      <c r="M326">
        <f t="shared" si="37"/>
        <v>-8.9800000000000005E-2</v>
      </c>
      <c r="N326">
        <f t="shared" si="38"/>
        <v>-0.10560000000000001</v>
      </c>
    </row>
    <row r="327" spans="1:14" x14ac:dyDescent="0.3">
      <c r="I327" t="str">
        <f t="shared" si="33"/>
        <v>N/A</v>
      </c>
      <c r="J327" t="str">
        <f t="shared" si="34"/>
        <v>N/A</v>
      </c>
      <c r="K327" t="str">
        <f t="shared" si="35"/>
        <v>N/A</v>
      </c>
      <c r="L327" t="str">
        <f t="shared" si="36"/>
        <v>N/A</v>
      </c>
      <c r="M327" t="str">
        <f t="shared" si="37"/>
        <v>N/A</v>
      </c>
      <c r="N327" t="str">
        <f t="shared" si="38"/>
        <v>N/A</v>
      </c>
    </row>
    <row r="328" spans="1:14" x14ac:dyDescent="0.3">
      <c r="B328" s="1" t="s">
        <v>307</v>
      </c>
      <c r="C328" s="1" t="s">
        <v>242</v>
      </c>
      <c r="D328" s="1" t="s">
        <v>243</v>
      </c>
      <c r="E328" s="1" t="s">
        <v>244</v>
      </c>
      <c r="F328" s="1" t="s">
        <v>245</v>
      </c>
      <c r="G328" s="1" t="s">
        <v>246</v>
      </c>
      <c r="H328" s="1" t="s">
        <v>247</v>
      </c>
      <c r="I328" t="str">
        <f t="shared" si="33"/>
        <v>pos_trend</v>
      </c>
      <c r="J328">
        <f t="shared" si="34"/>
        <v>2012</v>
      </c>
      <c r="K328">
        <f t="shared" si="35"/>
        <v>2013</v>
      </c>
      <c r="L328">
        <f t="shared" si="36"/>
        <v>2014</v>
      </c>
      <c r="M328">
        <f t="shared" si="37"/>
        <v>2015</v>
      </c>
      <c r="N328">
        <f t="shared" si="38"/>
        <v>2016</v>
      </c>
    </row>
    <row r="329" spans="1:14" x14ac:dyDescent="0.3">
      <c r="A329" s="1">
        <v>0</v>
      </c>
      <c r="B329" t="s">
        <v>932</v>
      </c>
      <c r="C329" t="s">
        <v>254</v>
      </c>
      <c r="D329" t="s">
        <v>254</v>
      </c>
      <c r="E329" t="s">
        <v>254</v>
      </c>
      <c r="F329" t="s">
        <v>254</v>
      </c>
      <c r="G329" t="s">
        <v>254</v>
      </c>
      <c r="I329" t="str">
        <f t="shared" si="33"/>
        <v>N/A</v>
      </c>
      <c r="J329" t="str">
        <f t="shared" si="34"/>
        <v>N/A</v>
      </c>
      <c r="K329" t="str">
        <f t="shared" si="35"/>
        <v>N/A</v>
      </c>
      <c r="L329" t="str">
        <f t="shared" si="36"/>
        <v>N/A</v>
      </c>
      <c r="M329" t="str">
        <f t="shared" si="37"/>
        <v>N/A</v>
      </c>
      <c r="N329" t="str">
        <f t="shared" si="38"/>
        <v>N/A</v>
      </c>
    </row>
    <row r="330" spans="1:14" x14ac:dyDescent="0.3">
      <c r="A330" s="1">
        <v>1</v>
      </c>
      <c r="B330" t="s">
        <v>933</v>
      </c>
      <c r="C330" t="s">
        <v>254</v>
      </c>
      <c r="D330" t="s">
        <v>254</v>
      </c>
      <c r="E330" t="s">
        <v>254</v>
      </c>
      <c r="F330" t="s">
        <v>254</v>
      </c>
      <c r="G330" t="s">
        <v>254</v>
      </c>
      <c r="I330" t="str">
        <f t="shared" si="33"/>
        <v>N/A</v>
      </c>
      <c r="J330" t="str">
        <f t="shared" si="34"/>
        <v>N/A</v>
      </c>
      <c r="K330" t="str">
        <f t="shared" si="35"/>
        <v>N/A</v>
      </c>
      <c r="L330" t="str">
        <f t="shared" si="36"/>
        <v>N/A</v>
      </c>
      <c r="M330" t="str">
        <f t="shared" si="37"/>
        <v>N/A</v>
      </c>
      <c r="N330" t="str">
        <f t="shared" si="38"/>
        <v>N/A</v>
      </c>
    </row>
    <row r="331" spans="1:14" x14ac:dyDescent="0.3">
      <c r="A331" s="1">
        <v>2</v>
      </c>
      <c r="B331" t="s">
        <v>436</v>
      </c>
      <c r="C331" t="s">
        <v>254</v>
      </c>
      <c r="D331" t="s">
        <v>254</v>
      </c>
      <c r="E331" t="s">
        <v>254</v>
      </c>
      <c r="F331" t="s">
        <v>254</v>
      </c>
      <c r="G331" t="s">
        <v>254</v>
      </c>
      <c r="I331" t="str">
        <f t="shared" si="33"/>
        <v>N/A</v>
      </c>
      <c r="J331" t="str">
        <f t="shared" si="34"/>
        <v>N/A</v>
      </c>
      <c r="K331" t="str">
        <f t="shared" si="35"/>
        <v>N/A</v>
      </c>
      <c r="L331" t="str">
        <f t="shared" si="36"/>
        <v>N/A</v>
      </c>
      <c r="M331" t="str">
        <f t="shared" si="37"/>
        <v>N/A</v>
      </c>
      <c r="N331" t="str">
        <f t="shared" si="38"/>
        <v>N/A</v>
      </c>
    </row>
    <row r="332" spans="1:14" x14ac:dyDescent="0.3">
      <c r="A332" s="1">
        <v>3</v>
      </c>
      <c r="B332" t="s">
        <v>934</v>
      </c>
      <c r="C332" t="s">
        <v>9068</v>
      </c>
      <c r="D332" t="s">
        <v>3320</v>
      </c>
      <c r="E332" t="s">
        <v>9828</v>
      </c>
      <c r="F332" t="s">
        <v>9829</v>
      </c>
      <c r="G332" t="s">
        <v>9830</v>
      </c>
      <c r="I332" t="str">
        <f t="shared" si="33"/>
        <v>N/A</v>
      </c>
      <c r="J332">
        <f t="shared" si="34"/>
        <v>1890000</v>
      </c>
      <c r="K332">
        <f t="shared" si="35"/>
        <v>1550000</v>
      </c>
      <c r="L332">
        <f t="shared" si="36"/>
        <v>-88520000</v>
      </c>
      <c r="M332">
        <f t="shared" si="37"/>
        <v>-87140000</v>
      </c>
      <c r="N332">
        <f t="shared" si="38"/>
        <v>-92860000</v>
      </c>
    </row>
    <row r="333" spans="1:14" x14ac:dyDescent="0.3">
      <c r="A333" s="1">
        <v>4</v>
      </c>
      <c r="B333" t="s">
        <v>940</v>
      </c>
      <c r="C333" t="s">
        <v>254</v>
      </c>
      <c r="D333" t="s">
        <v>254</v>
      </c>
      <c r="E333" t="s">
        <v>9831</v>
      </c>
      <c r="F333" t="s">
        <v>9832</v>
      </c>
      <c r="G333" t="s">
        <v>9833</v>
      </c>
      <c r="I333" t="str">
        <f t="shared" si="33"/>
        <v>N/A</v>
      </c>
      <c r="J333" t="str">
        <f t="shared" si="34"/>
        <v>N/A</v>
      </c>
      <c r="K333" t="str">
        <f t="shared" si="35"/>
        <v>N/A</v>
      </c>
      <c r="L333">
        <f t="shared" si="36"/>
        <v>-100000000</v>
      </c>
      <c r="M333">
        <f t="shared" si="37"/>
        <v>-95550000</v>
      </c>
      <c r="N333">
        <f t="shared" si="38"/>
        <v>-94990000</v>
      </c>
    </row>
    <row r="334" spans="1:14" x14ac:dyDescent="0.3">
      <c r="A334" s="1">
        <v>5</v>
      </c>
      <c r="B334" t="s">
        <v>946</v>
      </c>
      <c r="C334" t="s">
        <v>9068</v>
      </c>
      <c r="D334" t="s">
        <v>3320</v>
      </c>
      <c r="E334" t="s">
        <v>9834</v>
      </c>
      <c r="F334" t="s">
        <v>9835</v>
      </c>
      <c r="G334" t="s">
        <v>4734</v>
      </c>
      <c r="I334" t="str">
        <f t="shared" si="33"/>
        <v>N/A</v>
      </c>
      <c r="J334">
        <f t="shared" si="34"/>
        <v>1890000</v>
      </c>
      <c r="K334">
        <f t="shared" si="35"/>
        <v>1550000</v>
      </c>
      <c r="L334">
        <f t="shared" si="36"/>
        <v>11480000</v>
      </c>
      <c r="M334">
        <f t="shared" si="37"/>
        <v>8410000</v>
      </c>
      <c r="N334">
        <f t="shared" si="38"/>
        <v>2130000</v>
      </c>
    </row>
    <row r="335" spans="1:14" x14ac:dyDescent="0.3">
      <c r="A335" s="1">
        <v>6</v>
      </c>
      <c r="B335" t="s">
        <v>952</v>
      </c>
      <c r="C335" t="s">
        <v>254</v>
      </c>
      <c r="D335" t="s">
        <v>254</v>
      </c>
      <c r="E335" t="s">
        <v>254</v>
      </c>
      <c r="F335" t="s">
        <v>254</v>
      </c>
      <c r="G335" t="s">
        <v>254</v>
      </c>
      <c r="I335" t="str">
        <f t="shared" si="33"/>
        <v>N/A</v>
      </c>
      <c r="J335" t="str">
        <f t="shared" si="34"/>
        <v>N/A</v>
      </c>
      <c r="K335" t="str">
        <f t="shared" si="35"/>
        <v>N/A</v>
      </c>
      <c r="L335" t="str">
        <f t="shared" si="36"/>
        <v>N/A</v>
      </c>
      <c r="M335" t="str">
        <f t="shared" si="37"/>
        <v>N/A</v>
      </c>
      <c r="N335" t="str">
        <f t="shared" si="38"/>
        <v>N/A</v>
      </c>
    </row>
    <row r="336" spans="1:14" x14ac:dyDescent="0.3">
      <c r="A336" s="1">
        <v>7</v>
      </c>
      <c r="B336" t="s">
        <v>958</v>
      </c>
      <c r="C336" t="s">
        <v>9068</v>
      </c>
      <c r="D336" t="s">
        <v>3320</v>
      </c>
      <c r="E336" t="s">
        <v>9834</v>
      </c>
      <c r="F336" t="s">
        <v>9835</v>
      </c>
      <c r="G336" t="s">
        <v>4734</v>
      </c>
      <c r="I336" t="str">
        <f t="shared" si="33"/>
        <v>N/A</v>
      </c>
      <c r="J336">
        <f t="shared" si="34"/>
        <v>1890000</v>
      </c>
      <c r="K336">
        <f t="shared" si="35"/>
        <v>1550000</v>
      </c>
      <c r="L336">
        <f t="shared" si="36"/>
        <v>11480000</v>
      </c>
      <c r="M336">
        <f t="shared" si="37"/>
        <v>8410000</v>
      </c>
      <c r="N336">
        <f t="shared" si="38"/>
        <v>2130000</v>
      </c>
    </row>
    <row r="337" spans="1:14" x14ac:dyDescent="0.3">
      <c r="A337" s="1">
        <v>8</v>
      </c>
      <c r="B337" t="s">
        <v>964</v>
      </c>
      <c r="C337" t="s">
        <v>254</v>
      </c>
      <c r="D337" t="s">
        <v>254</v>
      </c>
      <c r="E337" t="s">
        <v>5989</v>
      </c>
      <c r="F337" t="s">
        <v>9836</v>
      </c>
      <c r="G337" t="s">
        <v>1323</v>
      </c>
      <c r="I337" t="str">
        <f t="shared" si="33"/>
        <v>N/A</v>
      </c>
      <c r="J337" t="str">
        <f t="shared" si="34"/>
        <v>N/A</v>
      </c>
      <c r="K337" t="str">
        <f t="shared" si="35"/>
        <v>N/A</v>
      </c>
      <c r="L337">
        <f t="shared" si="36"/>
        <v>58000000</v>
      </c>
      <c r="M337">
        <f t="shared" si="37"/>
        <v>42500000</v>
      </c>
      <c r="N337">
        <f t="shared" si="38"/>
        <v>47500000</v>
      </c>
    </row>
    <row r="338" spans="1:14" x14ac:dyDescent="0.3">
      <c r="A338" s="1">
        <v>9</v>
      </c>
      <c r="B338" t="s">
        <v>970</v>
      </c>
      <c r="C338" t="s">
        <v>254</v>
      </c>
      <c r="D338" t="s">
        <v>254</v>
      </c>
      <c r="E338" t="s">
        <v>254</v>
      </c>
      <c r="F338" t="s">
        <v>254</v>
      </c>
      <c r="G338" t="s">
        <v>254</v>
      </c>
      <c r="I338" t="str">
        <f t="shared" si="33"/>
        <v>N/A</v>
      </c>
      <c r="J338" t="str">
        <f t="shared" si="34"/>
        <v>N/A</v>
      </c>
      <c r="K338" t="str">
        <f t="shared" si="35"/>
        <v>N/A</v>
      </c>
      <c r="L338" t="str">
        <f t="shared" si="36"/>
        <v>N/A</v>
      </c>
      <c r="M338" t="str">
        <f t="shared" si="37"/>
        <v>N/A</v>
      </c>
      <c r="N338" t="str">
        <f t="shared" si="38"/>
        <v>N/A</v>
      </c>
    </row>
    <row r="339" spans="1:14" x14ac:dyDescent="0.3">
      <c r="A339" s="1">
        <v>10</v>
      </c>
      <c r="B339" t="s">
        <v>971</v>
      </c>
      <c r="C339" t="s">
        <v>254</v>
      </c>
      <c r="D339" t="s">
        <v>254</v>
      </c>
      <c r="E339" t="s">
        <v>5989</v>
      </c>
      <c r="F339" t="s">
        <v>9836</v>
      </c>
      <c r="G339" t="s">
        <v>1323</v>
      </c>
      <c r="I339" t="str">
        <f t="shared" si="33"/>
        <v>N/A</v>
      </c>
      <c r="J339" t="str">
        <f t="shared" si="34"/>
        <v>N/A</v>
      </c>
      <c r="K339" t="str">
        <f t="shared" si="35"/>
        <v>N/A</v>
      </c>
      <c r="L339">
        <f t="shared" si="36"/>
        <v>58000000</v>
      </c>
      <c r="M339">
        <f t="shared" si="37"/>
        <v>42500000</v>
      </c>
      <c r="N339">
        <f t="shared" si="38"/>
        <v>47500000</v>
      </c>
    </row>
    <row r="340" spans="1:14" x14ac:dyDescent="0.3">
      <c r="A340" s="1">
        <v>11</v>
      </c>
      <c r="B340" t="s">
        <v>972</v>
      </c>
      <c r="C340" t="s">
        <v>254</v>
      </c>
      <c r="D340" t="s">
        <v>254</v>
      </c>
      <c r="E340" t="s">
        <v>7376</v>
      </c>
      <c r="F340" t="s">
        <v>9837</v>
      </c>
      <c r="G340" t="s">
        <v>1472</v>
      </c>
      <c r="I340" t="str">
        <f t="shared" si="33"/>
        <v>N/A</v>
      </c>
      <c r="J340" t="str">
        <f t="shared" si="34"/>
        <v>N/A</v>
      </c>
      <c r="K340" t="str">
        <f t="shared" si="35"/>
        <v>N/A</v>
      </c>
      <c r="L340">
        <f t="shared" si="36"/>
        <v>125000000</v>
      </c>
      <c r="M340">
        <f t="shared" si="37"/>
        <v>529400000</v>
      </c>
      <c r="N340">
        <f t="shared" si="38"/>
        <v>1180000000</v>
      </c>
    </row>
    <row r="341" spans="1:14" x14ac:dyDescent="0.3">
      <c r="A341" s="1">
        <v>12</v>
      </c>
      <c r="B341" t="s">
        <v>978</v>
      </c>
      <c r="C341" t="s">
        <v>254</v>
      </c>
      <c r="D341" t="s">
        <v>254</v>
      </c>
      <c r="E341" t="s">
        <v>1733</v>
      </c>
      <c r="F341" t="s">
        <v>9838</v>
      </c>
      <c r="G341" t="s">
        <v>1578</v>
      </c>
      <c r="I341" t="str">
        <f t="shared" si="33"/>
        <v>N/A</v>
      </c>
      <c r="J341" t="str">
        <f t="shared" si="34"/>
        <v>N/A</v>
      </c>
      <c r="K341" t="str">
        <f t="shared" si="35"/>
        <v>N/A</v>
      </c>
      <c r="L341">
        <f t="shared" si="36"/>
        <v>-67000000</v>
      </c>
      <c r="M341">
        <f t="shared" si="37"/>
        <v>-486900000</v>
      </c>
      <c r="N341">
        <f t="shared" si="38"/>
        <v>-1130000000</v>
      </c>
    </row>
    <row r="342" spans="1:14" x14ac:dyDescent="0.3">
      <c r="A342" s="1">
        <v>13</v>
      </c>
      <c r="B342" t="s">
        <v>817</v>
      </c>
      <c r="C342" t="s">
        <v>5156</v>
      </c>
      <c r="D342" t="s">
        <v>9839</v>
      </c>
      <c r="E342" t="s">
        <v>9840</v>
      </c>
      <c r="F342" t="s">
        <v>9841</v>
      </c>
      <c r="G342" t="s">
        <v>9842</v>
      </c>
      <c r="I342" t="str">
        <f t="shared" si="33"/>
        <v>N/A</v>
      </c>
      <c r="J342">
        <f t="shared" si="34"/>
        <v>3750000</v>
      </c>
      <c r="K342">
        <f t="shared" si="35"/>
        <v>681000</v>
      </c>
      <c r="L342">
        <f t="shared" si="36"/>
        <v>3360000</v>
      </c>
      <c r="M342">
        <f t="shared" si="37"/>
        <v>3930000</v>
      </c>
      <c r="N342">
        <f t="shared" si="38"/>
        <v>10000</v>
      </c>
    </row>
    <row r="343" spans="1:14" x14ac:dyDescent="0.3">
      <c r="A343" s="1">
        <v>14</v>
      </c>
      <c r="B343" t="s">
        <v>910</v>
      </c>
      <c r="C343" t="s">
        <v>5548</v>
      </c>
      <c r="D343" t="s">
        <v>2012</v>
      </c>
      <c r="E343" t="s">
        <v>9843</v>
      </c>
      <c r="F343" t="s">
        <v>9844</v>
      </c>
      <c r="G343" t="s">
        <v>9845</v>
      </c>
      <c r="I343" t="str">
        <f t="shared" si="33"/>
        <v>N/A</v>
      </c>
      <c r="J343">
        <f t="shared" si="34"/>
        <v>-271000</v>
      </c>
      <c r="K343">
        <f t="shared" si="35"/>
        <v>-527000</v>
      </c>
      <c r="L343">
        <f t="shared" si="36"/>
        <v>-445000</v>
      </c>
      <c r="M343">
        <f t="shared" si="37"/>
        <v>-293000</v>
      </c>
      <c r="N343">
        <f t="shared" si="38"/>
        <v>-323000</v>
      </c>
    </row>
    <row r="344" spans="1:14" x14ac:dyDescent="0.3">
      <c r="A344" s="1">
        <v>15</v>
      </c>
      <c r="B344" t="s">
        <v>914</v>
      </c>
      <c r="C344" t="s">
        <v>8377</v>
      </c>
      <c r="D344" t="s">
        <v>3833</v>
      </c>
      <c r="E344" t="s">
        <v>1619</v>
      </c>
      <c r="F344" t="s">
        <v>1955</v>
      </c>
      <c r="G344" t="s">
        <v>9846</v>
      </c>
      <c r="I344" t="str">
        <f t="shared" si="33"/>
        <v>N/A</v>
      </c>
      <c r="J344">
        <f t="shared" si="34"/>
        <v>4019999.9999999995</v>
      </c>
      <c r="K344">
        <f t="shared" si="35"/>
        <v>1210000</v>
      </c>
      <c r="L344">
        <f t="shared" si="36"/>
        <v>3800000</v>
      </c>
      <c r="M344">
        <f t="shared" si="37"/>
        <v>4220000</v>
      </c>
      <c r="N344">
        <f t="shared" si="38"/>
        <v>333000</v>
      </c>
    </row>
    <row r="345" spans="1:14" x14ac:dyDescent="0.3">
      <c r="A345" s="1">
        <v>16</v>
      </c>
      <c r="B345" t="s">
        <v>990</v>
      </c>
      <c r="C345" t="s">
        <v>9214</v>
      </c>
      <c r="D345" t="s">
        <v>6778</v>
      </c>
      <c r="E345" t="s">
        <v>9847</v>
      </c>
      <c r="F345" t="s">
        <v>9848</v>
      </c>
      <c r="G345" t="s">
        <v>6355</v>
      </c>
      <c r="I345" t="str">
        <f t="shared" si="33"/>
        <v>neg_trend</v>
      </c>
      <c r="J345">
        <f t="shared" si="34"/>
        <v>5640000</v>
      </c>
      <c r="K345">
        <f t="shared" si="35"/>
        <v>2230000</v>
      </c>
      <c r="L345">
        <f t="shared" si="36"/>
        <v>-27160000</v>
      </c>
      <c r="M345">
        <f t="shared" si="37"/>
        <v>-40710000</v>
      </c>
      <c r="N345">
        <f t="shared" si="38"/>
        <v>-45350000</v>
      </c>
    </row>
    <row r="346" spans="1:14" x14ac:dyDescent="0.3">
      <c r="A346" s="1">
        <v>17</v>
      </c>
      <c r="B346" t="s">
        <v>996</v>
      </c>
      <c r="C346" t="s">
        <v>254</v>
      </c>
      <c r="D346" t="s">
        <v>9849</v>
      </c>
      <c r="E346" t="s">
        <v>9850</v>
      </c>
      <c r="F346" t="s">
        <v>9851</v>
      </c>
      <c r="G346" t="s">
        <v>3386</v>
      </c>
      <c r="I346" t="str">
        <f t="shared" si="33"/>
        <v>N/A</v>
      </c>
      <c r="J346" t="str">
        <f t="shared" si="34"/>
        <v>N/A</v>
      </c>
      <c r="K346">
        <f t="shared" si="35"/>
        <v>-0.60409999999999997</v>
      </c>
      <c r="L346">
        <f t="shared" si="36"/>
        <v>-13.169400000000001</v>
      </c>
      <c r="M346">
        <f t="shared" si="37"/>
        <v>-0.49880000000000002</v>
      </c>
      <c r="N346">
        <f t="shared" si="38"/>
        <v>-0.1139</v>
      </c>
    </row>
    <row r="347" spans="1:14" x14ac:dyDescent="0.3">
      <c r="A347" s="1">
        <v>18</v>
      </c>
      <c r="B347" t="s">
        <v>1001</v>
      </c>
      <c r="C347" t="s">
        <v>5691</v>
      </c>
      <c r="D347" t="s">
        <v>7329</v>
      </c>
      <c r="E347" t="s">
        <v>9852</v>
      </c>
      <c r="F347" t="s">
        <v>9853</v>
      </c>
      <c r="G347" t="s">
        <v>9854</v>
      </c>
      <c r="I347" t="str">
        <f t="shared" si="33"/>
        <v>neg_trend</v>
      </c>
      <c r="J347">
        <f t="shared" si="34"/>
        <v>8.0000000000000002E-3</v>
      </c>
      <c r="K347">
        <f t="shared" si="35"/>
        <v>2.8999999999999998E-3</v>
      </c>
      <c r="L347">
        <f t="shared" si="36"/>
        <v>-3.2100000000000004E-2</v>
      </c>
      <c r="M347">
        <f t="shared" si="37"/>
        <v>-4.4299999999999999E-2</v>
      </c>
      <c r="N347">
        <f t="shared" si="38"/>
        <v>-4.5700000000000005E-2</v>
      </c>
    </row>
    <row r="348" spans="1:14" x14ac:dyDescent="0.3">
      <c r="A348" s="1">
        <v>19</v>
      </c>
      <c r="B348" t="s">
        <v>1007</v>
      </c>
      <c r="C348" t="s">
        <v>254</v>
      </c>
      <c r="D348" t="s">
        <v>254</v>
      </c>
      <c r="E348" t="s">
        <v>254</v>
      </c>
      <c r="F348" t="s">
        <v>254</v>
      </c>
      <c r="G348" t="s">
        <v>254</v>
      </c>
      <c r="I348" t="str">
        <f t="shared" si="33"/>
        <v>N/A</v>
      </c>
      <c r="J348" t="str">
        <f t="shared" si="34"/>
        <v>N/A</v>
      </c>
      <c r="K348" t="str">
        <f t="shared" si="35"/>
        <v>N/A</v>
      </c>
      <c r="L348" t="str">
        <f t="shared" si="36"/>
        <v>N/A</v>
      </c>
      <c r="M348" t="str">
        <f t="shared" si="37"/>
        <v>N/A</v>
      </c>
      <c r="N348" t="str">
        <f t="shared" si="38"/>
        <v>N/A</v>
      </c>
    </row>
    <row r="349" spans="1:14" x14ac:dyDescent="0.3">
      <c r="A349" s="1">
        <v>20</v>
      </c>
      <c r="B349" t="s">
        <v>1013</v>
      </c>
      <c r="C349" t="s">
        <v>1014</v>
      </c>
      <c r="D349" t="s">
        <v>1014</v>
      </c>
      <c r="E349" t="s">
        <v>1014</v>
      </c>
      <c r="F349" t="s">
        <v>1014</v>
      </c>
      <c r="G349" t="s">
        <v>1014</v>
      </c>
      <c r="I349" t="str">
        <f t="shared" si="33"/>
        <v>N/A</v>
      </c>
      <c r="J349">
        <f t="shared" si="34"/>
        <v>0</v>
      </c>
      <c r="K349">
        <f t="shared" si="35"/>
        <v>0</v>
      </c>
      <c r="L349">
        <f t="shared" si="36"/>
        <v>0</v>
      </c>
      <c r="M349">
        <f t="shared" si="37"/>
        <v>0</v>
      </c>
      <c r="N349">
        <f t="shared" si="38"/>
        <v>0</v>
      </c>
    </row>
    <row r="350" spans="1:14" x14ac:dyDescent="0.3">
      <c r="A350" s="1">
        <v>21</v>
      </c>
      <c r="B350" t="s">
        <v>1015</v>
      </c>
      <c r="C350" t="s">
        <v>9855</v>
      </c>
      <c r="D350" t="s">
        <v>9856</v>
      </c>
      <c r="E350" t="s">
        <v>8717</v>
      </c>
      <c r="F350" t="s">
        <v>9857</v>
      </c>
      <c r="G350" t="s">
        <v>9858</v>
      </c>
      <c r="I350" t="str">
        <f t="shared" si="33"/>
        <v>N/A</v>
      </c>
      <c r="J350">
        <f t="shared" si="34"/>
        <v>-7320000</v>
      </c>
      <c r="K350">
        <f t="shared" si="35"/>
        <v>7920000</v>
      </c>
      <c r="L350">
        <f t="shared" si="36"/>
        <v>7690000</v>
      </c>
      <c r="M350">
        <f t="shared" si="37"/>
        <v>3920000</v>
      </c>
      <c r="N350">
        <f t="shared" si="38"/>
        <v>-11840000</v>
      </c>
    </row>
    <row r="351" spans="1:14" x14ac:dyDescent="0.3">
      <c r="A351" s="1">
        <v>22</v>
      </c>
      <c r="B351" t="s">
        <v>1021</v>
      </c>
      <c r="C351" t="s">
        <v>9859</v>
      </c>
      <c r="D351" t="s">
        <v>9860</v>
      </c>
      <c r="E351" t="s">
        <v>9861</v>
      </c>
      <c r="F351" t="s">
        <v>4570</v>
      </c>
      <c r="G351" t="s">
        <v>9862</v>
      </c>
      <c r="I351" t="str">
        <f t="shared" si="33"/>
        <v>N/A</v>
      </c>
      <c r="J351">
        <f t="shared" si="34"/>
        <v>-19550000</v>
      </c>
      <c r="K351">
        <f t="shared" si="35"/>
        <v>-21520000</v>
      </c>
      <c r="L351">
        <f t="shared" si="36"/>
        <v>11920000</v>
      </c>
      <c r="M351">
        <f t="shared" si="37"/>
        <v>41150000</v>
      </c>
      <c r="N351">
        <f t="shared" si="38"/>
        <v>29000000</v>
      </c>
    </row>
    <row r="352" spans="1:14" x14ac:dyDescent="0.3">
      <c r="A352" s="1">
        <v>23</v>
      </c>
      <c r="B352" t="s">
        <v>1027</v>
      </c>
      <c r="C352" t="s">
        <v>254</v>
      </c>
      <c r="D352" t="s">
        <v>9863</v>
      </c>
      <c r="E352" t="s">
        <v>9864</v>
      </c>
      <c r="F352" t="s">
        <v>9865</v>
      </c>
      <c r="G352" t="s">
        <v>9866</v>
      </c>
      <c r="I352" t="str">
        <f t="shared" si="33"/>
        <v>N/A</v>
      </c>
      <c r="J352" t="str">
        <f t="shared" si="34"/>
        <v>N/A</v>
      </c>
      <c r="K352">
        <f t="shared" si="35"/>
        <v>-0.10039999999999999</v>
      </c>
      <c r="L352">
        <f t="shared" si="36"/>
        <v>1.5538000000000001</v>
      </c>
      <c r="M352">
        <f t="shared" si="37"/>
        <v>2.4537</v>
      </c>
      <c r="N352">
        <f t="shared" si="38"/>
        <v>-0.2954</v>
      </c>
    </row>
    <row r="353" spans="1:14" x14ac:dyDescent="0.3">
      <c r="A353" s="1">
        <v>24</v>
      </c>
      <c r="B353" t="s">
        <v>1032</v>
      </c>
      <c r="C353" t="s">
        <v>254</v>
      </c>
      <c r="D353" t="s">
        <v>254</v>
      </c>
      <c r="E353" t="s">
        <v>254</v>
      </c>
      <c r="F353" t="s">
        <v>254</v>
      </c>
      <c r="G353" t="s">
        <v>7758</v>
      </c>
      <c r="I353" t="str">
        <f t="shared" si="33"/>
        <v>N/A</v>
      </c>
      <c r="J353" t="str">
        <f t="shared" si="34"/>
        <v>N/A</v>
      </c>
      <c r="K353" t="str">
        <f t="shared" si="35"/>
        <v>N/A</v>
      </c>
      <c r="L353" t="str">
        <f t="shared" si="36"/>
        <v>N/A</v>
      </c>
      <c r="M353" t="str">
        <f t="shared" si="37"/>
        <v>N/A</v>
      </c>
      <c r="N353">
        <f t="shared" si="38"/>
        <v>3.1300000000000001E-2</v>
      </c>
    </row>
    <row r="354" spans="1:14" x14ac:dyDescent="0.3">
      <c r="I354" t="str">
        <f t="shared" si="33"/>
        <v>N/A</v>
      </c>
      <c r="J354" t="str">
        <f t="shared" si="34"/>
        <v>N/A</v>
      </c>
      <c r="K354" t="str">
        <f t="shared" si="35"/>
        <v>N/A</v>
      </c>
      <c r="L354" t="str">
        <f t="shared" si="36"/>
        <v>N/A</v>
      </c>
      <c r="M354" t="str">
        <f t="shared" si="37"/>
        <v>N/A</v>
      </c>
      <c r="N354" t="str">
        <f t="shared" si="38"/>
        <v>N/A</v>
      </c>
    </row>
    <row r="355" spans="1:14" x14ac:dyDescent="0.3">
      <c r="A355" s="1">
        <v>0</v>
      </c>
      <c r="B355" t="s">
        <v>9867</v>
      </c>
      <c r="C355" t="s">
        <v>9868</v>
      </c>
      <c r="I355" t="str">
        <f t="shared" si="33"/>
        <v>N/A</v>
      </c>
      <c r="J355" t="str">
        <f t="shared" si="34"/>
        <v>N/A</v>
      </c>
      <c r="K355" t="str">
        <f t="shared" si="35"/>
        <v>N/A</v>
      </c>
      <c r="L355" t="str">
        <f t="shared" si="36"/>
        <v>N/A</v>
      </c>
      <c r="M355" t="str">
        <f t="shared" si="37"/>
        <v>N/A</v>
      </c>
      <c r="N355" t="str">
        <f t="shared" si="38"/>
        <v>N/A</v>
      </c>
    </row>
    <row r="356" spans="1:14" x14ac:dyDescent="0.3">
      <c r="A356" s="1">
        <v>1</v>
      </c>
      <c r="B356" t="s">
        <v>9869</v>
      </c>
      <c r="C356" t="s">
        <v>9870</v>
      </c>
      <c r="I356" t="str">
        <f t="shared" si="33"/>
        <v>N/A</v>
      </c>
      <c r="J356" t="str">
        <f t="shared" si="34"/>
        <v>N/A</v>
      </c>
      <c r="K356" t="str">
        <f t="shared" si="35"/>
        <v>N/A</v>
      </c>
      <c r="L356" t="str">
        <f t="shared" si="36"/>
        <v>N/A</v>
      </c>
      <c r="M356" t="str">
        <f t="shared" si="37"/>
        <v>N/A</v>
      </c>
      <c r="N356" t="str">
        <f t="shared" si="38"/>
        <v>N/A</v>
      </c>
    </row>
    <row r="357" spans="1:14" x14ac:dyDescent="0.3">
      <c r="A357" s="1">
        <v>2</v>
      </c>
      <c r="B357" t="s">
        <v>9871</v>
      </c>
      <c r="C357" t="s">
        <v>9872</v>
      </c>
      <c r="I357" t="str">
        <f t="shared" si="33"/>
        <v>N/A</v>
      </c>
      <c r="J357" t="str">
        <f t="shared" si="34"/>
        <v>N/A</v>
      </c>
      <c r="K357" t="str">
        <f t="shared" si="35"/>
        <v>N/A</v>
      </c>
      <c r="L357" t="str">
        <f t="shared" si="36"/>
        <v>N/A</v>
      </c>
      <c r="M357" t="str">
        <f t="shared" si="37"/>
        <v>N/A</v>
      </c>
      <c r="N357" t="str">
        <f t="shared" si="38"/>
        <v>N/A</v>
      </c>
    </row>
    <row r="358" spans="1:14" x14ac:dyDescent="0.3">
      <c r="A358" s="1">
        <v>3</v>
      </c>
      <c r="B358" t="s">
        <v>9873</v>
      </c>
      <c r="C358" t="s">
        <v>9874</v>
      </c>
      <c r="I358" t="str">
        <f t="shared" si="33"/>
        <v>N/A</v>
      </c>
      <c r="J358" t="str">
        <f t="shared" si="34"/>
        <v>N/A</v>
      </c>
      <c r="K358" t="str">
        <f t="shared" si="35"/>
        <v>N/A</v>
      </c>
      <c r="L358" t="str">
        <f t="shared" si="36"/>
        <v>N/A</v>
      </c>
      <c r="M358" t="str">
        <f t="shared" si="37"/>
        <v>N/A</v>
      </c>
      <c r="N358" t="str">
        <f t="shared" si="38"/>
        <v>N/A</v>
      </c>
    </row>
    <row r="359" spans="1:14" x14ac:dyDescent="0.3">
      <c r="A359" s="1">
        <v>4</v>
      </c>
      <c r="B359" t="s">
        <v>9875</v>
      </c>
      <c r="C359" t="s">
        <v>9876</v>
      </c>
      <c r="I359" t="str">
        <f t="shared" si="33"/>
        <v>N/A</v>
      </c>
      <c r="J359" t="str">
        <f t="shared" si="34"/>
        <v>N/A</v>
      </c>
      <c r="K359" t="str">
        <f t="shared" si="35"/>
        <v>N/A</v>
      </c>
      <c r="L359" t="str">
        <f t="shared" si="36"/>
        <v>N/A</v>
      </c>
      <c r="M359" t="str">
        <f t="shared" si="37"/>
        <v>N/A</v>
      </c>
      <c r="N359" t="str">
        <f t="shared" si="38"/>
        <v>N/A</v>
      </c>
    </row>
    <row r="360" spans="1:14" x14ac:dyDescent="0.3">
      <c r="A360" s="1">
        <v>5</v>
      </c>
      <c r="B360" t="s">
        <v>9877</v>
      </c>
      <c r="C360" t="s">
        <v>9878</v>
      </c>
      <c r="I360" t="str">
        <f t="shared" si="33"/>
        <v>N/A</v>
      </c>
      <c r="J360" t="str">
        <f t="shared" si="34"/>
        <v>N/A</v>
      </c>
      <c r="K360" t="str">
        <f t="shared" si="35"/>
        <v>N/A</v>
      </c>
      <c r="L360" t="str">
        <f t="shared" si="36"/>
        <v>N/A</v>
      </c>
      <c r="M360" t="str">
        <f t="shared" si="37"/>
        <v>N/A</v>
      </c>
      <c r="N360" t="str">
        <f t="shared" si="38"/>
        <v>N/A</v>
      </c>
    </row>
    <row r="361" spans="1:14" x14ac:dyDescent="0.3">
      <c r="I361" t="str">
        <f t="shared" si="33"/>
        <v>N/A</v>
      </c>
      <c r="J361" t="str">
        <f t="shared" si="34"/>
        <v>N/A</v>
      </c>
      <c r="K361" t="str">
        <f t="shared" si="35"/>
        <v>N/A</v>
      </c>
      <c r="L361" t="str">
        <f t="shared" si="36"/>
        <v>N/A</v>
      </c>
      <c r="M361" t="str">
        <f t="shared" si="37"/>
        <v>N/A</v>
      </c>
      <c r="N361" t="str">
        <f t="shared" si="38"/>
        <v>N/A</v>
      </c>
    </row>
    <row r="362" spans="1:14" x14ac:dyDescent="0.3">
      <c r="I362" t="str">
        <f t="shared" si="33"/>
        <v>N/A</v>
      </c>
      <c r="J362" t="str">
        <f t="shared" si="34"/>
        <v>N/A</v>
      </c>
      <c r="K362" t="str">
        <f t="shared" si="35"/>
        <v>N/A</v>
      </c>
      <c r="L362" t="str">
        <f t="shared" si="36"/>
        <v>N/A</v>
      </c>
      <c r="M362" t="str">
        <f t="shared" si="37"/>
        <v>N/A</v>
      </c>
      <c r="N362" t="str">
        <f t="shared" si="38"/>
        <v>N/A</v>
      </c>
    </row>
    <row r="363" spans="1:14" x14ac:dyDescent="0.3">
      <c r="A363" s="1">
        <v>0</v>
      </c>
      <c r="B363" t="s">
        <v>121</v>
      </c>
      <c r="C363" t="s">
        <v>9879</v>
      </c>
      <c r="I363" t="str">
        <f t="shared" si="33"/>
        <v>N/A</v>
      </c>
      <c r="J363">
        <f t="shared" si="34"/>
        <v>43040000</v>
      </c>
      <c r="K363" t="str">
        <f t="shared" si="35"/>
        <v>N/A</v>
      </c>
      <c r="L363" t="str">
        <f t="shared" si="36"/>
        <v>N/A</v>
      </c>
      <c r="M363" t="str">
        <f t="shared" si="37"/>
        <v>N/A</v>
      </c>
      <c r="N363" t="str">
        <f t="shared" si="38"/>
        <v>N/A</v>
      </c>
    </row>
    <row r="364" spans="1:14" x14ac:dyDescent="0.3">
      <c r="A364" s="1">
        <v>1</v>
      </c>
      <c r="B364" t="s">
        <v>122</v>
      </c>
      <c r="I364" t="str">
        <f t="shared" si="33"/>
        <v>N/A</v>
      </c>
      <c r="J364" t="str">
        <f t="shared" si="34"/>
        <v>N/A</v>
      </c>
      <c r="K364" t="str">
        <f t="shared" si="35"/>
        <v>N/A</v>
      </c>
      <c r="L364" t="str">
        <f t="shared" si="36"/>
        <v>N/A</v>
      </c>
      <c r="M364" t="str">
        <f t="shared" si="37"/>
        <v>N/A</v>
      </c>
      <c r="N364" t="str">
        <f t="shared" si="38"/>
        <v>N/A</v>
      </c>
    </row>
    <row r="365" spans="1:14" x14ac:dyDescent="0.3">
      <c r="A365" s="1">
        <v>2</v>
      </c>
      <c r="B365" t="s">
        <v>123</v>
      </c>
      <c r="C365" t="s">
        <v>9880</v>
      </c>
      <c r="I365" t="str">
        <f t="shared" si="33"/>
        <v>N/A</v>
      </c>
      <c r="J365">
        <f t="shared" si="34"/>
        <v>-49.3</v>
      </c>
      <c r="K365" t="str">
        <f t="shared" si="35"/>
        <v>N/A</v>
      </c>
      <c r="L365" t="str">
        <f t="shared" si="36"/>
        <v>N/A</v>
      </c>
      <c r="M365" t="str">
        <f t="shared" si="37"/>
        <v>N/A</v>
      </c>
      <c r="N365" t="str">
        <f t="shared" si="38"/>
        <v>N/A</v>
      </c>
    </row>
    <row r="366" spans="1:14" x14ac:dyDescent="0.3">
      <c r="A366" s="1">
        <v>3</v>
      </c>
      <c r="B366" t="s">
        <v>124</v>
      </c>
      <c r="C366" t="s">
        <v>9881</v>
      </c>
      <c r="I366" t="str">
        <f t="shared" si="33"/>
        <v>N/A</v>
      </c>
      <c r="J366">
        <f t="shared" si="34"/>
        <v>-31.82</v>
      </c>
      <c r="K366" t="str">
        <f t="shared" si="35"/>
        <v>N/A</v>
      </c>
      <c r="L366" t="str">
        <f t="shared" si="36"/>
        <v>N/A</v>
      </c>
      <c r="M366" t="str">
        <f t="shared" si="37"/>
        <v>N/A</v>
      </c>
      <c r="N366" t="str">
        <f t="shared" si="38"/>
        <v>N/A</v>
      </c>
    </row>
    <row r="367" spans="1:14" x14ac:dyDescent="0.3">
      <c r="A367" s="1">
        <v>4</v>
      </c>
      <c r="B367" t="s">
        <v>126</v>
      </c>
      <c r="C367" t="s">
        <v>9882</v>
      </c>
      <c r="I367" t="str">
        <f t="shared" si="33"/>
        <v>N/A</v>
      </c>
      <c r="J367">
        <f t="shared" si="34"/>
        <v>-0.71</v>
      </c>
      <c r="K367" t="str">
        <f t="shared" si="35"/>
        <v>N/A</v>
      </c>
      <c r="L367" t="str">
        <f t="shared" si="36"/>
        <v>N/A</v>
      </c>
      <c r="M367" t="str">
        <f t="shared" si="37"/>
        <v>N/A</v>
      </c>
      <c r="N367" t="str">
        <f t="shared" si="38"/>
        <v>N/A</v>
      </c>
    </row>
    <row r="368" spans="1:14" x14ac:dyDescent="0.3">
      <c r="A368" s="1">
        <v>5</v>
      </c>
      <c r="B368" t="s">
        <v>128</v>
      </c>
      <c r="C368" t="s">
        <v>3780</v>
      </c>
      <c r="I368" t="str">
        <f t="shared" si="33"/>
        <v>N/A</v>
      </c>
      <c r="J368">
        <f t="shared" si="34"/>
        <v>0.61</v>
      </c>
      <c r="K368" t="str">
        <f t="shared" si="35"/>
        <v>N/A</v>
      </c>
      <c r="L368" t="str">
        <f t="shared" si="36"/>
        <v>N/A</v>
      </c>
      <c r="M368" t="str">
        <f t="shared" si="37"/>
        <v>N/A</v>
      </c>
      <c r="N368" t="str">
        <f t="shared" si="38"/>
        <v>N/A</v>
      </c>
    </row>
    <row r="369" spans="1:14" x14ac:dyDescent="0.3">
      <c r="A369" s="1">
        <v>6</v>
      </c>
      <c r="B369" t="s">
        <v>130</v>
      </c>
      <c r="C369" t="s">
        <v>2735</v>
      </c>
      <c r="I369" t="str">
        <f t="shared" si="33"/>
        <v>N/A</v>
      </c>
      <c r="J369">
        <f t="shared" si="34"/>
        <v>1.23</v>
      </c>
      <c r="K369" t="str">
        <f t="shared" si="35"/>
        <v>N/A</v>
      </c>
      <c r="L369" t="str">
        <f t="shared" si="36"/>
        <v>N/A</v>
      </c>
      <c r="M369" t="str">
        <f t="shared" si="37"/>
        <v>N/A</v>
      </c>
      <c r="N369" t="str">
        <f t="shared" si="38"/>
        <v>N/A</v>
      </c>
    </row>
    <row r="370" spans="1:14" x14ac:dyDescent="0.3">
      <c r="A370" s="1">
        <v>7</v>
      </c>
      <c r="B370" t="s">
        <v>132</v>
      </c>
      <c r="I370" t="str">
        <f t="shared" si="33"/>
        <v>N/A</v>
      </c>
      <c r="J370" t="str">
        <f t="shared" si="34"/>
        <v>N/A</v>
      </c>
      <c r="K370" t="str">
        <f t="shared" si="35"/>
        <v>N/A</v>
      </c>
      <c r="L370" t="str">
        <f t="shared" si="36"/>
        <v>N/A</v>
      </c>
      <c r="M370" t="str">
        <f t="shared" si="37"/>
        <v>N/A</v>
      </c>
      <c r="N370" t="str">
        <f t="shared" si="38"/>
        <v>N/A</v>
      </c>
    </row>
    <row r="371" spans="1:14" x14ac:dyDescent="0.3">
      <c r="A371" s="1">
        <v>8</v>
      </c>
      <c r="B371" t="s">
        <v>133</v>
      </c>
      <c r="I371" t="str">
        <f t="shared" si="33"/>
        <v>N/A</v>
      </c>
      <c r="J371" t="str">
        <f t="shared" si="34"/>
        <v>N/A</v>
      </c>
      <c r="K371" t="str">
        <f t="shared" si="35"/>
        <v>N/A</v>
      </c>
      <c r="L371" t="str">
        <f t="shared" si="36"/>
        <v>N/A</v>
      </c>
      <c r="M371" t="str">
        <f t="shared" si="37"/>
        <v>N/A</v>
      </c>
      <c r="N371" t="str">
        <f t="shared" si="38"/>
        <v>N/A</v>
      </c>
    </row>
    <row r="372" spans="1:14" x14ac:dyDescent="0.3">
      <c r="I372" t="str">
        <f t="shared" si="33"/>
        <v>N/A</v>
      </c>
      <c r="J372" t="str">
        <f t="shared" si="34"/>
        <v>N/A</v>
      </c>
      <c r="K372" t="str">
        <f t="shared" si="35"/>
        <v>N/A</v>
      </c>
      <c r="L372" t="str">
        <f t="shared" si="36"/>
        <v>N/A</v>
      </c>
      <c r="M372" t="str">
        <f t="shared" si="37"/>
        <v>N/A</v>
      </c>
      <c r="N372" t="str">
        <f t="shared" si="38"/>
        <v>N/A</v>
      </c>
    </row>
    <row r="373" spans="1:14" x14ac:dyDescent="0.3">
      <c r="I373" t="str">
        <f t="shared" si="33"/>
        <v>N/A</v>
      </c>
      <c r="J373" t="str">
        <f t="shared" si="34"/>
        <v>N/A</v>
      </c>
      <c r="K373" t="str">
        <f t="shared" si="35"/>
        <v>N/A</v>
      </c>
      <c r="L373" t="str">
        <f t="shared" si="36"/>
        <v>N/A</v>
      </c>
      <c r="M373" t="str">
        <f t="shared" si="37"/>
        <v>N/A</v>
      </c>
      <c r="N373" t="str">
        <f t="shared" si="38"/>
        <v>N/A</v>
      </c>
    </row>
    <row r="374" spans="1:14" x14ac:dyDescent="0.3">
      <c r="A374" s="1">
        <v>0</v>
      </c>
      <c r="B374" t="s">
        <v>121</v>
      </c>
      <c r="C374" t="s">
        <v>9883</v>
      </c>
      <c r="I374" t="str">
        <f t="shared" si="33"/>
        <v>N/A</v>
      </c>
      <c r="J374">
        <f t="shared" si="34"/>
        <v>824300000</v>
      </c>
      <c r="K374" t="str">
        <f t="shared" si="35"/>
        <v>N/A</v>
      </c>
      <c r="L374" t="str">
        <f t="shared" si="36"/>
        <v>N/A</v>
      </c>
      <c r="M374" t="str">
        <f t="shared" si="37"/>
        <v>N/A</v>
      </c>
      <c r="N374" t="str">
        <f t="shared" si="38"/>
        <v>N/A</v>
      </c>
    </row>
    <row r="375" spans="1:14" x14ac:dyDescent="0.3">
      <c r="A375" s="1">
        <v>1</v>
      </c>
      <c r="B375" t="s">
        <v>122</v>
      </c>
      <c r="I375" t="str">
        <f t="shared" si="33"/>
        <v>N/A</v>
      </c>
      <c r="J375" t="str">
        <f t="shared" si="34"/>
        <v>N/A</v>
      </c>
      <c r="K375" t="str">
        <f t="shared" si="35"/>
        <v>N/A</v>
      </c>
      <c r="L375" t="str">
        <f t="shared" si="36"/>
        <v>N/A</v>
      </c>
      <c r="M375" t="str">
        <f t="shared" si="37"/>
        <v>N/A</v>
      </c>
      <c r="N375" t="str">
        <f t="shared" si="38"/>
        <v>N/A</v>
      </c>
    </row>
    <row r="376" spans="1:14" x14ac:dyDescent="0.3">
      <c r="A376" s="1">
        <v>2</v>
      </c>
      <c r="B376" t="s">
        <v>123</v>
      </c>
      <c r="C376" t="s">
        <v>9884</v>
      </c>
      <c r="I376" t="str">
        <f t="shared" si="33"/>
        <v>N/A</v>
      </c>
      <c r="J376">
        <f t="shared" si="34"/>
        <v>93.91</v>
      </c>
      <c r="K376" t="str">
        <f t="shared" si="35"/>
        <v>N/A</v>
      </c>
      <c r="L376" t="str">
        <f t="shared" si="36"/>
        <v>N/A</v>
      </c>
      <c r="M376" t="str">
        <f t="shared" si="37"/>
        <v>N/A</v>
      </c>
      <c r="N376" t="str">
        <f t="shared" si="38"/>
        <v>N/A</v>
      </c>
    </row>
    <row r="377" spans="1:14" x14ac:dyDescent="0.3">
      <c r="A377" s="1">
        <v>3</v>
      </c>
      <c r="B377" t="s">
        <v>124</v>
      </c>
      <c r="C377" t="s">
        <v>9885</v>
      </c>
      <c r="I377" t="str">
        <f t="shared" si="33"/>
        <v>N/A</v>
      </c>
      <c r="J377">
        <f t="shared" si="34"/>
        <v>18.25</v>
      </c>
      <c r="K377" t="str">
        <f t="shared" si="35"/>
        <v>N/A</v>
      </c>
      <c r="L377" t="str">
        <f t="shared" si="36"/>
        <v>N/A</v>
      </c>
      <c r="M377" t="str">
        <f t="shared" si="37"/>
        <v>N/A</v>
      </c>
      <c r="N377" t="str">
        <f t="shared" si="38"/>
        <v>N/A</v>
      </c>
    </row>
    <row r="378" spans="1:14" x14ac:dyDescent="0.3">
      <c r="A378" s="1">
        <v>4</v>
      </c>
      <c r="B378" t="s">
        <v>126</v>
      </c>
      <c r="C378" t="s">
        <v>6179</v>
      </c>
      <c r="I378" t="str">
        <f t="shared" si="33"/>
        <v>N/A</v>
      </c>
      <c r="J378">
        <f t="shared" si="34"/>
        <v>2.3199999999999998</v>
      </c>
      <c r="K378" t="str">
        <f t="shared" si="35"/>
        <v>N/A</v>
      </c>
      <c r="L378" t="str">
        <f t="shared" si="36"/>
        <v>N/A</v>
      </c>
      <c r="M378" t="str">
        <f t="shared" si="37"/>
        <v>N/A</v>
      </c>
      <c r="N378" t="str">
        <f t="shared" si="38"/>
        <v>N/A</v>
      </c>
    </row>
    <row r="379" spans="1:14" x14ac:dyDescent="0.3">
      <c r="A379" s="1">
        <v>5</v>
      </c>
      <c r="B379" t="s">
        <v>128</v>
      </c>
      <c r="C379" t="s">
        <v>2736</v>
      </c>
      <c r="I379" t="str">
        <f t="shared" si="33"/>
        <v>N/A</v>
      </c>
      <c r="J379">
        <f t="shared" si="34"/>
        <v>0.63</v>
      </c>
      <c r="K379" t="str">
        <f t="shared" si="35"/>
        <v>N/A</v>
      </c>
      <c r="L379" t="str">
        <f t="shared" si="36"/>
        <v>N/A</v>
      </c>
      <c r="M379" t="str">
        <f t="shared" si="37"/>
        <v>N/A</v>
      </c>
      <c r="N379" t="str">
        <f t="shared" si="38"/>
        <v>N/A</v>
      </c>
    </row>
    <row r="380" spans="1:14" x14ac:dyDescent="0.3">
      <c r="A380" s="1">
        <v>6</v>
      </c>
      <c r="B380" t="s">
        <v>130</v>
      </c>
      <c r="C380" t="s">
        <v>9886</v>
      </c>
      <c r="I380" t="str">
        <f t="shared" ref="I380:I443" si="39">IF(AND(K380&gt; J380, L380&gt; K380, M380&gt; L380, N380&gt; M380), "pos_trend", IF(AND(K380&lt; J380, L380&lt; K380, M380&lt; L380, N380&lt; M380), "neg_trend", "N/A"))</f>
        <v>N/A</v>
      </c>
      <c r="J380">
        <f t="shared" ref="J380:J399" si="40">IFERROR(IF(TRIM(C380)="-", "N/A", IF(RIGHT(C380,1)=")",IF(RIGHT(C380,2)="T)",-1000000000000*VALUE(MID(C380,2,LEN(C380)-3)),IF(RIGHT(C380,2)="M)",-1000000*VALUE(MID(C380,2,LEN(C380)-3)),IF(RIGHT(C380,2)="B)",-1000000000*VALUE(MID(C380,2,LEN(C380)-3)),IF(RIGHT(C380,2)="k)",-1000*VALUE(MID(C380,2,LEN(C380)-3)),VALUE(SUBSTITUTE(C380,",","")))))),IF(RIGHT(C380,1)="T",1000000000000*VALUE(LEFT(C380,LEN(C380)-1)),IF(RIGHT(C380,1)="M",1000000*VALUE(LEFT(C380,LEN(C380)-1)),IF(RIGHT(C380,1)="B",1000000000*VALUE(LEFT(C380,LEN(C380)-1)),IF(RIGHT(C380,1)="%",0.01*VALUE(LEFT(C380,LEN(C380)-1)),IF(RIGHT(C380,1)="k",1000*VALUE(LEFT(C380,LEN(C380)-1)),VALUE(SUBSTITUTE(C380,",",""))))))))),"N/A")</f>
        <v>2.2799999999999998</v>
      </c>
      <c r="K380" t="str">
        <f t="shared" ref="K380:K399" si="41">IFERROR(IF(TRIM(D380)="-", "N/A", IF(RIGHT(D380,1)=")",IF(RIGHT(D380,2)="T)",-1000000000000*VALUE(MID(D380,2,LEN(D380)-3)),IF(RIGHT(D380,2)="M)",-1000000*VALUE(MID(D380,2,LEN(D380)-3)),IF(RIGHT(D380,2)="B)",-1000000000*VALUE(MID(D380,2,LEN(D380)-3)),IF(RIGHT(D380,2)="k)",-1000*VALUE(MID(D380,2,LEN(D380)-3)),VALUE(SUBSTITUTE(D380,",","")))))),IF(RIGHT(D380,1)="T",1000000000000*VALUE(LEFT(D380,LEN(D380)-1)),IF(RIGHT(D380,1)="M",1000000*VALUE(LEFT(D380,LEN(D380)-1)),IF(RIGHT(D380,1)="B",1000000000*VALUE(LEFT(D380,LEN(D380)-1)),IF(RIGHT(D380,1)="%",0.01*VALUE(LEFT(D380,LEN(D380)-1)),IF(RIGHT(D380,1)="k",1000*VALUE(LEFT(D380,LEN(D380)-1)),VALUE(SUBSTITUTE(D380,",",""))))))))),"N/A")</f>
        <v>N/A</v>
      </c>
      <c r="L380" t="str">
        <f t="shared" ref="L380:L399" si="42">IFERROR(IF(TRIM(E380)="-", "N/A", IF(RIGHT(E380,1)=")",IF(RIGHT(E380,2)="T)",-1000000000000*VALUE(MID(E380,2,LEN(E380)-3)),IF(RIGHT(E380,2)="M)",-1000000*VALUE(MID(E380,2,LEN(E380)-3)),IF(RIGHT(E380,2)="B)",-1000000000*VALUE(MID(E380,2,LEN(E380)-3)),IF(RIGHT(E380,2)="k)",-1000*VALUE(MID(E380,2,LEN(E380)-3)),VALUE(SUBSTITUTE(E380,",","")))))),IF(RIGHT(E380,1)="T",1000000000000*VALUE(LEFT(E380,LEN(E380)-1)),IF(RIGHT(E380,1)="M",1000000*VALUE(LEFT(E380,LEN(E380)-1)),IF(RIGHT(E380,1)="B",1000000000*VALUE(LEFT(E380,LEN(E380)-1)),IF(RIGHT(E380,1)="%",0.01*VALUE(LEFT(E380,LEN(E380)-1)),IF(RIGHT(E380,1)="k",1000*VALUE(LEFT(E380,LEN(E380)-1)),VALUE(SUBSTITUTE(E380,",",""))))))))),"N/A")</f>
        <v>N/A</v>
      </c>
      <c r="M380" t="str">
        <f t="shared" ref="M380:M399" si="43">IFERROR(IF(TRIM(F380)="-", "N/A", IF(RIGHT(F380,1)=")",IF(RIGHT(F380,2)="T)",-1000000000000*VALUE(MID(F380,2,LEN(F380)-3)),IF(RIGHT(F380,2)="M)",-1000000*VALUE(MID(F380,2,LEN(F380)-3)),IF(RIGHT(F380,2)="B)",-1000000000*VALUE(MID(F380,2,LEN(F380)-3)),IF(RIGHT(F380,2)="k)",-1000*VALUE(MID(F380,2,LEN(F380)-3)),VALUE(SUBSTITUTE(F380,",","")))))),IF(RIGHT(F380,1)="T",1000000000000*VALUE(LEFT(F380,LEN(F380)-1)),IF(RIGHT(F380,1)="M",1000000*VALUE(LEFT(F380,LEN(F380)-1)),IF(RIGHT(F380,1)="B",1000000000*VALUE(LEFT(F380,LEN(F380)-1)),IF(RIGHT(F380,1)="%",0.01*VALUE(LEFT(F380,LEN(F380)-1)),IF(RIGHT(F380,1)="k",1000*VALUE(LEFT(F380,LEN(F380)-1)),VALUE(SUBSTITUTE(F380,",",""))))))))),"N/A")</f>
        <v>N/A</v>
      </c>
      <c r="N380" t="str">
        <f t="shared" ref="N380:N399" si="44">IFERROR(IF(TRIM(G380)="-", "N/A", IF(RIGHT(G380,1)=")",IF(RIGHT(G380,2)="T)",-1000000000000*VALUE(MID(G380,2,LEN(G380)-3)),IF(RIGHT(G380,2)="M)",-1000000*VALUE(MID(G380,2,LEN(G380)-3)),IF(RIGHT(G380,2)="B)",-1000000000*VALUE(MID(G380,2,LEN(G380)-3)),IF(RIGHT(G380,2)="k)",-1000*VALUE(MID(G380,2,LEN(G380)-3)),VALUE(SUBSTITUTE(G380,",","")))))),IF(RIGHT(G380,1)="T",1000000000000*VALUE(LEFT(G380,LEN(G380)-1)),IF(RIGHT(G380,1)="M",1000000*VALUE(LEFT(G380,LEN(G380)-1)),IF(RIGHT(G380,1)="B",1000000000*VALUE(LEFT(G380,LEN(G380)-1)),IF(RIGHT(G380,1)="%",0.01*VALUE(LEFT(G380,LEN(G380)-1)),IF(RIGHT(G380,1)="k",1000*VALUE(LEFT(G380,LEN(G380)-1)),VALUE(SUBSTITUTE(G380,",",""))))))))),"N/A")</f>
        <v>N/A</v>
      </c>
    </row>
    <row r="381" spans="1:14" x14ac:dyDescent="0.3">
      <c r="A381" s="1">
        <v>7</v>
      </c>
      <c r="B381" t="s">
        <v>132</v>
      </c>
      <c r="I381" t="str">
        <f t="shared" si="39"/>
        <v>N/A</v>
      </c>
      <c r="J381" t="str">
        <f t="shared" si="40"/>
        <v>N/A</v>
      </c>
      <c r="K381" t="str">
        <f t="shared" si="41"/>
        <v>N/A</v>
      </c>
      <c r="L381" t="str">
        <f t="shared" si="42"/>
        <v>N/A</v>
      </c>
      <c r="M381" t="str">
        <f t="shared" si="43"/>
        <v>N/A</v>
      </c>
      <c r="N381" t="str">
        <f t="shared" si="44"/>
        <v>N/A</v>
      </c>
    </row>
    <row r="382" spans="1:14" x14ac:dyDescent="0.3">
      <c r="A382" s="1">
        <v>8</v>
      </c>
      <c r="B382" t="s">
        <v>133</v>
      </c>
      <c r="I382" t="str">
        <f t="shared" si="39"/>
        <v>N/A</v>
      </c>
      <c r="J382" t="str">
        <f t="shared" si="40"/>
        <v>N/A</v>
      </c>
      <c r="K382" t="str">
        <f t="shared" si="41"/>
        <v>N/A</v>
      </c>
      <c r="L382" t="str">
        <f t="shared" si="42"/>
        <v>N/A</v>
      </c>
      <c r="M382" t="str">
        <f t="shared" si="43"/>
        <v>N/A</v>
      </c>
      <c r="N382" t="str">
        <f t="shared" si="44"/>
        <v>N/A</v>
      </c>
    </row>
    <row r="383" spans="1:14" x14ac:dyDescent="0.3">
      <c r="I383" t="str">
        <f t="shared" si="39"/>
        <v>N/A</v>
      </c>
      <c r="J383" t="str">
        <f t="shared" si="40"/>
        <v>N/A</v>
      </c>
      <c r="K383" t="str">
        <f t="shared" si="41"/>
        <v>N/A</v>
      </c>
      <c r="L383" t="str">
        <f t="shared" si="42"/>
        <v>N/A</v>
      </c>
      <c r="M383" t="str">
        <f t="shared" si="43"/>
        <v>N/A</v>
      </c>
      <c r="N383" t="str">
        <f t="shared" si="44"/>
        <v>N/A</v>
      </c>
    </row>
    <row r="384" spans="1:14" x14ac:dyDescent="0.3">
      <c r="I384" t="str">
        <f t="shared" si="39"/>
        <v>N/A</v>
      </c>
      <c r="J384" t="str">
        <f t="shared" si="40"/>
        <v>N/A</v>
      </c>
      <c r="K384" t="str">
        <f t="shared" si="41"/>
        <v>N/A</v>
      </c>
      <c r="L384" t="str">
        <f t="shared" si="42"/>
        <v>N/A</v>
      </c>
      <c r="M384" t="str">
        <f t="shared" si="43"/>
        <v>N/A</v>
      </c>
      <c r="N384" t="str">
        <f t="shared" si="44"/>
        <v>N/A</v>
      </c>
    </row>
    <row r="385" spans="1:14" x14ac:dyDescent="0.3">
      <c r="A385" s="1">
        <v>0</v>
      </c>
      <c r="B385" t="s">
        <v>121</v>
      </c>
      <c r="C385" t="s">
        <v>9887</v>
      </c>
      <c r="I385" t="str">
        <f t="shared" si="39"/>
        <v>N/A</v>
      </c>
      <c r="J385">
        <f t="shared" si="40"/>
        <v>503920000</v>
      </c>
      <c r="K385" t="str">
        <f t="shared" si="41"/>
        <v>N/A</v>
      </c>
      <c r="L385" t="str">
        <f t="shared" si="42"/>
        <v>N/A</v>
      </c>
      <c r="M385" t="str">
        <f t="shared" si="43"/>
        <v>N/A</v>
      </c>
      <c r="N385" t="str">
        <f t="shared" si="44"/>
        <v>N/A</v>
      </c>
    </row>
    <row r="386" spans="1:14" x14ac:dyDescent="0.3">
      <c r="A386" s="1">
        <v>1</v>
      </c>
      <c r="B386" t="s">
        <v>122</v>
      </c>
      <c r="I386" t="str">
        <f t="shared" si="39"/>
        <v>N/A</v>
      </c>
      <c r="J386" t="str">
        <f t="shared" si="40"/>
        <v>N/A</v>
      </c>
      <c r="K386" t="str">
        <f t="shared" si="41"/>
        <v>N/A</v>
      </c>
      <c r="L386" t="str">
        <f t="shared" si="42"/>
        <v>N/A</v>
      </c>
      <c r="M386" t="str">
        <f t="shared" si="43"/>
        <v>N/A</v>
      </c>
      <c r="N386" t="str">
        <f t="shared" si="44"/>
        <v>N/A</v>
      </c>
    </row>
    <row r="387" spans="1:14" x14ac:dyDescent="0.3">
      <c r="A387" s="1">
        <v>2</v>
      </c>
      <c r="B387" t="s">
        <v>123</v>
      </c>
      <c r="C387" t="s">
        <v>9888</v>
      </c>
      <c r="I387" t="str">
        <f t="shared" si="39"/>
        <v>N/A</v>
      </c>
      <c r="J387">
        <f t="shared" si="40"/>
        <v>29.11</v>
      </c>
      <c r="K387" t="str">
        <f t="shared" si="41"/>
        <v>N/A</v>
      </c>
      <c r="L387" t="str">
        <f t="shared" si="42"/>
        <v>N/A</v>
      </c>
      <c r="M387" t="str">
        <f t="shared" si="43"/>
        <v>N/A</v>
      </c>
      <c r="N387" t="str">
        <f t="shared" si="44"/>
        <v>N/A</v>
      </c>
    </row>
    <row r="388" spans="1:14" x14ac:dyDescent="0.3">
      <c r="A388" s="1">
        <v>3</v>
      </c>
      <c r="B388" t="s">
        <v>124</v>
      </c>
      <c r="C388" t="s">
        <v>1762</v>
      </c>
      <c r="I388" t="str">
        <f t="shared" si="39"/>
        <v>N/A</v>
      </c>
      <c r="J388">
        <f t="shared" si="40"/>
        <v>17.95</v>
      </c>
      <c r="K388" t="str">
        <f t="shared" si="41"/>
        <v>N/A</v>
      </c>
      <c r="L388" t="str">
        <f t="shared" si="42"/>
        <v>N/A</v>
      </c>
      <c r="M388" t="str">
        <f t="shared" si="43"/>
        <v>N/A</v>
      </c>
      <c r="N388" t="str">
        <f t="shared" si="44"/>
        <v>N/A</v>
      </c>
    </row>
    <row r="389" spans="1:14" x14ac:dyDescent="0.3">
      <c r="A389" s="1">
        <v>4</v>
      </c>
      <c r="B389" t="s">
        <v>126</v>
      </c>
      <c r="C389" t="s">
        <v>9889</v>
      </c>
      <c r="I389" t="str">
        <f t="shared" si="39"/>
        <v>N/A</v>
      </c>
      <c r="J389">
        <f t="shared" si="40"/>
        <v>1.27</v>
      </c>
      <c r="K389" t="str">
        <f t="shared" si="41"/>
        <v>N/A</v>
      </c>
      <c r="L389" t="str">
        <f t="shared" si="42"/>
        <v>N/A</v>
      </c>
      <c r="M389" t="str">
        <f t="shared" si="43"/>
        <v>N/A</v>
      </c>
      <c r="N389" t="str">
        <f t="shared" si="44"/>
        <v>N/A</v>
      </c>
    </row>
    <row r="390" spans="1:14" x14ac:dyDescent="0.3">
      <c r="A390" s="1">
        <v>5</v>
      </c>
      <c r="B390" t="s">
        <v>128</v>
      </c>
      <c r="C390" t="s">
        <v>6224</v>
      </c>
      <c r="I390" t="str">
        <f t="shared" si="39"/>
        <v>N/A</v>
      </c>
      <c r="J390">
        <f t="shared" si="40"/>
        <v>1.31</v>
      </c>
      <c r="K390" t="str">
        <f t="shared" si="41"/>
        <v>N/A</v>
      </c>
      <c r="L390" t="str">
        <f t="shared" si="42"/>
        <v>N/A</v>
      </c>
      <c r="M390" t="str">
        <f t="shared" si="43"/>
        <v>N/A</v>
      </c>
      <c r="N390" t="str">
        <f t="shared" si="44"/>
        <v>N/A</v>
      </c>
    </row>
    <row r="391" spans="1:14" x14ac:dyDescent="0.3">
      <c r="A391" s="1">
        <v>6</v>
      </c>
      <c r="B391" t="s">
        <v>130</v>
      </c>
      <c r="C391" t="s">
        <v>6297</v>
      </c>
      <c r="I391" t="str">
        <f t="shared" si="39"/>
        <v>N/A</v>
      </c>
      <c r="J391">
        <f t="shared" si="40"/>
        <v>1.87</v>
      </c>
      <c r="K391" t="str">
        <f t="shared" si="41"/>
        <v>N/A</v>
      </c>
      <c r="L391" t="str">
        <f t="shared" si="42"/>
        <v>N/A</v>
      </c>
      <c r="M391" t="str">
        <f t="shared" si="43"/>
        <v>N/A</v>
      </c>
      <c r="N391" t="str">
        <f t="shared" si="44"/>
        <v>N/A</v>
      </c>
    </row>
    <row r="392" spans="1:14" x14ac:dyDescent="0.3">
      <c r="A392" s="1">
        <v>7</v>
      </c>
      <c r="B392" t="s">
        <v>132</v>
      </c>
      <c r="I392" t="str">
        <f t="shared" si="39"/>
        <v>N/A</v>
      </c>
      <c r="J392" t="str">
        <f t="shared" si="40"/>
        <v>N/A</v>
      </c>
      <c r="K392" t="str">
        <f t="shared" si="41"/>
        <v>N/A</v>
      </c>
      <c r="L392" t="str">
        <f t="shared" si="42"/>
        <v>N/A</v>
      </c>
      <c r="M392" t="str">
        <f t="shared" si="43"/>
        <v>N/A</v>
      </c>
      <c r="N392" t="str">
        <f t="shared" si="44"/>
        <v>N/A</v>
      </c>
    </row>
    <row r="393" spans="1:14" x14ac:dyDescent="0.3">
      <c r="A393" s="1">
        <v>8</v>
      </c>
      <c r="B393" t="s">
        <v>133</v>
      </c>
      <c r="I393" t="str">
        <f t="shared" si="39"/>
        <v>N/A</v>
      </c>
      <c r="J393" t="str">
        <f t="shared" si="40"/>
        <v>N/A</v>
      </c>
      <c r="K393" t="str">
        <f t="shared" si="41"/>
        <v>N/A</v>
      </c>
      <c r="L393" t="str">
        <f t="shared" si="42"/>
        <v>N/A</v>
      </c>
      <c r="M393" t="str">
        <f t="shared" si="43"/>
        <v>N/A</v>
      </c>
      <c r="N393" t="str">
        <f t="shared" si="44"/>
        <v>N/A</v>
      </c>
    </row>
    <row r="394" spans="1:14" x14ac:dyDescent="0.3">
      <c r="I394" t="str">
        <f t="shared" si="39"/>
        <v>N/A</v>
      </c>
      <c r="J394" t="str">
        <f t="shared" si="40"/>
        <v>N/A</v>
      </c>
      <c r="K394" t="str">
        <f t="shared" si="41"/>
        <v>N/A</v>
      </c>
      <c r="L394" t="str">
        <f t="shared" si="42"/>
        <v>N/A</v>
      </c>
      <c r="M394" t="str">
        <f t="shared" si="43"/>
        <v>N/A</v>
      </c>
      <c r="N394" t="str">
        <f t="shared" si="44"/>
        <v>N/A</v>
      </c>
    </row>
    <row r="395" spans="1:14" x14ac:dyDescent="0.3">
      <c r="I395" t="str">
        <f t="shared" si="39"/>
        <v>N/A</v>
      </c>
      <c r="J395" t="str">
        <f t="shared" si="40"/>
        <v>N/A</v>
      </c>
      <c r="K395" t="str">
        <f t="shared" si="41"/>
        <v>N/A</v>
      </c>
      <c r="L395" t="str">
        <f t="shared" si="42"/>
        <v>N/A</v>
      </c>
      <c r="M395" t="str">
        <f t="shared" si="43"/>
        <v>N/A</v>
      </c>
      <c r="N395" t="str">
        <f t="shared" si="44"/>
        <v>N/A</v>
      </c>
    </row>
    <row r="396" spans="1:14" x14ac:dyDescent="0.3">
      <c r="A396" s="1">
        <v>0</v>
      </c>
      <c r="B396" t="s">
        <v>121</v>
      </c>
      <c r="C396" t="s">
        <v>9890</v>
      </c>
      <c r="I396" t="str">
        <f t="shared" si="39"/>
        <v>N/A</v>
      </c>
      <c r="J396">
        <f t="shared" si="40"/>
        <v>547460000</v>
      </c>
      <c r="K396" t="str">
        <f t="shared" si="41"/>
        <v>N/A</v>
      </c>
      <c r="L396" t="str">
        <f t="shared" si="42"/>
        <v>N/A</v>
      </c>
      <c r="M396" t="str">
        <f t="shared" si="43"/>
        <v>N/A</v>
      </c>
      <c r="N396" t="str">
        <f t="shared" si="44"/>
        <v>N/A</v>
      </c>
    </row>
    <row r="397" spans="1:14" x14ac:dyDescent="0.3">
      <c r="A397" s="1">
        <v>1</v>
      </c>
      <c r="B397" t="s">
        <v>122</v>
      </c>
      <c r="I397" t="str">
        <f t="shared" si="39"/>
        <v>N/A</v>
      </c>
      <c r="J397" t="str">
        <f t="shared" si="40"/>
        <v>N/A</v>
      </c>
      <c r="K397" t="str">
        <f t="shared" si="41"/>
        <v>N/A</v>
      </c>
      <c r="L397" t="str">
        <f t="shared" si="42"/>
        <v>N/A</v>
      </c>
      <c r="M397" t="str">
        <f t="shared" si="43"/>
        <v>N/A</v>
      </c>
      <c r="N397" t="str">
        <f t="shared" si="44"/>
        <v>N/A</v>
      </c>
    </row>
    <row r="398" spans="1:14" x14ac:dyDescent="0.3">
      <c r="A398" s="1">
        <v>2</v>
      </c>
      <c r="B398" t="s">
        <v>123</v>
      </c>
      <c r="C398" t="s">
        <v>9891</v>
      </c>
      <c r="I398" t="str">
        <f t="shared" si="39"/>
        <v>N/A</v>
      </c>
      <c r="J398">
        <f t="shared" si="40"/>
        <v>62.41</v>
      </c>
      <c r="K398" t="str">
        <f t="shared" si="41"/>
        <v>N/A</v>
      </c>
      <c r="L398" t="str">
        <f t="shared" si="42"/>
        <v>N/A</v>
      </c>
      <c r="M398" t="str">
        <f t="shared" si="43"/>
        <v>N/A</v>
      </c>
      <c r="N398" t="str">
        <f t="shared" si="44"/>
        <v>N/A</v>
      </c>
    </row>
    <row r="399" spans="1:14" x14ac:dyDescent="0.3">
      <c r="A399" s="1">
        <v>3</v>
      </c>
      <c r="B399" t="s">
        <v>124</v>
      </c>
      <c r="C399" t="s">
        <v>9892</v>
      </c>
      <c r="I399" t="str">
        <f t="shared" si="39"/>
        <v>N/A</v>
      </c>
      <c r="J399">
        <f t="shared" si="40"/>
        <v>52.66</v>
      </c>
      <c r="K399" t="str">
        <f t="shared" si="41"/>
        <v>N/A</v>
      </c>
      <c r="L399" t="str">
        <f t="shared" si="42"/>
        <v>N/A</v>
      </c>
      <c r="M399" t="str">
        <f t="shared" si="43"/>
        <v>N/A</v>
      </c>
      <c r="N399" t="str">
        <f t="shared" si="44"/>
        <v>N/A</v>
      </c>
    </row>
    <row r="400" spans="1:14" x14ac:dyDescent="0.3">
      <c r="A400" s="1">
        <v>4</v>
      </c>
      <c r="B400" t="s">
        <v>126</v>
      </c>
      <c r="C400" t="s">
        <v>9893</v>
      </c>
    </row>
    <row r="401" spans="1:3" x14ac:dyDescent="0.3">
      <c r="A401" s="1">
        <v>5</v>
      </c>
      <c r="B401" t="s">
        <v>128</v>
      </c>
      <c r="C401" t="s">
        <v>9894</v>
      </c>
    </row>
    <row r="402" spans="1:3" x14ac:dyDescent="0.3">
      <c r="A402" s="1">
        <v>6</v>
      </c>
      <c r="B402" t="s">
        <v>130</v>
      </c>
      <c r="C402" t="s">
        <v>129</v>
      </c>
    </row>
    <row r="403" spans="1:3" x14ac:dyDescent="0.3">
      <c r="A403" s="1">
        <v>7</v>
      </c>
      <c r="B403" t="s">
        <v>132</v>
      </c>
    </row>
    <row r="404" spans="1:3" x14ac:dyDescent="0.3">
      <c r="A404" s="1">
        <v>8</v>
      </c>
      <c r="B404" t="s">
        <v>133</v>
      </c>
    </row>
    <row r="450" spans="2:40" x14ac:dyDescent="0.3">
      <c r="B450" t="str">
        <f>"ROIC Super Tree"</f>
        <v>ROIC Super Tree</v>
      </c>
    </row>
    <row r="452" spans="2:40" x14ac:dyDescent="0.3">
      <c r="AK452" t="str">
        <f>"Change in Gross Margin / Sales"</f>
        <v>Change in Gross Margin / Sales</v>
      </c>
    </row>
    <row r="453" spans="2:40" x14ac:dyDescent="0.3">
      <c r="X453" t="str">
        <f>"Gross Margin"</f>
        <v>Gross Margin</v>
      </c>
      <c r="AK453" t="str">
        <f>K476</f>
        <v>12-13</v>
      </c>
      <c r="AL453" t="str">
        <f>L476</f>
        <v>13-14</v>
      </c>
      <c r="AM453" t="str">
        <f>M476</f>
        <v>14-15</v>
      </c>
      <c r="AN453" t="str">
        <f>N476</f>
        <v>15-16</v>
      </c>
    </row>
    <row r="454" spans="2:40" x14ac:dyDescent="0.3">
      <c r="X454" t="str">
        <f>D476</f>
        <v>2012</v>
      </c>
      <c r="Y454" t="str">
        <f>E476</f>
        <v>2013</v>
      </c>
      <c r="Z454" t="str">
        <f>F476</f>
        <v>2014</v>
      </c>
      <c r="AA454" t="str">
        <f>G476</f>
        <v>2015</v>
      </c>
      <c r="AB454" t="str">
        <f>H476</f>
        <v>2016</v>
      </c>
      <c r="AK454">
        <f ca="1">Y455-X455</f>
        <v>-2.3491145993374873E-2</v>
      </c>
      <c r="AL454">
        <f ca="1">Z455-Y455</f>
        <v>1.9784901213864003E-3</v>
      </c>
      <c r="AM454">
        <f ca="1">AA455-Z455</f>
        <v>2.0296344081592033E-2</v>
      </c>
      <c r="AN454">
        <f ca="1">AB455-AA455</f>
        <v>-5.9918023346205718E-3</v>
      </c>
    </row>
    <row r="455" spans="2:40" x14ac:dyDescent="0.3">
      <c r="X455">
        <f ca="1">IFERROR((INDIRECT("J" &amp; MATCH("Gross Income",B145:B403,0) +144))/(INDIRECT("J" &amp; MATCH("Sales/Revenue",B145:B403,0) +144)), IFERROR((1 - (INDIRECT("J" &amp; MATCH("Cost of Goods Sold*",B145:B403,0) +144))/(INDIRECT("J" &amp; MATCH("Sales/Revenue",B145:B403,0) +144))),(INDIRECT("J" &amp; MATCH("Operating Income",B145:B403,0) +144))/(INDIRECT("J" &amp; MATCH("Sales/Revenue",B145:B403,0) +144))))</f>
        <v>0.13545946098569875</v>
      </c>
      <c r="Y455">
        <f ca="1">IFERROR((INDIRECT("K" &amp; MATCH("Gross Income",B145:B403,0) +144))/(INDIRECT("K" &amp; MATCH("Sales/Revenue",B145:B403,0) +144)), IFERROR((1 - (INDIRECT("K" &amp; MATCH("Cost of Goods Sold*",B145:B403,0) +144))/(INDIRECT("K" &amp; MATCH("Sales/Revenue",B145:B403,0) +144))),(INDIRECT("K" &amp; MATCH("Operating Income",B145:B403,0) +144))/(INDIRECT("K" &amp; MATCH("Sales/Revenue",B145:B403,0) +144))))</f>
        <v>0.11196831499232388</v>
      </c>
      <c r="Z455">
        <f ca="1">IFERROR((INDIRECT("L" &amp; MATCH("Gross Income",B145:B403,0) +144))/(INDIRECT("L" &amp; MATCH("Sales/Revenue",B145:B403,0) +144)), IFERROR((1 - (INDIRECT("L" &amp; MATCH("Cost of Goods Sold*",B145:B403,0) +144))/(INDIRECT("L" &amp; MATCH("Sales/Revenue",B145:B403,0) +144))),(INDIRECT("L" &amp; MATCH("Operating Income",B145:B403,0) +144))/(INDIRECT("L" &amp; MATCH("Sales/Revenue",B145:B403,0) +144))))</f>
        <v>0.11394680511371028</v>
      </c>
      <c r="AA455">
        <f ca="1">IFERROR((INDIRECT("M" &amp; MATCH("Gross Income",B145:B403,0) +144))/(INDIRECT("M" &amp; MATCH("Sales/Revenue",B145:B403,0) +144)), IFERROR((1 - (INDIRECT("M" &amp; MATCH("Cost of Goods Sold*",B145:B403,0) +144))/(INDIRECT("M" &amp; MATCH("Sales/Revenue",B145:B403,0) +144))),(INDIRECT("M" &amp; MATCH("Operating Income",B145:B403,0) +144))/(INDIRECT("M" &amp; MATCH("Sales/Revenue",B145:B403,0) +144))))</f>
        <v>0.13424314919530231</v>
      </c>
      <c r="AB455">
        <f ca="1">IFERROR((INDIRECT("N" &amp; MATCH("Gross Income",B145:B403,0) +144))/(INDIRECT("N" &amp; MATCH("Sales/Revenue",B145:B403,0) +144)), IFERROR((1 - (INDIRECT("N" &amp; MATCH("Cost of Goods Sold*",B145:B403,0) +144))/(INDIRECT("N" &amp; MATCH("Sales/Revenue",B145:B403,0) +144))),(INDIRECT("N" &amp; MATCH("Operating Income",B145:B403,0) +144))/(INDIRECT("N" &amp; MATCH("Sales/Revenue",B145:B403,0) +144))))</f>
        <v>0.12825134686068174</v>
      </c>
    </row>
    <row r="460" spans="2:40" x14ac:dyDescent="0.3">
      <c r="Q460" t="str">
        <f>"Operating Margin"</f>
        <v>Operating Margin</v>
      </c>
    </row>
    <row r="461" spans="2:40" x14ac:dyDescent="0.3">
      <c r="Q461" t="str">
        <f>D476</f>
        <v>2012</v>
      </c>
      <c r="R461" t="str">
        <f>E476</f>
        <v>2013</v>
      </c>
      <c r="S461" t="str">
        <f>F476</f>
        <v>2014</v>
      </c>
      <c r="T461" t="str">
        <f>G476</f>
        <v>2015</v>
      </c>
      <c r="U461" t="str">
        <f>H476</f>
        <v>2016</v>
      </c>
      <c r="X461" t="str">
        <f>"SGA / Sales"</f>
        <v>SGA / Sales</v>
      </c>
      <c r="AE461" t="str">
        <f>"Change in Operating Margin"</f>
        <v>Change in Operating Margin</v>
      </c>
      <c r="AK461" t="str">
        <f>"Change in SGA / Sales"</f>
        <v>Change in SGA / Sales</v>
      </c>
    </row>
    <row r="462" spans="2:40" x14ac:dyDescent="0.3">
      <c r="Q462">
        <f ca="1">X455-X463-X471</f>
        <v>1.4541244899975853E-3</v>
      </c>
      <c r="R462">
        <f ca="1">Y455-Y463-Y471</f>
        <v>-2.6395572355604857E-2</v>
      </c>
      <c r="S462">
        <f ca="1">Z455-Z463-Z471</f>
        <v>-1.8413614484903668E-2</v>
      </c>
      <c r="T462">
        <f ca="1">AA455-AA463-AA471</f>
        <v>3.9582427142235838E-3</v>
      </c>
      <c r="U462">
        <f ca="1">AB455-AB463-AB471</f>
        <v>7.3510900760283271E-4</v>
      </c>
      <c r="X462" t="str">
        <f>D476</f>
        <v>2012</v>
      </c>
      <c r="Y462" t="str">
        <f>E476</f>
        <v>2013</v>
      </c>
      <c r="Z462" t="str">
        <f>F476</f>
        <v>2014</v>
      </c>
      <c r="AA462" t="str">
        <f>G476</f>
        <v>2015</v>
      </c>
      <c r="AB462" t="str">
        <f>H476</f>
        <v>2016</v>
      </c>
      <c r="AE462" t="str">
        <f>K476</f>
        <v>12-13</v>
      </c>
      <c r="AF462" t="str">
        <f>L476</f>
        <v>13-14</v>
      </c>
      <c r="AG462" t="str">
        <f>M476</f>
        <v>14-15</v>
      </c>
      <c r="AH462" t="str">
        <f>N476</f>
        <v>15-16</v>
      </c>
      <c r="AK462" t="str">
        <f>K476</f>
        <v>12-13</v>
      </c>
      <c r="AL462" t="str">
        <f>L476</f>
        <v>13-14</v>
      </c>
      <c r="AM462" t="str">
        <f>M476</f>
        <v>14-15</v>
      </c>
      <c r="AN462" t="str">
        <f>N476</f>
        <v>15-16</v>
      </c>
    </row>
    <row r="463" spans="2:40" x14ac:dyDescent="0.3">
      <c r="X463">
        <f ca="1">(INDIRECT("J" &amp; MATCH("SG&amp;A Expense",B145:B403,0) +144))/(INDIRECT("J" &amp; MATCH("Sales/Revenue",B145:B403,0) +144))</f>
        <v>7.5628591193370329E-2</v>
      </c>
      <c r="Y463">
        <f ca="1">(INDIRECT("K" &amp; MATCH("SG&amp;A Expense",B145:B403,0) +144))/(INDIRECT("K" &amp; MATCH("Sales/Revenue",B145:B403,0) +144))</f>
        <v>7.5135783674996445E-2</v>
      </c>
      <c r="Z463">
        <f ca="1">(INDIRECT("L" &amp; MATCH("SG&amp;A Expense",B145:B403,0) +144))/(INDIRECT("L" &amp; MATCH("Sales/Revenue",B145:B403,0) +144))</f>
        <v>6.6854311292973964E-2</v>
      </c>
      <c r="AA463">
        <f ca="1">(INDIRECT("M" &amp; MATCH("SG&amp;A Expense",B145:B403,0) +144))/(INDIRECT("M" &amp; MATCH("Sales/Revenue",B145:B403,0) +144))</f>
        <v>6.5669856459330142E-2</v>
      </c>
      <c r="AB463">
        <f ca="1">(INDIRECT("N" &amp; MATCH("SG&amp;A Expense",B145:B403,0) +144))/(INDIRECT("N" &amp; MATCH("Sales/Revenue",B145:B403,0) +144))</f>
        <v>6.278636523840693E-2</v>
      </c>
      <c r="AE463">
        <f ca="1">R462-Q462</f>
        <v>-2.7849696845602442E-2</v>
      </c>
      <c r="AF463">
        <f ca="1">S462-R462</f>
        <v>7.9819578707011896E-3</v>
      </c>
      <c r="AG463">
        <f ca="1">T462-S462</f>
        <v>2.2371857199127251E-2</v>
      </c>
      <c r="AH463">
        <f ca="1">U462-T462</f>
        <v>-3.223133706620751E-3</v>
      </c>
      <c r="AK463">
        <f ca="1">Y463-X463</f>
        <v>-4.9280751837388337E-4</v>
      </c>
      <c r="AL463">
        <f ca="1">Z463-Y463</f>
        <v>-8.2814723820224811E-3</v>
      </c>
      <c r="AM463">
        <f ca="1">AA463-Z463</f>
        <v>-1.1844548336438221E-3</v>
      </c>
      <c r="AN463">
        <f ca="1">AB463-AA463</f>
        <v>-2.8834912209232122E-3</v>
      </c>
    </row>
    <row r="465" spans="4:40" x14ac:dyDescent="0.3">
      <c r="J465" t="str">
        <f>"EOY Pretax ROIC"</f>
        <v>EOY Pretax ROIC</v>
      </c>
    </row>
    <row r="466" spans="4:40" x14ac:dyDescent="0.3">
      <c r="J466" t="str">
        <f>D476</f>
        <v>2012</v>
      </c>
      <c r="K466" t="str">
        <f>E476</f>
        <v>2013</v>
      </c>
      <c r="L466" t="str">
        <f>F476</f>
        <v>2014</v>
      </c>
      <c r="M466" t="str">
        <f>G476</f>
        <v>2015</v>
      </c>
      <c r="N466" t="str">
        <f>H476</f>
        <v>2016</v>
      </c>
    </row>
    <row r="467" spans="4:40" x14ac:dyDescent="0.3">
      <c r="J467">
        <f ca="1">Q462*(1/Q490)</f>
        <v>2.2274604787958512E-3</v>
      </c>
      <c r="K467">
        <f ca="1">R462*(1/R490)</f>
        <v>-4.1169487091776147E-2</v>
      </c>
      <c r="L467">
        <f ca="1">S462*(1/S490)</f>
        <v>-2.9924468105552451E-2</v>
      </c>
      <c r="M467">
        <f ca="1">T462*(1/T490)</f>
        <v>6.7083172075708295E-3</v>
      </c>
      <c r="N467">
        <f ca="1">U462*(1/U490)</f>
        <v>1.3097459451700752E-3</v>
      </c>
    </row>
    <row r="469" spans="4:40" x14ac:dyDescent="0.3">
      <c r="X469" t="str">
        <f>"Depreciation / Sales"</f>
        <v>Depreciation / Sales</v>
      </c>
    </row>
    <row r="470" spans="4:40" x14ac:dyDescent="0.3">
      <c r="Q470" t="str">
        <f>"Change in EOY Pretax ROIC"</f>
        <v>Change in EOY Pretax ROIC</v>
      </c>
      <c r="X470" t="str">
        <f>D476</f>
        <v>2012</v>
      </c>
      <c r="Y470" t="str">
        <f>E476</f>
        <v>2013</v>
      </c>
      <c r="Z470" t="str">
        <f>F476</f>
        <v>2014</v>
      </c>
      <c r="AA470" t="str">
        <f>G476</f>
        <v>2015</v>
      </c>
      <c r="AB470" t="str">
        <f>H476</f>
        <v>2016</v>
      </c>
    </row>
    <row r="471" spans="4:40" x14ac:dyDescent="0.3">
      <c r="Q471" t="str">
        <f>K476</f>
        <v>12-13</v>
      </c>
      <c r="R471" t="str">
        <f>L476</f>
        <v>13-14</v>
      </c>
      <c r="S471" t="str">
        <f>M476</f>
        <v>14-15</v>
      </c>
      <c r="T471" t="str">
        <f>N476</f>
        <v>15-16</v>
      </c>
      <c r="X471">
        <f ca="1">(INDIRECT("J" &amp; MATCH("Depreciation &amp; Amortization Expense",B145:B403,0) +144))/(INDIRECT("J" &amp; MATCH("Sales/Revenue",B145:B403,0) +144))</f>
        <v>5.8376745302330835E-2</v>
      </c>
      <c r="Y471">
        <f ca="1">(INDIRECT("K" &amp; MATCH("Depreciation &amp; Amortization Expense",B145:B403,0) +144))/(INDIRECT("K" &amp; MATCH("Sales/Revenue",B145:B403,0) +144))</f>
        <v>6.3228103672932287E-2</v>
      </c>
      <c r="Z471">
        <f ca="1">(INDIRECT("L" &amp; MATCH("Depreciation &amp; Amortization Expense",B145:B403,0) +144))/(INDIRECT("L" &amp; MATCH("Sales/Revenue",B145:B403,0) +144))</f>
        <v>6.5506108305639979E-2</v>
      </c>
      <c r="AA471">
        <f ca="1">(INDIRECT("M" &amp; MATCH("Depreciation &amp; Amortization Expense",B145:B403,0) +144))/(INDIRECT("M" &amp; MATCH("Sales/Revenue",B145:B403,0) +144))</f>
        <v>6.4615050021748582E-2</v>
      </c>
      <c r="AB471">
        <f ca="1">(INDIRECT("N" &amp; MATCH("Depreciation &amp; Amortization Expense",B145:B403,0) +144))/(INDIRECT("N" &amp; MATCH("Sales/Revenue",B145:B403,0) +144))</f>
        <v>6.4729872614671974E-2</v>
      </c>
    </row>
    <row r="472" spans="4:40" x14ac:dyDescent="0.3">
      <c r="Q472">
        <f ca="1">K467-J467</f>
        <v>-4.3396947570571998E-2</v>
      </c>
      <c r="R472">
        <f ca="1">L467-K467</f>
        <v>1.1245018986223695E-2</v>
      </c>
      <c r="S472">
        <f ca="1">M467-L467</f>
        <v>3.6632785313123278E-2</v>
      </c>
      <c r="T472">
        <f ca="1">N467-M467</f>
        <v>-5.3985712624007543E-3</v>
      </c>
      <c r="AK472" t="str">
        <f>"Change in Depreciation / Sales"</f>
        <v>Change in Depreciation / Sales</v>
      </c>
    </row>
    <row r="473" spans="4:40" x14ac:dyDescent="0.3">
      <c r="AK473" t="str">
        <f>K476</f>
        <v>12-13</v>
      </c>
      <c r="AL473" t="str">
        <f>L476</f>
        <v>13-14</v>
      </c>
      <c r="AM473" t="str">
        <f>M476</f>
        <v>14-15</v>
      </c>
      <c r="AN473" t="str">
        <f>N476</f>
        <v>15-16</v>
      </c>
    </row>
    <row r="474" spans="4:40" x14ac:dyDescent="0.3">
      <c r="AK474">
        <f ca="1">Y471-X471</f>
        <v>4.8513583706014524E-3</v>
      </c>
      <c r="AL474">
        <f ca="1">Z471-Y471</f>
        <v>2.2780046327076919E-3</v>
      </c>
      <c r="AM474">
        <f ca="1">AA471-Z471</f>
        <v>-8.9105828389139663E-4</v>
      </c>
      <c r="AN474">
        <f ca="1">AB471-AA471</f>
        <v>1.1482259292339148E-4</v>
      </c>
    </row>
    <row r="475" spans="4:40" x14ac:dyDescent="0.3">
      <c r="D475" t="str">
        <f>"EOY ROIC"</f>
        <v>EOY ROIC</v>
      </c>
      <c r="K475" t="str">
        <f>"Change in EOY ROIC"</f>
        <v>Change in EOY ROIC</v>
      </c>
    </row>
    <row r="476" spans="4:40" x14ac:dyDescent="0.3">
      <c r="D476" t="str">
        <f>C144</f>
        <v>2012</v>
      </c>
      <c r="E476" t="str">
        <f>D144</f>
        <v>2013</v>
      </c>
      <c r="F476" t="str">
        <f>E144</f>
        <v>2014</v>
      </c>
      <c r="G476" t="str">
        <f>F144</f>
        <v>2015</v>
      </c>
      <c r="H476" t="str">
        <f>G144</f>
        <v>2016</v>
      </c>
      <c r="K476" t="str">
        <f>RIGHT(D476,2) &amp; "-" &amp; RIGHT(E476,2)</f>
        <v>12-13</v>
      </c>
      <c r="L476" t="str">
        <f>RIGHT(E476,2) &amp; "-" &amp; RIGHT(F476,2)</f>
        <v>13-14</v>
      </c>
      <c r="M476" t="str">
        <f>RIGHT(F476,2) &amp; "-" &amp; RIGHT(G476,2)</f>
        <v>14-15</v>
      </c>
      <c r="N476" t="str">
        <f>RIGHT(G476,2) &amp; "-" &amp; RIGHT(H476,2)</f>
        <v>15-16</v>
      </c>
    </row>
    <row r="477" spans="4:40" x14ac:dyDescent="0.3">
      <c r="D477">
        <f ca="1">J467*(1-J487)</f>
        <v>1.64005001497838E-3</v>
      </c>
      <c r="E477">
        <f ca="1">K467*(1-K487)</f>
        <v>-3.4601464161100944E-2</v>
      </c>
      <c r="F477">
        <f ca="1">L467*(1-L487)</f>
        <v>-2.2566937814181766E-2</v>
      </c>
      <c r="G477">
        <f ca="1">M467*(1-M487)</f>
        <v>4.8959590890224709E-3</v>
      </c>
      <c r="H477">
        <f ca="1">N467*(1-N487)</f>
        <v>9.767887585848524E-4</v>
      </c>
      <c r="K477">
        <f ca="1">E477-D477</f>
        <v>-3.624151417607932E-2</v>
      </c>
      <c r="L477">
        <f ca="1">F477-E477</f>
        <v>1.2034526346919178E-2</v>
      </c>
      <c r="M477">
        <f ca="1">G477-F477</f>
        <v>2.7462896903204238E-2</v>
      </c>
      <c r="N477">
        <f ca="1">H477-G477</f>
        <v>-3.9191703304376187E-3</v>
      </c>
    </row>
    <row r="479" spans="4:40" x14ac:dyDescent="0.3">
      <c r="Q479" t="str">
        <f>"Change in Cash Tax Rate"</f>
        <v>Change in Cash Tax Rate</v>
      </c>
    </row>
    <row r="480" spans="4:40" x14ac:dyDescent="0.3">
      <c r="Q480" t="str">
        <f>K476</f>
        <v>12-13</v>
      </c>
      <c r="R480" t="str">
        <f>L476</f>
        <v>13-14</v>
      </c>
      <c r="S480" t="str">
        <f>M476</f>
        <v>14-15</v>
      </c>
      <c r="T480" t="str">
        <f>N476</f>
        <v>15-16</v>
      </c>
    </row>
    <row r="481" spans="10:40" x14ac:dyDescent="0.3">
      <c r="Q481">
        <f ca="1">K487-J487</f>
        <v>-0.10417689464298668</v>
      </c>
      <c r="R481">
        <f ca="1">L487-K487</f>
        <v>8.6333858527073759E-2</v>
      </c>
      <c r="S481">
        <f ca="1">M487-L487</f>
        <v>2.4295790756346025E-2</v>
      </c>
      <c r="T481">
        <f ca="1">N487-M487</f>
        <v>-1.5950742322714151E-2</v>
      </c>
      <c r="X481" t="str">
        <f>"Op WC / Sales"</f>
        <v>Op WC / Sales</v>
      </c>
    </row>
    <row r="482" spans="10:40" x14ac:dyDescent="0.3">
      <c r="X482" t="str">
        <f>D476</f>
        <v>2012</v>
      </c>
      <c r="Y482" t="str">
        <f>E476</f>
        <v>2013</v>
      </c>
      <c r="Z482" t="str">
        <f>F476</f>
        <v>2014</v>
      </c>
      <c r="AA482" t="str">
        <f>G476</f>
        <v>2015</v>
      </c>
      <c r="AB482" t="str">
        <f>H476</f>
        <v>2016</v>
      </c>
      <c r="AK482" t="str">
        <f>"Change in Op WC / Sales"</f>
        <v>Change in Op WC / Sales</v>
      </c>
    </row>
    <row r="483" spans="10:40" x14ac:dyDescent="0.3">
      <c r="X483">
        <f ca="1">(INDIRECT("J" &amp; MATCH("Total Current Assets",B145:B403,0) +144) - INDIRECT("J" &amp; MATCH("Total Current Liabilities",B145:B403,0) +144))/(INDIRECT("J" &amp; MATCH("Sales/Revenue",B145:B403,0) +144))</f>
        <v>3.3882512388293593E-4</v>
      </c>
      <c r="Y483">
        <f ca="1">(INDIRECT("K" &amp; MATCH("Total Current Assets",B145:B403,0) +144) - INDIRECT("K" &amp; MATCH("Total Current Liabilities",B145:B403,0) +144))/(INDIRECT("K" &amp; MATCH("Sales/Revenue",B145:B403,0) +144))</f>
        <v>-2.7479261543225008E-2</v>
      </c>
      <c r="Z483">
        <f ca="1">(INDIRECT("L" &amp; MATCH("Total Current Assets",B145:B403,0) +144) - INDIRECT("L" &amp; MATCH("Total Current Liabilities",B145:B403,0) +144))/(INDIRECT("L" &amp; MATCH("Sales/Revenue",B145:B403,0) +144))</f>
        <v>-3.040552526697967E-2</v>
      </c>
      <c r="AA483">
        <f ca="1">(INDIRECT("M" &amp; MATCH("Total Current Assets",B145:B403,0) +144) - INDIRECT("M" &amp; MATCH("Total Current Liabilities",B145:B403,0) +144))/(INDIRECT("M" &amp; MATCH("Sales/Revenue",B145:B403,0) +144))</f>
        <v>-2.597868638538495E-2</v>
      </c>
      <c r="AB483">
        <f ca="1">(INDIRECT("N" &amp; MATCH("Total Current Assets",B145:B403,0) +144) - INDIRECT("N" &amp; MATCH("Total Current Liabilities",B145:B403,0) +144))/(INDIRECT("N" &amp; MATCH("Sales/Revenue",B145:B403,0) +144))</f>
        <v>-4.8970343890035746E-2</v>
      </c>
      <c r="AK483" t="str">
        <f>K476</f>
        <v>12-13</v>
      </c>
      <c r="AL483" t="str">
        <f>L476</f>
        <v>13-14</v>
      </c>
      <c r="AM483" t="str">
        <f>M476</f>
        <v>14-15</v>
      </c>
      <c r="AN483" t="str">
        <f>N476</f>
        <v>15-16</v>
      </c>
    </row>
    <row r="484" spans="10:40" x14ac:dyDescent="0.3">
      <c r="AK484">
        <f ca="1">Y483-X483</f>
        <v>-2.7818086667107944E-2</v>
      </c>
      <c r="AL484">
        <f ca="1">Z483-Y483</f>
        <v>-2.9262637237546622E-3</v>
      </c>
      <c r="AM484">
        <f ca="1">AA483-Z483</f>
        <v>4.4268388815947197E-3</v>
      </c>
      <c r="AN484">
        <f ca="1">AB483-AA483</f>
        <v>-2.2991657504650796E-2</v>
      </c>
    </row>
    <row r="485" spans="10:40" x14ac:dyDescent="0.3">
      <c r="J485" t="str">
        <f>"Cash Tax Rate"</f>
        <v>Cash Tax Rate</v>
      </c>
    </row>
    <row r="486" spans="10:40" x14ac:dyDescent="0.3">
      <c r="J486" t="str">
        <f>D476</f>
        <v>2012</v>
      </c>
      <c r="K486" t="str">
        <f>E476</f>
        <v>2013</v>
      </c>
      <c r="L486" t="str">
        <f>F476</f>
        <v>2014</v>
      </c>
      <c r="M486" t="str">
        <f>G476</f>
        <v>2015</v>
      </c>
      <c r="N486" t="str">
        <f>H476</f>
        <v>2016</v>
      </c>
    </row>
    <row r="487" spans="10:40" x14ac:dyDescent="0.3">
      <c r="J487">
        <f ca="1">(INDIRECT("J" &amp; MATCH("Income Tax",B145:B403,0) +144))/(INDIRECT("J" &amp; MATCH("Pretax Income",B145:B403,0) +144))</f>
        <v>0.26371308016877637</v>
      </c>
      <c r="K487">
        <f ca="1">(INDIRECT("K" &amp; MATCH("Income Tax",B145:B403,0) +144))/(INDIRECT("K" &amp; MATCH("Pretax Income",B145:B403,0) +144))</f>
        <v>0.15953618552578969</v>
      </c>
      <c r="L487">
        <f ca="1">(INDIRECT("L" &amp; MATCH("Income Tax",B145:B403,0) +144))/(INDIRECT("L" &amp; MATCH("Pretax Income",B145:B403,0) +144))</f>
        <v>0.24587004405286345</v>
      </c>
      <c r="M487">
        <f ca="1">(INDIRECT("M" &amp; MATCH("Income Tax",B145:B403,0) +144))/(INDIRECT("M" &amp; MATCH("Pretax Income",B145:B403,0) +144))</f>
        <v>0.27016583480920947</v>
      </c>
      <c r="N487">
        <f ca="1">(INDIRECT("N" &amp; MATCH("Income Tax",B145:B403,0) +144))/(INDIRECT("N" &amp; MATCH("Pretax Income",B145:B403,0) +144))</f>
        <v>0.25421509248649532</v>
      </c>
    </row>
    <row r="488" spans="10:40" x14ac:dyDescent="0.3">
      <c r="Q488" t="str">
        <f>"Invested Capital / Sales"</f>
        <v>Invested Capital / Sales</v>
      </c>
    </row>
    <row r="489" spans="10:40" x14ac:dyDescent="0.3">
      <c r="Q489" t="str">
        <f>D476</f>
        <v>2012</v>
      </c>
      <c r="R489" t="str">
        <f>E476</f>
        <v>2013</v>
      </c>
      <c r="S489" t="str">
        <f>F476</f>
        <v>2014</v>
      </c>
      <c r="T489" t="str">
        <f>G476</f>
        <v>2015</v>
      </c>
      <c r="U489" t="str">
        <f>H476</f>
        <v>2016</v>
      </c>
      <c r="X489" t="str">
        <f>"PPE / Sales"</f>
        <v>PPE / Sales</v>
      </c>
    </row>
    <row r="490" spans="10:40" x14ac:dyDescent="0.3">
      <c r="Q490">
        <f ca="1">SUM(X483,X491,X499)</f>
        <v>0.65281718972795166</v>
      </c>
      <c r="R490">
        <f ca="1">SUM(Y483,Y491,Y499)</f>
        <v>0.64114406615664477</v>
      </c>
      <c r="S490">
        <f ca="1">SUM(Z483,Z491,Z499)</f>
        <v>0.61533640029802372</v>
      </c>
      <c r="T490">
        <f ca="1">SUM(AA483,AA491,AA499)</f>
        <v>0.59005002174858634</v>
      </c>
      <c r="U490">
        <f ca="1">SUM(AB483,AB491,AB499)</f>
        <v>0.56126076229797084</v>
      </c>
      <c r="X490" t="str">
        <f>D476</f>
        <v>2012</v>
      </c>
      <c r="Y490" t="str">
        <f>E476</f>
        <v>2013</v>
      </c>
      <c r="Z490" t="str">
        <f>F476</f>
        <v>2014</v>
      </c>
      <c r="AA490" t="str">
        <f>G476</f>
        <v>2015</v>
      </c>
      <c r="AB490" t="str">
        <f>H476</f>
        <v>2016</v>
      </c>
      <c r="AE490" t="str">
        <f>"Change in Invested Capital / Sales"</f>
        <v>Change in Invested Capital / Sales</v>
      </c>
      <c r="AK490" t="str">
        <f>"Change in PPE / Sales"</f>
        <v>Change in PPE / Sales</v>
      </c>
    </row>
    <row r="491" spans="10:40" x14ac:dyDescent="0.3">
      <c r="X491">
        <f ca="1">(INDIRECT("J" &amp; MATCH("Net Property, Plant &amp; Equipment",B145:B403,0) +144))/(INDIRECT("J" &amp; MATCH("Sales/Revenue",B145:B403,0) +144))</f>
        <v>0.64588539240184661</v>
      </c>
      <c r="Y491">
        <f ca="1">(INDIRECT("K" &amp; MATCH("Net Property, Plant &amp; Equipment",B145:B403,0) +144))/(INDIRECT("K" &amp; MATCH("Sales/Revenue",B145:B403,0) +144))</f>
        <v>0.66259853185917206</v>
      </c>
      <c r="Z491">
        <f ca="1">(INDIRECT("L" &amp; MATCH("Net Property, Plant &amp; Equipment",B145:B403,0) +144))/(INDIRECT("L" &amp; MATCH("Sales/Revenue",B145:B403,0) +144))</f>
        <v>0.64021902385373175</v>
      </c>
      <c r="AA491">
        <f ca="1">(INDIRECT("M" &amp; MATCH("Net Property, Plant &amp; Equipment",B145:B403,0) +144))/(INDIRECT("M" &amp; MATCH("Sales/Revenue",B145:B403,0) +144))</f>
        <v>0.61095041322314048</v>
      </c>
      <c r="AB491">
        <f ca="1">(INDIRECT("N" &amp; MATCH("Net Property, Plant &amp; Equipment",B145:B403,0) +144))/(INDIRECT("N" &amp; MATCH("Sales/Revenue",B145:B403,0) +144))</f>
        <v>0.60552842253662953</v>
      </c>
      <c r="AE491" t="str">
        <f>K476</f>
        <v>12-13</v>
      </c>
      <c r="AF491" t="str">
        <f>L476</f>
        <v>13-14</v>
      </c>
      <c r="AG491" t="str">
        <f>M476</f>
        <v>14-15</v>
      </c>
      <c r="AH491" t="str">
        <f>N476</f>
        <v>15-16</v>
      </c>
      <c r="AK491" t="str">
        <f>K476</f>
        <v>12-13</v>
      </c>
      <c r="AL491" t="str">
        <f>L476</f>
        <v>13-14</v>
      </c>
      <c r="AM491" t="str">
        <f>M476</f>
        <v>14-15</v>
      </c>
      <c r="AN491" t="str">
        <f>N476</f>
        <v>15-16</v>
      </c>
    </row>
    <row r="492" spans="10:40" x14ac:dyDescent="0.3">
      <c r="AE492">
        <f ca="1">R490-Q490</f>
        <v>-1.1673123571306898E-2</v>
      </c>
      <c r="AF492">
        <f ca="1">S490-R490</f>
        <v>-2.5807665858621043E-2</v>
      </c>
      <c r="AG492">
        <f ca="1">T490-S490</f>
        <v>-2.5286378549437383E-2</v>
      </c>
      <c r="AH492">
        <f ca="1">U490-T490</f>
        <v>-2.8789259450615501E-2</v>
      </c>
      <c r="AK492">
        <f ca="1">Y491-X491</f>
        <v>1.6713139457325443E-2</v>
      </c>
      <c r="AL492">
        <f ca="1">Z491-Y491</f>
        <v>-2.2379508005440307E-2</v>
      </c>
      <c r="AM492">
        <f ca="1">AA491-Z491</f>
        <v>-2.9268610630591274E-2</v>
      </c>
      <c r="AN492">
        <f ca="1">AB491-AA491</f>
        <v>-5.4219906865109468E-3</v>
      </c>
    </row>
    <row r="497" spans="3:40" x14ac:dyDescent="0.3">
      <c r="X497" t="str">
        <f>"Intangibles / Sales"</f>
        <v>Intangibles / Sales</v>
      </c>
    </row>
    <row r="498" spans="3:40" x14ac:dyDescent="0.3">
      <c r="X498" t="str">
        <f>D476</f>
        <v>2012</v>
      </c>
      <c r="Y498" t="str">
        <f>E476</f>
        <v>2013</v>
      </c>
      <c r="Z498" t="str">
        <f>F476</f>
        <v>2014</v>
      </c>
      <c r="AA498" t="str">
        <f>G476</f>
        <v>2015</v>
      </c>
      <c r="AB498" t="str">
        <f>H476</f>
        <v>2016</v>
      </c>
      <c r="AK498" t="str">
        <f>"Change in Intagibles / Sales"</f>
        <v>Change in Intagibles / Sales</v>
      </c>
    </row>
    <row r="499" spans="3:40" x14ac:dyDescent="0.3">
      <c r="X499">
        <f ca="1">(INDIRECT("J" &amp; MATCH("Intangible Assets",B145:B403,0) +144))/(INDIRECT("J" &amp; MATCH("Sales/Revenue",B145:B403,0) +144))</f>
        <v>6.5929722022221278E-3</v>
      </c>
      <c r="Y499">
        <f ca="1">(INDIRECT("K" &amp; MATCH("Intangible Assets",B145:B403,0) +144))/(INDIRECT("K" &amp; MATCH("Sales/Revenue",B145:B403,0) +144))</f>
        <v>6.0247958406976897E-3</v>
      </c>
      <c r="Z499">
        <f ca="1">(INDIRECT("L" &amp; MATCH("Intangible Assets",B145:B403,0) +144))/(INDIRECT("L" &amp; MATCH("Sales/Revenue",B145:B403,0) +144))</f>
        <v>5.5229017112716867E-3</v>
      </c>
      <c r="AA499">
        <f ca="1">(INDIRECT("M" &amp; MATCH("Intangible Assets",B145:B403,0) +144))/(INDIRECT("M" &amp; MATCH("Sales/Revenue",B145:B403,0) +144))</f>
        <v>5.0782949108307959E-3</v>
      </c>
      <c r="AB499">
        <f ca="1">(INDIRECT("N" &amp; MATCH("Intangible Assets",B145:B403,0) +144))/(INDIRECT("N" &amp; MATCH("Sales/Revenue",B145:B403,0) +144))</f>
        <v>4.7026836513770704E-3</v>
      </c>
      <c r="AK499" t="str">
        <f>K476</f>
        <v>12-13</v>
      </c>
      <c r="AL499" t="str">
        <f>L476</f>
        <v>13-14</v>
      </c>
      <c r="AM499" t="str">
        <f>M476</f>
        <v>14-15</v>
      </c>
      <c r="AN499" t="str">
        <f>N476</f>
        <v>15-16</v>
      </c>
    </row>
    <row r="500" spans="3:40" x14ac:dyDescent="0.3">
      <c r="C500" t="s">
        <v>2491</v>
      </c>
      <c r="AK500">
        <f ca="1">Y499-X499</f>
        <v>-5.6817636152443809E-4</v>
      </c>
      <c r="AL500">
        <f ca="1">Z499-Y499</f>
        <v>-5.0189412942600303E-4</v>
      </c>
      <c r="AM500">
        <f ca="1">AA499-Z499</f>
        <v>-4.4460680044089082E-4</v>
      </c>
      <c r="AN500">
        <f ca="1">AB499-AA499</f>
        <v>-3.7561125945372552E-4</v>
      </c>
    </row>
    <row r="501" spans="3:40" x14ac:dyDescent="0.3">
      <c r="C501" t="s">
        <v>1785</v>
      </c>
    </row>
    <row r="502" spans="3:40" x14ac:dyDescent="0.3">
      <c r="C502" t="s">
        <v>1785</v>
      </c>
    </row>
    <row r="503" spans="3:40" x14ac:dyDescent="0.3">
      <c r="C503" t="s">
        <v>1070</v>
      </c>
    </row>
    <row r="504" spans="3:40" x14ac:dyDescent="0.3">
      <c r="C504" t="s">
        <v>1074</v>
      </c>
    </row>
    <row r="505" spans="3:40" x14ac:dyDescent="0.3">
      <c r="C505" t="s">
        <v>3748</v>
      </c>
    </row>
    <row r="506" spans="3:40" x14ac:dyDescent="0.3">
      <c r="C506" t="s">
        <v>4349</v>
      </c>
    </row>
    <row r="507" spans="3:40" x14ac:dyDescent="0.3">
      <c r="C507" t="s">
        <v>4347</v>
      </c>
    </row>
    <row r="508" spans="3:40" x14ac:dyDescent="0.3">
      <c r="C508" t="s">
        <v>1071</v>
      </c>
    </row>
    <row r="509" spans="3:40" x14ac:dyDescent="0.3">
      <c r="C509" t="s">
        <v>7546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09"/>
  <sheetViews>
    <sheetView topLeftCell="B1" workbookViewId="0"/>
  </sheetViews>
  <sheetFormatPr defaultRowHeight="14.4" x14ac:dyDescent="0.3"/>
  <cols>
    <col min="1" max="1" width="0" hidden="1" customWidth="1"/>
    <col min="2" max="7" width="20.6640625" customWidth="1"/>
  </cols>
  <sheetData>
    <row r="1" spans="1:16" x14ac:dyDescent="0.3">
      <c r="B1" t="s">
        <v>0</v>
      </c>
      <c r="C1" t="s">
        <v>9895</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Basic Energy Services</v>
      </c>
    </row>
    <row r="2" spans="1:16" x14ac:dyDescent="0.3">
      <c r="B2" t="s">
        <v>2</v>
      </c>
      <c r="C2" t="s">
        <v>9896</v>
      </c>
      <c r="K2" t="str">
        <f>LEFT(C1,FIND("(",C1) - 2)</f>
        <v>Basic Energy Services, Inc.</v>
      </c>
    </row>
    <row r="3" spans="1:16" x14ac:dyDescent="0.3">
      <c r="J3">
        <f ca="1">RANDBETWEEN(1,6)</f>
        <v>4</v>
      </c>
      <c r="K3" t="str">
        <f>" is scheduled to report earnings "&amp;IFERROR("between "&amp;LEFT(C20,FIND("-",C20)-2)&amp;" and "&amp;RIGHT(C20,FIND("-",C20)-2),"on "&amp;C20)</f>
        <v xml:space="preserve"> is scheduled to report earnings on Jul 27, 2017</v>
      </c>
      <c r="L3" t="str">
        <f>" is slated to report earnings "&amp;IFERROR("between "&amp;LEFT(C20,FIND("-",C20)-2)&amp;" and "&amp;RIGHT(C20,FIND("-",C20)-2),"on "&amp;C20)</f>
        <v xml:space="preserve"> is slated to report earnings on Jul 27, 2017</v>
      </c>
      <c r="M3" t="str">
        <f>" will report earnings "&amp;IFERROR("between "&amp;LEFT(C20,FIND("-",C20)-2)&amp;" and "&amp;RIGHT(C20,FIND("-",C20)-2),"on "&amp;C20)</f>
        <v xml:space="preserve"> will report earnings on Jul 27, 2017</v>
      </c>
      <c r="N3" t="str">
        <f>" reports earnings "&amp;IFERROR("between "&amp;LEFT(C20,FIND("-",C20)-2)&amp;" and "&amp;RIGHT(C20,FIND("-",C20)-2),"on "&amp;C20)</f>
        <v xml:space="preserve"> reports earnings on Jul 27, 2017</v>
      </c>
      <c r="O3" t="str">
        <f>" plans to report earnings "&amp;IFERROR("between "&amp;LEFT(C20,FIND("-",C20)-2)&amp;" and "&amp;RIGHT(C20,FIND("-",C20)-2),"on "&amp;C20)</f>
        <v xml:space="preserve"> plans to report earnings on Jul 27, 2017</v>
      </c>
      <c r="P3" t="str">
        <f>" is going to report earnings "&amp;IFERROR("between "&amp;LEFT(C20,FIND("-",C20)-2)&amp;" and "&amp;RIGHT(C20,FIND("-",C20)-2),"on "&amp;C20)</f>
        <v xml:space="preserve"> is going to report earnings on Jul 27, 2017</v>
      </c>
    </row>
    <row r="4" spans="1:16" x14ac:dyDescent="0.3">
      <c r="B4" t="s">
        <v>4</v>
      </c>
      <c r="J4">
        <f ca="1">RANDBETWEEN(1,2)</f>
        <v>1</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$25.83, down 5.9% after opening up slightly over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$25.83, down 5.9% after opening up a fraction over yesterday's closing price</v>
      </c>
    </row>
    <row r="5" spans="1:16" x14ac:dyDescent="0.3">
      <c r="J5">
        <f ca="1">RANDBETWEEN(1,2)</f>
        <v>2</v>
      </c>
      <c r="K5" t="str">
        <f>"The one year target estimate for " &amp; D1 &amp; " is " &amp; TEXT(C23,"$####.00")</f>
        <v>The one year target estimate for Basic Energy Services is $38.42</v>
      </c>
      <c r="L5" t="str">
        <f>D1 &amp; " is expected to be trading at " &amp; TEXT(C23, "$####.00") &amp; ", based on target estimates"</f>
        <v>Basic Energy Services is expected to be trading at $38.42, based on target estimates</v>
      </c>
    </row>
    <row r="6" spans="1:16" x14ac:dyDescent="0.3">
      <c r="K6" t="str">
        <f>" which would be " &amp; IF(OR(LEFT(ABS((C23-C2)/C2*100),1)="8",LEFT(ABS((C23-C2)/C2*100),2)="18"), "an ", "a ")  &amp;TEXT(ABS((C23-C2)/C2),"####.00%")&amp;IF((C23-C2)&gt;0," increase over"," decrease from")&amp;" the current price"</f>
        <v xml:space="preserve"> which would be a 48.74% increase over the current price</v>
      </c>
    </row>
    <row r="7" spans="1:16" x14ac:dyDescent="0.3">
      <c r="A7" s="1">
        <v>0</v>
      </c>
      <c r="B7" t="s">
        <v>5</v>
      </c>
      <c r="C7" t="s">
        <v>9897</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increase by -49.09% over last quarter based on the average of 6 analyst estimates (Yahoo Finance)</v>
      </c>
    </row>
    <row r="8" spans="1:16" x14ac:dyDescent="0.3">
      <c r="A8" s="1">
        <v>1</v>
      </c>
      <c r="B8" t="s">
        <v>7</v>
      </c>
      <c r="C8" t="s">
        <v>9898</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in the low end of its 52-week range</v>
      </c>
    </row>
    <row r="9" spans="1:16" x14ac:dyDescent="0.3">
      <c r="A9" s="1">
        <v>2</v>
      </c>
      <c r="B9" t="s">
        <v>9</v>
      </c>
      <c r="C9" t="s">
        <v>9899</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2 times, and a negative earnings surprise 2 times</v>
      </c>
    </row>
    <row r="10" spans="1:16" x14ac:dyDescent="0.3">
      <c r="A10" s="1">
        <v>3</v>
      </c>
      <c r="B10" t="s">
        <v>11</v>
      </c>
      <c r="C10" t="s">
        <v>9900</v>
      </c>
      <c r="K10" t="str">
        <f>IF(F48=F52,"",IF(F48&gt;F52, "EPS estimates have increased by " &amp; TEXT(F48-F52,"$0.00") &amp; " in the 2 months leading up to the earnings report", "EPS estimates have decreased by " &amp; TEXT(ABS(F48-F52),"$0.00") &amp; " in the 2 months leading up to the earnings report"))</f>
        <v>EPS estimates have decreased by $0.02 in the 2 months leading up to the earnings report</v>
      </c>
    </row>
    <row r="11" spans="1:16" x14ac:dyDescent="0.3">
      <c r="A11" s="1">
        <v>4</v>
      </c>
      <c r="B11" t="s">
        <v>13</v>
      </c>
      <c r="C11" t="s">
        <v>9901</v>
      </c>
      <c r="K11" t="str">
        <f>IF(B145="Interest Income",U42, K42)</f>
        <v>No positive trends</v>
      </c>
    </row>
    <row r="12" spans="1:16" x14ac:dyDescent="0.3">
      <c r="A12" s="1">
        <v>5</v>
      </c>
      <c r="B12" t="s">
        <v>15</v>
      </c>
      <c r="C12" t="s">
        <v>9902</v>
      </c>
      <c r="D12" t="str">
        <f>LEFT(C12,FIND("-",C12)-2)</f>
        <v>19.79</v>
      </c>
      <c r="E12" t="str">
        <f>TRIM(RIGHT(C12,FIND("-",C12)-1))</f>
        <v>940.00</v>
      </c>
      <c r="K12" t="str">
        <f ca="1">D78</f>
        <v>Inconclusive</v>
      </c>
    </row>
    <row r="13" spans="1:16" x14ac:dyDescent="0.3">
      <c r="A13" s="1">
        <v>6</v>
      </c>
      <c r="B13" t="s">
        <v>17</v>
      </c>
      <c r="C13" t="s">
        <v>9903</v>
      </c>
      <c r="K13" t="e">
        <f ca="1">D89</f>
        <v>#VALUE!</v>
      </c>
    </row>
    <row r="14" spans="1:16" x14ac:dyDescent="0.3">
      <c r="A14" s="1">
        <v>7</v>
      </c>
      <c r="B14" t="s">
        <v>19</v>
      </c>
      <c r="C14" t="s">
        <v>9904</v>
      </c>
    </row>
    <row r="16" spans="1:16" x14ac:dyDescent="0.3">
      <c r="A16" s="1">
        <v>0</v>
      </c>
      <c r="B16" t="s">
        <v>21</v>
      </c>
      <c r="C16" t="s">
        <v>9905</v>
      </c>
    </row>
    <row r="17" spans="1:23" x14ac:dyDescent="0.3">
      <c r="A17" s="1">
        <v>1</v>
      </c>
      <c r="B17" t="s">
        <v>23</v>
      </c>
      <c r="C17" t="s">
        <v>4410</v>
      </c>
      <c r="K17" t="str">
        <f ca="1">K2 &amp; IF(J3=1, K3,IF(J3=2,L3,IF(J3=3,M3,IF(J3=4,N3,IF(J3=5,O3,IF(J3=6,P3)))))) &amp; ". " &amp; IF(J4=1,K4,IF(J4=2,L4)) &amp; ". " &amp; IF(J5=1,K5,IF(J5=2,L5)) &amp; K6 &amp; ". " &amp; K7 &amp; ". " &amp; K8 &amp; ". " &amp; K9 &amp; "."</f>
        <v>Basic Energy Services, Inc. reports earnings on Jul 27, 2017. The stock is currently trading at $25.83, down 5.9% after opening up slightly over yesterday's close. Basic Energy Services is expected to be trading at $38.42, based on target estimates which would be a 48.74% increase over the current price. Earnings are expected to increase by -49.09% over last quarter based on the average of 6 analyst estimates (Yahoo Finance). The stock is trading in the low end of its 52-week range. Over the last 4 quarters, there have been positive earnings surprises 2 times, and a negative earnings surprise 2 times.</v>
      </c>
    </row>
    <row r="18" spans="1:23" x14ac:dyDescent="0.3">
      <c r="A18" s="1">
        <v>2</v>
      </c>
      <c r="B18" t="s">
        <v>25</v>
      </c>
      <c r="C18" t="s">
        <v>9906</v>
      </c>
    </row>
    <row r="19" spans="1:23" x14ac:dyDescent="0.3">
      <c r="A19" s="1">
        <v>3</v>
      </c>
      <c r="B19" t="s">
        <v>27</v>
      </c>
      <c r="C19" t="s">
        <v>9907</v>
      </c>
    </row>
    <row r="20" spans="1:23" x14ac:dyDescent="0.3">
      <c r="A20" s="1">
        <v>4</v>
      </c>
      <c r="B20" t="s">
        <v>29</v>
      </c>
      <c r="C20" t="s">
        <v>30</v>
      </c>
    </row>
    <row r="21" spans="1:23" x14ac:dyDescent="0.3">
      <c r="A21" s="1">
        <v>5</v>
      </c>
      <c r="B21" t="s">
        <v>31</v>
      </c>
      <c r="C21" t="s">
        <v>32</v>
      </c>
    </row>
    <row r="22" spans="1:23" x14ac:dyDescent="0.3">
      <c r="A22" s="1">
        <v>6</v>
      </c>
      <c r="B22" t="s">
        <v>33</v>
      </c>
      <c r="J22">
        <f>IF(K22 &lt;&gt; "",1, 0)</f>
        <v>0</v>
      </c>
      <c r="K22" t="str">
        <f>IF(I145="pos_trend","Revenue","")</f>
        <v/>
      </c>
      <c r="L22" t="str">
        <f t="shared" ref="L22:L38" si="0">IF(EXACT(K22,UPPER(K22)),K22,LOWER(K22))</f>
        <v/>
      </c>
      <c r="M22" t="str">
        <f>L22</f>
        <v/>
      </c>
      <c r="T22">
        <f>IF(U22 &lt;&gt; "",1, 0)</f>
        <v>0</v>
      </c>
      <c r="U22" t="str">
        <f>IF(AND(B145 = "Interest Income",I145="pos_trend"), "Interest Income","")</f>
        <v/>
      </c>
      <c r="V22" t="str">
        <f t="shared" ref="V22:V38" si="1">IF(EXACT(U22,UPPER(U22)),U22,LOWER(U22))</f>
        <v/>
      </c>
      <c r="W22" t="str">
        <f>V22</f>
        <v/>
      </c>
    </row>
    <row r="23" spans="1:23" x14ac:dyDescent="0.3">
      <c r="A23" s="1">
        <v>7</v>
      </c>
      <c r="B23" t="s">
        <v>34</v>
      </c>
      <c r="C23" t="s">
        <v>9908</v>
      </c>
      <c r="J23">
        <f>IF(K23 &lt;&gt; "",2, 0)</f>
        <v>0</v>
      </c>
      <c r="K23" t="str">
        <f>IF(I146="pos_trend",B146,"")</f>
        <v/>
      </c>
      <c r="L23" t="str">
        <f t="shared" si="0"/>
        <v/>
      </c>
      <c r="M23" t="str">
        <f t="shared" ref="M23:M39" si="2">IF(L23&lt;&gt;"", M22 &amp; ", " &amp; L23,M22)</f>
        <v/>
      </c>
      <c r="T23">
        <f>IF(U23 &lt;&gt; "",2, 0)</f>
        <v>0</v>
      </c>
      <c r="U23" t="str">
        <f>IF(I151="pos_trend",B151,"")</f>
        <v/>
      </c>
      <c r="V23" t="str">
        <f t="shared" si="1"/>
        <v/>
      </c>
      <c r="W23" t="str">
        <f t="shared" ref="W23:W39" si="3">IF(V23&lt;&gt;"", W22 &amp; ", " &amp; V23,W22)</f>
        <v/>
      </c>
    </row>
    <row r="24" spans="1:23" x14ac:dyDescent="0.3">
      <c r="J24">
        <f>IF(K24 &lt;&gt; "",3, 0)</f>
        <v>0</v>
      </c>
      <c r="K24" t="str">
        <f>IF(I153="pos_trend",B153,"")</f>
        <v/>
      </c>
      <c r="L24" t="str">
        <f t="shared" si="0"/>
        <v/>
      </c>
      <c r="M24" t="str">
        <f t="shared" si="2"/>
        <v/>
      </c>
      <c r="T24">
        <f>IF(U24 &lt;&gt; "",3, 0)</f>
        <v>0</v>
      </c>
      <c r="U24" t="str">
        <f>IF(I161="pos_trend",B161,"")</f>
        <v/>
      </c>
      <c r="V24" t="str">
        <f t="shared" si="1"/>
        <v/>
      </c>
      <c r="W24" t="str">
        <f t="shared" si="3"/>
        <v/>
      </c>
    </row>
    <row r="25" spans="1:23" x14ac:dyDescent="0.3">
      <c r="J25">
        <f>IF(K25 &lt;&gt; "",4, 0)</f>
        <v>0</v>
      </c>
      <c r="K25" t="str">
        <f>IF(I154="pos_trend",B154,"")</f>
        <v/>
      </c>
      <c r="L25" t="str">
        <f t="shared" si="0"/>
        <v/>
      </c>
      <c r="M25" t="str">
        <f t="shared" si="2"/>
        <v/>
      </c>
      <c r="T25">
        <f>IF(U25 &lt;&gt; "",4, 0)</f>
        <v>0</v>
      </c>
      <c r="U25" t="str">
        <f>IF(I162="pos_trend",B162,"")</f>
        <v/>
      </c>
      <c r="V25" t="str">
        <f t="shared" si="1"/>
        <v/>
      </c>
      <c r="W25" t="str">
        <f t="shared" si="3"/>
        <v/>
      </c>
    </row>
    <row r="26" spans="1:23" x14ac:dyDescent="0.3">
      <c r="B26" s="1" t="s">
        <v>36</v>
      </c>
      <c r="C26" s="1" t="s">
        <v>37</v>
      </c>
      <c r="D26" s="1" t="s">
        <v>38</v>
      </c>
      <c r="E26" s="1" t="s">
        <v>39</v>
      </c>
      <c r="F26" s="1" t="s">
        <v>40</v>
      </c>
      <c r="J26">
        <f>IF(K26 &lt;&gt; "",5, 0)</f>
        <v>0</v>
      </c>
      <c r="K26" t="str">
        <f>IF(I155="pos_trend",B155,"")</f>
        <v/>
      </c>
      <c r="L26" t="str">
        <f t="shared" si="0"/>
        <v/>
      </c>
      <c r="M26" t="str">
        <f t="shared" si="2"/>
        <v/>
      </c>
      <c r="T26">
        <f>IF(U26 &lt;&gt; "",5, 0)</f>
        <v>0</v>
      </c>
      <c r="U26" t="str">
        <f>IF(I167="pos_trend",B167,"")</f>
        <v/>
      </c>
      <c r="V26" t="str">
        <f t="shared" si="1"/>
        <v/>
      </c>
      <c r="W26" t="str">
        <f t="shared" si="3"/>
        <v/>
      </c>
    </row>
    <row r="27" spans="1:23" x14ac:dyDescent="0.3">
      <c r="A27" s="1">
        <v>0</v>
      </c>
      <c r="B27" t="s">
        <v>41</v>
      </c>
      <c r="C27">
        <v>6</v>
      </c>
      <c r="D27">
        <v>6</v>
      </c>
      <c r="E27">
        <v>6</v>
      </c>
      <c r="F27">
        <v>7</v>
      </c>
      <c r="J27">
        <f>IF(K27 &lt;&gt; "",6, 0)</f>
        <v>0</v>
      </c>
      <c r="K27" t="str">
        <f>IF(I172="pos_trend",B172,"")</f>
        <v/>
      </c>
      <c r="L27" t="str">
        <f t="shared" si="0"/>
        <v/>
      </c>
      <c r="M27" t="str">
        <f t="shared" si="2"/>
        <v/>
      </c>
      <c r="T27">
        <f>IF(U27 &lt;&gt; "",6, 0)</f>
        <v>0</v>
      </c>
      <c r="U27" t="str">
        <f>IF(I170="pos_trend",B170,"")</f>
        <v/>
      </c>
      <c r="V27" t="str">
        <f t="shared" si="1"/>
        <v/>
      </c>
      <c r="W27" t="str">
        <f t="shared" si="3"/>
        <v/>
      </c>
    </row>
    <row r="28" spans="1:23" x14ac:dyDescent="0.3">
      <c r="A28" s="1">
        <v>1</v>
      </c>
      <c r="B28" t="s">
        <v>42</v>
      </c>
      <c r="C28">
        <v>-0.55000000000000004</v>
      </c>
      <c r="D28">
        <v>-0.28000000000000003</v>
      </c>
      <c r="E28">
        <v>-1.85</v>
      </c>
      <c r="F28">
        <v>0.5</v>
      </c>
      <c r="J28">
        <f>IF(K28 &lt;&gt; "",7, 0)</f>
        <v>0</v>
      </c>
      <c r="K28" t="str">
        <f>IF(I173="pos_trend",B173,"")</f>
        <v/>
      </c>
      <c r="L28" t="str">
        <f t="shared" si="0"/>
        <v/>
      </c>
      <c r="M28" t="str">
        <f t="shared" si="2"/>
        <v/>
      </c>
      <c r="T28">
        <f>IF(U28 &lt;&gt; "",7, 0)</f>
        <v>0</v>
      </c>
      <c r="U28" t="str">
        <f>IF(I171="pos_trend",B171,"")</f>
        <v/>
      </c>
      <c r="V28" t="str">
        <f t="shared" si="1"/>
        <v/>
      </c>
      <c r="W28" t="str">
        <f t="shared" si="3"/>
        <v/>
      </c>
    </row>
    <row r="29" spans="1:23" x14ac:dyDescent="0.3">
      <c r="A29" s="1">
        <v>2</v>
      </c>
      <c r="B29" t="s">
        <v>43</v>
      </c>
      <c r="C29">
        <v>-0.61</v>
      </c>
      <c r="D29">
        <v>-0.35</v>
      </c>
      <c r="E29">
        <v>-2.1</v>
      </c>
      <c r="F29">
        <v>-0.37</v>
      </c>
      <c r="J29">
        <f>IF(K29 &lt;&gt; "",8, 0)</f>
        <v>0</v>
      </c>
      <c r="K29" t="str">
        <f>IF(I174="pos_trend",B174,"")</f>
        <v/>
      </c>
      <c r="L29" t="str">
        <f t="shared" si="0"/>
        <v/>
      </c>
      <c r="M29" t="str">
        <f t="shared" si="2"/>
        <v/>
      </c>
      <c r="T29">
        <f>IF(U29 &lt;&gt; "",8, 0)</f>
        <v>0</v>
      </c>
      <c r="U29" t="str">
        <f>IF(I172="pos_trend",B172,"")</f>
        <v/>
      </c>
      <c r="V29" t="str">
        <f t="shared" si="1"/>
        <v/>
      </c>
      <c r="W29" t="str">
        <f t="shared" si="3"/>
        <v/>
      </c>
    </row>
    <row r="30" spans="1:23" x14ac:dyDescent="0.3">
      <c r="A30" s="1">
        <v>3</v>
      </c>
      <c r="B30" t="s">
        <v>44</v>
      </c>
      <c r="C30">
        <v>-0.48</v>
      </c>
      <c r="D30">
        <v>-0.18</v>
      </c>
      <c r="E30">
        <v>-1.57</v>
      </c>
      <c r="F30">
        <v>1.9</v>
      </c>
      <c r="J30">
        <f>IF(K30 &lt;&gt; "",9, 0)</f>
        <v>0</v>
      </c>
      <c r="K30" t="str">
        <f>IF(I185="pos_trend",B185,"")</f>
        <v/>
      </c>
      <c r="L30" t="str">
        <f t="shared" si="0"/>
        <v/>
      </c>
      <c r="M30" t="str">
        <f t="shared" si="2"/>
        <v/>
      </c>
      <c r="T30">
        <f>IF(U30 &lt;&gt; "",9, 0)</f>
        <v>0</v>
      </c>
      <c r="U30" t="str">
        <f>IF(I178="pos_trend",B178,"")</f>
        <v/>
      </c>
      <c r="V30" t="str">
        <f t="shared" si="1"/>
        <v/>
      </c>
      <c r="W30" t="str">
        <f t="shared" si="3"/>
        <v/>
      </c>
    </row>
    <row r="31" spans="1:23" x14ac:dyDescent="0.3">
      <c r="A31" s="1">
        <v>4</v>
      </c>
      <c r="B31" t="s">
        <v>45</v>
      </c>
      <c r="C31">
        <v>-1.34</v>
      </c>
      <c r="D31">
        <v>-1.91</v>
      </c>
      <c r="E31">
        <v>-4.92</v>
      </c>
      <c r="F31">
        <v>-1.85</v>
      </c>
      <c r="J31">
        <f>IF(K31 &lt;&gt; "",10, 0)</f>
        <v>0</v>
      </c>
      <c r="K31" t="str">
        <f>IF(I186="pos_trend",B186,"")</f>
        <v/>
      </c>
      <c r="L31" t="str">
        <f t="shared" si="0"/>
        <v/>
      </c>
      <c r="M31" t="str">
        <f t="shared" si="2"/>
        <v/>
      </c>
      <c r="T31">
        <f>IF(U31 &lt;&gt; "",10, 0)</f>
        <v>0</v>
      </c>
      <c r="U31" t="str">
        <f>IF(I199="pos_trend",B199,"")</f>
        <v/>
      </c>
      <c r="V31" t="str">
        <f t="shared" si="1"/>
        <v/>
      </c>
      <c r="W31" t="str">
        <f t="shared" si="3"/>
        <v/>
      </c>
    </row>
    <row r="32" spans="1:23" x14ac:dyDescent="0.3">
      <c r="J32">
        <f>IF(K32 &lt;&gt; "",11, 0)</f>
        <v>0</v>
      </c>
      <c r="K32" t="str">
        <f>IF(I187="pos_trend",B187,"")</f>
        <v/>
      </c>
      <c r="L32" t="str">
        <f t="shared" si="0"/>
        <v/>
      </c>
      <c r="M32" t="str">
        <f t="shared" si="2"/>
        <v/>
      </c>
      <c r="T32">
        <f>IF(U32 &lt;&gt; "",11, 0)</f>
        <v>0</v>
      </c>
      <c r="U32" t="str">
        <f>IF(I209="pos_trend",B209,"")</f>
        <v/>
      </c>
      <c r="V32" t="str">
        <f t="shared" si="1"/>
        <v/>
      </c>
      <c r="W32" t="str">
        <f t="shared" si="3"/>
        <v/>
      </c>
    </row>
    <row r="33" spans="1:23" x14ac:dyDescent="0.3">
      <c r="B33" s="1" t="s">
        <v>46</v>
      </c>
      <c r="C33" s="1" t="s">
        <v>37</v>
      </c>
      <c r="D33" s="1" t="s">
        <v>38</v>
      </c>
      <c r="E33" s="1" t="s">
        <v>39</v>
      </c>
      <c r="F33" s="1" t="s">
        <v>40</v>
      </c>
      <c r="J33">
        <f>IF(K33 &lt;&gt; "",12, 0)</f>
        <v>0</v>
      </c>
      <c r="K33" t="str">
        <f>IF(I195="pos_trend",B195,"")</f>
        <v/>
      </c>
      <c r="L33" t="str">
        <f t="shared" si="0"/>
        <v/>
      </c>
      <c r="M33" t="str">
        <f t="shared" si="2"/>
        <v/>
      </c>
      <c r="T33">
        <f>IF(U33 &lt;&gt; "",12, 0)</f>
        <v>12</v>
      </c>
      <c r="U33" t="str">
        <f>IF(I231="pos_trend",B231,"")</f>
        <v>Land &amp; Improvements</v>
      </c>
      <c r="V33" t="str">
        <f t="shared" si="1"/>
        <v>land &amp; improvements</v>
      </c>
      <c r="W33" t="str">
        <f t="shared" si="3"/>
        <v>, land &amp; improvements</v>
      </c>
    </row>
    <row r="34" spans="1:23" x14ac:dyDescent="0.3">
      <c r="A34" s="1">
        <v>0</v>
      </c>
      <c r="B34" t="s">
        <v>41</v>
      </c>
      <c r="C34" t="s">
        <v>48</v>
      </c>
      <c r="D34" t="s">
        <v>48</v>
      </c>
      <c r="E34" t="s">
        <v>48</v>
      </c>
      <c r="F34" t="s">
        <v>48</v>
      </c>
      <c r="J34">
        <f>IF(K34 &lt;&gt; "",13, 0)</f>
        <v>0</v>
      </c>
      <c r="K34" t="str">
        <f>IF(I196="pos_trend",B196,"")</f>
        <v/>
      </c>
      <c r="L34" t="str">
        <f t="shared" si="0"/>
        <v/>
      </c>
      <c r="M34" t="str">
        <f t="shared" si="2"/>
        <v/>
      </c>
      <c r="T34">
        <f>IF(U34 &lt;&gt; "",13, 0)</f>
        <v>0</v>
      </c>
      <c r="U34" t="str">
        <f>IF(I251="pos_trend",B251,"")</f>
        <v/>
      </c>
      <c r="V34" t="str">
        <f t="shared" si="1"/>
        <v/>
      </c>
      <c r="W34" t="str">
        <f t="shared" si="3"/>
        <v>, land &amp; improvements</v>
      </c>
    </row>
    <row r="35" spans="1:23" x14ac:dyDescent="0.3">
      <c r="A35" s="1">
        <v>1</v>
      </c>
      <c r="B35" t="s">
        <v>42</v>
      </c>
      <c r="C35" t="s">
        <v>9909</v>
      </c>
      <c r="D35" t="s">
        <v>9910</v>
      </c>
      <c r="E35" t="s">
        <v>9911</v>
      </c>
      <c r="F35" t="s">
        <v>1519</v>
      </c>
      <c r="J35">
        <f>IF(K35 &lt;&gt; "",14, 0)</f>
        <v>0</v>
      </c>
      <c r="K35" t="str">
        <f>IF(I201="pos_trend",B201,"")</f>
        <v/>
      </c>
      <c r="L35" t="str">
        <f t="shared" si="0"/>
        <v/>
      </c>
      <c r="M35" t="str">
        <f t="shared" si="2"/>
        <v/>
      </c>
      <c r="T35">
        <f>IF(U35 &lt;&gt; "",14, 0)</f>
        <v>0</v>
      </c>
      <c r="U35" t="str">
        <f>IF(I279="pos_trend",B279,"")</f>
        <v/>
      </c>
      <c r="V35" t="str">
        <f t="shared" si="1"/>
        <v/>
      </c>
      <c r="W35" t="str">
        <f t="shared" si="3"/>
        <v>, land &amp; improvements</v>
      </c>
    </row>
    <row r="36" spans="1:23" x14ac:dyDescent="0.3">
      <c r="A36" s="1">
        <v>2</v>
      </c>
      <c r="B36" t="s">
        <v>43</v>
      </c>
      <c r="C36" t="s">
        <v>9912</v>
      </c>
      <c r="D36" t="s">
        <v>9913</v>
      </c>
      <c r="E36" t="s">
        <v>9914</v>
      </c>
      <c r="F36" t="s">
        <v>752</v>
      </c>
      <c r="J36">
        <f>IF(K36 &lt;&gt; "",15, 0)</f>
        <v>0</v>
      </c>
      <c r="K36" t="str">
        <f>IF(I202="pos_trend",B202,"")</f>
        <v/>
      </c>
      <c r="L36" t="str">
        <f t="shared" si="0"/>
        <v/>
      </c>
      <c r="M36" t="str">
        <f t="shared" si="2"/>
        <v/>
      </c>
      <c r="T36">
        <f>IF(U36 &lt;&gt; "",15, 0)</f>
        <v>0</v>
      </c>
      <c r="U36" t="str">
        <f>IF(I336="pos_trend",B336,"")</f>
        <v/>
      </c>
      <c r="V36" t="str">
        <f t="shared" si="1"/>
        <v/>
      </c>
      <c r="W36" t="str">
        <f t="shared" si="3"/>
        <v>, land &amp; improvements</v>
      </c>
    </row>
    <row r="37" spans="1:23" x14ac:dyDescent="0.3">
      <c r="A37" s="1">
        <v>3</v>
      </c>
      <c r="B37" t="s">
        <v>44</v>
      </c>
      <c r="C37" t="s">
        <v>9915</v>
      </c>
      <c r="D37" t="s">
        <v>9916</v>
      </c>
      <c r="E37" t="s">
        <v>9917</v>
      </c>
      <c r="F37" t="s">
        <v>1475</v>
      </c>
      <c r="J37">
        <f>IF(K37 &lt;&gt; "",16, 0)</f>
        <v>0</v>
      </c>
      <c r="K37" t="str">
        <f>IF(I203="pos_trend",B203,"")</f>
        <v/>
      </c>
      <c r="L37" t="str">
        <f t="shared" si="0"/>
        <v/>
      </c>
      <c r="M37" t="str">
        <f t="shared" si="2"/>
        <v/>
      </c>
      <c r="T37">
        <f>IF(U37 &lt;&gt; "",16, 0)</f>
        <v>0</v>
      </c>
      <c r="U37" t="str">
        <f>IF(I235="pos_trend",B235,"")</f>
        <v/>
      </c>
      <c r="V37" t="str">
        <f t="shared" si="1"/>
        <v/>
      </c>
      <c r="W37" t="str">
        <f t="shared" si="3"/>
        <v>, land &amp; improvements</v>
      </c>
    </row>
    <row r="38" spans="1:23" x14ac:dyDescent="0.3">
      <c r="A38" s="1">
        <v>4</v>
      </c>
      <c r="B38" t="s">
        <v>60</v>
      </c>
      <c r="C38" t="s">
        <v>1460</v>
      </c>
      <c r="D38" t="s">
        <v>9918</v>
      </c>
      <c r="E38" t="s">
        <v>9919</v>
      </c>
      <c r="F38" t="s">
        <v>9911</v>
      </c>
      <c r="J38">
        <f>IF(K38 &lt;&gt; "",17, 0)</f>
        <v>0</v>
      </c>
      <c r="K38" t="str">
        <f>IF(I351="pos_trend",B351,"")</f>
        <v/>
      </c>
      <c r="L38" t="str">
        <f t="shared" si="0"/>
        <v/>
      </c>
      <c r="M38" t="str">
        <f t="shared" si="2"/>
        <v/>
      </c>
      <c r="T38">
        <f>IF(U38 &lt;&gt; "",17, 0)</f>
        <v>0</v>
      </c>
      <c r="U38" t="str">
        <f>IF(I236="pos_trend",B236,"")</f>
        <v/>
      </c>
      <c r="V38" t="str">
        <f t="shared" si="1"/>
        <v/>
      </c>
      <c r="W38" t="str">
        <f t="shared" si="3"/>
        <v>, land &amp; improvements</v>
      </c>
    </row>
    <row r="39" spans="1:23" x14ac:dyDescent="0.3">
      <c r="A39" s="1">
        <v>5</v>
      </c>
      <c r="B39" t="s">
        <v>63</v>
      </c>
      <c r="C39" t="s">
        <v>9920</v>
      </c>
      <c r="D39" t="s">
        <v>9921</v>
      </c>
      <c r="E39" t="s">
        <v>9922</v>
      </c>
      <c r="F39" t="s">
        <v>6461</v>
      </c>
      <c r="K39" t="str">
        <f>IF(I352="pos_trend",B352,"")</f>
        <v/>
      </c>
      <c r="M39" t="str">
        <f t="shared" si="2"/>
        <v/>
      </c>
      <c r="W39" t="str">
        <f t="shared" si="3"/>
        <v>, land &amp; improvements</v>
      </c>
    </row>
    <row r="40" spans="1:23" x14ac:dyDescent="0.3">
      <c r="J40">
        <f>MAX(J22:J39)</f>
        <v>0</v>
      </c>
      <c r="K40" t="str">
        <f>VLOOKUP(J40,J22:K39,2,FALSE)</f>
        <v/>
      </c>
      <c r="M40" t="str">
        <f>IF(IFERROR(FIND(",",M39),TRUE)=TRUE,M39,IF(NOT(EXACT(K40,UPPER(K40))),SUBSTITUTE(M39,LOWER(K40),"and "&amp;LOWER(K40)),SUBSTITUTE(M39,K40,"and "&amp;K40)))</f>
        <v/>
      </c>
      <c r="T40">
        <f>MAX(T22:T39)</f>
        <v>12</v>
      </c>
      <c r="U40" t="str">
        <f>VLOOKUP(T40,T22:U39,2,FALSE)</f>
        <v>Land &amp; Improvements</v>
      </c>
      <c r="W40" t="str">
        <f>IF(IFERROR(FIND(",",W39),TRUE)=TRUE,W39,IF(NOT(EXACT(U40,UPPER(U40))),SUBSTITUTE(W39,LOWER(U40),"and "&amp;LOWER(U40)),SUBSTITUTE(W39,U40,"and "&amp;U40)))</f>
        <v>, and land &amp; improvements</v>
      </c>
    </row>
    <row r="41" spans="1:23" x14ac:dyDescent="0.3">
      <c r="B41" s="1" t="s">
        <v>68</v>
      </c>
      <c r="C41" s="1" t="s">
        <v>69</v>
      </c>
      <c r="D41" s="1" t="s">
        <v>70</v>
      </c>
      <c r="E41" s="1" t="s">
        <v>71</v>
      </c>
      <c r="F41" s="1" t="s">
        <v>72</v>
      </c>
    </row>
    <row r="42" spans="1:23" x14ac:dyDescent="0.3">
      <c r="A42" s="1">
        <v>0</v>
      </c>
      <c r="B42" t="s">
        <v>73</v>
      </c>
      <c r="C42" t="s">
        <v>9923</v>
      </c>
      <c r="D42" t="s">
        <v>9924</v>
      </c>
      <c r="E42" t="s">
        <v>9925</v>
      </c>
      <c r="F42" t="s">
        <v>9926</v>
      </c>
      <c r="K42" t="str">
        <f>SUBSTITUTE(IF(M40&lt;&gt;"", D1 &amp; " has managed to increase " &amp; M40 &amp; " each year since " &amp; C144, "No positive trends")," , "," ")</f>
        <v>No positive trends</v>
      </c>
      <c r="U42" t="str">
        <f>SUBSTITUTE(IF(W40&lt;&gt;"", D1 &amp; " has managed to increase " &amp; W40 &amp; " each year since " &amp; C144, "No positive trends")," , "," ")</f>
        <v>Basic Energy Services has managed to increase and land &amp; improvements each year since 2012</v>
      </c>
    </row>
    <row r="43" spans="1:23" x14ac:dyDescent="0.3">
      <c r="A43" s="1">
        <v>1</v>
      </c>
      <c r="B43" t="s">
        <v>78</v>
      </c>
      <c r="C43" t="s">
        <v>9927</v>
      </c>
      <c r="D43" t="s">
        <v>9928</v>
      </c>
      <c r="E43" t="s">
        <v>9929</v>
      </c>
      <c r="F43" t="s">
        <v>9930</v>
      </c>
    </row>
    <row r="44" spans="1:23" x14ac:dyDescent="0.3">
      <c r="A44" s="1">
        <v>2</v>
      </c>
      <c r="B44" t="s">
        <v>82</v>
      </c>
      <c r="C44" t="s">
        <v>4384</v>
      </c>
      <c r="D44" t="s">
        <v>9931</v>
      </c>
      <c r="E44" t="s">
        <v>6634</v>
      </c>
      <c r="F44" t="s">
        <v>3782</v>
      </c>
    </row>
    <row r="45" spans="1:23" x14ac:dyDescent="0.3">
      <c r="A45" s="1">
        <v>3</v>
      </c>
      <c r="B45" t="s">
        <v>87</v>
      </c>
      <c r="C45" t="s">
        <v>6208</v>
      </c>
      <c r="D45" t="s">
        <v>9932</v>
      </c>
      <c r="E45" t="s">
        <v>9933</v>
      </c>
      <c r="F45" t="s">
        <v>9934</v>
      </c>
    </row>
    <row r="47" spans="1:23" x14ac:dyDescent="0.3">
      <c r="B47" s="1" t="s">
        <v>92</v>
      </c>
      <c r="C47" s="1" t="s">
        <v>37</v>
      </c>
      <c r="D47" s="1" t="s">
        <v>38</v>
      </c>
      <c r="E47" s="1" t="s">
        <v>39</v>
      </c>
      <c r="F47" s="1" t="s">
        <v>40</v>
      </c>
    </row>
    <row r="48" spans="1:23" x14ac:dyDescent="0.3">
      <c r="A48" s="1">
        <v>0</v>
      </c>
      <c r="B48" t="s">
        <v>93</v>
      </c>
      <c r="C48">
        <v>-0.55000000000000004</v>
      </c>
      <c r="D48">
        <v>-0.28000000000000003</v>
      </c>
      <c r="E48">
        <v>-1.85</v>
      </c>
      <c r="F48">
        <v>0.5</v>
      </c>
    </row>
    <row r="49" spans="1:14" x14ac:dyDescent="0.3">
      <c r="A49" s="1">
        <v>1</v>
      </c>
      <c r="B49" t="s">
        <v>94</v>
      </c>
      <c r="C49">
        <v>-0.56999999999999995</v>
      </c>
      <c r="D49">
        <v>-0.28000000000000003</v>
      </c>
      <c r="E49">
        <v>-1.87</v>
      </c>
      <c r="F49">
        <v>0.7</v>
      </c>
    </row>
    <row r="50" spans="1:14" x14ac:dyDescent="0.3">
      <c r="A50" s="1">
        <v>2</v>
      </c>
      <c r="B50" t="s">
        <v>95</v>
      </c>
      <c r="C50">
        <v>-0.57999999999999996</v>
      </c>
      <c r="D50">
        <v>-0.27</v>
      </c>
      <c r="E50">
        <v>-1.87</v>
      </c>
      <c r="F50">
        <v>0.77</v>
      </c>
    </row>
    <row r="51" spans="1:14" x14ac:dyDescent="0.3">
      <c r="A51" s="1">
        <v>3</v>
      </c>
      <c r="B51" t="s">
        <v>96</v>
      </c>
      <c r="C51">
        <v>-0.59</v>
      </c>
      <c r="D51">
        <v>-0.32</v>
      </c>
      <c r="E51">
        <v>-1.98</v>
      </c>
      <c r="F51">
        <v>0.66</v>
      </c>
    </row>
    <row r="52" spans="1:14" x14ac:dyDescent="0.3">
      <c r="A52" s="1">
        <v>4</v>
      </c>
      <c r="B52" t="s">
        <v>97</v>
      </c>
      <c r="C52">
        <v>-0.59</v>
      </c>
      <c r="D52">
        <v>-0.32</v>
      </c>
      <c r="E52">
        <v>-1.98</v>
      </c>
      <c r="F52">
        <v>0.52</v>
      </c>
    </row>
    <row r="54" spans="1:14" x14ac:dyDescent="0.3">
      <c r="B54" s="1" t="s">
        <v>98</v>
      </c>
      <c r="C54" s="1" t="s">
        <v>37</v>
      </c>
      <c r="D54" s="1" t="s">
        <v>38</v>
      </c>
      <c r="E54" s="1" t="s">
        <v>39</v>
      </c>
      <c r="F54" s="1" t="s">
        <v>40</v>
      </c>
    </row>
    <row r="55" spans="1:14" x14ac:dyDescent="0.3">
      <c r="A55" s="1">
        <v>0</v>
      </c>
      <c r="B55" t="s">
        <v>99</v>
      </c>
      <c r="C55">
        <v>1</v>
      </c>
      <c r="D55">
        <v>1</v>
      </c>
      <c r="E55">
        <v>1</v>
      </c>
    </row>
    <row r="56" spans="1:14" x14ac:dyDescent="0.3">
      <c r="A56" s="1">
        <v>1</v>
      </c>
      <c r="B56" t="s">
        <v>100</v>
      </c>
      <c r="C56">
        <v>2</v>
      </c>
      <c r="D56">
        <v>1</v>
      </c>
      <c r="E56">
        <v>2</v>
      </c>
      <c r="F56">
        <v>1</v>
      </c>
    </row>
    <row r="57" spans="1:14" x14ac:dyDescent="0.3">
      <c r="A57" s="1">
        <v>2</v>
      </c>
      <c r="B57" t="s">
        <v>101</v>
      </c>
    </row>
    <row r="58" spans="1:14" x14ac:dyDescent="0.3">
      <c r="A58" s="1">
        <v>3</v>
      </c>
      <c r="B58" t="s">
        <v>102</v>
      </c>
    </row>
    <row r="60" spans="1:14" x14ac:dyDescent="0.3">
      <c r="B60" s="1" t="s">
        <v>103</v>
      </c>
      <c r="C60" s="1" t="s">
        <v>9935</v>
      </c>
      <c r="D60" s="1" t="s">
        <v>105</v>
      </c>
      <c r="E60" s="1" t="s">
        <v>106</v>
      </c>
      <c r="F60" s="1" t="s">
        <v>107</v>
      </c>
      <c r="I60" t="str">
        <f t="shared" ref="I60:I123" si="4">IF(AND(K60&gt; J60, L60&gt; K60, M60&gt; L60, N60&gt; M60), "pos_trend", IF(AND(K60&lt; J60, L60&lt; K60, M60&lt; L60, N60&lt; M60), "neg_trend", "N/A"))</f>
        <v>N/A</v>
      </c>
      <c r="J60" t="str">
        <f t="shared" ref="J60:J123" si="5">IFERROR(IF(TRIM(C60)="-", "N/A", IF(RIGHT(C60,1)=")",IF(RIGHT(C60,2)="T)",-1000000000000*VALUE(MID(C60,2,LEN(C60)-3)),IF(RIGHT(C60,2)="M)",-1000000*VALUE(MID(C60,2,LEN(C60)-3)),IF(RIGHT(C60,2)="B)",-1000000000*VALUE(MID(C60,2,LEN(C60)-3)),IF(RIGHT(C60,2)="k)",-1000*VALUE(MID(C60,2,LEN(C60)-3)),VALUE(SUBSTITUTE(C60,",","")))))),IF(RIGHT(C60,1)="T",1000000000000*VALUE(LEFT(C60,LEN(C60)-1)),IF(RIGHT(C60,1)="M",1000000*VALUE(LEFT(C60,LEN(C60)-1)),IF(RIGHT(C60,1)="B",1000000000*VALUE(LEFT(C60,LEN(C60)-1)),IF(RIGHT(C60,1)="%",0.01*VALUE(LEFT(C60,LEN(C60)-1)),IF(RIGHT(C60,1)="k",1000*VALUE(LEFT(C60,LEN(C60)-1)),VALUE(SUBSTITUTE(C60,",",""))))))))),"N/A")</f>
        <v>N/A</v>
      </c>
      <c r="K60" t="str">
        <f t="shared" ref="K60:K123" si="6">IFERROR(IF(TRIM(D60)="-", "N/A", IF(RIGHT(D60,1)=")",IF(RIGHT(D60,2)="T)",-1000000000000*VALUE(MID(D60,2,LEN(D60)-3)),IF(RIGHT(D60,2)="M)",-1000000*VALUE(MID(D60,2,LEN(D60)-3)),IF(RIGHT(D60,2)="B)",-1000000000*VALUE(MID(D60,2,LEN(D60)-3)),IF(RIGHT(D60,2)="k)",-1000*VALUE(MID(D60,2,LEN(D60)-3)),VALUE(SUBSTITUTE(D60,",","")))))),IF(RIGHT(D60,1)="T",1000000000000*VALUE(LEFT(D60,LEN(D60)-1)),IF(RIGHT(D60,1)="M",1000000*VALUE(LEFT(D60,LEN(D60)-1)),IF(RIGHT(D60,1)="B",1000000000*VALUE(LEFT(D60,LEN(D60)-1)),IF(RIGHT(D60,1)="%",0.01*VALUE(LEFT(D60,LEN(D60)-1)),IF(RIGHT(D60,1)="k",1000*VALUE(LEFT(D60,LEN(D60)-1)),VALUE(SUBSTITUTE(D60,",",""))))))))),"N/A")</f>
        <v>N/A</v>
      </c>
      <c r="L60" t="str">
        <f t="shared" ref="L60:L123" si="7">IFERROR(IF(TRIM(E60)="-", "N/A", IF(RIGHT(E60,1)=")",IF(RIGHT(E60,2)="T)",-1000000000000*VALUE(MID(E60,2,LEN(E60)-3)),IF(RIGHT(E60,2)="M)",-1000000*VALUE(MID(E60,2,LEN(E60)-3)),IF(RIGHT(E60,2)="B)",-1000000000*VALUE(MID(E60,2,LEN(E60)-3)),IF(RIGHT(E60,2)="k)",-1000*VALUE(MID(E60,2,LEN(E60)-3)),VALUE(SUBSTITUTE(E60,",","")))))),IF(RIGHT(E60,1)="T",1000000000000*VALUE(LEFT(E60,LEN(E60)-1)),IF(RIGHT(E60,1)="M",1000000*VALUE(LEFT(E60,LEN(E60)-1)),IF(RIGHT(E60,1)="B",1000000000*VALUE(LEFT(E60,LEN(E60)-1)),IF(RIGHT(E60,1)="%",0.01*VALUE(LEFT(E60,LEN(E60)-1)),IF(RIGHT(E60,1)="k",1000*VALUE(LEFT(E60,LEN(E60)-1)),VALUE(SUBSTITUTE(E60,",",""))))))))),"N/A")</f>
        <v>N/A</v>
      </c>
      <c r="M60" t="str">
        <f t="shared" ref="M60:M123" si="8">IFERROR(IF(TRIM(F60)="-", "N/A", IF(RIGHT(F60,1)=")",IF(RIGHT(F60,2)="T)",-1000000000000*VALUE(MID(F60,2,LEN(F60)-3)),IF(RIGHT(F60,2)="M)",-1000000*VALUE(MID(F60,2,LEN(F60)-3)),IF(RIGHT(F60,2)="B)",-1000000000*VALUE(MID(F60,2,LEN(F60)-3)),IF(RIGHT(F60,2)="k)",-1000*VALUE(MID(F60,2,LEN(F60)-3)),VALUE(SUBSTITUTE(F60,",","")))))),IF(RIGHT(F60,1)="T",1000000000000*VALUE(LEFT(F60,LEN(F60)-1)),IF(RIGHT(F60,1)="M",1000000*VALUE(LEFT(F60,LEN(F60)-1)),IF(RIGHT(F60,1)="B",1000000000*VALUE(LEFT(F60,LEN(F60)-1)),IF(RIGHT(F60,1)="%",0.01*VALUE(LEFT(F60,LEN(F60)-1)),IF(RIGHT(F60,1)="k",1000*VALUE(LEFT(F60,LEN(F60)-1)),VALUE(SUBSTITUTE(F60,",",""))))))))),"N/A")</f>
        <v>N/A</v>
      </c>
      <c r="N60" t="str">
        <f t="shared" ref="N60:N123" si="9">IFERROR(IF(TRIM(G60)="-", "N/A", IF(RIGHT(G60,1)=")",IF(RIGHT(G60,2)="T)",-1000000000000*VALUE(MID(G60,2,LEN(G60)-3)),IF(RIGHT(G60,2)="M)",-1000000*VALUE(MID(G60,2,LEN(G60)-3)),IF(RIGHT(G60,2)="B)",-1000000000*VALUE(MID(G60,2,LEN(G60)-3)),IF(RIGHT(G60,2)="k)",-1000*VALUE(MID(G60,2,LEN(G60)-3)),VALUE(SUBSTITUTE(G60,",","")))))),IF(RIGHT(G60,1)="T",1000000000000*VALUE(LEFT(G60,LEN(G60)-1)),IF(RIGHT(G60,1)="M",1000000*VALUE(LEFT(G60,LEN(G60)-1)),IF(RIGHT(G60,1)="B",1000000000*VALUE(LEFT(G60,LEN(G60)-1)),IF(RIGHT(G60,1)="%",0.01*VALUE(LEFT(G60,LEN(G60)-1)),IF(RIGHT(G60,1)="k",1000*VALUE(LEFT(G60,LEN(G60)-1)),VALUE(SUBSTITUTE(G60,",",""))))))))),"N/A")</f>
        <v>N/A</v>
      </c>
    </row>
    <row r="61" spans="1:14" x14ac:dyDescent="0.3">
      <c r="A61" s="1">
        <v>0</v>
      </c>
      <c r="B61" t="s">
        <v>108</v>
      </c>
      <c r="C61" t="s">
        <v>9936</v>
      </c>
      <c r="F61">
        <v>0.19</v>
      </c>
      <c r="I61" t="str">
        <f t="shared" si="4"/>
        <v>N/A</v>
      </c>
      <c r="J61">
        <f t="shared" si="5"/>
        <v>0.59</v>
      </c>
      <c r="K61" t="str">
        <f t="shared" si="6"/>
        <v>N/A</v>
      </c>
      <c r="L61" t="str">
        <f t="shared" si="7"/>
        <v>N/A</v>
      </c>
      <c r="M61">
        <f t="shared" si="8"/>
        <v>0.19</v>
      </c>
      <c r="N61" t="str">
        <f t="shared" si="9"/>
        <v>N/A</v>
      </c>
    </row>
    <row r="62" spans="1:14" x14ac:dyDescent="0.3">
      <c r="A62" s="1">
        <v>1</v>
      </c>
      <c r="B62" t="s">
        <v>110</v>
      </c>
      <c r="C62" t="s">
        <v>9937</v>
      </c>
      <c r="F62">
        <v>0.22</v>
      </c>
      <c r="I62" t="str">
        <f t="shared" si="4"/>
        <v>N/A</v>
      </c>
      <c r="J62">
        <f t="shared" si="5"/>
        <v>0.85299999999999998</v>
      </c>
      <c r="K62" t="str">
        <f t="shared" si="6"/>
        <v>N/A</v>
      </c>
      <c r="L62" t="str">
        <f t="shared" si="7"/>
        <v>N/A</v>
      </c>
      <c r="M62">
        <f t="shared" si="8"/>
        <v>0.22</v>
      </c>
      <c r="N62" t="str">
        <f t="shared" si="9"/>
        <v>N/A</v>
      </c>
    </row>
    <row r="63" spans="1:14" x14ac:dyDescent="0.3">
      <c r="A63" s="1">
        <v>2</v>
      </c>
      <c r="B63" t="s">
        <v>112</v>
      </c>
      <c r="C63" t="s">
        <v>9938</v>
      </c>
      <c r="F63">
        <v>0.08</v>
      </c>
      <c r="I63" t="str">
        <f t="shared" si="4"/>
        <v>N/A</v>
      </c>
      <c r="J63">
        <f t="shared" si="5"/>
        <v>0.624</v>
      </c>
      <c r="K63" t="str">
        <f t="shared" si="6"/>
        <v>N/A</v>
      </c>
      <c r="L63" t="str">
        <f t="shared" si="7"/>
        <v>N/A</v>
      </c>
      <c r="M63">
        <f t="shared" si="8"/>
        <v>0.08</v>
      </c>
      <c r="N63" t="str">
        <f t="shared" si="9"/>
        <v>N/A</v>
      </c>
    </row>
    <row r="64" spans="1:14" x14ac:dyDescent="0.3">
      <c r="A64" s="1">
        <v>3</v>
      </c>
      <c r="B64" t="s">
        <v>114</v>
      </c>
      <c r="C64" t="s">
        <v>9939</v>
      </c>
      <c r="F64">
        <v>0.12</v>
      </c>
      <c r="I64" t="str">
        <f t="shared" si="4"/>
        <v>N/A</v>
      </c>
      <c r="J64">
        <f t="shared" si="5"/>
        <v>1.27</v>
      </c>
      <c r="K64" t="str">
        <f t="shared" si="6"/>
        <v>N/A</v>
      </c>
      <c r="L64" t="str">
        <f t="shared" si="7"/>
        <v>N/A</v>
      </c>
      <c r="M64">
        <f t="shared" si="8"/>
        <v>0.12</v>
      </c>
      <c r="N64" t="str">
        <f t="shared" si="9"/>
        <v>N/A</v>
      </c>
    </row>
    <row r="65" spans="1:14" x14ac:dyDescent="0.3">
      <c r="A65" s="1">
        <v>4</v>
      </c>
      <c r="B65" t="s">
        <v>116</v>
      </c>
      <c r="C65" t="s">
        <v>6931</v>
      </c>
      <c r="F65">
        <v>0.08</v>
      </c>
      <c r="I65" t="str">
        <f t="shared" si="4"/>
        <v>N/A</v>
      </c>
      <c r="J65">
        <f t="shared" si="5"/>
        <v>-0.3679</v>
      </c>
      <c r="K65" t="str">
        <f t="shared" si="6"/>
        <v>N/A</v>
      </c>
      <c r="L65" t="str">
        <f t="shared" si="7"/>
        <v>N/A</v>
      </c>
      <c r="M65">
        <f t="shared" si="8"/>
        <v>0.08</v>
      </c>
      <c r="N65" t="str">
        <f t="shared" si="9"/>
        <v>N/A</v>
      </c>
    </row>
    <row r="66" spans="1:14" x14ac:dyDescent="0.3">
      <c r="A66" s="1">
        <v>5</v>
      </c>
      <c r="B66" t="s">
        <v>118</v>
      </c>
      <c r="C66" t="s">
        <v>9940</v>
      </c>
      <c r="I66" t="str">
        <f t="shared" si="4"/>
        <v>N/A</v>
      </c>
      <c r="J66">
        <f t="shared" si="5"/>
        <v>-0.31819999999999998</v>
      </c>
      <c r="K66" t="str">
        <f t="shared" si="6"/>
        <v>N/A</v>
      </c>
      <c r="L66" t="str">
        <f t="shared" si="7"/>
        <v>N/A</v>
      </c>
      <c r="M66" t="str">
        <f t="shared" si="8"/>
        <v>N/A</v>
      </c>
      <c r="N66" t="str">
        <f t="shared" si="9"/>
        <v>N/A</v>
      </c>
    </row>
    <row r="67" spans="1:14" x14ac:dyDescent="0.3">
      <c r="D67" t="s">
        <v>120</v>
      </c>
      <c r="E67" t="str">
        <f>C1</f>
        <v>Basic Energy Services, Inc. (BAS)</v>
      </c>
      <c r="I67" t="str">
        <f t="shared" si="4"/>
        <v>N/A</v>
      </c>
      <c r="J67" t="str">
        <f t="shared" si="5"/>
        <v>N/A</v>
      </c>
      <c r="K67" t="str">
        <f t="shared" si="6"/>
        <v>N/A</v>
      </c>
      <c r="L67" t="str">
        <f t="shared" si="7"/>
        <v>N/A</v>
      </c>
      <c r="M67" t="str">
        <f t="shared" si="8"/>
        <v>N/A</v>
      </c>
      <c r="N67" t="str">
        <f t="shared" si="9"/>
        <v>N/A</v>
      </c>
    </row>
    <row r="68" spans="1:14" x14ac:dyDescent="0.3">
      <c r="A68" s="1">
        <v>0</v>
      </c>
      <c r="B68" t="s">
        <v>121</v>
      </c>
      <c r="C68" t="s">
        <v>9905</v>
      </c>
      <c r="D68">
        <f ca="1">AVERAGE(VALUE(INDIRECT("J"&amp;(MATCH(B68,B69:B500,0)+68))),VALUE(INDIRECT("J"&amp;(MATCH(B68,B69:B500,0)+79))),VALUE(INDIRECT("J"&amp;(MATCH(B68,B69:B500,0)+90))),VALUE(INDIRECT("J"&amp;(MATCH(B68,B69:B500,0)+101))))</f>
        <v>337767500</v>
      </c>
      <c r="E68" t="str">
        <f t="shared" ref="E68:E76" ca="1" si="10">IF(AND(C68&lt;&gt;"",D68&lt;&gt;0),IF(VALUE(J68)&gt;VALUE(K68),"above average","below average"),"no data")</f>
        <v>above average</v>
      </c>
      <c r="I68" t="str">
        <f t="shared" ca="1" si="4"/>
        <v>N/A</v>
      </c>
      <c r="J68">
        <f t="shared" si="5"/>
        <v>671590000</v>
      </c>
      <c r="K68">
        <f t="shared" ca="1" si="6"/>
        <v>337767500</v>
      </c>
      <c r="L68" t="str">
        <f t="shared" ca="1" si="7"/>
        <v>N/A</v>
      </c>
      <c r="M68" t="str">
        <f t="shared" si="8"/>
        <v>N/A</v>
      </c>
      <c r="N68" t="str">
        <f t="shared" si="9"/>
        <v>N/A</v>
      </c>
    </row>
    <row r="69" spans="1:14" x14ac:dyDescent="0.3">
      <c r="A69" s="1">
        <v>1</v>
      </c>
      <c r="B69" t="s">
        <v>122</v>
      </c>
      <c r="D69" t="e">
        <f ca="1">AVERAGE(VALUE(INDIRECT("J"&amp;(MATCH(B69,B70:B501,0)+69))),VALUE(INDIRECT("J"&amp;(MATCH(B69,B70:B501,0)+80))),VALUE(INDIRECT("J"&amp;(MATCH(B69,B70:B501,0)+91))),VALUE(INDIRECT("J"&amp;(MATCH(B69,B70:B501,0)+102))))</f>
        <v>#VALUE!</v>
      </c>
      <c r="E69" t="e">
        <f t="shared" ca="1" si="10"/>
        <v>#VALUE!</v>
      </c>
      <c r="I69" t="str">
        <f t="shared" ca="1" si="4"/>
        <v>N/A</v>
      </c>
      <c r="J69" t="str">
        <f t="shared" si="5"/>
        <v>N/A</v>
      </c>
      <c r="K69" t="str">
        <f t="shared" ca="1" si="6"/>
        <v>N/A</v>
      </c>
      <c r="L69" t="str">
        <f t="shared" ca="1" si="7"/>
        <v>N/A</v>
      </c>
      <c r="M69" t="str">
        <f t="shared" si="8"/>
        <v>N/A</v>
      </c>
      <c r="N69" t="str">
        <f t="shared" si="9"/>
        <v>N/A</v>
      </c>
    </row>
    <row r="70" spans="1:14" x14ac:dyDescent="0.3">
      <c r="A70" s="1">
        <v>2</v>
      </c>
      <c r="B70" t="s">
        <v>123</v>
      </c>
      <c r="C70" t="s">
        <v>9906</v>
      </c>
      <c r="D70">
        <f ca="1">AVERAGE(VALUE(INDIRECT("J"&amp;(MATCH(B70,B71:B502,0)+70))),VALUE(INDIRECT("J"&amp;(MATCH(B70,B71:B502,0)+81))),VALUE(INDIRECT("J"&amp;(MATCH(B70,B71:B502,0)+92))),VALUE(INDIRECT("J"&amp;(MATCH(B70,B71:B502,0)+103))))</f>
        <v>-8.6750000000000007</v>
      </c>
      <c r="E70" t="str">
        <f t="shared" ca="1" si="10"/>
        <v>below average</v>
      </c>
      <c r="F70" t="str">
        <f t="shared" ref="F70:F76" ca="1" si="11">IF(E70="above average",LOWER(TRIM(IF(ISNUMBER(VALUE(RIGHT(B70,1))),REPLACE(B70,LEN(B70),1,""),B70))),"")</f>
        <v/>
      </c>
      <c r="G70" t="str">
        <f ca="1">IFERROR(LEFT(F70,FIND("(",F70) - 2),F70)</f>
        <v/>
      </c>
      <c r="I70" t="str">
        <f t="shared" ca="1" si="4"/>
        <v>N/A</v>
      </c>
      <c r="J70">
        <f t="shared" si="5"/>
        <v>-12.45</v>
      </c>
      <c r="K70">
        <f t="shared" ca="1" si="6"/>
        <v>-8.6750000000000007</v>
      </c>
      <c r="L70" t="str">
        <f t="shared" ca="1" si="7"/>
        <v>N/A</v>
      </c>
      <c r="M70" t="str">
        <f t="shared" ca="1" si="8"/>
        <v>N/A</v>
      </c>
      <c r="N70" t="str">
        <f t="shared" ca="1" si="9"/>
        <v>N/A</v>
      </c>
    </row>
    <row r="71" spans="1:14" x14ac:dyDescent="0.3">
      <c r="A71" s="1">
        <v>3</v>
      </c>
      <c r="B71" t="s">
        <v>124</v>
      </c>
      <c r="C71" t="s">
        <v>9941</v>
      </c>
      <c r="D71" t="e">
        <f ca="1">AVERAGE(VALUE(INDIRECT("J"&amp;(MATCH(B71,B72:B503,0)+71))),VALUE(INDIRECT("J"&amp;(MATCH(B71,B72:B503,0)+82))),VALUE(INDIRECT("J"&amp;(MATCH(B71,B72:B503,0)+93))),VALUE(INDIRECT("J"&amp;(MATCH(B71,B72:B503,0)+104))))</f>
        <v>#VALUE!</v>
      </c>
      <c r="E71" t="e">
        <f t="shared" ca="1" si="10"/>
        <v>#VALUE!</v>
      </c>
      <c r="F71" t="e">
        <f t="shared" ca="1" si="11"/>
        <v>#VALUE!</v>
      </c>
      <c r="G71" t="e">
        <f t="shared" ref="G71:G76" ca="1" si="12">IF(F71&lt;&gt;"", G70 &amp; ", " &amp; IFERROR(LEFT(F71,FIND("(",F71) - 2),F71),G70)</f>
        <v>#VALUE!</v>
      </c>
      <c r="I71" t="str">
        <f t="shared" ca="1" si="4"/>
        <v>N/A</v>
      </c>
      <c r="J71">
        <f t="shared" si="5"/>
        <v>51.66</v>
      </c>
      <c r="K71" t="str">
        <f t="shared" ca="1" si="6"/>
        <v>N/A</v>
      </c>
      <c r="L71" t="str">
        <f t="shared" ca="1" si="7"/>
        <v>N/A</v>
      </c>
      <c r="M71" t="str">
        <f t="shared" ca="1" si="8"/>
        <v>N/A</v>
      </c>
      <c r="N71" t="str">
        <f t="shared" ca="1" si="9"/>
        <v>N/A</v>
      </c>
    </row>
    <row r="72" spans="1:14" x14ac:dyDescent="0.3">
      <c r="A72" s="1">
        <v>4</v>
      </c>
      <c r="B72" t="s">
        <v>126</v>
      </c>
      <c r="C72" t="s">
        <v>9942</v>
      </c>
      <c r="D72" t="e">
        <f ca="1">AVERAGE(VALUE(INDIRECT("J"&amp;(MATCH(B72,B73:B504,0)+72))),VALUE(INDIRECT("J"&amp;(MATCH(B72,B73:B504,0)+83))),VALUE(INDIRECT("J"&amp;(MATCH(B72,B73:B504,0)+94))),VALUE(INDIRECT("J"&amp;(MATCH(B72,B73:B504,0)+105))))</f>
        <v>#VALUE!</v>
      </c>
      <c r="E72" t="e">
        <f t="shared" ca="1" si="10"/>
        <v>#VALUE!</v>
      </c>
      <c r="F72" t="e">
        <f t="shared" ca="1" si="11"/>
        <v>#VALUE!</v>
      </c>
      <c r="G72" t="e">
        <f t="shared" ca="1" si="12"/>
        <v>#VALUE!</v>
      </c>
      <c r="I72" t="str">
        <f t="shared" ca="1" si="4"/>
        <v>N/A</v>
      </c>
      <c r="J72">
        <f t="shared" si="5"/>
        <v>0.4</v>
      </c>
      <c r="K72" t="str">
        <f t="shared" ca="1" si="6"/>
        <v>N/A</v>
      </c>
      <c r="L72" t="str">
        <f t="shared" ca="1" si="7"/>
        <v>N/A</v>
      </c>
      <c r="M72" t="str">
        <f t="shared" ca="1" si="8"/>
        <v>N/A</v>
      </c>
      <c r="N72" t="str">
        <f t="shared" ca="1" si="9"/>
        <v>N/A</v>
      </c>
    </row>
    <row r="73" spans="1:14" x14ac:dyDescent="0.3">
      <c r="A73" s="1">
        <v>5</v>
      </c>
      <c r="B73" t="s">
        <v>128</v>
      </c>
      <c r="C73" t="s">
        <v>8326</v>
      </c>
      <c r="D73" t="e">
        <f ca="1">AVERAGE(VALUE(INDIRECT("J"&amp;(MATCH(B73,B74:B505,0)+73))),VALUE(INDIRECT("J"&amp;(MATCH(B73,B74:B505,0)+84))),VALUE(INDIRECT("J"&amp;(MATCH(B73,B74:B505,0)+95))),VALUE(INDIRECT("J"&amp;(MATCH(B73,B74:B505,0)+106))))</f>
        <v>#VALUE!</v>
      </c>
      <c r="E73" t="e">
        <f t="shared" ca="1" si="10"/>
        <v>#VALUE!</v>
      </c>
      <c r="F73" t="e">
        <f t="shared" ca="1" si="11"/>
        <v>#VALUE!</v>
      </c>
      <c r="G73" t="e">
        <f t="shared" ca="1" si="12"/>
        <v>#VALUE!</v>
      </c>
      <c r="I73" t="str">
        <f t="shared" ca="1" si="4"/>
        <v>N/A</v>
      </c>
      <c r="J73">
        <f t="shared" si="5"/>
        <v>1.1200000000000001</v>
      </c>
      <c r="K73" t="str">
        <f t="shared" ca="1" si="6"/>
        <v>N/A</v>
      </c>
      <c r="L73" t="str">
        <f t="shared" ca="1" si="7"/>
        <v>N/A</v>
      </c>
      <c r="M73" t="str">
        <f t="shared" ca="1" si="8"/>
        <v>N/A</v>
      </c>
      <c r="N73" t="str">
        <f t="shared" ca="1" si="9"/>
        <v>N/A</v>
      </c>
    </row>
    <row r="74" spans="1:14" x14ac:dyDescent="0.3">
      <c r="A74" s="1">
        <v>6</v>
      </c>
      <c r="B74" t="s">
        <v>130</v>
      </c>
      <c r="C74" t="s">
        <v>9943</v>
      </c>
      <c r="D74">
        <f ca="1">AVERAGE(VALUE(INDIRECT("J"&amp;(MATCH(B74,B75:B506,0)+74))),VALUE(INDIRECT("J"&amp;(MATCH(B74,B75:B506,0)+85))),VALUE(INDIRECT("J"&amp;(MATCH(B74,B75:B506,0)+96))),VALUE(INDIRECT("J"&amp;(MATCH(B74,B75:B506,0)+107))))</f>
        <v>5.1724999999999994</v>
      </c>
      <c r="E74" t="str">
        <f t="shared" ca="1" si="10"/>
        <v>below average</v>
      </c>
      <c r="F74" t="str">
        <f t="shared" ca="1" si="11"/>
        <v/>
      </c>
      <c r="G74" t="e">
        <f t="shared" ca="1" si="12"/>
        <v>#VALUE!</v>
      </c>
      <c r="I74" t="str">
        <f t="shared" ca="1" si="4"/>
        <v>N/A</v>
      </c>
      <c r="J74">
        <f t="shared" si="5"/>
        <v>1.77</v>
      </c>
      <c r="K74">
        <f t="shared" ca="1" si="6"/>
        <v>5.1725000000000003</v>
      </c>
      <c r="L74" t="str">
        <f t="shared" ca="1" si="7"/>
        <v>N/A</v>
      </c>
      <c r="M74" t="str">
        <f t="shared" ca="1" si="8"/>
        <v>N/A</v>
      </c>
      <c r="N74" t="str">
        <f t="shared" ca="1" si="9"/>
        <v>N/A</v>
      </c>
    </row>
    <row r="75" spans="1:14" x14ac:dyDescent="0.3">
      <c r="A75" s="1">
        <v>7</v>
      </c>
      <c r="B75" t="s">
        <v>132</v>
      </c>
      <c r="D75" t="e">
        <f ca="1">AVERAGE(VALUE(INDIRECT("J"&amp;(MATCH(B75,B76:B507,0)+75))),VALUE(INDIRECT("J"&amp;(MATCH(B75,B76:B507,0)+86))),VALUE(INDIRECT("J"&amp;(MATCH(B75,B76:B507,0)+97))),VALUE(INDIRECT("J"&amp;(MATCH(B75,B76:B507,0)+108))))</f>
        <v>#VALUE!</v>
      </c>
      <c r="E75" t="e">
        <f t="shared" ca="1" si="10"/>
        <v>#VALUE!</v>
      </c>
      <c r="F75" t="e">
        <f t="shared" ca="1" si="11"/>
        <v>#VALUE!</v>
      </c>
      <c r="G75" t="e">
        <f t="shared" ca="1" si="12"/>
        <v>#VALUE!</v>
      </c>
      <c r="I75" t="str">
        <f t="shared" ca="1" si="4"/>
        <v>N/A</v>
      </c>
      <c r="J75" t="str">
        <f t="shared" si="5"/>
        <v>N/A</v>
      </c>
      <c r="K75" t="str">
        <f t="shared" ca="1" si="6"/>
        <v>N/A</v>
      </c>
      <c r="L75" t="str">
        <f t="shared" ca="1" si="7"/>
        <v>N/A</v>
      </c>
      <c r="M75" t="str">
        <f t="shared" ca="1" si="8"/>
        <v>N/A</v>
      </c>
      <c r="N75" t="str">
        <f t="shared" ca="1" si="9"/>
        <v>N/A</v>
      </c>
    </row>
    <row r="76" spans="1:14" x14ac:dyDescent="0.3">
      <c r="A76" s="1">
        <v>8</v>
      </c>
      <c r="B76" t="s">
        <v>133</v>
      </c>
      <c r="D76" t="e">
        <f ca="1">AVERAGE(VALUE(INDIRECT("J"&amp;(MATCH(B76,B77:B508,0)+76))),VALUE(INDIRECT("J"&amp;(MATCH(B76,B77:B508,0)+87))),VALUE(INDIRECT("J"&amp;(MATCH(B76,B77:B508,0)+98))),VALUE(INDIRECT("J"&amp;(MATCH(B76,B77:B508,0)+109))))</f>
        <v>#VALUE!</v>
      </c>
      <c r="E76" t="e">
        <f t="shared" ca="1" si="10"/>
        <v>#VALUE!</v>
      </c>
      <c r="F76" t="e">
        <f t="shared" ca="1" si="11"/>
        <v>#VALUE!</v>
      </c>
      <c r="G76" t="e">
        <f t="shared" ca="1" si="12"/>
        <v>#VALUE!</v>
      </c>
      <c r="I76" t="str">
        <f t="shared" ca="1" si="4"/>
        <v>N/A</v>
      </c>
      <c r="J76" t="str">
        <f t="shared" si="5"/>
        <v>N/A</v>
      </c>
      <c r="K76" t="str">
        <f t="shared" ca="1" si="6"/>
        <v>N/A</v>
      </c>
      <c r="L76" t="str">
        <f t="shared" ca="1" si="7"/>
        <v>N/A</v>
      </c>
      <c r="M76" t="str">
        <f t="shared" ca="1" si="8"/>
        <v>N/A</v>
      </c>
      <c r="N76" t="str">
        <f t="shared" ca="1" si="9"/>
        <v>N/A</v>
      </c>
    </row>
    <row r="77" spans="1:14" x14ac:dyDescent="0.3">
      <c r="F77" t="e">
        <f ca="1">IF(F76="",IF(F75="",IF(F74="",IF(F73="",IF(F72="",IF(F71="",IFERROR(LEFT(F70,FIND("(",F70) - 2),F70),IFERROR(LEFT(F71,FIND("(",F71) - 2),F71)),IFERROR(LEFT(F72,FIND("(",F72) - 2),F72)),IFERROR(LEFT(F73,FIND("(",F73) - 2),F73)),IFERROR(LEFT(F74,FIND("(",F74) - 2),F74)),IFERROR(LEFT(F75,FIND("(",F75) - 2),F75)),IFERROR(LEFT(F76,FIND("(",F76) - 2),F76))</f>
        <v>#VALUE!</v>
      </c>
      <c r="G77" t="e">
        <f ca="1">TRIM(IF(LEFT(G76,1)=",",REPLACE(G76,1,1,""),SUBSTITUTE(G76,F77, "and " &amp; F77)))</f>
        <v>#VALUE!</v>
      </c>
      <c r="I77" t="str">
        <f t="shared" ca="1" si="4"/>
        <v>N/A</v>
      </c>
      <c r="J77" t="str">
        <f t="shared" si="5"/>
        <v>N/A</v>
      </c>
      <c r="K77" t="str">
        <f t="shared" si="6"/>
        <v>N/A</v>
      </c>
      <c r="L77" t="str">
        <f t="shared" si="7"/>
        <v>N/A</v>
      </c>
      <c r="M77" t="str">
        <f t="shared" ca="1" si="8"/>
        <v>N/A</v>
      </c>
      <c r="N77" t="str">
        <f t="shared" ca="1" si="9"/>
        <v>N/A</v>
      </c>
    </row>
    <row r="78" spans="1:14" x14ac:dyDescent="0.3">
      <c r="A78" s="1">
        <v>0</v>
      </c>
      <c r="B78" t="s">
        <v>134</v>
      </c>
      <c r="C78" t="s">
        <v>135</v>
      </c>
      <c r="D78" t="str">
        <f ca="1">IF(COUNTIF(E70:E76,"=above average")&gt;0,"There are some indications that "&amp;D1&amp;" may be overvalued. The company has a higher " &amp; G77 &amp; " than the comparable average", "Inconclusive")</f>
        <v>Inconclusive</v>
      </c>
      <c r="I78" t="str">
        <f t="shared" ca="1" si="4"/>
        <v>N/A</v>
      </c>
      <c r="J78" t="str">
        <f t="shared" si="5"/>
        <v>N/A</v>
      </c>
      <c r="K78" t="str">
        <f t="shared" ca="1" si="6"/>
        <v>N/A</v>
      </c>
      <c r="L78" t="str">
        <f t="shared" si="7"/>
        <v>N/A</v>
      </c>
      <c r="M78" t="str">
        <f t="shared" si="8"/>
        <v>N/A</v>
      </c>
      <c r="N78" t="str">
        <f t="shared" si="9"/>
        <v>N/A</v>
      </c>
    </row>
    <row r="79" spans="1:14" x14ac:dyDescent="0.3">
      <c r="A79" s="1">
        <v>1</v>
      </c>
      <c r="B79" t="s">
        <v>136</v>
      </c>
      <c r="C79" t="s">
        <v>137</v>
      </c>
      <c r="I79" t="str">
        <f t="shared" si="4"/>
        <v>N/A</v>
      </c>
      <c r="J79" t="str">
        <f t="shared" si="5"/>
        <v>N/A</v>
      </c>
      <c r="K79" t="str">
        <f t="shared" si="6"/>
        <v>N/A</v>
      </c>
      <c r="L79" t="str">
        <f t="shared" si="7"/>
        <v>N/A</v>
      </c>
      <c r="M79" t="str">
        <f t="shared" si="8"/>
        <v>N/A</v>
      </c>
      <c r="N79" t="str">
        <f t="shared" si="9"/>
        <v>N/A</v>
      </c>
    </row>
    <row r="80" spans="1:14" x14ac:dyDescent="0.3">
      <c r="I80" t="str">
        <f t="shared" si="4"/>
        <v>N/A</v>
      </c>
      <c r="J80" t="str">
        <f t="shared" si="5"/>
        <v>N/A</v>
      </c>
      <c r="K80" t="str">
        <f t="shared" si="6"/>
        <v>N/A</v>
      </c>
      <c r="L80" t="str">
        <f t="shared" si="7"/>
        <v>N/A</v>
      </c>
      <c r="M80" t="str">
        <f t="shared" si="8"/>
        <v>N/A</v>
      </c>
      <c r="N80" t="str">
        <f t="shared" si="9"/>
        <v>N/A</v>
      </c>
    </row>
    <row r="81" spans="1:14" x14ac:dyDescent="0.3">
      <c r="A81" s="1">
        <v>0</v>
      </c>
      <c r="B81" t="s">
        <v>138</v>
      </c>
      <c r="C81" t="s">
        <v>9944</v>
      </c>
      <c r="F81" t="str">
        <f t="shared" ref="F81:F87" ca="1" si="13">IF(E70="below average",LOWER(TRIM(IF(ISNUMBER(VALUE(RIGHT(B70,1))),REPLACE(B70,LEN(B70),1,""),B70))),"")</f>
        <v>trailing p/e</v>
      </c>
      <c r="G81" t="str">
        <f ca="1">IFERROR(LEFT(F81,FIND("(",F81) - 2),F81)</f>
        <v>trailing p/e</v>
      </c>
      <c r="I81" t="str">
        <f t="shared" ca="1" si="4"/>
        <v>N/A</v>
      </c>
      <c r="J81">
        <f t="shared" si="5"/>
        <v>-0.1313</v>
      </c>
      <c r="K81" t="str">
        <f t="shared" si="6"/>
        <v>N/A</v>
      </c>
      <c r="L81" t="str">
        <f t="shared" si="7"/>
        <v>N/A</v>
      </c>
      <c r="M81" t="str">
        <f t="shared" ca="1" si="8"/>
        <v>N/A</v>
      </c>
      <c r="N81" t="str">
        <f t="shared" ca="1" si="9"/>
        <v>N/A</v>
      </c>
    </row>
    <row r="82" spans="1:14" x14ac:dyDescent="0.3">
      <c r="A82" s="1">
        <v>1</v>
      </c>
      <c r="B82" t="s">
        <v>140</v>
      </c>
      <c r="C82" t="s">
        <v>9945</v>
      </c>
      <c r="F82" t="e">
        <f t="shared" ca="1" si="13"/>
        <v>#VALUE!</v>
      </c>
      <c r="G82" t="e">
        <f t="shared" ref="G82:G87" ca="1" si="14">IF(F82&lt;&gt;"", G81 &amp; ", " &amp; IFERROR(LEFT(F82,FIND("(",F82) - 2),F82),G81)</f>
        <v>#VALUE!</v>
      </c>
      <c r="I82" t="str">
        <f t="shared" ca="1" si="4"/>
        <v>N/A</v>
      </c>
      <c r="J82">
        <f t="shared" si="5"/>
        <v>-0.39400000000000002</v>
      </c>
      <c r="K82" t="str">
        <f t="shared" si="6"/>
        <v>N/A</v>
      </c>
      <c r="L82" t="str">
        <f t="shared" si="7"/>
        <v>N/A</v>
      </c>
      <c r="M82" t="str">
        <f t="shared" ca="1" si="8"/>
        <v>N/A</v>
      </c>
      <c r="N82" t="str">
        <f t="shared" ca="1" si="9"/>
        <v>N/A</v>
      </c>
    </row>
    <row r="83" spans="1:14" x14ac:dyDescent="0.3">
      <c r="F83" t="e">
        <f t="shared" ca="1" si="13"/>
        <v>#VALUE!</v>
      </c>
      <c r="G83" t="e">
        <f t="shared" ca="1" si="14"/>
        <v>#VALUE!</v>
      </c>
      <c r="I83" t="str">
        <f t="shared" ca="1" si="4"/>
        <v>N/A</v>
      </c>
      <c r="J83" t="str">
        <f t="shared" si="5"/>
        <v>N/A</v>
      </c>
      <c r="K83" t="str">
        <f t="shared" si="6"/>
        <v>N/A</v>
      </c>
      <c r="L83" t="str">
        <f t="shared" si="7"/>
        <v>N/A</v>
      </c>
      <c r="M83" t="str">
        <f t="shared" ca="1" si="8"/>
        <v>N/A</v>
      </c>
      <c r="N83" t="str">
        <f t="shared" ca="1" si="9"/>
        <v>N/A</v>
      </c>
    </row>
    <row r="84" spans="1:14" x14ac:dyDescent="0.3">
      <c r="A84" s="1">
        <v>0</v>
      </c>
      <c r="B84" t="s">
        <v>142</v>
      </c>
      <c r="C84" t="s">
        <v>9946</v>
      </c>
      <c r="F84" t="e">
        <f t="shared" ca="1" si="13"/>
        <v>#VALUE!</v>
      </c>
      <c r="G84" t="e">
        <f t="shared" ca="1" si="14"/>
        <v>#VALUE!</v>
      </c>
      <c r="I84" t="str">
        <f t="shared" ca="1" si="4"/>
        <v>N/A</v>
      </c>
      <c r="J84">
        <f t="shared" si="5"/>
        <v>-0.15230000000000002</v>
      </c>
      <c r="K84" t="str">
        <f t="shared" si="6"/>
        <v>N/A</v>
      </c>
      <c r="L84" t="str">
        <f t="shared" si="7"/>
        <v>N/A</v>
      </c>
      <c r="M84" t="str">
        <f t="shared" ca="1" si="8"/>
        <v>N/A</v>
      </c>
      <c r="N84" t="str">
        <f t="shared" ca="1" si="9"/>
        <v>N/A</v>
      </c>
    </row>
    <row r="85" spans="1:14" x14ac:dyDescent="0.3">
      <c r="A85" s="1">
        <v>1</v>
      </c>
      <c r="B85" t="s">
        <v>144</v>
      </c>
      <c r="C85" t="s">
        <v>9947</v>
      </c>
      <c r="F85" t="str">
        <f t="shared" ca="1" si="13"/>
        <v>price/book (mrq)</v>
      </c>
      <c r="G85" t="e">
        <f t="shared" ca="1" si="14"/>
        <v>#VALUE!</v>
      </c>
      <c r="I85" t="str">
        <f t="shared" ca="1" si="4"/>
        <v>N/A</v>
      </c>
      <c r="J85">
        <f t="shared" si="5"/>
        <v>-0.38810000000000006</v>
      </c>
      <c r="K85" t="str">
        <f t="shared" si="6"/>
        <v>N/A</v>
      </c>
      <c r="L85" t="str">
        <f t="shared" si="7"/>
        <v>N/A</v>
      </c>
      <c r="M85" t="str">
        <f t="shared" ca="1" si="8"/>
        <v>N/A</v>
      </c>
      <c r="N85" t="str">
        <f t="shared" ca="1" si="9"/>
        <v>N/A</v>
      </c>
    </row>
    <row r="86" spans="1:14" x14ac:dyDescent="0.3">
      <c r="F86" t="e">
        <f t="shared" ca="1" si="13"/>
        <v>#VALUE!</v>
      </c>
      <c r="G86" t="e">
        <f t="shared" ca="1" si="14"/>
        <v>#VALUE!</v>
      </c>
      <c r="I86" t="str">
        <f t="shared" ca="1" si="4"/>
        <v>N/A</v>
      </c>
      <c r="J86" t="str">
        <f t="shared" si="5"/>
        <v>N/A</v>
      </c>
      <c r="K86" t="str">
        <f t="shared" si="6"/>
        <v>N/A</v>
      </c>
      <c r="L86" t="str">
        <f t="shared" si="7"/>
        <v>N/A</v>
      </c>
      <c r="M86" t="str">
        <f t="shared" ca="1" si="8"/>
        <v>N/A</v>
      </c>
      <c r="N86" t="str">
        <f t="shared" ca="1" si="9"/>
        <v>N/A</v>
      </c>
    </row>
    <row r="87" spans="1:14" x14ac:dyDescent="0.3">
      <c r="A87" s="1">
        <v>0</v>
      </c>
      <c r="B87" t="s">
        <v>146</v>
      </c>
      <c r="C87" t="s">
        <v>9948</v>
      </c>
      <c r="F87" t="e">
        <f t="shared" ca="1" si="13"/>
        <v>#VALUE!</v>
      </c>
      <c r="G87" t="e">
        <f t="shared" ca="1" si="14"/>
        <v>#VALUE!</v>
      </c>
      <c r="I87" t="str">
        <f t="shared" ca="1" si="4"/>
        <v>N/A</v>
      </c>
      <c r="J87">
        <f t="shared" si="5"/>
        <v>599160000</v>
      </c>
      <c r="K87" t="str">
        <f t="shared" si="6"/>
        <v>N/A</v>
      </c>
      <c r="L87" t="str">
        <f t="shared" si="7"/>
        <v>N/A</v>
      </c>
      <c r="M87" t="str">
        <f t="shared" ca="1" si="8"/>
        <v>N/A</v>
      </c>
      <c r="N87" t="str">
        <f t="shared" ca="1" si="9"/>
        <v>N/A</v>
      </c>
    </row>
    <row r="88" spans="1:14" x14ac:dyDescent="0.3">
      <c r="A88" s="1">
        <v>1</v>
      </c>
      <c r="B88" t="s">
        <v>147</v>
      </c>
      <c r="C88" t="s">
        <v>9949</v>
      </c>
      <c r="F88" t="e">
        <f ca="1">IF(F87="",IF(F86="",IF(F85="",IF(F84="",IF(F83="",IF(F82="",IFERROR(LEFT(F81,FIND("(",F81) - 2),F81),IFERROR(LEFT(F82,FIND("(",F82) - 2),F82)),IFERROR(LEFT(F83,FIND("(",F83) - 2),F83)),IFERROR(LEFT(F84,FIND("(",F84) - 2),F84)),IFERROR(LEFT(F85,FIND("(",F85) - 2),F85)),IFERROR(LEFT(F86,FIND("(",F86) - 2),F86)),IFERROR(LEFT(F87,FIND("(",F87) - 2),F87))</f>
        <v>#VALUE!</v>
      </c>
      <c r="G88" t="e">
        <f ca="1">TRIM(IF(LEFT(G87,1)=",",REPLACE(G87,1,1,""),SUBSTITUTE(G87,F88, "and " &amp; F88)))</f>
        <v>#VALUE!</v>
      </c>
      <c r="I88" t="str">
        <f t="shared" ca="1" si="4"/>
        <v>N/A</v>
      </c>
      <c r="J88">
        <f t="shared" si="5"/>
        <v>15.73</v>
      </c>
      <c r="K88" t="str">
        <f t="shared" si="6"/>
        <v>N/A</v>
      </c>
      <c r="L88" t="str">
        <f t="shared" si="7"/>
        <v>N/A</v>
      </c>
      <c r="M88" t="str">
        <f t="shared" ca="1" si="8"/>
        <v>N/A</v>
      </c>
      <c r="N88" t="str">
        <f t="shared" ca="1" si="9"/>
        <v>N/A</v>
      </c>
    </row>
    <row r="89" spans="1:14" x14ac:dyDescent="0.3">
      <c r="A89" s="1">
        <v>2</v>
      </c>
      <c r="B89" t="s">
        <v>149</v>
      </c>
      <c r="C89" t="s">
        <v>9950</v>
      </c>
      <c r="D89" t="e">
        <f ca="1">IF(COUNTIF(E70:E76,"=below average")&gt;0,"There are some indications that "&amp;D1&amp;" may be undervalued. The company has a lower " &amp; G88 &amp; " than the comparable average", "Inconclusive")</f>
        <v>#VALUE!</v>
      </c>
      <c r="I89" t="str">
        <f t="shared" ca="1" si="4"/>
        <v>N/A</v>
      </c>
      <c r="J89">
        <f t="shared" si="5"/>
        <v>0.39600000000000002</v>
      </c>
      <c r="K89" t="str">
        <f t="shared" ca="1" si="6"/>
        <v>N/A</v>
      </c>
      <c r="L89" t="str">
        <f t="shared" si="7"/>
        <v>N/A</v>
      </c>
      <c r="M89" t="str">
        <f t="shared" si="8"/>
        <v>N/A</v>
      </c>
      <c r="N89" t="str">
        <f t="shared" si="9"/>
        <v>N/A</v>
      </c>
    </row>
    <row r="90" spans="1:14" x14ac:dyDescent="0.3">
      <c r="A90" s="1">
        <v>3</v>
      </c>
      <c r="B90" t="s">
        <v>151</v>
      </c>
      <c r="C90" t="s">
        <v>7039</v>
      </c>
      <c r="I90" t="str">
        <f t="shared" si="4"/>
        <v>N/A</v>
      </c>
      <c r="J90">
        <f t="shared" si="5"/>
        <v>79850000</v>
      </c>
      <c r="K90" t="str">
        <f t="shared" si="6"/>
        <v>N/A</v>
      </c>
      <c r="L90" t="str">
        <f t="shared" si="7"/>
        <v>N/A</v>
      </c>
      <c r="M90" t="str">
        <f t="shared" si="8"/>
        <v>N/A</v>
      </c>
      <c r="N90" t="str">
        <f t="shared" si="9"/>
        <v>N/A</v>
      </c>
    </row>
    <row r="91" spans="1:14" x14ac:dyDescent="0.3">
      <c r="A91" s="1">
        <v>4</v>
      </c>
      <c r="B91" t="s">
        <v>153</v>
      </c>
      <c r="C91" t="s">
        <v>9951</v>
      </c>
      <c r="I91" t="str">
        <f t="shared" si="4"/>
        <v>N/A</v>
      </c>
      <c r="J91">
        <f t="shared" si="5"/>
        <v>-48440000</v>
      </c>
      <c r="K91" t="str">
        <f t="shared" si="6"/>
        <v>N/A</v>
      </c>
      <c r="L91" t="str">
        <f t="shared" si="7"/>
        <v>N/A</v>
      </c>
      <c r="M91" t="str">
        <f t="shared" si="8"/>
        <v>N/A</v>
      </c>
      <c r="N91" t="str">
        <f t="shared" si="9"/>
        <v>N/A</v>
      </c>
    </row>
    <row r="92" spans="1:14" x14ac:dyDescent="0.3">
      <c r="A92" s="1">
        <v>5</v>
      </c>
      <c r="B92" t="s">
        <v>155</v>
      </c>
      <c r="C92" t="s">
        <v>9952</v>
      </c>
      <c r="I92" t="str">
        <f t="shared" si="4"/>
        <v>N/A</v>
      </c>
      <c r="J92">
        <f t="shared" si="5"/>
        <v>-78660000</v>
      </c>
      <c r="K92" t="str">
        <f t="shared" si="6"/>
        <v>N/A</v>
      </c>
      <c r="L92" t="str">
        <f t="shared" si="7"/>
        <v>N/A</v>
      </c>
      <c r="M92" t="str">
        <f t="shared" si="8"/>
        <v>N/A</v>
      </c>
      <c r="N92" t="str">
        <f t="shared" si="9"/>
        <v>N/A</v>
      </c>
    </row>
    <row r="93" spans="1:14" x14ac:dyDescent="0.3">
      <c r="A93" s="1">
        <v>6</v>
      </c>
      <c r="B93" t="s">
        <v>157</v>
      </c>
      <c r="C93" t="s">
        <v>9907</v>
      </c>
      <c r="I93" t="str">
        <f t="shared" si="4"/>
        <v>N/A</v>
      </c>
      <c r="J93">
        <f t="shared" si="5"/>
        <v>-2.0699999999999998</v>
      </c>
      <c r="K93" t="str">
        <f t="shared" si="6"/>
        <v>N/A</v>
      </c>
      <c r="L93" t="str">
        <f t="shared" si="7"/>
        <v>N/A</v>
      </c>
      <c r="M93" t="str">
        <f t="shared" si="8"/>
        <v>N/A</v>
      </c>
      <c r="N93" t="str">
        <f t="shared" si="9"/>
        <v>N/A</v>
      </c>
    </row>
    <row r="94" spans="1:14" x14ac:dyDescent="0.3">
      <c r="A94" s="1">
        <v>7</v>
      </c>
      <c r="B94" t="s">
        <v>158</v>
      </c>
      <c r="I94" t="str">
        <f t="shared" si="4"/>
        <v>N/A</v>
      </c>
      <c r="J94" t="str">
        <f t="shared" si="5"/>
        <v>N/A</v>
      </c>
      <c r="K94" t="str">
        <f t="shared" si="6"/>
        <v>N/A</v>
      </c>
      <c r="L94" t="str">
        <f t="shared" si="7"/>
        <v>N/A</v>
      </c>
      <c r="M94" t="str">
        <f t="shared" si="8"/>
        <v>N/A</v>
      </c>
      <c r="N94" t="str">
        <f t="shared" si="9"/>
        <v>N/A</v>
      </c>
    </row>
    <row r="95" spans="1:14" x14ac:dyDescent="0.3">
      <c r="I95" t="str">
        <f t="shared" si="4"/>
        <v>N/A</v>
      </c>
      <c r="J95" t="str">
        <f t="shared" si="5"/>
        <v>N/A</v>
      </c>
      <c r="K95" t="str">
        <f t="shared" si="6"/>
        <v>N/A</v>
      </c>
      <c r="L95" t="str">
        <f t="shared" si="7"/>
        <v>N/A</v>
      </c>
      <c r="M95" t="str">
        <f t="shared" si="8"/>
        <v>N/A</v>
      </c>
      <c r="N95" t="str">
        <f t="shared" si="9"/>
        <v>N/A</v>
      </c>
    </row>
    <row r="96" spans="1:14" x14ac:dyDescent="0.3">
      <c r="A96" s="1">
        <v>0</v>
      </c>
      <c r="B96" t="s">
        <v>159</v>
      </c>
      <c r="C96" t="s">
        <v>9953</v>
      </c>
      <c r="I96" t="str">
        <f t="shared" si="4"/>
        <v>N/A</v>
      </c>
      <c r="J96">
        <f t="shared" si="5"/>
        <v>50640000</v>
      </c>
      <c r="K96" t="str">
        <f t="shared" si="6"/>
        <v>N/A</v>
      </c>
      <c r="L96" t="str">
        <f t="shared" si="7"/>
        <v>N/A</v>
      </c>
      <c r="M96" t="str">
        <f t="shared" si="8"/>
        <v>N/A</v>
      </c>
      <c r="N96" t="str">
        <f t="shared" si="9"/>
        <v>N/A</v>
      </c>
    </row>
    <row r="97" spans="1:14" x14ac:dyDescent="0.3">
      <c r="A97" s="1">
        <v>1</v>
      </c>
      <c r="B97" t="s">
        <v>161</v>
      </c>
      <c r="C97" t="s">
        <v>9954</v>
      </c>
      <c r="I97" t="str">
        <f t="shared" si="4"/>
        <v>N/A</v>
      </c>
      <c r="J97">
        <f t="shared" si="5"/>
        <v>1.95</v>
      </c>
      <c r="K97" t="str">
        <f t="shared" si="6"/>
        <v>N/A</v>
      </c>
      <c r="L97" t="str">
        <f t="shared" si="7"/>
        <v>N/A</v>
      </c>
      <c r="M97" t="str">
        <f t="shared" si="8"/>
        <v>N/A</v>
      </c>
      <c r="N97" t="str">
        <f t="shared" si="9"/>
        <v>N/A</v>
      </c>
    </row>
    <row r="98" spans="1:14" x14ac:dyDescent="0.3">
      <c r="A98" s="1">
        <v>2</v>
      </c>
      <c r="B98" t="s">
        <v>163</v>
      </c>
      <c r="C98" t="s">
        <v>9955</v>
      </c>
      <c r="I98" t="str">
        <f t="shared" si="4"/>
        <v>N/A</v>
      </c>
      <c r="J98">
        <f t="shared" si="5"/>
        <v>236720000</v>
      </c>
      <c r="K98" t="str">
        <f t="shared" si="6"/>
        <v>N/A</v>
      </c>
      <c r="L98" t="str">
        <f t="shared" si="7"/>
        <v>N/A</v>
      </c>
      <c r="M98" t="str">
        <f t="shared" si="8"/>
        <v>N/A</v>
      </c>
      <c r="N98" t="str">
        <f t="shared" si="9"/>
        <v>N/A</v>
      </c>
    </row>
    <row r="99" spans="1:14" x14ac:dyDescent="0.3">
      <c r="A99" s="1">
        <v>3</v>
      </c>
      <c r="B99" t="s">
        <v>165</v>
      </c>
      <c r="C99" t="s">
        <v>9956</v>
      </c>
      <c r="I99" t="str">
        <f t="shared" si="4"/>
        <v>N/A</v>
      </c>
      <c r="J99">
        <f t="shared" si="5"/>
        <v>62.26</v>
      </c>
      <c r="K99" t="str">
        <f t="shared" si="6"/>
        <v>N/A</v>
      </c>
      <c r="L99" t="str">
        <f t="shared" si="7"/>
        <v>N/A</v>
      </c>
      <c r="M99" t="str">
        <f t="shared" si="8"/>
        <v>N/A</v>
      </c>
      <c r="N99" t="str">
        <f t="shared" si="9"/>
        <v>N/A</v>
      </c>
    </row>
    <row r="100" spans="1:14" x14ac:dyDescent="0.3">
      <c r="A100" s="1">
        <v>4</v>
      </c>
      <c r="B100" t="s">
        <v>167</v>
      </c>
      <c r="C100" t="s">
        <v>1059</v>
      </c>
      <c r="I100" t="str">
        <f t="shared" si="4"/>
        <v>N/A</v>
      </c>
      <c r="J100">
        <f t="shared" si="5"/>
        <v>1.48</v>
      </c>
      <c r="K100" t="str">
        <f t="shared" si="6"/>
        <v>N/A</v>
      </c>
      <c r="L100" t="str">
        <f t="shared" si="7"/>
        <v>N/A</v>
      </c>
      <c r="M100" t="str">
        <f t="shared" si="8"/>
        <v>N/A</v>
      </c>
      <c r="N100" t="str">
        <f t="shared" si="9"/>
        <v>N/A</v>
      </c>
    </row>
    <row r="101" spans="1:14" x14ac:dyDescent="0.3">
      <c r="A101" s="1">
        <v>5</v>
      </c>
      <c r="B101" t="s">
        <v>169</v>
      </c>
      <c r="C101" t="s">
        <v>9957</v>
      </c>
      <c r="I101" t="str">
        <f t="shared" si="4"/>
        <v>N/A</v>
      </c>
      <c r="J101">
        <f t="shared" si="5"/>
        <v>14.62</v>
      </c>
      <c r="K101" t="str">
        <f t="shared" si="6"/>
        <v>N/A</v>
      </c>
      <c r="L101" t="str">
        <f t="shared" si="7"/>
        <v>N/A</v>
      </c>
      <c r="M101" t="str">
        <f t="shared" si="8"/>
        <v>N/A</v>
      </c>
      <c r="N101" t="str">
        <f t="shared" si="9"/>
        <v>N/A</v>
      </c>
    </row>
    <row r="102" spans="1:14" x14ac:dyDescent="0.3">
      <c r="I102" t="str">
        <f t="shared" si="4"/>
        <v>N/A</v>
      </c>
      <c r="J102" t="str">
        <f t="shared" si="5"/>
        <v>N/A</v>
      </c>
      <c r="K102" t="str">
        <f t="shared" si="6"/>
        <v>N/A</v>
      </c>
      <c r="L102" t="str">
        <f t="shared" si="7"/>
        <v>N/A</v>
      </c>
      <c r="M102" t="str">
        <f t="shared" si="8"/>
        <v>N/A</v>
      </c>
      <c r="N102" t="str">
        <f t="shared" si="9"/>
        <v>N/A</v>
      </c>
    </row>
    <row r="103" spans="1:14" x14ac:dyDescent="0.3">
      <c r="A103" s="1">
        <v>0</v>
      </c>
      <c r="B103" t="s">
        <v>171</v>
      </c>
      <c r="C103" t="s">
        <v>9958</v>
      </c>
      <c r="I103" t="str">
        <f t="shared" si="4"/>
        <v>N/A</v>
      </c>
      <c r="J103">
        <f t="shared" si="5"/>
        <v>-143610000</v>
      </c>
      <c r="K103" t="str">
        <f t="shared" si="6"/>
        <v>N/A</v>
      </c>
      <c r="L103" t="str">
        <f t="shared" si="7"/>
        <v>N/A</v>
      </c>
      <c r="M103" t="str">
        <f t="shared" si="8"/>
        <v>N/A</v>
      </c>
      <c r="N103" t="str">
        <f t="shared" si="9"/>
        <v>N/A</v>
      </c>
    </row>
    <row r="104" spans="1:14" x14ac:dyDescent="0.3">
      <c r="A104" s="1">
        <v>1</v>
      </c>
      <c r="B104" t="s">
        <v>173</v>
      </c>
      <c r="C104" t="s">
        <v>1863</v>
      </c>
      <c r="I104" t="str">
        <f t="shared" si="4"/>
        <v>N/A</v>
      </c>
      <c r="J104">
        <f t="shared" si="5"/>
        <v>20500000</v>
      </c>
      <c r="K104" t="str">
        <f t="shared" si="6"/>
        <v>N/A</v>
      </c>
      <c r="L104" t="str">
        <f t="shared" si="7"/>
        <v>N/A</v>
      </c>
      <c r="M104" t="str">
        <f t="shared" si="8"/>
        <v>N/A</v>
      </c>
      <c r="N104" t="str">
        <f t="shared" si="9"/>
        <v>N/A</v>
      </c>
    </row>
    <row r="105" spans="1:14" x14ac:dyDescent="0.3">
      <c r="I105" t="str">
        <f t="shared" si="4"/>
        <v>N/A</v>
      </c>
      <c r="J105" t="str">
        <f t="shared" si="5"/>
        <v>N/A</v>
      </c>
      <c r="K105" t="str">
        <f t="shared" si="6"/>
        <v>N/A</v>
      </c>
      <c r="L105" t="str">
        <f t="shared" si="7"/>
        <v>N/A</v>
      </c>
      <c r="M105" t="str">
        <f t="shared" si="8"/>
        <v>N/A</v>
      </c>
      <c r="N105" t="str">
        <f t="shared" si="9"/>
        <v>N/A</v>
      </c>
    </row>
    <row r="106" spans="1:14" x14ac:dyDescent="0.3">
      <c r="A106" s="1">
        <v>0</v>
      </c>
      <c r="B106" t="s">
        <v>23</v>
      </c>
      <c r="C106" t="s">
        <v>4410</v>
      </c>
      <c r="I106" t="str">
        <f t="shared" si="4"/>
        <v>N/A</v>
      </c>
      <c r="J106">
        <f t="shared" si="5"/>
        <v>2.86</v>
      </c>
      <c r="K106" t="str">
        <f t="shared" si="6"/>
        <v>N/A</v>
      </c>
      <c r="L106" t="str">
        <f t="shared" si="7"/>
        <v>N/A</v>
      </c>
      <c r="M106" t="str">
        <f t="shared" si="8"/>
        <v>N/A</v>
      </c>
      <c r="N106" t="str">
        <f t="shared" si="9"/>
        <v>N/A</v>
      </c>
    </row>
    <row r="107" spans="1:14" x14ac:dyDescent="0.3">
      <c r="A107" s="1">
        <v>1</v>
      </c>
      <c r="B107" t="s">
        <v>175</v>
      </c>
      <c r="C107" t="s">
        <v>9959</v>
      </c>
      <c r="I107" t="str">
        <f t="shared" si="4"/>
        <v>N/A</v>
      </c>
      <c r="J107">
        <f t="shared" si="5"/>
        <v>-0.96980000000000011</v>
      </c>
      <c r="K107" t="str">
        <f t="shared" si="6"/>
        <v>N/A</v>
      </c>
      <c r="L107" t="str">
        <f t="shared" si="7"/>
        <v>N/A</v>
      </c>
      <c r="M107" t="str">
        <f t="shared" si="8"/>
        <v>N/A</v>
      </c>
      <c r="N107" t="str">
        <f t="shared" si="9"/>
        <v>N/A</v>
      </c>
    </row>
    <row r="108" spans="1:14" x14ac:dyDescent="0.3">
      <c r="A108" s="1">
        <v>2</v>
      </c>
      <c r="B108" t="s">
        <v>177</v>
      </c>
      <c r="C108" t="s">
        <v>178</v>
      </c>
      <c r="I108" t="str">
        <f t="shared" si="4"/>
        <v>N/A</v>
      </c>
      <c r="J108">
        <f t="shared" si="5"/>
        <v>0.14019999999999999</v>
      </c>
      <c r="K108" t="str">
        <f t="shared" si="6"/>
        <v>N/A</v>
      </c>
      <c r="L108" t="str">
        <f t="shared" si="7"/>
        <v>N/A</v>
      </c>
      <c r="M108" t="str">
        <f t="shared" si="8"/>
        <v>N/A</v>
      </c>
      <c r="N108" t="str">
        <f t="shared" si="9"/>
        <v>N/A</v>
      </c>
    </row>
    <row r="109" spans="1:14" x14ac:dyDescent="0.3">
      <c r="A109" s="1">
        <v>3</v>
      </c>
      <c r="B109" t="s">
        <v>179</v>
      </c>
      <c r="C109" t="s">
        <v>9960</v>
      </c>
      <c r="I109" t="str">
        <f t="shared" si="4"/>
        <v>N/A</v>
      </c>
      <c r="J109">
        <f t="shared" si="5"/>
        <v>940</v>
      </c>
      <c r="K109" t="str">
        <f t="shared" si="6"/>
        <v>N/A</v>
      </c>
      <c r="L109" t="str">
        <f t="shared" si="7"/>
        <v>N/A</v>
      </c>
      <c r="M109" t="str">
        <f t="shared" si="8"/>
        <v>N/A</v>
      </c>
      <c r="N109" t="str">
        <f t="shared" si="9"/>
        <v>N/A</v>
      </c>
    </row>
    <row r="110" spans="1:14" x14ac:dyDescent="0.3">
      <c r="A110" s="1">
        <v>4</v>
      </c>
      <c r="B110" t="s">
        <v>181</v>
      </c>
      <c r="C110" t="s">
        <v>9961</v>
      </c>
      <c r="I110" t="str">
        <f t="shared" si="4"/>
        <v>N/A</v>
      </c>
      <c r="J110">
        <f t="shared" si="5"/>
        <v>19.79</v>
      </c>
      <c r="K110" t="str">
        <f t="shared" si="6"/>
        <v>N/A</v>
      </c>
      <c r="L110" t="str">
        <f t="shared" si="7"/>
        <v>N/A</v>
      </c>
      <c r="M110" t="str">
        <f t="shared" si="8"/>
        <v>N/A</v>
      </c>
      <c r="N110" t="str">
        <f t="shared" si="9"/>
        <v>N/A</v>
      </c>
    </row>
    <row r="111" spans="1:14" x14ac:dyDescent="0.3">
      <c r="A111" s="1">
        <v>5</v>
      </c>
      <c r="B111" t="s">
        <v>183</v>
      </c>
      <c r="C111" t="s">
        <v>8970</v>
      </c>
      <c r="I111" t="str">
        <f t="shared" si="4"/>
        <v>N/A</v>
      </c>
      <c r="J111">
        <f t="shared" si="5"/>
        <v>25.25</v>
      </c>
      <c r="K111" t="str">
        <f t="shared" si="6"/>
        <v>N/A</v>
      </c>
      <c r="L111" t="str">
        <f t="shared" si="7"/>
        <v>N/A</v>
      </c>
      <c r="M111" t="str">
        <f t="shared" si="8"/>
        <v>N/A</v>
      </c>
      <c r="N111" t="str">
        <f t="shared" si="9"/>
        <v>N/A</v>
      </c>
    </row>
    <row r="112" spans="1:14" x14ac:dyDescent="0.3">
      <c r="A112" s="1">
        <v>6</v>
      </c>
      <c r="B112" t="s">
        <v>185</v>
      </c>
      <c r="C112" t="s">
        <v>9962</v>
      </c>
      <c r="I112" t="str">
        <f t="shared" si="4"/>
        <v>N/A</v>
      </c>
      <c r="J112">
        <f t="shared" si="5"/>
        <v>32.01</v>
      </c>
      <c r="K112" t="str">
        <f t="shared" si="6"/>
        <v>N/A</v>
      </c>
      <c r="L112" t="str">
        <f t="shared" si="7"/>
        <v>N/A</v>
      </c>
      <c r="M112" t="str">
        <f t="shared" si="8"/>
        <v>N/A</v>
      </c>
      <c r="N112" t="str">
        <f t="shared" si="9"/>
        <v>N/A</v>
      </c>
    </row>
    <row r="113" spans="1:14" x14ac:dyDescent="0.3">
      <c r="I113" t="str">
        <f t="shared" si="4"/>
        <v>N/A</v>
      </c>
      <c r="J113" t="str">
        <f t="shared" si="5"/>
        <v>N/A</v>
      </c>
      <c r="K113" t="str">
        <f t="shared" si="6"/>
        <v>N/A</v>
      </c>
      <c r="L113" t="str">
        <f t="shared" si="7"/>
        <v>N/A</v>
      </c>
      <c r="M113" t="str">
        <f t="shared" si="8"/>
        <v>N/A</v>
      </c>
      <c r="N113" t="str">
        <f t="shared" si="9"/>
        <v>N/A</v>
      </c>
    </row>
    <row r="114" spans="1:14" x14ac:dyDescent="0.3">
      <c r="A114" s="1">
        <v>0</v>
      </c>
      <c r="B114" t="s">
        <v>187</v>
      </c>
      <c r="C114" t="s">
        <v>9963</v>
      </c>
      <c r="I114" t="str">
        <f t="shared" si="4"/>
        <v>N/A</v>
      </c>
      <c r="J114">
        <f t="shared" si="5"/>
        <v>549010</v>
      </c>
      <c r="K114" t="str">
        <f t="shared" si="6"/>
        <v>N/A</v>
      </c>
      <c r="L114" t="str">
        <f t="shared" si="7"/>
        <v>N/A</v>
      </c>
      <c r="M114" t="str">
        <f t="shared" si="8"/>
        <v>N/A</v>
      </c>
      <c r="N114" t="str">
        <f t="shared" si="9"/>
        <v>N/A</v>
      </c>
    </row>
    <row r="115" spans="1:14" x14ac:dyDescent="0.3">
      <c r="A115" s="1">
        <v>1</v>
      </c>
      <c r="B115" t="s">
        <v>189</v>
      </c>
      <c r="C115" t="s">
        <v>9964</v>
      </c>
      <c r="I115" t="str">
        <f t="shared" si="4"/>
        <v>N/A</v>
      </c>
      <c r="J115">
        <f t="shared" si="5"/>
        <v>367930</v>
      </c>
      <c r="K115" t="str">
        <f t="shared" si="6"/>
        <v>N/A</v>
      </c>
      <c r="L115" t="str">
        <f t="shared" si="7"/>
        <v>N/A</v>
      </c>
      <c r="M115" t="str">
        <f t="shared" si="8"/>
        <v>N/A</v>
      </c>
      <c r="N115" t="str">
        <f t="shared" si="9"/>
        <v>N/A</v>
      </c>
    </row>
    <row r="116" spans="1:14" x14ac:dyDescent="0.3">
      <c r="A116" s="1">
        <v>2</v>
      </c>
      <c r="B116" t="s">
        <v>191</v>
      </c>
      <c r="C116" t="s">
        <v>9965</v>
      </c>
      <c r="I116" t="str">
        <f t="shared" si="4"/>
        <v>N/A</v>
      </c>
      <c r="J116">
        <f t="shared" si="5"/>
        <v>26000000</v>
      </c>
      <c r="K116" t="str">
        <f t="shared" si="6"/>
        <v>N/A</v>
      </c>
      <c r="L116" t="str">
        <f t="shared" si="7"/>
        <v>N/A</v>
      </c>
      <c r="M116" t="str">
        <f t="shared" si="8"/>
        <v>N/A</v>
      </c>
      <c r="N116" t="str">
        <f t="shared" si="9"/>
        <v>N/A</v>
      </c>
    </row>
    <row r="117" spans="1:14" x14ac:dyDescent="0.3">
      <c r="A117" s="1">
        <v>3</v>
      </c>
      <c r="B117" t="s">
        <v>193</v>
      </c>
      <c r="C117" t="s">
        <v>8712</v>
      </c>
      <c r="I117" t="str">
        <f t="shared" si="4"/>
        <v>N/A</v>
      </c>
      <c r="J117">
        <f t="shared" si="5"/>
        <v>15510000</v>
      </c>
      <c r="K117" t="str">
        <f t="shared" si="6"/>
        <v>N/A</v>
      </c>
      <c r="L117" t="str">
        <f t="shared" si="7"/>
        <v>N/A</v>
      </c>
      <c r="M117" t="str">
        <f t="shared" si="8"/>
        <v>N/A</v>
      </c>
      <c r="N117" t="str">
        <f t="shared" si="9"/>
        <v>N/A</v>
      </c>
    </row>
    <row r="118" spans="1:14" x14ac:dyDescent="0.3">
      <c r="A118" s="1">
        <v>4</v>
      </c>
      <c r="B118" t="s">
        <v>195</v>
      </c>
      <c r="I118" t="str">
        <f t="shared" si="4"/>
        <v>N/A</v>
      </c>
      <c r="J118" t="str">
        <f t="shared" si="5"/>
        <v>N/A</v>
      </c>
      <c r="K118" t="str">
        <f t="shared" si="6"/>
        <v>N/A</v>
      </c>
      <c r="L118" t="str">
        <f t="shared" si="7"/>
        <v>N/A</v>
      </c>
      <c r="M118" t="str">
        <f t="shared" si="8"/>
        <v>N/A</v>
      </c>
      <c r="N118" t="str">
        <f t="shared" si="9"/>
        <v>N/A</v>
      </c>
    </row>
    <row r="119" spans="1:14" x14ac:dyDescent="0.3">
      <c r="A119" s="1">
        <v>5</v>
      </c>
      <c r="B119" t="s">
        <v>197</v>
      </c>
      <c r="I119" t="str">
        <f t="shared" si="4"/>
        <v>N/A</v>
      </c>
      <c r="J119" t="str">
        <f t="shared" si="5"/>
        <v>N/A</v>
      </c>
      <c r="K119" t="str">
        <f t="shared" si="6"/>
        <v>N/A</v>
      </c>
      <c r="L119" t="str">
        <f t="shared" si="7"/>
        <v>N/A</v>
      </c>
      <c r="M119" t="str">
        <f t="shared" si="8"/>
        <v>N/A</v>
      </c>
      <c r="N119" t="str">
        <f t="shared" si="9"/>
        <v>N/A</v>
      </c>
    </row>
    <row r="120" spans="1:14" x14ac:dyDescent="0.3">
      <c r="A120" s="1">
        <v>6</v>
      </c>
      <c r="B120" t="s">
        <v>199</v>
      </c>
      <c r="C120" t="s">
        <v>2843</v>
      </c>
      <c r="I120" t="str">
        <f t="shared" si="4"/>
        <v>N/A</v>
      </c>
      <c r="J120">
        <f t="shared" si="5"/>
        <v>3160000</v>
      </c>
      <c r="K120" t="str">
        <f t="shared" si="6"/>
        <v>N/A</v>
      </c>
      <c r="L120" t="str">
        <f t="shared" si="7"/>
        <v>N/A</v>
      </c>
      <c r="M120" t="str">
        <f t="shared" si="8"/>
        <v>N/A</v>
      </c>
      <c r="N120" t="str">
        <f t="shared" si="9"/>
        <v>N/A</v>
      </c>
    </row>
    <row r="121" spans="1:14" x14ac:dyDescent="0.3">
      <c r="A121" s="1">
        <v>7</v>
      </c>
      <c r="B121" t="s">
        <v>201</v>
      </c>
      <c r="C121" t="s">
        <v>1360</v>
      </c>
      <c r="I121" t="str">
        <f t="shared" si="4"/>
        <v>N/A</v>
      </c>
      <c r="J121">
        <f t="shared" si="5"/>
        <v>4.3600000000000003</v>
      </c>
      <c r="K121" t="str">
        <f t="shared" si="6"/>
        <v>N/A</v>
      </c>
      <c r="L121" t="str">
        <f t="shared" si="7"/>
        <v>N/A</v>
      </c>
      <c r="M121" t="str">
        <f t="shared" si="8"/>
        <v>N/A</v>
      </c>
      <c r="N121" t="str">
        <f t="shared" si="9"/>
        <v>N/A</v>
      </c>
    </row>
    <row r="122" spans="1:14" x14ac:dyDescent="0.3">
      <c r="A122" s="1">
        <v>8</v>
      </c>
      <c r="B122" t="s">
        <v>203</v>
      </c>
      <c r="C122" t="s">
        <v>2577</v>
      </c>
      <c r="I122" t="str">
        <f t="shared" si="4"/>
        <v>N/A</v>
      </c>
      <c r="J122">
        <f t="shared" si="5"/>
        <v>0.1832</v>
      </c>
      <c r="K122" t="str">
        <f t="shared" si="6"/>
        <v>N/A</v>
      </c>
      <c r="L122" t="str">
        <f t="shared" si="7"/>
        <v>N/A</v>
      </c>
      <c r="M122" t="str">
        <f t="shared" si="8"/>
        <v>N/A</v>
      </c>
      <c r="N122" t="str">
        <f t="shared" si="9"/>
        <v>N/A</v>
      </c>
    </row>
    <row r="123" spans="1:14" x14ac:dyDescent="0.3">
      <c r="A123" s="1">
        <v>9</v>
      </c>
      <c r="B123" t="s">
        <v>205</v>
      </c>
      <c r="C123" t="s">
        <v>3268</v>
      </c>
      <c r="I123" t="str">
        <f t="shared" si="4"/>
        <v>N/A</v>
      </c>
      <c r="J123">
        <f t="shared" si="5"/>
        <v>2720000</v>
      </c>
      <c r="K123" t="str">
        <f t="shared" si="6"/>
        <v>N/A</v>
      </c>
      <c r="L123" t="str">
        <f t="shared" si="7"/>
        <v>N/A</v>
      </c>
      <c r="M123" t="str">
        <f t="shared" si="8"/>
        <v>N/A</v>
      </c>
      <c r="N123" t="str">
        <f t="shared" si="9"/>
        <v>N/A</v>
      </c>
    </row>
    <row r="124" spans="1:14" x14ac:dyDescent="0.3">
      <c r="I124" t="str">
        <f t="shared" ref="I124:I187" si="15">IF(AND(K124&gt; J124, L124&gt; K124, M124&gt; L124, N124&gt; M124), "pos_trend", IF(AND(K124&lt; J124, L124&lt; K124, M124&lt; L124, N124&lt; M124), "neg_trend", "N/A"))</f>
        <v>N/A</v>
      </c>
      <c r="J124" t="str">
        <f t="shared" ref="J124:J187" si="16">IFERROR(IF(TRIM(C124)="-", "N/A", IF(RIGHT(C124,1)=")",IF(RIGHT(C124,2)="T)",-1000000000000*VALUE(MID(C124,2,LEN(C124)-3)),IF(RIGHT(C124,2)="M)",-1000000*VALUE(MID(C124,2,LEN(C124)-3)),IF(RIGHT(C124,2)="B)",-1000000000*VALUE(MID(C124,2,LEN(C124)-3)),IF(RIGHT(C124,2)="k)",-1000*VALUE(MID(C124,2,LEN(C124)-3)),VALUE(SUBSTITUTE(C124,",","")))))),IF(RIGHT(C124,1)="T",1000000000000*VALUE(LEFT(C124,LEN(C124)-1)),IF(RIGHT(C124,1)="M",1000000*VALUE(LEFT(C124,LEN(C124)-1)),IF(RIGHT(C124,1)="B",1000000000*VALUE(LEFT(C124,LEN(C124)-1)),IF(RIGHT(C124,1)="%",0.01*VALUE(LEFT(C124,LEN(C124)-1)),IF(RIGHT(C124,1)="k",1000*VALUE(LEFT(C124,LEN(C124)-1)),VALUE(SUBSTITUTE(C124,",",""))))))))),"N/A")</f>
        <v>N/A</v>
      </c>
      <c r="K124" t="str">
        <f t="shared" ref="K124:K187" si="17">IFERROR(IF(TRIM(D124)="-", "N/A", IF(RIGHT(D124,1)=")",IF(RIGHT(D124,2)="T)",-1000000000000*VALUE(MID(D124,2,LEN(D124)-3)),IF(RIGHT(D124,2)="M)",-1000000*VALUE(MID(D124,2,LEN(D124)-3)),IF(RIGHT(D124,2)="B)",-1000000000*VALUE(MID(D124,2,LEN(D124)-3)),IF(RIGHT(D124,2)="k)",-1000*VALUE(MID(D124,2,LEN(D124)-3)),VALUE(SUBSTITUTE(D124,",","")))))),IF(RIGHT(D124,1)="T",1000000000000*VALUE(LEFT(D124,LEN(D124)-1)),IF(RIGHT(D124,1)="M",1000000*VALUE(LEFT(D124,LEN(D124)-1)),IF(RIGHT(D124,1)="B",1000000000*VALUE(LEFT(D124,LEN(D124)-1)),IF(RIGHT(D124,1)="%",0.01*VALUE(LEFT(D124,LEN(D124)-1)),IF(RIGHT(D124,1)="k",1000*VALUE(LEFT(D124,LEN(D124)-1)),VALUE(SUBSTITUTE(D124,",",""))))))))),"N/A")</f>
        <v>N/A</v>
      </c>
      <c r="L124" t="str">
        <f t="shared" ref="L124:L187" si="18">IFERROR(IF(TRIM(E124)="-", "N/A", IF(RIGHT(E124,1)=")",IF(RIGHT(E124,2)="T)",-1000000000000*VALUE(MID(E124,2,LEN(E124)-3)),IF(RIGHT(E124,2)="M)",-1000000*VALUE(MID(E124,2,LEN(E124)-3)),IF(RIGHT(E124,2)="B)",-1000000000*VALUE(MID(E124,2,LEN(E124)-3)),IF(RIGHT(E124,2)="k)",-1000*VALUE(MID(E124,2,LEN(E124)-3)),VALUE(SUBSTITUTE(E124,",","")))))),IF(RIGHT(E124,1)="T",1000000000000*VALUE(LEFT(E124,LEN(E124)-1)),IF(RIGHT(E124,1)="M",1000000*VALUE(LEFT(E124,LEN(E124)-1)),IF(RIGHT(E124,1)="B",1000000000*VALUE(LEFT(E124,LEN(E124)-1)),IF(RIGHT(E124,1)="%",0.01*VALUE(LEFT(E124,LEN(E124)-1)),IF(RIGHT(E124,1)="k",1000*VALUE(LEFT(E124,LEN(E124)-1)),VALUE(SUBSTITUTE(E124,",",""))))))))),"N/A")</f>
        <v>N/A</v>
      </c>
      <c r="M124" t="str">
        <f t="shared" ref="M124:M187" si="19">IFERROR(IF(TRIM(F124)="-", "N/A", IF(RIGHT(F124,1)=")",IF(RIGHT(F124,2)="T)",-1000000000000*VALUE(MID(F124,2,LEN(F124)-3)),IF(RIGHT(F124,2)="M)",-1000000*VALUE(MID(F124,2,LEN(F124)-3)),IF(RIGHT(F124,2)="B)",-1000000000*VALUE(MID(F124,2,LEN(F124)-3)),IF(RIGHT(F124,2)="k)",-1000*VALUE(MID(F124,2,LEN(F124)-3)),VALUE(SUBSTITUTE(F124,",","")))))),IF(RIGHT(F124,1)="T",1000000000000*VALUE(LEFT(F124,LEN(F124)-1)),IF(RIGHT(F124,1)="M",1000000*VALUE(LEFT(F124,LEN(F124)-1)),IF(RIGHT(F124,1)="B",1000000000*VALUE(LEFT(F124,LEN(F124)-1)),IF(RIGHT(F124,1)="%",0.01*VALUE(LEFT(F124,LEN(F124)-1)),IF(RIGHT(F124,1)="k",1000*VALUE(LEFT(F124,LEN(F124)-1)),VALUE(SUBSTITUTE(F124,",",""))))))))),"N/A")</f>
        <v>N/A</v>
      </c>
      <c r="N124" t="str">
        <f t="shared" ref="N124:N187" si="20">IFERROR(IF(TRIM(G124)="-", "N/A", IF(RIGHT(G124,1)=")",IF(RIGHT(G124,2)="T)",-1000000000000*VALUE(MID(G124,2,LEN(G124)-3)),IF(RIGHT(G124,2)="M)",-1000000*VALUE(MID(G124,2,LEN(G124)-3)),IF(RIGHT(G124,2)="B)",-1000000000*VALUE(MID(G124,2,LEN(G124)-3)),IF(RIGHT(G124,2)="k)",-1000*VALUE(MID(G124,2,LEN(G124)-3)),VALUE(SUBSTITUTE(G124,",","")))))),IF(RIGHT(G124,1)="T",1000000000000*VALUE(LEFT(G124,LEN(G124)-1)),IF(RIGHT(G124,1)="M",1000000*VALUE(LEFT(G124,LEN(G124)-1)),IF(RIGHT(G124,1)="B",1000000000*VALUE(LEFT(G124,LEN(G124)-1)),IF(RIGHT(G124,1)="%",0.01*VALUE(LEFT(G124,LEN(G124)-1)),IF(RIGHT(G124,1)="k",1000*VALUE(LEFT(G124,LEN(G124)-1)),VALUE(SUBSTITUTE(G124,",",""))))))))),"N/A")</f>
        <v>N/A</v>
      </c>
    </row>
    <row r="125" spans="1:14" x14ac:dyDescent="0.3">
      <c r="A125" s="1">
        <v>0</v>
      </c>
      <c r="B125" t="s">
        <v>207</v>
      </c>
      <c r="I125" t="str">
        <f t="shared" si="15"/>
        <v>N/A</v>
      </c>
      <c r="J125" t="str">
        <f t="shared" si="16"/>
        <v>N/A</v>
      </c>
      <c r="K125" t="str">
        <f t="shared" si="17"/>
        <v>N/A</v>
      </c>
      <c r="L125" t="str">
        <f t="shared" si="18"/>
        <v>N/A</v>
      </c>
      <c r="M125" t="str">
        <f t="shared" si="19"/>
        <v>N/A</v>
      </c>
      <c r="N125" t="str">
        <f t="shared" si="20"/>
        <v>N/A</v>
      </c>
    </row>
    <row r="126" spans="1:14" x14ac:dyDescent="0.3">
      <c r="A126" s="1">
        <v>1</v>
      </c>
      <c r="B126" t="s">
        <v>208</v>
      </c>
      <c r="I126" t="str">
        <f t="shared" si="15"/>
        <v>N/A</v>
      </c>
      <c r="J126" t="str">
        <f t="shared" si="16"/>
        <v>N/A</v>
      </c>
      <c r="K126" t="str">
        <f t="shared" si="17"/>
        <v>N/A</v>
      </c>
      <c r="L126" t="str">
        <f t="shared" si="18"/>
        <v>N/A</v>
      </c>
      <c r="M126" t="str">
        <f t="shared" si="19"/>
        <v>N/A</v>
      </c>
      <c r="N126" t="str">
        <f t="shared" si="20"/>
        <v>N/A</v>
      </c>
    </row>
    <row r="127" spans="1:14" x14ac:dyDescent="0.3">
      <c r="A127" s="1">
        <v>2</v>
      </c>
      <c r="B127" t="s">
        <v>209</v>
      </c>
      <c r="I127" t="str">
        <f t="shared" si="15"/>
        <v>N/A</v>
      </c>
      <c r="J127" t="str">
        <f t="shared" si="16"/>
        <v>N/A</v>
      </c>
      <c r="K127" t="str">
        <f t="shared" si="17"/>
        <v>N/A</v>
      </c>
      <c r="L127" t="str">
        <f t="shared" si="18"/>
        <v>N/A</v>
      </c>
      <c r="M127" t="str">
        <f t="shared" si="19"/>
        <v>N/A</v>
      </c>
      <c r="N127" t="str">
        <f t="shared" si="20"/>
        <v>N/A</v>
      </c>
    </row>
    <row r="128" spans="1:14" x14ac:dyDescent="0.3">
      <c r="A128" s="1">
        <v>3</v>
      </c>
      <c r="B128" t="s">
        <v>210</v>
      </c>
      <c r="I128" t="str">
        <f t="shared" si="15"/>
        <v>N/A</v>
      </c>
      <c r="J128" t="str">
        <f t="shared" si="16"/>
        <v>N/A</v>
      </c>
      <c r="K128" t="str">
        <f t="shared" si="17"/>
        <v>N/A</v>
      </c>
      <c r="L128" t="str">
        <f t="shared" si="18"/>
        <v>N/A</v>
      </c>
      <c r="M128" t="str">
        <f t="shared" si="19"/>
        <v>N/A</v>
      </c>
      <c r="N128" t="str">
        <f t="shared" si="20"/>
        <v>N/A</v>
      </c>
    </row>
    <row r="129" spans="1:14" x14ac:dyDescent="0.3">
      <c r="A129" s="1">
        <v>4</v>
      </c>
      <c r="B129" t="s">
        <v>211</v>
      </c>
      <c r="I129" t="str">
        <f t="shared" si="15"/>
        <v>N/A</v>
      </c>
      <c r="J129" t="str">
        <f t="shared" si="16"/>
        <v>N/A</v>
      </c>
      <c r="K129" t="str">
        <f t="shared" si="17"/>
        <v>N/A</v>
      </c>
      <c r="L129" t="str">
        <f t="shared" si="18"/>
        <v>N/A</v>
      </c>
      <c r="M129" t="str">
        <f t="shared" si="19"/>
        <v>N/A</v>
      </c>
      <c r="N129" t="str">
        <f t="shared" si="20"/>
        <v>N/A</v>
      </c>
    </row>
    <row r="130" spans="1:14" x14ac:dyDescent="0.3">
      <c r="A130" s="1">
        <v>5</v>
      </c>
      <c r="B130" t="s">
        <v>212</v>
      </c>
      <c r="I130" t="str">
        <f t="shared" si="15"/>
        <v>N/A</v>
      </c>
      <c r="J130" t="str">
        <f t="shared" si="16"/>
        <v>N/A</v>
      </c>
      <c r="K130" t="str">
        <f t="shared" si="17"/>
        <v>N/A</v>
      </c>
      <c r="L130" t="str">
        <f t="shared" si="18"/>
        <v>N/A</v>
      </c>
      <c r="M130" t="str">
        <f t="shared" si="19"/>
        <v>N/A</v>
      </c>
      <c r="N130" t="str">
        <f t="shared" si="20"/>
        <v>N/A</v>
      </c>
    </row>
    <row r="131" spans="1:14" x14ac:dyDescent="0.3">
      <c r="A131" s="1">
        <v>6</v>
      </c>
      <c r="B131" t="s">
        <v>213</v>
      </c>
      <c r="I131" t="str">
        <f t="shared" si="15"/>
        <v>N/A</v>
      </c>
      <c r="J131" t="str">
        <f t="shared" si="16"/>
        <v>N/A</v>
      </c>
      <c r="K131" t="str">
        <f t="shared" si="17"/>
        <v>N/A</v>
      </c>
      <c r="L131" t="str">
        <f t="shared" si="18"/>
        <v>N/A</v>
      </c>
      <c r="M131" t="str">
        <f t="shared" si="19"/>
        <v>N/A</v>
      </c>
      <c r="N131" t="str">
        <f t="shared" si="20"/>
        <v>N/A</v>
      </c>
    </row>
    <row r="132" spans="1:14" x14ac:dyDescent="0.3">
      <c r="A132" s="1">
        <v>7</v>
      </c>
      <c r="B132" t="s">
        <v>214</v>
      </c>
      <c r="I132" t="str">
        <f t="shared" si="15"/>
        <v>N/A</v>
      </c>
      <c r="J132" t="str">
        <f t="shared" si="16"/>
        <v>N/A</v>
      </c>
      <c r="K132" t="str">
        <f t="shared" si="17"/>
        <v>N/A</v>
      </c>
      <c r="L132" t="str">
        <f t="shared" si="18"/>
        <v>N/A</v>
      </c>
      <c r="M132" t="str">
        <f t="shared" si="19"/>
        <v>N/A</v>
      </c>
      <c r="N132" t="str">
        <f t="shared" si="20"/>
        <v>N/A</v>
      </c>
    </row>
    <row r="133" spans="1:14" x14ac:dyDescent="0.3">
      <c r="A133" s="1">
        <v>8</v>
      </c>
      <c r="B133" t="s">
        <v>215</v>
      </c>
      <c r="C133" t="s">
        <v>9966</v>
      </c>
      <c r="I133" t="str">
        <f t="shared" si="15"/>
        <v>N/A</v>
      </c>
      <c r="J133" t="str">
        <f t="shared" si="16"/>
        <v>N/A</v>
      </c>
      <c r="K133" t="str">
        <f t="shared" si="17"/>
        <v>N/A</v>
      </c>
      <c r="L133" t="str">
        <f t="shared" si="18"/>
        <v>N/A</v>
      </c>
      <c r="M133" t="str">
        <f t="shared" si="19"/>
        <v>N/A</v>
      </c>
      <c r="N133" t="str">
        <f t="shared" si="20"/>
        <v>N/A</v>
      </c>
    </row>
    <row r="134" spans="1:14" x14ac:dyDescent="0.3">
      <c r="A134" s="1">
        <v>9</v>
      </c>
      <c r="B134" t="s">
        <v>217</v>
      </c>
      <c r="C134" t="s">
        <v>9967</v>
      </c>
      <c r="I134" t="str">
        <f t="shared" si="15"/>
        <v>N/A</v>
      </c>
      <c r="J134" t="str">
        <f t="shared" si="16"/>
        <v>N/A</v>
      </c>
      <c r="K134" t="str">
        <f t="shared" si="17"/>
        <v>N/A</v>
      </c>
      <c r="L134" t="str">
        <f t="shared" si="18"/>
        <v>N/A</v>
      </c>
      <c r="M134" t="str">
        <f t="shared" si="19"/>
        <v>N/A</v>
      </c>
      <c r="N134" t="str">
        <f t="shared" si="20"/>
        <v>N/A</v>
      </c>
    </row>
    <row r="135" spans="1:14" x14ac:dyDescent="0.3">
      <c r="I135" t="str">
        <f t="shared" si="15"/>
        <v>N/A</v>
      </c>
      <c r="J135" t="str">
        <f t="shared" si="16"/>
        <v>N/A</v>
      </c>
      <c r="K135" t="str">
        <f t="shared" si="17"/>
        <v>N/A</v>
      </c>
      <c r="L135" t="str">
        <f t="shared" si="18"/>
        <v>N/A</v>
      </c>
      <c r="M135" t="str">
        <f t="shared" si="19"/>
        <v>N/A</v>
      </c>
      <c r="N135" t="str">
        <f t="shared" si="20"/>
        <v>N/A</v>
      </c>
    </row>
    <row r="136" spans="1:14" x14ac:dyDescent="0.3">
      <c r="I136" t="str">
        <f t="shared" si="15"/>
        <v>N/A</v>
      </c>
      <c r="J136" t="str">
        <f t="shared" si="16"/>
        <v>N/A</v>
      </c>
      <c r="K136" t="str">
        <f t="shared" si="17"/>
        <v>N/A</v>
      </c>
      <c r="L136" t="str">
        <f t="shared" si="18"/>
        <v>N/A</v>
      </c>
      <c r="M136" t="str">
        <f t="shared" si="19"/>
        <v>N/A</v>
      </c>
      <c r="N136" t="str">
        <f t="shared" si="20"/>
        <v>N/A</v>
      </c>
    </row>
    <row r="137" spans="1:14" x14ac:dyDescent="0.3">
      <c r="B137" s="1" t="s">
        <v>219</v>
      </c>
      <c r="C137" s="1" t="s">
        <v>220</v>
      </c>
      <c r="D137" s="1" t="s">
        <v>221</v>
      </c>
      <c r="E137" s="1" t="s">
        <v>222</v>
      </c>
      <c r="F137" s="1" t="s">
        <v>223</v>
      </c>
      <c r="I137" t="str">
        <f t="shared" si="15"/>
        <v>N/A</v>
      </c>
      <c r="J137" t="str">
        <f t="shared" si="16"/>
        <v>N/A</v>
      </c>
      <c r="K137" t="str">
        <f t="shared" si="17"/>
        <v>N/A</v>
      </c>
      <c r="L137" t="str">
        <f t="shared" si="18"/>
        <v>N/A</v>
      </c>
      <c r="M137" t="str">
        <f t="shared" si="19"/>
        <v>N/A</v>
      </c>
      <c r="N137" t="str">
        <f t="shared" si="20"/>
        <v>N/A</v>
      </c>
    </row>
    <row r="138" spans="1:14" x14ac:dyDescent="0.3">
      <c r="A138" s="1">
        <v>0</v>
      </c>
      <c r="B138" t="s">
        <v>9968</v>
      </c>
      <c r="C138" t="s">
        <v>225</v>
      </c>
      <c r="D138" t="s">
        <v>4519</v>
      </c>
      <c r="F138">
        <v>42</v>
      </c>
      <c r="I138" t="str">
        <f t="shared" si="15"/>
        <v>N/A</v>
      </c>
      <c r="J138" t="str">
        <f t="shared" si="16"/>
        <v>N/A</v>
      </c>
      <c r="K138">
        <f t="shared" si="17"/>
        <v>1880000</v>
      </c>
      <c r="L138" t="str">
        <f t="shared" si="18"/>
        <v>N/A</v>
      </c>
      <c r="M138">
        <f t="shared" si="19"/>
        <v>42</v>
      </c>
      <c r="N138" t="str">
        <f t="shared" si="20"/>
        <v>N/A</v>
      </c>
    </row>
    <row r="139" spans="1:14" x14ac:dyDescent="0.3">
      <c r="A139" s="1">
        <v>1</v>
      </c>
      <c r="B139" t="s">
        <v>9969</v>
      </c>
      <c r="C139" t="s">
        <v>9970</v>
      </c>
      <c r="D139" t="s">
        <v>9971</v>
      </c>
      <c r="F139">
        <v>61</v>
      </c>
      <c r="I139" t="str">
        <f t="shared" si="15"/>
        <v>N/A</v>
      </c>
      <c r="J139" t="str">
        <f t="shared" si="16"/>
        <v>N/A</v>
      </c>
      <c r="K139">
        <f t="shared" si="17"/>
        <v>930640</v>
      </c>
      <c r="L139" t="str">
        <f t="shared" si="18"/>
        <v>N/A</v>
      </c>
      <c r="M139">
        <f t="shared" si="19"/>
        <v>61</v>
      </c>
      <c r="N139" t="str">
        <f t="shared" si="20"/>
        <v>N/A</v>
      </c>
    </row>
    <row r="140" spans="1:14" x14ac:dyDescent="0.3">
      <c r="A140" s="1">
        <v>2</v>
      </c>
      <c r="B140" t="s">
        <v>9972</v>
      </c>
      <c r="C140" t="s">
        <v>9973</v>
      </c>
      <c r="D140" t="s">
        <v>9974</v>
      </c>
      <c r="F140">
        <v>51</v>
      </c>
      <c r="I140" t="str">
        <f t="shared" si="15"/>
        <v>N/A</v>
      </c>
      <c r="J140" t="str">
        <f t="shared" si="16"/>
        <v>N/A</v>
      </c>
      <c r="K140">
        <f t="shared" si="17"/>
        <v>610620</v>
      </c>
      <c r="L140" t="str">
        <f t="shared" si="18"/>
        <v>N/A</v>
      </c>
      <c r="M140">
        <f t="shared" si="19"/>
        <v>51</v>
      </c>
      <c r="N140" t="str">
        <f t="shared" si="20"/>
        <v>N/A</v>
      </c>
    </row>
    <row r="141" spans="1:14" x14ac:dyDescent="0.3">
      <c r="A141" s="1">
        <v>3</v>
      </c>
      <c r="B141" t="s">
        <v>9975</v>
      </c>
      <c r="C141" t="s">
        <v>9976</v>
      </c>
      <c r="D141" t="s">
        <v>9971</v>
      </c>
      <c r="F141">
        <v>53</v>
      </c>
      <c r="I141" t="str">
        <f t="shared" si="15"/>
        <v>N/A</v>
      </c>
      <c r="J141" t="str">
        <f t="shared" si="16"/>
        <v>N/A</v>
      </c>
      <c r="K141">
        <f t="shared" si="17"/>
        <v>930640</v>
      </c>
      <c r="L141" t="str">
        <f t="shared" si="18"/>
        <v>N/A</v>
      </c>
      <c r="M141">
        <f t="shared" si="19"/>
        <v>53</v>
      </c>
      <c r="N141" t="str">
        <f t="shared" si="20"/>
        <v>N/A</v>
      </c>
    </row>
    <row r="142" spans="1:14" x14ac:dyDescent="0.3">
      <c r="A142" s="1">
        <v>4</v>
      </c>
      <c r="B142" t="s">
        <v>9977</v>
      </c>
      <c r="C142" t="s">
        <v>9978</v>
      </c>
      <c r="D142" t="s">
        <v>9979</v>
      </c>
      <c r="F142">
        <v>56</v>
      </c>
      <c r="I142" t="str">
        <f t="shared" si="15"/>
        <v>N/A</v>
      </c>
      <c r="J142" t="str">
        <f t="shared" si="16"/>
        <v>N/A</v>
      </c>
      <c r="K142">
        <f t="shared" si="17"/>
        <v>509080</v>
      </c>
      <c r="L142" t="str">
        <f t="shared" si="18"/>
        <v>N/A</v>
      </c>
      <c r="M142">
        <f t="shared" si="19"/>
        <v>56</v>
      </c>
      <c r="N142" t="str">
        <f t="shared" si="20"/>
        <v>N/A</v>
      </c>
    </row>
    <row r="143" spans="1:14" x14ac:dyDescent="0.3">
      <c r="I143" t="str">
        <f t="shared" si="15"/>
        <v>N/A</v>
      </c>
      <c r="J143" t="str">
        <f t="shared" si="16"/>
        <v>N/A</v>
      </c>
      <c r="K143" t="str">
        <f t="shared" si="17"/>
        <v>N/A</v>
      </c>
      <c r="L143" t="str">
        <f t="shared" si="18"/>
        <v>N/A</v>
      </c>
      <c r="M143" t="str">
        <f t="shared" si="19"/>
        <v>N/A</v>
      </c>
      <c r="N143" t="str">
        <f t="shared" si="20"/>
        <v>N/A</v>
      </c>
    </row>
    <row r="144" spans="1:14" x14ac:dyDescent="0.3">
      <c r="B144" s="1" t="s">
        <v>241</v>
      </c>
      <c r="C144" s="1" t="s">
        <v>242</v>
      </c>
      <c r="D144" s="1" t="s">
        <v>243</v>
      </c>
      <c r="E144" s="1" t="s">
        <v>244</v>
      </c>
      <c r="F144" s="1" t="s">
        <v>245</v>
      </c>
      <c r="G144" s="1" t="s">
        <v>246</v>
      </c>
      <c r="H144" s="1" t="s">
        <v>247</v>
      </c>
      <c r="I144" t="str">
        <f t="shared" si="15"/>
        <v>pos_trend</v>
      </c>
      <c r="J144">
        <f t="shared" si="16"/>
        <v>2012</v>
      </c>
      <c r="K144">
        <f t="shared" si="17"/>
        <v>2013</v>
      </c>
      <c r="L144">
        <f t="shared" si="18"/>
        <v>2014</v>
      </c>
      <c r="M144">
        <f t="shared" si="19"/>
        <v>2015</v>
      </c>
      <c r="N144">
        <f t="shared" si="20"/>
        <v>2016</v>
      </c>
    </row>
    <row r="145" spans="1:14" x14ac:dyDescent="0.3">
      <c r="A145" s="1">
        <v>0</v>
      </c>
      <c r="B145" t="s">
        <v>248</v>
      </c>
      <c r="C145" t="s">
        <v>6022</v>
      </c>
      <c r="D145" t="s">
        <v>1518</v>
      </c>
      <c r="E145" t="s">
        <v>3142</v>
      </c>
      <c r="F145" t="s">
        <v>9980</v>
      </c>
      <c r="G145" t="s">
        <v>9919</v>
      </c>
      <c r="I145" t="str">
        <f t="shared" si="15"/>
        <v>N/A</v>
      </c>
      <c r="J145">
        <f t="shared" si="16"/>
        <v>1370000000</v>
      </c>
      <c r="K145">
        <f t="shared" si="17"/>
        <v>1260000000</v>
      </c>
      <c r="L145">
        <f t="shared" si="18"/>
        <v>1490000000</v>
      </c>
      <c r="M145">
        <f t="shared" si="19"/>
        <v>805600000</v>
      </c>
      <c r="N145">
        <f t="shared" si="20"/>
        <v>547500000</v>
      </c>
    </row>
    <row r="146" spans="1:14" x14ac:dyDescent="0.3">
      <c r="A146" s="1">
        <v>1</v>
      </c>
      <c r="B146" t="s">
        <v>253</v>
      </c>
      <c r="C146" t="s">
        <v>254</v>
      </c>
      <c r="D146" t="s">
        <v>9981</v>
      </c>
      <c r="E146" t="s">
        <v>5960</v>
      </c>
      <c r="F146" t="s">
        <v>9982</v>
      </c>
      <c r="G146" t="s">
        <v>9983</v>
      </c>
      <c r="I146" t="str">
        <f t="shared" si="15"/>
        <v>N/A</v>
      </c>
      <c r="J146" t="str">
        <f t="shared" si="16"/>
        <v>N/A</v>
      </c>
      <c r="K146">
        <f t="shared" si="17"/>
        <v>-8.1400000000000014E-2</v>
      </c>
      <c r="L146">
        <f t="shared" si="18"/>
        <v>0.18079999999999999</v>
      </c>
      <c r="M146">
        <f t="shared" si="19"/>
        <v>-0.45979999999999999</v>
      </c>
      <c r="N146">
        <f t="shared" si="20"/>
        <v>-0.32040000000000002</v>
      </c>
    </row>
    <row r="147" spans="1:14" x14ac:dyDescent="0.3">
      <c r="A147" s="1">
        <v>2</v>
      </c>
      <c r="B147" t="s">
        <v>259</v>
      </c>
      <c r="C147" t="s">
        <v>1249</v>
      </c>
      <c r="D147" t="s">
        <v>4332</v>
      </c>
      <c r="E147" t="s">
        <v>5710</v>
      </c>
      <c r="F147" t="s">
        <v>9984</v>
      </c>
      <c r="G147" t="s">
        <v>9985</v>
      </c>
      <c r="I147" t="str">
        <f t="shared" si="15"/>
        <v>N/A</v>
      </c>
      <c r="J147">
        <f t="shared" si="16"/>
        <v>1090000000</v>
      </c>
      <c r="K147">
        <f t="shared" si="17"/>
        <v>1080000000</v>
      </c>
      <c r="L147">
        <f t="shared" si="18"/>
        <v>1230000000</v>
      </c>
      <c r="M147">
        <f t="shared" si="19"/>
        <v>884330000</v>
      </c>
      <c r="N147">
        <f t="shared" si="20"/>
        <v>685860000</v>
      </c>
    </row>
    <row r="148" spans="1:14" x14ac:dyDescent="0.3">
      <c r="A148" s="1">
        <v>3</v>
      </c>
      <c r="B148" t="s">
        <v>265</v>
      </c>
      <c r="C148" t="s">
        <v>9986</v>
      </c>
      <c r="D148" t="s">
        <v>9987</v>
      </c>
      <c r="E148" t="s">
        <v>55</v>
      </c>
      <c r="F148" t="s">
        <v>9988</v>
      </c>
      <c r="G148" t="s">
        <v>9989</v>
      </c>
      <c r="I148" t="str">
        <f t="shared" si="15"/>
        <v>N/A</v>
      </c>
      <c r="J148">
        <f t="shared" si="16"/>
        <v>902580000</v>
      </c>
      <c r="K148">
        <f t="shared" si="17"/>
        <v>868090000</v>
      </c>
      <c r="L148">
        <f t="shared" si="18"/>
        <v>1010000000</v>
      </c>
      <c r="M148">
        <f t="shared" si="19"/>
        <v>642720000</v>
      </c>
      <c r="N148">
        <f t="shared" si="20"/>
        <v>467500000</v>
      </c>
    </row>
    <row r="149" spans="1:14" x14ac:dyDescent="0.3">
      <c r="A149" s="1">
        <v>4</v>
      </c>
      <c r="B149" t="s">
        <v>271</v>
      </c>
      <c r="C149" t="s">
        <v>9990</v>
      </c>
      <c r="D149" t="s">
        <v>9991</v>
      </c>
      <c r="E149" t="s">
        <v>9992</v>
      </c>
      <c r="F149" t="s">
        <v>9993</v>
      </c>
      <c r="G149" t="s">
        <v>9994</v>
      </c>
      <c r="I149" t="str">
        <f t="shared" si="15"/>
        <v>N/A</v>
      </c>
      <c r="J149">
        <f t="shared" si="16"/>
        <v>187080000</v>
      </c>
      <c r="K149">
        <f t="shared" si="17"/>
        <v>209750000</v>
      </c>
      <c r="L149">
        <f t="shared" si="18"/>
        <v>217480000</v>
      </c>
      <c r="M149">
        <f t="shared" si="19"/>
        <v>241610000</v>
      </c>
      <c r="N149">
        <f t="shared" si="20"/>
        <v>218350000</v>
      </c>
    </row>
    <row r="150" spans="1:14" x14ac:dyDescent="0.3">
      <c r="A150" s="1">
        <v>5</v>
      </c>
      <c r="B150" t="s">
        <v>277</v>
      </c>
      <c r="C150" t="s">
        <v>9995</v>
      </c>
      <c r="D150" t="s">
        <v>9996</v>
      </c>
      <c r="E150" t="s">
        <v>9997</v>
      </c>
      <c r="F150" t="s">
        <v>9998</v>
      </c>
      <c r="G150" t="s">
        <v>9999</v>
      </c>
      <c r="I150" t="str">
        <f t="shared" si="15"/>
        <v>N/A</v>
      </c>
      <c r="J150">
        <f t="shared" si="16"/>
        <v>180180000</v>
      </c>
      <c r="K150">
        <f t="shared" si="17"/>
        <v>201350000</v>
      </c>
      <c r="L150">
        <f t="shared" si="18"/>
        <v>208880000</v>
      </c>
      <c r="M150">
        <f t="shared" si="19"/>
        <v>232710000</v>
      </c>
      <c r="N150">
        <f t="shared" si="20"/>
        <v>209850000</v>
      </c>
    </row>
    <row r="151" spans="1:14" x14ac:dyDescent="0.3">
      <c r="A151" s="1">
        <v>6</v>
      </c>
      <c r="B151" t="s">
        <v>283</v>
      </c>
      <c r="C151" t="s">
        <v>5787</v>
      </c>
      <c r="D151" t="s">
        <v>10000</v>
      </c>
      <c r="E151" t="s">
        <v>10001</v>
      </c>
      <c r="F151" t="s">
        <v>10002</v>
      </c>
      <c r="G151" t="s">
        <v>707</v>
      </c>
      <c r="I151" t="str">
        <f t="shared" si="15"/>
        <v>N/A</v>
      </c>
      <c r="J151">
        <f t="shared" si="16"/>
        <v>6900000</v>
      </c>
      <c r="K151">
        <f t="shared" si="17"/>
        <v>8400000</v>
      </c>
      <c r="L151">
        <f t="shared" si="18"/>
        <v>8600000</v>
      </c>
      <c r="M151">
        <f t="shared" si="19"/>
        <v>8900000</v>
      </c>
      <c r="N151">
        <f t="shared" si="20"/>
        <v>8500000</v>
      </c>
    </row>
    <row r="152" spans="1:14" x14ac:dyDescent="0.3">
      <c r="A152" s="1">
        <v>7</v>
      </c>
      <c r="B152" t="s">
        <v>289</v>
      </c>
      <c r="C152" t="s">
        <v>254</v>
      </c>
      <c r="D152" t="s">
        <v>10003</v>
      </c>
      <c r="E152" t="s">
        <v>178</v>
      </c>
      <c r="F152" t="s">
        <v>10004</v>
      </c>
      <c r="G152" t="s">
        <v>10005</v>
      </c>
      <c r="I152" t="str">
        <f t="shared" si="15"/>
        <v>N/A</v>
      </c>
      <c r="J152" t="str">
        <f t="shared" si="16"/>
        <v>N/A</v>
      </c>
      <c r="K152">
        <f t="shared" si="17"/>
        <v>-1.0900000000000002E-2</v>
      </c>
      <c r="L152">
        <f t="shared" si="18"/>
        <v>0.14019999999999999</v>
      </c>
      <c r="M152">
        <f t="shared" si="19"/>
        <v>-0.28039999999999998</v>
      </c>
      <c r="N152">
        <f t="shared" si="20"/>
        <v>-0.22440000000000002</v>
      </c>
    </row>
    <row r="153" spans="1:14" x14ac:dyDescent="0.3">
      <c r="A153" s="1">
        <v>8</v>
      </c>
      <c r="B153" t="s">
        <v>294</v>
      </c>
      <c r="C153" t="s">
        <v>8389</v>
      </c>
      <c r="D153" t="s">
        <v>10006</v>
      </c>
      <c r="E153" t="s">
        <v>10007</v>
      </c>
      <c r="F153" t="s">
        <v>10008</v>
      </c>
      <c r="G153" t="s">
        <v>10009</v>
      </c>
      <c r="I153" t="str">
        <f t="shared" si="15"/>
        <v>N/A</v>
      </c>
      <c r="J153">
        <f t="shared" si="16"/>
        <v>285220000</v>
      </c>
      <c r="K153">
        <f t="shared" si="17"/>
        <v>185070000</v>
      </c>
      <c r="L153">
        <f t="shared" si="18"/>
        <v>262390000</v>
      </c>
      <c r="M153">
        <f t="shared" si="19"/>
        <v>-78730000</v>
      </c>
      <c r="N153">
        <f t="shared" si="20"/>
        <v>-138360000</v>
      </c>
    </row>
    <row r="154" spans="1:14" x14ac:dyDescent="0.3">
      <c r="A154" s="1">
        <v>9</v>
      </c>
      <c r="B154" t="s">
        <v>300</v>
      </c>
      <c r="C154" t="s">
        <v>254</v>
      </c>
      <c r="D154" t="s">
        <v>10010</v>
      </c>
      <c r="E154" t="s">
        <v>3413</v>
      </c>
      <c r="F154" t="s">
        <v>10011</v>
      </c>
      <c r="G154" t="s">
        <v>10012</v>
      </c>
      <c r="I154" t="str">
        <f t="shared" si="15"/>
        <v>N/A</v>
      </c>
      <c r="J154" t="str">
        <f t="shared" si="16"/>
        <v>N/A</v>
      </c>
      <c r="K154">
        <f t="shared" si="17"/>
        <v>-0.35110000000000002</v>
      </c>
      <c r="L154">
        <f t="shared" si="18"/>
        <v>0.4178</v>
      </c>
      <c r="M154">
        <f t="shared" si="19"/>
        <v>-1.3</v>
      </c>
      <c r="N154">
        <f t="shared" si="20"/>
        <v>-0.75739999999999996</v>
      </c>
    </row>
    <row r="155" spans="1:14" x14ac:dyDescent="0.3">
      <c r="A155" s="1">
        <v>10</v>
      </c>
      <c r="B155" t="s">
        <v>305</v>
      </c>
      <c r="C155" t="s">
        <v>254</v>
      </c>
      <c r="D155" t="s">
        <v>254</v>
      </c>
      <c r="E155" t="s">
        <v>254</v>
      </c>
      <c r="F155" t="s">
        <v>254</v>
      </c>
      <c r="G155" t="s">
        <v>10013</v>
      </c>
      <c r="I155" t="str">
        <f t="shared" si="15"/>
        <v>N/A</v>
      </c>
      <c r="J155" t="str">
        <f t="shared" si="16"/>
        <v>N/A</v>
      </c>
      <c r="K155" t="str">
        <f t="shared" si="17"/>
        <v>N/A</v>
      </c>
      <c r="L155" t="str">
        <f t="shared" si="18"/>
        <v>N/A</v>
      </c>
      <c r="M155" t="str">
        <f t="shared" si="19"/>
        <v>N/A</v>
      </c>
      <c r="N155">
        <f t="shared" si="20"/>
        <v>-0.25269999999999998</v>
      </c>
    </row>
    <row r="156" spans="1:14" x14ac:dyDescent="0.3">
      <c r="I156" t="str">
        <f t="shared" si="15"/>
        <v>N/A</v>
      </c>
      <c r="J156" t="str">
        <f t="shared" si="16"/>
        <v>N/A</v>
      </c>
      <c r="K156" t="str">
        <f t="shared" si="17"/>
        <v>N/A</v>
      </c>
      <c r="L156" t="str">
        <f t="shared" si="18"/>
        <v>N/A</v>
      </c>
      <c r="M156" t="str">
        <f t="shared" si="19"/>
        <v>N/A</v>
      </c>
      <c r="N156" t="str">
        <f t="shared" si="20"/>
        <v>N/A</v>
      </c>
    </row>
    <row r="157" spans="1:14" x14ac:dyDescent="0.3">
      <c r="B157" s="1" t="s">
        <v>307</v>
      </c>
      <c r="C157" s="1" t="s">
        <v>242</v>
      </c>
      <c r="D157" s="1" t="s">
        <v>243</v>
      </c>
      <c r="E157" s="1" t="s">
        <v>244</v>
      </c>
      <c r="F157" s="1" t="s">
        <v>245</v>
      </c>
      <c r="G157" s="1" t="s">
        <v>246</v>
      </c>
      <c r="H157" s="1" t="s">
        <v>247</v>
      </c>
      <c r="I157" t="str">
        <f t="shared" si="15"/>
        <v>pos_trend</v>
      </c>
      <c r="J157">
        <f t="shared" si="16"/>
        <v>2012</v>
      </c>
      <c r="K157">
        <f t="shared" si="17"/>
        <v>2013</v>
      </c>
      <c r="L157">
        <f t="shared" si="18"/>
        <v>2014</v>
      </c>
      <c r="M157">
        <f t="shared" si="19"/>
        <v>2015</v>
      </c>
      <c r="N157">
        <f t="shared" si="20"/>
        <v>2016</v>
      </c>
    </row>
    <row r="158" spans="1:14" x14ac:dyDescent="0.3">
      <c r="A158" s="1">
        <v>0</v>
      </c>
      <c r="B158" t="s">
        <v>308</v>
      </c>
      <c r="C158" t="s">
        <v>10014</v>
      </c>
      <c r="D158" t="s">
        <v>10015</v>
      </c>
      <c r="E158" t="s">
        <v>10016</v>
      </c>
      <c r="F158" t="s">
        <v>10017</v>
      </c>
      <c r="G158" t="s">
        <v>10018</v>
      </c>
      <c r="I158" t="str">
        <f t="shared" si="15"/>
        <v>N/A</v>
      </c>
      <c r="J158">
        <f t="shared" si="16"/>
        <v>173440000</v>
      </c>
      <c r="K158">
        <f t="shared" si="17"/>
        <v>163440000</v>
      </c>
      <c r="L158">
        <f t="shared" si="18"/>
        <v>167300000</v>
      </c>
      <c r="M158">
        <f t="shared" si="19"/>
        <v>143460000</v>
      </c>
      <c r="N158">
        <f t="shared" si="20"/>
        <v>135330000</v>
      </c>
    </row>
    <row r="159" spans="1:14" x14ac:dyDescent="0.3">
      <c r="A159" s="1">
        <v>1</v>
      </c>
      <c r="B159" t="s">
        <v>314</v>
      </c>
      <c r="C159" t="s">
        <v>254</v>
      </c>
      <c r="D159" t="s">
        <v>254</v>
      </c>
      <c r="E159" t="s">
        <v>254</v>
      </c>
      <c r="F159" t="s">
        <v>254</v>
      </c>
      <c r="G159" t="s">
        <v>254</v>
      </c>
      <c r="I159" t="str">
        <f t="shared" si="15"/>
        <v>N/A</v>
      </c>
      <c r="J159" t="str">
        <f t="shared" si="16"/>
        <v>N/A</v>
      </c>
      <c r="K159" t="str">
        <f t="shared" si="17"/>
        <v>N/A</v>
      </c>
      <c r="L159" t="str">
        <f t="shared" si="18"/>
        <v>N/A</v>
      </c>
      <c r="M159" t="str">
        <f t="shared" si="19"/>
        <v>N/A</v>
      </c>
      <c r="N159" t="str">
        <f t="shared" si="20"/>
        <v>N/A</v>
      </c>
    </row>
    <row r="160" spans="1:14" x14ac:dyDescent="0.3">
      <c r="A160" s="1">
        <v>2</v>
      </c>
      <c r="B160" t="s">
        <v>320</v>
      </c>
      <c r="C160" t="s">
        <v>10014</v>
      </c>
      <c r="D160" t="s">
        <v>10015</v>
      </c>
      <c r="E160" t="s">
        <v>10016</v>
      </c>
      <c r="F160" t="s">
        <v>10017</v>
      </c>
      <c r="G160" t="s">
        <v>10018</v>
      </c>
      <c r="I160" t="str">
        <f t="shared" si="15"/>
        <v>N/A</v>
      </c>
      <c r="J160">
        <f t="shared" si="16"/>
        <v>173440000</v>
      </c>
      <c r="K160">
        <f t="shared" si="17"/>
        <v>163440000</v>
      </c>
      <c r="L160">
        <f t="shared" si="18"/>
        <v>167300000</v>
      </c>
      <c r="M160">
        <f t="shared" si="19"/>
        <v>143460000</v>
      </c>
      <c r="N160">
        <f t="shared" si="20"/>
        <v>135330000</v>
      </c>
    </row>
    <row r="161" spans="1:14" x14ac:dyDescent="0.3">
      <c r="A161" s="1">
        <v>3</v>
      </c>
      <c r="B161" t="s">
        <v>326</v>
      </c>
      <c r="C161" t="s">
        <v>254</v>
      </c>
      <c r="D161" t="s">
        <v>7345</v>
      </c>
      <c r="E161" t="s">
        <v>10019</v>
      </c>
      <c r="F161" t="s">
        <v>117</v>
      </c>
      <c r="G161" t="s">
        <v>10020</v>
      </c>
      <c r="I161" t="str">
        <f t="shared" si="15"/>
        <v>N/A</v>
      </c>
      <c r="J161" t="str">
        <f t="shared" si="16"/>
        <v>N/A</v>
      </c>
      <c r="K161">
        <f t="shared" si="17"/>
        <v>-5.7699999999999994E-2</v>
      </c>
      <c r="L161">
        <f t="shared" si="18"/>
        <v>2.3599999999999999E-2</v>
      </c>
      <c r="M161">
        <f t="shared" si="19"/>
        <v>-0.14250000000000002</v>
      </c>
      <c r="N161">
        <f t="shared" si="20"/>
        <v>-5.67E-2</v>
      </c>
    </row>
    <row r="162" spans="1:14" x14ac:dyDescent="0.3">
      <c r="A162" s="1">
        <v>4</v>
      </c>
      <c r="B162" t="s">
        <v>331</v>
      </c>
      <c r="C162" t="s">
        <v>254</v>
      </c>
      <c r="D162" t="s">
        <v>254</v>
      </c>
      <c r="E162" t="s">
        <v>254</v>
      </c>
      <c r="F162" t="s">
        <v>254</v>
      </c>
      <c r="G162" t="s">
        <v>254</v>
      </c>
      <c r="I162" t="str">
        <f t="shared" si="15"/>
        <v>N/A</v>
      </c>
      <c r="J162" t="str">
        <f t="shared" si="16"/>
        <v>N/A</v>
      </c>
      <c r="K162" t="str">
        <f t="shared" si="17"/>
        <v>N/A</v>
      </c>
      <c r="L162" t="str">
        <f t="shared" si="18"/>
        <v>N/A</v>
      </c>
      <c r="M162" t="str">
        <f t="shared" si="19"/>
        <v>N/A</v>
      </c>
      <c r="N162" t="str">
        <f t="shared" si="20"/>
        <v>N/A</v>
      </c>
    </row>
    <row r="163" spans="1:14" x14ac:dyDescent="0.3">
      <c r="A163" s="1">
        <v>5</v>
      </c>
      <c r="B163" t="s">
        <v>332</v>
      </c>
      <c r="C163" t="s">
        <v>10021</v>
      </c>
      <c r="D163" t="s">
        <v>1973</v>
      </c>
      <c r="E163" t="s">
        <v>10022</v>
      </c>
      <c r="F163" t="s">
        <v>10023</v>
      </c>
      <c r="G163" t="s">
        <v>10024</v>
      </c>
      <c r="I163" t="str">
        <f t="shared" si="15"/>
        <v>N/A</v>
      </c>
      <c r="J163">
        <f t="shared" si="16"/>
        <v>15840000</v>
      </c>
      <c r="K163">
        <f t="shared" si="17"/>
        <v>8000000</v>
      </c>
      <c r="L163">
        <f t="shared" si="18"/>
        <v>34700000</v>
      </c>
      <c r="M163">
        <f t="shared" si="19"/>
        <v>81880000</v>
      </c>
      <c r="N163">
        <f t="shared" si="20"/>
        <v>-242920000</v>
      </c>
    </row>
    <row r="164" spans="1:14" x14ac:dyDescent="0.3">
      <c r="A164" s="1">
        <v>6</v>
      </c>
      <c r="B164" t="s">
        <v>338</v>
      </c>
      <c r="C164" t="s">
        <v>10025</v>
      </c>
      <c r="D164" t="s">
        <v>10026</v>
      </c>
      <c r="E164" t="s">
        <v>10027</v>
      </c>
      <c r="F164" t="s">
        <v>10028</v>
      </c>
      <c r="G164" t="s">
        <v>10029</v>
      </c>
      <c r="I164" t="str">
        <f t="shared" si="15"/>
        <v>N/A</v>
      </c>
      <c r="J164">
        <f t="shared" si="16"/>
        <v>95930000</v>
      </c>
      <c r="K164">
        <f t="shared" si="17"/>
        <v>13630000</v>
      </c>
      <c r="L164">
        <f t="shared" si="18"/>
        <v>60380000</v>
      </c>
      <c r="M164">
        <f t="shared" si="19"/>
        <v>-81880000</v>
      </c>
      <c r="N164">
        <f t="shared" si="20"/>
        <v>-30770000</v>
      </c>
    </row>
    <row r="165" spans="1:14" x14ac:dyDescent="0.3">
      <c r="A165" s="1">
        <v>7</v>
      </c>
      <c r="B165" t="s">
        <v>344</v>
      </c>
      <c r="C165" t="s">
        <v>10030</v>
      </c>
      <c r="D165" t="s">
        <v>10031</v>
      </c>
      <c r="E165" t="s">
        <v>345</v>
      </c>
      <c r="F165" t="s">
        <v>9317</v>
      </c>
      <c r="G165" t="s">
        <v>10032</v>
      </c>
      <c r="I165" t="str">
        <f t="shared" si="15"/>
        <v>N/A</v>
      </c>
      <c r="J165">
        <f t="shared" si="16"/>
        <v>-1800000</v>
      </c>
      <c r="K165">
        <f t="shared" si="17"/>
        <v>-2130000</v>
      </c>
      <c r="L165">
        <f t="shared" si="18"/>
        <v>-1200000</v>
      </c>
      <c r="M165">
        <f t="shared" si="19"/>
        <v>-1070000</v>
      </c>
      <c r="N165">
        <f t="shared" si="20"/>
        <v>115000</v>
      </c>
    </row>
    <row r="166" spans="1:14" x14ac:dyDescent="0.3">
      <c r="A166" s="1">
        <v>8</v>
      </c>
      <c r="B166" t="s">
        <v>350</v>
      </c>
      <c r="C166" t="s">
        <v>10033</v>
      </c>
      <c r="D166" t="s">
        <v>10034</v>
      </c>
      <c r="E166" t="s">
        <v>4762</v>
      </c>
      <c r="F166" t="s">
        <v>10035</v>
      </c>
      <c r="G166" t="s">
        <v>10035</v>
      </c>
      <c r="I166" t="str">
        <f t="shared" si="15"/>
        <v>N/A</v>
      </c>
      <c r="J166">
        <f t="shared" si="16"/>
        <v>83000</v>
      </c>
      <c r="K166">
        <f t="shared" si="17"/>
        <v>53000</v>
      </c>
      <c r="L166">
        <f t="shared" si="18"/>
        <v>40000</v>
      </c>
      <c r="M166">
        <f t="shared" si="19"/>
        <v>26000</v>
      </c>
      <c r="N166">
        <f t="shared" si="20"/>
        <v>26000</v>
      </c>
    </row>
    <row r="167" spans="1:14" x14ac:dyDescent="0.3">
      <c r="A167" s="1">
        <v>9</v>
      </c>
      <c r="B167" t="s">
        <v>356</v>
      </c>
      <c r="C167" t="s">
        <v>254</v>
      </c>
      <c r="D167" t="s">
        <v>254</v>
      </c>
      <c r="E167" t="s">
        <v>254</v>
      </c>
      <c r="F167" t="s">
        <v>254</v>
      </c>
      <c r="G167" t="s">
        <v>254</v>
      </c>
      <c r="I167" t="str">
        <f t="shared" si="15"/>
        <v>N/A</v>
      </c>
      <c r="J167" t="str">
        <f t="shared" si="16"/>
        <v>N/A</v>
      </c>
      <c r="K167" t="str">
        <f t="shared" si="17"/>
        <v>N/A</v>
      </c>
      <c r="L167" t="str">
        <f t="shared" si="18"/>
        <v>N/A</v>
      </c>
      <c r="M167" t="str">
        <f t="shared" si="19"/>
        <v>N/A</v>
      </c>
      <c r="N167" t="str">
        <f t="shared" si="20"/>
        <v>N/A</v>
      </c>
    </row>
    <row r="168" spans="1:14" x14ac:dyDescent="0.3">
      <c r="A168" s="1">
        <v>10</v>
      </c>
      <c r="B168" t="s">
        <v>357</v>
      </c>
      <c r="C168" t="s">
        <v>10036</v>
      </c>
      <c r="D168" t="s">
        <v>10037</v>
      </c>
      <c r="E168" t="s">
        <v>10038</v>
      </c>
      <c r="F168" t="s">
        <v>10039</v>
      </c>
      <c r="G168" t="s">
        <v>10040</v>
      </c>
      <c r="I168" t="str">
        <f t="shared" si="15"/>
        <v>N/A</v>
      </c>
      <c r="J168">
        <f t="shared" si="16"/>
        <v>62440000</v>
      </c>
      <c r="K168">
        <f t="shared" si="17"/>
        <v>67210000</v>
      </c>
      <c r="L168">
        <f t="shared" si="18"/>
        <v>67040000.000000007</v>
      </c>
      <c r="M168">
        <f t="shared" si="19"/>
        <v>67960000</v>
      </c>
      <c r="N168">
        <f t="shared" si="20"/>
        <v>96630000</v>
      </c>
    </row>
    <row r="169" spans="1:14" x14ac:dyDescent="0.3">
      <c r="A169" s="1">
        <v>11</v>
      </c>
      <c r="B169" t="s">
        <v>363</v>
      </c>
      <c r="C169" t="s">
        <v>254</v>
      </c>
      <c r="D169" t="s">
        <v>10041</v>
      </c>
      <c r="E169" t="s">
        <v>10042</v>
      </c>
      <c r="F169" t="s">
        <v>10043</v>
      </c>
      <c r="G169" t="s">
        <v>10044</v>
      </c>
      <c r="I169" t="str">
        <f t="shared" si="15"/>
        <v>N/A</v>
      </c>
      <c r="J169" t="str">
        <f t="shared" si="16"/>
        <v>N/A</v>
      </c>
      <c r="K169">
        <f t="shared" si="17"/>
        <v>7.6399999999999996E-2</v>
      </c>
      <c r="L169">
        <f t="shared" si="18"/>
        <v>-2.5000000000000001E-3</v>
      </c>
      <c r="M169">
        <f t="shared" si="19"/>
        <v>1.38E-2</v>
      </c>
      <c r="N169">
        <f t="shared" si="20"/>
        <v>0.42170000000000002</v>
      </c>
    </row>
    <row r="170" spans="1:14" x14ac:dyDescent="0.3">
      <c r="A170" s="1">
        <v>12</v>
      </c>
      <c r="B170" t="s">
        <v>368</v>
      </c>
      <c r="C170" t="s">
        <v>10045</v>
      </c>
      <c r="D170" t="s">
        <v>419</v>
      </c>
      <c r="E170" t="s">
        <v>10046</v>
      </c>
      <c r="F170" t="s">
        <v>10047</v>
      </c>
      <c r="G170" t="s">
        <v>10040</v>
      </c>
      <c r="I170" t="str">
        <f t="shared" si="15"/>
        <v>N/A</v>
      </c>
      <c r="J170">
        <f t="shared" si="16"/>
        <v>62790000</v>
      </c>
      <c r="K170">
        <f t="shared" si="17"/>
        <v>67560000</v>
      </c>
      <c r="L170">
        <f t="shared" si="18"/>
        <v>67390000</v>
      </c>
      <c r="M170">
        <f t="shared" si="19"/>
        <v>68100000</v>
      </c>
      <c r="N170">
        <f t="shared" si="20"/>
        <v>96630000</v>
      </c>
    </row>
    <row r="171" spans="1:14" x14ac:dyDescent="0.3">
      <c r="A171" s="1">
        <v>13</v>
      </c>
      <c r="B171" t="s">
        <v>369</v>
      </c>
      <c r="C171" t="s">
        <v>10048</v>
      </c>
      <c r="D171" t="s">
        <v>10049</v>
      </c>
      <c r="E171" t="s">
        <v>10050</v>
      </c>
      <c r="F171" t="s">
        <v>10051</v>
      </c>
      <c r="G171" t="s">
        <v>254</v>
      </c>
      <c r="I171" t="str">
        <f t="shared" si="15"/>
        <v>N/A</v>
      </c>
      <c r="J171">
        <f t="shared" si="16"/>
        <v>353000</v>
      </c>
      <c r="K171">
        <f t="shared" si="17"/>
        <v>354000</v>
      </c>
      <c r="L171">
        <f t="shared" si="18"/>
        <v>349000</v>
      </c>
      <c r="M171">
        <f t="shared" si="19"/>
        <v>139000</v>
      </c>
      <c r="N171" t="str">
        <f t="shared" si="20"/>
        <v>N/A</v>
      </c>
    </row>
    <row r="172" spans="1:14" x14ac:dyDescent="0.3">
      <c r="A172" s="1">
        <v>14</v>
      </c>
      <c r="B172" t="s">
        <v>370</v>
      </c>
      <c r="C172" t="s">
        <v>2847</v>
      </c>
      <c r="D172" t="s">
        <v>10052</v>
      </c>
      <c r="E172" t="s">
        <v>10053</v>
      </c>
      <c r="F172" t="s">
        <v>10054</v>
      </c>
      <c r="G172" t="s">
        <v>10055</v>
      </c>
      <c r="I172" t="str">
        <f t="shared" si="15"/>
        <v>N/A</v>
      </c>
      <c r="J172">
        <f t="shared" si="16"/>
        <v>31780000</v>
      </c>
      <c r="K172">
        <f t="shared" si="17"/>
        <v>-55650000</v>
      </c>
      <c r="L172">
        <f t="shared" si="18"/>
        <v>-7820000</v>
      </c>
      <c r="M172">
        <f t="shared" si="19"/>
        <v>-373080000</v>
      </c>
      <c r="N172">
        <f t="shared" si="20"/>
        <v>-127260000</v>
      </c>
    </row>
    <row r="173" spans="1:14" x14ac:dyDescent="0.3">
      <c r="A173" s="1">
        <v>15</v>
      </c>
      <c r="B173" t="s">
        <v>376</v>
      </c>
      <c r="C173" t="s">
        <v>254</v>
      </c>
      <c r="D173" t="s">
        <v>10056</v>
      </c>
      <c r="E173" t="s">
        <v>10057</v>
      </c>
      <c r="F173" t="s">
        <v>10058</v>
      </c>
      <c r="G173" t="s">
        <v>10059</v>
      </c>
      <c r="I173" t="str">
        <f t="shared" si="15"/>
        <v>N/A</v>
      </c>
      <c r="J173" t="str">
        <f t="shared" si="16"/>
        <v>N/A</v>
      </c>
      <c r="K173">
        <f t="shared" si="17"/>
        <v>-2.7512000000000003</v>
      </c>
      <c r="L173">
        <f t="shared" si="18"/>
        <v>0.85950000000000004</v>
      </c>
      <c r="M173">
        <f t="shared" si="19"/>
        <v>-46.707799999999999</v>
      </c>
      <c r="N173">
        <f t="shared" si="20"/>
        <v>0.65890000000000004</v>
      </c>
    </row>
    <row r="174" spans="1:14" x14ac:dyDescent="0.3">
      <c r="A174" s="1">
        <v>16</v>
      </c>
      <c r="B174" t="s">
        <v>381</v>
      </c>
      <c r="C174" t="s">
        <v>254</v>
      </c>
      <c r="D174" t="s">
        <v>254</v>
      </c>
      <c r="E174" t="s">
        <v>254</v>
      </c>
      <c r="F174" t="s">
        <v>254</v>
      </c>
      <c r="G174" t="s">
        <v>10060</v>
      </c>
      <c r="I174" t="str">
        <f t="shared" si="15"/>
        <v>N/A</v>
      </c>
      <c r="J174" t="str">
        <f t="shared" si="16"/>
        <v>N/A</v>
      </c>
      <c r="K174" t="str">
        <f t="shared" si="17"/>
        <v>N/A</v>
      </c>
      <c r="L174" t="str">
        <f t="shared" si="18"/>
        <v>N/A</v>
      </c>
      <c r="M174" t="str">
        <f t="shared" si="19"/>
        <v>N/A</v>
      </c>
      <c r="N174">
        <f t="shared" si="20"/>
        <v>-0.2324</v>
      </c>
    </row>
    <row r="175" spans="1:14" x14ac:dyDescent="0.3">
      <c r="A175" s="1">
        <v>17</v>
      </c>
      <c r="B175" t="s">
        <v>383</v>
      </c>
      <c r="C175" t="s">
        <v>9672</v>
      </c>
      <c r="D175" t="s">
        <v>10061</v>
      </c>
      <c r="E175" t="s">
        <v>10062</v>
      </c>
      <c r="F175" t="s">
        <v>10063</v>
      </c>
      <c r="G175" t="s">
        <v>10064</v>
      </c>
      <c r="I175" t="str">
        <f t="shared" si="15"/>
        <v>N/A</v>
      </c>
      <c r="J175">
        <f t="shared" si="16"/>
        <v>10930000</v>
      </c>
      <c r="K175">
        <f t="shared" si="17"/>
        <v>-19730000</v>
      </c>
      <c r="L175">
        <f t="shared" si="18"/>
        <v>521000</v>
      </c>
      <c r="M175">
        <f t="shared" si="19"/>
        <v>-131330000.00000001</v>
      </c>
      <c r="N175">
        <f t="shared" si="20"/>
        <v>-3880000</v>
      </c>
    </row>
    <row r="176" spans="1:14" x14ac:dyDescent="0.3">
      <c r="A176" s="1">
        <v>18</v>
      </c>
      <c r="B176" t="s">
        <v>389</v>
      </c>
      <c r="C176" t="s">
        <v>7242</v>
      </c>
      <c r="D176" t="s">
        <v>10065</v>
      </c>
      <c r="E176" t="s">
        <v>7459</v>
      </c>
      <c r="F176" t="s">
        <v>10066</v>
      </c>
      <c r="G176" t="s">
        <v>10062</v>
      </c>
      <c r="I176" t="str">
        <f t="shared" si="15"/>
        <v>N/A</v>
      </c>
      <c r="J176">
        <f t="shared" si="16"/>
        <v>-813000</v>
      </c>
      <c r="K176">
        <f t="shared" si="17"/>
        <v>435000</v>
      </c>
      <c r="L176">
        <f t="shared" si="18"/>
        <v>993000</v>
      </c>
      <c r="M176">
        <f t="shared" si="19"/>
        <v>-160000</v>
      </c>
      <c r="N176">
        <f t="shared" si="20"/>
        <v>521000</v>
      </c>
    </row>
    <row r="177" spans="1:14" x14ac:dyDescent="0.3">
      <c r="A177" s="1">
        <v>19</v>
      </c>
      <c r="B177" t="s">
        <v>395</v>
      </c>
      <c r="C177" t="s">
        <v>254</v>
      </c>
      <c r="D177" t="s">
        <v>254</v>
      </c>
      <c r="E177" t="s">
        <v>254</v>
      </c>
      <c r="F177" t="s">
        <v>254</v>
      </c>
      <c r="G177" t="s">
        <v>254</v>
      </c>
      <c r="I177" t="str">
        <f t="shared" si="15"/>
        <v>N/A</v>
      </c>
      <c r="J177" t="str">
        <f t="shared" si="16"/>
        <v>N/A</v>
      </c>
      <c r="K177" t="str">
        <f t="shared" si="17"/>
        <v>N/A</v>
      </c>
      <c r="L177" t="str">
        <f t="shared" si="18"/>
        <v>N/A</v>
      </c>
      <c r="M177" t="str">
        <f t="shared" si="19"/>
        <v>N/A</v>
      </c>
      <c r="N177" t="str">
        <f t="shared" si="20"/>
        <v>N/A</v>
      </c>
    </row>
    <row r="178" spans="1:14" x14ac:dyDescent="0.3">
      <c r="A178" s="1">
        <v>20</v>
      </c>
      <c r="B178" t="s">
        <v>401</v>
      </c>
      <c r="C178" t="s">
        <v>2323</v>
      </c>
      <c r="D178" t="s">
        <v>10067</v>
      </c>
      <c r="E178" t="s">
        <v>10068</v>
      </c>
      <c r="F178" t="s">
        <v>10069</v>
      </c>
      <c r="G178" t="s">
        <v>5791</v>
      </c>
      <c r="I178" t="str">
        <f t="shared" si="15"/>
        <v>N/A</v>
      </c>
      <c r="J178">
        <f t="shared" si="16"/>
        <v>11740000</v>
      </c>
      <c r="K178">
        <f t="shared" si="17"/>
        <v>-20160000</v>
      </c>
      <c r="L178">
        <f t="shared" si="18"/>
        <v>-472000</v>
      </c>
      <c r="M178">
        <f t="shared" si="19"/>
        <v>-131169999.99999999</v>
      </c>
      <c r="N178">
        <f t="shared" si="20"/>
        <v>-4400000</v>
      </c>
    </row>
    <row r="179" spans="1:14" x14ac:dyDescent="0.3">
      <c r="A179" s="1">
        <v>21</v>
      </c>
      <c r="B179" t="s">
        <v>407</v>
      </c>
      <c r="C179" t="s">
        <v>254</v>
      </c>
      <c r="D179" t="s">
        <v>254</v>
      </c>
      <c r="E179" t="s">
        <v>254</v>
      </c>
      <c r="F179" t="s">
        <v>254</v>
      </c>
      <c r="G179" t="s">
        <v>254</v>
      </c>
      <c r="I179" t="str">
        <f t="shared" si="15"/>
        <v>N/A</v>
      </c>
      <c r="J179" t="str">
        <f t="shared" si="16"/>
        <v>N/A</v>
      </c>
      <c r="K179" t="str">
        <f t="shared" si="17"/>
        <v>N/A</v>
      </c>
      <c r="L179" t="str">
        <f t="shared" si="18"/>
        <v>N/A</v>
      </c>
      <c r="M179" t="str">
        <f t="shared" si="19"/>
        <v>N/A</v>
      </c>
      <c r="N179" t="str">
        <f t="shared" si="20"/>
        <v>N/A</v>
      </c>
    </row>
    <row r="180" spans="1:14" x14ac:dyDescent="0.3">
      <c r="A180" s="1">
        <v>22</v>
      </c>
      <c r="B180" t="s">
        <v>413</v>
      </c>
      <c r="C180" t="s">
        <v>254</v>
      </c>
      <c r="D180" t="s">
        <v>254</v>
      </c>
      <c r="E180" t="s">
        <v>254</v>
      </c>
      <c r="F180" t="s">
        <v>254</v>
      </c>
      <c r="G180" t="s">
        <v>254</v>
      </c>
      <c r="I180" t="str">
        <f t="shared" si="15"/>
        <v>N/A</v>
      </c>
      <c r="J180" t="str">
        <f t="shared" si="16"/>
        <v>N/A</v>
      </c>
      <c r="K180" t="str">
        <f t="shared" si="17"/>
        <v>N/A</v>
      </c>
      <c r="L180" t="str">
        <f t="shared" si="18"/>
        <v>N/A</v>
      </c>
      <c r="M180" t="str">
        <f t="shared" si="19"/>
        <v>N/A</v>
      </c>
      <c r="N180" t="str">
        <f t="shared" si="20"/>
        <v>N/A</v>
      </c>
    </row>
    <row r="181" spans="1:14" x14ac:dyDescent="0.3">
      <c r="A181" s="1">
        <v>23</v>
      </c>
      <c r="B181" t="s">
        <v>414</v>
      </c>
      <c r="C181" t="s">
        <v>254</v>
      </c>
      <c r="D181" t="s">
        <v>254</v>
      </c>
      <c r="E181" t="s">
        <v>254</v>
      </c>
      <c r="F181" t="s">
        <v>254</v>
      </c>
      <c r="G181" t="s">
        <v>254</v>
      </c>
      <c r="I181" t="str">
        <f t="shared" si="15"/>
        <v>N/A</v>
      </c>
      <c r="J181" t="str">
        <f t="shared" si="16"/>
        <v>N/A</v>
      </c>
      <c r="K181" t="str">
        <f t="shared" si="17"/>
        <v>N/A</v>
      </c>
      <c r="L181" t="str">
        <f t="shared" si="18"/>
        <v>N/A</v>
      </c>
      <c r="M181" t="str">
        <f t="shared" si="19"/>
        <v>N/A</v>
      </c>
      <c r="N181" t="str">
        <f t="shared" si="20"/>
        <v>N/A</v>
      </c>
    </row>
    <row r="182" spans="1:14" x14ac:dyDescent="0.3">
      <c r="A182" s="1">
        <v>24</v>
      </c>
      <c r="B182" t="s">
        <v>415</v>
      </c>
      <c r="C182" t="s">
        <v>254</v>
      </c>
      <c r="D182" t="s">
        <v>254</v>
      </c>
      <c r="E182" t="s">
        <v>254</v>
      </c>
      <c r="F182" t="s">
        <v>254</v>
      </c>
      <c r="G182" t="s">
        <v>254</v>
      </c>
      <c r="I182" t="str">
        <f t="shared" si="15"/>
        <v>N/A</v>
      </c>
      <c r="J182" t="str">
        <f t="shared" si="16"/>
        <v>N/A</v>
      </c>
      <c r="K182" t="str">
        <f t="shared" si="17"/>
        <v>N/A</v>
      </c>
      <c r="L182" t="str">
        <f t="shared" si="18"/>
        <v>N/A</v>
      </c>
      <c r="M182" t="str">
        <f t="shared" si="19"/>
        <v>N/A</v>
      </c>
      <c r="N182" t="str">
        <f t="shared" si="20"/>
        <v>N/A</v>
      </c>
    </row>
    <row r="183" spans="1:14" x14ac:dyDescent="0.3">
      <c r="A183" s="1">
        <v>25</v>
      </c>
      <c r="B183" t="s">
        <v>416</v>
      </c>
      <c r="C183" t="s">
        <v>10070</v>
      </c>
      <c r="D183" t="s">
        <v>10071</v>
      </c>
      <c r="E183" t="s">
        <v>10072</v>
      </c>
      <c r="F183" t="s">
        <v>10073</v>
      </c>
      <c r="G183" t="s">
        <v>10074</v>
      </c>
      <c r="I183" t="str">
        <f t="shared" si="15"/>
        <v>N/A</v>
      </c>
      <c r="J183">
        <f t="shared" si="16"/>
        <v>20850000</v>
      </c>
      <c r="K183">
        <f t="shared" si="17"/>
        <v>-35930000</v>
      </c>
      <c r="L183">
        <f t="shared" si="18"/>
        <v>-8340000</v>
      </c>
      <c r="M183">
        <f t="shared" si="19"/>
        <v>-241750000</v>
      </c>
      <c r="N183">
        <f t="shared" si="20"/>
        <v>-123370000</v>
      </c>
    </row>
    <row r="184" spans="1:14" x14ac:dyDescent="0.3">
      <c r="A184" s="1">
        <v>26</v>
      </c>
      <c r="B184" t="s">
        <v>422</v>
      </c>
      <c r="C184" t="s">
        <v>254</v>
      </c>
      <c r="D184" t="s">
        <v>254</v>
      </c>
      <c r="E184" t="s">
        <v>254</v>
      </c>
      <c r="F184" t="s">
        <v>254</v>
      </c>
      <c r="G184" t="s">
        <v>254</v>
      </c>
      <c r="I184" t="str">
        <f t="shared" si="15"/>
        <v>N/A</v>
      </c>
      <c r="J184" t="str">
        <f t="shared" si="16"/>
        <v>N/A</v>
      </c>
      <c r="K184" t="str">
        <f t="shared" si="17"/>
        <v>N/A</v>
      </c>
      <c r="L184" t="str">
        <f t="shared" si="18"/>
        <v>N/A</v>
      </c>
      <c r="M184" t="str">
        <f t="shared" si="19"/>
        <v>N/A</v>
      </c>
      <c r="N184" t="str">
        <f t="shared" si="20"/>
        <v>N/A</v>
      </c>
    </row>
    <row r="185" spans="1:14" x14ac:dyDescent="0.3">
      <c r="A185" s="1">
        <v>27</v>
      </c>
      <c r="B185" t="s">
        <v>423</v>
      </c>
      <c r="C185" t="s">
        <v>10070</v>
      </c>
      <c r="D185" t="s">
        <v>10071</v>
      </c>
      <c r="E185" t="s">
        <v>10072</v>
      </c>
      <c r="F185" t="s">
        <v>10073</v>
      </c>
      <c r="G185" t="s">
        <v>10074</v>
      </c>
      <c r="I185" t="str">
        <f t="shared" si="15"/>
        <v>N/A</v>
      </c>
      <c r="J185">
        <f t="shared" si="16"/>
        <v>20850000</v>
      </c>
      <c r="K185">
        <f t="shared" si="17"/>
        <v>-35930000</v>
      </c>
      <c r="L185">
        <f t="shared" si="18"/>
        <v>-8340000</v>
      </c>
      <c r="M185">
        <f t="shared" si="19"/>
        <v>-241750000</v>
      </c>
      <c r="N185">
        <f t="shared" si="20"/>
        <v>-123370000</v>
      </c>
    </row>
    <row r="186" spans="1:14" x14ac:dyDescent="0.3">
      <c r="A186" s="1">
        <v>28</v>
      </c>
      <c r="B186" t="s">
        <v>424</v>
      </c>
      <c r="C186" t="s">
        <v>254</v>
      </c>
      <c r="D186" t="s">
        <v>10075</v>
      </c>
      <c r="E186" t="s">
        <v>10076</v>
      </c>
      <c r="F186" t="s">
        <v>10077</v>
      </c>
      <c r="G186" t="s">
        <v>10078</v>
      </c>
      <c r="I186" t="str">
        <f t="shared" si="15"/>
        <v>N/A</v>
      </c>
      <c r="J186" t="str">
        <f t="shared" si="16"/>
        <v>N/A</v>
      </c>
      <c r="K186">
        <f t="shared" si="17"/>
        <v>-2.7229000000000001</v>
      </c>
      <c r="L186">
        <f t="shared" si="18"/>
        <v>0.76780000000000004</v>
      </c>
      <c r="M186">
        <f t="shared" si="19"/>
        <v>-27.982700000000001</v>
      </c>
      <c r="N186">
        <f t="shared" si="20"/>
        <v>0.48970000000000002</v>
      </c>
    </row>
    <row r="187" spans="1:14" x14ac:dyDescent="0.3">
      <c r="A187" s="1">
        <v>29</v>
      </c>
      <c r="B187" t="s">
        <v>429</v>
      </c>
      <c r="C187" t="s">
        <v>254</v>
      </c>
      <c r="D187" t="s">
        <v>254</v>
      </c>
      <c r="E187" t="s">
        <v>254</v>
      </c>
      <c r="F187" t="s">
        <v>254</v>
      </c>
      <c r="G187" t="s">
        <v>9124</v>
      </c>
      <c r="I187" t="str">
        <f t="shared" si="15"/>
        <v>N/A</v>
      </c>
      <c r="J187" t="str">
        <f t="shared" si="16"/>
        <v>N/A</v>
      </c>
      <c r="K187" t="str">
        <f t="shared" si="17"/>
        <v>N/A</v>
      </c>
      <c r="L187" t="str">
        <f t="shared" si="18"/>
        <v>N/A</v>
      </c>
      <c r="M187" t="str">
        <f t="shared" si="19"/>
        <v>N/A</v>
      </c>
      <c r="N187">
        <f t="shared" si="20"/>
        <v>-0.22530000000000003</v>
      </c>
    </row>
    <row r="188" spans="1:14" x14ac:dyDescent="0.3">
      <c r="A188" s="1">
        <v>30</v>
      </c>
      <c r="B188" t="s">
        <v>431</v>
      </c>
      <c r="C188" t="s">
        <v>254</v>
      </c>
      <c r="D188" t="s">
        <v>254</v>
      </c>
      <c r="E188" t="s">
        <v>254</v>
      </c>
      <c r="F188" t="s">
        <v>254</v>
      </c>
      <c r="G188" t="s">
        <v>254</v>
      </c>
      <c r="I188" t="str">
        <f t="shared" ref="I188:I251" si="21">IF(AND(K188&gt; J188, L188&gt; K188, M188&gt; L188, N188&gt; M188), "pos_trend", IF(AND(K188&lt; J188, L188&lt; K188, M188&lt; L188, N188&lt; M188), "neg_trend", "N/A"))</f>
        <v>N/A</v>
      </c>
      <c r="J188" t="str">
        <f t="shared" ref="J188:J251" si="22">IFERROR(IF(TRIM(C188)="-", "N/A", IF(RIGHT(C188,1)=")",IF(RIGHT(C188,2)="T)",-1000000000000*VALUE(MID(C188,2,LEN(C188)-3)),IF(RIGHT(C188,2)="M)",-1000000*VALUE(MID(C188,2,LEN(C188)-3)),IF(RIGHT(C188,2)="B)",-1000000000*VALUE(MID(C188,2,LEN(C188)-3)),IF(RIGHT(C188,2)="k)",-1000*VALUE(MID(C188,2,LEN(C188)-3)),VALUE(SUBSTITUTE(C188,",","")))))),IF(RIGHT(C188,1)="T",1000000000000*VALUE(LEFT(C188,LEN(C188)-1)),IF(RIGHT(C188,1)="M",1000000*VALUE(LEFT(C188,LEN(C188)-1)),IF(RIGHT(C188,1)="B",1000000000*VALUE(LEFT(C188,LEN(C188)-1)),IF(RIGHT(C188,1)="%",0.01*VALUE(LEFT(C188,LEN(C188)-1)),IF(RIGHT(C188,1)="k",1000*VALUE(LEFT(C188,LEN(C188)-1)),VALUE(SUBSTITUTE(C188,",",""))))))))),"N/A")</f>
        <v>N/A</v>
      </c>
      <c r="K188" t="str">
        <f t="shared" ref="K188:K251" si="23">IFERROR(IF(TRIM(D188)="-", "N/A", IF(RIGHT(D188,1)=")",IF(RIGHT(D188,2)="T)",-1000000000000*VALUE(MID(D188,2,LEN(D188)-3)),IF(RIGHT(D188,2)="M)",-1000000*VALUE(MID(D188,2,LEN(D188)-3)),IF(RIGHT(D188,2)="B)",-1000000000*VALUE(MID(D188,2,LEN(D188)-3)),IF(RIGHT(D188,2)="k)",-1000*VALUE(MID(D188,2,LEN(D188)-3)),VALUE(SUBSTITUTE(D188,",","")))))),IF(RIGHT(D188,1)="T",1000000000000*VALUE(LEFT(D188,LEN(D188)-1)),IF(RIGHT(D188,1)="M",1000000*VALUE(LEFT(D188,LEN(D188)-1)),IF(RIGHT(D188,1)="B",1000000000*VALUE(LEFT(D188,LEN(D188)-1)),IF(RIGHT(D188,1)="%",0.01*VALUE(LEFT(D188,LEN(D188)-1)),IF(RIGHT(D188,1)="k",1000*VALUE(LEFT(D188,LEN(D188)-1)),VALUE(SUBSTITUTE(D188,",",""))))))))),"N/A")</f>
        <v>N/A</v>
      </c>
      <c r="L188" t="str">
        <f t="shared" ref="L188:L251" si="24">IFERROR(IF(TRIM(E188)="-", "N/A", IF(RIGHT(E188,1)=")",IF(RIGHT(E188,2)="T)",-1000000000000*VALUE(MID(E188,2,LEN(E188)-3)),IF(RIGHT(E188,2)="M)",-1000000*VALUE(MID(E188,2,LEN(E188)-3)),IF(RIGHT(E188,2)="B)",-1000000000*VALUE(MID(E188,2,LEN(E188)-3)),IF(RIGHT(E188,2)="k)",-1000*VALUE(MID(E188,2,LEN(E188)-3)),VALUE(SUBSTITUTE(E188,",","")))))),IF(RIGHT(E188,1)="T",1000000000000*VALUE(LEFT(E188,LEN(E188)-1)),IF(RIGHT(E188,1)="M",1000000*VALUE(LEFT(E188,LEN(E188)-1)),IF(RIGHT(E188,1)="B",1000000000*VALUE(LEFT(E188,LEN(E188)-1)),IF(RIGHT(E188,1)="%",0.01*VALUE(LEFT(E188,LEN(E188)-1)),IF(RIGHT(E188,1)="k",1000*VALUE(LEFT(E188,LEN(E188)-1)),VALUE(SUBSTITUTE(E188,",",""))))))))),"N/A")</f>
        <v>N/A</v>
      </c>
      <c r="M188" t="str">
        <f t="shared" ref="M188:M251" si="25">IFERROR(IF(TRIM(F188)="-", "N/A", IF(RIGHT(F188,1)=")",IF(RIGHT(F188,2)="T)",-1000000000000*VALUE(MID(F188,2,LEN(F188)-3)),IF(RIGHT(F188,2)="M)",-1000000*VALUE(MID(F188,2,LEN(F188)-3)),IF(RIGHT(F188,2)="B)",-1000000000*VALUE(MID(F188,2,LEN(F188)-3)),IF(RIGHT(F188,2)="k)",-1000*VALUE(MID(F188,2,LEN(F188)-3)),VALUE(SUBSTITUTE(F188,",","")))))),IF(RIGHT(F188,1)="T",1000000000000*VALUE(LEFT(F188,LEN(F188)-1)),IF(RIGHT(F188,1)="M",1000000*VALUE(LEFT(F188,LEN(F188)-1)),IF(RIGHT(F188,1)="B",1000000000*VALUE(LEFT(F188,LEN(F188)-1)),IF(RIGHT(F188,1)="%",0.01*VALUE(LEFT(F188,LEN(F188)-1)),IF(RIGHT(F188,1)="k",1000*VALUE(LEFT(F188,LEN(F188)-1)),VALUE(SUBSTITUTE(F188,",",""))))))))),"N/A")</f>
        <v>N/A</v>
      </c>
      <c r="N188" t="str">
        <f t="shared" ref="N188:N251" si="26">IFERROR(IF(TRIM(G188)="-", "N/A", IF(RIGHT(G188,1)=")",IF(RIGHT(G188,2)="T)",-1000000000000*VALUE(MID(G188,2,LEN(G188)-3)),IF(RIGHT(G188,2)="M)",-1000000*VALUE(MID(G188,2,LEN(G188)-3)),IF(RIGHT(G188,2)="B)",-1000000000*VALUE(MID(G188,2,LEN(G188)-3)),IF(RIGHT(G188,2)="k)",-1000*VALUE(MID(G188,2,LEN(G188)-3)),VALUE(SUBSTITUTE(G188,",","")))))),IF(RIGHT(G188,1)="T",1000000000000*VALUE(LEFT(G188,LEN(G188)-1)),IF(RIGHT(G188,1)="M",1000000*VALUE(LEFT(G188,LEN(G188)-1)),IF(RIGHT(G188,1)="B",1000000000*VALUE(LEFT(G188,LEN(G188)-1)),IF(RIGHT(G188,1)="%",0.01*VALUE(LEFT(G188,LEN(G188)-1)),IF(RIGHT(G188,1)="k",1000*VALUE(LEFT(G188,LEN(G188)-1)),VALUE(SUBSTITUTE(G188,",",""))))))))),"N/A")</f>
        <v>N/A</v>
      </c>
    </row>
    <row r="189" spans="1:14" x14ac:dyDescent="0.3">
      <c r="A189" s="1">
        <v>31</v>
      </c>
      <c r="B189" t="s">
        <v>432</v>
      </c>
      <c r="C189" t="s">
        <v>254</v>
      </c>
      <c r="D189" t="s">
        <v>254</v>
      </c>
      <c r="E189" t="s">
        <v>254</v>
      </c>
      <c r="F189" t="s">
        <v>254</v>
      </c>
      <c r="G189" t="s">
        <v>254</v>
      </c>
      <c r="I189" t="str">
        <f t="shared" si="21"/>
        <v>N/A</v>
      </c>
      <c r="J189" t="str">
        <f t="shared" si="22"/>
        <v>N/A</v>
      </c>
      <c r="K189" t="str">
        <f t="shared" si="23"/>
        <v>N/A</v>
      </c>
      <c r="L189" t="str">
        <f t="shared" si="24"/>
        <v>N/A</v>
      </c>
      <c r="M189" t="str">
        <f t="shared" si="25"/>
        <v>N/A</v>
      </c>
      <c r="N189" t="str">
        <f t="shared" si="26"/>
        <v>N/A</v>
      </c>
    </row>
    <row r="190" spans="1:14" x14ac:dyDescent="0.3">
      <c r="A190" s="1">
        <v>32</v>
      </c>
      <c r="B190" t="s">
        <v>433</v>
      </c>
      <c r="C190" t="s">
        <v>254</v>
      </c>
      <c r="D190" t="s">
        <v>254</v>
      </c>
      <c r="E190" t="s">
        <v>254</v>
      </c>
      <c r="F190" t="s">
        <v>254</v>
      </c>
      <c r="G190" t="s">
        <v>254</v>
      </c>
      <c r="I190" t="str">
        <f t="shared" si="21"/>
        <v>N/A</v>
      </c>
      <c r="J190" t="str">
        <f t="shared" si="22"/>
        <v>N/A</v>
      </c>
      <c r="K190" t="str">
        <f t="shared" si="23"/>
        <v>N/A</v>
      </c>
      <c r="L190" t="str">
        <f t="shared" si="24"/>
        <v>N/A</v>
      </c>
      <c r="M190" t="str">
        <f t="shared" si="25"/>
        <v>N/A</v>
      </c>
      <c r="N190" t="str">
        <f t="shared" si="26"/>
        <v>N/A</v>
      </c>
    </row>
    <row r="191" spans="1:14" x14ac:dyDescent="0.3">
      <c r="A191" s="1">
        <v>33</v>
      </c>
      <c r="B191" t="s">
        <v>434</v>
      </c>
      <c r="C191" t="s">
        <v>254</v>
      </c>
      <c r="D191" t="s">
        <v>254</v>
      </c>
      <c r="E191" t="s">
        <v>254</v>
      </c>
      <c r="F191" t="s">
        <v>254</v>
      </c>
      <c r="G191" t="s">
        <v>254</v>
      </c>
      <c r="I191" t="str">
        <f t="shared" si="21"/>
        <v>N/A</v>
      </c>
      <c r="J191" t="str">
        <f t="shared" si="22"/>
        <v>N/A</v>
      </c>
      <c r="K191" t="str">
        <f t="shared" si="23"/>
        <v>N/A</v>
      </c>
      <c r="L191" t="str">
        <f t="shared" si="24"/>
        <v>N/A</v>
      </c>
      <c r="M191" t="str">
        <f t="shared" si="25"/>
        <v>N/A</v>
      </c>
      <c r="N191" t="str">
        <f t="shared" si="26"/>
        <v>N/A</v>
      </c>
    </row>
    <row r="192" spans="1:14" x14ac:dyDescent="0.3">
      <c r="A192" s="1">
        <v>34</v>
      </c>
      <c r="B192" t="s">
        <v>435</v>
      </c>
      <c r="C192" t="s">
        <v>10070</v>
      </c>
      <c r="D192" t="s">
        <v>10071</v>
      </c>
      <c r="E192" t="s">
        <v>10072</v>
      </c>
      <c r="F192" t="s">
        <v>10073</v>
      </c>
      <c r="G192" t="s">
        <v>10074</v>
      </c>
      <c r="I192" t="str">
        <f t="shared" si="21"/>
        <v>N/A</v>
      </c>
      <c r="J192">
        <f t="shared" si="22"/>
        <v>20850000</v>
      </c>
      <c r="K192">
        <f t="shared" si="23"/>
        <v>-35930000</v>
      </c>
      <c r="L192">
        <f t="shared" si="24"/>
        <v>-8340000</v>
      </c>
      <c r="M192">
        <f t="shared" si="25"/>
        <v>-241750000</v>
      </c>
      <c r="N192">
        <f t="shared" si="26"/>
        <v>-123370000</v>
      </c>
    </row>
    <row r="193" spans="1:14" x14ac:dyDescent="0.3">
      <c r="A193" s="1">
        <v>35</v>
      </c>
      <c r="B193" t="s">
        <v>436</v>
      </c>
      <c r="C193" t="s">
        <v>254</v>
      </c>
      <c r="D193" t="s">
        <v>254</v>
      </c>
      <c r="E193" t="s">
        <v>254</v>
      </c>
      <c r="F193" t="s">
        <v>254</v>
      </c>
      <c r="G193" t="s">
        <v>254</v>
      </c>
      <c r="I193" t="str">
        <f t="shared" si="21"/>
        <v>N/A</v>
      </c>
      <c r="J193" t="str">
        <f t="shared" si="22"/>
        <v>N/A</v>
      </c>
      <c r="K193" t="str">
        <f t="shared" si="23"/>
        <v>N/A</v>
      </c>
      <c r="L193" t="str">
        <f t="shared" si="24"/>
        <v>N/A</v>
      </c>
      <c r="M193" t="str">
        <f t="shared" si="25"/>
        <v>N/A</v>
      </c>
      <c r="N193" t="str">
        <f t="shared" si="26"/>
        <v>N/A</v>
      </c>
    </row>
    <row r="194" spans="1:14" x14ac:dyDescent="0.3">
      <c r="A194" s="1">
        <v>36</v>
      </c>
      <c r="B194" t="s">
        <v>437</v>
      </c>
      <c r="C194" t="s">
        <v>10070</v>
      </c>
      <c r="D194" t="s">
        <v>10071</v>
      </c>
      <c r="E194" t="s">
        <v>10072</v>
      </c>
      <c r="F194" t="s">
        <v>10073</v>
      </c>
      <c r="G194" t="s">
        <v>10074</v>
      </c>
      <c r="I194" t="str">
        <f t="shared" si="21"/>
        <v>N/A</v>
      </c>
      <c r="J194">
        <f t="shared" si="22"/>
        <v>20850000</v>
      </c>
      <c r="K194">
        <f t="shared" si="23"/>
        <v>-35930000</v>
      </c>
      <c r="L194">
        <f t="shared" si="24"/>
        <v>-8340000</v>
      </c>
      <c r="M194">
        <f t="shared" si="25"/>
        <v>-241750000</v>
      </c>
      <c r="N194">
        <f t="shared" si="26"/>
        <v>-123370000</v>
      </c>
    </row>
    <row r="195" spans="1:14" x14ac:dyDescent="0.3">
      <c r="A195" s="1">
        <v>37</v>
      </c>
      <c r="B195" t="s">
        <v>438</v>
      </c>
      <c r="C195" t="s">
        <v>1117</v>
      </c>
      <c r="D195" t="s">
        <v>10079</v>
      </c>
      <c r="E195" t="s">
        <v>10080</v>
      </c>
      <c r="F195" t="s">
        <v>10081</v>
      </c>
      <c r="G195" t="s">
        <v>10082</v>
      </c>
      <c r="I195" t="str">
        <f t="shared" si="21"/>
        <v>N/A</v>
      </c>
      <c r="J195">
        <f t="shared" si="22"/>
        <v>0.51</v>
      </c>
      <c r="K195">
        <f t="shared" si="23"/>
        <v>-0.89</v>
      </c>
      <c r="L195">
        <f t="shared" si="24"/>
        <v>-0.2</v>
      </c>
      <c r="M195">
        <f t="shared" si="25"/>
        <v>-5.97</v>
      </c>
      <c r="N195">
        <f t="shared" si="26"/>
        <v>-2.94</v>
      </c>
    </row>
    <row r="196" spans="1:14" x14ac:dyDescent="0.3">
      <c r="A196" s="1">
        <v>38</v>
      </c>
      <c r="B196" t="s">
        <v>444</v>
      </c>
      <c r="C196" t="s">
        <v>254</v>
      </c>
      <c r="D196" t="s">
        <v>10083</v>
      </c>
      <c r="E196" t="s">
        <v>10084</v>
      </c>
      <c r="F196" t="s">
        <v>10085</v>
      </c>
      <c r="G196" t="s">
        <v>10086</v>
      </c>
      <c r="I196" t="str">
        <f t="shared" si="21"/>
        <v>N/A</v>
      </c>
      <c r="J196" t="str">
        <f t="shared" si="22"/>
        <v>N/A</v>
      </c>
      <c r="K196">
        <f t="shared" si="23"/>
        <v>-2.7450999999999999</v>
      </c>
      <c r="L196">
        <f t="shared" si="24"/>
        <v>0.77529999999999999</v>
      </c>
      <c r="M196">
        <f t="shared" si="25"/>
        <v>-28.85</v>
      </c>
      <c r="N196">
        <f t="shared" si="26"/>
        <v>0.50750000000000006</v>
      </c>
    </row>
    <row r="197" spans="1:14" x14ac:dyDescent="0.3">
      <c r="A197" s="1">
        <v>39</v>
      </c>
      <c r="B197" t="s">
        <v>449</v>
      </c>
      <c r="C197" t="s">
        <v>10087</v>
      </c>
      <c r="D197" t="s">
        <v>10088</v>
      </c>
      <c r="E197" t="s">
        <v>10089</v>
      </c>
      <c r="F197" t="s">
        <v>10087</v>
      </c>
      <c r="G197" t="s">
        <v>3660</v>
      </c>
      <c r="I197" t="str">
        <f t="shared" si="21"/>
        <v>N/A</v>
      </c>
      <c r="J197">
        <f t="shared" si="22"/>
        <v>40510000</v>
      </c>
      <c r="K197">
        <f t="shared" si="23"/>
        <v>40290000</v>
      </c>
      <c r="L197">
        <f t="shared" si="24"/>
        <v>41170000</v>
      </c>
      <c r="M197">
        <f t="shared" si="25"/>
        <v>40510000</v>
      </c>
      <c r="N197">
        <f t="shared" si="26"/>
        <v>42000000</v>
      </c>
    </row>
    <row r="198" spans="1:14" x14ac:dyDescent="0.3">
      <c r="A198" s="1">
        <v>40</v>
      </c>
      <c r="B198" t="s">
        <v>455</v>
      </c>
      <c r="C198" t="s">
        <v>1117</v>
      </c>
      <c r="D198" t="s">
        <v>10079</v>
      </c>
      <c r="E198" t="s">
        <v>10080</v>
      </c>
      <c r="F198" t="s">
        <v>10081</v>
      </c>
      <c r="G198" t="s">
        <v>10082</v>
      </c>
      <c r="I198" t="str">
        <f t="shared" si="21"/>
        <v>N/A</v>
      </c>
      <c r="J198">
        <f t="shared" si="22"/>
        <v>0.51</v>
      </c>
      <c r="K198">
        <f t="shared" si="23"/>
        <v>-0.89</v>
      </c>
      <c r="L198">
        <f t="shared" si="24"/>
        <v>-0.2</v>
      </c>
      <c r="M198">
        <f t="shared" si="25"/>
        <v>-5.97</v>
      </c>
      <c r="N198">
        <f t="shared" si="26"/>
        <v>-2.94</v>
      </c>
    </row>
    <row r="199" spans="1:14" x14ac:dyDescent="0.3">
      <c r="A199" s="1">
        <v>41</v>
      </c>
      <c r="B199" t="s">
        <v>461</v>
      </c>
      <c r="C199" t="s">
        <v>254</v>
      </c>
      <c r="D199" t="s">
        <v>10083</v>
      </c>
      <c r="E199" t="s">
        <v>10084</v>
      </c>
      <c r="F199" t="s">
        <v>10085</v>
      </c>
      <c r="G199" t="s">
        <v>10086</v>
      </c>
      <c r="I199" t="str">
        <f t="shared" si="21"/>
        <v>N/A</v>
      </c>
      <c r="J199" t="str">
        <f t="shared" si="22"/>
        <v>N/A</v>
      </c>
      <c r="K199">
        <f t="shared" si="23"/>
        <v>-2.7450999999999999</v>
      </c>
      <c r="L199">
        <f t="shared" si="24"/>
        <v>0.77529999999999999</v>
      </c>
      <c r="M199">
        <f t="shared" si="25"/>
        <v>-28.85</v>
      </c>
      <c r="N199">
        <f t="shared" si="26"/>
        <v>0.50750000000000006</v>
      </c>
    </row>
    <row r="200" spans="1:14" x14ac:dyDescent="0.3">
      <c r="A200" s="1">
        <v>42</v>
      </c>
      <c r="B200" t="s">
        <v>466</v>
      </c>
      <c r="C200" t="s">
        <v>10090</v>
      </c>
      <c r="D200" t="s">
        <v>10088</v>
      </c>
      <c r="E200" t="s">
        <v>10089</v>
      </c>
      <c r="F200" t="s">
        <v>10087</v>
      </c>
      <c r="G200" t="s">
        <v>3660</v>
      </c>
      <c r="I200" t="str">
        <f t="shared" si="21"/>
        <v>N/A</v>
      </c>
      <c r="J200">
        <f t="shared" si="22"/>
        <v>41280000</v>
      </c>
      <c r="K200">
        <f t="shared" si="23"/>
        <v>40290000</v>
      </c>
      <c r="L200">
        <f t="shared" si="24"/>
        <v>41170000</v>
      </c>
      <c r="M200">
        <f t="shared" si="25"/>
        <v>40510000</v>
      </c>
      <c r="N200">
        <f t="shared" si="26"/>
        <v>42000000</v>
      </c>
    </row>
    <row r="201" spans="1:14" x14ac:dyDescent="0.3">
      <c r="A201" s="1">
        <v>43</v>
      </c>
      <c r="B201" t="s">
        <v>153</v>
      </c>
      <c r="C201" t="s">
        <v>10091</v>
      </c>
      <c r="D201" t="s">
        <v>10092</v>
      </c>
      <c r="E201" t="s">
        <v>10093</v>
      </c>
      <c r="F201" t="s">
        <v>10094</v>
      </c>
      <c r="G201" t="s">
        <v>10095</v>
      </c>
      <c r="I201" t="str">
        <f t="shared" si="21"/>
        <v>N/A</v>
      </c>
      <c r="J201">
        <f t="shared" si="22"/>
        <v>298860000</v>
      </c>
      <c r="K201">
        <f t="shared" si="23"/>
        <v>231380000</v>
      </c>
      <c r="L201">
        <f t="shared" si="24"/>
        <v>312560000</v>
      </c>
      <c r="M201">
        <f t="shared" si="25"/>
        <v>19420000</v>
      </c>
      <c r="N201">
        <f t="shared" si="26"/>
        <v>-55340000</v>
      </c>
    </row>
    <row r="202" spans="1:14" x14ac:dyDescent="0.3">
      <c r="A202" s="1">
        <v>44</v>
      </c>
      <c r="B202" t="s">
        <v>477</v>
      </c>
      <c r="C202" t="s">
        <v>254</v>
      </c>
      <c r="D202" t="s">
        <v>10096</v>
      </c>
      <c r="E202" t="s">
        <v>1002</v>
      </c>
      <c r="F202" t="s">
        <v>10097</v>
      </c>
      <c r="G202" t="s">
        <v>10098</v>
      </c>
      <c r="I202" t="str">
        <f t="shared" si="21"/>
        <v>N/A</v>
      </c>
      <c r="J202" t="str">
        <f t="shared" si="22"/>
        <v>N/A</v>
      </c>
      <c r="K202">
        <f t="shared" si="23"/>
        <v>-0.2258</v>
      </c>
      <c r="L202">
        <f t="shared" si="24"/>
        <v>0.35090000000000005</v>
      </c>
      <c r="M202">
        <f t="shared" si="25"/>
        <v>-0.93790000000000007</v>
      </c>
      <c r="N202">
        <f t="shared" si="26"/>
        <v>-3.8495999999999997</v>
      </c>
    </row>
    <row r="203" spans="1:14" x14ac:dyDescent="0.3">
      <c r="A203" s="1">
        <v>45</v>
      </c>
      <c r="B203" t="s">
        <v>482</v>
      </c>
      <c r="C203" t="s">
        <v>254</v>
      </c>
      <c r="D203" t="s">
        <v>254</v>
      </c>
      <c r="E203" t="s">
        <v>254</v>
      </c>
      <c r="F203" t="s">
        <v>254</v>
      </c>
      <c r="G203" t="s">
        <v>10099</v>
      </c>
      <c r="I203" t="str">
        <f t="shared" si="21"/>
        <v>N/A</v>
      </c>
      <c r="J203" t="str">
        <f t="shared" si="22"/>
        <v>N/A</v>
      </c>
      <c r="K203" t="str">
        <f t="shared" si="23"/>
        <v>N/A</v>
      </c>
      <c r="L203" t="str">
        <f t="shared" si="24"/>
        <v>N/A</v>
      </c>
      <c r="M203" t="str">
        <f t="shared" si="25"/>
        <v>N/A</v>
      </c>
      <c r="N203">
        <f t="shared" si="26"/>
        <v>-0.1011</v>
      </c>
    </row>
    <row r="204" spans="1:14" x14ac:dyDescent="0.3">
      <c r="I204" t="str">
        <f t="shared" si="21"/>
        <v>N/A</v>
      </c>
      <c r="J204" t="str">
        <f t="shared" si="22"/>
        <v>N/A</v>
      </c>
      <c r="K204" t="str">
        <f t="shared" si="23"/>
        <v>N/A</v>
      </c>
      <c r="L204" t="str">
        <f t="shared" si="24"/>
        <v>N/A</v>
      </c>
      <c r="M204" t="str">
        <f t="shared" si="25"/>
        <v>N/A</v>
      </c>
      <c r="N204" t="str">
        <f t="shared" si="26"/>
        <v>N/A</v>
      </c>
    </row>
    <row r="205" spans="1:14" x14ac:dyDescent="0.3">
      <c r="B205" s="1" t="s">
        <v>241</v>
      </c>
      <c r="C205" s="1" t="s">
        <v>242</v>
      </c>
      <c r="D205" s="1" t="s">
        <v>243</v>
      </c>
      <c r="E205" s="1" t="s">
        <v>244</v>
      </c>
      <c r="F205" s="1" t="s">
        <v>245</v>
      </c>
      <c r="G205" s="1" t="s">
        <v>246</v>
      </c>
      <c r="H205" s="1" t="s">
        <v>247</v>
      </c>
      <c r="I205" t="str">
        <f t="shared" si="21"/>
        <v>pos_trend</v>
      </c>
      <c r="J205">
        <f t="shared" si="22"/>
        <v>2012</v>
      </c>
      <c r="K205">
        <f t="shared" si="23"/>
        <v>2013</v>
      </c>
      <c r="L205">
        <f t="shared" si="24"/>
        <v>2014</v>
      </c>
      <c r="M205">
        <f t="shared" si="25"/>
        <v>2015</v>
      </c>
      <c r="N205">
        <f t="shared" si="26"/>
        <v>2016</v>
      </c>
    </row>
    <row r="206" spans="1:14" x14ac:dyDescent="0.3">
      <c r="A206" s="1">
        <v>0</v>
      </c>
      <c r="B206" t="s">
        <v>484</v>
      </c>
      <c r="C206" t="s">
        <v>10100</v>
      </c>
      <c r="D206" t="s">
        <v>10101</v>
      </c>
      <c r="E206" t="s">
        <v>10102</v>
      </c>
      <c r="F206" t="s">
        <v>10103</v>
      </c>
      <c r="G206" t="s">
        <v>10104</v>
      </c>
      <c r="I206" t="str">
        <f t="shared" si="21"/>
        <v>N/A</v>
      </c>
      <c r="J206">
        <f t="shared" si="22"/>
        <v>134570000</v>
      </c>
      <c r="K206">
        <f t="shared" si="23"/>
        <v>111530000</v>
      </c>
      <c r="L206">
        <f t="shared" si="24"/>
        <v>79920000</v>
      </c>
      <c r="M206">
        <f t="shared" si="25"/>
        <v>46730000</v>
      </c>
      <c r="N206">
        <f t="shared" si="26"/>
        <v>101300000</v>
      </c>
    </row>
    <row r="207" spans="1:14" x14ac:dyDescent="0.3">
      <c r="A207" s="1">
        <v>1</v>
      </c>
      <c r="B207" t="s">
        <v>490</v>
      </c>
      <c r="C207" t="s">
        <v>10100</v>
      </c>
      <c r="D207" t="s">
        <v>10101</v>
      </c>
      <c r="E207" t="s">
        <v>10102</v>
      </c>
      <c r="F207" t="s">
        <v>10103</v>
      </c>
      <c r="G207" t="s">
        <v>10104</v>
      </c>
      <c r="I207" t="str">
        <f t="shared" si="21"/>
        <v>N/A</v>
      </c>
      <c r="J207">
        <f t="shared" si="22"/>
        <v>134570000</v>
      </c>
      <c r="K207">
        <f t="shared" si="23"/>
        <v>111530000</v>
      </c>
      <c r="L207">
        <f t="shared" si="24"/>
        <v>79920000</v>
      </c>
      <c r="M207">
        <f t="shared" si="25"/>
        <v>46730000</v>
      </c>
      <c r="N207">
        <f t="shared" si="26"/>
        <v>101300000</v>
      </c>
    </row>
    <row r="208" spans="1:14" x14ac:dyDescent="0.3">
      <c r="A208" s="1">
        <v>2</v>
      </c>
      <c r="B208" t="s">
        <v>491</v>
      </c>
      <c r="C208" t="s">
        <v>254</v>
      </c>
      <c r="D208" t="s">
        <v>254</v>
      </c>
      <c r="E208" t="s">
        <v>254</v>
      </c>
      <c r="F208" t="s">
        <v>254</v>
      </c>
      <c r="G208" t="s">
        <v>254</v>
      </c>
      <c r="I208" t="str">
        <f t="shared" si="21"/>
        <v>N/A</v>
      </c>
      <c r="J208" t="str">
        <f t="shared" si="22"/>
        <v>N/A</v>
      </c>
      <c r="K208" t="str">
        <f t="shared" si="23"/>
        <v>N/A</v>
      </c>
      <c r="L208" t="str">
        <f t="shared" si="24"/>
        <v>N/A</v>
      </c>
      <c r="M208" t="str">
        <f t="shared" si="25"/>
        <v>N/A</v>
      </c>
      <c r="N208" t="str">
        <f t="shared" si="26"/>
        <v>N/A</v>
      </c>
    </row>
    <row r="209" spans="1:14" x14ac:dyDescent="0.3">
      <c r="A209" s="1">
        <v>3</v>
      </c>
      <c r="B209" t="s">
        <v>492</v>
      </c>
      <c r="C209" t="s">
        <v>254</v>
      </c>
      <c r="D209" t="s">
        <v>10105</v>
      </c>
      <c r="E209" t="s">
        <v>10106</v>
      </c>
      <c r="F209" t="s">
        <v>10107</v>
      </c>
      <c r="G209" t="s">
        <v>10108</v>
      </c>
      <c r="I209" t="str">
        <f t="shared" si="21"/>
        <v>N/A</v>
      </c>
      <c r="J209" t="str">
        <f t="shared" si="22"/>
        <v>N/A</v>
      </c>
      <c r="K209">
        <f t="shared" si="23"/>
        <v>-0.17120000000000002</v>
      </c>
      <c r="L209">
        <f t="shared" si="24"/>
        <v>-0.28350000000000003</v>
      </c>
      <c r="M209">
        <f t="shared" si="25"/>
        <v>-0.41520000000000001</v>
      </c>
      <c r="N209">
        <f t="shared" si="26"/>
        <v>1.1677999999999999</v>
      </c>
    </row>
    <row r="210" spans="1:14" x14ac:dyDescent="0.3">
      <c r="A210" s="1">
        <v>4</v>
      </c>
      <c r="B210" t="s">
        <v>497</v>
      </c>
      <c r="C210" t="s">
        <v>10109</v>
      </c>
      <c r="D210" t="s">
        <v>10110</v>
      </c>
      <c r="E210" t="s">
        <v>6565</v>
      </c>
      <c r="F210" t="s">
        <v>366</v>
      </c>
      <c r="G210" t="s">
        <v>10111</v>
      </c>
      <c r="I210" t="str">
        <f t="shared" si="21"/>
        <v>N/A</v>
      </c>
      <c r="J210">
        <f t="shared" si="22"/>
        <v>8.43E-2</v>
      </c>
      <c r="K210">
        <f t="shared" si="23"/>
        <v>7.2300000000000003E-2</v>
      </c>
      <c r="L210">
        <f t="shared" si="24"/>
        <v>0.05</v>
      </c>
      <c r="M210">
        <f t="shared" si="25"/>
        <v>4.1100000000000005E-2</v>
      </c>
      <c r="N210">
        <f t="shared" si="26"/>
        <v>0.13189999999999999</v>
      </c>
    </row>
    <row r="211" spans="1:14" x14ac:dyDescent="0.3">
      <c r="A211" s="1">
        <v>5</v>
      </c>
      <c r="B211" t="s">
        <v>503</v>
      </c>
      <c r="C211" t="s">
        <v>10112</v>
      </c>
      <c r="D211" t="s">
        <v>10113</v>
      </c>
      <c r="E211" t="s">
        <v>10114</v>
      </c>
      <c r="F211" t="s">
        <v>10115</v>
      </c>
      <c r="G211" t="s">
        <v>10116</v>
      </c>
      <c r="I211" t="str">
        <f t="shared" si="21"/>
        <v>N/A</v>
      </c>
      <c r="J211">
        <f t="shared" si="22"/>
        <v>211710000</v>
      </c>
      <c r="K211">
        <f t="shared" si="23"/>
        <v>207920000</v>
      </c>
      <c r="L211">
        <f t="shared" si="24"/>
        <v>250350000</v>
      </c>
      <c r="M211">
        <f t="shared" si="25"/>
        <v>103990000</v>
      </c>
      <c r="N211">
        <f t="shared" si="26"/>
        <v>109960000</v>
      </c>
    </row>
    <row r="212" spans="1:14" x14ac:dyDescent="0.3">
      <c r="A212" s="1">
        <v>6</v>
      </c>
      <c r="B212" t="s">
        <v>509</v>
      </c>
      <c r="C212" t="s">
        <v>10117</v>
      </c>
      <c r="D212" t="s">
        <v>10118</v>
      </c>
      <c r="E212" t="s">
        <v>10119</v>
      </c>
      <c r="F212" t="s">
        <v>10120</v>
      </c>
      <c r="G212" t="s">
        <v>10121</v>
      </c>
      <c r="I212" t="str">
        <f t="shared" si="21"/>
        <v>N/A</v>
      </c>
      <c r="J212">
        <f t="shared" si="22"/>
        <v>209100000</v>
      </c>
      <c r="K212">
        <f t="shared" si="23"/>
        <v>204390000</v>
      </c>
      <c r="L212">
        <f t="shared" si="24"/>
        <v>247070000</v>
      </c>
      <c r="M212">
        <f t="shared" si="25"/>
        <v>102130000</v>
      </c>
      <c r="N212">
        <f t="shared" si="26"/>
        <v>108660000</v>
      </c>
    </row>
    <row r="213" spans="1:14" x14ac:dyDescent="0.3">
      <c r="A213" s="1">
        <v>7</v>
      </c>
      <c r="B213" t="s">
        <v>515</v>
      </c>
      <c r="C213" t="s">
        <v>10122</v>
      </c>
      <c r="D213" t="s">
        <v>10123</v>
      </c>
      <c r="E213" t="s">
        <v>10124</v>
      </c>
      <c r="F213" t="s">
        <v>10125</v>
      </c>
      <c r="G213" t="s">
        <v>10121</v>
      </c>
      <c r="I213" t="str">
        <f t="shared" si="21"/>
        <v>N/A</v>
      </c>
      <c r="J213">
        <f t="shared" si="22"/>
        <v>211880000</v>
      </c>
      <c r="K213">
        <f t="shared" si="23"/>
        <v>208070000</v>
      </c>
      <c r="L213">
        <f t="shared" si="24"/>
        <v>249100000</v>
      </c>
      <c r="M213">
        <f t="shared" si="25"/>
        <v>104800000</v>
      </c>
      <c r="N213">
        <f t="shared" si="26"/>
        <v>108660000</v>
      </c>
    </row>
    <row r="214" spans="1:14" x14ac:dyDescent="0.3">
      <c r="A214" s="1">
        <v>8</v>
      </c>
      <c r="B214" t="s">
        <v>521</v>
      </c>
      <c r="C214" t="s">
        <v>10126</v>
      </c>
      <c r="D214" t="s">
        <v>10127</v>
      </c>
      <c r="E214" t="s">
        <v>10128</v>
      </c>
      <c r="F214" t="s">
        <v>10129</v>
      </c>
      <c r="G214" t="s">
        <v>254</v>
      </c>
      <c r="I214" t="str">
        <f t="shared" si="21"/>
        <v>N/A</v>
      </c>
      <c r="J214">
        <f t="shared" si="22"/>
        <v>-2780000</v>
      </c>
      <c r="K214">
        <f t="shared" si="23"/>
        <v>-3680000</v>
      </c>
      <c r="L214">
        <f t="shared" si="24"/>
        <v>-2029999.9999999998</v>
      </c>
      <c r="M214">
        <f t="shared" si="25"/>
        <v>-2670000</v>
      </c>
      <c r="N214" t="str">
        <f t="shared" si="26"/>
        <v>N/A</v>
      </c>
    </row>
    <row r="215" spans="1:14" x14ac:dyDescent="0.3">
      <c r="A215" s="1">
        <v>9</v>
      </c>
      <c r="B215" t="s">
        <v>527</v>
      </c>
      <c r="C215" t="s">
        <v>3272</v>
      </c>
      <c r="D215" t="s">
        <v>10130</v>
      </c>
      <c r="E215" t="s">
        <v>3270</v>
      </c>
      <c r="F215" t="s">
        <v>10131</v>
      </c>
      <c r="G215" t="s">
        <v>2671</v>
      </c>
      <c r="I215" t="str">
        <f t="shared" si="21"/>
        <v>N/A</v>
      </c>
      <c r="J215">
        <f t="shared" si="22"/>
        <v>2610000</v>
      </c>
      <c r="K215">
        <f t="shared" si="23"/>
        <v>3530000</v>
      </c>
      <c r="L215">
        <f t="shared" si="24"/>
        <v>3280000</v>
      </c>
      <c r="M215">
        <f t="shared" si="25"/>
        <v>1860000</v>
      </c>
      <c r="N215">
        <f t="shared" si="26"/>
        <v>1300000</v>
      </c>
    </row>
    <row r="216" spans="1:14" x14ac:dyDescent="0.3">
      <c r="A216" s="1">
        <v>10</v>
      </c>
      <c r="B216" t="s">
        <v>533</v>
      </c>
      <c r="C216" t="s">
        <v>254</v>
      </c>
      <c r="D216" t="s">
        <v>3644</v>
      </c>
      <c r="E216" t="s">
        <v>10132</v>
      </c>
      <c r="F216" t="s">
        <v>10133</v>
      </c>
      <c r="G216" t="s">
        <v>10134</v>
      </c>
      <c r="I216" t="str">
        <f t="shared" si="21"/>
        <v>N/A</v>
      </c>
      <c r="J216" t="str">
        <f t="shared" si="22"/>
        <v>N/A</v>
      </c>
      <c r="K216">
        <f t="shared" si="23"/>
        <v>-1.7899999999999999E-2</v>
      </c>
      <c r="L216">
        <f t="shared" si="24"/>
        <v>0.2041</v>
      </c>
      <c r="M216">
        <f t="shared" si="25"/>
        <v>-0.58460000000000001</v>
      </c>
      <c r="N216">
        <f t="shared" si="26"/>
        <v>5.7400000000000007E-2</v>
      </c>
    </row>
    <row r="217" spans="1:14" x14ac:dyDescent="0.3">
      <c r="A217" s="1">
        <v>11</v>
      </c>
      <c r="B217" t="s">
        <v>538</v>
      </c>
      <c r="C217" t="s">
        <v>10135</v>
      </c>
      <c r="D217" t="s">
        <v>3140</v>
      </c>
      <c r="E217" t="s">
        <v>2796</v>
      </c>
      <c r="F217" t="s">
        <v>10136</v>
      </c>
      <c r="G217" t="s">
        <v>9012</v>
      </c>
      <c r="I217" t="str">
        <f t="shared" si="21"/>
        <v>N/A</v>
      </c>
      <c r="J217">
        <f t="shared" si="22"/>
        <v>6.49</v>
      </c>
      <c r="K217">
        <f t="shared" si="23"/>
        <v>6.07</v>
      </c>
      <c r="L217">
        <f t="shared" si="24"/>
        <v>5.96</v>
      </c>
      <c r="M217">
        <f t="shared" si="25"/>
        <v>7.75</v>
      </c>
      <c r="N217">
        <f t="shared" si="26"/>
        <v>4.9800000000000004</v>
      </c>
    </row>
    <row r="218" spans="1:14" x14ac:dyDescent="0.3">
      <c r="A218" s="1">
        <v>12</v>
      </c>
      <c r="B218" t="s">
        <v>544</v>
      </c>
      <c r="C218" t="s">
        <v>10137</v>
      </c>
      <c r="D218" t="s">
        <v>4423</v>
      </c>
      <c r="E218" t="s">
        <v>10138</v>
      </c>
      <c r="F218" t="s">
        <v>2015</v>
      </c>
      <c r="G218" t="s">
        <v>10139</v>
      </c>
      <c r="I218" t="str">
        <f t="shared" si="21"/>
        <v>N/A</v>
      </c>
      <c r="J218">
        <f t="shared" si="22"/>
        <v>40230000</v>
      </c>
      <c r="K218">
        <f t="shared" si="23"/>
        <v>34240000</v>
      </c>
      <c r="L218">
        <f t="shared" si="24"/>
        <v>44560000</v>
      </c>
      <c r="M218">
        <f t="shared" si="25"/>
        <v>36940000</v>
      </c>
      <c r="N218">
        <f t="shared" si="26"/>
        <v>35690000</v>
      </c>
    </row>
    <row r="219" spans="1:14" x14ac:dyDescent="0.3">
      <c r="A219" s="1">
        <v>13</v>
      </c>
      <c r="B219" t="s">
        <v>545</v>
      </c>
      <c r="C219" t="s">
        <v>254</v>
      </c>
      <c r="D219" t="s">
        <v>254</v>
      </c>
      <c r="E219" t="s">
        <v>10138</v>
      </c>
      <c r="F219" t="s">
        <v>254</v>
      </c>
      <c r="G219" t="s">
        <v>254</v>
      </c>
      <c r="I219" t="str">
        <f t="shared" si="21"/>
        <v>N/A</v>
      </c>
      <c r="J219" t="str">
        <f t="shared" si="22"/>
        <v>N/A</v>
      </c>
      <c r="K219" t="str">
        <f t="shared" si="23"/>
        <v>N/A</v>
      </c>
      <c r="L219">
        <f t="shared" si="24"/>
        <v>44560000</v>
      </c>
      <c r="M219" t="str">
        <f t="shared" si="25"/>
        <v>N/A</v>
      </c>
      <c r="N219" t="str">
        <f t="shared" si="26"/>
        <v>N/A</v>
      </c>
    </row>
    <row r="220" spans="1:14" x14ac:dyDescent="0.3">
      <c r="A220" s="1">
        <v>14</v>
      </c>
      <c r="B220" t="s">
        <v>546</v>
      </c>
      <c r="C220" t="s">
        <v>254</v>
      </c>
      <c r="D220" t="s">
        <v>254</v>
      </c>
      <c r="E220" t="s">
        <v>254</v>
      </c>
      <c r="F220" t="s">
        <v>254</v>
      </c>
      <c r="G220" t="s">
        <v>254</v>
      </c>
      <c r="I220" t="str">
        <f t="shared" si="21"/>
        <v>N/A</v>
      </c>
      <c r="J220" t="str">
        <f t="shared" si="22"/>
        <v>N/A</v>
      </c>
      <c r="K220" t="str">
        <f t="shared" si="23"/>
        <v>N/A</v>
      </c>
      <c r="L220" t="str">
        <f t="shared" si="24"/>
        <v>N/A</v>
      </c>
      <c r="M220" t="str">
        <f t="shared" si="25"/>
        <v>N/A</v>
      </c>
      <c r="N220" t="str">
        <f t="shared" si="26"/>
        <v>N/A</v>
      </c>
    </row>
    <row r="221" spans="1:14" x14ac:dyDescent="0.3">
      <c r="A221" s="1">
        <v>15</v>
      </c>
      <c r="B221" t="s">
        <v>547</v>
      </c>
      <c r="C221" t="s">
        <v>254</v>
      </c>
      <c r="D221" t="s">
        <v>254</v>
      </c>
      <c r="E221" t="s">
        <v>254</v>
      </c>
      <c r="F221" t="s">
        <v>254</v>
      </c>
      <c r="G221" t="s">
        <v>254</v>
      </c>
      <c r="I221" t="str">
        <f t="shared" si="21"/>
        <v>N/A</v>
      </c>
      <c r="J221" t="str">
        <f t="shared" si="22"/>
        <v>N/A</v>
      </c>
      <c r="K221" t="str">
        <f t="shared" si="23"/>
        <v>N/A</v>
      </c>
      <c r="L221" t="str">
        <f t="shared" si="24"/>
        <v>N/A</v>
      </c>
      <c r="M221" t="str">
        <f t="shared" si="25"/>
        <v>N/A</v>
      </c>
      <c r="N221" t="str">
        <f t="shared" si="26"/>
        <v>N/A</v>
      </c>
    </row>
    <row r="222" spans="1:14" x14ac:dyDescent="0.3">
      <c r="A222" s="1">
        <v>16</v>
      </c>
      <c r="B222" t="s">
        <v>548</v>
      </c>
      <c r="C222" t="s">
        <v>10137</v>
      </c>
      <c r="D222" t="s">
        <v>4423</v>
      </c>
      <c r="E222" t="s">
        <v>254</v>
      </c>
      <c r="F222" t="s">
        <v>254</v>
      </c>
      <c r="G222" t="s">
        <v>254</v>
      </c>
      <c r="I222" t="str">
        <f t="shared" si="21"/>
        <v>N/A</v>
      </c>
      <c r="J222">
        <f t="shared" si="22"/>
        <v>40230000</v>
      </c>
      <c r="K222">
        <f t="shared" si="23"/>
        <v>34240000</v>
      </c>
      <c r="L222" t="str">
        <f t="shared" si="24"/>
        <v>N/A</v>
      </c>
      <c r="M222" t="str">
        <f t="shared" si="25"/>
        <v>N/A</v>
      </c>
      <c r="N222" t="str">
        <f t="shared" si="26"/>
        <v>N/A</v>
      </c>
    </row>
    <row r="223" spans="1:14" x14ac:dyDescent="0.3">
      <c r="A223" s="1">
        <v>17</v>
      </c>
      <c r="B223" t="s">
        <v>549</v>
      </c>
      <c r="C223" t="s">
        <v>10140</v>
      </c>
      <c r="D223" t="s">
        <v>10141</v>
      </c>
      <c r="E223" t="s">
        <v>10142</v>
      </c>
      <c r="F223" t="s">
        <v>9604</v>
      </c>
      <c r="G223" t="s">
        <v>10143</v>
      </c>
      <c r="I223" t="str">
        <f t="shared" si="21"/>
        <v>neg_trend</v>
      </c>
      <c r="J223">
        <f t="shared" si="22"/>
        <v>51800000</v>
      </c>
      <c r="K223">
        <f t="shared" si="23"/>
        <v>49320000</v>
      </c>
      <c r="L223">
        <f t="shared" si="24"/>
        <v>40380000</v>
      </c>
      <c r="M223">
        <f t="shared" si="25"/>
        <v>23820000</v>
      </c>
      <c r="N223">
        <f t="shared" si="26"/>
        <v>17580000</v>
      </c>
    </row>
    <row r="224" spans="1:14" x14ac:dyDescent="0.3">
      <c r="A224" s="1">
        <v>18</v>
      </c>
      <c r="B224" t="s">
        <v>555</v>
      </c>
      <c r="C224" t="s">
        <v>10144</v>
      </c>
      <c r="D224" t="s">
        <v>10145</v>
      </c>
      <c r="E224" t="s">
        <v>10146</v>
      </c>
      <c r="F224" t="s">
        <v>10147</v>
      </c>
      <c r="G224" t="s">
        <v>2401</v>
      </c>
      <c r="I224" t="str">
        <f t="shared" si="21"/>
        <v>neg_trend</v>
      </c>
      <c r="J224">
        <f t="shared" si="22"/>
        <v>43000000</v>
      </c>
      <c r="K224">
        <f t="shared" si="23"/>
        <v>39730000</v>
      </c>
      <c r="L224">
        <f t="shared" si="24"/>
        <v>24600000</v>
      </c>
      <c r="M224">
        <f t="shared" si="25"/>
        <v>9970000</v>
      </c>
      <c r="N224">
        <f t="shared" si="26"/>
        <v>2000000</v>
      </c>
    </row>
    <row r="225" spans="1:14" x14ac:dyDescent="0.3">
      <c r="A225" s="1">
        <v>19</v>
      </c>
      <c r="B225" t="s">
        <v>561</v>
      </c>
      <c r="C225" t="s">
        <v>5839</v>
      </c>
      <c r="D225" t="s">
        <v>10148</v>
      </c>
      <c r="E225" t="s">
        <v>10149</v>
      </c>
      <c r="F225" t="s">
        <v>10150</v>
      </c>
      <c r="G225" t="s">
        <v>10151</v>
      </c>
      <c r="I225" t="str">
        <f t="shared" si="21"/>
        <v>N/A</v>
      </c>
      <c r="J225">
        <f t="shared" si="22"/>
        <v>438300000</v>
      </c>
      <c r="K225">
        <f t="shared" si="23"/>
        <v>403010000</v>
      </c>
      <c r="L225">
        <f t="shared" si="24"/>
        <v>415200000</v>
      </c>
      <c r="M225">
        <f t="shared" si="25"/>
        <v>211490000</v>
      </c>
      <c r="N225">
        <f t="shared" si="26"/>
        <v>264529999.99999997</v>
      </c>
    </row>
    <row r="226" spans="1:14" x14ac:dyDescent="0.3">
      <c r="I226" t="str">
        <f t="shared" si="21"/>
        <v>N/A</v>
      </c>
      <c r="J226" t="str">
        <f t="shared" si="22"/>
        <v>N/A</v>
      </c>
      <c r="K226" t="str">
        <f t="shared" si="23"/>
        <v>N/A</v>
      </c>
      <c r="L226" t="str">
        <f t="shared" si="24"/>
        <v>N/A</v>
      </c>
      <c r="M226" t="str">
        <f t="shared" si="25"/>
        <v>N/A</v>
      </c>
      <c r="N226" t="str">
        <f t="shared" si="26"/>
        <v>N/A</v>
      </c>
    </row>
    <row r="227" spans="1:14" x14ac:dyDescent="0.3">
      <c r="B227" s="1" t="s">
        <v>307</v>
      </c>
      <c r="C227" s="1" t="s">
        <v>242</v>
      </c>
      <c r="D227" s="1" t="s">
        <v>243</v>
      </c>
      <c r="E227" s="1" t="s">
        <v>244</v>
      </c>
      <c r="F227" s="1" t="s">
        <v>245</v>
      </c>
      <c r="G227" s="1" t="s">
        <v>246</v>
      </c>
      <c r="H227" s="1" t="s">
        <v>247</v>
      </c>
      <c r="I227" t="str">
        <f t="shared" si="21"/>
        <v>pos_trend</v>
      </c>
      <c r="J227">
        <f t="shared" si="22"/>
        <v>2012</v>
      </c>
      <c r="K227">
        <f t="shared" si="23"/>
        <v>2013</v>
      </c>
      <c r="L227">
        <f t="shared" si="24"/>
        <v>2014</v>
      </c>
      <c r="M227">
        <f t="shared" si="25"/>
        <v>2015</v>
      </c>
      <c r="N227">
        <f t="shared" si="26"/>
        <v>2016</v>
      </c>
    </row>
    <row r="228" spans="1:14" x14ac:dyDescent="0.3">
      <c r="A228" s="1">
        <v>0</v>
      </c>
      <c r="B228" t="s">
        <v>567</v>
      </c>
      <c r="C228" t="s">
        <v>10152</v>
      </c>
      <c r="D228" t="s">
        <v>10153</v>
      </c>
      <c r="E228" t="s">
        <v>55</v>
      </c>
      <c r="F228" t="s">
        <v>10154</v>
      </c>
      <c r="G228" t="s">
        <v>10155</v>
      </c>
      <c r="I228" t="str">
        <f t="shared" si="21"/>
        <v>N/A</v>
      </c>
      <c r="J228">
        <f t="shared" si="22"/>
        <v>943770000</v>
      </c>
      <c r="K228">
        <f t="shared" si="23"/>
        <v>928040000</v>
      </c>
      <c r="L228">
        <f t="shared" si="24"/>
        <v>1010000000</v>
      </c>
      <c r="M228">
        <f t="shared" si="25"/>
        <v>846290000</v>
      </c>
      <c r="N228">
        <f t="shared" si="26"/>
        <v>488850000</v>
      </c>
    </row>
    <row r="229" spans="1:14" x14ac:dyDescent="0.3">
      <c r="A229" s="1">
        <v>1</v>
      </c>
      <c r="B229" t="s">
        <v>573</v>
      </c>
      <c r="C229" t="s">
        <v>1107</v>
      </c>
      <c r="D229" t="s">
        <v>10156</v>
      </c>
      <c r="E229" t="s">
        <v>10157</v>
      </c>
      <c r="F229" t="s">
        <v>1230</v>
      </c>
      <c r="G229" t="s">
        <v>10155</v>
      </c>
      <c r="I229" t="str">
        <f t="shared" si="21"/>
        <v>N/A</v>
      </c>
      <c r="J229">
        <f t="shared" si="22"/>
        <v>1760000000</v>
      </c>
      <c r="K229">
        <f t="shared" si="23"/>
        <v>1870000000</v>
      </c>
      <c r="L229">
        <f t="shared" si="24"/>
        <v>2060000000</v>
      </c>
      <c r="M229">
        <f t="shared" si="25"/>
        <v>2069999999.9999998</v>
      </c>
      <c r="N229">
        <f t="shared" si="26"/>
        <v>488850000</v>
      </c>
    </row>
    <row r="230" spans="1:14" x14ac:dyDescent="0.3">
      <c r="A230" s="1">
        <v>2</v>
      </c>
      <c r="B230" t="s">
        <v>579</v>
      </c>
      <c r="C230" t="s">
        <v>10158</v>
      </c>
      <c r="D230" t="s">
        <v>10159</v>
      </c>
      <c r="E230" t="s">
        <v>10160</v>
      </c>
      <c r="F230" t="s">
        <v>10161</v>
      </c>
      <c r="G230" t="s">
        <v>10162</v>
      </c>
      <c r="I230" t="str">
        <f t="shared" si="21"/>
        <v>N/A</v>
      </c>
      <c r="J230">
        <f t="shared" si="22"/>
        <v>53830000</v>
      </c>
      <c r="K230">
        <f t="shared" si="23"/>
        <v>65700000</v>
      </c>
      <c r="L230">
        <f t="shared" si="24"/>
        <v>69630000</v>
      </c>
      <c r="M230">
        <f t="shared" si="25"/>
        <v>73600000</v>
      </c>
      <c r="N230">
        <f t="shared" si="26"/>
        <v>39590000</v>
      </c>
    </row>
    <row r="231" spans="1:14" x14ac:dyDescent="0.3">
      <c r="A231" s="1">
        <v>3</v>
      </c>
      <c r="B231" t="s">
        <v>585</v>
      </c>
      <c r="C231" t="s">
        <v>3212</v>
      </c>
      <c r="D231" t="s">
        <v>10163</v>
      </c>
      <c r="E231" t="s">
        <v>5535</v>
      </c>
      <c r="F231" t="s">
        <v>10164</v>
      </c>
      <c r="G231" t="s">
        <v>10165</v>
      </c>
      <c r="I231" t="str">
        <f t="shared" si="21"/>
        <v>pos_trend</v>
      </c>
      <c r="J231">
        <f t="shared" si="22"/>
        <v>16340000</v>
      </c>
      <c r="K231">
        <f t="shared" si="23"/>
        <v>17800000</v>
      </c>
      <c r="L231">
        <f t="shared" si="24"/>
        <v>19070000</v>
      </c>
      <c r="M231">
        <f t="shared" si="25"/>
        <v>19890000</v>
      </c>
      <c r="N231">
        <f t="shared" si="26"/>
        <v>21010000</v>
      </c>
    </row>
    <row r="232" spans="1:14" x14ac:dyDescent="0.3">
      <c r="A232" s="1">
        <v>4</v>
      </c>
      <c r="B232" t="s">
        <v>589</v>
      </c>
      <c r="C232" t="s">
        <v>1731</v>
      </c>
      <c r="D232" t="s">
        <v>10166</v>
      </c>
      <c r="E232" t="s">
        <v>5459</v>
      </c>
      <c r="F232" t="s">
        <v>10167</v>
      </c>
      <c r="G232" t="s">
        <v>10168</v>
      </c>
      <c r="I232" t="str">
        <f t="shared" si="21"/>
        <v>N/A</v>
      </c>
      <c r="J232">
        <f t="shared" si="22"/>
        <v>6800000</v>
      </c>
      <c r="K232">
        <f t="shared" si="23"/>
        <v>6240000</v>
      </c>
      <c r="L232">
        <f t="shared" si="24"/>
        <v>4300000</v>
      </c>
      <c r="M232">
        <f t="shared" si="25"/>
        <v>21920000</v>
      </c>
      <c r="N232">
        <f t="shared" si="26"/>
        <v>641000</v>
      </c>
    </row>
    <row r="233" spans="1:14" x14ac:dyDescent="0.3">
      <c r="A233" s="1">
        <v>5</v>
      </c>
      <c r="B233" t="s">
        <v>593</v>
      </c>
      <c r="C233" t="s">
        <v>6747</v>
      </c>
      <c r="D233" t="s">
        <v>10169</v>
      </c>
      <c r="E233" t="s">
        <v>10170</v>
      </c>
      <c r="F233" t="s">
        <v>10171</v>
      </c>
      <c r="G233" t="s">
        <v>10172</v>
      </c>
      <c r="I233" t="str">
        <f t="shared" si="21"/>
        <v>N/A</v>
      </c>
      <c r="J233">
        <f t="shared" si="22"/>
        <v>22860000</v>
      </c>
      <c r="K233">
        <f t="shared" si="23"/>
        <v>449240000</v>
      </c>
      <c r="L233">
        <f t="shared" si="24"/>
        <v>17110000</v>
      </c>
      <c r="M233">
        <f t="shared" si="25"/>
        <v>16670000.000000002</v>
      </c>
      <c r="N233">
        <f t="shared" si="26"/>
        <v>3890000</v>
      </c>
    </row>
    <row r="234" spans="1:14" x14ac:dyDescent="0.3">
      <c r="A234" s="1">
        <v>6</v>
      </c>
      <c r="B234" t="s">
        <v>599</v>
      </c>
      <c r="C234" t="s">
        <v>10173</v>
      </c>
      <c r="D234" t="s">
        <v>10174</v>
      </c>
      <c r="E234" t="s">
        <v>252</v>
      </c>
      <c r="F234" t="s">
        <v>1519</v>
      </c>
      <c r="G234" t="s">
        <v>254</v>
      </c>
      <c r="I234" t="str">
        <f t="shared" si="21"/>
        <v>pos_trend</v>
      </c>
      <c r="J234">
        <f t="shared" si="22"/>
        <v>814590000</v>
      </c>
      <c r="K234">
        <f t="shared" si="23"/>
        <v>940970000</v>
      </c>
      <c r="L234">
        <f t="shared" si="24"/>
        <v>1050000000</v>
      </c>
      <c r="M234">
        <f t="shared" si="25"/>
        <v>1220000000</v>
      </c>
      <c r="N234" t="str">
        <f t="shared" si="26"/>
        <v>N/A</v>
      </c>
    </row>
    <row r="235" spans="1:14" x14ac:dyDescent="0.3">
      <c r="A235" s="1">
        <v>7</v>
      </c>
      <c r="B235" t="s">
        <v>605</v>
      </c>
      <c r="C235" t="s">
        <v>254</v>
      </c>
      <c r="D235" t="s">
        <v>254</v>
      </c>
      <c r="E235" t="s">
        <v>254</v>
      </c>
      <c r="F235" t="s">
        <v>254</v>
      </c>
      <c r="G235" t="s">
        <v>254</v>
      </c>
      <c r="I235" t="str">
        <f t="shared" si="21"/>
        <v>N/A</v>
      </c>
      <c r="J235" t="str">
        <f t="shared" si="22"/>
        <v>N/A</v>
      </c>
      <c r="K235" t="str">
        <f t="shared" si="23"/>
        <v>N/A</v>
      </c>
      <c r="L235" t="str">
        <f t="shared" si="24"/>
        <v>N/A</v>
      </c>
      <c r="M235" t="str">
        <f t="shared" si="25"/>
        <v>N/A</v>
      </c>
      <c r="N235" t="str">
        <f t="shared" si="26"/>
        <v>N/A</v>
      </c>
    </row>
    <row r="236" spans="1:14" x14ac:dyDescent="0.3">
      <c r="A236" s="1">
        <v>8</v>
      </c>
      <c r="B236" t="s">
        <v>606</v>
      </c>
      <c r="C236" t="s">
        <v>254</v>
      </c>
      <c r="D236" t="s">
        <v>254</v>
      </c>
      <c r="E236" t="s">
        <v>254</v>
      </c>
      <c r="F236" t="s">
        <v>254</v>
      </c>
      <c r="G236" t="s">
        <v>254</v>
      </c>
      <c r="I236" t="str">
        <f t="shared" si="21"/>
        <v>N/A</v>
      </c>
      <c r="J236" t="str">
        <f t="shared" si="22"/>
        <v>N/A</v>
      </c>
      <c r="K236" t="str">
        <f t="shared" si="23"/>
        <v>N/A</v>
      </c>
      <c r="L236" t="str">
        <f t="shared" si="24"/>
        <v>N/A</v>
      </c>
      <c r="M236" t="str">
        <f t="shared" si="25"/>
        <v>N/A</v>
      </c>
      <c r="N236" t="str">
        <f t="shared" si="26"/>
        <v>N/A</v>
      </c>
    </row>
    <row r="237" spans="1:14" x14ac:dyDescent="0.3">
      <c r="A237" s="1">
        <v>9</v>
      </c>
      <c r="B237" t="s">
        <v>607</v>
      </c>
      <c r="C237" t="s">
        <v>254</v>
      </c>
      <c r="D237" t="s">
        <v>254</v>
      </c>
      <c r="E237" t="s">
        <v>254</v>
      </c>
      <c r="F237" t="s">
        <v>254</v>
      </c>
      <c r="G237" t="s">
        <v>254</v>
      </c>
      <c r="I237" t="str">
        <f t="shared" si="21"/>
        <v>N/A</v>
      </c>
      <c r="J237" t="str">
        <f t="shared" si="22"/>
        <v>N/A</v>
      </c>
      <c r="K237" t="str">
        <f t="shared" si="23"/>
        <v>N/A</v>
      </c>
      <c r="L237" t="str">
        <f t="shared" si="24"/>
        <v>N/A</v>
      </c>
      <c r="M237" t="str">
        <f t="shared" si="25"/>
        <v>N/A</v>
      </c>
      <c r="N237" t="str">
        <f t="shared" si="26"/>
        <v>N/A</v>
      </c>
    </row>
    <row r="238" spans="1:14" x14ac:dyDescent="0.3">
      <c r="A238" s="1">
        <v>10</v>
      </c>
      <c r="B238" t="s">
        <v>608</v>
      </c>
      <c r="C238" t="s">
        <v>10175</v>
      </c>
      <c r="D238" t="s">
        <v>10176</v>
      </c>
      <c r="E238" t="s">
        <v>10177</v>
      </c>
      <c r="F238" t="s">
        <v>10178</v>
      </c>
      <c r="G238" t="s">
        <v>2808</v>
      </c>
      <c r="I238" t="str">
        <f t="shared" si="21"/>
        <v>neg_trend</v>
      </c>
      <c r="J238">
        <f t="shared" si="22"/>
        <v>188600000</v>
      </c>
      <c r="K238">
        <f t="shared" si="23"/>
        <v>188470000</v>
      </c>
      <c r="L238">
        <f t="shared" si="24"/>
        <v>149180000</v>
      </c>
      <c r="M238">
        <f t="shared" si="25"/>
        <v>66750000</v>
      </c>
      <c r="N238">
        <f t="shared" si="26"/>
        <v>3460000</v>
      </c>
    </row>
    <row r="239" spans="1:14" x14ac:dyDescent="0.3">
      <c r="A239" s="1">
        <v>11</v>
      </c>
      <c r="B239" t="s">
        <v>614</v>
      </c>
      <c r="C239" t="s">
        <v>10179</v>
      </c>
      <c r="D239" t="s">
        <v>10180</v>
      </c>
      <c r="E239" t="s">
        <v>254</v>
      </c>
      <c r="F239" t="s">
        <v>254</v>
      </c>
      <c r="G239" t="s">
        <v>254</v>
      </c>
      <c r="I239" t="str">
        <f t="shared" si="21"/>
        <v>N/A</v>
      </c>
      <c r="J239">
        <f t="shared" si="22"/>
        <v>105840000</v>
      </c>
      <c r="K239">
        <f t="shared" si="23"/>
        <v>110910000</v>
      </c>
      <c r="L239" t="str">
        <f t="shared" si="24"/>
        <v>N/A</v>
      </c>
      <c r="M239" t="str">
        <f t="shared" si="25"/>
        <v>N/A</v>
      </c>
      <c r="N239" t="str">
        <f t="shared" si="26"/>
        <v>N/A</v>
      </c>
    </row>
    <row r="240" spans="1:14" x14ac:dyDescent="0.3">
      <c r="A240" s="1">
        <v>12</v>
      </c>
      <c r="B240" t="s">
        <v>620</v>
      </c>
      <c r="C240" t="s">
        <v>10181</v>
      </c>
      <c r="D240" t="s">
        <v>9615</v>
      </c>
      <c r="E240" t="s">
        <v>254</v>
      </c>
      <c r="F240" t="s">
        <v>10178</v>
      </c>
      <c r="G240" t="s">
        <v>254</v>
      </c>
      <c r="I240" t="str">
        <f t="shared" si="21"/>
        <v>N/A</v>
      </c>
      <c r="J240">
        <f t="shared" si="22"/>
        <v>82760000</v>
      </c>
      <c r="K240">
        <f t="shared" si="23"/>
        <v>77560000</v>
      </c>
      <c r="L240" t="str">
        <f t="shared" si="24"/>
        <v>N/A</v>
      </c>
      <c r="M240">
        <f t="shared" si="25"/>
        <v>66750000</v>
      </c>
      <c r="N240" t="str">
        <f t="shared" si="26"/>
        <v>N/A</v>
      </c>
    </row>
    <row r="241" spans="1:14" x14ac:dyDescent="0.3">
      <c r="A241" s="1">
        <v>13</v>
      </c>
      <c r="B241" t="s">
        <v>626</v>
      </c>
      <c r="C241" t="s">
        <v>10182</v>
      </c>
      <c r="D241" t="s">
        <v>9604</v>
      </c>
      <c r="E241" t="s">
        <v>10183</v>
      </c>
      <c r="F241" t="s">
        <v>10184</v>
      </c>
      <c r="G241" t="s">
        <v>9171</v>
      </c>
      <c r="I241" t="str">
        <f t="shared" si="21"/>
        <v>N/A</v>
      </c>
      <c r="J241">
        <f t="shared" si="22"/>
        <v>25250000</v>
      </c>
      <c r="K241">
        <f t="shared" si="23"/>
        <v>23820000</v>
      </c>
      <c r="L241">
        <f t="shared" si="24"/>
        <v>24820000</v>
      </c>
      <c r="M241">
        <f t="shared" si="25"/>
        <v>13660000</v>
      </c>
      <c r="N241">
        <f t="shared" si="26"/>
        <v>11320000</v>
      </c>
    </row>
    <row r="242" spans="1:14" x14ac:dyDescent="0.3">
      <c r="A242" s="1">
        <v>14</v>
      </c>
      <c r="B242" t="s">
        <v>632</v>
      </c>
      <c r="C242" t="s">
        <v>10185</v>
      </c>
      <c r="D242" t="s">
        <v>2716</v>
      </c>
      <c r="E242" t="s">
        <v>10186</v>
      </c>
      <c r="F242" t="s">
        <v>2149</v>
      </c>
      <c r="G242" t="s">
        <v>9171</v>
      </c>
      <c r="I242" t="str">
        <f t="shared" si="21"/>
        <v>pos_trend</v>
      </c>
      <c r="J242">
        <f t="shared" si="22"/>
        <v>6520000</v>
      </c>
      <c r="K242">
        <f t="shared" si="23"/>
        <v>7680000</v>
      </c>
      <c r="L242">
        <f t="shared" si="24"/>
        <v>9470000</v>
      </c>
      <c r="M242">
        <f t="shared" si="25"/>
        <v>10240000</v>
      </c>
      <c r="N242">
        <f t="shared" si="26"/>
        <v>11320000</v>
      </c>
    </row>
    <row r="243" spans="1:14" x14ac:dyDescent="0.3">
      <c r="A243" s="1">
        <v>15</v>
      </c>
      <c r="B243" t="s">
        <v>635</v>
      </c>
      <c r="C243" t="s">
        <v>1439</v>
      </c>
      <c r="D243" t="s">
        <v>1511</v>
      </c>
      <c r="E243" t="s">
        <v>1439</v>
      </c>
      <c r="F243" t="s">
        <v>749</v>
      </c>
      <c r="G243" t="s">
        <v>10187</v>
      </c>
      <c r="I243" t="str">
        <f t="shared" si="21"/>
        <v>N/A</v>
      </c>
      <c r="J243">
        <f t="shared" si="22"/>
        <v>1600000000</v>
      </c>
      <c r="K243">
        <f t="shared" si="23"/>
        <v>1540000000</v>
      </c>
      <c r="L243">
        <f t="shared" si="24"/>
        <v>1600000000</v>
      </c>
      <c r="M243">
        <f t="shared" si="25"/>
        <v>1140000000</v>
      </c>
      <c r="N243">
        <f t="shared" si="26"/>
        <v>768160000</v>
      </c>
    </row>
    <row r="244" spans="1:14" x14ac:dyDescent="0.3">
      <c r="A244" s="1">
        <v>16</v>
      </c>
      <c r="B244" t="s">
        <v>640</v>
      </c>
      <c r="C244" t="s">
        <v>254</v>
      </c>
      <c r="D244" t="s">
        <v>303</v>
      </c>
      <c r="E244" t="s">
        <v>10188</v>
      </c>
      <c r="F244" t="s">
        <v>10189</v>
      </c>
      <c r="G244" t="s">
        <v>9638</v>
      </c>
      <c r="I244" t="str">
        <f t="shared" si="21"/>
        <v>N/A</v>
      </c>
      <c r="J244" t="str">
        <f t="shared" si="22"/>
        <v>N/A</v>
      </c>
      <c r="K244">
        <f t="shared" si="23"/>
        <v>-3.2899999999999999E-2</v>
      </c>
      <c r="L244">
        <f t="shared" si="24"/>
        <v>3.49E-2</v>
      </c>
      <c r="M244">
        <f t="shared" si="25"/>
        <v>-0.28739999999999999</v>
      </c>
      <c r="N244">
        <f t="shared" si="26"/>
        <v>-0.3251</v>
      </c>
    </row>
    <row r="245" spans="1:14" x14ac:dyDescent="0.3">
      <c r="I245" t="str">
        <f t="shared" si="21"/>
        <v>N/A</v>
      </c>
      <c r="J245" t="str">
        <f t="shared" si="22"/>
        <v>N/A</v>
      </c>
      <c r="K245" t="str">
        <f t="shared" si="23"/>
        <v>N/A</v>
      </c>
      <c r="L245" t="str">
        <f t="shared" si="24"/>
        <v>N/A</v>
      </c>
      <c r="M245" t="str">
        <f t="shared" si="25"/>
        <v>N/A</v>
      </c>
      <c r="N245" t="str">
        <f t="shared" si="26"/>
        <v>N/A</v>
      </c>
    </row>
    <row r="246" spans="1:14" x14ac:dyDescent="0.3">
      <c r="B246" s="1" t="s">
        <v>307</v>
      </c>
      <c r="C246" s="1" t="s">
        <v>242</v>
      </c>
      <c r="D246" s="1" t="s">
        <v>243</v>
      </c>
      <c r="E246" s="1" t="s">
        <v>244</v>
      </c>
      <c r="F246" s="1" t="s">
        <v>245</v>
      </c>
      <c r="G246" s="1" t="s">
        <v>246</v>
      </c>
      <c r="H246" s="1" t="s">
        <v>247</v>
      </c>
      <c r="I246" t="str">
        <f t="shared" si="21"/>
        <v>pos_trend</v>
      </c>
      <c r="J246">
        <f t="shared" si="22"/>
        <v>2012</v>
      </c>
      <c r="K246">
        <f t="shared" si="23"/>
        <v>2013</v>
      </c>
      <c r="L246">
        <f t="shared" si="24"/>
        <v>2014</v>
      </c>
      <c r="M246">
        <f t="shared" si="25"/>
        <v>2015</v>
      </c>
      <c r="N246">
        <f t="shared" si="26"/>
        <v>2016</v>
      </c>
    </row>
    <row r="247" spans="1:14" x14ac:dyDescent="0.3">
      <c r="A247" s="1">
        <v>0</v>
      </c>
      <c r="B247" t="s">
        <v>645</v>
      </c>
      <c r="C247" t="s">
        <v>10190</v>
      </c>
      <c r="D247" t="s">
        <v>10191</v>
      </c>
      <c r="E247" t="s">
        <v>10192</v>
      </c>
      <c r="F247" t="s">
        <v>10193</v>
      </c>
      <c r="G247" t="s">
        <v>10194</v>
      </c>
      <c r="I247" t="str">
        <f t="shared" si="21"/>
        <v>N/A</v>
      </c>
      <c r="J247">
        <f t="shared" si="22"/>
        <v>38240000</v>
      </c>
      <c r="K247">
        <f t="shared" si="23"/>
        <v>41390000</v>
      </c>
      <c r="L247">
        <f t="shared" si="24"/>
        <v>48580000</v>
      </c>
      <c r="M247">
        <f t="shared" si="25"/>
        <v>48650000</v>
      </c>
      <c r="N247">
        <f t="shared" si="26"/>
        <v>38470000</v>
      </c>
    </row>
    <row r="248" spans="1:14" x14ac:dyDescent="0.3">
      <c r="A248" s="1">
        <v>1</v>
      </c>
      <c r="B248" t="s">
        <v>651</v>
      </c>
      <c r="C248" t="s">
        <v>254</v>
      </c>
      <c r="D248" t="s">
        <v>254</v>
      </c>
      <c r="E248" t="s">
        <v>254</v>
      </c>
      <c r="F248" t="s">
        <v>254</v>
      </c>
      <c r="G248" t="s">
        <v>254</v>
      </c>
      <c r="I248" t="str">
        <f t="shared" si="21"/>
        <v>N/A</v>
      </c>
      <c r="J248" t="str">
        <f t="shared" si="22"/>
        <v>N/A</v>
      </c>
      <c r="K248" t="str">
        <f t="shared" si="23"/>
        <v>N/A</v>
      </c>
      <c r="L248" t="str">
        <f t="shared" si="24"/>
        <v>N/A</v>
      </c>
      <c r="M248" t="str">
        <f t="shared" si="25"/>
        <v>N/A</v>
      </c>
      <c r="N248" t="str">
        <f t="shared" si="26"/>
        <v>N/A</v>
      </c>
    </row>
    <row r="249" spans="1:14" x14ac:dyDescent="0.3">
      <c r="A249" s="1">
        <v>2</v>
      </c>
      <c r="B249" t="s">
        <v>653</v>
      </c>
      <c r="C249" t="s">
        <v>10190</v>
      </c>
      <c r="D249" t="s">
        <v>10191</v>
      </c>
      <c r="E249" t="s">
        <v>10192</v>
      </c>
      <c r="F249" t="s">
        <v>10193</v>
      </c>
      <c r="G249" t="s">
        <v>10194</v>
      </c>
      <c r="I249" t="str">
        <f t="shared" si="21"/>
        <v>N/A</v>
      </c>
      <c r="J249">
        <f t="shared" si="22"/>
        <v>38240000</v>
      </c>
      <c r="K249">
        <f t="shared" si="23"/>
        <v>41390000</v>
      </c>
      <c r="L249">
        <f t="shared" si="24"/>
        <v>48580000</v>
      </c>
      <c r="M249">
        <f t="shared" si="25"/>
        <v>48650000</v>
      </c>
      <c r="N249">
        <f t="shared" si="26"/>
        <v>38470000</v>
      </c>
    </row>
    <row r="250" spans="1:14" x14ac:dyDescent="0.3">
      <c r="A250" s="1">
        <v>3</v>
      </c>
      <c r="B250" t="s">
        <v>655</v>
      </c>
      <c r="C250" t="s">
        <v>2199</v>
      </c>
      <c r="D250" t="s">
        <v>10195</v>
      </c>
      <c r="E250" t="s">
        <v>10196</v>
      </c>
      <c r="F250" t="s">
        <v>10197</v>
      </c>
      <c r="G250" t="s">
        <v>10198</v>
      </c>
      <c r="I250" t="str">
        <f t="shared" si="21"/>
        <v>N/A</v>
      </c>
      <c r="J250">
        <f t="shared" si="22"/>
        <v>61740000</v>
      </c>
      <c r="K250">
        <f t="shared" si="23"/>
        <v>45510000</v>
      </c>
      <c r="L250">
        <f t="shared" si="24"/>
        <v>50620000</v>
      </c>
      <c r="M250">
        <f t="shared" si="25"/>
        <v>54520000</v>
      </c>
      <c r="N250">
        <f t="shared" si="26"/>
        <v>47960000</v>
      </c>
    </row>
    <row r="251" spans="1:14" x14ac:dyDescent="0.3">
      <c r="A251" s="1">
        <v>4</v>
      </c>
      <c r="B251" t="s">
        <v>661</v>
      </c>
      <c r="C251" t="s">
        <v>254</v>
      </c>
      <c r="D251" t="s">
        <v>10199</v>
      </c>
      <c r="E251" t="s">
        <v>8309</v>
      </c>
      <c r="F251" t="s">
        <v>10200</v>
      </c>
      <c r="G251" t="s">
        <v>10201</v>
      </c>
      <c r="I251" t="str">
        <f t="shared" si="21"/>
        <v>N/A</v>
      </c>
      <c r="J251" t="str">
        <f t="shared" si="22"/>
        <v>N/A</v>
      </c>
      <c r="K251">
        <f t="shared" si="23"/>
        <v>-0.26290000000000002</v>
      </c>
      <c r="L251">
        <f t="shared" si="24"/>
        <v>0.11230000000000001</v>
      </c>
      <c r="M251">
        <f t="shared" si="25"/>
        <v>7.7100000000000002E-2</v>
      </c>
      <c r="N251">
        <f t="shared" si="26"/>
        <v>-0.12039999999999999</v>
      </c>
    </row>
    <row r="252" spans="1:14" x14ac:dyDescent="0.3">
      <c r="A252" s="1">
        <v>5</v>
      </c>
      <c r="B252" t="s">
        <v>666</v>
      </c>
      <c r="C252" t="s">
        <v>254</v>
      </c>
      <c r="D252" t="s">
        <v>254</v>
      </c>
      <c r="E252" t="s">
        <v>254</v>
      </c>
      <c r="F252" t="s">
        <v>8313</v>
      </c>
      <c r="G252" t="s">
        <v>8334</v>
      </c>
      <c r="I252" t="str">
        <f t="shared" ref="I252:I315" si="27">IF(AND(K252&gt; J252, L252&gt; K252, M252&gt; L252, N252&gt; M252), "pos_trend", IF(AND(K252&lt; J252, L252&lt; K252, M252&lt; L252, N252&lt; M252), "neg_trend", "N/A"))</f>
        <v>N/A</v>
      </c>
      <c r="J252" t="str">
        <f t="shared" ref="J252:J315" si="28">IFERROR(IF(TRIM(C252)="-", "N/A", IF(RIGHT(C252,1)=")",IF(RIGHT(C252,2)="T)",-1000000000000*VALUE(MID(C252,2,LEN(C252)-3)),IF(RIGHT(C252,2)="M)",-1000000*VALUE(MID(C252,2,LEN(C252)-3)),IF(RIGHT(C252,2)="B)",-1000000000*VALUE(MID(C252,2,LEN(C252)-3)),IF(RIGHT(C252,2)="k)",-1000*VALUE(MID(C252,2,LEN(C252)-3)),VALUE(SUBSTITUTE(C252,",","")))))),IF(RIGHT(C252,1)="T",1000000000000*VALUE(LEFT(C252,LEN(C252)-1)),IF(RIGHT(C252,1)="M",1000000*VALUE(LEFT(C252,LEN(C252)-1)),IF(RIGHT(C252,1)="B",1000000000*VALUE(LEFT(C252,LEN(C252)-1)),IF(RIGHT(C252,1)="%",0.01*VALUE(LEFT(C252,LEN(C252)-1)),IF(RIGHT(C252,1)="k",1000*VALUE(LEFT(C252,LEN(C252)-1)),VALUE(SUBSTITUTE(C252,",",""))))))))),"N/A")</f>
        <v>N/A</v>
      </c>
      <c r="K252" t="str">
        <f t="shared" ref="K252:K315" si="29">IFERROR(IF(TRIM(D252)="-", "N/A", IF(RIGHT(D252,1)=")",IF(RIGHT(D252,2)="T)",-1000000000000*VALUE(MID(D252,2,LEN(D252)-3)),IF(RIGHT(D252,2)="M)",-1000000*VALUE(MID(D252,2,LEN(D252)-3)),IF(RIGHT(D252,2)="B)",-1000000000*VALUE(MID(D252,2,LEN(D252)-3)),IF(RIGHT(D252,2)="k)",-1000*VALUE(MID(D252,2,LEN(D252)-3)),VALUE(SUBSTITUTE(D252,",","")))))),IF(RIGHT(D252,1)="T",1000000000000*VALUE(LEFT(D252,LEN(D252)-1)),IF(RIGHT(D252,1)="M",1000000*VALUE(LEFT(D252,LEN(D252)-1)),IF(RIGHT(D252,1)="B",1000000000*VALUE(LEFT(D252,LEN(D252)-1)),IF(RIGHT(D252,1)="%",0.01*VALUE(LEFT(D252,LEN(D252)-1)),IF(RIGHT(D252,1)="k",1000*VALUE(LEFT(D252,LEN(D252)-1)),VALUE(SUBSTITUTE(D252,",",""))))))))),"N/A")</f>
        <v>N/A</v>
      </c>
      <c r="L252" t="str">
        <f t="shared" ref="L252:L315" si="30">IFERROR(IF(TRIM(E252)="-", "N/A", IF(RIGHT(E252,1)=")",IF(RIGHT(E252,2)="T)",-1000000000000*VALUE(MID(E252,2,LEN(E252)-3)),IF(RIGHT(E252,2)="M)",-1000000*VALUE(MID(E252,2,LEN(E252)-3)),IF(RIGHT(E252,2)="B)",-1000000000*VALUE(MID(E252,2,LEN(E252)-3)),IF(RIGHT(E252,2)="k)",-1000*VALUE(MID(E252,2,LEN(E252)-3)),VALUE(SUBSTITUTE(E252,",","")))))),IF(RIGHT(E252,1)="T",1000000000000*VALUE(LEFT(E252,LEN(E252)-1)),IF(RIGHT(E252,1)="M",1000000*VALUE(LEFT(E252,LEN(E252)-1)),IF(RIGHT(E252,1)="B",1000000000*VALUE(LEFT(E252,LEN(E252)-1)),IF(RIGHT(E252,1)="%",0.01*VALUE(LEFT(E252,LEN(E252)-1)),IF(RIGHT(E252,1)="k",1000*VALUE(LEFT(E252,LEN(E252)-1)),VALUE(SUBSTITUTE(E252,",",""))))))))),"N/A")</f>
        <v>N/A</v>
      </c>
      <c r="M252">
        <f t="shared" ref="M252:M315" si="31">IFERROR(IF(TRIM(F252)="-", "N/A", IF(RIGHT(F252,1)=")",IF(RIGHT(F252,2)="T)",-1000000000000*VALUE(MID(F252,2,LEN(F252)-3)),IF(RIGHT(F252,2)="M)",-1000000*VALUE(MID(F252,2,LEN(F252)-3)),IF(RIGHT(F252,2)="B)",-1000000000*VALUE(MID(F252,2,LEN(F252)-3)),IF(RIGHT(F252,2)="k)",-1000*VALUE(MID(F252,2,LEN(F252)-3)),VALUE(SUBSTITUTE(F252,",","")))))),IF(RIGHT(F252,1)="T",1000000000000*VALUE(LEFT(F252,LEN(F252)-1)),IF(RIGHT(F252,1)="M",1000000*VALUE(LEFT(F252,LEN(F252)-1)),IF(RIGHT(F252,1)="B",1000000000*VALUE(LEFT(F252,LEN(F252)-1)),IF(RIGHT(F252,1)="%",0.01*VALUE(LEFT(F252,LEN(F252)-1)),IF(RIGHT(F252,1)="k",1000*VALUE(LEFT(F252,LEN(F252)-1)),VALUE(SUBSTITUTE(F252,",",""))))))))),"N/A")</f>
        <v>1630000</v>
      </c>
      <c r="N252">
        <f t="shared" ref="N252:N315" si="32">IFERROR(IF(TRIM(G252)="-", "N/A", IF(RIGHT(G252,1)=")",IF(RIGHT(G252,2)="T)",-1000000000000*VALUE(MID(G252,2,LEN(G252)-3)),IF(RIGHT(G252,2)="M)",-1000000*VALUE(MID(G252,2,LEN(G252)-3)),IF(RIGHT(G252,2)="B)",-1000000000*VALUE(MID(G252,2,LEN(G252)-3)),IF(RIGHT(G252,2)="k)",-1000*VALUE(MID(G252,2,LEN(G252)-3)),VALUE(SUBSTITUTE(G252,",","")))))),IF(RIGHT(G252,1)="T",1000000000000*VALUE(LEFT(G252,LEN(G252)-1)),IF(RIGHT(G252,1)="M",1000000*VALUE(LEFT(G252,LEN(G252)-1)),IF(RIGHT(G252,1)="B",1000000000*VALUE(LEFT(G252,LEN(G252)-1)),IF(RIGHT(G252,1)="%",0.01*VALUE(LEFT(G252,LEN(G252)-1)),IF(RIGHT(G252,1)="k",1000*VALUE(LEFT(G252,LEN(G252)-1)),VALUE(SUBSTITUTE(G252,",",""))))))))),"N/A")</f>
        <v>1650000</v>
      </c>
    </row>
    <row r="253" spans="1:14" x14ac:dyDescent="0.3">
      <c r="A253" s="1">
        <v>6</v>
      </c>
      <c r="B253" t="s">
        <v>672</v>
      </c>
      <c r="C253" t="s">
        <v>10202</v>
      </c>
      <c r="D253" t="s">
        <v>10203</v>
      </c>
      <c r="E253" t="s">
        <v>10204</v>
      </c>
      <c r="F253" t="s">
        <v>10205</v>
      </c>
      <c r="G253" t="s">
        <v>10206</v>
      </c>
      <c r="I253" t="str">
        <f t="shared" si="27"/>
        <v>N/A</v>
      </c>
      <c r="J253">
        <f t="shared" si="28"/>
        <v>78020000</v>
      </c>
      <c r="K253">
        <f t="shared" si="29"/>
        <v>77750000</v>
      </c>
      <c r="L253">
        <f t="shared" si="30"/>
        <v>96950000</v>
      </c>
      <c r="M253">
        <f t="shared" si="31"/>
        <v>64750000</v>
      </c>
      <c r="N253">
        <f t="shared" si="32"/>
        <v>51740000</v>
      </c>
    </row>
    <row r="254" spans="1:14" x14ac:dyDescent="0.3">
      <c r="A254" s="1">
        <v>7</v>
      </c>
      <c r="B254" t="s">
        <v>677</v>
      </c>
      <c r="C254" t="s">
        <v>254</v>
      </c>
      <c r="D254" t="s">
        <v>254</v>
      </c>
      <c r="E254" t="s">
        <v>254</v>
      </c>
      <c r="F254" t="s">
        <v>254</v>
      </c>
      <c r="G254" t="s">
        <v>254</v>
      </c>
      <c r="I254" t="str">
        <f t="shared" si="27"/>
        <v>N/A</v>
      </c>
      <c r="J254" t="str">
        <f t="shared" si="28"/>
        <v>N/A</v>
      </c>
      <c r="K254" t="str">
        <f t="shared" si="29"/>
        <v>N/A</v>
      </c>
      <c r="L254" t="str">
        <f t="shared" si="30"/>
        <v>N/A</v>
      </c>
      <c r="M254" t="str">
        <f t="shared" si="31"/>
        <v>N/A</v>
      </c>
      <c r="N254" t="str">
        <f t="shared" si="32"/>
        <v>N/A</v>
      </c>
    </row>
    <row r="255" spans="1:14" x14ac:dyDescent="0.3">
      <c r="A255" s="1">
        <v>8</v>
      </c>
      <c r="B255" t="s">
        <v>678</v>
      </c>
      <c r="C255" t="s">
        <v>10207</v>
      </c>
      <c r="D255" t="s">
        <v>10208</v>
      </c>
      <c r="E255" t="s">
        <v>4132</v>
      </c>
      <c r="F255" t="s">
        <v>10209</v>
      </c>
      <c r="G255" t="s">
        <v>10210</v>
      </c>
      <c r="I255" t="str">
        <f t="shared" si="27"/>
        <v>N/A</v>
      </c>
      <c r="J255">
        <f t="shared" si="28"/>
        <v>35380000</v>
      </c>
      <c r="K255">
        <f t="shared" si="29"/>
        <v>38740000</v>
      </c>
      <c r="L255">
        <f t="shared" si="30"/>
        <v>50740000</v>
      </c>
      <c r="M255">
        <f t="shared" si="31"/>
        <v>21530000</v>
      </c>
      <c r="N255">
        <f t="shared" si="32"/>
        <v>25700000</v>
      </c>
    </row>
    <row r="256" spans="1:14" x14ac:dyDescent="0.3">
      <c r="A256" s="1">
        <v>9</v>
      </c>
      <c r="B256" t="s">
        <v>683</v>
      </c>
      <c r="C256" t="s">
        <v>10211</v>
      </c>
      <c r="D256" t="s">
        <v>2803</v>
      </c>
      <c r="E256" t="s">
        <v>9713</v>
      </c>
      <c r="F256" t="s">
        <v>10212</v>
      </c>
      <c r="G256" t="s">
        <v>10213</v>
      </c>
      <c r="I256" t="str">
        <f t="shared" si="27"/>
        <v>N/A</v>
      </c>
      <c r="J256">
        <f t="shared" si="28"/>
        <v>42650000</v>
      </c>
      <c r="K256">
        <f t="shared" si="29"/>
        <v>39010000</v>
      </c>
      <c r="L256">
        <f t="shared" si="30"/>
        <v>46210000</v>
      </c>
      <c r="M256">
        <f t="shared" si="31"/>
        <v>43220000</v>
      </c>
      <c r="N256">
        <f t="shared" si="32"/>
        <v>26040000</v>
      </c>
    </row>
    <row r="257" spans="1:14" x14ac:dyDescent="0.3">
      <c r="A257" s="1">
        <v>10</v>
      </c>
      <c r="B257" t="s">
        <v>689</v>
      </c>
      <c r="C257" t="s">
        <v>10214</v>
      </c>
      <c r="D257" t="s">
        <v>10215</v>
      </c>
      <c r="E257" t="s">
        <v>10216</v>
      </c>
      <c r="F257" t="s">
        <v>10217</v>
      </c>
      <c r="G257" t="s">
        <v>10218</v>
      </c>
      <c r="I257" t="str">
        <f t="shared" si="27"/>
        <v>N/A</v>
      </c>
      <c r="J257">
        <f t="shared" si="28"/>
        <v>178000000</v>
      </c>
      <c r="K257">
        <f t="shared" si="29"/>
        <v>164650000</v>
      </c>
      <c r="L257">
        <f t="shared" si="30"/>
        <v>196140000</v>
      </c>
      <c r="M257">
        <f t="shared" si="31"/>
        <v>169560000</v>
      </c>
      <c r="N257">
        <f t="shared" si="32"/>
        <v>139820000</v>
      </c>
    </row>
    <row r="258" spans="1:14" x14ac:dyDescent="0.3">
      <c r="A258" s="1">
        <v>11</v>
      </c>
      <c r="B258" t="s">
        <v>695</v>
      </c>
      <c r="C258" t="s">
        <v>10219</v>
      </c>
      <c r="D258" t="s">
        <v>10220</v>
      </c>
      <c r="E258" t="s">
        <v>10221</v>
      </c>
      <c r="F258" t="s">
        <v>10222</v>
      </c>
      <c r="G258" t="s">
        <v>10223</v>
      </c>
      <c r="I258" t="str">
        <f t="shared" si="27"/>
        <v>N/A</v>
      </c>
      <c r="J258">
        <f t="shared" si="28"/>
        <v>844910000</v>
      </c>
      <c r="K258">
        <f t="shared" si="29"/>
        <v>846690000</v>
      </c>
      <c r="L258">
        <f t="shared" si="30"/>
        <v>882570000</v>
      </c>
      <c r="M258">
        <f t="shared" si="31"/>
        <v>828660000</v>
      </c>
      <c r="N258">
        <f t="shared" si="32"/>
        <v>184750000</v>
      </c>
    </row>
    <row r="259" spans="1:14" x14ac:dyDescent="0.3">
      <c r="A259" s="1">
        <v>12</v>
      </c>
      <c r="B259" t="s">
        <v>701</v>
      </c>
      <c r="C259" t="s">
        <v>10224</v>
      </c>
      <c r="D259" t="s">
        <v>10225</v>
      </c>
      <c r="E259" t="s">
        <v>10226</v>
      </c>
      <c r="F259" t="s">
        <v>10222</v>
      </c>
      <c r="G259" t="s">
        <v>10223</v>
      </c>
      <c r="I259" t="str">
        <f t="shared" si="27"/>
        <v>N/A</v>
      </c>
      <c r="J259">
        <f t="shared" si="28"/>
        <v>776520000</v>
      </c>
      <c r="K259">
        <f t="shared" si="29"/>
        <v>776460000</v>
      </c>
      <c r="L259">
        <f t="shared" si="30"/>
        <v>743640000</v>
      </c>
      <c r="M259">
        <f t="shared" si="31"/>
        <v>828660000</v>
      </c>
      <c r="N259">
        <f t="shared" si="32"/>
        <v>184750000</v>
      </c>
    </row>
    <row r="260" spans="1:14" x14ac:dyDescent="0.3">
      <c r="A260" s="1">
        <v>13</v>
      </c>
      <c r="B260" t="s">
        <v>704</v>
      </c>
      <c r="C260" t="s">
        <v>10224</v>
      </c>
      <c r="D260" t="s">
        <v>10225</v>
      </c>
      <c r="E260" t="s">
        <v>10226</v>
      </c>
      <c r="F260" t="s">
        <v>10222</v>
      </c>
      <c r="G260" t="s">
        <v>10223</v>
      </c>
      <c r="I260" t="str">
        <f t="shared" si="27"/>
        <v>N/A</v>
      </c>
      <c r="J260">
        <f t="shared" si="28"/>
        <v>776520000</v>
      </c>
      <c r="K260">
        <f t="shared" si="29"/>
        <v>776460000</v>
      </c>
      <c r="L260">
        <f t="shared" si="30"/>
        <v>743640000</v>
      </c>
      <c r="M260">
        <f t="shared" si="31"/>
        <v>828660000</v>
      </c>
      <c r="N260">
        <f t="shared" si="32"/>
        <v>184750000</v>
      </c>
    </row>
    <row r="261" spans="1:14" x14ac:dyDescent="0.3">
      <c r="A261" s="1">
        <v>14</v>
      </c>
      <c r="B261" t="s">
        <v>705</v>
      </c>
      <c r="C261" t="s">
        <v>254</v>
      </c>
      <c r="D261" t="s">
        <v>254</v>
      </c>
      <c r="E261" t="s">
        <v>254</v>
      </c>
      <c r="F261" t="s">
        <v>254</v>
      </c>
      <c r="G261" t="s">
        <v>254</v>
      </c>
      <c r="I261" t="str">
        <f t="shared" si="27"/>
        <v>N/A</v>
      </c>
      <c r="J261" t="str">
        <f t="shared" si="28"/>
        <v>N/A</v>
      </c>
      <c r="K261" t="str">
        <f t="shared" si="29"/>
        <v>N/A</v>
      </c>
      <c r="L261" t="str">
        <f t="shared" si="30"/>
        <v>N/A</v>
      </c>
      <c r="M261" t="str">
        <f t="shared" si="31"/>
        <v>N/A</v>
      </c>
      <c r="N261" t="str">
        <f t="shared" si="32"/>
        <v>N/A</v>
      </c>
    </row>
    <row r="262" spans="1:14" x14ac:dyDescent="0.3">
      <c r="A262" s="1">
        <v>15</v>
      </c>
      <c r="B262" t="s">
        <v>706</v>
      </c>
      <c r="C262" t="s">
        <v>3980</v>
      </c>
      <c r="D262" t="s">
        <v>10227</v>
      </c>
      <c r="E262" t="s">
        <v>10228</v>
      </c>
      <c r="F262" t="s">
        <v>254</v>
      </c>
      <c r="G262" t="s">
        <v>254</v>
      </c>
      <c r="I262" t="str">
        <f t="shared" si="27"/>
        <v>N/A</v>
      </c>
      <c r="J262">
        <f t="shared" si="28"/>
        <v>68390000</v>
      </c>
      <c r="K262">
        <f t="shared" si="29"/>
        <v>70230000</v>
      </c>
      <c r="L262">
        <f t="shared" si="30"/>
        <v>138930000</v>
      </c>
      <c r="M262" t="str">
        <f t="shared" si="31"/>
        <v>N/A</v>
      </c>
      <c r="N262" t="str">
        <f t="shared" si="32"/>
        <v>N/A</v>
      </c>
    </row>
    <row r="263" spans="1:14" x14ac:dyDescent="0.3">
      <c r="A263" s="1">
        <v>16</v>
      </c>
      <c r="B263" t="s">
        <v>709</v>
      </c>
      <c r="C263" t="s">
        <v>254</v>
      </c>
      <c r="D263" t="s">
        <v>254</v>
      </c>
      <c r="E263" t="s">
        <v>254</v>
      </c>
      <c r="F263" t="s">
        <v>254</v>
      </c>
      <c r="G263" t="s">
        <v>254</v>
      </c>
      <c r="I263" t="str">
        <f t="shared" si="27"/>
        <v>N/A</v>
      </c>
      <c r="J263" t="str">
        <f t="shared" si="28"/>
        <v>N/A</v>
      </c>
      <c r="K263" t="str">
        <f t="shared" si="29"/>
        <v>N/A</v>
      </c>
      <c r="L263" t="str">
        <f t="shared" si="30"/>
        <v>N/A</v>
      </c>
      <c r="M263" t="str">
        <f t="shared" si="31"/>
        <v>N/A</v>
      </c>
      <c r="N263" t="str">
        <f t="shared" si="32"/>
        <v>N/A</v>
      </c>
    </row>
    <row r="264" spans="1:14" x14ac:dyDescent="0.3">
      <c r="A264" s="1">
        <v>17</v>
      </c>
      <c r="B264" t="s">
        <v>714</v>
      </c>
      <c r="C264" t="s">
        <v>10229</v>
      </c>
      <c r="D264" t="s">
        <v>1940</v>
      </c>
      <c r="E264" t="s">
        <v>10230</v>
      </c>
      <c r="F264" t="s">
        <v>9254</v>
      </c>
      <c r="G264" t="s">
        <v>254</v>
      </c>
      <c r="I264" t="str">
        <f t="shared" si="27"/>
        <v>N/A</v>
      </c>
      <c r="J264">
        <f t="shared" si="28"/>
        <v>185100000</v>
      </c>
      <c r="K264">
        <f t="shared" si="29"/>
        <v>164310000</v>
      </c>
      <c r="L264">
        <f t="shared" si="30"/>
        <v>147620000</v>
      </c>
      <c r="M264">
        <f t="shared" si="31"/>
        <v>5070000</v>
      </c>
      <c r="N264" t="str">
        <f t="shared" si="32"/>
        <v>N/A</v>
      </c>
    </row>
    <row r="265" spans="1:14" x14ac:dyDescent="0.3">
      <c r="A265" s="1">
        <v>18</v>
      </c>
      <c r="B265" t="s">
        <v>720</v>
      </c>
      <c r="C265" t="s">
        <v>10229</v>
      </c>
      <c r="D265" t="s">
        <v>1940</v>
      </c>
      <c r="E265" t="s">
        <v>10230</v>
      </c>
      <c r="F265" t="s">
        <v>9254</v>
      </c>
      <c r="G265" t="s">
        <v>254</v>
      </c>
      <c r="I265" t="str">
        <f t="shared" si="27"/>
        <v>N/A</v>
      </c>
      <c r="J265">
        <f t="shared" si="28"/>
        <v>185100000</v>
      </c>
      <c r="K265">
        <f t="shared" si="29"/>
        <v>164310000</v>
      </c>
      <c r="L265">
        <f t="shared" si="30"/>
        <v>147620000</v>
      </c>
      <c r="M265">
        <f t="shared" si="31"/>
        <v>5070000</v>
      </c>
      <c r="N265" t="str">
        <f t="shared" si="32"/>
        <v>N/A</v>
      </c>
    </row>
    <row r="266" spans="1:14" x14ac:dyDescent="0.3">
      <c r="A266" s="1">
        <v>19</v>
      </c>
      <c r="B266" t="s">
        <v>725</v>
      </c>
      <c r="C266" t="s">
        <v>254</v>
      </c>
      <c r="D266" t="s">
        <v>254</v>
      </c>
      <c r="E266" t="s">
        <v>254</v>
      </c>
      <c r="F266" t="s">
        <v>254</v>
      </c>
      <c r="G266" t="s">
        <v>254</v>
      </c>
      <c r="I266" t="str">
        <f t="shared" si="27"/>
        <v>N/A</v>
      </c>
      <c r="J266" t="str">
        <f t="shared" si="28"/>
        <v>N/A</v>
      </c>
      <c r="K266" t="str">
        <f t="shared" si="29"/>
        <v>N/A</v>
      </c>
      <c r="L266" t="str">
        <f t="shared" si="30"/>
        <v>N/A</v>
      </c>
      <c r="M266" t="str">
        <f t="shared" si="31"/>
        <v>N/A</v>
      </c>
      <c r="N266" t="str">
        <f t="shared" si="32"/>
        <v>N/A</v>
      </c>
    </row>
    <row r="267" spans="1:14" x14ac:dyDescent="0.3">
      <c r="A267" s="1">
        <v>20</v>
      </c>
      <c r="B267" t="s">
        <v>730</v>
      </c>
      <c r="C267" t="s">
        <v>10231</v>
      </c>
      <c r="D267" t="s">
        <v>2429</v>
      </c>
      <c r="E267" t="s">
        <v>9601</v>
      </c>
      <c r="F267" t="s">
        <v>10232</v>
      </c>
      <c r="G267" t="s">
        <v>10233</v>
      </c>
      <c r="I267" t="str">
        <f t="shared" si="27"/>
        <v>pos_trend</v>
      </c>
      <c r="J267">
        <f t="shared" si="28"/>
        <v>13670000</v>
      </c>
      <c r="K267">
        <f t="shared" si="29"/>
        <v>22410000</v>
      </c>
      <c r="L267">
        <f t="shared" si="30"/>
        <v>28190000</v>
      </c>
      <c r="M267">
        <f t="shared" si="31"/>
        <v>28560000</v>
      </c>
      <c r="N267">
        <f t="shared" si="32"/>
        <v>29180000</v>
      </c>
    </row>
    <row r="268" spans="1:14" x14ac:dyDescent="0.3">
      <c r="A268" s="1">
        <v>21</v>
      </c>
      <c r="B268" t="s">
        <v>735</v>
      </c>
      <c r="C268" t="s">
        <v>10231</v>
      </c>
      <c r="D268" t="s">
        <v>2429</v>
      </c>
      <c r="E268" t="s">
        <v>9601</v>
      </c>
      <c r="F268" t="s">
        <v>10232</v>
      </c>
      <c r="G268" t="s">
        <v>10233</v>
      </c>
      <c r="I268" t="str">
        <f t="shared" si="27"/>
        <v>pos_trend</v>
      </c>
      <c r="J268">
        <f t="shared" si="28"/>
        <v>13670000</v>
      </c>
      <c r="K268">
        <f t="shared" si="29"/>
        <v>22410000</v>
      </c>
      <c r="L268">
        <f t="shared" si="30"/>
        <v>28190000</v>
      </c>
      <c r="M268">
        <f t="shared" si="31"/>
        <v>28560000</v>
      </c>
      <c r="N268">
        <f t="shared" si="32"/>
        <v>29180000</v>
      </c>
    </row>
    <row r="269" spans="1:14" x14ac:dyDescent="0.3">
      <c r="A269" s="1">
        <v>22</v>
      </c>
      <c r="B269" t="s">
        <v>741</v>
      </c>
      <c r="C269" t="s">
        <v>254</v>
      </c>
      <c r="D269" t="s">
        <v>254</v>
      </c>
      <c r="E269" t="s">
        <v>254</v>
      </c>
      <c r="F269" t="s">
        <v>254</v>
      </c>
      <c r="G269" t="s">
        <v>254</v>
      </c>
      <c r="I269" t="str">
        <f t="shared" si="27"/>
        <v>N/A</v>
      </c>
      <c r="J269" t="str">
        <f t="shared" si="28"/>
        <v>N/A</v>
      </c>
      <c r="K269" t="str">
        <f t="shared" si="29"/>
        <v>N/A</v>
      </c>
      <c r="L269" t="str">
        <f t="shared" si="30"/>
        <v>N/A</v>
      </c>
      <c r="M269" t="str">
        <f t="shared" si="31"/>
        <v>N/A</v>
      </c>
      <c r="N269" t="str">
        <f t="shared" si="32"/>
        <v>N/A</v>
      </c>
    </row>
    <row r="270" spans="1:14" x14ac:dyDescent="0.3">
      <c r="A270" s="1">
        <v>23</v>
      </c>
      <c r="B270" t="s">
        <v>747</v>
      </c>
      <c r="C270" t="s">
        <v>1519</v>
      </c>
      <c r="D270" t="s">
        <v>2189</v>
      </c>
      <c r="E270" t="s">
        <v>611</v>
      </c>
      <c r="F270" t="s">
        <v>251</v>
      </c>
      <c r="G270" t="s">
        <v>10234</v>
      </c>
      <c r="I270" t="str">
        <f t="shared" si="27"/>
        <v>N/A</v>
      </c>
      <c r="J270">
        <f t="shared" si="28"/>
        <v>1220000000</v>
      </c>
      <c r="K270">
        <f t="shared" si="29"/>
        <v>1200000000</v>
      </c>
      <c r="L270">
        <f t="shared" si="30"/>
        <v>1250000000</v>
      </c>
      <c r="M270">
        <f t="shared" si="31"/>
        <v>1030000000</v>
      </c>
      <c r="N270">
        <f t="shared" si="32"/>
        <v>353750000</v>
      </c>
    </row>
    <row r="271" spans="1:14" x14ac:dyDescent="0.3">
      <c r="A271" s="1">
        <v>24</v>
      </c>
      <c r="B271" t="s">
        <v>753</v>
      </c>
      <c r="C271" t="s">
        <v>254</v>
      </c>
      <c r="D271" t="s">
        <v>254</v>
      </c>
      <c r="E271" t="s">
        <v>254</v>
      </c>
      <c r="F271" t="s">
        <v>254</v>
      </c>
      <c r="G271" t="s">
        <v>254</v>
      </c>
      <c r="I271" t="str">
        <f t="shared" si="27"/>
        <v>N/A</v>
      </c>
      <c r="J271" t="str">
        <f t="shared" si="28"/>
        <v>N/A</v>
      </c>
      <c r="K271" t="str">
        <f t="shared" si="29"/>
        <v>N/A</v>
      </c>
      <c r="L271" t="str">
        <f t="shared" si="30"/>
        <v>N/A</v>
      </c>
      <c r="M271" t="str">
        <f t="shared" si="31"/>
        <v>N/A</v>
      </c>
      <c r="N271" t="str">
        <f t="shared" si="32"/>
        <v>N/A</v>
      </c>
    </row>
    <row r="272" spans="1:14" x14ac:dyDescent="0.3">
      <c r="A272" s="1">
        <v>25</v>
      </c>
      <c r="B272" t="s">
        <v>754</v>
      </c>
      <c r="C272" t="s">
        <v>10235</v>
      </c>
      <c r="D272" t="s">
        <v>10236</v>
      </c>
      <c r="E272" t="s">
        <v>10237</v>
      </c>
      <c r="F272" t="s">
        <v>10238</v>
      </c>
      <c r="G272" t="s">
        <v>10239</v>
      </c>
      <c r="I272" t="str">
        <f t="shared" si="27"/>
        <v>N/A</v>
      </c>
      <c r="J272">
        <f t="shared" si="28"/>
        <v>0.76549999999999996</v>
      </c>
      <c r="K272">
        <f t="shared" si="29"/>
        <v>0.77629999999999999</v>
      </c>
      <c r="L272">
        <f t="shared" si="30"/>
        <v>0.78549999999999998</v>
      </c>
      <c r="M272">
        <f t="shared" si="31"/>
        <v>0.90659999999999996</v>
      </c>
      <c r="N272">
        <f t="shared" si="32"/>
        <v>0.46049999999999996</v>
      </c>
    </row>
    <row r="273" spans="1:14" x14ac:dyDescent="0.3">
      <c r="A273" s="1">
        <v>26</v>
      </c>
      <c r="B273" t="s">
        <v>760</v>
      </c>
      <c r="C273" t="s">
        <v>254</v>
      </c>
      <c r="D273" t="s">
        <v>254</v>
      </c>
      <c r="E273" t="s">
        <v>254</v>
      </c>
      <c r="F273" t="s">
        <v>254</v>
      </c>
      <c r="G273" t="s">
        <v>254</v>
      </c>
      <c r="I273" t="str">
        <f t="shared" si="27"/>
        <v>N/A</v>
      </c>
      <c r="J273" t="str">
        <f t="shared" si="28"/>
        <v>N/A</v>
      </c>
      <c r="K273" t="str">
        <f t="shared" si="29"/>
        <v>N/A</v>
      </c>
      <c r="L273" t="str">
        <f t="shared" si="30"/>
        <v>N/A</v>
      </c>
      <c r="M273" t="str">
        <f t="shared" si="31"/>
        <v>N/A</v>
      </c>
      <c r="N273" t="str">
        <f t="shared" si="32"/>
        <v>N/A</v>
      </c>
    </row>
    <row r="274" spans="1:14" x14ac:dyDescent="0.3">
      <c r="A274" s="1">
        <v>27</v>
      </c>
      <c r="B274" t="s">
        <v>761</v>
      </c>
      <c r="C274" t="s">
        <v>254</v>
      </c>
      <c r="D274" t="s">
        <v>254</v>
      </c>
      <c r="E274" t="s">
        <v>254</v>
      </c>
      <c r="F274" t="s">
        <v>254</v>
      </c>
      <c r="G274" t="s">
        <v>254</v>
      </c>
      <c r="I274" t="str">
        <f t="shared" si="27"/>
        <v>N/A</v>
      </c>
      <c r="J274" t="str">
        <f t="shared" si="28"/>
        <v>N/A</v>
      </c>
      <c r="K274" t="str">
        <f t="shared" si="29"/>
        <v>N/A</v>
      </c>
      <c r="L274" t="str">
        <f t="shared" si="30"/>
        <v>N/A</v>
      </c>
      <c r="M274" t="str">
        <f t="shared" si="31"/>
        <v>N/A</v>
      </c>
      <c r="N274" t="str">
        <f t="shared" si="32"/>
        <v>N/A</v>
      </c>
    </row>
    <row r="275" spans="1:14" x14ac:dyDescent="0.3">
      <c r="A275" s="1">
        <v>28</v>
      </c>
      <c r="B275" t="s">
        <v>762</v>
      </c>
      <c r="C275" t="s">
        <v>254</v>
      </c>
      <c r="D275" t="s">
        <v>254</v>
      </c>
      <c r="E275" t="s">
        <v>254</v>
      </c>
      <c r="F275" t="s">
        <v>254</v>
      </c>
      <c r="G275" t="s">
        <v>254</v>
      </c>
      <c r="I275" t="str">
        <f t="shared" si="27"/>
        <v>N/A</v>
      </c>
      <c r="J275" t="str">
        <f t="shared" si="28"/>
        <v>N/A</v>
      </c>
      <c r="K275" t="str">
        <f t="shared" si="29"/>
        <v>N/A</v>
      </c>
      <c r="L275" t="str">
        <f t="shared" si="30"/>
        <v>N/A</v>
      </c>
      <c r="M275" t="str">
        <f t="shared" si="31"/>
        <v>N/A</v>
      </c>
      <c r="N275" t="str">
        <f t="shared" si="32"/>
        <v>N/A</v>
      </c>
    </row>
    <row r="276" spans="1:14" x14ac:dyDescent="0.3">
      <c r="A276" s="1">
        <v>29</v>
      </c>
      <c r="B276" t="s">
        <v>763</v>
      </c>
      <c r="C276" t="s">
        <v>10240</v>
      </c>
      <c r="D276" t="s">
        <v>10241</v>
      </c>
      <c r="E276" t="s">
        <v>10242</v>
      </c>
      <c r="F276" t="s">
        <v>10243</v>
      </c>
      <c r="G276" t="s">
        <v>10244</v>
      </c>
      <c r="I276" t="str">
        <f t="shared" si="27"/>
        <v>N/A</v>
      </c>
      <c r="J276">
        <f t="shared" si="28"/>
        <v>374250000</v>
      </c>
      <c r="K276">
        <f t="shared" si="29"/>
        <v>345290000</v>
      </c>
      <c r="L276">
        <f t="shared" si="30"/>
        <v>342650000</v>
      </c>
      <c r="M276">
        <f t="shared" si="31"/>
        <v>106340000</v>
      </c>
      <c r="N276">
        <f t="shared" si="32"/>
        <v>414410000</v>
      </c>
    </row>
    <row r="277" spans="1:14" x14ac:dyDescent="0.3">
      <c r="A277" s="1">
        <v>30</v>
      </c>
      <c r="B277" t="s">
        <v>769</v>
      </c>
      <c r="C277" t="s">
        <v>10065</v>
      </c>
      <c r="D277" t="s">
        <v>10065</v>
      </c>
      <c r="E277" t="s">
        <v>10065</v>
      </c>
      <c r="F277" t="s">
        <v>10065</v>
      </c>
      <c r="G277" t="s">
        <v>10245</v>
      </c>
      <c r="I277" t="str">
        <f t="shared" si="27"/>
        <v>N/A</v>
      </c>
      <c r="J277">
        <f t="shared" si="28"/>
        <v>435000</v>
      </c>
      <c r="K277">
        <f t="shared" si="29"/>
        <v>435000</v>
      </c>
      <c r="L277">
        <f t="shared" si="30"/>
        <v>435000</v>
      </c>
      <c r="M277">
        <f t="shared" si="31"/>
        <v>435000</v>
      </c>
      <c r="N277">
        <f t="shared" si="32"/>
        <v>261000</v>
      </c>
    </row>
    <row r="278" spans="1:14" x14ac:dyDescent="0.3">
      <c r="A278" s="1">
        <v>31</v>
      </c>
      <c r="B278" t="s">
        <v>773</v>
      </c>
      <c r="C278" t="s">
        <v>5389</v>
      </c>
      <c r="D278" t="s">
        <v>10246</v>
      </c>
      <c r="E278" t="s">
        <v>10247</v>
      </c>
      <c r="F278" t="s">
        <v>10248</v>
      </c>
      <c r="G278" t="s">
        <v>254</v>
      </c>
      <c r="I278" t="str">
        <f t="shared" si="27"/>
        <v>N/A</v>
      </c>
      <c r="J278">
        <f t="shared" si="28"/>
        <v>34510000</v>
      </c>
      <c r="K278">
        <f t="shared" si="29"/>
        <v>-6730000</v>
      </c>
      <c r="L278">
        <f t="shared" si="30"/>
        <v>-15070000</v>
      </c>
      <c r="M278">
        <f t="shared" si="31"/>
        <v>-256810000</v>
      </c>
      <c r="N278" t="str">
        <f t="shared" si="32"/>
        <v>N/A</v>
      </c>
    </row>
    <row r="279" spans="1:14" x14ac:dyDescent="0.3">
      <c r="A279" s="1">
        <v>32</v>
      </c>
      <c r="B279" t="s">
        <v>779</v>
      </c>
      <c r="C279" t="s">
        <v>254</v>
      </c>
      <c r="D279" t="s">
        <v>254</v>
      </c>
      <c r="E279" t="s">
        <v>254</v>
      </c>
      <c r="F279" t="s">
        <v>254</v>
      </c>
      <c r="G279" t="s">
        <v>254</v>
      </c>
      <c r="I279" t="str">
        <f t="shared" si="27"/>
        <v>N/A</v>
      </c>
      <c r="J279" t="str">
        <f t="shared" si="28"/>
        <v>N/A</v>
      </c>
      <c r="K279" t="str">
        <f t="shared" si="29"/>
        <v>N/A</v>
      </c>
      <c r="L279" t="str">
        <f t="shared" si="30"/>
        <v>N/A</v>
      </c>
      <c r="M279" t="str">
        <f t="shared" si="31"/>
        <v>N/A</v>
      </c>
      <c r="N279" t="str">
        <f t="shared" si="32"/>
        <v>N/A</v>
      </c>
    </row>
    <row r="280" spans="1:14" x14ac:dyDescent="0.3">
      <c r="A280" s="1">
        <v>33</v>
      </c>
      <c r="B280" t="s">
        <v>780</v>
      </c>
      <c r="C280" t="s">
        <v>254</v>
      </c>
      <c r="D280" t="s">
        <v>254</v>
      </c>
      <c r="E280" t="s">
        <v>254</v>
      </c>
      <c r="F280" t="s">
        <v>254</v>
      </c>
      <c r="G280" t="s">
        <v>254</v>
      </c>
      <c r="I280" t="str">
        <f t="shared" si="27"/>
        <v>N/A</v>
      </c>
      <c r="J280" t="str">
        <f t="shared" si="28"/>
        <v>N/A</v>
      </c>
      <c r="K280" t="str">
        <f t="shared" si="29"/>
        <v>N/A</v>
      </c>
      <c r="L280" t="str">
        <f t="shared" si="30"/>
        <v>N/A</v>
      </c>
      <c r="M280" t="str">
        <f t="shared" si="31"/>
        <v>N/A</v>
      </c>
      <c r="N280" t="str">
        <f t="shared" si="32"/>
        <v>N/A</v>
      </c>
    </row>
    <row r="281" spans="1:14" x14ac:dyDescent="0.3">
      <c r="A281" s="1">
        <v>34</v>
      </c>
      <c r="B281" t="s">
        <v>786</v>
      </c>
      <c r="C281" t="s">
        <v>254</v>
      </c>
      <c r="D281" t="s">
        <v>254</v>
      </c>
      <c r="E281" t="s">
        <v>254</v>
      </c>
      <c r="F281" t="s">
        <v>254</v>
      </c>
      <c r="G281" t="s">
        <v>254</v>
      </c>
      <c r="I281" t="str">
        <f t="shared" si="27"/>
        <v>N/A</v>
      </c>
      <c r="J281" t="str">
        <f t="shared" si="28"/>
        <v>N/A</v>
      </c>
      <c r="K281" t="str">
        <f t="shared" si="29"/>
        <v>N/A</v>
      </c>
      <c r="L281" t="str">
        <f t="shared" si="30"/>
        <v>N/A</v>
      </c>
      <c r="M281" t="str">
        <f t="shared" si="31"/>
        <v>N/A</v>
      </c>
      <c r="N281" t="str">
        <f t="shared" si="32"/>
        <v>N/A</v>
      </c>
    </row>
    <row r="282" spans="1:14" x14ac:dyDescent="0.3">
      <c r="A282" s="1">
        <v>35</v>
      </c>
      <c r="B282" t="s">
        <v>788</v>
      </c>
      <c r="C282" t="s">
        <v>254</v>
      </c>
      <c r="D282" t="s">
        <v>254</v>
      </c>
      <c r="E282" t="s">
        <v>254</v>
      </c>
      <c r="F282" t="s">
        <v>254</v>
      </c>
      <c r="G282" t="s">
        <v>254</v>
      </c>
      <c r="I282" t="str">
        <f t="shared" si="27"/>
        <v>N/A</v>
      </c>
      <c r="J282" t="str">
        <f t="shared" si="28"/>
        <v>N/A</v>
      </c>
      <c r="K282" t="str">
        <f t="shared" si="29"/>
        <v>N/A</v>
      </c>
      <c r="L282" t="str">
        <f t="shared" si="30"/>
        <v>N/A</v>
      </c>
      <c r="M282" t="str">
        <f t="shared" si="31"/>
        <v>N/A</v>
      </c>
      <c r="N282" t="str">
        <f t="shared" si="32"/>
        <v>N/A</v>
      </c>
    </row>
    <row r="283" spans="1:14" x14ac:dyDescent="0.3">
      <c r="A283" s="1">
        <v>36</v>
      </c>
      <c r="B283" t="s">
        <v>789</v>
      </c>
      <c r="C283" t="s">
        <v>10249</v>
      </c>
      <c r="D283" t="s">
        <v>2387</v>
      </c>
      <c r="E283" t="s">
        <v>10250</v>
      </c>
      <c r="F283" t="s">
        <v>10251</v>
      </c>
      <c r="G283" t="s">
        <v>10252</v>
      </c>
      <c r="I283" t="str">
        <f t="shared" si="27"/>
        <v>N/A</v>
      </c>
      <c r="J283">
        <f t="shared" si="28"/>
        <v>-16390000</v>
      </c>
      <c r="K283">
        <f t="shared" si="29"/>
        <v>-12100000</v>
      </c>
      <c r="L283">
        <f t="shared" si="30"/>
        <v>-12640000</v>
      </c>
      <c r="M283">
        <f t="shared" si="31"/>
        <v>-12010000</v>
      </c>
      <c r="N283">
        <f t="shared" si="32"/>
        <v>-3480000</v>
      </c>
    </row>
    <row r="284" spans="1:14" x14ac:dyDescent="0.3">
      <c r="A284" s="1">
        <v>37</v>
      </c>
      <c r="B284" t="s">
        <v>795</v>
      </c>
      <c r="C284" t="s">
        <v>10253</v>
      </c>
      <c r="D284" t="s">
        <v>10254</v>
      </c>
      <c r="E284" t="s">
        <v>10255</v>
      </c>
      <c r="F284" t="s">
        <v>6279</v>
      </c>
      <c r="G284" t="s">
        <v>10256</v>
      </c>
      <c r="I284" t="str">
        <f t="shared" si="27"/>
        <v>N/A</v>
      </c>
      <c r="J284">
        <f t="shared" si="28"/>
        <v>0.23449999999999999</v>
      </c>
      <c r="K284">
        <f t="shared" si="29"/>
        <v>0.22370000000000001</v>
      </c>
      <c r="L284">
        <f t="shared" si="30"/>
        <v>0.2145</v>
      </c>
      <c r="M284">
        <f t="shared" si="31"/>
        <v>9.3399999999999997E-2</v>
      </c>
      <c r="N284">
        <f t="shared" si="32"/>
        <v>0.53950000000000009</v>
      </c>
    </row>
    <row r="285" spans="1:14" x14ac:dyDescent="0.3">
      <c r="A285" s="1">
        <v>38</v>
      </c>
      <c r="B285" t="s">
        <v>801</v>
      </c>
      <c r="C285" t="s">
        <v>10240</v>
      </c>
      <c r="D285" t="s">
        <v>10241</v>
      </c>
      <c r="E285" t="s">
        <v>10242</v>
      </c>
      <c r="F285" t="s">
        <v>10243</v>
      </c>
      <c r="G285" t="s">
        <v>10244</v>
      </c>
      <c r="I285" t="str">
        <f t="shared" si="27"/>
        <v>N/A</v>
      </c>
      <c r="J285">
        <f t="shared" si="28"/>
        <v>374250000</v>
      </c>
      <c r="K285">
        <f t="shared" si="29"/>
        <v>345290000</v>
      </c>
      <c r="L285">
        <f t="shared" si="30"/>
        <v>342650000</v>
      </c>
      <c r="M285">
        <f t="shared" si="31"/>
        <v>106340000</v>
      </c>
      <c r="N285">
        <f t="shared" si="32"/>
        <v>414410000</v>
      </c>
    </row>
    <row r="286" spans="1:14" x14ac:dyDescent="0.3">
      <c r="A286" s="1">
        <v>39</v>
      </c>
      <c r="B286" t="s">
        <v>802</v>
      </c>
      <c r="C286" t="s">
        <v>10253</v>
      </c>
      <c r="D286" t="s">
        <v>10254</v>
      </c>
      <c r="E286" t="s">
        <v>10255</v>
      </c>
      <c r="F286" t="s">
        <v>6279</v>
      </c>
      <c r="G286" t="s">
        <v>10256</v>
      </c>
      <c r="I286" t="str">
        <f t="shared" si="27"/>
        <v>N/A</v>
      </c>
      <c r="J286">
        <f t="shared" si="28"/>
        <v>0.23449999999999999</v>
      </c>
      <c r="K286">
        <f t="shared" si="29"/>
        <v>0.22370000000000001</v>
      </c>
      <c r="L286">
        <f t="shared" si="30"/>
        <v>0.2145</v>
      </c>
      <c r="M286">
        <f t="shared" si="31"/>
        <v>9.3399999999999997E-2</v>
      </c>
      <c r="N286">
        <f t="shared" si="32"/>
        <v>0.53950000000000009</v>
      </c>
    </row>
    <row r="287" spans="1:14" x14ac:dyDescent="0.3">
      <c r="A287" s="1">
        <v>40</v>
      </c>
      <c r="B287" t="s">
        <v>803</v>
      </c>
      <c r="C287" t="s">
        <v>254</v>
      </c>
      <c r="D287" t="s">
        <v>254</v>
      </c>
      <c r="E287" t="s">
        <v>254</v>
      </c>
      <c r="F287" t="s">
        <v>254</v>
      </c>
      <c r="G287" t="s">
        <v>254</v>
      </c>
      <c r="I287" t="str">
        <f t="shared" si="27"/>
        <v>N/A</v>
      </c>
      <c r="J287" t="str">
        <f t="shared" si="28"/>
        <v>N/A</v>
      </c>
      <c r="K287" t="str">
        <f t="shared" si="29"/>
        <v>N/A</v>
      </c>
      <c r="L287" t="str">
        <f t="shared" si="30"/>
        <v>N/A</v>
      </c>
      <c r="M287" t="str">
        <f t="shared" si="31"/>
        <v>N/A</v>
      </c>
      <c r="N287" t="str">
        <f t="shared" si="32"/>
        <v>N/A</v>
      </c>
    </row>
    <row r="288" spans="1:14" x14ac:dyDescent="0.3">
      <c r="A288" s="1">
        <v>41</v>
      </c>
      <c r="B288" t="s">
        <v>804</v>
      </c>
      <c r="C288" t="s">
        <v>10240</v>
      </c>
      <c r="D288" t="s">
        <v>10241</v>
      </c>
      <c r="E288" t="s">
        <v>10242</v>
      </c>
      <c r="F288" t="s">
        <v>10243</v>
      </c>
      <c r="G288" t="s">
        <v>10244</v>
      </c>
      <c r="I288" t="str">
        <f t="shared" si="27"/>
        <v>N/A</v>
      </c>
      <c r="J288">
        <f t="shared" si="28"/>
        <v>374250000</v>
      </c>
      <c r="K288">
        <f t="shared" si="29"/>
        <v>345290000</v>
      </c>
      <c r="L288">
        <f t="shared" si="30"/>
        <v>342650000</v>
      </c>
      <c r="M288">
        <f t="shared" si="31"/>
        <v>106340000</v>
      </c>
      <c r="N288">
        <f t="shared" si="32"/>
        <v>414410000</v>
      </c>
    </row>
    <row r="289" spans="1:14" x14ac:dyDescent="0.3">
      <c r="A289" s="1">
        <v>42</v>
      </c>
      <c r="B289" t="s">
        <v>805</v>
      </c>
      <c r="C289" t="s">
        <v>1439</v>
      </c>
      <c r="D289" t="s">
        <v>1511</v>
      </c>
      <c r="E289" t="s">
        <v>1439</v>
      </c>
      <c r="F289" t="s">
        <v>749</v>
      </c>
      <c r="G289" t="s">
        <v>10187</v>
      </c>
      <c r="I289" t="str">
        <f t="shared" si="27"/>
        <v>N/A</v>
      </c>
      <c r="J289">
        <f t="shared" si="28"/>
        <v>1600000000</v>
      </c>
      <c r="K289">
        <f t="shared" si="29"/>
        <v>1540000000</v>
      </c>
      <c r="L289">
        <f t="shared" si="30"/>
        <v>1600000000</v>
      </c>
      <c r="M289">
        <f t="shared" si="31"/>
        <v>1140000000</v>
      </c>
      <c r="N289">
        <f t="shared" si="32"/>
        <v>768160000</v>
      </c>
    </row>
    <row r="290" spans="1:14" x14ac:dyDescent="0.3">
      <c r="I290" t="str">
        <f t="shared" si="27"/>
        <v>N/A</v>
      </c>
      <c r="J290" t="str">
        <f t="shared" si="28"/>
        <v>N/A</v>
      </c>
      <c r="K290" t="str">
        <f t="shared" si="29"/>
        <v>N/A</v>
      </c>
      <c r="L290" t="str">
        <f t="shared" si="30"/>
        <v>N/A</v>
      </c>
      <c r="M290" t="str">
        <f t="shared" si="31"/>
        <v>N/A</v>
      </c>
      <c r="N290" t="str">
        <f t="shared" si="32"/>
        <v>N/A</v>
      </c>
    </row>
    <row r="291" spans="1:14" x14ac:dyDescent="0.3">
      <c r="B291" s="1" t="s">
        <v>241</v>
      </c>
      <c r="C291" s="1" t="s">
        <v>242</v>
      </c>
      <c r="D291" s="1" t="s">
        <v>243</v>
      </c>
      <c r="E291" s="1" t="s">
        <v>244</v>
      </c>
      <c r="F291" s="1" t="s">
        <v>245</v>
      </c>
      <c r="G291" s="1" t="s">
        <v>246</v>
      </c>
      <c r="H291" s="1" t="s">
        <v>247</v>
      </c>
      <c r="I291" t="str">
        <f t="shared" si="27"/>
        <v>pos_trend</v>
      </c>
      <c r="J291">
        <f t="shared" si="28"/>
        <v>2012</v>
      </c>
      <c r="K291">
        <f t="shared" si="29"/>
        <v>2013</v>
      </c>
      <c r="L291">
        <f t="shared" si="30"/>
        <v>2014</v>
      </c>
      <c r="M291">
        <f t="shared" si="31"/>
        <v>2015</v>
      </c>
      <c r="N291">
        <f t="shared" si="32"/>
        <v>2016</v>
      </c>
    </row>
    <row r="292" spans="1:14" x14ac:dyDescent="0.3">
      <c r="A292" s="1">
        <v>0</v>
      </c>
      <c r="B292" t="s">
        <v>806</v>
      </c>
      <c r="C292" t="s">
        <v>10070</v>
      </c>
      <c r="D292" t="s">
        <v>10071</v>
      </c>
      <c r="E292" t="s">
        <v>10072</v>
      </c>
      <c r="F292" t="s">
        <v>10073</v>
      </c>
      <c r="G292" t="s">
        <v>10074</v>
      </c>
      <c r="I292" t="str">
        <f t="shared" si="27"/>
        <v>N/A</v>
      </c>
      <c r="J292">
        <f t="shared" si="28"/>
        <v>20850000</v>
      </c>
      <c r="K292">
        <f t="shared" si="29"/>
        <v>-35930000</v>
      </c>
      <c r="L292">
        <f t="shared" si="30"/>
        <v>-8340000</v>
      </c>
      <c r="M292">
        <f t="shared" si="31"/>
        <v>-241750000</v>
      </c>
      <c r="N292">
        <f t="shared" si="32"/>
        <v>-123370000</v>
      </c>
    </row>
    <row r="293" spans="1:14" x14ac:dyDescent="0.3">
      <c r="A293" s="1">
        <v>1</v>
      </c>
      <c r="B293" t="s">
        <v>424</v>
      </c>
      <c r="C293" t="s">
        <v>254</v>
      </c>
      <c r="D293" t="s">
        <v>10075</v>
      </c>
      <c r="E293" t="s">
        <v>10076</v>
      </c>
      <c r="F293" t="s">
        <v>10077</v>
      </c>
      <c r="G293" t="s">
        <v>10078</v>
      </c>
      <c r="I293" t="str">
        <f t="shared" si="27"/>
        <v>N/A</v>
      </c>
      <c r="J293" t="str">
        <f t="shared" si="28"/>
        <v>N/A</v>
      </c>
      <c r="K293">
        <f t="shared" si="29"/>
        <v>-2.7229000000000001</v>
      </c>
      <c r="L293">
        <f t="shared" si="30"/>
        <v>0.76780000000000004</v>
      </c>
      <c r="M293">
        <f t="shared" si="31"/>
        <v>-27.982700000000001</v>
      </c>
      <c r="N293">
        <f t="shared" si="32"/>
        <v>0.48970000000000002</v>
      </c>
    </row>
    <row r="294" spans="1:14" x14ac:dyDescent="0.3">
      <c r="A294" s="1">
        <v>2</v>
      </c>
      <c r="B294" t="s">
        <v>807</v>
      </c>
      <c r="C294" t="s">
        <v>9990</v>
      </c>
      <c r="D294" t="s">
        <v>9991</v>
      </c>
      <c r="E294" t="s">
        <v>9992</v>
      </c>
      <c r="F294" t="s">
        <v>9993</v>
      </c>
      <c r="G294" t="s">
        <v>9994</v>
      </c>
      <c r="I294" t="str">
        <f t="shared" si="27"/>
        <v>N/A</v>
      </c>
      <c r="J294">
        <f t="shared" si="28"/>
        <v>187080000</v>
      </c>
      <c r="K294">
        <f t="shared" si="29"/>
        <v>209750000</v>
      </c>
      <c r="L294">
        <f t="shared" si="30"/>
        <v>217480000</v>
      </c>
      <c r="M294">
        <f t="shared" si="31"/>
        <v>241610000</v>
      </c>
      <c r="N294">
        <f t="shared" si="32"/>
        <v>218350000</v>
      </c>
    </row>
    <row r="295" spans="1:14" x14ac:dyDescent="0.3">
      <c r="A295" s="1">
        <v>3</v>
      </c>
      <c r="B295" t="s">
        <v>808</v>
      </c>
      <c r="C295" t="s">
        <v>9995</v>
      </c>
      <c r="D295" t="s">
        <v>9996</v>
      </c>
      <c r="E295" t="s">
        <v>9997</v>
      </c>
      <c r="F295" t="s">
        <v>9998</v>
      </c>
      <c r="G295" t="s">
        <v>9999</v>
      </c>
      <c r="I295" t="str">
        <f t="shared" si="27"/>
        <v>N/A</v>
      </c>
      <c r="J295">
        <f t="shared" si="28"/>
        <v>180180000</v>
      </c>
      <c r="K295">
        <f t="shared" si="29"/>
        <v>201350000</v>
      </c>
      <c r="L295">
        <f t="shared" si="30"/>
        <v>208880000</v>
      </c>
      <c r="M295">
        <f t="shared" si="31"/>
        <v>232710000</v>
      </c>
      <c r="N295">
        <f t="shared" si="32"/>
        <v>209850000</v>
      </c>
    </row>
    <row r="296" spans="1:14" x14ac:dyDescent="0.3">
      <c r="A296" s="1">
        <v>4</v>
      </c>
      <c r="B296" t="s">
        <v>809</v>
      </c>
      <c r="C296" t="s">
        <v>5787</v>
      </c>
      <c r="D296" t="s">
        <v>10000</v>
      </c>
      <c r="E296" t="s">
        <v>10001</v>
      </c>
      <c r="F296" t="s">
        <v>10002</v>
      </c>
      <c r="G296" t="s">
        <v>707</v>
      </c>
      <c r="I296" t="str">
        <f t="shared" si="27"/>
        <v>N/A</v>
      </c>
      <c r="J296">
        <f t="shared" si="28"/>
        <v>6900000</v>
      </c>
      <c r="K296">
        <f t="shared" si="29"/>
        <v>8400000</v>
      </c>
      <c r="L296">
        <f t="shared" si="30"/>
        <v>8600000</v>
      </c>
      <c r="M296">
        <f t="shared" si="31"/>
        <v>8900000</v>
      </c>
      <c r="N296">
        <f t="shared" si="32"/>
        <v>8500000</v>
      </c>
    </row>
    <row r="297" spans="1:14" x14ac:dyDescent="0.3">
      <c r="A297" s="1">
        <v>5</v>
      </c>
      <c r="B297" t="s">
        <v>810</v>
      </c>
      <c r="C297" t="s">
        <v>10257</v>
      </c>
      <c r="D297" t="s">
        <v>10258</v>
      </c>
      <c r="E297" t="s">
        <v>10259</v>
      </c>
      <c r="F297" t="s">
        <v>10069</v>
      </c>
      <c r="G297" t="s">
        <v>5791</v>
      </c>
      <c r="I297" t="str">
        <f t="shared" si="27"/>
        <v>N/A</v>
      </c>
      <c r="J297">
        <f t="shared" si="28"/>
        <v>11590000</v>
      </c>
      <c r="K297">
        <f t="shared" si="29"/>
        <v>-20030000</v>
      </c>
      <c r="L297">
        <f t="shared" si="30"/>
        <v>87000</v>
      </c>
      <c r="M297">
        <f t="shared" si="31"/>
        <v>-131169999.99999999</v>
      </c>
      <c r="N297">
        <f t="shared" si="32"/>
        <v>-4400000</v>
      </c>
    </row>
    <row r="298" spans="1:14" x14ac:dyDescent="0.3">
      <c r="A298" s="1">
        <v>6</v>
      </c>
      <c r="B298" t="s">
        <v>714</v>
      </c>
      <c r="C298" t="s">
        <v>10257</v>
      </c>
      <c r="D298" t="s">
        <v>10258</v>
      </c>
      <c r="E298" t="s">
        <v>10259</v>
      </c>
      <c r="F298" t="s">
        <v>10069</v>
      </c>
      <c r="G298" t="s">
        <v>5791</v>
      </c>
      <c r="I298" t="str">
        <f t="shared" si="27"/>
        <v>N/A</v>
      </c>
      <c r="J298">
        <f t="shared" si="28"/>
        <v>11590000</v>
      </c>
      <c r="K298">
        <f t="shared" si="29"/>
        <v>-20030000</v>
      </c>
      <c r="L298">
        <f t="shared" si="30"/>
        <v>87000</v>
      </c>
      <c r="M298">
        <f t="shared" si="31"/>
        <v>-131169999.99999999</v>
      </c>
      <c r="N298">
        <f t="shared" si="32"/>
        <v>-4400000</v>
      </c>
    </row>
    <row r="299" spans="1:14" x14ac:dyDescent="0.3">
      <c r="A299" s="1">
        <v>7</v>
      </c>
      <c r="B299" t="s">
        <v>816</v>
      </c>
      <c r="C299" t="s">
        <v>254</v>
      </c>
      <c r="D299" t="s">
        <v>254</v>
      </c>
      <c r="E299" t="s">
        <v>254</v>
      </c>
      <c r="F299" t="s">
        <v>254</v>
      </c>
      <c r="G299" t="s">
        <v>254</v>
      </c>
      <c r="I299" t="str">
        <f t="shared" si="27"/>
        <v>N/A</v>
      </c>
      <c r="J299" t="str">
        <f t="shared" si="28"/>
        <v>N/A</v>
      </c>
      <c r="K299" t="str">
        <f t="shared" si="29"/>
        <v>N/A</v>
      </c>
      <c r="L299" t="str">
        <f t="shared" si="30"/>
        <v>N/A</v>
      </c>
      <c r="M299" t="str">
        <f t="shared" si="31"/>
        <v>N/A</v>
      </c>
      <c r="N299" t="str">
        <f t="shared" si="32"/>
        <v>N/A</v>
      </c>
    </row>
    <row r="300" spans="1:14" x14ac:dyDescent="0.3">
      <c r="A300" s="1">
        <v>8</v>
      </c>
      <c r="B300" t="s">
        <v>817</v>
      </c>
      <c r="C300" t="s">
        <v>10260</v>
      </c>
      <c r="D300" t="s">
        <v>10261</v>
      </c>
      <c r="E300" t="s">
        <v>10262</v>
      </c>
      <c r="F300" t="s">
        <v>10263</v>
      </c>
      <c r="G300" t="s">
        <v>10264</v>
      </c>
      <c r="I300" t="str">
        <f t="shared" si="27"/>
        <v>N/A</v>
      </c>
      <c r="J300">
        <f t="shared" si="28"/>
        <v>26950000</v>
      </c>
      <c r="K300">
        <f t="shared" si="29"/>
        <v>18590000</v>
      </c>
      <c r="L300">
        <f t="shared" si="30"/>
        <v>52810000</v>
      </c>
      <c r="M300">
        <f t="shared" si="31"/>
        <v>101210000</v>
      </c>
      <c r="N300">
        <f t="shared" si="32"/>
        <v>-297250000</v>
      </c>
    </row>
    <row r="301" spans="1:14" x14ac:dyDescent="0.3">
      <c r="A301" s="1">
        <v>9</v>
      </c>
      <c r="B301" t="s">
        <v>823</v>
      </c>
      <c r="C301" t="s">
        <v>10265</v>
      </c>
      <c r="D301" t="s">
        <v>10266</v>
      </c>
      <c r="E301" t="s">
        <v>8824</v>
      </c>
      <c r="F301" t="s">
        <v>10267</v>
      </c>
      <c r="G301" t="s">
        <v>10268</v>
      </c>
      <c r="I301" t="str">
        <f t="shared" si="27"/>
        <v>N/A</v>
      </c>
      <c r="J301">
        <f t="shared" si="28"/>
        <v>246480000</v>
      </c>
      <c r="K301">
        <f t="shared" si="29"/>
        <v>172380000</v>
      </c>
      <c r="L301">
        <f t="shared" si="30"/>
        <v>262040000.00000003</v>
      </c>
      <c r="M301">
        <f t="shared" si="31"/>
        <v>-30110000</v>
      </c>
      <c r="N301">
        <f t="shared" si="32"/>
        <v>-206670000</v>
      </c>
    </row>
    <row r="302" spans="1:14" x14ac:dyDescent="0.3">
      <c r="A302" s="1">
        <v>10</v>
      </c>
      <c r="B302" t="s">
        <v>829</v>
      </c>
      <c r="C302" t="s">
        <v>254</v>
      </c>
      <c r="D302" t="s">
        <v>254</v>
      </c>
      <c r="E302" t="s">
        <v>254</v>
      </c>
      <c r="F302" t="s">
        <v>254</v>
      </c>
      <c r="G302" t="s">
        <v>254</v>
      </c>
      <c r="I302" t="str">
        <f t="shared" si="27"/>
        <v>N/A</v>
      </c>
      <c r="J302" t="str">
        <f t="shared" si="28"/>
        <v>N/A</v>
      </c>
      <c r="K302" t="str">
        <f t="shared" si="29"/>
        <v>N/A</v>
      </c>
      <c r="L302" t="str">
        <f t="shared" si="30"/>
        <v>N/A</v>
      </c>
      <c r="M302" t="str">
        <f t="shared" si="31"/>
        <v>N/A</v>
      </c>
      <c r="N302" t="str">
        <f t="shared" si="32"/>
        <v>N/A</v>
      </c>
    </row>
    <row r="303" spans="1:14" x14ac:dyDescent="0.3">
      <c r="A303" s="1">
        <v>11</v>
      </c>
      <c r="B303" t="s">
        <v>830</v>
      </c>
      <c r="C303" t="s">
        <v>10269</v>
      </c>
      <c r="D303" t="s">
        <v>10270</v>
      </c>
      <c r="E303" t="s">
        <v>10271</v>
      </c>
      <c r="F303" t="s">
        <v>10272</v>
      </c>
      <c r="G303" t="s">
        <v>10273</v>
      </c>
      <c r="I303" t="str">
        <f t="shared" si="27"/>
        <v>N/A</v>
      </c>
      <c r="J303">
        <f t="shared" si="28"/>
        <v>57200000</v>
      </c>
      <c r="K303">
        <f t="shared" si="29"/>
        <v>-6790000</v>
      </c>
      <c r="L303">
        <f t="shared" si="30"/>
        <v>-37500000</v>
      </c>
      <c r="M303">
        <f t="shared" si="31"/>
        <v>125640000</v>
      </c>
      <c r="N303">
        <f t="shared" si="32"/>
        <v>55190000</v>
      </c>
    </row>
    <row r="304" spans="1:14" x14ac:dyDescent="0.3">
      <c r="A304" s="1">
        <v>12</v>
      </c>
      <c r="B304" t="s">
        <v>836</v>
      </c>
      <c r="C304" t="s">
        <v>10274</v>
      </c>
      <c r="D304" t="s">
        <v>3443</v>
      </c>
      <c r="E304" t="s">
        <v>10275</v>
      </c>
      <c r="F304" t="s">
        <v>10276</v>
      </c>
      <c r="G304" t="s">
        <v>8572</v>
      </c>
      <c r="I304" t="str">
        <f t="shared" si="27"/>
        <v>N/A</v>
      </c>
      <c r="J304">
        <f t="shared" si="28"/>
        <v>47010000</v>
      </c>
      <c r="K304">
        <f t="shared" si="29"/>
        <v>2890000</v>
      </c>
      <c r="L304">
        <f t="shared" si="30"/>
        <v>-41350000</v>
      </c>
      <c r="M304">
        <f t="shared" si="31"/>
        <v>145720000</v>
      </c>
      <c r="N304">
        <f t="shared" si="32"/>
        <v>-5160000</v>
      </c>
    </row>
    <row r="305" spans="1:14" x14ac:dyDescent="0.3">
      <c r="A305" s="1">
        <v>13</v>
      </c>
      <c r="B305" t="s">
        <v>655</v>
      </c>
      <c r="C305" t="s">
        <v>10277</v>
      </c>
      <c r="D305" t="s">
        <v>10278</v>
      </c>
      <c r="E305" t="s">
        <v>8049</v>
      </c>
      <c r="F305" t="s">
        <v>2927</v>
      </c>
      <c r="G305" t="s">
        <v>10279</v>
      </c>
      <c r="I305" t="str">
        <f t="shared" si="27"/>
        <v>N/A</v>
      </c>
      <c r="J305">
        <f t="shared" si="28"/>
        <v>4720000</v>
      </c>
      <c r="K305">
        <f t="shared" si="29"/>
        <v>-16230000</v>
      </c>
      <c r="L305">
        <f t="shared" si="30"/>
        <v>5110000</v>
      </c>
      <c r="M305">
        <f t="shared" si="31"/>
        <v>3900000</v>
      </c>
      <c r="N305">
        <f t="shared" si="32"/>
        <v>-6560000</v>
      </c>
    </row>
    <row r="306" spans="1:14" x14ac:dyDescent="0.3">
      <c r="A306" s="1">
        <v>14</v>
      </c>
      <c r="B306" t="s">
        <v>847</v>
      </c>
      <c r="C306" t="s">
        <v>8303</v>
      </c>
      <c r="D306" t="s">
        <v>2037</v>
      </c>
      <c r="E306" t="s">
        <v>10280</v>
      </c>
      <c r="F306" t="s">
        <v>9373</v>
      </c>
      <c r="G306" t="s">
        <v>2011</v>
      </c>
      <c r="I306" t="str">
        <f t="shared" si="27"/>
        <v>N/A</v>
      </c>
      <c r="J306">
        <f t="shared" si="28"/>
        <v>2910000</v>
      </c>
      <c r="K306">
        <f t="shared" si="29"/>
        <v>4570000</v>
      </c>
      <c r="L306">
        <f t="shared" si="30"/>
        <v>-4940000</v>
      </c>
      <c r="M306">
        <f t="shared" si="31"/>
        <v>-398000</v>
      </c>
      <c r="N306">
        <f t="shared" si="32"/>
        <v>-5780000</v>
      </c>
    </row>
    <row r="307" spans="1:14" x14ac:dyDescent="0.3">
      <c r="A307" s="1">
        <v>15</v>
      </c>
      <c r="B307" t="s">
        <v>853</v>
      </c>
      <c r="C307" t="s">
        <v>10281</v>
      </c>
      <c r="D307" t="s">
        <v>10282</v>
      </c>
      <c r="E307" t="s">
        <v>10283</v>
      </c>
      <c r="F307" t="s">
        <v>9785</v>
      </c>
      <c r="G307" t="s">
        <v>10284</v>
      </c>
      <c r="I307" t="str">
        <f t="shared" si="27"/>
        <v>N/A</v>
      </c>
      <c r="J307">
        <f t="shared" si="28"/>
        <v>303680000</v>
      </c>
      <c r="K307">
        <f t="shared" si="29"/>
        <v>165590000</v>
      </c>
      <c r="L307">
        <f t="shared" si="30"/>
        <v>224540000</v>
      </c>
      <c r="M307">
        <f t="shared" si="31"/>
        <v>95540000</v>
      </c>
      <c r="N307">
        <f t="shared" si="32"/>
        <v>-151490000</v>
      </c>
    </row>
    <row r="308" spans="1:14" x14ac:dyDescent="0.3">
      <c r="A308" s="1">
        <v>16</v>
      </c>
      <c r="B308" t="s">
        <v>859</v>
      </c>
      <c r="C308" t="s">
        <v>254</v>
      </c>
      <c r="D308" t="s">
        <v>10285</v>
      </c>
      <c r="E308" t="s">
        <v>4968</v>
      </c>
      <c r="F308" t="s">
        <v>10286</v>
      </c>
      <c r="G308" t="s">
        <v>10287</v>
      </c>
      <c r="I308" t="str">
        <f t="shared" si="27"/>
        <v>N/A</v>
      </c>
      <c r="J308" t="str">
        <f t="shared" si="28"/>
        <v>N/A</v>
      </c>
      <c r="K308">
        <f t="shared" si="29"/>
        <v>-0.45469999999999999</v>
      </c>
      <c r="L308">
        <f t="shared" si="30"/>
        <v>0.35600000000000004</v>
      </c>
      <c r="M308">
        <f t="shared" si="31"/>
        <v>-0.57450000000000001</v>
      </c>
      <c r="N308">
        <f t="shared" si="32"/>
        <v>-2.5855999999999999</v>
      </c>
    </row>
    <row r="309" spans="1:14" x14ac:dyDescent="0.3">
      <c r="A309" s="1">
        <v>17</v>
      </c>
      <c r="B309" t="s">
        <v>864</v>
      </c>
      <c r="C309" t="s">
        <v>10288</v>
      </c>
      <c r="D309" t="s">
        <v>10289</v>
      </c>
      <c r="E309" t="s">
        <v>10290</v>
      </c>
      <c r="F309" t="s">
        <v>10291</v>
      </c>
      <c r="G309" t="s">
        <v>10292</v>
      </c>
      <c r="I309" t="str">
        <f t="shared" si="27"/>
        <v>N/A</v>
      </c>
      <c r="J309">
        <f t="shared" si="28"/>
        <v>0.22090000000000001</v>
      </c>
      <c r="K309">
        <f t="shared" si="29"/>
        <v>0.13109999999999999</v>
      </c>
      <c r="L309">
        <f t="shared" si="30"/>
        <v>0.15060000000000001</v>
      </c>
      <c r="M309">
        <f t="shared" si="31"/>
        <v>0.1186</v>
      </c>
      <c r="N309">
        <f t="shared" si="32"/>
        <v>-0.2767</v>
      </c>
    </row>
    <row r="310" spans="1:14" x14ac:dyDescent="0.3">
      <c r="I310" t="str">
        <f t="shared" si="27"/>
        <v>N/A</v>
      </c>
      <c r="J310" t="str">
        <f t="shared" si="28"/>
        <v>N/A</v>
      </c>
      <c r="K310" t="str">
        <f t="shared" si="29"/>
        <v>N/A</v>
      </c>
      <c r="L310" t="str">
        <f t="shared" si="30"/>
        <v>N/A</v>
      </c>
      <c r="M310" t="str">
        <f t="shared" si="31"/>
        <v>N/A</v>
      </c>
      <c r="N310" t="str">
        <f t="shared" si="32"/>
        <v>N/A</v>
      </c>
    </row>
    <row r="311" spans="1:14" x14ac:dyDescent="0.3">
      <c r="B311" s="1" t="s">
        <v>307</v>
      </c>
      <c r="C311" s="1" t="s">
        <v>242</v>
      </c>
      <c r="D311" s="1" t="s">
        <v>243</v>
      </c>
      <c r="E311" s="1" t="s">
        <v>244</v>
      </c>
      <c r="F311" s="1" t="s">
        <v>245</v>
      </c>
      <c r="G311" s="1" t="s">
        <v>246</v>
      </c>
      <c r="H311" s="1" t="s">
        <v>247</v>
      </c>
      <c r="I311" t="str">
        <f t="shared" si="27"/>
        <v>pos_trend</v>
      </c>
      <c r="J311">
        <f t="shared" si="28"/>
        <v>2012</v>
      </c>
      <c r="K311">
        <f t="shared" si="29"/>
        <v>2013</v>
      </c>
      <c r="L311">
        <f t="shared" si="30"/>
        <v>2014</v>
      </c>
      <c r="M311">
        <f t="shared" si="31"/>
        <v>2015</v>
      </c>
      <c r="N311">
        <f t="shared" si="32"/>
        <v>2016</v>
      </c>
    </row>
    <row r="312" spans="1:14" x14ac:dyDescent="0.3">
      <c r="A312" s="1">
        <v>0</v>
      </c>
      <c r="B312" t="s">
        <v>870</v>
      </c>
      <c r="C312" t="s">
        <v>10293</v>
      </c>
      <c r="D312" t="s">
        <v>10294</v>
      </c>
      <c r="E312" t="s">
        <v>10295</v>
      </c>
      <c r="F312" t="s">
        <v>10296</v>
      </c>
      <c r="G312" t="s">
        <v>10297</v>
      </c>
      <c r="I312" t="str">
        <f t="shared" si="27"/>
        <v>N/A</v>
      </c>
      <c r="J312">
        <f t="shared" si="28"/>
        <v>-172260000</v>
      </c>
      <c r="K312">
        <f t="shared" si="29"/>
        <v>-138080000</v>
      </c>
      <c r="L312">
        <f t="shared" si="30"/>
        <v>-237170000</v>
      </c>
      <c r="M312">
        <f t="shared" si="31"/>
        <v>-53870000</v>
      </c>
      <c r="N312">
        <f t="shared" si="32"/>
        <v>-32689999.999999996</v>
      </c>
    </row>
    <row r="313" spans="1:14" x14ac:dyDescent="0.3">
      <c r="A313" s="1">
        <v>1</v>
      </c>
      <c r="B313" t="s">
        <v>876</v>
      </c>
      <c r="C313" t="s">
        <v>10298</v>
      </c>
      <c r="D313" t="s">
        <v>10299</v>
      </c>
      <c r="E313" t="s">
        <v>10300</v>
      </c>
      <c r="F313" t="s">
        <v>10296</v>
      </c>
      <c r="G313" t="s">
        <v>10297</v>
      </c>
      <c r="I313" t="str">
        <f t="shared" si="27"/>
        <v>N/A</v>
      </c>
      <c r="J313">
        <f t="shared" si="28"/>
        <v>-171440000</v>
      </c>
      <c r="K313">
        <f t="shared" si="29"/>
        <v>-136950000</v>
      </c>
      <c r="L313">
        <f t="shared" si="30"/>
        <v>-236300000</v>
      </c>
      <c r="M313">
        <f t="shared" si="31"/>
        <v>-53870000</v>
      </c>
      <c r="N313">
        <f t="shared" si="32"/>
        <v>-32689999.999999996</v>
      </c>
    </row>
    <row r="314" spans="1:14" x14ac:dyDescent="0.3">
      <c r="A314" s="1">
        <v>2</v>
      </c>
      <c r="B314" t="s">
        <v>882</v>
      </c>
      <c r="C314" t="s">
        <v>10301</v>
      </c>
      <c r="D314" t="s">
        <v>3032</v>
      </c>
      <c r="E314" t="s">
        <v>10302</v>
      </c>
      <c r="F314" t="s">
        <v>254</v>
      </c>
      <c r="G314" t="s">
        <v>254</v>
      </c>
      <c r="I314" t="str">
        <f t="shared" si="27"/>
        <v>N/A</v>
      </c>
      <c r="J314">
        <f t="shared" si="28"/>
        <v>-817000</v>
      </c>
      <c r="K314">
        <f t="shared" si="29"/>
        <v>-1130000</v>
      </c>
      <c r="L314">
        <f t="shared" si="30"/>
        <v>-879000</v>
      </c>
      <c r="M314" t="str">
        <f t="shared" si="31"/>
        <v>N/A</v>
      </c>
      <c r="N314" t="str">
        <f t="shared" si="32"/>
        <v>N/A</v>
      </c>
    </row>
    <row r="315" spans="1:14" x14ac:dyDescent="0.3">
      <c r="A315" s="1">
        <v>3</v>
      </c>
      <c r="B315" t="s">
        <v>888</v>
      </c>
      <c r="C315" t="s">
        <v>254</v>
      </c>
      <c r="D315" t="s">
        <v>10303</v>
      </c>
      <c r="E315" t="s">
        <v>10304</v>
      </c>
      <c r="F315" t="s">
        <v>10305</v>
      </c>
      <c r="G315" t="s">
        <v>10306</v>
      </c>
      <c r="I315" t="str">
        <f t="shared" si="27"/>
        <v>N/A</v>
      </c>
      <c r="J315" t="str">
        <f t="shared" si="28"/>
        <v>N/A</v>
      </c>
      <c r="K315">
        <f t="shared" si="29"/>
        <v>0.19839999999999999</v>
      </c>
      <c r="L315">
        <f t="shared" si="30"/>
        <v>-0.71760000000000002</v>
      </c>
      <c r="M315">
        <f t="shared" si="31"/>
        <v>0.77290000000000003</v>
      </c>
      <c r="N315">
        <f t="shared" si="32"/>
        <v>0.39319999999999999</v>
      </c>
    </row>
    <row r="316" spans="1:14" x14ac:dyDescent="0.3">
      <c r="A316" s="1">
        <v>4</v>
      </c>
      <c r="B316" t="s">
        <v>893</v>
      </c>
      <c r="C316" t="s">
        <v>10307</v>
      </c>
      <c r="D316" t="s">
        <v>10308</v>
      </c>
      <c r="E316" t="s">
        <v>6582</v>
      </c>
      <c r="F316" t="s">
        <v>10309</v>
      </c>
      <c r="G316" t="s">
        <v>10310</v>
      </c>
      <c r="I316" t="str">
        <f t="shared" ref="I316:I379" si="33">IF(AND(K316&gt; J316, L316&gt; K316, M316&gt; L316, N316&gt; M316), "pos_trend", IF(AND(K316&lt; J316, L316&lt; K316, M316&lt; L316, N316&lt; M316), "neg_trend", "N/A"))</f>
        <v>N/A</v>
      </c>
      <c r="J316">
        <f t="shared" ref="J316:J379" si="34">IFERROR(IF(TRIM(C316)="-", "N/A", IF(RIGHT(C316,1)=")",IF(RIGHT(C316,2)="T)",-1000000000000*VALUE(MID(C316,2,LEN(C316)-3)),IF(RIGHT(C316,2)="M)",-1000000*VALUE(MID(C316,2,LEN(C316)-3)),IF(RIGHT(C316,2)="B)",-1000000000*VALUE(MID(C316,2,LEN(C316)-3)),IF(RIGHT(C316,2)="k)",-1000*VALUE(MID(C316,2,LEN(C316)-3)),VALUE(SUBSTITUTE(C316,",","")))))),IF(RIGHT(C316,1)="T",1000000000000*VALUE(LEFT(C316,LEN(C316)-1)),IF(RIGHT(C316,1)="M",1000000*VALUE(LEFT(C316,LEN(C316)-1)),IF(RIGHT(C316,1)="B",1000000000*VALUE(LEFT(C316,LEN(C316)-1)),IF(RIGHT(C316,1)="%",0.01*VALUE(LEFT(C316,LEN(C316)-1)),IF(RIGHT(C316,1)="k",1000*VALUE(LEFT(C316,LEN(C316)-1)),VALUE(SUBSTITUTE(C316,",",""))))))))),"N/A")</f>
        <v>-0.12529999999999999</v>
      </c>
      <c r="K316">
        <f t="shared" ref="K316:K379" si="35">IFERROR(IF(TRIM(D316)="-", "N/A", IF(RIGHT(D316,1)=")",IF(RIGHT(D316,2)="T)",-1000000000000*VALUE(MID(D316,2,LEN(D316)-3)),IF(RIGHT(D316,2)="M)",-1000000*VALUE(MID(D316,2,LEN(D316)-3)),IF(RIGHT(D316,2)="B)",-1000000000*VALUE(MID(D316,2,LEN(D316)-3)),IF(RIGHT(D316,2)="k)",-1000*VALUE(MID(D316,2,LEN(D316)-3)),VALUE(SUBSTITUTE(D316,",","")))))),IF(RIGHT(D316,1)="T",1000000000000*VALUE(LEFT(D316,LEN(D316)-1)),IF(RIGHT(D316,1)="M",1000000*VALUE(LEFT(D316,LEN(D316)-1)),IF(RIGHT(D316,1)="B",1000000000*VALUE(LEFT(D316,LEN(D316)-1)),IF(RIGHT(D316,1)="%",0.01*VALUE(LEFT(D316,LEN(D316)-1)),IF(RIGHT(D316,1)="k",1000*VALUE(LEFT(D316,LEN(D316)-1)),VALUE(SUBSTITUTE(D316,",",""))))))))),"N/A")</f>
        <v>-0.10929999999999999</v>
      </c>
      <c r="L316">
        <f t="shared" ref="L316:L379" si="36">IFERROR(IF(TRIM(E316)="-", "N/A", IF(RIGHT(E316,1)=")",IF(RIGHT(E316,2)="T)",-1000000000000*VALUE(MID(E316,2,LEN(E316)-3)),IF(RIGHT(E316,2)="M)",-1000000*VALUE(MID(E316,2,LEN(E316)-3)),IF(RIGHT(E316,2)="B)",-1000000000*VALUE(MID(E316,2,LEN(E316)-3)),IF(RIGHT(E316,2)="k)",-1000*VALUE(MID(E316,2,LEN(E316)-3)),VALUE(SUBSTITUTE(E316,",","")))))),IF(RIGHT(E316,1)="T",1000000000000*VALUE(LEFT(E316,LEN(E316)-1)),IF(RIGHT(E316,1)="M",1000000*VALUE(LEFT(E316,LEN(E316)-1)),IF(RIGHT(E316,1)="B",1000000000*VALUE(LEFT(E316,LEN(E316)-1)),IF(RIGHT(E316,1)="%",0.01*VALUE(LEFT(E316,LEN(E316)-1)),IF(RIGHT(E316,1)="k",1000*VALUE(LEFT(E316,LEN(E316)-1)),VALUE(SUBSTITUTE(E316,",",""))))))))),"N/A")</f>
        <v>-0.159</v>
      </c>
      <c r="M316">
        <f t="shared" ref="M316:M379" si="37">IFERROR(IF(TRIM(F316)="-", "N/A", IF(RIGHT(F316,1)=")",IF(RIGHT(F316,2)="T)",-1000000000000*VALUE(MID(F316,2,LEN(F316)-3)),IF(RIGHT(F316,2)="M)",-1000000*VALUE(MID(F316,2,LEN(F316)-3)),IF(RIGHT(F316,2)="B)",-1000000000*VALUE(MID(F316,2,LEN(F316)-3)),IF(RIGHT(F316,2)="k)",-1000*VALUE(MID(F316,2,LEN(F316)-3)),VALUE(SUBSTITUTE(F316,",","")))))),IF(RIGHT(F316,1)="T",1000000000000*VALUE(LEFT(F316,LEN(F316)-1)),IF(RIGHT(F316,1)="M",1000000*VALUE(LEFT(F316,LEN(F316)-1)),IF(RIGHT(F316,1)="B",1000000000*VALUE(LEFT(F316,LEN(F316)-1)),IF(RIGHT(F316,1)="%",0.01*VALUE(LEFT(F316,LEN(F316)-1)),IF(RIGHT(F316,1)="k",1000*VALUE(LEFT(F316,LEN(F316)-1)),VALUE(SUBSTITUTE(F316,",",""))))))))),"N/A")</f>
        <v>-6.6900000000000001E-2</v>
      </c>
      <c r="N316">
        <f t="shared" ref="N316:N379" si="38">IFERROR(IF(TRIM(G316)="-", "N/A", IF(RIGHT(G316,1)=")",IF(RIGHT(G316,2)="T)",-1000000000000*VALUE(MID(G316,2,LEN(G316)-3)),IF(RIGHT(G316,2)="M)",-1000000*VALUE(MID(G316,2,LEN(G316)-3)),IF(RIGHT(G316,2)="B)",-1000000000*VALUE(MID(G316,2,LEN(G316)-3)),IF(RIGHT(G316,2)="k)",-1000*VALUE(MID(G316,2,LEN(G316)-3)),VALUE(SUBSTITUTE(G316,",","")))))),IF(RIGHT(G316,1)="T",1000000000000*VALUE(LEFT(G316,LEN(G316)-1)),IF(RIGHT(G316,1)="M",1000000*VALUE(LEFT(G316,LEN(G316)-1)),IF(RIGHT(G316,1)="B",1000000000*VALUE(LEFT(G316,LEN(G316)-1)),IF(RIGHT(G316,1)="%",0.01*VALUE(LEFT(G316,LEN(G316)-1)),IF(RIGHT(G316,1)="k",1000*VALUE(LEFT(G316,LEN(G316)-1)),VALUE(SUBSTITUTE(G316,",",""))))))))),"N/A")</f>
        <v>-5.9699999999999996E-2</v>
      </c>
    </row>
    <row r="317" spans="1:14" x14ac:dyDescent="0.3">
      <c r="A317" s="1">
        <v>5</v>
      </c>
      <c r="B317" t="s">
        <v>899</v>
      </c>
      <c r="C317" t="s">
        <v>10311</v>
      </c>
      <c r="D317" t="s">
        <v>10312</v>
      </c>
      <c r="E317" t="s">
        <v>10313</v>
      </c>
      <c r="F317" t="s">
        <v>4195</v>
      </c>
      <c r="G317" t="s">
        <v>254</v>
      </c>
      <c r="I317" t="str">
        <f t="shared" si="33"/>
        <v>N/A</v>
      </c>
      <c r="J317">
        <f t="shared" si="34"/>
        <v>-84940000</v>
      </c>
      <c r="K317">
        <f t="shared" si="35"/>
        <v>-21470000</v>
      </c>
      <c r="L317">
        <f t="shared" si="36"/>
        <v>-16090000</v>
      </c>
      <c r="M317">
        <f t="shared" si="37"/>
        <v>-16730000</v>
      </c>
      <c r="N317" t="str">
        <f t="shared" si="38"/>
        <v>N/A</v>
      </c>
    </row>
    <row r="318" spans="1:14" x14ac:dyDescent="0.3">
      <c r="A318" s="1">
        <v>6</v>
      </c>
      <c r="B318" t="s">
        <v>904</v>
      </c>
      <c r="C318" t="s">
        <v>10314</v>
      </c>
      <c r="D318" t="s">
        <v>10315</v>
      </c>
      <c r="E318" t="s">
        <v>10316</v>
      </c>
      <c r="F318" t="s">
        <v>3891</v>
      </c>
      <c r="G318" t="s">
        <v>3270</v>
      </c>
      <c r="I318" t="str">
        <f t="shared" si="33"/>
        <v>N/A</v>
      </c>
      <c r="J318">
        <f t="shared" si="34"/>
        <v>12070000</v>
      </c>
      <c r="K318">
        <f t="shared" si="35"/>
        <v>19860000</v>
      </c>
      <c r="L318">
        <f t="shared" si="36"/>
        <v>39840000</v>
      </c>
      <c r="M318">
        <f t="shared" si="37"/>
        <v>8109999.9999999991</v>
      </c>
      <c r="N318">
        <f t="shared" si="38"/>
        <v>3280000</v>
      </c>
    </row>
    <row r="319" spans="1:14" x14ac:dyDescent="0.3">
      <c r="A319" s="1">
        <v>7</v>
      </c>
      <c r="B319" t="s">
        <v>906</v>
      </c>
      <c r="C319" t="s">
        <v>254</v>
      </c>
      <c r="D319" t="s">
        <v>254</v>
      </c>
      <c r="E319" t="s">
        <v>254</v>
      </c>
      <c r="F319" t="s">
        <v>254</v>
      </c>
      <c r="G319" t="s">
        <v>254</v>
      </c>
      <c r="I319" t="str">
        <f t="shared" si="33"/>
        <v>N/A</v>
      </c>
      <c r="J319" t="str">
        <f t="shared" si="34"/>
        <v>N/A</v>
      </c>
      <c r="K319" t="str">
        <f t="shared" si="35"/>
        <v>N/A</v>
      </c>
      <c r="L319" t="str">
        <f t="shared" si="36"/>
        <v>N/A</v>
      </c>
      <c r="M319" t="str">
        <f t="shared" si="37"/>
        <v>N/A</v>
      </c>
      <c r="N319" t="str">
        <f t="shared" si="38"/>
        <v>N/A</v>
      </c>
    </row>
    <row r="320" spans="1:14" x14ac:dyDescent="0.3">
      <c r="A320" s="1">
        <v>8</v>
      </c>
      <c r="B320" t="s">
        <v>908</v>
      </c>
      <c r="C320" t="s">
        <v>254</v>
      </c>
      <c r="D320" t="s">
        <v>254</v>
      </c>
      <c r="E320" t="s">
        <v>254</v>
      </c>
      <c r="F320" t="s">
        <v>254</v>
      </c>
      <c r="G320" t="s">
        <v>254</v>
      </c>
      <c r="I320" t="str">
        <f t="shared" si="33"/>
        <v>N/A</v>
      </c>
      <c r="J320" t="str">
        <f t="shared" si="34"/>
        <v>N/A</v>
      </c>
      <c r="K320" t="str">
        <f t="shared" si="35"/>
        <v>N/A</v>
      </c>
      <c r="L320" t="str">
        <f t="shared" si="36"/>
        <v>N/A</v>
      </c>
      <c r="M320" t="str">
        <f t="shared" si="37"/>
        <v>N/A</v>
      </c>
      <c r="N320" t="str">
        <f t="shared" si="38"/>
        <v>N/A</v>
      </c>
    </row>
    <row r="321" spans="1:14" x14ac:dyDescent="0.3">
      <c r="A321" s="1">
        <v>9</v>
      </c>
      <c r="B321" t="s">
        <v>909</v>
      </c>
      <c r="C321" t="s">
        <v>254</v>
      </c>
      <c r="D321" t="s">
        <v>254</v>
      </c>
      <c r="E321" t="s">
        <v>254</v>
      </c>
      <c r="F321" t="s">
        <v>254</v>
      </c>
      <c r="G321" t="s">
        <v>254</v>
      </c>
      <c r="I321" t="str">
        <f t="shared" si="33"/>
        <v>N/A</v>
      </c>
      <c r="J321" t="str">
        <f t="shared" si="34"/>
        <v>N/A</v>
      </c>
      <c r="K321" t="str">
        <f t="shared" si="35"/>
        <v>N/A</v>
      </c>
      <c r="L321" t="str">
        <f t="shared" si="36"/>
        <v>N/A</v>
      </c>
      <c r="M321" t="str">
        <f t="shared" si="37"/>
        <v>N/A</v>
      </c>
      <c r="N321" t="str">
        <f t="shared" si="38"/>
        <v>N/A</v>
      </c>
    </row>
    <row r="322" spans="1:14" x14ac:dyDescent="0.3">
      <c r="A322" s="1">
        <v>10</v>
      </c>
      <c r="B322" t="s">
        <v>910</v>
      </c>
      <c r="C322" t="s">
        <v>2303</v>
      </c>
      <c r="D322" t="s">
        <v>254</v>
      </c>
      <c r="E322" t="s">
        <v>254</v>
      </c>
      <c r="F322" t="s">
        <v>254</v>
      </c>
      <c r="G322" t="s">
        <v>254</v>
      </c>
      <c r="I322" t="str">
        <f t="shared" si="33"/>
        <v>N/A</v>
      </c>
      <c r="J322">
        <f t="shared" si="34"/>
        <v>-5640000</v>
      </c>
      <c r="K322" t="str">
        <f t="shared" si="35"/>
        <v>N/A</v>
      </c>
      <c r="L322" t="str">
        <f t="shared" si="36"/>
        <v>N/A</v>
      </c>
      <c r="M322" t="str">
        <f t="shared" si="37"/>
        <v>N/A</v>
      </c>
      <c r="N322" t="str">
        <f t="shared" si="38"/>
        <v>N/A</v>
      </c>
    </row>
    <row r="323" spans="1:14" x14ac:dyDescent="0.3">
      <c r="A323" s="1">
        <v>11</v>
      </c>
      <c r="B323" t="s">
        <v>914</v>
      </c>
      <c r="C323" t="s">
        <v>254</v>
      </c>
      <c r="D323" t="s">
        <v>254</v>
      </c>
      <c r="E323" t="s">
        <v>254</v>
      </c>
      <c r="F323" t="s">
        <v>254</v>
      </c>
      <c r="G323" t="s">
        <v>254</v>
      </c>
      <c r="I323" t="str">
        <f t="shared" si="33"/>
        <v>N/A</v>
      </c>
      <c r="J323" t="str">
        <f t="shared" si="34"/>
        <v>N/A</v>
      </c>
      <c r="K323" t="str">
        <f t="shared" si="35"/>
        <v>N/A</v>
      </c>
      <c r="L323" t="str">
        <f t="shared" si="36"/>
        <v>N/A</v>
      </c>
      <c r="M323" t="str">
        <f t="shared" si="37"/>
        <v>N/A</v>
      </c>
      <c r="N323" t="str">
        <f t="shared" si="38"/>
        <v>N/A</v>
      </c>
    </row>
    <row r="324" spans="1:14" x14ac:dyDescent="0.3">
      <c r="A324" s="1">
        <v>12</v>
      </c>
      <c r="B324" t="s">
        <v>915</v>
      </c>
      <c r="C324" t="s">
        <v>10317</v>
      </c>
      <c r="D324" t="s">
        <v>10318</v>
      </c>
      <c r="E324" t="s">
        <v>10319</v>
      </c>
      <c r="F324" t="s">
        <v>10320</v>
      </c>
      <c r="G324" t="s">
        <v>10321</v>
      </c>
      <c r="I324" t="str">
        <f t="shared" si="33"/>
        <v>N/A</v>
      </c>
      <c r="J324">
        <f t="shared" si="34"/>
        <v>-250760000</v>
      </c>
      <c r="K324">
        <f t="shared" si="35"/>
        <v>-139690000</v>
      </c>
      <c r="L324">
        <f t="shared" si="36"/>
        <v>-213430000</v>
      </c>
      <c r="M324">
        <f t="shared" si="37"/>
        <v>-62490000</v>
      </c>
      <c r="N324">
        <f t="shared" si="38"/>
        <v>-29410000</v>
      </c>
    </row>
    <row r="325" spans="1:14" x14ac:dyDescent="0.3">
      <c r="A325" s="1">
        <v>13</v>
      </c>
      <c r="B325" t="s">
        <v>921</v>
      </c>
      <c r="C325" t="s">
        <v>254</v>
      </c>
      <c r="D325" t="s">
        <v>10322</v>
      </c>
      <c r="E325" t="s">
        <v>10323</v>
      </c>
      <c r="F325" t="s">
        <v>10324</v>
      </c>
      <c r="G325" t="s">
        <v>10325</v>
      </c>
      <c r="I325" t="str">
        <f t="shared" si="33"/>
        <v>N/A</v>
      </c>
      <c r="J325" t="str">
        <f t="shared" si="34"/>
        <v>N/A</v>
      </c>
      <c r="K325">
        <f t="shared" si="35"/>
        <v>0.443</v>
      </c>
      <c r="L325">
        <f t="shared" si="36"/>
        <v>-0.52790000000000004</v>
      </c>
      <c r="M325">
        <f t="shared" si="37"/>
        <v>0.70720000000000005</v>
      </c>
      <c r="N325">
        <f t="shared" si="38"/>
        <v>0.52939999999999998</v>
      </c>
    </row>
    <row r="326" spans="1:14" x14ac:dyDescent="0.3">
      <c r="A326" s="1">
        <v>14</v>
      </c>
      <c r="B326" t="s">
        <v>926</v>
      </c>
      <c r="C326" t="s">
        <v>10326</v>
      </c>
      <c r="D326" t="s">
        <v>10327</v>
      </c>
      <c r="E326" t="s">
        <v>10328</v>
      </c>
      <c r="F326" t="s">
        <v>10329</v>
      </c>
      <c r="G326" t="s">
        <v>10330</v>
      </c>
      <c r="I326" t="str">
        <f t="shared" si="33"/>
        <v>N/A</v>
      </c>
      <c r="J326">
        <f t="shared" si="34"/>
        <v>-0.18239999999999998</v>
      </c>
      <c r="K326">
        <f t="shared" si="35"/>
        <v>-0.1106</v>
      </c>
      <c r="L326">
        <f t="shared" si="36"/>
        <v>-0.1431</v>
      </c>
      <c r="M326">
        <f t="shared" si="37"/>
        <v>-7.7600000000000002E-2</v>
      </c>
      <c r="N326">
        <f t="shared" si="38"/>
        <v>-5.3700000000000005E-2</v>
      </c>
    </row>
    <row r="327" spans="1:14" x14ac:dyDescent="0.3">
      <c r="I327" t="str">
        <f t="shared" si="33"/>
        <v>N/A</v>
      </c>
      <c r="J327" t="str">
        <f t="shared" si="34"/>
        <v>N/A</v>
      </c>
      <c r="K327" t="str">
        <f t="shared" si="35"/>
        <v>N/A</v>
      </c>
      <c r="L327" t="str">
        <f t="shared" si="36"/>
        <v>N/A</v>
      </c>
      <c r="M327" t="str">
        <f t="shared" si="37"/>
        <v>N/A</v>
      </c>
      <c r="N327" t="str">
        <f t="shared" si="38"/>
        <v>N/A</v>
      </c>
    </row>
    <row r="328" spans="1:14" x14ac:dyDescent="0.3">
      <c r="B328" s="1" t="s">
        <v>307</v>
      </c>
      <c r="C328" s="1" t="s">
        <v>242</v>
      </c>
      <c r="D328" s="1" t="s">
        <v>243</v>
      </c>
      <c r="E328" s="1" t="s">
        <v>244</v>
      </c>
      <c r="F328" s="1" t="s">
        <v>245</v>
      </c>
      <c r="G328" s="1" t="s">
        <v>246</v>
      </c>
      <c r="H328" s="1" t="s">
        <v>247</v>
      </c>
      <c r="I328" t="str">
        <f t="shared" si="33"/>
        <v>pos_trend</v>
      </c>
      <c r="J328">
        <f t="shared" si="34"/>
        <v>2012</v>
      </c>
      <c r="K328">
        <f t="shared" si="35"/>
        <v>2013</v>
      </c>
      <c r="L328">
        <f t="shared" si="36"/>
        <v>2014</v>
      </c>
      <c r="M328">
        <f t="shared" si="37"/>
        <v>2015</v>
      </c>
      <c r="N328">
        <f t="shared" si="38"/>
        <v>2016</v>
      </c>
    </row>
    <row r="329" spans="1:14" x14ac:dyDescent="0.3">
      <c r="A329" s="1">
        <v>0</v>
      </c>
      <c r="B329" t="s">
        <v>932</v>
      </c>
      <c r="C329" t="s">
        <v>254</v>
      </c>
      <c r="D329" t="s">
        <v>254</v>
      </c>
      <c r="E329" t="s">
        <v>254</v>
      </c>
      <c r="F329" t="s">
        <v>254</v>
      </c>
      <c r="G329" t="s">
        <v>254</v>
      </c>
      <c r="I329" t="str">
        <f t="shared" si="33"/>
        <v>N/A</v>
      </c>
      <c r="J329" t="str">
        <f t="shared" si="34"/>
        <v>N/A</v>
      </c>
      <c r="K329" t="str">
        <f t="shared" si="35"/>
        <v>N/A</v>
      </c>
      <c r="L329" t="str">
        <f t="shared" si="36"/>
        <v>N/A</v>
      </c>
      <c r="M329" t="str">
        <f t="shared" si="37"/>
        <v>N/A</v>
      </c>
      <c r="N329" t="str">
        <f t="shared" si="38"/>
        <v>N/A</v>
      </c>
    </row>
    <row r="330" spans="1:14" x14ac:dyDescent="0.3">
      <c r="A330" s="1">
        <v>1</v>
      </c>
      <c r="B330" t="s">
        <v>933</v>
      </c>
      <c r="C330" t="s">
        <v>254</v>
      </c>
      <c r="D330" t="s">
        <v>254</v>
      </c>
      <c r="E330" t="s">
        <v>254</v>
      </c>
      <c r="F330" t="s">
        <v>254</v>
      </c>
      <c r="G330" t="s">
        <v>254</v>
      </c>
      <c r="I330" t="str">
        <f t="shared" si="33"/>
        <v>N/A</v>
      </c>
      <c r="J330" t="str">
        <f t="shared" si="34"/>
        <v>N/A</v>
      </c>
      <c r="K330" t="str">
        <f t="shared" si="35"/>
        <v>N/A</v>
      </c>
      <c r="L330" t="str">
        <f t="shared" si="36"/>
        <v>N/A</v>
      </c>
      <c r="M330" t="str">
        <f t="shared" si="37"/>
        <v>N/A</v>
      </c>
      <c r="N330" t="str">
        <f t="shared" si="38"/>
        <v>N/A</v>
      </c>
    </row>
    <row r="331" spans="1:14" x14ac:dyDescent="0.3">
      <c r="A331" s="1">
        <v>2</v>
      </c>
      <c r="B331" t="s">
        <v>436</v>
      </c>
      <c r="C331" t="s">
        <v>254</v>
      </c>
      <c r="D331" t="s">
        <v>254</v>
      </c>
      <c r="E331" t="s">
        <v>254</v>
      </c>
      <c r="F331" t="s">
        <v>254</v>
      </c>
      <c r="G331" t="s">
        <v>254</v>
      </c>
      <c r="I331" t="str">
        <f t="shared" si="33"/>
        <v>N/A</v>
      </c>
      <c r="J331" t="str">
        <f t="shared" si="34"/>
        <v>N/A</v>
      </c>
      <c r="K331" t="str">
        <f t="shared" si="35"/>
        <v>N/A</v>
      </c>
      <c r="L331" t="str">
        <f t="shared" si="36"/>
        <v>N/A</v>
      </c>
      <c r="M331" t="str">
        <f t="shared" si="37"/>
        <v>N/A</v>
      </c>
      <c r="N331" t="str">
        <f t="shared" si="38"/>
        <v>N/A</v>
      </c>
    </row>
    <row r="332" spans="1:14" x14ac:dyDescent="0.3">
      <c r="A332" s="1">
        <v>3</v>
      </c>
      <c r="B332" t="s">
        <v>934</v>
      </c>
      <c r="C332" t="s">
        <v>10331</v>
      </c>
      <c r="D332" t="s">
        <v>10332</v>
      </c>
      <c r="E332" t="s">
        <v>4242</v>
      </c>
      <c r="F332" t="s">
        <v>10333</v>
      </c>
      <c r="G332" t="s">
        <v>10334</v>
      </c>
      <c r="I332" t="str">
        <f t="shared" si="33"/>
        <v>N/A</v>
      </c>
      <c r="J332">
        <f t="shared" si="34"/>
        <v>-17560000</v>
      </c>
      <c r="K332">
        <f t="shared" si="35"/>
        <v>-2820000</v>
      </c>
      <c r="L332">
        <f t="shared" si="36"/>
        <v>-8090000</v>
      </c>
      <c r="M332">
        <f t="shared" si="37"/>
        <v>-5020000</v>
      </c>
      <c r="N332">
        <f t="shared" si="38"/>
        <v>127840000</v>
      </c>
    </row>
    <row r="333" spans="1:14" x14ac:dyDescent="0.3">
      <c r="A333" s="1">
        <v>4</v>
      </c>
      <c r="B333" t="s">
        <v>940</v>
      </c>
      <c r="C333" t="s">
        <v>10335</v>
      </c>
      <c r="D333" t="s">
        <v>883</v>
      </c>
      <c r="E333" t="s">
        <v>10336</v>
      </c>
      <c r="F333" t="s">
        <v>10337</v>
      </c>
      <c r="G333" t="s">
        <v>254</v>
      </c>
      <c r="I333" t="str">
        <f t="shared" si="33"/>
        <v>N/A</v>
      </c>
      <c r="J333">
        <f t="shared" si="34"/>
        <v>-18500000</v>
      </c>
      <c r="K333">
        <f t="shared" si="35"/>
        <v>-3610000</v>
      </c>
      <c r="L333">
        <f t="shared" si="36"/>
        <v>-12730000</v>
      </c>
      <c r="M333">
        <f t="shared" si="37"/>
        <v>-5740000</v>
      </c>
      <c r="N333" t="str">
        <f t="shared" si="38"/>
        <v>N/A</v>
      </c>
    </row>
    <row r="334" spans="1:14" x14ac:dyDescent="0.3">
      <c r="A334" s="1">
        <v>5</v>
      </c>
      <c r="B334" t="s">
        <v>946</v>
      </c>
      <c r="C334" t="s">
        <v>10338</v>
      </c>
      <c r="D334" t="s">
        <v>7020</v>
      </c>
      <c r="E334" t="s">
        <v>2894</v>
      </c>
      <c r="F334" t="s">
        <v>10339</v>
      </c>
      <c r="G334" t="s">
        <v>10334</v>
      </c>
      <c r="I334" t="str">
        <f t="shared" si="33"/>
        <v>N/A</v>
      </c>
      <c r="J334">
        <f t="shared" si="34"/>
        <v>940000</v>
      </c>
      <c r="K334">
        <f t="shared" si="35"/>
        <v>781000</v>
      </c>
      <c r="L334">
        <f t="shared" si="36"/>
        <v>4650000</v>
      </c>
      <c r="M334">
        <f t="shared" si="37"/>
        <v>727000</v>
      </c>
      <c r="N334">
        <f t="shared" si="38"/>
        <v>127840000</v>
      </c>
    </row>
    <row r="335" spans="1:14" x14ac:dyDescent="0.3">
      <c r="A335" s="1">
        <v>6</v>
      </c>
      <c r="B335" t="s">
        <v>952</v>
      </c>
      <c r="C335" t="s">
        <v>254</v>
      </c>
      <c r="D335" t="s">
        <v>254</v>
      </c>
      <c r="E335" t="s">
        <v>254</v>
      </c>
      <c r="F335" t="s">
        <v>254</v>
      </c>
      <c r="G335" t="s">
        <v>10334</v>
      </c>
      <c r="I335" t="str">
        <f t="shared" si="33"/>
        <v>N/A</v>
      </c>
      <c r="J335" t="str">
        <f t="shared" si="34"/>
        <v>N/A</v>
      </c>
      <c r="K335" t="str">
        <f t="shared" si="35"/>
        <v>N/A</v>
      </c>
      <c r="L335" t="str">
        <f t="shared" si="36"/>
        <v>N/A</v>
      </c>
      <c r="M335" t="str">
        <f t="shared" si="37"/>
        <v>N/A</v>
      </c>
      <c r="N335">
        <f t="shared" si="38"/>
        <v>127840000</v>
      </c>
    </row>
    <row r="336" spans="1:14" x14ac:dyDescent="0.3">
      <c r="A336" s="1">
        <v>7</v>
      </c>
      <c r="B336" t="s">
        <v>958</v>
      </c>
      <c r="C336" t="s">
        <v>10338</v>
      </c>
      <c r="D336" t="s">
        <v>7020</v>
      </c>
      <c r="E336" t="s">
        <v>2894</v>
      </c>
      <c r="F336" t="s">
        <v>10339</v>
      </c>
      <c r="G336" t="s">
        <v>254</v>
      </c>
      <c r="I336" t="str">
        <f t="shared" si="33"/>
        <v>N/A</v>
      </c>
      <c r="J336">
        <f t="shared" si="34"/>
        <v>940000</v>
      </c>
      <c r="K336">
        <f t="shared" si="35"/>
        <v>781000</v>
      </c>
      <c r="L336">
        <f t="shared" si="36"/>
        <v>4650000</v>
      </c>
      <c r="M336">
        <f t="shared" si="37"/>
        <v>727000</v>
      </c>
      <c r="N336" t="str">
        <f t="shared" si="38"/>
        <v>N/A</v>
      </c>
    </row>
    <row r="337" spans="1:14" x14ac:dyDescent="0.3">
      <c r="A337" s="1">
        <v>8</v>
      </c>
      <c r="B337" t="s">
        <v>964</v>
      </c>
      <c r="C337" t="s">
        <v>4693</v>
      </c>
      <c r="D337" t="s">
        <v>10340</v>
      </c>
      <c r="E337" t="s">
        <v>10341</v>
      </c>
      <c r="F337" t="s">
        <v>10342</v>
      </c>
      <c r="G337" t="s">
        <v>10343</v>
      </c>
      <c r="I337" t="str">
        <f t="shared" si="33"/>
        <v>N/A</v>
      </c>
      <c r="J337">
        <f t="shared" si="34"/>
        <v>26930000</v>
      </c>
      <c r="K337">
        <f t="shared" si="35"/>
        <v>-45400000</v>
      </c>
      <c r="L337">
        <f t="shared" si="36"/>
        <v>-31890000</v>
      </c>
      <c r="M337">
        <f t="shared" si="37"/>
        <v>-59820000</v>
      </c>
      <c r="N337">
        <f t="shared" si="38"/>
        <v>118510000</v>
      </c>
    </row>
    <row r="338" spans="1:14" x14ac:dyDescent="0.3">
      <c r="A338" s="1">
        <v>9</v>
      </c>
      <c r="B338" t="s">
        <v>970</v>
      </c>
      <c r="C338" t="s">
        <v>254</v>
      </c>
      <c r="D338" t="s">
        <v>254</v>
      </c>
      <c r="E338" t="s">
        <v>254</v>
      </c>
      <c r="F338" t="s">
        <v>254</v>
      </c>
      <c r="G338" t="s">
        <v>254</v>
      </c>
      <c r="I338" t="str">
        <f t="shared" si="33"/>
        <v>N/A</v>
      </c>
      <c r="J338" t="str">
        <f t="shared" si="34"/>
        <v>N/A</v>
      </c>
      <c r="K338" t="str">
        <f t="shared" si="35"/>
        <v>N/A</v>
      </c>
      <c r="L338" t="str">
        <f t="shared" si="36"/>
        <v>N/A</v>
      </c>
      <c r="M338" t="str">
        <f t="shared" si="37"/>
        <v>N/A</v>
      </c>
      <c r="N338" t="str">
        <f t="shared" si="38"/>
        <v>N/A</v>
      </c>
    </row>
    <row r="339" spans="1:14" x14ac:dyDescent="0.3">
      <c r="A339" s="1">
        <v>10</v>
      </c>
      <c r="B339" t="s">
        <v>971</v>
      </c>
      <c r="C339" t="s">
        <v>4693</v>
      </c>
      <c r="D339" t="s">
        <v>10340</v>
      </c>
      <c r="E339" t="s">
        <v>10341</v>
      </c>
      <c r="F339" t="s">
        <v>10342</v>
      </c>
      <c r="G339" t="s">
        <v>10343</v>
      </c>
      <c r="I339" t="str">
        <f t="shared" si="33"/>
        <v>N/A</v>
      </c>
      <c r="J339">
        <f t="shared" si="34"/>
        <v>26930000</v>
      </c>
      <c r="K339">
        <f t="shared" si="35"/>
        <v>-45400000</v>
      </c>
      <c r="L339">
        <f t="shared" si="36"/>
        <v>-31890000</v>
      </c>
      <c r="M339">
        <f t="shared" si="37"/>
        <v>-59820000</v>
      </c>
      <c r="N339">
        <f t="shared" si="38"/>
        <v>118510000</v>
      </c>
    </row>
    <row r="340" spans="1:14" x14ac:dyDescent="0.3">
      <c r="A340" s="1">
        <v>11</v>
      </c>
      <c r="B340" t="s">
        <v>972</v>
      </c>
      <c r="C340" t="s">
        <v>10344</v>
      </c>
      <c r="D340" t="s">
        <v>254</v>
      </c>
      <c r="E340" t="s">
        <v>4068</v>
      </c>
      <c r="F340" t="s">
        <v>10345</v>
      </c>
      <c r="G340" t="s">
        <v>10346</v>
      </c>
      <c r="I340" t="str">
        <f t="shared" si="33"/>
        <v>N/A</v>
      </c>
      <c r="J340">
        <f t="shared" si="34"/>
        <v>300000000</v>
      </c>
      <c r="K340" t="str">
        <f t="shared" si="35"/>
        <v>N/A</v>
      </c>
      <c r="L340">
        <f t="shared" si="36"/>
        <v>16000000</v>
      </c>
      <c r="M340">
        <f t="shared" si="37"/>
        <v>8820000</v>
      </c>
      <c r="N340">
        <f t="shared" si="38"/>
        <v>203390000</v>
      </c>
    </row>
    <row r="341" spans="1:14" x14ac:dyDescent="0.3">
      <c r="A341" s="1">
        <v>12</v>
      </c>
      <c r="B341" t="s">
        <v>978</v>
      </c>
      <c r="C341" t="s">
        <v>10347</v>
      </c>
      <c r="D341" t="s">
        <v>10340</v>
      </c>
      <c r="E341" t="s">
        <v>10348</v>
      </c>
      <c r="F341" t="s">
        <v>10349</v>
      </c>
      <c r="G341" t="s">
        <v>10350</v>
      </c>
      <c r="I341" t="str">
        <f t="shared" si="33"/>
        <v>N/A</v>
      </c>
      <c r="J341">
        <f t="shared" si="34"/>
        <v>-273070000</v>
      </c>
      <c r="K341">
        <f t="shared" si="35"/>
        <v>-45400000</v>
      </c>
      <c r="L341">
        <f t="shared" si="36"/>
        <v>-47890000</v>
      </c>
      <c r="M341">
        <f t="shared" si="37"/>
        <v>-68640000</v>
      </c>
      <c r="N341">
        <f t="shared" si="38"/>
        <v>-84880000</v>
      </c>
    </row>
    <row r="342" spans="1:14" x14ac:dyDescent="0.3">
      <c r="A342" s="1">
        <v>13</v>
      </c>
      <c r="B342" t="s">
        <v>817</v>
      </c>
      <c r="C342" t="s">
        <v>4828</v>
      </c>
      <c r="D342" t="s">
        <v>5171</v>
      </c>
      <c r="E342" t="s">
        <v>10351</v>
      </c>
      <c r="F342" t="s">
        <v>10352</v>
      </c>
      <c r="G342" t="s">
        <v>10353</v>
      </c>
      <c r="I342" t="str">
        <f t="shared" si="33"/>
        <v>N/A</v>
      </c>
      <c r="J342">
        <f t="shared" si="34"/>
        <v>-6190000</v>
      </c>
      <c r="K342">
        <f t="shared" si="35"/>
        <v>-714000</v>
      </c>
      <c r="L342">
        <f t="shared" si="36"/>
        <v>-2740000</v>
      </c>
      <c r="M342">
        <f t="shared" si="37"/>
        <v>-1400000</v>
      </c>
      <c r="N342">
        <f t="shared" si="38"/>
        <v>-13310000</v>
      </c>
    </row>
    <row r="343" spans="1:14" x14ac:dyDescent="0.3">
      <c r="A343" s="1">
        <v>14</v>
      </c>
      <c r="B343" t="s">
        <v>910</v>
      </c>
      <c r="C343" t="s">
        <v>4828</v>
      </c>
      <c r="D343" t="s">
        <v>5171</v>
      </c>
      <c r="E343" t="s">
        <v>10351</v>
      </c>
      <c r="F343" t="s">
        <v>10352</v>
      </c>
      <c r="G343" t="s">
        <v>10353</v>
      </c>
      <c r="I343" t="str">
        <f t="shared" si="33"/>
        <v>N/A</v>
      </c>
      <c r="J343">
        <f t="shared" si="34"/>
        <v>-6190000</v>
      </c>
      <c r="K343">
        <f t="shared" si="35"/>
        <v>-714000</v>
      </c>
      <c r="L343">
        <f t="shared" si="36"/>
        <v>-2740000</v>
      </c>
      <c r="M343">
        <f t="shared" si="37"/>
        <v>-1400000</v>
      </c>
      <c r="N343">
        <f t="shared" si="38"/>
        <v>-13310000</v>
      </c>
    </row>
    <row r="344" spans="1:14" x14ac:dyDescent="0.3">
      <c r="A344" s="1">
        <v>15</v>
      </c>
      <c r="B344" t="s">
        <v>914</v>
      </c>
      <c r="C344" t="s">
        <v>254</v>
      </c>
      <c r="D344" t="s">
        <v>254</v>
      </c>
      <c r="E344" t="s">
        <v>254</v>
      </c>
      <c r="F344" t="s">
        <v>254</v>
      </c>
      <c r="G344" t="s">
        <v>254</v>
      </c>
      <c r="I344" t="str">
        <f t="shared" si="33"/>
        <v>N/A</v>
      </c>
      <c r="J344" t="str">
        <f t="shared" si="34"/>
        <v>N/A</v>
      </c>
      <c r="K344" t="str">
        <f t="shared" si="35"/>
        <v>N/A</v>
      </c>
      <c r="L344" t="str">
        <f t="shared" si="36"/>
        <v>N/A</v>
      </c>
      <c r="M344" t="str">
        <f t="shared" si="37"/>
        <v>N/A</v>
      </c>
      <c r="N344" t="str">
        <f t="shared" si="38"/>
        <v>N/A</v>
      </c>
    </row>
    <row r="345" spans="1:14" x14ac:dyDescent="0.3">
      <c r="A345" s="1">
        <v>16</v>
      </c>
      <c r="B345" t="s">
        <v>990</v>
      </c>
      <c r="C345" t="s">
        <v>10354</v>
      </c>
      <c r="D345" t="s">
        <v>10355</v>
      </c>
      <c r="E345" t="s">
        <v>10356</v>
      </c>
      <c r="F345" t="s">
        <v>10357</v>
      </c>
      <c r="G345" t="s">
        <v>10358</v>
      </c>
      <c r="I345" t="str">
        <f t="shared" si="33"/>
        <v>N/A</v>
      </c>
      <c r="J345">
        <f t="shared" si="34"/>
        <v>3190000</v>
      </c>
      <c r="K345">
        <f t="shared" si="35"/>
        <v>-48940000</v>
      </c>
      <c r="L345">
        <f t="shared" si="36"/>
        <v>-42720000</v>
      </c>
      <c r="M345">
        <f t="shared" si="37"/>
        <v>-66230000.000000007</v>
      </c>
      <c r="N345">
        <f t="shared" si="38"/>
        <v>233040000</v>
      </c>
    </row>
    <row r="346" spans="1:14" x14ac:dyDescent="0.3">
      <c r="A346" s="1">
        <v>17</v>
      </c>
      <c r="B346" t="s">
        <v>996</v>
      </c>
      <c r="C346" t="s">
        <v>254</v>
      </c>
      <c r="D346" t="s">
        <v>10359</v>
      </c>
      <c r="E346" t="s">
        <v>10360</v>
      </c>
      <c r="F346" t="s">
        <v>10361</v>
      </c>
      <c r="G346" t="s">
        <v>10362</v>
      </c>
      <c r="I346" t="str">
        <f t="shared" si="33"/>
        <v>N/A</v>
      </c>
      <c r="J346" t="str">
        <f t="shared" si="34"/>
        <v>N/A</v>
      </c>
      <c r="K346">
        <f t="shared" si="35"/>
        <v>-16.349700000000002</v>
      </c>
      <c r="L346">
        <f t="shared" si="36"/>
        <v>0.12689999999999999</v>
      </c>
      <c r="M346">
        <f t="shared" si="37"/>
        <v>-0.55030000000000001</v>
      </c>
      <c r="N346">
        <f t="shared" si="38"/>
        <v>4.5183999999999997</v>
      </c>
    </row>
    <row r="347" spans="1:14" x14ac:dyDescent="0.3">
      <c r="A347" s="1">
        <v>18</v>
      </c>
      <c r="B347" t="s">
        <v>1001</v>
      </c>
      <c r="C347" t="s">
        <v>8194</v>
      </c>
      <c r="D347" t="s">
        <v>10363</v>
      </c>
      <c r="E347" t="s">
        <v>6097</v>
      </c>
      <c r="F347" t="s">
        <v>10364</v>
      </c>
      <c r="G347" t="s">
        <v>10365</v>
      </c>
      <c r="I347" t="str">
        <f t="shared" si="33"/>
        <v>N/A</v>
      </c>
      <c r="J347">
        <f t="shared" si="34"/>
        <v>2.3E-3</v>
      </c>
      <c r="K347">
        <f t="shared" si="35"/>
        <v>-3.8700000000000005E-2</v>
      </c>
      <c r="L347">
        <f t="shared" si="36"/>
        <v>-2.86E-2</v>
      </c>
      <c r="M347">
        <f t="shared" si="37"/>
        <v>-8.2200000000000009E-2</v>
      </c>
      <c r="N347">
        <f t="shared" si="38"/>
        <v>0.42560000000000003</v>
      </c>
    </row>
    <row r="348" spans="1:14" x14ac:dyDescent="0.3">
      <c r="A348" s="1">
        <v>19</v>
      </c>
      <c r="B348" t="s">
        <v>1007</v>
      </c>
      <c r="C348" t="s">
        <v>254</v>
      </c>
      <c r="D348" t="s">
        <v>254</v>
      </c>
      <c r="E348" t="s">
        <v>254</v>
      </c>
      <c r="F348" t="s">
        <v>254</v>
      </c>
      <c r="G348" t="s">
        <v>254</v>
      </c>
      <c r="I348" t="str">
        <f t="shared" si="33"/>
        <v>N/A</v>
      </c>
      <c r="J348" t="str">
        <f t="shared" si="34"/>
        <v>N/A</v>
      </c>
      <c r="K348" t="str">
        <f t="shared" si="35"/>
        <v>N/A</v>
      </c>
      <c r="L348" t="str">
        <f t="shared" si="36"/>
        <v>N/A</v>
      </c>
      <c r="M348" t="str">
        <f t="shared" si="37"/>
        <v>N/A</v>
      </c>
      <c r="N348" t="str">
        <f t="shared" si="38"/>
        <v>N/A</v>
      </c>
    </row>
    <row r="349" spans="1:14" x14ac:dyDescent="0.3">
      <c r="A349" s="1">
        <v>20</v>
      </c>
      <c r="B349" t="s">
        <v>1013</v>
      </c>
      <c r="C349" t="s">
        <v>1014</v>
      </c>
      <c r="D349" t="s">
        <v>1014</v>
      </c>
      <c r="E349" t="s">
        <v>1014</v>
      </c>
      <c r="F349" t="s">
        <v>254</v>
      </c>
      <c r="G349" t="s">
        <v>254</v>
      </c>
      <c r="I349" t="str">
        <f t="shared" si="33"/>
        <v>N/A</v>
      </c>
      <c r="J349">
        <f t="shared" si="34"/>
        <v>0</v>
      </c>
      <c r="K349">
        <f t="shared" si="35"/>
        <v>0</v>
      </c>
      <c r="L349">
        <f t="shared" si="36"/>
        <v>0</v>
      </c>
      <c r="M349" t="str">
        <f t="shared" si="37"/>
        <v>N/A</v>
      </c>
      <c r="N349" t="str">
        <f t="shared" si="38"/>
        <v>N/A</v>
      </c>
    </row>
    <row r="350" spans="1:14" x14ac:dyDescent="0.3">
      <c r="A350" s="1">
        <v>21</v>
      </c>
      <c r="B350" t="s">
        <v>1015</v>
      </c>
      <c r="C350" t="s">
        <v>10366</v>
      </c>
      <c r="D350" t="s">
        <v>10367</v>
      </c>
      <c r="E350" t="s">
        <v>10368</v>
      </c>
      <c r="F350" t="s">
        <v>10369</v>
      </c>
      <c r="G350" t="s">
        <v>8816</v>
      </c>
      <c r="I350" t="str">
        <f t="shared" si="33"/>
        <v>N/A</v>
      </c>
      <c r="J350">
        <f t="shared" si="34"/>
        <v>56110000</v>
      </c>
      <c r="K350">
        <f t="shared" si="35"/>
        <v>-23030000</v>
      </c>
      <c r="L350">
        <f t="shared" si="36"/>
        <v>-31620000</v>
      </c>
      <c r="M350">
        <f t="shared" si="37"/>
        <v>-33180000</v>
      </c>
      <c r="N350">
        <f t="shared" si="38"/>
        <v>52140000</v>
      </c>
    </row>
    <row r="351" spans="1:14" x14ac:dyDescent="0.3">
      <c r="A351" s="1">
        <v>22</v>
      </c>
      <c r="B351" t="s">
        <v>1021</v>
      </c>
      <c r="C351" t="s">
        <v>10370</v>
      </c>
      <c r="D351" t="s">
        <v>10371</v>
      </c>
      <c r="E351" t="s">
        <v>10372</v>
      </c>
      <c r="F351" t="s">
        <v>10373</v>
      </c>
      <c r="G351" t="s">
        <v>10374</v>
      </c>
      <c r="I351" t="str">
        <f t="shared" si="33"/>
        <v>N/A</v>
      </c>
      <c r="J351">
        <f t="shared" si="34"/>
        <v>132240000.00000001</v>
      </c>
      <c r="K351">
        <f t="shared" si="35"/>
        <v>28640000</v>
      </c>
      <c r="L351">
        <f t="shared" si="36"/>
        <v>-11760000</v>
      </c>
      <c r="M351">
        <f t="shared" si="37"/>
        <v>41670000</v>
      </c>
      <c r="N351">
        <f t="shared" si="38"/>
        <v>-184180000</v>
      </c>
    </row>
    <row r="352" spans="1:14" x14ac:dyDescent="0.3">
      <c r="A352" s="1">
        <v>23</v>
      </c>
      <c r="B352" t="s">
        <v>1027</v>
      </c>
      <c r="C352" t="s">
        <v>254</v>
      </c>
      <c r="D352" t="s">
        <v>10375</v>
      </c>
      <c r="E352" t="s">
        <v>10376</v>
      </c>
      <c r="F352" t="s">
        <v>10377</v>
      </c>
      <c r="G352" t="s">
        <v>10378</v>
      </c>
      <c r="I352" t="str">
        <f t="shared" si="33"/>
        <v>N/A</v>
      </c>
      <c r="J352" t="str">
        <f t="shared" si="34"/>
        <v>N/A</v>
      </c>
      <c r="K352">
        <f t="shared" si="35"/>
        <v>-0.7834000000000001</v>
      </c>
      <c r="L352">
        <f t="shared" si="36"/>
        <v>-1.4106000000000001</v>
      </c>
      <c r="M352">
        <f t="shared" si="37"/>
        <v>4.5438000000000001</v>
      </c>
      <c r="N352">
        <f t="shared" si="38"/>
        <v>-5.4198000000000004</v>
      </c>
    </row>
    <row r="353" spans="1:14" x14ac:dyDescent="0.3">
      <c r="A353" s="1">
        <v>24</v>
      </c>
      <c r="B353" t="s">
        <v>1032</v>
      </c>
      <c r="C353" t="s">
        <v>254</v>
      </c>
      <c r="D353" t="s">
        <v>254</v>
      </c>
      <c r="E353" t="s">
        <v>254</v>
      </c>
      <c r="F353" t="s">
        <v>254</v>
      </c>
      <c r="G353" t="s">
        <v>8382</v>
      </c>
      <c r="I353" t="str">
        <f t="shared" si="33"/>
        <v>N/A</v>
      </c>
      <c r="J353" t="str">
        <f t="shared" si="34"/>
        <v>N/A</v>
      </c>
      <c r="K353" t="str">
        <f t="shared" si="35"/>
        <v>N/A</v>
      </c>
      <c r="L353" t="str">
        <f t="shared" si="36"/>
        <v>N/A</v>
      </c>
      <c r="M353" t="str">
        <f t="shared" si="37"/>
        <v>N/A</v>
      </c>
      <c r="N353">
        <f t="shared" si="38"/>
        <v>-0.1241</v>
      </c>
    </row>
    <row r="354" spans="1:14" x14ac:dyDescent="0.3">
      <c r="I354" t="str">
        <f t="shared" si="33"/>
        <v>N/A</v>
      </c>
      <c r="J354" t="str">
        <f t="shared" si="34"/>
        <v>N/A</v>
      </c>
      <c r="K354" t="str">
        <f t="shared" si="35"/>
        <v>N/A</v>
      </c>
      <c r="L354" t="str">
        <f t="shared" si="36"/>
        <v>N/A</v>
      </c>
      <c r="M354" t="str">
        <f t="shared" si="37"/>
        <v>N/A</v>
      </c>
      <c r="N354" t="str">
        <f t="shared" si="38"/>
        <v>N/A</v>
      </c>
    </row>
    <row r="355" spans="1:14" x14ac:dyDescent="0.3">
      <c r="A355" s="1">
        <v>0</v>
      </c>
      <c r="B355" t="s">
        <v>10379</v>
      </c>
      <c r="C355" t="s">
        <v>10380</v>
      </c>
      <c r="I355" t="str">
        <f t="shared" si="33"/>
        <v>N/A</v>
      </c>
      <c r="J355" t="str">
        <f t="shared" si="34"/>
        <v>N/A</v>
      </c>
      <c r="K355" t="str">
        <f t="shared" si="35"/>
        <v>N/A</v>
      </c>
      <c r="L355" t="str">
        <f t="shared" si="36"/>
        <v>N/A</v>
      </c>
      <c r="M355" t="str">
        <f t="shared" si="37"/>
        <v>N/A</v>
      </c>
      <c r="N355" t="str">
        <f t="shared" si="38"/>
        <v>N/A</v>
      </c>
    </row>
    <row r="356" spans="1:14" x14ac:dyDescent="0.3">
      <c r="A356" s="1">
        <v>1</v>
      </c>
      <c r="B356" t="s">
        <v>10381</v>
      </c>
      <c r="C356" t="s">
        <v>10382</v>
      </c>
      <c r="I356" t="str">
        <f t="shared" si="33"/>
        <v>N/A</v>
      </c>
      <c r="J356" t="str">
        <f t="shared" si="34"/>
        <v>N/A</v>
      </c>
      <c r="K356" t="str">
        <f t="shared" si="35"/>
        <v>N/A</v>
      </c>
      <c r="L356" t="str">
        <f t="shared" si="36"/>
        <v>N/A</v>
      </c>
      <c r="M356" t="str">
        <f t="shared" si="37"/>
        <v>N/A</v>
      </c>
      <c r="N356" t="str">
        <f t="shared" si="38"/>
        <v>N/A</v>
      </c>
    </row>
    <row r="357" spans="1:14" x14ac:dyDescent="0.3">
      <c r="A357" s="1">
        <v>2</v>
      </c>
      <c r="B357" t="s">
        <v>10383</v>
      </c>
      <c r="C357" t="s">
        <v>10384</v>
      </c>
      <c r="I357" t="str">
        <f t="shared" si="33"/>
        <v>N/A</v>
      </c>
      <c r="J357" t="str">
        <f t="shared" si="34"/>
        <v>N/A</v>
      </c>
      <c r="K357" t="str">
        <f t="shared" si="35"/>
        <v>N/A</v>
      </c>
      <c r="L357" t="str">
        <f t="shared" si="36"/>
        <v>N/A</v>
      </c>
      <c r="M357" t="str">
        <f t="shared" si="37"/>
        <v>N/A</v>
      </c>
      <c r="N357" t="str">
        <f t="shared" si="38"/>
        <v>N/A</v>
      </c>
    </row>
    <row r="358" spans="1:14" x14ac:dyDescent="0.3">
      <c r="A358" s="1">
        <v>3</v>
      </c>
      <c r="B358" t="s">
        <v>10385</v>
      </c>
      <c r="C358" t="s">
        <v>10386</v>
      </c>
      <c r="I358" t="str">
        <f t="shared" si="33"/>
        <v>N/A</v>
      </c>
      <c r="J358" t="str">
        <f t="shared" si="34"/>
        <v>N/A</v>
      </c>
      <c r="K358" t="str">
        <f t="shared" si="35"/>
        <v>N/A</v>
      </c>
      <c r="L358" t="str">
        <f t="shared" si="36"/>
        <v>N/A</v>
      </c>
      <c r="M358" t="str">
        <f t="shared" si="37"/>
        <v>N/A</v>
      </c>
      <c r="N358" t="str">
        <f t="shared" si="38"/>
        <v>N/A</v>
      </c>
    </row>
    <row r="359" spans="1:14" x14ac:dyDescent="0.3">
      <c r="A359" s="1">
        <v>4</v>
      </c>
      <c r="B359" t="s">
        <v>10387</v>
      </c>
      <c r="C359" t="s">
        <v>10388</v>
      </c>
      <c r="I359" t="str">
        <f t="shared" si="33"/>
        <v>N/A</v>
      </c>
      <c r="J359" t="str">
        <f t="shared" si="34"/>
        <v>N/A</v>
      </c>
      <c r="K359" t="str">
        <f t="shared" si="35"/>
        <v>N/A</v>
      </c>
      <c r="L359" t="str">
        <f t="shared" si="36"/>
        <v>N/A</v>
      </c>
      <c r="M359" t="str">
        <f t="shared" si="37"/>
        <v>N/A</v>
      </c>
      <c r="N359" t="str">
        <f t="shared" si="38"/>
        <v>N/A</v>
      </c>
    </row>
    <row r="360" spans="1:14" x14ac:dyDescent="0.3">
      <c r="A360" s="1">
        <v>5</v>
      </c>
      <c r="B360" t="s">
        <v>10389</v>
      </c>
      <c r="C360" t="s">
        <v>10390</v>
      </c>
      <c r="I360" t="str">
        <f t="shared" si="33"/>
        <v>N/A</v>
      </c>
      <c r="J360" t="str">
        <f t="shared" si="34"/>
        <v>N/A</v>
      </c>
      <c r="K360" t="str">
        <f t="shared" si="35"/>
        <v>N/A</v>
      </c>
      <c r="L360" t="str">
        <f t="shared" si="36"/>
        <v>N/A</v>
      </c>
      <c r="M360" t="str">
        <f t="shared" si="37"/>
        <v>N/A</v>
      </c>
      <c r="N360" t="str">
        <f t="shared" si="38"/>
        <v>N/A</v>
      </c>
    </row>
    <row r="361" spans="1:14" x14ac:dyDescent="0.3">
      <c r="I361" t="str">
        <f t="shared" si="33"/>
        <v>N/A</v>
      </c>
      <c r="J361" t="str">
        <f t="shared" si="34"/>
        <v>N/A</v>
      </c>
      <c r="K361" t="str">
        <f t="shared" si="35"/>
        <v>N/A</v>
      </c>
      <c r="L361" t="str">
        <f t="shared" si="36"/>
        <v>N/A</v>
      </c>
      <c r="M361" t="str">
        <f t="shared" si="37"/>
        <v>N/A</v>
      </c>
      <c r="N361" t="str">
        <f t="shared" si="38"/>
        <v>N/A</v>
      </c>
    </row>
    <row r="362" spans="1:14" x14ac:dyDescent="0.3">
      <c r="I362" t="str">
        <f t="shared" si="33"/>
        <v>N/A</v>
      </c>
      <c r="J362" t="str">
        <f t="shared" si="34"/>
        <v>N/A</v>
      </c>
      <c r="K362" t="str">
        <f t="shared" si="35"/>
        <v>N/A</v>
      </c>
      <c r="L362" t="str">
        <f t="shared" si="36"/>
        <v>N/A</v>
      </c>
      <c r="M362" t="str">
        <f t="shared" si="37"/>
        <v>N/A</v>
      </c>
      <c r="N362" t="str">
        <f t="shared" si="38"/>
        <v>N/A</v>
      </c>
    </row>
    <row r="363" spans="1:14" x14ac:dyDescent="0.3">
      <c r="A363" s="1">
        <v>0</v>
      </c>
      <c r="B363" t="s">
        <v>121</v>
      </c>
      <c r="C363" t="s">
        <v>10391</v>
      </c>
      <c r="I363" t="str">
        <f t="shared" si="33"/>
        <v>N/A</v>
      </c>
      <c r="J363">
        <f t="shared" si="34"/>
        <v>168540000</v>
      </c>
      <c r="K363" t="str">
        <f t="shared" si="35"/>
        <v>N/A</v>
      </c>
      <c r="L363" t="str">
        <f t="shared" si="36"/>
        <v>N/A</v>
      </c>
      <c r="M363" t="str">
        <f t="shared" si="37"/>
        <v>N/A</v>
      </c>
      <c r="N363" t="str">
        <f t="shared" si="38"/>
        <v>N/A</v>
      </c>
    </row>
    <row r="364" spans="1:14" x14ac:dyDescent="0.3">
      <c r="A364" s="1">
        <v>1</v>
      </c>
      <c r="B364" t="s">
        <v>122</v>
      </c>
      <c r="I364" t="str">
        <f t="shared" si="33"/>
        <v>N/A</v>
      </c>
      <c r="J364" t="str">
        <f t="shared" si="34"/>
        <v>N/A</v>
      </c>
      <c r="K364" t="str">
        <f t="shared" si="35"/>
        <v>N/A</v>
      </c>
      <c r="L364" t="str">
        <f t="shared" si="36"/>
        <v>N/A</v>
      </c>
      <c r="M364" t="str">
        <f t="shared" si="37"/>
        <v>N/A</v>
      </c>
      <c r="N364" t="str">
        <f t="shared" si="38"/>
        <v>N/A</v>
      </c>
    </row>
    <row r="365" spans="1:14" x14ac:dyDescent="0.3">
      <c r="A365" s="1">
        <v>2</v>
      </c>
      <c r="B365" t="s">
        <v>123</v>
      </c>
      <c r="C365" t="s">
        <v>10392</v>
      </c>
      <c r="I365" t="str">
        <f t="shared" si="33"/>
        <v>N/A</v>
      </c>
      <c r="J365">
        <f t="shared" si="34"/>
        <v>-1.78</v>
      </c>
      <c r="K365" t="str">
        <f t="shared" si="35"/>
        <v>N/A</v>
      </c>
      <c r="L365" t="str">
        <f t="shared" si="36"/>
        <v>N/A</v>
      </c>
      <c r="M365" t="str">
        <f t="shared" si="37"/>
        <v>N/A</v>
      </c>
      <c r="N365" t="str">
        <f t="shared" si="38"/>
        <v>N/A</v>
      </c>
    </row>
    <row r="366" spans="1:14" x14ac:dyDescent="0.3">
      <c r="A366" s="1">
        <v>3</v>
      </c>
      <c r="B366" t="s">
        <v>124</v>
      </c>
      <c r="C366" t="s">
        <v>10393</v>
      </c>
      <c r="I366" t="str">
        <f t="shared" si="33"/>
        <v>N/A</v>
      </c>
      <c r="J366">
        <f t="shared" si="34"/>
        <v>-4.5999999999999996</v>
      </c>
      <c r="K366" t="str">
        <f t="shared" si="35"/>
        <v>N/A</v>
      </c>
      <c r="L366" t="str">
        <f t="shared" si="36"/>
        <v>N/A</v>
      </c>
      <c r="M366" t="str">
        <f t="shared" si="37"/>
        <v>N/A</v>
      </c>
      <c r="N366" t="str">
        <f t="shared" si="38"/>
        <v>N/A</v>
      </c>
    </row>
    <row r="367" spans="1:14" x14ac:dyDescent="0.3">
      <c r="A367" s="1">
        <v>4</v>
      </c>
      <c r="B367" t="s">
        <v>126</v>
      </c>
      <c r="C367" t="s">
        <v>10394</v>
      </c>
      <c r="I367" t="str">
        <f t="shared" si="33"/>
        <v>N/A</v>
      </c>
      <c r="J367">
        <f t="shared" si="34"/>
        <v>-0.2</v>
      </c>
      <c r="K367" t="str">
        <f t="shared" si="35"/>
        <v>N/A</v>
      </c>
      <c r="L367" t="str">
        <f t="shared" si="36"/>
        <v>N/A</v>
      </c>
      <c r="M367" t="str">
        <f t="shared" si="37"/>
        <v>N/A</v>
      </c>
      <c r="N367" t="str">
        <f t="shared" si="38"/>
        <v>N/A</v>
      </c>
    </row>
    <row r="368" spans="1:14" x14ac:dyDescent="0.3">
      <c r="A368" s="1">
        <v>5</v>
      </c>
      <c r="B368" t="s">
        <v>128</v>
      </c>
      <c r="C368" t="s">
        <v>4945</v>
      </c>
      <c r="I368" t="str">
        <f t="shared" si="33"/>
        <v>N/A</v>
      </c>
      <c r="J368">
        <f t="shared" si="34"/>
        <v>1.61</v>
      </c>
      <c r="K368" t="str">
        <f t="shared" si="35"/>
        <v>N/A</v>
      </c>
      <c r="L368" t="str">
        <f t="shared" si="36"/>
        <v>N/A</v>
      </c>
      <c r="M368" t="str">
        <f t="shared" si="37"/>
        <v>N/A</v>
      </c>
      <c r="N368" t="str">
        <f t="shared" si="38"/>
        <v>N/A</v>
      </c>
    </row>
    <row r="369" spans="1:14" x14ac:dyDescent="0.3">
      <c r="A369" s="1">
        <v>6</v>
      </c>
      <c r="B369" t="s">
        <v>130</v>
      </c>
      <c r="C369" t="s">
        <v>3185</v>
      </c>
      <c r="I369" t="str">
        <f t="shared" si="33"/>
        <v>N/A</v>
      </c>
      <c r="J369">
        <f t="shared" si="34"/>
        <v>0.28999999999999998</v>
      </c>
      <c r="K369" t="str">
        <f t="shared" si="35"/>
        <v>N/A</v>
      </c>
      <c r="L369" t="str">
        <f t="shared" si="36"/>
        <v>N/A</v>
      </c>
      <c r="M369" t="str">
        <f t="shared" si="37"/>
        <v>N/A</v>
      </c>
      <c r="N369" t="str">
        <f t="shared" si="38"/>
        <v>N/A</v>
      </c>
    </row>
    <row r="370" spans="1:14" x14ac:dyDescent="0.3">
      <c r="A370" s="1">
        <v>7</v>
      </c>
      <c r="B370" t="s">
        <v>132</v>
      </c>
      <c r="I370" t="str">
        <f t="shared" si="33"/>
        <v>N/A</v>
      </c>
      <c r="J370" t="str">
        <f t="shared" si="34"/>
        <v>N/A</v>
      </c>
      <c r="K370" t="str">
        <f t="shared" si="35"/>
        <v>N/A</v>
      </c>
      <c r="L370" t="str">
        <f t="shared" si="36"/>
        <v>N/A</v>
      </c>
      <c r="M370" t="str">
        <f t="shared" si="37"/>
        <v>N/A</v>
      </c>
      <c r="N370" t="str">
        <f t="shared" si="38"/>
        <v>N/A</v>
      </c>
    </row>
    <row r="371" spans="1:14" x14ac:dyDescent="0.3">
      <c r="A371" s="1">
        <v>8</v>
      </c>
      <c r="B371" t="s">
        <v>133</v>
      </c>
      <c r="I371" t="str">
        <f t="shared" si="33"/>
        <v>N/A</v>
      </c>
      <c r="J371" t="str">
        <f t="shared" si="34"/>
        <v>N/A</v>
      </c>
      <c r="K371" t="str">
        <f t="shared" si="35"/>
        <v>N/A</v>
      </c>
      <c r="L371" t="str">
        <f t="shared" si="36"/>
        <v>N/A</v>
      </c>
      <c r="M371" t="str">
        <f t="shared" si="37"/>
        <v>N/A</v>
      </c>
      <c r="N371" t="str">
        <f t="shared" si="38"/>
        <v>N/A</v>
      </c>
    </row>
    <row r="372" spans="1:14" x14ac:dyDescent="0.3">
      <c r="I372" t="str">
        <f t="shared" si="33"/>
        <v>N/A</v>
      </c>
      <c r="J372" t="str">
        <f t="shared" si="34"/>
        <v>N/A</v>
      </c>
      <c r="K372" t="str">
        <f t="shared" si="35"/>
        <v>N/A</v>
      </c>
      <c r="L372" t="str">
        <f t="shared" si="36"/>
        <v>N/A</v>
      </c>
      <c r="M372" t="str">
        <f t="shared" si="37"/>
        <v>N/A</v>
      </c>
      <c r="N372" t="str">
        <f t="shared" si="38"/>
        <v>N/A</v>
      </c>
    </row>
    <row r="373" spans="1:14" x14ac:dyDescent="0.3">
      <c r="I373" t="str">
        <f t="shared" si="33"/>
        <v>N/A</v>
      </c>
      <c r="J373" t="str">
        <f t="shared" si="34"/>
        <v>N/A</v>
      </c>
      <c r="K373" t="str">
        <f t="shared" si="35"/>
        <v>N/A</v>
      </c>
      <c r="L373" t="str">
        <f t="shared" si="36"/>
        <v>N/A</v>
      </c>
      <c r="M373" t="str">
        <f t="shared" si="37"/>
        <v>N/A</v>
      </c>
      <c r="N373" t="str">
        <f t="shared" si="38"/>
        <v>N/A</v>
      </c>
    </row>
    <row r="374" spans="1:14" x14ac:dyDescent="0.3">
      <c r="A374" s="1">
        <v>0</v>
      </c>
      <c r="B374" t="s">
        <v>121</v>
      </c>
      <c r="C374" t="s">
        <v>7854</v>
      </c>
      <c r="I374" t="str">
        <f t="shared" si="33"/>
        <v>N/A</v>
      </c>
      <c r="J374">
        <f t="shared" si="34"/>
        <v>784320000</v>
      </c>
      <c r="K374" t="str">
        <f t="shared" si="35"/>
        <v>N/A</v>
      </c>
      <c r="L374" t="str">
        <f t="shared" si="36"/>
        <v>N/A</v>
      </c>
      <c r="M374" t="str">
        <f t="shared" si="37"/>
        <v>N/A</v>
      </c>
      <c r="N374" t="str">
        <f t="shared" si="38"/>
        <v>N/A</v>
      </c>
    </row>
    <row r="375" spans="1:14" x14ac:dyDescent="0.3">
      <c r="A375" s="1">
        <v>1</v>
      </c>
      <c r="B375" t="s">
        <v>122</v>
      </c>
      <c r="I375" t="str">
        <f t="shared" si="33"/>
        <v>N/A</v>
      </c>
      <c r="J375" t="str">
        <f t="shared" si="34"/>
        <v>N/A</v>
      </c>
      <c r="K375" t="str">
        <f t="shared" si="35"/>
        <v>N/A</v>
      </c>
      <c r="L375" t="str">
        <f t="shared" si="36"/>
        <v>N/A</v>
      </c>
      <c r="M375" t="str">
        <f t="shared" si="37"/>
        <v>N/A</v>
      </c>
      <c r="N375" t="str">
        <f t="shared" si="38"/>
        <v>N/A</v>
      </c>
    </row>
    <row r="376" spans="1:14" x14ac:dyDescent="0.3">
      <c r="A376" s="1">
        <v>2</v>
      </c>
      <c r="B376" t="s">
        <v>123</v>
      </c>
      <c r="C376" t="s">
        <v>10395</v>
      </c>
      <c r="I376" t="str">
        <f t="shared" si="33"/>
        <v>N/A</v>
      </c>
      <c r="J376">
        <f t="shared" si="34"/>
        <v>-11.76</v>
      </c>
      <c r="K376" t="str">
        <f t="shared" si="35"/>
        <v>N/A</v>
      </c>
      <c r="L376" t="str">
        <f t="shared" si="36"/>
        <v>N/A</v>
      </c>
      <c r="M376" t="str">
        <f t="shared" si="37"/>
        <v>N/A</v>
      </c>
      <c r="N376" t="str">
        <f t="shared" si="38"/>
        <v>N/A</v>
      </c>
    </row>
    <row r="377" spans="1:14" x14ac:dyDescent="0.3">
      <c r="A377" s="1">
        <v>3</v>
      </c>
      <c r="B377" t="s">
        <v>124</v>
      </c>
      <c r="C377" t="s">
        <v>10396</v>
      </c>
      <c r="I377" t="str">
        <f t="shared" si="33"/>
        <v>N/A</v>
      </c>
      <c r="J377">
        <f t="shared" si="34"/>
        <v>276.25</v>
      </c>
      <c r="K377" t="str">
        <f t="shared" si="35"/>
        <v>N/A</v>
      </c>
      <c r="L377" t="str">
        <f t="shared" si="36"/>
        <v>N/A</v>
      </c>
      <c r="M377" t="str">
        <f t="shared" si="37"/>
        <v>N/A</v>
      </c>
      <c r="N377" t="str">
        <f t="shared" si="38"/>
        <v>N/A</v>
      </c>
    </row>
    <row r="378" spans="1:14" x14ac:dyDescent="0.3">
      <c r="A378" s="1">
        <v>4</v>
      </c>
      <c r="B378" t="s">
        <v>126</v>
      </c>
      <c r="C378" t="s">
        <v>8171</v>
      </c>
      <c r="I378" t="str">
        <f t="shared" si="33"/>
        <v>N/A</v>
      </c>
      <c r="J378">
        <f t="shared" si="34"/>
        <v>2.02</v>
      </c>
      <c r="K378" t="str">
        <f t="shared" si="35"/>
        <v>N/A</v>
      </c>
      <c r="L378" t="str">
        <f t="shared" si="36"/>
        <v>N/A</v>
      </c>
      <c r="M378" t="str">
        <f t="shared" si="37"/>
        <v>N/A</v>
      </c>
      <c r="N378" t="str">
        <f t="shared" si="38"/>
        <v>N/A</v>
      </c>
    </row>
    <row r="379" spans="1:14" x14ac:dyDescent="0.3">
      <c r="A379" s="1">
        <v>5</v>
      </c>
      <c r="B379" t="s">
        <v>128</v>
      </c>
      <c r="C379" t="s">
        <v>3762</v>
      </c>
      <c r="I379" t="str">
        <f t="shared" si="33"/>
        <v>N/A</v>
      </c>
      <c r="J379">
        <f t="shared" si="34"/>
        <v>1</v>
      </c>
      <c r="K379" t="str">
        <f t="shared" si="35"/>
        <v>N/A</v>
      </c>
      <c r="L379" t="str">
        <f t="shared" si="36"/>
        <v>N/A</v>
      </c>
      <c r="M379" t="str">
        <f t="shared" si="37"/>
        <v>N/A</v>
      </c>
      <c r="N379" t="str">
        <f t="shared" si="38"/>
        <v>N/A</v>
      </c>
    </row>
    <row r="380" spans="1:14" x14ac:dyDescent="0.3">
      <c r="A380" s="1">
        <v>6</v>
      </c>
      <c r="B380" t="s">
        <v>130</v>
      </c>
      <c r="C380" t="s">
        <v>460</v>
      </c>
      <c r="I380" t="str">
        <f t="shared" ref="I380:I443" si="39">IF(AND(K380&gt; J380, L380&gt; K380, M380&gt; L380, N380&gt; M380), "pos_trend", IF(AND(K380&lt; J380, L380&lt; K380, M380&lt; L380, N380&lt; M380), "neg_trend", "N/A"))</f>
        <v>N/A</v>
      </c>
      <c r="J380">
        <f t="shared" ref="J380:J399" si="40">IFERROR(IF(TRIM(C380)="-", "N/A", IF(RIGHT(C380,1)=")",IF(RIGHT(C380,2)="T)",-1000000000000*VALUE(MID(C380,2,LEN(C380)-3)),IF(RIGHT(C380,2)="M)",-1000000*VALUE(MID(C380,2,LEN(C380)-3)),IF(RIGHT(C380,2)="B)",-1000000000*VALUE(MID(C380,2,LEN(C380)-3)),IF(RIGHT(C380,2)="k)",-1000*VALUE(MID(C380,2,LEN(C380)-3)),VALUE(SUBSTITUTE(C380,",","")))))),IF(RIGHT(C380,1)="T",1000000000000*VALUE(LEFT(C380,LEN(C380)-1)),IF(RIGHT(C380,1)="M",1000000*VALUE(LEFT(C380,LEN(C380)-1)),IF(RIGHT(C380,1)="B",1000000000*VALUE(LEFT(C380,LEN(C380)-1)),IF(RIGHT(C380,1)="%",0.01*VALUE(LEFT(C380,LEN(C380)-1)),IF(RIGHT(C380,1)="k",1000*VALUE(LEFT(C380,LEN(C380)-1)),VALUE(SUBSTITUTE(C380,",",""))))))))),"N/A")</f>
        <v>1.0900000000000001</v>
      </c>
      <c r="K380" t="str">
        <f t="shared" ref="K380:K399" si="41">IFERROR(IF(TRIM(D380)="-", "N/A", IF(RIGHT(D380,1)=")",IF(RIGHT(D380,2)="T)",-1000000000000*VALUE(MID(D380,2,LEN(D380)-3)),IF(RIGHT(D380,2)="M)",-1000000*VALUE(MID(D380,2,LEN(D380)-3)),IF(RIGHT(D380,2)="B)",-1000000000*VALUE(MID(D380,2,LEN(D380)-3)),IF(RIGHT(D380,2)="k)",-1000*VALUE(MID(D380,2,LEN(D380)-3)),VALUE(SUBSTITUTE(D380,",","")))))),IF(RIGHT(D380,1)="T",1000000000000*VALUE(LEFT(D380,LEN(D380)-1)),IF(RIGHT(D380,1)="M",1000000*VALUE(LEFT(D380,LEN(D380)-1)),IF(RIGHT(D380,1)="B",1000000000*VALUE(LEFT(D380,LEN(D380)-1)),IF(RIGHT(D380,1)="%",0.01*VALUE(LEFT(D380,LEN(D380)-1)),IF(RIGHT(D380,1)="k",1000*VALUE(LEFT(D380,LEN(D380)-1)),VALUE(SUBSTITUTE(D380,",",""))))))))),"N/A")</f>
        <v>N/A</v>
      </c>
      <c r="L380" t="str">
        <f t="shared" ref="L380:L399" si="42">IFERROR(IF(TRIM(E380)="-", "N/A", IF(RIGHT(E380,1)=")",IF(RIGHT(E380,2)="T)",-1000000000000*VALUE(MID(E380,2,LEN(E380)-3)),IF(RIGHT(E380,2)="M)",-1000000*VALUE(MID(E380,2,LEN(E380)-3)),IF(RIGHT(E380,2)="B)",-1000000000*VALUE(MID(E380,2,LEN(E380)-3)),IF(RIGHT(E380,2)="k)",-1000*VALUE(MID(E380,2,LEN(E380)-3)),VALUE(SUBSTITUTE(E380,",","")))))),IF(RIGHT(E380,1)="T",1000000000000*VALUE(LEFT(E380,LEN(E380)-1)),IF(RIGHT(E380,1)="M",1000000*VALUE(LEFT(E380,LEN(E380)-1)),IF(RIGHT(E380,1)="B",1000000000*VALUE(LEFT(E380,LEN(E380)-1)),IF(RIGHT(E380,1)="%",0.01*VALUE(LEFT(E380,LEN(E380)-1)),IF(RIGHT(E380,1)="k",1000*VALUE(LEFT(E380,LEN(E380)-1)),VALUE(SUBSTITUTE(E380,",",""))))))))),"N/A")</f>
        <v>N/A</v>
      </c>
      <c r="M380" t="str">
        <f t="shared" ref="M380:M399" si="43">IFERROR(IF(TRIM(F380)="-", "N/A", IF(RIGHT(F380,1)=")",IF(RIGHT(F380,2)="T)",-1000000000000*VALUE(MID(F380,2,LEN(F380)-3)),IF(RIGHT(F380,2)="M)",-1000000*VALUE(MID(F380,2,LEN(F380)-3)),IF(RIGHT(F380,2)="B)",-1000000000*VALUE(MID(F380,2,LEN(F380)-3)),IF(RIGHT(F380,2)="k)",-1000*VALUE(MID(F380,2,LEN(F380)-3)),VALUE(SUBSTITUTE(F380,",","")))))),IF(RIGHT(F380,1)="T",1000000000000*VALUE(LEFT(F380,LEN(F380)-1)),IF(RIGHT(F380,1)="M",1000000*VALUE(LEFT(F380,LEN(F380)-1)),IF(RIGHT(F380,1)="B",1000000000*VALUE(LEFT(F380,LEN(F380)-1)),IF(RIGHT(F380,1)="%",0.01*VALUE(LEFT(F380,LEN(F380)-1)),IF(RIGHT(F380,1)="k",1000*VALUE(LEFT(F380,LEN(F380)-1)),VALUE(SUBSTITUTE(F380,",",""))))))))),"N/A")</f>
        <v>N/A</v>
      </c>
      <c r="N380" t="str">
        <f t="shared" ref="N380:N399" si="44">IFERROR(IF(TRIM(G380)="-", "N/A", IF(RIGHT(G380,1)=")",IF(RIGHT(G380,2)="T)",-1000000000000*VALUE(MID(G380,2,LEN(G380)-3)),IF(RIGHT(G380,2)="M)",-1000000*VALUE(MID(G380,2,LEN(G380)-3)),IF(RIGHT(G380,2)="B)",-1000000000*VALUE(MID(G380,2,LEN(G380)-3)),IF(RIGHT(G380,2)="k)",-1000*VALUE(MID(G380,2,LEN(G380)-3)),VALUE(SUBSTITUTE(G380,",","")))))),IF(RIGHT(G380,1)="T",1000000000000*VALUE(LEFT(G380,LEN(G380)-1)),IF(RIGHT(G380,1)="M",1000000*VALUE(LEFT(G380,LEN(G380)-1)),IF(RIGHT(G380,1)="B",1000000000*VALUE(LEFT(G380,LEN(G380)-1)),IF(RIGHT(G380,1)="%",0.01*VALUE(LEFT(G380,LEN(G380)-1)),IF(RIGHT(G380,1)="k",1000*VALUE(LEFT(G380,LEN(G380)-1)),VALUE(SUBSTITUTE(G380,",",""))))))))),"N/A")</f>
        <v>N/A</v>
      </c>
    </row>
    <row r="381" spans="1:14" x14ac:dyDescent="0.3">
      <c r="A381" s="1">
        <v>7</v>
      </c>
      <c r="B381" t="s">
        <v>132</v>
      </c>
      <c r="I381" t="str">
        <f t="shared" si="39"/>
        <v>N/A</v>
      </c>
      <c r="J381" t="str">
        <f t="shared" si="40"/>
        <v>N/A</v>
      </c>
      <c r="K381" t="str">
        <f t="shared" si="41"/>
        <v>N/A</v>
      </c>
      <c r="L381" t="str">
        <f t="shared" si="42"/>
        <v>N/A</v>
      </c>
      <c r="M381" t="str">
        <f t="shared" si="43"/>
        <v>N/A</v>
      </c>
      <c r="N381" t="str">
        <f t="shared" si="44"/>
        <v>N/A</v>
      </c>
    </row>
    <row r="382" spans="1:14" x14ac:dyDescent="0.3">
      <c r="A382" s="1">
        <v>8</v>
      </c>
      <c r="B382" t="s">
        <v>133</v>
      </c>
      <c r="I382" t="str">
        <f t="shared" si="39"/>
        <v>N/A</v>
      </c>
      <c r="J382" t="str">
        <f t="shared" si="40"/>
        <v>N/A</v>
      </c>
      <c r="K382" t="str">
        <f t="shared" si="41"/>
        <v>N/A</v>
      </c>
      <c r="L382" t="str">
        <f t="shared" si="42"/>
        <v>N/A</v>
      </c>
      <c r="M382" t="str">
        <f t="shared" si="43"/>
        <v>N/A</v>
      </c>
      <c r="N382" t="str">
        <f t="shared" si="44"/>
        <v>N/A</v>
      </c>
    </row>
    <row r="383" spans="1:14" x14ac:dyDescent="0.3">
      <c r="I383" t="str">
        <f t="shared" si="39"/>
        <v>N/A</v>
      </c>
      <c r="J383" t="str">
        <f t="shared" si="40"/>
        <v>N/A</v>
      </c>
      <c r="K383" t="str">
        <f t="shared" si="41"/>
        <v>N/A</v>
      </c>
      <c r="L383" t="str">
        <f t="shared" si="42"/>
        <v>N/A</v>
      </c>
      <c r="M383" t="str">
        <f t="shared" si="43"/>
        <v>N/A</v>
      </c>
      <c r="N383" t="str">
        <f t="shared" si="44"/>
        <v>N/A</v>
      </c>
    </row>
    <row r="384" spans="1:14" x14ac:dyDescent="0.3">
      <c r="I384" t="str">
        <f t="shared" si="39"/>
        <v>N/A</v>
      </c>
      <c r="J384" t="str">
        <f t="shared" si="40"/>
        <v>N/A</v>
      </c>
      <c r="K384" t="str">
        <f t="shared" si="41"/>
        <v>N/A</v>
      </c>
      <c r="L384" t="str">
        <f t="shared" si="42"/>
        <v>N/A</v>
      </c>
      <c r="M384" t="str">
        <f t="shared" si="43"/>
        <v>N/A</v>
      </c>
      <c r="N384" t="str">
        <f t="shared" si="44"/>
        <v>N/A</v>
      </c>
    </row>
    <row r="385" spans="1:14" x14ac:dyDescent="0.3">
      <c r="A385" s="1">
        <v>0</v>
      </c>
      <c r="B385" t="s">
        <v>121</v>
      </c>
      <c r="C385" t="s">
        <v>10397</v>
      </c>
      <c r="I385" t="str">
        <f t="shared" si="39"/>
        <v>N/A</v>
      </c>
      <c r="J385">
        <f t="shared" si="40"/>
        <v>228190000</v>
      </c>
      <c r="K385" t="str">
        <f t="shared" si="41"/>
        <v>N/A</v>
      </c>
      <c r="L385" t="str">
        <f t="shared" si="42"/>
        <v>N/A</v>
      </c>
      <c r="M385" t="str">
        <f t="shared" si="43"/>
        <v>N/A</v>
      </c>
      <c r="N385" t="str">
        <f t="shared" si="44"/>
        <v>N/A</v>
      </c>
    </row>
    <row r="386" spans="1:14" x14ac:dyDescent="0.3">
      <c r="A386" s="1">
        <v>1</v>
      </c>
      <c r="B386" t="s">
        <v>122</v>
      </c>
      <c r="I386" t="str">
        <f t="shared" si="39"/>
        <v>N/A</v>
      </c>
      <c r="J386" t="str">
        <f t="shared" si="40"/>
        <v>N/A</v>
      </c>
      <c r="K386" t="str">
        <f t="shared" si="41"/>
        <v>N/A</v>
      </c>
      <c r="L386" t="str">
        <f t="shared" si="42"/>
        <v>N/A</v>
      </c>
      <c r="M386" t="str">
        <f t="shared" si="43"/>
        <v>N/A</v>
      </c>
      <c r="N386" t="str">
        <f t="shared" si="44"/>
        <v>N/A</v>
      </c>
    </row>
    <row r="387" spans="1:14" x14ac:dyDescent="0.3">
      <c r="A387" s="1">
        <v>2</v>
      </c>
      <c r="B387" t="s">
        <v>123</v>
      </c>
      <c r="C387" t="s">
        <v>10398</v>
      </c>
      <c r="I387" t="str">
        <f t="shared" si="39"/>
        <v>N/A</v>
      </c>
      <c r="J387">
        <f t="shared" si="40"/>
        <v>-19.96</v>
      </c>
      <c r="K387" t="str">
        <f t="shared" si="41"/>
        <v>N/A</v>
      </c>
      <c r="L387" t="str">
        <f t="shared" si="42"/>
        <v>N/A</v>
      </c>
      <c r="M387" t="str">
        <f t="shared" si="43"/>
        <v>N/A</v>
      </c>
      <c r="N387" t="str">
        <f t="shared" si="44"/>
        <v>N/A</v>
      </c>
    </row>
    <row r="388" spans="1:14" x14ac:dyDescent="0.3">
      <c r="A388" s="1">
        <v>3</v>
      </c>
      <c r="B388" t="s">
        <v>124</v>
      </c>
      <c r="I388" t="str">
        <f t="shared" si="39"/>
        <v>N/A</v>
      </c>
      <c r="J388" t="str">
        <f t="shared" si="40"/>
        <v>N/A</v>
      </c>
      <c r="K388" t="str">
        <f t="shared" si="41"/>
        <v>N/A</v>
      </c>
      <c r="L388" t="str">
        <f t="shared" si="42"/>
        <v>N/A</v>
      </c>
      <c r="M388" t="str">
        <f t="shared" si="43"/>
        <v>N/A</v>
      </c>
      <c r="N388" t="str">
        <f t="shared" si="44"/>
        <v>N/A</v>
      </c>
    </row>
    <row r="389" spans="1:14" x14ac:dyDescent="0.3">
      <c r="A389" s="1">
        <v>4</v>
      </c>
      <c r="B389" t="s">
        <v>126</v>
      </c>
      <c r="I389" t="str">
        <f t="shared" si="39"/>
        <v>N/A</v>
      </c>
      <c r="J389" t="str">
        <f t="shared" si="40"/>
        <v>N/A</v>
      </c>
      <c r="K389" t="str">
        <f t="shared" si="41"/>
        <v>N/A</v>
      </c>
      <c r="L389" t="str">
        <f t="shared" si="42"/>
        <v>N/A</v>
      </c>
      <c r="M389" t="str">
        <f t="shared" si="43"/>
        <v>N/A</v>
      </c>
      <c r="N389" t="str">
        <f t="shared" si="44"/>
        <v>N/A</v>
      </c>
    </row>
    <row r="390" spans="1:14" x14ac:dyDescent="0.3">
      <c r="A390" s="1">
        <v>5</v>
      </c>
      <c r="B390" t="s">
        <v>128</v>
      </c>
      <c r="I390" t="str">
        <f t="shared" si="39"/>
        <v>N/A</v>
      </c>
      <c r="J390" t="str">
        <f t="shared" si="40"/>
        <v>N/A</v>
      </c>
      <c r="K390" t="str">
        <f t="shared" si="41"/>
        <v>N/A</v>
      </c>
      <c r="L390" t="str">
        <f t="shared" si="42"/>
        <v>N/A</v>
      </c>
      <c r="M390" t="str">
        <f t="shared" si="43"/>
        <v>N/A</v>
      </c>
      <c r="N390" t="str">
        <f t="shared" si="44"/>
        <v>N/A</v>
      </c>
    </row>
    <row r="391" spans="1:14" x14ac:dyDescent="0.3">
      <c r="A391" s="1">
        <v>6</v>
      </c>
      <c r="B391" t="s">
        <v>130</v>
      </c>
      <c r="C391" t="s">
        <v>10399</v>
      </c>
      <c r="I391" t="str">
        <f t="shared" si="39"/>
        <v>N/A</v>
      </c>
      <c r="J391">
        <f t="shared" si="40"/>
        <v>19.309999999999999</v>
      </c>
      <c r="K391" t="str">
        <f t="shared" si="41"/>
        <v>N/A</v>
      </c>
      <c r="L391" t="str">
        <f t="shared" si="42"/>
        <v>N/A</v>
      </c>
      <c r="M391" t="str">
        <f t="shared" si="43"/>
        <v>N/A</v>
      </c>
      <c r="N391" t="str">
        <f t="shared" si="44"/>
        <v>N/A</v>
      </c>
    </row>
    <row r="392" spans="1:14" x14ac:dyDescent="0.3">
      <c r="A392" s="1">
        <v>7</v>
      </c>
      <c r="B392" t="s">
        <v>132</v>
      </c>
      <c r="I392" t="str">
        <f t="shared" si="39"/>
        <v>N/A</v>
      </c>
      <c r="J392" t="str">
        <f t="shared" si="40"/>
        <v>N/A</v>
      </c>
      <c r="K392" t="str">
        <f t="shared" si="41"/>
        <v>N/A</v>
      </c>
      <c r="L392" t="str">
        <f t="shared" si="42"/>
        <v>N/A</v>
      </c>
      <c r="M392" t="str">
        <f t="shared" si="43"/>
        <v>N/A</v>
      </c>
      <c r="N392" t="str">
        <f t="shared" si="44"/>
        <v>N/A</v>
      </c>
    </row>
    <row r="393" spans="1:14" x14ac:dyDescent="0.3">
      <c r="A393" s="1">
        <v>8</v>
      </c>
      <c r="B393" t="s">
        <v>133</v>
      </c>
      <c r="I393" t="str">
        <f t="shared" si="39"/>
        <v>N/A</v>
      </c>
      <c r="J393" t="str">
        <f t="shared" si="40"/>
        <v>N/A</v>
      </c>
      <c r="K393" t="str">
        <f t="shared" si="41"/>
        <v>N/A</v>
      </c>
      <c r="L393" t="str">
        <f t="shared" si="42"/>
        <v>N/A</v>
      </c>
      <c r="M393" t="str">
        <f t="shared" si="43"/>
        <v>N/A</v>
      </c>
      <c r="N393" t="str">
        <f t="shared" si="44"/>
        <v>N/A</v>
      </c>
    </row>
    <row r="394" spans="1:14" x14ac:dyDescent="0.3">
      <c r="I394" t="str">
        <f t="shared" si="39"/>
        <v>N/A</v>
      </c>
      <c r="J394" t="str">
        <f t="shared" si="40"/>
        <v>N/A</v>
      </c>
      <c r="K394" t="str">
        <f t="shared" si="41"/>
        <v>N/A</v>
      </c>
      <c r="L394" t="str">
        <f t="shared" si="42"/>
        <v>N/A</v>
      </c>
      <c r="M394" t="str">
        <f t="shared" si="43"/>
        <v>N/A</v>
      </c>
      <c r="N394" t="str">
        <f t="shared" si="44"/>
        <v>N/A</v>
      </c>
    </row>
    <row r="395" spans="1:14" x14ac:dyDescent="0.3">
      <c r="I395" t="str">
        <f t="shared" si="39"/>
        <v>N/A</v>
      </c>
      <c r="J395" t="str">
        <f t="shared" si="40"/>
        <v>N/A</v>
      </c>
      <c r="K395" t="str">
        <f t="shared" si="41"/>
        <v>N/A</v>
      </c>
      <c r="L395" t="str">
        <f t="shared" si="42"/>
        <v>N/A</v>
      </c>
      <c r="M395" t="str">
        <f t="shared" si="43"/>
        <v>N/A</v>
      </c>
      <c r="N395" t="str">
        <f t="shared" si="44"/>
        <v>N/A</v>
      </c>
    </row>
    <row r="396" spans="1:14" x14ac:dyDescent="0.3">
      <c r="A396" s="1">
        <v>0</v>
      </c>
      <c r="B396" t="s">
        <v>121</v>
      </c>
      <c r="C396" t="s">
        <v>10400</v>
      </c>
      <c r="I396" t="str">
        <f t="shared" si="39"/>
        <v>N/A</v>
      </c>
      <c r="J396">
        <f t="shared" si="40"/>
        <v>170020000</v>
      </c>
      <c r="K396" t="str">
        <f t="shared" si="41"/>
        <v>N/A</v>
      </c>
      <c r="L396" t="str">
        <f t="shared" si="42"/>
        <v>N/A</v>
      </c>
      <c r="M396" t="str">
        <f t="shared" si="43"/>
        <v>N/A</v>
      </c>
      <c r="N396" t="str">
        <f t="shared" si="44"/>
        <v>N/A</v>
      </c>
    </row>
    <row r="397" spans="1:14" x14ac:dyDescent="0.3">
      <c r="A397" s="1">
        <v>1</v>
      </c>
      <c r="B397" t="s">
        <v>122</v>
      </c>
      <c r="I397" t="str">
        <f t="shared" si="39"/>
        <v>N/A</v>
      </c>
      <c r="J397" t="str">
        <f t="shared" si="40"/>
        <v>N/A</v>
      </c>
      <c r="K397" t="str">
        <f t="shared" si="41"/>
        <v>N/A</v>
      </c>
      <c r="L397" t="str">
        <f t="shared" si="42"/>
        <v>N/A</v>
      </c>
      <c r="M397" t="str">
        <f t="shared" si="43"/>
        <v>N/A</v>
      </c>
      <c r="N397" t="str">
        <f t="shared" si="44"/>
        <v>N/A</v>
      </c>
    </row>
    <row r="398" spans="1:14" x14ac:dyDescent="0.3">
      <c r="A398" s="1">
        <v>2</v>
      </c>
      <c r="B398" t="s">
        <v>123</v>
      </c>
      <c r="C398" t="s">
        <v>10401</v>
      </c>
      <c r="I398" t="str">
        <f t="shared" si="39"/>
        <v>N/A</v>
      </c>
      <c r="J398">
        <f t="shared" si="40"/>
        <v>-1.2</v>
      </c>
      <c r="K398" t="str">
        <f t="shared" si="41"/>
        <v>N/A</v>
      </c>
      <c r="L398" t="str">
        <f t="shared" si="42"/>
        <v>N/A</v>
      </c>
      <c r="M398" t="str">
        <f t="shared" si="43"/>
        <v>N/A</v>
      </c>
      <c r="N398" t="str">
        <f t="shared" si="44"/>
        <v>N/A</v>
      </c>
    </row>
    <row r="399" spans="1:14" x14ac:dyDescent="0.3">
      <c r="A399" s="1">
        <v>3</v>
      </c>
      <c r="B399" t="s">
        <v>124</v>
      </c>
      <c r="C399" t="s">
        <v>10402</v>
      </c>
      <c r="I399" t="str">
        <f t="shared" si="39"/>
        <v>N/A</v>
      </c>
      <c r="J399">
        <f t="shared" si="40"/>
        <v>-7.33</v>
      </c>
      <c r="K399" t="str">
        <f t="shared" si="41"/>
        <v>N/A</v>
      </c>
      <c r="L399" t="str">
        <f t="shared" si="42"/>
        <v>N/A</v>
      </c>
      <c r="M399" t="str">
        <f t="shared" si="43"/>
        <v>N/A</v>
      </c>
      <c r="N399" t="str">
        <f t="shared" si="44"/>
        <v>N/A</v>
      </c>
    </row>
    <row r="400" spans="1:14" x14ac:dyDescent="0.3">
      <c r="A400" s="1">
        <v>4</v>
      </c>
      <c r="B400" t="s">
        <v>126</v>
      </c>
      <c r="C400" t="s">
        <v>75</v>
      </c>
    </row>
    <row r="401" spans="1:3" x14ac:dyDescent="0.3">
      <c r="A401" s="1">
        <v>5</v>
      </c>
      <c r="B401" t="s">
        <v>128</v>
      </c>
      <c r="C401" t="s">
        <v>80</v>
      </c>
    </row>
    <row r="402" spans="1:3" x14ac:dyDescent="0.3">
      <c r="A402" s="1">
        <v>6</v>
      </c>
      <c r="B402" t="s">
        <v>130</v>
      </c>
      <c r="C402" t="s">
        <v>7577</v>
      </c>
    </row>
    <row r="403" spans="1:3" x14ac:dyDescent="0.3">
      <c r="A403" s="1">
        <v>7</v>
      </c>
      <c r="B403" t="s">
        <v>132</v>
      </c>
    </row>
    <row r="404" spans="1:3" x14ac:dyDescent="0.3">
      <c r="A404" s="1">
        <v>8</v>
      </c>
      <c r="B404" t="s">
        <v>133</v>
      </c>
    </row>
    <row r="450" spans="2:40" x14ac:dyDescent="0.3">
      <c r="B450" t="str">
        <f>"ROIC Super Tree"</f>
        <v>ROIC Super Tree</v>
      </c>
    </row>
    <row r="452" spans="2:40" x14ac:dyDescent="0.3">
      <c r="AK452" t="str">
        <f>"Change in Gross Margin / Sales"</f>
        <v>Change in Gross Margin / Sales</v>
      </c>
    </row>
    <row r="453" spans="2:40" x14ac:dyDescent="0.3">
      <c r="X453" t="str">
        <f>"Gross Margin"</f>
        <v>Gross Margin</v>
      </c>
      <c r="AK453" t="str">
        <f>K476</f>
        <v>12-13</v>
      </c>
      <c r="AL453" t="str">
        <f>L476</f>
        <v>13-14</v>
      </c>
      <c r="AM453" t="str">
        <f>M476</f>
        <v>14-15</v>
      </c>
      <c r="AN453" t="str">
        <f>N476</f>
        <v>15-16</v>
      </c>
    </row>
    <row r="454" spans="2:40" x14ac:dyDescent="0.3">
      <c r="X454" t="str">
        <f>D476</f>
        <v>2012</v>
      </c>
      <c r="Y454" t="str">
        <f>E476</f>
        <v>2013</v>
      </c>
      <c r="Z454" t="str">
        <f>F476</f>
        <v>2014</v>
      </c>
      <c r="AA454" t="str">
        <f>G476</f>
        <v>2015</v>
      </c>
      <c r="AB454" t="str">
        <f>H476</f>
        <v>2016</v>
      </c>
      <c r="AK454">
        <f ca="1">Y455-X455</f>
        <v>-6.1308828640945418E-2</v>
      </c>
      <c r="AL454">
        <f ca="1">Z455-Y455</f>
        <v>2.9219718759987218E-2</v>
      </c>
      <c r="AM454">
        <f ca="1">AA455-Z455</f>
        <v>-0.27382907233259801</v>
      </c>
      <c r="AN454">
        <f ca="1">AB455-AA455</f>
        <v>-0.15498392757546492</v>
      </c>
    </row>
    <row r="455" spans="2:40" x14ac:dyDescent="0.3">
      <c r="X455">
        <f ca="1">IFERROR((INDIRECT("J" &amp; MATCH("Gross Income",B145:B403,0) +144))/(INDIRECT("J" &amp; MATCH("Sales/Revenue",B145:B403,0) +144)), IFERROR((1 - (INDIRECT("J" &amp; MATCH("Cost of Goods Sold*",B145:B403,0) +144))/(INDIRECT("J" &amp; MATCH("Sales/Revenue",B145:B403,0) +144))),(INDIRECT("J" &amp; MATCH("Operating Income",B145:B403,0) +144))/(INDIRECT("J" &amp; MATCH("Sales/Revenue",B145:B403,0) +144))))</f>
        <v>0.20818978102189781</v>
      </c>
      <c r="Y455">
        <f ca="1">IFERROR((INDIRECT("K" &amp; MATCH("Gross Income",B145:B403,0) +144))/(INDIRECT("K" &amp; MATCH("Sales/Revenue",B145:B403,0) +144)), IFERROR((1 - (INDIRECT("K" &amp; MATCH("Cost of Goods Sold*",B145:B403,0) +144))/(INDIRECT("K" &amp; MATCH("Sales/Revenue",B145:B403,0) +144))),(INDIRECT("K" &amp; MATCH("Operating Income",B145:B403,0) +144))/(INDIRECT("K" &amp; MATCH("Sales/Revenue",B145:B403,0) +144))))</f>
        <v>0.14688095238095239</v>
      </c>
      <c r="Z455">
        <f ca="1">IFERROR((INDIRECT("L" &amp; MATCH("Gross Income",B145:B403,0) +144))/(INDIRECT("L" &amp; MATCH("Sales/Revenue",B145:B403,0) +144)), IFERROR((1 - (INDIRECT("L" &amp; MATCH("Cost of Goods Sold*",B145:B403,0) +144))/(INDIRECT("L" &amp; MATCH("Sales/Revenue",B145:B403,0) +144))),(INDIRECT("L" &amp; MATCH("Operating Income",B145:B403,0) +144))/(INDIRECT("L" &amp; MATCH("Sales/Revenue",B145:B403,0) +144))))</f>
        <v>0.17610067114093961</v>
      </c>
      <c r="AA455">
        <f ca="1">IFERROR((INDIRECT("M" &amp; MATCH("Gross Income",B145:B403,0) +144))/(INDIRECT("M" &amp; MATCH("Sales/Revenue",B145:B403,0) +144)), IFERROR((1 - (INDIRECT("M" &amp; MATCH("Cost of Goods Sold*",B145:B403,0) +144))/(INDIRECT("M" &amp; MATCH("Sales/Revenue",B145:B403,0) +144))),(INDIRECT("M" &amp; MATCH("Operating Income",B145:B403,0) +144))/(INDIRECT("M" &amp; MATCH("Sales/Revenue",B145:B403,0) +144))))</f>
        <v>-9.772840119165839E-2</v>
      </c>
      <c r="AB455">
        <f ca="1">IFERROR((INDIRECT("N" &amp; MATCH("Gross Income",B145:B403,0) +144))/(INDIRECT("N" &amp; MATCH("Sales/Revenue",B145:B403,0) +144)), IFERROR((1 - (INDIRECT("N" &amp; MATCH("Cost of Goods Sold*",B145:B403,0) +144))/(INDIRECT("N" &amp; MATCH("Sales/Revenue",B145:B403,0) +144))),(INDIRECT("N" &amp; MATCH("Operating Income",B145:B403,0) +144))/(INDIRECT("N" &amp; MATCH("Sales/Revenue",B145:B403,0) +144))))</f>
        <v>-0.2527123287671233</v>
      </c>
    </row>
    <row r="460" spans="2:40" x14ac:dyDescent="0.3">
      <c r="Q460" t="str">
        <f>"Operating Margin"</f>
        <v>Operating Margin</v>
      </c>
    </row>
    <row r="461" spans="2:40" x14ac:dyDescent="0.3">
      <c r="Q461" t="str">
        <f>D476</f>
        <v>2012</v>
      </c>
      <c r="R461" t="str">
        <f>E476</f>
        <v>2013</v>
      </c>
      <c r="S461" t="str">
        <f>F476</f>
        <v>2014</v>
      </c>
      <c r="T461" t="str">
        <f>G476</f>
        <v>2015</v>
      </c>
      <c r="U461" t="str">
        <f>H476</f>
        <v>2016</v>
      </c>
      <c r="X461" t="str">
        <f>"SGA / Sales"</f>
        <v>SGA / Sales</v>
      </c>
      <c r="AE461" t="str">
        <f>"Change in Operating Margin"</f>
        <v>Change in Operating Margin</v>
      </c>
      <c r="AK461" t="str">
        <f>"Change in SGA / Sales"</f>
        <v>Change in SGA / Sales</v>
      </c>
    </row>
    <row r="462" spans="2:40" x14ac:dyDescent="0.3">
      <c r="Q462">
        <f ca="1">X455-X463-X471</f>
        <v>-5.4963503649635037E-2</v>
      </c>
      <c r="R462">
        <f ca="1">Y455-Y463-Y471</f>
        <v>-0.1493015873015873</v>
      </c>
      <c r="S462">
        <f ca="1">Z455-Z463-Z471</f>
        <v>-8.2140939597315415E-2</v>
      </c>
      <c r="T462">
        <f ca="1">AA455-AA463-AA471</f>
        <v>-0.57571996027805361</v>
      </c>
      <c r="U462">
        <f ca="1">AB455-AB463-AB471</f>
        <v>-0.898703196347032</v>
      </c>
      <c r="X462" t="str">
        <f>D476</f>
        <v>2012</v>
      </c>
      <c r="Y462" t="str">
        <f>E476</f>
        <v>2013</v>
      </c>
      <c r="Z462" t="str">
        <f>F476</f>
        <v>2014</v>
      </c>
      <c r="AA462" t="str">
        <f>G476</f>
        <v>2015</v>
      </c>
      <c r="AB462" t="str">
        <f>H476</f>
        <v>2016</v>
      </c>
      <c r="AE462" t="str">
        <f>K476</f>
        <v>12-13</v>
      </c>
      <c r="AF462" t="str">
        <f>L476</f>
        <v>13-14</v>
      </c>
      <c r="AG462" t="str">
        <f>M476</f>
        <v>14-15</v>
      </c>
      <c r="AH462" t="str">
        <f>N476</f>
        <v>15-16</v>
      </c>
      <c r="AK462" t="str">
        <f>K476</f>
        <v>12-13</v>
      </c>
      <c r="AL462" t="str">
        <f>L476</f>
        <v>13-14</v>
      </c>
      <c r="AM462" t="str">
        <f>M476</f>
        <v>14-15</v>
      </c>
      <c r="AN462" t="str">
        <f>N476</f>
        <v>15-16</v>
      </c>
    </row>
    <row r="463" spans="2:40" x14ac:dyDescent="0.3">
      <c r="X463">
        <f ca="1">(INDIRECT("J" &amp; MATCH("SG&amp;A Expense",B145:B403,0) +144))/(INDIRECT("J" &amp; MATCH("Sales/Revenue",B145:B403,0) +144))</f>
        <v>0.1265985401459854</v>
      </c>
      <c r="Y463">
        <f ca="1">(INDIRECT("K" &amp; MATCH("SG&amp;A Expense",B145:B403,0) +144))/(INDIRECT("K" &amp; MATCH("Sales/Revenue",B145:B403,0) +144))</f>
        <v>0.12971428571428573</v>
      </c>
      <c r="Z463">
        <f ca="1">(INDIRECT("L" &amp; MATCH("SG&amp;A Expense",B145:B403,0) +144))/(INDIRECT("L" &amp; MATCH("Sales/Revenue",B145:B403,0) +144))</f>
        <v>0.11228187919463087</v>
      </c>
      <c r="AA463">
        <f ca="1">(INDIRECT("M" &amp; MATCH("SG&amp;A Expense",B145:B403,0) +144))/(INDIRECT("M" &amp; MATCH("Sales/Revenue",B145:B403,0) +144))</f>
        <v>0.17807845084409135</v>
      </c>
      <c r="AB463">
        <f ca="1">(INDIRECT("N" &amp; MATCH("SG&amp;A Expense",B145:B403,0) +144))/(INDIRECT("N" &amp; MATCH("Sales/Revenue",B145:B403,0) +144))</f>
        <v>0.24717808219178083</v>
      </c>
      <c r="AE463">
        <f ca="1">R462-Q462</f>
        <v>-9.4338083651952259E-2</v>
      </c>
      <c r="AF463">
        <f ca="1">S462-R462</f>
        <v>6.7160647704271881E-2</v>
      </c>
      <c r="AG463">
        <f ca="1">T462-S462</f>
        <v>-0.49357902068073822</v>
      </c>
      <c r="AH463">
        <f ca="1">U462-T462</f>
        <v>-0.32298323606897839</v>
      </c>
      <c r="AK463">
        <f ca="1">Y463-X463</f>
        <v>3.1157455683003266E-3</v>
      </c>
      <c r="AL463">
        <f ca="1">Z463-Y463</f>
        <v>-1.7432406519654858E-2</v>
      </c>
      <c r="AM463">
        <f ca="1">AA463-Z463</f>
        <v>6.5796571649460484E-2</v>
      </c>
      <c r="AN463">
        <f ca="1">AB463-AA463</f>
        <v>6.9099631347689483E-2</v>
      </c>
    </row>
    <row r="465" spans="4:40" x14ac:dyDescent="0.3">
      <c r="J465" t="str">
        <f>"EOY Pretax ROIC"</f>
        <v>EOY Pretax ROIC</v>
      </c>
    </row>
    <row r="466" spans="4:40" x14ac:dyDescent="0.3">
      <c r="J466" t="str">
        <f>D476</f>
        <v>2012</v>
      </c>
      <c r="K466" t="str">
        <f>E476</f>
        <v>2013</v>
      </c>
      <c r="L466" t="str">
        <f>F476</f>
        <v>2014</v>
      </c>
      <c r="M466" t="str">
        <f>G476</f>
        <v>2015</v>
      </c>
      <c r="N466" t="str">
        <f>H476</f>
        <v>2016</v>
      </c>
    </row>
    <row r="467" spans="4:40" x14ac:dyDescent="0.3">
      <c r="J467">
        <f ca="1">Q462*(1/Q490)</f>
        <v>-5.4068803090466522E-2</v>
      </c>
      <c r="K467">
        <f ca="1">R462*(1/R490)</f>
        <v>-0.13884726947972867</v>
      </c>
      <c r="L467">
        <f ca="1">S462*(1/S490)</f>
        <v>-8.8801660088228443E-2</v>
      </c>
      <c r="M467">
        <f ca="1">T462*(1/T490)</f>
        <v>-0.48566970690178751</v>
      </c>
      <c r="N467">
        <f ca="1">U462*(1/U490)</f>
        <v>-0.79744578781887143</v>
      </c>
    </row>
    <row r="469" spans="4:40" x14ac:dyDescent="0.3">
      <c r="X469" t="str">
        <f>"Depreciation / Sales"</f>
        <v>Depreciation / Sales</v>
      </c>
    </row>
    <row r="470" spans="4:40" x14ac:dyDescent="0.3">
      <c r="Q470" t="str">
        <f>"Change in EOY Pretax ROIC"</f>
        <v>Change in EOY Pretax ROIC</v>
      </c>
      <c r="X470" t="str">
        <f>D476</f>
        <v>2012</v>
      </c>
      <c r="Y470" t="str">
        <f>E476</f>
        <v>2013</v>
      </c>
      <c r="Z470" t="str">
        <f>F476</f>
        <v>2014</v>
      </c>
      <c r="AA470" t="str">
        <f>G476</f>
        <v>2015</v>
      </c>
      <c r="AB470" t="str">
        <f>H476</f>
        <v>2016</v>
      </c>
    </row>
    <row r="471" spans="4:40" x14ac:dyDescent="0.3">
      <c r="Q471" t="str">
        <f>K476</f>
        <v>12-13</v>
      </c>
      <c r="R471" t="str">
        <f>L476</f>
        <v>13-14</v>
      </c>
      <c r="S471" t="str">
        <f>M476</f>
        <v>14-15</v>
      </c>
      <c r="T471" t="str">
        <f>N476</f>
        <v>15-16</v>
      </c>
      <c r="X471">
        <f ca="1">(INDIRECT("J" &amp; MATCH("Depreciation &amp; Amortization Expense",B145:B403,0) +144))/(INDIRECT("J" &amp; MATCH("Sales/Revenue",B145:B403,0) +144))</f>
        <v>0.13655474452554744</v>
      </c>
      <c r="Y471">
        <f ca="1">(INDIRECT("K" &amp; MATCH("Depreciation &amp; Amortization Expense",B145:B403,0) +144))/(INDIRECT("K" &amp; MATCH("Sales/Revenue",B145:B403,0) +144))</f>
        <v>0.16646825396825396</v>
      </c>
      <c r="Z471">
        <f ca="1">(INDIRECT("L" &amp; MATCH("Depreciation &amp; Amortization Expense",B145:B403,0) +144))/(INDIRECT("L" &amp; MATCH("Sales/Revenue",B145:B403,0) +144))</f>
        <v>0.14595973154362415</v>
      </c>
      <c r="AA471">
        <f ca="1">(INDIRECT("M" &amp; MATCH("Depreciation &amp; Amortization Expense",B145:B403,0) +144))/(INDIRECT("M" &amp; MATCH("Sales/Revenue",B145:B403,0) +144))</f>
        <v>0.29991310824230388</v>
      </c>
      <c r="AB471">
        <f ca="1">(INDIRECT("N" &amp; MATCH("Depreciation &amp; Amortization Expense",B145:B403,0) +144))/(INDIRECT("N" &amp; MATCH("Sales/Revenue",B145:B403,0) +144))</f>
        <v>0.39881278538812787</v>
      </c>
    </row>
    <row r="472" spans="4:40" x14ac:dyDescent="0.3">
      <c r="Q472">
        <f ca="1">K467-J467</f>
        <v>-8.4778466389262147E-2</v>
      </c>
      <c r="R472">
        <f ca="1">L467-K467</f>
        <v>5.0045609391500226E-2</v>
      </c>
      <c r="S472">
        <f ca="1">M467-L467</f>
        <v>-0.39686804681355908</v>
      </c>
      <c r="T472">
        <f ca="1">N467-M467</f>
        <v>-0.31177608091708392</v>
      </c>
      <c r="AK472" t="str">
        <f>"Change in Depreciation / Sales"</f>
        <v>Change in Depreciation / Sales</v>
      </c>
    </row>
    <row r="473" spans="4:40" x14ac:dyDescent="0.3">
      <c r="AK473" t="str">
        <f>K476</f>
        <v>12-13</v>
      </c>
      <c r="AL473" t="str">
        <f>L476</f>
        <v>13-14</v>
      </c>
      <c r="AM473" t="str">
        <f>M476</f>
        <v>14-15</v>
      </c>
      <c r="AN473" t="str">
        <f>N476</f>
        <v>15-16</v>
      </c>
    </row>
    <row r="474" spans="4:40" x14ac:dyDescent="0.3">
      <c r="AK474">
        <f ca="1">Y471-X471</f>
        <v>2.9913509442706515E-2</v>
      </c>
      <c r="AL474">
        <f ca="1">Z471-Y471</f>
        <v>-2.0508522424629805E-2</v>
      </c>
      <c r="AM474">
        <f ca="1">AA471-Z471</f>
        <v>0.15395337669867973</v>
      </c>
      <c r="AN474">
        <f ca="1">AB471-AA471</f>
        <v>9.8899677145823983E-2</v>
      </c>
    </row>
    <row r="475" spans="4:40" x14ac:dyDescent="0.3">
      <c r="D475" t="str">
        <f>"EOY ROIC"</f>
        <v>EOY ROIC</v>
      </c>
      <c r="K475" t="str">
        <f>"Change in EOY ROIC"</f>
        <v>Change in EOY ROIC</v>
      </c>
    </row>
    <row r="476" spans="4:40" x14ac:dyDescent="0.3">
      <c r="D476" t="str">
        <f>C144</f>
        <v>2012</v>
      </c>
      <c r="E476" t="str">
        <f>D144</f>
        <v>2013</v>
      </c>
      <c r="F476" t="str">
        <f>E144</f>
        <v>2014</v>
      </c>
      <c r="G476" t="str">
        <f>F144</f>
        <v>2015</v>
      </c>
      <c r="H476" t="str">
        <f>G144</f>
        <v>2016</v>
      </c>
      <c r="K476" t="str">
        <f>RIGHT(D476,2) &amp; "-" &amp; RIGHT(E476,2)</f>
        <v>12-13</v>
      </c>
      <c r="L476" t="str">
        <f>RIGHT(E476,2) &amp; "-" &amp; RIGHT(F476,2)</f>
        <v>13-14</v>
      </c>
      <c r="M476" t="str">
        <f>RIGHT(F476,2) &amp; "-" &amp; RIGHT(G476,2)</f>
        <v>14-15</v>
      </c>
      <c r="N476" t="str">
        <f>RIGHT(G476,2) &amp; "-" &amp; RIGHT(H476,2)</f>
        <v>15-16</v>
      </c>
    </row>
    <row r="477" spans="4:40" x14ac:dyDescent="0.3">
      <c r="D477">
        <f ca="1">J467*(1-J487)</f>
        <v>-3.5473081952052454E-2</v>
      </c>
      <c r="E477">
        <f ca="1">K467*(1-K487)</f>
        <v>-8.9620735304795224E-2</v>
      </c>
      <c r="F477">
        <f ca="1">L467*(1-L487)</f>
        <v>-9.4717985523774098E-2</v>
      </c>
      <c r="G477">
        <f ca="1">M467*(1-M487)</f>
        <v>-0.31470636765172921</v>
      </c>
      <c r="H477">
        <f ca="1">N467*(1-N487)</f>
        <v>-0.77313265205950299</v>
      </c>
      <c r="K477">
        <f ca="1">E477-D477</f>
        <v>-5.4147653352742769E-2</v>
      </c>
      <c r="L477">
        <f ca="1">F477-E477</f>
        <v>-5.0972502189788743E-3</v>
      </c>
      <c r="M477">
        <f ca="1">G477-F477</f>
        <v>-0.21998838212795513</v>
      </c>
      <c r="N477">
        <f ca="1">H477-G477</f>
        <v>-0.45842628440777378</v>
      </c>
    </row>
    <row r="479" spans="4:40" x14ac:dyDescent="0.3">
      <c r="Q479" t="str">
        <f>"Change in Cash Tax Rate"</f>
        <v>Change in Cash Tax Rate</v>
      </c>
    </row>
    <row r="480" spans="4:40" x14ac:dyDescent="0.3">
      <c r="Q480" t="str">
        <f>K476</f>
        <v>12-13</v>
      </c>
      <c r="R480" t="str">
        <f>L476</f>
        <v>13-14</v>
      </c>
      <c r="S480" t="str">
        <f>M476</f>
        <v>14-15</v>
      </c>
      <c r="T480" t="str">
        <f>N476</f>
        <v>15-16</v>
      </c>
    </row>
    <row r="481" spans="10:40" x14ac:dyDescent="0.3">
      <c r="Q481">
        <f ca="1">K487-J487</f>
        <v>1.0610288500738141E-2</v>
      </c>
      <c r="R481">
        <f ca="1">L487-K487</f>
        <v>-0.42116132753347441</v>
      </c>
      <c r="S481">
        <f ca="1">M487-L487</f>
        <v>0.41863969439986271</v>
      </c>
      <c r="T481">
        <f ca="1">N487-M487</f>
        <v>-0.32152689031711612</v>
      </c>
      <c r="X481" t="str">
        <f>"Op WC / Sales"</f>
        <v>Op WC / Sales</v>
      </c>
    </row>
    <row r="482" spans="10:40" x14ac:dyDescent="0.3">
      <c r="X482" t="str">
        <f>D476</f>
        <v>2012</v>
      </c>
      <c r="Y482" t="str">
        <f>E476</f>
        <v>2013</v>
      </c>
      <c r="Z482" t="str">
        <f>F476</f>
        <v>2014</v>
      </c>
      <c r="AA482" t="str">
        <f>G476</f>
        <v>2015</v>
      </c>
      <c r="AB482" t="str">
        <f>H476</f>
        <v>2016</v>
      </c>
      <c r="AK482" t="str">
        <f>"Change in Op WC / Sales"</f>
        <v>Change in Op WC / Sales</v>
      </c>
    </row>
    <row r="483" spans="10:40" x14ac:dyDescent="0.3">
      <c r="X483">
        <f ca="1">(INDIRECT("J" &amp; MATCH("Total Current Assets",B145:B403,0) +144) - INDIRECT("J" &amp; MATCH("Total Current Liabilities",B145:B403,0) +144))/(INDIRECT("J" &amp; MATCH("Sales/Revenue",B145:B403,0) +144))</f>
        <v>0.19</v>
      </c>
      <c r="Y483">
        <f ca="1">(INDIRECT("K" &amp; MATCH("Total Current Assets",B145:B403,0) +144) - INDIRECT("K" &amp; MATCH("Total Current Liabilities",B145:B403,0) +144))/(INDIRECT("K" &amp; MATCH("Sales/Revenue",B145:B403,0) +144))</f>
        <v>0.18917460317460316</v>
      </c>
      <c r="Z483">
        <f ca="1">(INDIRECT("L" &amp; MATCH("Total Current Assets",B145:B403,0) +144) - INDIRECT("L" &amp; MATCH("Total Current Liabilities",B145:B403,0) +144))/(INDIRECT("L" &amp; MATCH("Sales/Revenue",B145:B403,0) +144))</f>
        <v>0.14702013422818791</v>
      </c>
      <c r="AA483">
        <f ca="1">(INDIRECT("M" &amp; MATCH("Total Current Assets",B145:B403,0) +144) - INDIRECT("M" &amp; MATCH("Total Current Liabilities",B145:B403,0) +144))/(INDIRECT("M" &amp; MATCH("Sales/Revenue",B145:B403,0) +144))</f>
        <v>5.2048162859980138E-2</v>
      </c>
      <c r="AB483">
        <f ca="1">(INDIRECT("N" &amp; MATCH("Total Current Assets",B145:B403,0) +144) - INDIRECT("N" &amp; MATCH("Total Current Liabilities",B145:B403,0) +144))/(INDIRECT("N" &amp; MATCH("Sales/Revenue",B145:B403,0) +144))</f>
        <v>0.22778082191780816</v>
      </c>
      <c r="AK483" t="str">
        <f>K476</f>
        <v>12-13</v>
      </c>
      <c r="AL483" t="str">
        <f>L476</f>
        <v>13-14</v>
      </c>
      <c r="AM483" t="str">
        <f>M476</f>
        <v>14-15</v>
      </c>
      <c r="AN483" t="str">
        <f>N476</f>
        <v>15-16</v>
      </c>
    </row>
    <row r="484" spans="10:40" x14ac:dyDescent="0.3">
      <c r="AK484">
        <f ca="1">Y483-X483</f>
        <v>-8.2539682539684023E-4</v>
      </c>
      <c r="AL484">
        <f ca="1">Z483-Y483</f>
        <v>-4.2154468946415252E-2</v>
      </c>
      <c r="AM484">
        <f ca="1">AA483-Z483</f>
        <v>-9.4971971368207772E-2</v>
      </c>
      <c r="AN484">
        <f ca="1">AB483-AA483</f>
        <v>0.17573265905782803</v>
      </c>
    </row>
    <row r="485" spans="10:40" x14ac:dyDescent="0.3">
      <c r="J485" t="str">
        <f>"Cash Tax Rate"</f>
        <v>Cash Tax Rate</v>
      </c>
    </row>
    <row r="486" spans="10:40" x14ac:dyDescent="0.3">
      <c r="J486" t="str">
        <f>D476</f>
        <v>2012</v>
      </c>
      <c r="K486" t="str">
        <f>E476</f>
        <v>2013</v>
      </c>
      <c r="L486" t="str">
        <f>F476</f>
        <v>2014</v>
      </c>
      <c r="M486" t="str">
        <f>G476</f>
        <v>2015</v>
      </c>
      <c r="N486" t="str">
        <f>H476</f>
        <v>2016</v>
      </c>
    </row>
    <row r="487" spans="10:40" x14ac:dyDescent="0.3">
      <c r="J487">
        <f ca="1">(INDIRECT("J" &amp; MATCH("Income Tax",B145:B403,0) +144))/(INDIRECT("J" &amp; MATCH("Pretax Income",B145:B403,0) +144))</f>
        <v>0.34392699811202015</v>
      </c>
      <c r="K487">
        <f ca="1">(INDIRECT("K" &amp; MATCH("Income Tax",B145:B403,0) +144))/(INDIRECT("K" &amp; MATCH("Pretax Income",B145:B403,0) +144))</f>
        <v>0.3545372866127583</v>
      </c>
      <c r="L487">
        <f ca="1">(INDIRECT("L" &amp; MATCH("Income Tax",B145:B403,0) +144))/(INDIRECT("L" &amp; MATCH("Pretax Income",B145:B403,0) +144))</f>
        <v>-6.662404092071611E-2</v>
      </c>
      <c r="M487">
        <f ca="1">(INDIRECT("M" &amp; MATCH("Income Tax",B145:B403,0) +144))/(INDIRECT("M" &amp; MATCH("Pretax Income",B145:B403,0) +144))</f>
        <v>0.3520156534791466</v>
      </c>
      <c r="N487">
        <f ca="1">(INDIRECT("N" &amp; MATCH("Income Tax",B145:B403,0) +144))/(INDIRECT("N" &amp; MATCH("Pretax Income",B145:B403,0) +144))</f>
        <v>3.0488763162030488E-2</v>
      </c>
    </row>
    <row r="488" spans="10:40" x14ac:dyDescent="0.3">
      <c r="Q488" t="str">
        <f>"Invested Capital / Sales"</f>
        <v>Invested Capital / Sales</v>
      </c>
    </row>
    <row r="489" spans="10:40" x14ac:dyDescent="0.3">
      <c r="Q489" t="str">
        <f>D476</f>
        <v>2012</v>
      </c>
      <c r="R489" t="str">
        <f>E476</f>
        <v>2013</v>
      </c>
      <c r="S489" t="str">
        <f>F476</f>
        <v>2014</v>
      </c>
      <c r="T489" t="str">
        <f>G476</f>
        <v>2015</v>
      </c>
      <c r="U489" t="str">
        <f>H476</f>
        <v>2016</v>
      </c>
      <c r="X489" t="str">
        <f>"PPE / Sales"</f>
        <v>PPE / Sales</v>
      </c>
    </row>
    <row r="490" spans="10:40" x14ac:dyDescent="0.3">
      <c r="Q490">
        <f ca="1">SUM(X483,X491,X499)</f>
        <v>1.0165474452554744</v>
      </c>
      <c r="R490">
        <f ca="1">SUM(Y483,Y491,Y499)</f>
        <v>1.0752936507936508</v>
      </c>
      <c r="S490">
        <f ca="1">SUM(Z483,Z491,Z499)</f>
        <v>0.92499328859060403</v>
      </c>
      <c r="T490">
        <f ca="1">SUM(AA483,AA491,AA499)</f>
        <v>1.1854145978152928</v>
      </c>
      <c r="U490">
        <f ca="1">SUM(AB483,AB491,AB499)</f>
        <v>1.1269771689497716</v>
      </c>
      <c r="X490" t="str">
        <f>D476</f>
        <v>2012</v>
      </c>
      <c r="Y490" t="str">
        <f>E476</f>
        <v>2013</v>
      </c>
      <c r="Z490" t="str">
        <f>F476</f>
        <v>2014</v>
      </c>
      <c r="AA490" t="str">
        <f>G476</f>
        <v>2015</v>
      </c>
      <c r="AB490" t="str">
        <f>H476</f>
        <v>2016</v>
      </c>
      <c r="AE490" t="str">
        <f>"Change in Invested Capital / Sales"</f>
        <v>Change in Invested Capital / Sales</v>
      </c>
      <c r="AK490" t="str">
        <f>"Change in PPE / Sales"</f>
        <v>Change in PPE / Sales</v>
      </c>
    </row>
    <row r="491" spans="10:40" x14ac:dyDescent="0.3">
      <c r="X491">
        <f ca="1">(INDIRECT("J" &amp; MATCH("Net Property, Plant &amp; Equipment",B145:B403,0) +144))/(INDIRECT("J" &amp; MATCH("Sales/Revenue",B145:B403,0) +144))</f>
        <v>0.68888321167883215</v>
      </c>
      <c r="Y491">
        <f ca="1">(INDIRECT("K" &amp; MATCH("Net Property, Plant &amp; Equipment",B145:B403,0) +144))/(INDIRECT("K" &amp; MATCH("Sales/Revenue",B145:B403,0) +144))</f>
        <v>0.73653968253968249</v>
      </c>
      <c r="Z491">
        <f ca="1">(INDIRECT("L" &amp; MATCH("Net Property, Plant &amp; Equipment",B145:B403,0) +144))/(INDIRECT("L" &amp; MATCH("Sales/Revenue",B145:B403,0) +144))</f>
        <v>0.67785234899328861</v>
      </c>
      <c r="AA491">
        <f ca="1">(INDIRECT("M" &amp; MATCH("Net Property, Plant &amp; Equipment",B145:B403,0) +144))/(INDIRECT("M" &amp; MATCH("Sales/Revenue",B145:B403,0) +144))</f>
        <v>1.0505089374379344</v>
      </c>
      <c r="AB491">
        <f ca="1">(INDIRECT("N" &amp; MATCH("Net Property, Plant &amp; Equipment",B145:B403,0) +144))/(INDIRECT("N" &amp; MATCH("Sales/Revenue",B145:B403,0) +144))</f>
        <v>0.89287671232876709</v>
      </c>
      <c r="AE491" t="str">
        <f>K476</f>
        <v>12-13</v>
      </c>
      <c r="AF491" t="str">
        <f>L476</f>
        <v>13-14</v>
      </c>
      <c r="AG491" t="str">
        <f>M476</f>
        <v>14-15</v>
      </c>
      <c r="AH491" t="str">
        <f>N476</f>
        <v>15-16</v>
      </c>
      <c r="AK491" t="str">
        <f>K476</f>
        <v>12-13</v>
      </c>
      <c r="AL491" t="str">
        <f>L476</f>
        <v>13-14</v>
      </c>
      <c r="AM491" t="str">
        <f>M476</f>
        <v>14-15</v>
      </c>
      <c r="AN491" t="str">
        <f>N476</f>
        <v>15-16</v>
      </c>
    </row>
    <row r="492" spans="10:40" x14ac:dyDescent="0.3">
      <c r="AE492">
        <f ca="1">R490-Q490</f>
        <v>5.8746205538176444E-2</v>
      </c>
      <c r="AF492">
        <f ca="1">S490-R490</f>
        <v>-0.15030036220304677</v>
      </c>
      <c r="AG492">
        <f ca="1">T490-S490</f>
        <v>0.26042130922468876</v>
      </c>
      <c r="AH492">
        <f ca="1">U490-T490</f>
        <v>-5.8437428865521168E-2</v>
      </c>
      <c r="AK492">
        <f ca="1">Y491-X491</f>
        <v>4.7656470860850342E-2</v>
      </c>
      <c r="AL492">
        <f ca="1">Z491-Y491</f>
        <v>-5.8687333546393883E-2</v>
      </c>
      <c r="AM492">
        <f ca="1">AA491-Z491</f>
        <v>0.37265658844464578</v>
      </c>
      <c r="AN492">
        <f ca="1">AB491-AA491</f>
        <v>-0.1576322251091673</v>
      </c>
    </row>
    <row r="497" spans="3:40" x14ac:dyDescent="0.3">
      <c r="X497" t="str">
        <f>"Intangibles / Sales"</f>
        <v>Intangibles / Sales</v>
      </c>
    </row>
    <row r="498" spans="3:40" x14ac:dyDescent="0.3">
      <c r="X498" t="str">
        <f>D476</f>
        <v>2012</v>
      </c>
      <c r="Y498" t="str">
        <f>E476</f>
        <v>2013</v>
      </c>
      <c r="Z498" t="str">
        <f>F476</f>
        <v>2014</v>
      </c>
      <c r="AA498" t="str">
        <f>G476</f>
        <v>2015</v>
      </c>
      <c r="AB498" t="str">
        <f>H476</f>
        <v>2016</v>
      </c>
      <c r="AK498" t="str">
        <f>"Change in Intagibles / Sales"</f>
        <v>Change in Intagibles / Sales</v>
      </c>
    </row>
    <row r="499" spans="3:40" x14ac:dyDescent="0.3">
      <c r="X499">
        <f ca="1">(INDIRECT("J" &amp; MATCH("Intangible Assets",B145:B403,0) +144))/(INDIRECT("J" &amp; MATCH("Sales/Revenue",B145:B403,0) +144))</f>
        <v>0.13766423357664234</v>
      </c>
      <c r="Y499">
        <f ca="1">(INDIRECT("K" &amp; MATCH("Intangible Assets",B145:B403,0) +144))/(INDIRECT("K" &amp; MATCH("Sales/Revenue",B145:B403,0) +144))</f>
        <v>0.14957936507936509</v>
      </c>
      <c r="Z499">
        <f ca="1">(INDIRECT("L" &amp; MATCH("Intangible Assets",B145:B403,0) +144))/(INDIRECT("L" &amp; MATCH("Sales/Revenue",B145:B403,0) +144))</f>
        <v>0.10012080536912751</v>
      </c>
      <c r="AA499">
        <f ca="1">(INDIRECT("M" &amp; MATCH("Intangible Assets",B145:B403,0) +144))/(INDIRECT("M" &amp; MATCH("Sales/Revenue",B145:B403,0) +144))</f>
        <v>8.2857497517378351E-2</v>
      </c>
      <c r="AB499">
        <f ca="1">(INDIRECT("N" &amp; MATCH("Intangible Assets",B145:B403,0) +144))/(INDIRECT("N" &amp; MATCH("Sales/Revenue",B145:B403,0) +144))</f>
        <v>6.3196347031963468E-3</v>
      </c>
      <c r="AK499" t="str">
        <f>K476</f>
        <v>12-13</v>
      </c>
      <c r="AL499" t="str">
        <f>L476</f>
        <v>13-14</v>
      </c>
      <c r="AM499" t="str">
        <f>M476</f>
        <v>14-15</v>
      </c>
      <c r="AN499" t="str">
        <f>N476</f>
        <v>15-16</v>
      </c>
    </row>
    <row r="500" spans="3:40" x14ac:dyDescent="0.3">
      <c r="C500" t="s">
        <v>1068</v>
      </c>
      <c r="AK500">
        <f ca="1">Y499-X499</f>
        <v>1.1915131502722748E-2</v>
      </c>
      <c r="AL500">
        <f ca="1">Z499-Y499</f>
        <v>-4.9458559710237576E-2</v>
      </c>
      <c r="AM500">
        <f ca="1">AA499-Z499</f>
        <v>-1.7263307851749163E-2</v>
      </c>
      <c r="AN500">
        <f ca="1">AB499-AA499</f>
        <v>-7.6537862814181998E-2</v>
      </c>
    </row>
    <row r="501" spans="3:40" x14ac:dyDescent="0.3">
      <c r="C501" t="s">
        <v>6181</v>
      </c>
    </row>
    <row r="502" spans="3:40" x14ac:dyDescent="0.3">
      <c r="C502" t="s">
        <v>4948</v>
      </c>
    </row>
    <row r="503" spans="3:40" x14ac:dyDescent="0.3">
      <c r="C503" t="s">
        <v>1758</v>
      </c>
    </row>
    <row r="504" spans="3:40" x14ac:dyDescent="0.3">
      <c r="C504" t="s">
        <v>10403</v>
      </c>
    </row>
    <row r="505" spans="3:40" x14ac:dyDescent="0.3">
      <c r="C505" t="s">
        <v>1074</v>
      </c>
    </row>
    <row r="506" spans="3:40" x14ac:dyDescent="0.3">
      <c r="C506" t="s">
        <v>1068</v>
      </c>
    </row>
    <row r="507" spans="3:40" x14ac:dyDescent="0.3">
      <c r="C507" t="s">
        <v>1071</v>
      </c>
    </row>
    <row r="508" spans="3:40" x14ac:dyDescent="0.3">
      <c r="C508" t="s">
        <v>1783</v>
      </c>
    </row>
    <row r="509" spans="3:40" x14ac:dyDescent="0.3">
      <c r="C509" t="s">
        <v>1069</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09"/>
  <sheetViews>
    <sheetView topLeftCell="B1" workbookViewId="0"/>
  </sheetViews>
  <sheetFormatPr defaultRowHeight="14.4" x14ac:dyDescent="0.3"/>
  <cols>
    <col min="1" max="1" width="0" hidden="1" customWidth="1"/>
    <col min="2" max="7" width="20.6640625" customWidth="1"/>
  </cols>
  <sheetData>
    <row r="1" spans="1:16" x14ac:dyDescent="0.3">
      <c r="B1" t="s">
        <v>0</v>
      </c>
      <c r="C1" t="s">
        <v>10404</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Bemis Company</v>
      </c>
    </row>
    <row r="2" spans="1:16" x14ac:dyDescent="0.3">
      <c r="B2" t="s">
        <v>2</v>
      </c>
      <c r="C2" t="s">
        <v>10405</v>
      </c>
      <c r="K2" t="str">
        <f>LEFT(C1,FIND("(",C1) - 2)</f>
        <v>Bemis Company, Inc.</v>
      </c>
    </row>
    <row r="3" spans="1:16" x14ac:dyDescent="0.3">
      <c r="J3">
        <f ca="1">RANDBETWEEN(1,6)</f>
        <v>2</v>
      </c>
      <c r="K3" t="str">
        <f>" is scheduled to report earnings "&amp;IFERROR("between "&amp;LEFT(C20,FIND("-",C20)-2)&amp;" and "&amp;RIGHT(C20,FIND("-",C20)-2),"on "&amp;C20)</f>
        <v xml:space="preserve"> is scheduled to report earnings on Jul 27, 2017</v>
      </c>
      <c r="L3" t="str">
        <f>" is slated to report earnings "&amp;IFERROR("between "&amp;LEFT(C20,FIND("-",C20)-2)&amp;" and "&amp;RIGHT(C20,FIND("-",C20)-2),"on "&amp;C20)</f>
        <v xml:space="preserve"> is slated to report earnings on Jul 27, 2017</v>
      </c>
      <c r="M3" t="str">
        <f>" will report earnings "&amp;IFERROR("between "&amp;LEFT(C20,FIND("-",C20)-2)&amp;" and "&amp;RIGHT(C20,FIND("-",C20)-2),"on "&amp;C20)</f>
        <v xml:space="preserve"> will report earnings on Jul 27, 2017</v>
      </c>
      <c r="N3" t="str">
        <f>" reports earnings "&amp;IFERROR("between "&amp;LEFT(C20,FIND("-",C20)-2)&amp;" and "&amp;RIGHT(C20,FIND("-",C20)-2),"on "&amp;C20)</f>
        <v xml:space="preserve"> reports earnings on Jul 27, 2017</v>
      </c>
      <c r="O3" t="str">
        <f>" plans to report earnings "&amp;IFERROR("between "&amp;LEFT(C20,FIND("-",C20)-2)&amp;" and "&amp;RIGHT(C20,FIND("-",C20)-2),"on "&amp;C20)</f>
        <v xml:space="preserve"> plans to report earnings on Jul 27, 2017</v>
      </c>
      <c r="P3" t="str">
        <f>" is going to report earnings "&amp;IFERROR("between "&amp;LEFT(C20,FIND("-",C20)-2)&amp;" and "&amp;RIGHT(C20,FIND("-",C20)-2),"on "&amp;C20)</f>
        <v xml:space="preserve"> is going to report earnings on Jul 27, 2017</v>
      </c>
    </row>
    <row r="4" spans="1:16" x14ac:dyDescent="0.3">
      <c r="B4" t="s">
        <v>4</v>
      </c>
      <c r="J4">
        <f ca="1">RANDBETWEEN(1,2)</f>
        <v>1</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$45.77, down .76% after opening slightly below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$45.77, down .76% after opening a bit below yesterday's closing price</v>
      </c>
    </row>
    <row r="5" spans="1:16" x14ac:dyDescent="0.3">
      <c r="J5">
        <f ca="1">RANDBETWEEN(1,2)</f>
        <v>2</v>
      </c>
      <c r="K5" t="str">
        <f>"The one year target estimate for " &amp; D1 &amp; " is " &amp; TEXT(C23,"$####.00")</f>
        <v>The one year target estimate for Bemis Company is $47.85</v>
      </c>
      <c r="L5" t="str">
        <f>D1 &amp; " is expected to be trading at " &amp; TEXT(C23, "$####.00") &amp; ", based on target estimates"</f>
        <v>Bemis Company is expected to be trading at $47.85, based on target estimates</v>
      </c>
    </row>
    <row r="6" spans="1:16" x14ac:dyDescent="0.3">
      <c r="K6" t="str">
        <f>" which would be " &amp; IF(OR(LEFT(ABS((C23-C2)/C2*100),1)="8",LEFT(ABS((C23-C2)/C2*100),2)="18"), "an ", "a ")  &amp;TEXT(ABS((C23-C2)/C2),"####.00%")&amp;IF((C23-C2)&gt;0," increase over"," decrease from")&amp;" the current price"</f>
        <v xml:space="preserve"> which would be a 4.54% increase over the current price</v>
      </c>
    </row>
    <row r="7" spans="1:16" x14ac:dyDescent="0.3">
      <c r="A7" s="1">
        <v>0</v>
      </c>
      <c r="B7" t="s">
        <v>5</v>
      </c>
      <c r="C7" t="s">
        <v>10406</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increase by 28.57% over last quarter based on the average of 14 analyst estimates (Yahoo Finance)</v>
      </c>
    </row>
    <row r="8" spans="1:16" x14ac:dyDescent="0.3">
      <c r="A8" s="1">
        <v>1</v>
      </c>
      <c r="B8" t="s">
        <v>7</v>
      </c>
      <c r="C8" t="s">
        <v>10407</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in the low end of its 52-week range</v>
      </c>
    </row>
    <row r="9" spans="1:16" x14ac:dyDescent="0.3">
      <c r="A9" s="1">
        <v>2</v>
      </c>
      <c r="B9" t="s">
        <v>9</v>
      </c>
      <c r="C9" t="s">
        <v>10408</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3 times, and a negative earnings surprise 1 time</v>
      </c>
    </row>
    <row r="10" spans="1:16" x14ac:dyDescent="0.3">
      <c r="A10" s="1">
        <v>3</v>
      </c>
      <c r="B10" t="s">
        <v>11</v>
      </c>
      <c r="C10" t="s">
        <v>10409</v>
      </c>
      <c r="K10" t="str">
        <f>IF(F48=F52,"",IF(F48&gt;F52, "EPS estimates have increased by " &amp; TEXT(F48-F52,"$0.00") &amp; " in the 2 months leading up to the earnings report", "EPS estimates have decreased by " &amp; TEXT(ABS(F48-F52),"$0.00") &amp; " in the 2 months leading up to the earnings report"))</f>
        <v>EPS estimates have decreased by $0.31 in the 2 months leading up to the earnings report</v>
      </c>
    </row>
    <row r="11" spans="1:16" x14ac:dyDescent="0.3">
      <c r="A11" s="1">
        <v>4</v>
      </c>
      <c r="B11" t="s">
        <v>13</v>
      </c>
      <c r="C11" t="s">
        <v>10410</v>
      </c>
      <c r="K11" t="str">
        <f>IF(B145="Interest Income",U42, K42)</f>
        <v>No positive trends</v>
      </c>
    </row>
    <row r="12" spans="1:16" x14ac:dyDescent="0.3">
      <c r="A12" s="1">
        <v>5</v>
      </c>
      <c r="B12" t="s">
        <v>15</v>
      </c>
      <c r="C12" t="s">
        <v>10411</v>
      </c>
      <c r="D12" t="str">
        <f>LEFT(C12,FIND("-",C12)-2)</f>
        <v>43.13</v>
      </c>
      <c r="E12" t="str">
        <f>TRIM(RIGHT(C12,FIND("-",C12)-1))</f>
        <v>53.10</v>
      </c>
      <c r="K12" t="e">
        <f ca="1">D78</f>
        <v>#VALUE!</v>
      </c>
    </row>
    <row r="13" spans="1:16" x14ac:dyDescent="0.3">
      <c r="A13" s="1">
        <v>6</v>
      </c>
      <c r="B13" t="s">
        <v>17</v>
      </c>
      <c r="C13" t="s">
        <v>10412</v>
      </c>
      <c r="K13" t="e">
        <f ca="1">D89</f>
        <v>#VALUE!</v>
      </c>
    </row>
    <row r="14" spans="1:16" x14ac:dyDescent="0.3">
      <c r="A14" s="1">
        <v>7</v>
      </c>
      <c r="B14" t="s">
        <v>19</v>
      </c>
      <c r="C14" t="s">
        <v>10413</v>
      </c>
    </row>
    <row r="16" spans="1:16" x14ac:dyDescent="0.3">
      <c r="A16" s="1">
        <v>0</v>
      </c>
      <c r="B16" t="s">
        <v>21</v>
      </c>
      <c r="C16" t="s">
        <v>10414</v>
      </c>
    </row>
    <row r="17" spans="1:23" x14ac:dyDescent="0.3">
      <c r="A17" s="1">
        <v>1</v>
      </c>
      <c r="B17" t="s">
        <v>23</v>
      </c>
      <c r="C17" t="s">
        <v>2058</v>
      </c>
      <c r="K17" t="str">
        <f ca="1">K2 &amp; IF(J3=1, K3,IF(J3=2,L3,IF(J3=3,M3,IF(J3=4,N3,IF(J3=5,O3,IF(J3=6,P3)))))) &amp; ". " &amp; IF(J4=1,K4,IF(J4=2,L4)) &amp; ". " &amp; IF(J5=1,K5,IF(J5=2,L5)) &amp; K6 &amp; ". " &amp; K7 &amp; ". " &amp; K8 &amp; ". " &amp; K9 &amp; "."</f>
        <v>Bemis Company, Inc. is slated to report earnings on Jul 27, 2017. The stock is currently trading at $45.77, down .76% after opening slightly below yesterday's close. Bemis Company is expected to be trading at $47.85, based on target estimates which would be a 4.54% increase over the current price. Earnings are expected to increase by 28.57% over last quarter based on the average of 14 analyst estimates (Yahoo Finance). The stock is trading in the low end of its 52-week range. Over the last 4 quarters, there have been positive earnings surprises 3 times, and a negative earnings surprise 1 time.</v>
      </c>
    </row>
    <row r="18" spans="1:23" x14ac:dyDescent="0.3">
      <c r="A18" s="1">
        <v>2</v>
      </c>
      <c r="B18" t="s">
        <v>25</v>
      </c>
      <c r="C18" t="s">
        <v>10415</v>
      </c>
    </row>
    <row r="19" spans="1:23" x14ac:dyDescent="0.3">
      <c r="A19" s="1">
        <v>3</v>
      </c>
      <c r="B19" t="s">
        <v>27</v>
      </c>
      <c r="C19" t="s">
        <v>2480</v>
      </c>
    </row>
    <row r="20" spans="1:23" x14ac:dyDescent="0.3">
      <c r="A20" s="1">
        <v>4</v>
      </c>
      <c r="B20" t="s">
        <v>29</v>
      </c>
      <c r="C20" t="s">
        <v>30</v>
      </c>
    </row>
    <row r="21" spans="1:23" x14ac:dyDescent="0.3">
      <c r="A21" s="1">
        <v>5</v>
      </c>
      <c r="B21" t="s">
        <v>31</v>
      </c>
      <c r="C21" t="s">
        <v>10416</v>
      </c>
    </row>
    <row r="22" spans="1:23" x14ac:dyDescent="0.3">
      <c r="A22" s="1">
        <v>6</v>
      </c>
      <c r="B22" t="s">
        <v>33</v>
      </c>
      <c r="C22" t="s">
        <v>10417</v>
      </c>
      <c r="J22">
        <f>IF(K22 &lt;&gt; "",1, 0)</f>
        <v>0</v>
      </c>
      <c r="K22" t="str">
        <f>IF(I145="pos_trend","Revenue","")</f>
        <v/>
      </c>
      <c r="L22" t="str">
        <f t="shared" ref="L22:L38" si="0">IF(EXACT(K22,UPPER(K22)),K22,LOWER(K22))</f>
        <v/>
      </c>
      <c r="M22" t="str">
        <f>L22</f>
        <v/>
      </c>
      <c r="T22">
        <f>IF(U22 &lt;&gt; "",1, 0)</f>
        <v>0</v>
      </c>
      <c r="U22" t="str">
        <f>IF(AND(B145 = "Interest Income",I145="pos_trend"), "Interest Income","")</f>
        <v/>
      </c>
      <c r="V22" t="str">
        <f t="shared" ref="V22:V38" si="1">IF(EXACT(U22,UPPER(U22)),U22,LOWER(U22))</f>
        <v/>
      </c>
      <c r="W22" t="str">
        <f>V22</f>
        <v/>
      </c>
    </row>
    <row r="23" spans="1:23" x14ac:dyDescent="0.3">
      <c r="A23" s="1">
        <v>7</v>
      </c>
      <c r="B23" t="s">
        <v>34</v>
      </c>
      <c r="C23" t="s">
        <v>10418</v>
      </c>
      <c r="J23">
        <f>IF(K23 &lt;&gt; "",2, 0)</f>
        <v>0</v>
      </c>
      <c r="K23" t="str">
        <f>IF(I146="pos_trend",B146,"")</f>
        <v/>
      </c>
      <c r="L23" t="str">
        <f t="shared" si="0"/>
        <v/>
      </c>
      <c r="M23" t="str">
        <f t="shared" ref="M23:M39" si="2">IF(L23&lt;&gt;"", M22 &amp; ", " &amp; L23,M22)</f>
        <v/>
      </c>
      <c r="T23">
        <f>IF(U23 &lt;&gt; "",2, 0)</f>
        <v>0</v>
      </c>
      <c r="U23" t="str">
        <f>IF(I151="pos_trend",B151,"")</f>
        <v/>
      </c>
      <c r="V23" t="str">
        <f t="shared" si="1"/>
        <v/>
      </c>
      <c r="W23" t="str">
        <f t="shared" ref="W23:W39" si="3">IF(V23&lt;&gt;"", W22 &amp; ", " &amp; V23,W22)</f>
        <v/>
      </c>
    </row>
    <row r="24" spans="1:23" x14ac:dyDescent="0.3">
      <c r="J24">
        <f>IF(K24 &lt;&gt; "",3, 0)</f>
        <v>0</v>
      </c>
      <c r="K24" t="str">
        <f>IF(I153="pos_trend",B153,"")</f>
        <v/>
      </c>
      <c r="L24" t="str">
        <f t="shared" si="0"/>
        <v/>
      </c>
      <c r="M24" t="str">
        <f t="shared" si="2"/>
        <v/>
      </c>
      <c r="T24">
        <f>IF(U24 &lt;&gt; "",3, 0)</f>
        <v>0</v>
      </c>
      <c r="U24" t="str">
        <f>IF(I161="pos_trend",B161,"")</f>
        <v/>
      </c>
      <c r="V24" t="str">
        <f t="shared" si="1"/>
        <v/>
      </c>
      <c r="W24" t="str">
        <f t="shared" si="3"/>
        <v/>
      </c>
    </row>
    <row r="25" spans="1:23" x14ac:dyDescent="0.3">
      <c r="J25">
        <f>IF(K25 &lt;&gt; "",4, 0)</f>
        <v>0</v>
      </c>
      <c r="K25" t="str">
        <f>IF(I154="pos_trend",B154,"")</f>
        <v/>
      </c>
      <c r="L25" t="str">
        <f t="shared" si="0"/>
        <v/>
      </c>
      <c r="M25" t="str">
        <f t="shared" si="2"/>
        <v/>
      </c>
      <c r="T25">
        <f>IF(U25 &lt;&gt; "",4, 0)</f>
        <v>0</v>
      </c>
      <c r="U25" t="str">
        <f>IF(I162="pos_trend",B162,"")</f>
        <v/>
      </c>
      <c r="V25" t="str">
        <f t="shared" si="1"/>
        <v/>
      </c>
      <c r="W25" t="str">
        <f t="shared" si="3"/>
        <v/>
      </c>
    </row>
    <row r="26" spans="1:23" x14ac:dyDescent="0.3">
      <c r="B26" s="1" t="s">
        <v>36</v>
      </c>
      <c r="C26" s="1" t="s">
        <v>37</v>
      </c>
      <c r="D26" s="1" t="s">
        <v>38</v>
      </c>
      <c r="E26" s="1" t="s">
        <v>39</v>
      </c>
      <c r="F26" s="1" t="s">
        <v>40</v>
      </c>
      <c r="J26">
        <f>IF(K26 &lt;&gt; "",5, 0)</f>
        <v>0</v>
      </c>
      <c r="K26" t="str">
        <f>IF(I155="pos_trend",B155,"")</f>
        <v/>
      </c>
      <c r="L26" t="str">
        <f t="shared" si="0"/>
        <v/>
      </c>
      <c r="M26" t="str">
        <f t="shared" si="2"/>
        <v/>
      </c>
      <c r="T26">
        <f>IF(U26 &lt;&gt; "",5, 0)</f>
        <v>0</v>
      </c>
      <c r="U26" t="str">
        <f>IF(I167="pos_trend",B167,"")</f>
        <v/>
      </c>
      <c r="V26" t="str">
        <f t="shared" si="1"/>
        <v/>
      </c>
      <c r="W26" t="str">
        <f t="shared" si="3"/>
        <v/>
      </c>
    </row>
    <row r="27" spans="1:23" x14ac:dyDescent="0.3">
      <c r="A27" s="1">
        <v>0</v>
      </c>
      <c r="B27" t="s">
        <v>41</v>
      </c>
      <c r="C27">
        <v>14</v>
      </c>
      <c r="D27">
        <v>14</v>
      </c>
      <c r="E27">
        <v>15</v>
      </c>
      <c r="F27">
        <v>15</v>
      </c>
      <c r="J27">
        <f>IF(K27 &lt;&gt; "",6, 0)</f>
        <v>0</v>
      </c>
      <c r="K27" t="str">
        <f>IF(I172="pos_trend",B172,"")</f>
        <v/>
      </c>
      <c r="L27" t="str">
        <f t="shared" si="0"/>
        <v/>
      </c>
      <c r="M27" t="str">
        <f t="shared" si="2"/>
        <v/>
      </c>
      <c r="T27">
        <f>IF(U27 &lt;&gt; "",6, 0)</f>
        <v>0</v>
      </c>
      <c r="U27" t="str">
        <f>IF(I170="pos_trend",B170,"")</f>
        <v/>
      </c>
      <c r="V27" t="str">
        <f t="shared" si="1"/>
        <v/>
      </c>
      <c r="W27" t="str">
        <f t="shared" si="3"/>
        <v/>
      </c>
    </row>
    <row r="28" spans="1:23" x14ac:dyDescent="0.3">
      <c r="A28" s="1">
        <v>1</v>
      </c>
      <c r="B28" t="s">
        <v>42</v>
      </c>
      <c r="C28">
        <v>0.56000000000000005</v>
      </c>
      <c r="D28">
        <v>0.72</v>
      </c>
      <c r="E28">
        <v>2.5499999999999998</v>
      </c>
      <c r="F28">
        <v>2.86</v>
      </c>
      <c r="J28">
        <f>IF(K28 &lt;&gt; "",7, 0)</f>
        <v>0</v>
      </c>
      <c r="K28" t="str">
        <f>IF(I173="pos_trend",B173,"")</f>
        <v/>
      </c>
      <c r="L28" t="str">
        <f t="shared" si="0"/>
        <v/>
      </c>
      <c r="M28" t="str">
        <f t="shared" si="2"/>
        <v/>
      </c>
      <c r="T28">
        <f>IF(U28 &lt;&gt; "",7, 0)</f>
        <v>0</v>
      </c>
      <c r="U28" t="str">
        <f>IF(I171="pos_trend",B171,"")</f>
        <v/>
      </c>
      <c r="V28" t="str">
        <f t="shared" si="1"/>
        <v/>
      </c>
      <c r="W28" t="str">
        <f t="shared" si="3"/>
        <v/>
      </c>
    </row>
    <row r="29" spans="1:23" x14ac:dyDescent="0.3">
      <c r="A29" s="1">
        <v>2</v>
      </c>
      <c r="B29" t="s">
        <v>43</v>
      </c>
      <c r="C29">
        <v>0.53</v>
      </c>
      <c r="D29">
        <v>0.69</v>
      </c>
      <c r="E29">
        <v>2.5</v>
      </c>
      <c r="F29">
        <v>2.68</v>
      </c>
      <c r="J29">
        <f>IF(K29 &lt;&gt; "",8, 0)</f>
        <v>0</v>
      </c>
      <c r="K29" t="str">
        <f>IF(I174="pos_trend",B174,"")</f>
        <v/>
      </c>
      <c r="L29" t="str">
        <f t="shared" si="0"/>
        <v/>
      </c>
      <c r="M29" t="str">
        <f t="shared" si="2"/>
        <v/>
      </c>
      <c r="T29">
        <f>IF(U29 &lt;&gt; "",8, 0)</f>
        <v>0</v>
      </c>
      <c r="U29" t="str">
        <f>IF(I172="pos_trend",B172,"")</f>
        <v/>
      </c>
      <c r="V29" t="str">
        <f t="shared" si="1"/>
        <v/>
      </c>
      <c r="W29" t="str">
        <f t="shared" si="3"/>
        <v/>
      </c>
    </row>
    <row r="30" spans="1:23" x14ac:dyDescent="0.3">
      <c r="A30" s="1">
        <v>3</v>
      </c>
      <c r="B30" t="s">
        <v>44</v>
      </c>
      <c r="C30">
        <v>0.56999999999999995</v>
      </c>
      <c r="D30">
        <v>0.74</v>
      </c>
      <c r="E30">
        <v>2.6</v>
      </c>
      <c r="F30">
        <v>3.03</v>
      </c>
      <c r="J30">
        <f>IF(K30 &lt;&gt; "",9, 0)</f>
        <v>0</v>
      </c>
      <c r="K30" t="str">
        <f>IF(I185="pos_trend",B185,"")</f>
        <v/>
      </c>
      <c r="L30" t="str">
        <f t="shared" si="0"/>
        <v/>
      </c>
      <c r="M30" t="str">
        <f t="shared" si="2"/>
        <v/>
      </c>
      <c r="T30">
        <f>IF(U30 &lt;&gt; "",9, 0)</f>
        <v>0</v>
      </c>
      <c r="U30" t="str">
        <f>IF(I178="pos_trend",B178,"")</f>
        <v/>
      </c>
      <c r="V30" t="str">
        <f t="shared" si="1"/>
        <v/>
      </c>
      <c r="W30" t="str">
        <f t="shared" si="3"/>
        <v/>
      </c>
    </row>
    <row r="31" spans="1:23" x14ac:dyDescent="0.3">
      <c r="A31" s="1">
        <v>4</v>
      </c>
      <c r="B31" t="s">
        <v>45</v>
      </c>
      <c r="C31">
        <v>0.67</v>
      </c>
      <c r="D31">
        <v>0.75</v>
      </c>
      <c r="E31">
        <v>2.69</v>
      </c>
      <c r="F31">
        <v>2.5499999999999998</v>
      </c>
      <c r="J31">
        <f>IF(K31 &lt;&gt; "",10, 0)</f>
        <v>0</v>
      </c>
      <c r="K31" t="str">
        <f>IF(I186="pos_trend",B186,"")</f>
        <v/>
      </c>
      <c r="L31" t="str">
        <f t="shared" si="0"/>
        <v/>
      </c>
      <c r="M31" t="str">
        <f t="shared" si="2"/>
        <v/>
      </c>
      <c r="T31">
        <f>IF(U31 &lt;&gt; "",10, 0)</f>
        <v>0</v>
      </c>
      <c r="U31" t="str">
        <f>IF(I199="pos_trend",B199,"")</f>
        <v/>
      </c>
      <c r="V31" t="str">
        <f t="shared" si="1"/>
        <v/>
      </c>
      <c r="W31" t="str">
        <f t="shared" si="3"/>
        <v/>
      </c>
    </row>
    <row r="32" spans="1:23" x14ac:dyDescent="0.3">
      <c r="J32">
        <f>IF(K32 &lt;&gt; "",11, 0)</f>
        <v>0</v>
      </c>
      <c r="K32" t="str">
        <f>IF(I187="pos_trend",B187,"")</f>
        <v/>
      </c>
      <c r="L32" t="str">
        <f t="shared" si="0"/>
        <v/>
      </c>
      <c r="M32" t="str">
        <f t="shared" si="2"/>
        <v/>
      </c>
      <c r="T32">
        <f>IF(U32 &lt;&gt; "",11, 0)</f>
        <v>0</v>
      </c>
      <c r="U32" t="str">
        <f>IF(I209="pos_trend",B209,"")</f>
        <v/>
      </c>
      <c r="V32" t="str">
        <f t="shared" si="1"/>
        <v/>
      </c>
      <c r="W32" t="str">
        <f t="shared" si="3"/>
        <v/>
      </c>
    </row>
    <row r="33" spans="1:23" x14ac:dyDescent="0.3">
      <c r="B33" s="1" t="s">
        <v>46</v>
      </c>
      <c r="C33" s="1" t="s">
        <v>37</v>
      </c>
      <c r="D33" s="1" t="s">
        <v>38</v>
      </c>
      <c r="E33" s="1" t="s">
        <v>39</v>
      </c>
      <c r="F33" s="1" t="s">
        <v>40</v>
      </c>
      <c r="J33">
        <f>IF(K33 &lt;&gt; "",12, 0)</f>
        <v>0</v>
      </c>
      <c r="K33" t="str">
        <f>IF(I195="pos_trend",B195,"")</f>
        <v/>
      </c>
      <c r="L33" t="str">
        <f t="shared" si="0"/>
        <v/>
      </c>
      <c r="M33" t="str">
        <f t="shared" si="2"/>
        <v/>
      </c>
      <c r="T33">
        <f>IF(U33 &lt;&gt; "",12, 0)</f>
        <v>0</v>
      </c>
      <c r="U33" t="str">
        <f>IF(I231="pos_trend",B231,"")</f>
        <v/>
      </c>
      <c r="V33" t="str">
        <f t="shared" si="1"/>
        <v/>
      </c>
      <c r="W33" t="str">
        <f t="shared" si="3"/>
        <v/>
      </c>
    </row>
    <row r="34" spans="1:23" x14ac:dyDescent="0.3">
      <c r="A34" s="1">
        <v>0</v>
      </c>
      <c r="B34" t="s">
        <v>41</v>
      </c>
      <c r="C34" t="s">
        <v>7092</v>
      </c>
      <c r="D34" t="s">
        <v>7092</v>
      </c>
      <c r="E34" t="s">
        <v>3766</v>
      </c>
      <c r="F34" t="s">
        <v>3766</v>
      </c>
      <c r="J34">
        <f>IF(K34 &lt;&gt; "",13, 0)</f>
        <v>0</v>
      </c>
      <c r="K34" t="str">
        <f>IF(I196="pos_trend",B196,"")</f>
        <v/>
      </c>
      <c r="L34" t="str">
        <f t="shared" si="0"/>
        <v/>
      </c>
      <c r="M34" t="str">
        <f t="shared" si="2"/>
        <v/>
      </c>
      <c r="T34">
        <f>IF(U34 &lt;&gt; "",13, 0)</f>
        <v>0</v>
      </c>
      <c r="U34" t="str">
        <f>IF(I251="pos_trend",B251,"")</f>
        <v/>
      </c>
      <c r="V34" t="str">
        <f t="shared" si="1"/>
        <v/>
      </c>
      <c r="W34" t="str">
        <f t="shared" si="3"/>
        <v/>
      </c>
    </row>
    <row r="35" spans="1:23" x14ac:dyDescent="0.3">
      <c r="A35" s="1">
        <v>1</v>
      </c>
      <c r="B35" t="s">
        <v>42</v>
      </c>
      <c r="C35" t="s">
        <v>251</v>
      </c>
      <c r="D35" t="s">
        <v>251</v>
      </c>
      <c r="E35" t="s">
        <v>7382</v>
      </c>
      <c r="F35" t="s">
        <v>10419</v>
      </c>
      <c r="J35">
        <f>IF(K35 &lt;&gt; "",14, 0)</f>
        <v>0</v>
      </c>
      <c r="K35" t="str">
        <f>IF(I201="pos_trend",B201,"")</f>
        <v/>
      </c>
      <c r="L35" t="str">
        <f t="shared" si="0"/>
        <v/>
      </c>
      <c r="M35" t="str">
        <f t="shared" si="2"/>
        <v/>
      </c>
      <c r="T35">
        <f>IF(U35 &lt;&gt; "",14, 0)</f>
        <v>0</v>
      </c>
      <c r="U35" t="str">
        <f>IF(I279="pos_trend",B279,"")</f>
        <v/>
      </c>
      <c r="V35" t="str">
        <f t="shared" si="1"/>
        <v/>
      </c>
      <c r="W35" t="str">
        <f t="shared" si="3"/>
        <v/>
      </c>
    </row>
    <row r="36" spans="1:23" x14ac:dyDescent="0.3">
      <c r="A36" s="1">
        <v>2</v>
      </c>
      <c r="B36" t="s">
        <v>43</v>
      </c>
      <c r="C36" t="s">
        <v>55</v>
      </c>
      <c r="D36" t="s">
        <v>55</v>
      </c>
      <c r="E36" t="s">
        <v>1564</v>
      </c>
      <c r="F36" t="s">
        <v>7132</v>
      </c>
      <c r="J36">
        <f>IF(K36 &lt;&gt; "",15, 0)</f>
        <v>0</v>
      </c>
      <c r="K36" t="str">
        <f>IF(I202="pos_trend",B202,"")</f>
        <v/>
      </c>
      <c r="L36" t="str">
        <f t="shared" si="0"/>
        <v/>
      </c>
      <c r="M36" t="str">
        <f t="shared" si="2"/>
        <v/>
      </c>
      <c r="T36">
        <f>IF(U36 &lt;&gt; "",15, 0)</f>
        <v>0</v>
      </c>
      <c r="U36" t="str">
        <f>IF(I336="pos_trend",B336,"")</f>
        <v/>
      </c>
      <c r="V36" t="str">
        <f t="shared" si="1"/>
        <v/>
      </c>
      <c r="W36" t="str">
        <f t="shared" si="3"/>
        <v/>
      </c>
    </row>
    <row r="37" spans="1:23" x14ac:dyDescent="0.3">
      <c r="A37" s="1">
        <v>3</v>
      </c>
      <c r="B37" t="s">
        <v>44</v>
      </c>
      <c r="C37" t="s">
        <v>59</v>
      </c>
      <c r="D37" t="s">
        <v>52</v>
      </c>
      <c r="E37" t="s">
        <v>10420</v>
      </c>
      <c r="F37" t="s">
        <v>10421</v>
      </c>
      <c r="J37">
        <f>IF(K37 &lt;&gt; "",16, 0)</f>
        <v>0</v>
      </c>
      <c r="K37" t="str">
        <f>IF(I203="pos_trend",B203,"")</f>
        <v/>
      </c>
      <c r="L37" t="str">
        <f t="shared" si="0"/>
        <v/>
      </c>
      <c r="M37" t="str">
        <f t="shared" si="2"/>
        <v/>
      </c>
      <c r="T37">
        <f>IF(U37 &lt;&gt; "",16, 0)</f>
        <v>0</v>
      </c>
      <c r="U37" t="str">
        <f>IF(I235="pos_trend",B235,"")</f>
        <v/>
      </c>
      <c r="V37" t="str">
        <f t="shared" si="1"/>
        <v/>
      </c>
      <c r="W37" t="str">
        <f t="shared" si="3"/>
        <v/>
      </c>
    </row>
    <row r="38" spans="1:23" x14ac:dyDescent="0.3">
      <c r="A38" s="1">
        <v>4</v>
      </c>
      <c r="B38" t="s">
        <v>60</v>
      </c>
      <c r="C38" t="s">
        <v>51</v>
      </c>
      <c r="D38" t="s">
        <v>251</v>
      </c>
      <c r="E38" t="s">
        <v>1572</v>
      </c>
      <c r="F38" t="s">
        <v>7382</v>
      </c>
      <c r="J38">
        <f>IF(K38 &lt;&gt; "",17, 0)</f>
        <v>0</v>
      </c>
      <c r="K38" t="str">
        <f>IF(I351="pos_trend",B351,"")</f>
        <v/>
      </c>
      <c r="L38" t="str">
        <f t="shared" si="0"/>
        <v/>
      </c>
      <c r="M38" t="str">
        <f t="shared" si="2"/>
        <v/>
      </c>
      <c r="T38">
        <f>IF(U38 &lt;&gt; "",17, 0)</f>
        <v>0</v>
      </c>
      <c r="U38" t="str">
        <f>IF(I236="pos_trend",B236,"")</f>
        <v/>
      </c>
      <c r="V38" t="str">
        <f t="shared" si="1"/>
        <v/>
      </c>
      <c r="W38" t="str">
        <f t="shared" si="3"/>
        <v/>
      </c>
    </row>
    <row r="39" spans="1:23" x14ac:dyDescent="0.3">
      <c r="A39" s="1">
        <v>5</v>
      </c>
      <c r="B39" t="s">
        <v>63</v>
      </c>
      <c r="C39" t="s">
        <v>5691</v>
      </c>
      <c r="D39" t="s">
        <v>6210</v>
      </c>
      <c r="E39" t="s">
        <v>2627</v>
      </c>
      <c r="F39" t="s">
        <v>10422</v>
      </c>
      <c r="K39" t="str">
        <f>IF(I352="pos_trend",B352,"")</f>
        <v/>
      </c>
      <c r="M39" t="str">
        <f t="shared" si="2"/>
        <v/>
      </c>
      <c r="W39" t="str">
        <f t="shared" si="3"/>
        <v/>
      </c>
    </row>
    <row r="40" spans="1:23" x14ac:dyDescent="0.3">
      <c r="J40">
        <f>MAX(J22:J39)</f>
        <v>0</v>
      </c>
      <c r="K40" t="str">
        <f>VLOOKUP(J40,J22:K39,2,FALSE)</f>
        <v/>
      </c>
      <c r="M40" t="str">
        <f>IF(IFERROR(FIND(",",M39),TRUE)=TRUE,M39,IF(NOT(EXACT(K40,UPPER(K40))),SUBSTITUTE(M39,LOWER(K40),"and "&amp;LOWER(K40)),SUBSTITUTE(M39,K40,"and "&amp;K40)))</f>
        <v/>
      </c>
      <c r="T40">
        <f>MAX(T22:T39)</f>
        <v>0</v>
      </c>
      <c r="U40" t="str">
        <f>VLOOKUP(T40,T22:U39,2,FALSE)</f>
        <v/>
      </c>
      <c r="W40" t="str">
        <f>IF(IFERROR(FIND(",",W39),TRUE)=TRUE,W39,IF(NOT(EXACT(U40,UPPER(U40))),SUBSTITUTE(W39,LOWER(U40),"and "&amp;LOWER(U40)),SUBSTITUTE(W39,U40,"and "&amp;U40)))</f>
        <v/>
      </c>
    </row>
    <row r="41" spans="1:23" x14ac:dyDescent="0.3">
      <c r="B41" s="1" t="s">
        <v>68</v>
      </c>
      <c r="C41" s="1" t="s">
        <v>69</v>
      </c>
      <c r="D41" s="1" t="s">
        <v>70</v>
      </c>
      <c r="E41" s="1" t="s">
        <v>71</v>
      </c>
      <c r="F41" s="1" t="s">
        <v>72</v>
      </c>
    </row>
    <row r="42" spans="1:23" x14ac:dyDescent="0.3">
      <c r="A42" s="1">
        <v>0</v>
      </c>
      <c r="B42" t="s">
        <v>73</v>
      </c>
      <c r="C42">
        <v>0.67</v>
      </c>
      <c r="D42">
        <v>0.75</v>
      </c>
      <c r="E42" t="s">
        <v>7577</v>
      </c>
      <c r="F42" t="s">
        <v>6558</v>
      </c>
      <c r="K42" t="str">
        <f>SUBSTITUTE(IF(M40&lt;&gt;"", D1 &amp; " has managed to increase " &amp; M40 &amp; " each year since " &amp; C144, "No positive trends")," , "," ")</f>
        <v>No positive trends</v>
      </c>
      <c r="U42" t="str">
        <f>SUBSTITUTE(IF(W40&lt;&gt;"", D1 &amp; " has managed to increase " &amp; W40 &amp; " each year since " &amp; C144, "No positive trends")," , "," ")</f>
        <v>No positive trends</v>
      </c>
    </row>
    <row r="43" spans="1:23" x14ac:dyDescent="0.3">
      <c r="A43" s="1">
        <v>1</v>
      </c>
      <c r="B43" t="s">
        <v>78</v>
      </c>
      <c r="C43">
        <v>0.67</v>
      </c>
      <c r="D43">
        <v>0.75</v>
      </c>
      <c r="E43" t="s">
        <v>2490</v>
      </c>
      <c r="F43" t="s">
        <v>458</v>
      </c>
    </row>
    <row r="44" spans="1:23" x14ac:dyDescent="0.3">
      <c r="A44" s="1">
        <v>2</v>
      </c>
      <c r="B44" t="s">
        <v>82</v>
      </c>
      <c r="E44" t="s">
        <v>6562</v>
      </c>
      <c r="F44" t="s">
        <v>4387</v>
      </c>
    </row>
    <row r="45" spans="1:23" x14ac:dyDescent="0.3">
      <c r="A45" s="1">
        <v>3</v>
      </c>
      <c r="B45" t="s">
        <v>87</v>
      </c>
      <c r="E45" t="s">
        <v>7182</v>
      </c>
      <c r="F45" t="s">
        <v>7642</v>
      </c>
    </row>
    <row r="47" spans="1:23" x14ac:dyDescent="0.3">
      <c r="B47" s="1" t="s">
        <v>92</v>
      </c>
      <c r="C47" s="1" t="s">
        <v>37</v>
      </c>
      <c r="D47" s="1" t="s">
        <v>38</v>
      </c>
      <c r="E47" s="1" t="s">
        <v>39</v>
      </c>
      <c r="F47" s="1" t="s">
        <v>40</v>
      </c>
    </row>
    <row r="48" spans="1:23" x14ac:dyDescent="0.3">
      <c r="A48" s="1">
        <v>0</v>
      </c>
      <c r="B48" t="s">
        <v>93</v>
      </c>
      <c r="C48">
        <v>0.56000000000000005</v>
      </c>
      <c r="D48">
        <v>0.72</v>
      </c>
      <c r="E48">
        <v>2.5499999999999998</v>
      </c>
      <c r="F48">
        <v>2.86</v>
      </c>
    </row>
    <row r="49" spans="1:14" x14ac:dyDescent="0.3">
      <c r="A49" s="1">
        <v>1</v>
      </c>
      <c r="B49" t="s">
        <v>94</v>
      </c>
      <c r="C49">
        <v>0.56000000000000005</v>
      </c>
      <c r="D49">
        <v>0.72</v>
      </c>
      <c r="E49">
        <v>2.54</v>
      </c>
      <c r="F49">
        <v>2.86</v>
      </c>
    </row>
    <row r="50" spans="1:14" x14ac:dyDescent="0.3">
      <c r="A50" s="1">
        <v>2</v>
      </c>
      <c r="B50" t="s">
        <v>95</v>
      </c>
      <c r="C50">
        <v>0.56999999999999995</v>
      </c>
      <c r="D50">
        <v>0.72</v>
      </c>
      <c r="E50">
        <v>2.5499999999999998</v>
      </c>
      <c r="F50">
        <v>2.84</v>
      </c>
    </row>
    <row r="51" spans="1:14" x14ac:dyDescent="0.3">
      <c r="A51" s="1">
        <v>3</v>
      </c>
      <c r="B51" t="s">
        <v>96</v>
      </c>
      <c r="C51">
        <v>0.57999999999999996</v>
      </c>
      <c r="D51">
        <v>0.72</v>
      </c>
      <c r="E51">
        <v>2.5499999999999998</v>
      </c>
      <c r="F51">
        <v>2.84</v>
      </c>
    </row>
    <row r="52" spans="1:14" x14ac:dyDescent="0.3">
      <c r="A52" s="1">
        <v>4</v>
      </c>
      <c r="B52" t="s">
        <v>97</v>
      </c>
      <c r="C52">
        <v>0.72</v>
      </c>
      <c r="D52">
        <v>0.8</v>
      </c>
      <c r="E52">
        <v>2.9</v>
      </c>
      <c r="F52">
        <v>3.17</v>
      </c>
    </row>
    <row r="54" spans="1:14" x14ac:dyDescent="0.3">
      <c r="B54" s="1" t="s">
        <v>98</v>
      </c>
      <c r="C54" s="1" t="s">
        <v>37</v>
      </c>
      <c r="D54" s="1" t="s">
        <v>38</v>
      </c>
      <c r="E54" s="1" t="s">
        <v>39</v>
      </c>
      <c r="F54" s="1" t="s">
        <v>40</v>
      </c>
    </row>
    <row r="55" spans="1:14" x14ac:dyDescent="0.3">
      <c r="A55" s="1">
        <v>0</v>
      </c>
      <c r="B55" t="s">
        <v>99</v>
      </c>
      <c r="D55">
        <v>2</v>
      </c>
      <c r="E55">
        <v>2</v>
      </c>
      <c r="F55">
        <v>4</v>
      </c>
    </row>
    <row r="56" spans="1:14" x14ac:dyDescent="0.3">
      <c r="A56" s="1">
        <v>1</v>
      </c>
      <c r="B56" t="s">
        <v>100</v>
      </c>
      <c r="D56">
        <v>4</v>
      </c>
      <c r="E56">
        <v>3</v>
      </c>
      <c r="F56">
        <v>5</v>
      </c>
    </row>
    <row r="57" spans="1:14" x14ac:dyDescent="0.3">
      <c r="A57" s="1">
        <v>2</v>
      </c>
      <c r="B57" t="s">
        <v>101</v>
      </c>
      <c r="C57">
        <v>2</v>
      </c>
      <c r="D57">
        <v>1</v>
      </c>
      <c r="E57">
        <v>1</v>
      </c>
      <c r="F57">
        <v>1</v>
      </c>
    </row>
    <row r="58" spans="1:14" x14ac:dyDescent="0.3">
      <c r="A58" s="1">
        <v>3</v>
      </c>
      <c r="B58" t="s">
        <v>102</v>
      </c>
    </row>
    <row r="60" spans="1:14" x14ac:dyDescent="0.3">
      <c r="B60" s="1" t="s">
        <v>103</v>
      </c>
      <c r="C60" s="1" t="s">
        <v>10423</v>
      </c>
      <c r="D60" s="1" t="s">
        <v>105</v>
      </c>
      <c r="E60" s="1" t="s">
        <v>106</v>
      </c>
      <c r="F60" s="1" t="s">
        <v>107</v>
      </c>
      <c r="I60" t="str">
        <f t="shared" ref="I60:I123" si="4">IF(AND(K60&gt; J60, L60&gt; K60, M60&gt; L60, N60&gt; M60), "pos_trend", IF(AND(K60&lt; J60, L60&lt; K60, M60&lt; L60, N60&lt; M60), "neg_trend", "N/A"))</f>
        <v>N/A</v>
      </c>
      <c r="J60" t="str">
        <f t="shared" ref="J60:J123" si="5">IFERROR(IF(TRIM(C60)="-", "N/A", IF(RIGHT(C60,1)=")",IF(RIGHT(C60,2)="T)",-1000000000000*VALUE(MID(C60,2,LEN(C60)-3)),IF(RIGHT(C60,2)="M)",-1000000*VALUE(MID(C60,2,LEN(C60)-3)),IF(RIGHT(C60,2)="B)",-1000000000*VALUE(MID(C60,2,LEN(C60)-3)),IF(RIGHT(C60,2)="k)",-1000*VALUE(MID(C60,2,LEN(C60)-3)),VALUE(SUBSTITUTE(C60,",","")))))),IF(RIGHT(C60,1)="T",1000000000000*VALUE(LEFT(C60,LEN(C60)-1)),IF(RIGHT(C60,1)="M",1000000*VALUE(LEFT(C60,LEN(C60)-1)),IF(RIGHT(C60,1)="B",1000000000*VALUE(LEFT(C60,LEN(C60)-1)),IF(RIGHT(C60,1)="%",0.01*VALUE(LEFT(C60,LEN(C60)-1)),IF(RIGHT(C60,1)="k",1000*VALUE(LEFT(C60,LEN(C60)-1)),VALUE(SUBSTITUTE(C60,",",""))))))))),"N/A")</f>
        <v>N/A</v>
      </c>
      <c r="K60" t="str">
        <f t="shared" ref="K60:K123" si="6">IFERROR(IF(TRIM(D60)="-", "N/A", IF(RIGHT(D60,1)=")",IF(RIGHT(D60,2)="T)",-1000000000000*VALUE(MID(D60,2,LEN(D60)-3)),IF(RIGHT(D60,2)="M)",-1000000*VALUE(MID(D60,2,LEN(D60)-3)),IF(RIGHT(D60,2)="B)",-1000000000*VALUE(MID(D60,2,LEN(D60)-3)),IF(RIGHT(D60,2)="k)",-1000*VALUE(MID(D60,2,LEN(D60)-3)),VALUE(SUBSTITUTE(D60,",","")))))),IF(RIGHT(D60,1)="T",1000000000000*VALUE(LEFT(D60,LEN(D60)-1)),IF(RIGHT(D60,1)="M",1000000*VALUE(LEFT(D60,LEN(D60)-1)),IF(RIGHT(D60,1)="B",1000000000*VALUE(LEFT(D60,LEN(D60)-1)),IF(RIGHT(D60,1)="%",0.01*VALUE(LEFT(D60,LEN(D60)-1)),IF(RIGHT(D60,1)="k",1000*VALUE(LEFT(D60,LEN(D60)-1)),VALUE(SUBSTITUTE(D60,",",""))))))))),"N/A")</f>
        <v>N/A</v>
      </c>
      <c r="L60" t="str">
        <f t="shared" ref="L60:L123" si="7">IFERROR(IF(TRIM(E60)="-", "N/A", IF(RIGHT(E60,1)=")",IF(RIGHT(E60,2)="T)",-1000000000000*VALUE(MID(E60,2,LEN(E60)-3)),IF(RIGHT(E60,2)="M)",-1000000*VALUE(MID(E60,2,LEN(E60)-3)),IF(RIGHT(E60,2)="B)",-1000000000*VALUE(MID(E60,2,LEN(E60)-3)),IF(RIGHT(E60,2)="k)",-1000*VALUE(MID(E60,2,LEN(E60)-3)),VALUE(SUBSTITUTE(E60,",","")))))),IF(RIGHT(E60,1)="T",1000000000000*VALUE(LEFT(E60,LEN(E60)-1)),IF(RIGHT(E60,1)="M",1000000*VALUE(LEFT(E60,LEN(E60)-1)),IF(RIGHT(E60,1)="B",1000000000*VALUE(LEFT(E60,LEN(E60)-1)),IF(RIGHT(E60,1)="%",0.01*VALUE(LEFT(E60,LEN(E60)-1)),IF(RIGHT(E60,1)="k",1000*VALUE(LEFT(E60,LEN(E60)-1)),VALUE(SUBSTITUTE(E60,",",""))))))))),"N/A")</f>
        <v>N/A</v>
      </c>
      <c r="M60" t="str">
        <f t="shared" ref="M60:M123" si="8">IFERROR(IF(TRIM(F60)="-", "N/A", IF(RIGHT(F60,1)=")",IF(RIGHT(F60,2)="T)",-1000000000000*VALUE(MID(F60,2,LEN(F60)-3)),IF(RIGHT(F60,2)="M)",-1000000*VALUE(MID(F60,2,LEN(F60)-3)),IF(RIGHT(F60,2)="B)",-1000000000*VALUE(MID(F60,2,LEN(F60)-3)),IF(RIGHT(F60,2)="k)",-1000*VALUE(MID(F60,2,LEN(F60)-3)),VALUE(SUBSTITUTE(F60,",","")))))),IF(RIGHT(F60,1)="T",1000000000000*VALUE(LEFT(F60,LEN(F60)-1)),IF(RIGHT(F60,1)="M",1000000*VALUE(LEFT(F60,LEN(F60)-1)),IF(RIGHT(F60,1)="B",1000000000*VALUE(LEFT(F60,LEN(F60)-1)),IF(RIGHT(F60,1)="%",0.01*VALUE(LEFT(F60,LEN(F60)-1)),IF(RIGHT(F60,1)="k",1000*VALUE(LEFT(F60,LEN(F60)-1)),VALUE(SUBSTITUTE(F60,",",""))))))))),"N/A")</f>
        <v>N/A</v>
      </c>
      <c r="N60" t="str">
        <f t="shared" ref="N60:N123" si="9">IFERROR(IF(TRIM(G60)="-", "N/A", IF(RIGHT(G60,1)=")",IF(RIGHT(G60,2)="T)",-1000000000000*VALUE(MID(G60,2,LEN(G60)-3)),IF(RIGHT(G60,2)="M)",-1000000*VALUE(MID(G60,2,LEN(G60)-3)),IF(RIGHT(G60,2)="B)",-1000000000*VALUE(MID(G60,2,LEN(G60)-3)),IF(RIGHT(G60,2)="k)",-1000*VALUE(MID(G60,2,LEN(G60)-3)),VALUE(SUBSTITUTE(G60,",","")))))),IF(RIGHT(G60,1)="T",1000000000000*VALUE(LEFT(G60,LEN(G60)-1)),IF(RIGHT(G60,1)="M",1000000*VALUE(LEFT(G60,LEN(G60)-1)),IF(RIGHT(G60,1)="B",1000000000*VALUE(LEFT(G60,LEN(G60)-1)),IF(RIGHT(G60,1)="%",0.01*VALUE(LEFT(G60,LEN(G60)-1)),IF(RIGHT(G60,1)="k",1000*VALUE(LEFT(G60,LEN(G60)-1)),VALUE(SUBSTITUTE(G60,",",""))))))))),"N/A")</f>
        <v>N/A</v>
      </c>
    </row>
    <row r="61" spans="1:14" x14ac:dyDescent="0.3">
      <c r="A61" s="1">
        <v>0</v>
      </c>
      <c r="B61" t="s">
        <v>108</v>
      </c>
      <c r="C61" t="s">
        <v>10424</v>
      </c>
      <c r="F61">
        <v>0.19</v>
      </c>
      <c r="I61" t="str">
        <f t="shared" si="4"/>
        <v>N/A</v>
      </c>
      <c r="J61">
        <f t="shared" si="5"/>
        <v>-0.16399999999999998</v>
      </c>
      <c r="K61" t="str">
        <f t="shared" si="6"/>
        <v>N/A</v>
      </c>
      <c r="L61" t="str">
        <f t="shared" si="7"/>
        <v>N/A</v>
      </c>
      <c r="M61">
        <f t="shared" si="8"/>
        <v>0.19</v>
      </c>
      <c r="N61" t="str">
        <f t="shared" si="9"/>
        <v>N/A</v>
      </c>
    </row>
    <row r="62" spans="1:14" x14ac:dyDescent="0.3">
      <c r="A62" s="1">
        <v>1</v>
      </c>
      <c r="B62" t="s">
        <v>110</v>
      </c>
      <c r="C62" t="s">
        <v>10425</v>
      </c>
      <c r="F62">
        <v>0.22</v>
      </c>
      <c r="I62" t="str">
        <f t="shared" si="4"/>
        <v>N/A</v>
      </c>
      <c r="J62">
        <f t="shared" si="5"/>
        <v>-0.04</v>
      </c>
      <c r="K62" t="str">
        <f t="shared" si="6"/>
        <v>N/A</v>
      </c>
      <c r="L62" t="str">
        <f t="shared" si="7"/>
        <v>N/A</v>
      </c>
      <c r="M62">
        <f t="shared" si="8"/>
        <v>0.22</v>
      </c>
      <c r="N62" t="str">
        <f t="shared" si="9"/>
        <v>N/A</v>
      </c>
    </row>
    <row r="63" spans="1:14" x14ac:dyDescent="0.3">
      <c r="A63" s="1">
        <v>2</v>
      </c>
      <c r="B63" t="s">
        <v>112</v>
      </c>
      <c r="C63" t="s">
        <v>1837</v>
      </c>
      <c r="F63">
        <v>0.08</v>
      </c>
      <c r="I63" t="str">
        <f t="shared" si="4"/>
        <v>N/A</v>
      </c>
      <c r="J63">
        <f t="shared" si="5"/>
        <v>-5.2000000000000005E-2</v>
      </c>
      <c r="K63" t="str">
        <f t="shared" si="6"/>
        <v>N/A</v>
      </c>
      <c r="L63" t="str">
        <f t="shared" si="7"/>
        <v>N/A</v>
      </c>
      <c r="M63">
        <f t="shared" si="8"/>
        <v>0.08</v>
      </c>
      <c r="N63" t="str">
        <f t="shared" si="9"/>
        <v>N/A</v>
      </c>
    </row>
    <row r="64" spans="1:14" x14ac:dyDescent="0.3">
      <c r="A64" s="1">
        <v>3</v>
      </c>
      <c r="B64" t="s">
        <v>114</v>
      </c>
      <c r="C64" t="s">
        <v>7582</v>
      </c>
      <c r="F64">
        <v>0.12</v>
      </c>
      <c r="I64" t="str">
        <f t="shared" si="4"/>
        <v>N/A</v>
      </c>
      <c r="J64">
        <f t="shared" si="5"/>
        <v>0.122</v>
      </c>
      <c r="K64" t="str">
        <f t="shared" si="6"/>
        <v>N/A</v>
      </c>
      <c r="L64" t="str">
        <f t="shared" si="7"/>
        <v>N/A</v>
      </c>
      <c r="M64">
        <f t="shared" si="8"/>
        <v>0.12</v>
      </c>
      <c r="N64" t="str">
        <f t="shared" si="9"/>
        <v>N/A</v>
      </c>
    </row>
    <row r="65" spans="1:14" x14ac:dyDescent="0.3">
      <c r="A65" s="1">
        <v>4</v>
      </c>
      <c r="B65" t="s">
        <v>116</v>
      </c>
      <c r="C65" t="s">
        <v>10426</v>
      </c>
      <c r="F65">
        <v>0.08</v>
      </c>
      <c r="I65" t="str">
        <f t="shared" si="4"/>
        <v>N/A</v>
      </c>
      <c r="J65">
        <f t="shared" si="5"/>
        <v>6.5599999999999992E-2</v>
      </c>
      <c r="K65" t="str">
        <f t="shared" si="6"/>
        <v>N/A</v>
      </c>
      <c r="L65" t="str">
        <f t="shared" si="7"/>
        <v>N/A</v>
      </c>
      <c r="M65">
        <f t="shared" si="8"/>
        <v>0.08</v>
      </c>
      <c r="N65" t="str">
        <f t="shared" si="9"/>
        <v>N/A</v>
      </c>
    </row>
    <row r="66" spans="1:14" x14ac:dyDescent="0.3">
      <c r="A66" s="1">
        <v>5</v>
      </c>
      <c r="B66" t="s">
        <v>118</v>
      </c>
      <c r="C66" t="s">
        <v>9631</v>
      </c>
      <c r="I66" t="str">
        <f t="shared" si="4"/>
        <v>N/A</v>
      </c>
      <c r="J66">
        <f t="shared" si="5"/>
        <v>4.7400000000000005E-2</v>
      </c>
      <c r="K66" t="str">
        <f t="shared" si="6"/>
        <v>N/A</v>
      </c>
      <c r="L66" t="str">
        <f t="shared" si="7"/>
        <v>N/A</v>
      </c>
      <c r="M66" t="str">
        <f t="shared" si="8"/>
        <v>N/A</v>
      </c>
      <c r="N66" t="str">
        <f t="shared" si="9"/>
        <v>N/A</v>
      </c>
    </row>
    <row r="67" spans="1:14" x14ac:dyDescent="0.3">
      <c r="D67" t="s">
        <v>120</v>
      </c>
      <c r="E67" t="str">
        <f>C1</f>
        <v>Bemis Company, Inc. (BMS)</v>
      </c>
      <c r="I67" t="str">
        <f t="shared" si="4"/>
        <v>N/A</v>
      </c>
      <c r="J67" t="str">
        <f t="shared" si="5"/>
        <v>N/A</v>
      </c>
      <c r="K67" t="str">
        <f t="shared" si="6"/>
        <v>N/A</v>
      </c>
      <c r="L67" t="str">
        <f t="shared" si="7"/>
        <v>N/A</v>
      </c>
      <c r="M67" t="str">
        <f t="shared" si="8"/>
        <v>N/A</v>
      </c>
      <c r="N67" t="str">
        <f t="shared" si="9"/>
        <v>N/A</v>
      </c>
    </row>
    <row r="68" spans="1:14" x14ac:dyDescent="0.3">
      <c r="A68" s="1">
        <v>0</v>
      </c>
      <c r="B68" t="s">
        <v>121</v>
      </c>
      <c r="C68" t="s">
        <v>10414</v>
      </c>
      <c r="D68">
        <f ca="1">AVERAGE(VALUE(INDIRECT("J"&amp;(MATCH(B68,B69:B500,0)+68))),VALUE(INDIRECT("J"&amp;(MATCH(B68,B69:B500,0)+79))),VALUE(INDIRECT("J"&amp;(MATCH(B68,B69:B500,0)+90))),VALUE(INDIRECT("J"&amp;(MATCH(B68,B69:B500,0)+101))))</f>
        <v>5907500000</v>
      </c>
      <c r="E68" t="str">
        <f t="shared" ref="E68:E76" ca="1" si="10">IF(AND(C68&lt;&gt;"",D68&lt;&gt;0),IF(VALUE(J68)&gt;VALUE(K68),"above average","below average"),"no data")</f>
        <v>below average</v>
      </c>
      <c r="I68" t="str">
        <f t="shared" ca="1" si="4"/>
        <v>N/A</v>
      </c>
      <c r="J68">
        <f t="shared" si="5"/>
        <v>4210000000</v>
      </c>
      <c r="K68">
        <f t="shared" ca="1" si="6"/>
        <v>5907500000</v>
      </c>
      <c r="L68" t="str">
        <f t="shared" ca="1" si="7"/>
        <v>N/A</v>
      </c>
      <c r="M68" t="str">
        <f t="shared" si="8"/>
        <v>N/A</v>
      </c>
      <c r="N68" t="str">
        <f t="shared" si="9"/>
        <v>N/A</v>
      </c>
    </row>
    <row r="69" spans="1:14" x14ac:dyDescent="0.3">
      <c r="A69" s="1">
        <v>1</v>
      </c>
      <c r="B69" t="s">
        <v>122</v>
      </c>
      <c r="D69" t="e">
        <f ca="1">AVERAGE(VALUE(INDIRECT("J"&amp;(MATCH(B69,B70:B501,0)+69))),VALUE(INDIRECT("J"&amp;(MATCH(B69,B70:B501,0)+80))),VALUE(INDIRECT("J"&amp;(MATCH(B69,B70:B501,0)+91))),VALUE(INDIRECT("J"&amp;(MATCH(B69,B70:B501,0)+102))))</f>
        <v>#VALUE!</v>
      </c>
      <c r="E69" t="e">
        <f t="shared" ca="1" si="10"/>
        <v>#VALUE!</v>
      </c>
      <c r="I69" t="str">
        <f t="shared" ca="1" si="4"/>
        <v>N/A</v>
      </c>
      <c r="J69" t="str">
        <f t="shared" si="5"/>
        <v>N/A</v>
      </c>
      <c r="K69" t="str">
        <f t="shared" ca="1" si="6"/>
        <v>N/A</v>
      </c>
      <c r="L69" t="str">
        <f t="shared" ca="1" si="7"/>
        <v>N/A</v>
      </c>
      <c r="M69" t="str">
        <f t="shared" si="8"/>
        <v>N/A</v>
      </c>
      <c r="N69" t="str">
        <f t="shared" si="9"/>
        <v>N/A</v>
      </c>
    </row>
    <row r="70" spans="1:14" x14ac:dyDescent="0.3">
      <c r="A70" s="1">
        <v>2</v>
      </c>
      <c r="B70" t="s">
        <v>123</v>
      </c>
      <c r="C70" t="s">
        <v>10415</v>
      </c>
      <c r="D70">
        <f ca="1">AVERAGE(VALUE(INDIRECT("J"&amp;(MATCH(B70,B71:B502,0)+70))),VALUE(INDIRECT("J"&amp;(MATCH(B70,B71:B502,0)+81))),VALUE(INDIRECT("J"&amp;(MATCH(B70,B71:B502,0)+92))),VALUE(INDIRECT("J"&amp;(MATCH(B70,B71:B502,0)+103))))</f>
        <v>31.774999999999999</v>
      </c>
      <c r="E70" t="str">
        <f t="shared" ca="1" si="10"/>
        <v>below average</v>
      </c>
      <c r="F70" t="str">
        <f t="shared" ref="F70:F76" ca="1" si="11">IF(E70="above average",LOWER(TRIM(IF(ISNUMBER(VALUE(RIGHT(B70,1))),REPLACE(B70,LEN(B70),1,""),B70))),"")</f>
        <v/>
      </c>
      <c r="G70" t="str">
        <f ca="1">IFERROR(LEFT(F70,FIND("(",F70) - 2),F70)</f>
        <v/>
      </c>
      <c r="I70" t="str">
        <f t="shared" ca="1" si="4"/>
        <v>N/A</v>
      </c>
      <c r="J70">
        <f t="shared" si="5"/>
        <v>18.739999999999998</v>
      </c>
      <c r="K70">
        <f t="shared" ca="1" si="6"/>
        <v>31.774999999999999</v>
      </c>
      <c r="L70" t="str">
        <f t="shared" ca="1" si="7"/>
        <v>N/A</v>
      </c>
      <c r="M70" t="str">
        <f t="shared" ca="1" si="8"/>
        <v>N/A</v>
      </c>
      <c r="N70" t="str">
        <f t="shared" ca="1" si="9"/>
        <v>N/A</v>
      </c>
    </row>
    <row r="71" spans="1:14" x14ac:dyDescent="0.3">
      <c r="A71" s="1">
        <v>3</v>
      </c>
      <c r="B71" t="s">
        <v>124</v>
      </c>
      <c r="C71" t="s">
        <v>10427</v>
      </c>
      <c r="D71">
        <f ca="1">AVERAGE(VALUE(INDIRECT("J"&amp;(MATCH(B71,B72:B503,0)+71))),VALUE(INDIRECT("J"&amp;(MATCH(B71,B72:B503,0)+82))),VALUE(INDIRECT("J"&amp;(MATCH(B71,B72:B503,0)+93))),VALUE(INDIRECT("J"&amp;(MATCH(B71,B72:B503,0)+104))))</f>
        <v>13.904999999999999</v>
      </c>
      <c r="E71" t="str">
        <f t="shared" ca="1" si="10"/>
        <v>above average</v>
      </c>
      <c r="F71" t="str">
        <f t="shared" ca="1" si="11"/>
        <v>forward p/e</v>
      </c>
      <c r="G71" t="str">
        <f t="shared" ref="G71:G76" ca="1" si="12">IF(F71&lt;&gt;"", G70 &amp; ", " &amp; IFERROR(LEFT(F71,FIND("(",F71) - 2),F71),G70)</f>
        <v>, forward p/e</v>
      </c>
      <c r="I71" t="str">
        <f t="shared" ca="1" si="4"/>
        <v>N/A</v>
      </c>
      <c r="J71">
        <f t="shared" si="5"/>
        <v>16</v>
      </c>
      <c r="K71">
        <f t="shared" ca="1" si="6"/>
        <v>13.904999999999999</v>
      </c>
      <c r="L71" t="str">
        <f t="shared" ca="1" si="7"/>
        <v>N/A</v>
      </c>
      <c r="M71" t="str">
        <f t="shared" ca="1" si="8"/>
        <v>N/A</v>
      </c>
      <c r="N71" t="str">
        <f t="shared" ca="1" si="9"/>
        <v>N/A</v>
      </c>
    </row>
    <row r="72" spans="1:14" x14ac:dyDescent="0.3">
      <c r="A72" s="1">
        <v>4</v>
      </c>
      <c r="B72" t="s">
        <v>126</v>
      </c>
      <c r="C72" t="s">
        <v>10428</v>
      </c>
      <c r="D72">
        <f ca="1">AVERAGE(VALUE(INDIRECT("J"&amp;(MATCH(B72,B73:B504,0)+72))),VALUE(INDIRECT("J"&amp;(MATCH(B72,B73:B504,0)+83))),VALUE(INDIRECT("J"&amp;(MATCH(B72,B73:B504,0)+94))),VALUE(INDIRECT("J"&amp;(MATCH(B72,B73:B504,0)+105))))</f>
        <v>0.75750000000000006</v>
      </c>
      <c r="E72" t="str">
        <f t="shared" ca="1" si="10"/>
        <v>above average</v>
      </c>
      <c r="F72" t="str">
        <f t="shared" ca="1" si="11"/>
        <v>peg ratio (5 yr expected)</v>
      </c>
      <c r="G72" t="str">
        <f t="shared" ca="1" si="12"/>
        <v>, forward p/e, peg ratio</v>
      </c>
      <c r="I72" t="str">
        <f t="shared" ca="1" si="4"/>
        <v>N/A</v>
      </c>
      <c r="J72">
        <f t="shared" si="5"/>
        <v>2.76</v>
      </c>
      <c r="K72">
        <f t="shared" ca="1" si="6"/>
        <v>0.75749999999999995</v>
      </c>
      <c r="L72" t="str">
        <f t="shared" ca="1" si="7"/>
        <v>N/A</v>
      </c>
      <c r="M72" t="str">
        <f t="shared" ca="1" si="8"/>
        <v>N/A</v>
      </c>
      <c r="N72" t="str">
        <f t="shared" ca="1" si="9"/>
        <v>N/A</v>
      </c>
    </row>
    <row r="73" spans="1:14" x14ac:dyDescent="0.3">
      <c r="A73" s="1">
        <v>5</v>
      </c>
      <c r="B73" t="s">
        <v>128</v>
      </c>
      <c r="C73" t="s">
        <v>6540</v>
      </c>
      <c r="D73">
        <f ca="1">AVERAGE(VALUE(INDIRECT("J"&amp;(MATCH(B73,B74:B505,0)+73))),VALUE(INDIRECT("J"&amp;(MATCH(B73,B74:B505,0)+84))),VALUE(INDIRECT("J"&amp;(MATCH(B73,B74:B505,0)+95))),VALUE(INDIRECT("J"&amp;(MATCH(B73,B74:B505,0)+106))))</f>
        <v>0.95250000000000001</v>
      </c>
      <c r="E73" t="str">
        <f t="shared" ca="1" si="10"/>
        <v>above average</v>
      </c>
      <c r="F73" t="str">
        <f t="shared" ca="1" si="11"/>
        <v>price/sales (ttm)</v>
      </c>
      <c r="G73" t="str">
        <f t="shared" ca="1" si="12"/>
        <v>, forward p/e, peg ratio, price/sales</v>
      </c>
      <c r="I73" t="str">
        <f t="shared" ca="1" si="4"/>
        <v>N/A</v>
      </c>
      <c r="J73">
        <f t="shared" si="5"/>
        <v>1.04</v>
      </c>
      <c r="K73">
        <f t="shared" ca="1" si="6"/>
        <v>0.95250000000000001</v>
      </c>
      <c r="L73" t="str">
        <f t="shared" ca="1" si="7"/>
        <v>N/A</v>
      </c>
      <c r="M73" t="str">
        <f t="shared" ca="1" si="8"/>
        <v>N/A</v>
      </c>
      <c r="N73" t="str">
        <f t="shared" ca="1" si="9"/>
        <v>N/A</v>
      </c>
    </row>
    <row r="74" spans="1:14" x14ac:dyDescent="0.3">
      <c r="A74" s="1">
        <v>6</v>
      </c>
      <c r="B74" t="s">
        <v>130</v>
      </c>
      <c r="C74" t="s">
        <v>10429</v>
      </c>
      <c r="D74">
        <f ca="1">AVERAGE(VALUE(INDIRECT("J"&amp;(MATCH(B74,B75:B506,0)+74))),VALUE(INDIRECT("J"&amp;(MATCH(B74,B75:B506,0)+85))),VALUE(INDIRECT("J"&amp;(MATCH(B74,B75:B506,0)+96))),VALUE(INDIRECT("J"&amp;(MATCH(B74,B75:B506,0)+107))))</f>
        <v>4.26</v>
      </c>
      <c r="E74" t="str">
        <f t="shared" ca="1" si="10"/>
        <v>below average</v>
      </c>
      <c r="F74" t="str">
        <f t="shared" ca="1" si="11"/>
        <v/>
      </c>
      <c r="G74" t="str">
        <f t="shared" ca="1" si="12"/>
        <v>, forward p/e, peg ratio, price/sales</v>
      </c>
      <c r="I74" t="str">
        <f t="shared" ca="1" si="4"/>
        <v>N/A</v>
      </c>
      <c r="J74">
        <f t="shared" si="5"/>
        <v>3.34</v>
      </c>
      <c r="K74">
        <f t="shared" ca="1" si="6"/>
        <v>4.26</v>
      </c>
      <c r="L74" t="str">
        <f t="shared" ca="1" si="7"/>
        <v>N/A</v>
      </c>
      <c r="M74" t="str">
        <f t="shared" ca="1" si="8"/>
        <v>N/A</v>
      </c>
      <c r="N74" t="str">
        <f t="shared" ca="1" si="9"/>
        <v>N/A</v>
      </c>
    </row>
    <row r="75" spans="1:14" x14ac:dyDescent="0.3">
      <c r="A75" s="1">
        <v>7</v>
      </c>
      <c r="B75" t="s">
        <v>132</v>
      </c>
      <c r="D75" t="e">
        <f ca="1">AVERAGE(VALUE(INDIRECT("J"&amp;(MATCH(B75,B76:B507,0)+75))),VALUE(INDIRECT("J"&amp;(MATCH(B75,B76:B507,0)+86))),VALUE(INDIRECT("J"&amp;(MATCH(B75,B76:B507,0)+97))),VALUE(INDIRECT("J"&amp;(MATCH(B75,B76:B507,0)+108))))</f>
        <v>#VALUE!</v>
      </c>
      <c r="E75" t="e">
        <f t="shared" ca="1" si="10"/>
        <v>#VALUE!</v>
      </c>
      <c r="F75" t="e">
        <f t="shared" ca="1" si="11"/>
        <v>#VALUE!</v>
      </c>
      <c r="G75" t="e">
        <f t="shared" ca="1" si="12"/>
        <v>#VALUE!</v>
      </c>
      <c r="I75" t="str">
        <f t="shared" ca="1" si="4"/>
        <v>N/A</v>
      </c>
      <c r="J75" t="str">
        <f t="shared" si="5"/>
        <v>N/A</v>
      </c>
      <c r="K75" t="str">
        <f t="shared" ca="1" si="6"/>
        <v>N/A</v>
      </c>
      <c r="L75" t="str">
        <f t="shared" ca="1" si="7"/>
        <v>N/A</v>
      </c>
      <c r="M75" t="str">
        <f t="shared" ca="1" si="8"/>
        <v>N/A</v>
      </c>
      <c r="N75" t="str">
        <f t="shared" ca="1" si="9"/>
        <v>N/A</v>
      </c>
    </row>
    <row r="76" spans="1:14" x14ac:dyDescent="0.3">
      <c r="A76" s="1">
        <v>8</v>
      </c>
      <c r="B76" t="s">
        <v>133</v>
      </c>
      <c r="D76" t="e">
        <f ca="1">AVERAGE(VALUE(INDIRECT("J"&amp;(MATCH(B76,B77:B508,0)+76))),VALUE(INDIRECT("J"&amp;(MATCH(B76,B77:B508,0)+87))),VALUE(INDIRECT("J"&amp;(MATCH(B76,B77:B508,0)+98))),VALUE(INDIRECT("J"&amp;(MATCH(B76,B77:B508,0)+109))))</f>
        <v>#VALUE!</v>
      </c>
      <c r="E76" t="e">
        <f t="shared" ca="1" si="10"/>
        <v>#VALUE!</v>
      </c>
      <c r="F76" t="e">
        <f t="shared" ca="1" si="11"/>
        <v>#VALUE!</v>
      </c>
      <c r="G76" t="e">
        <f t="shared" ca="1" si="12"/>
        <v>#VALUE!</v>
      </c>
      <c r="I76" t="str">
        <f t="shared" ca="1" si="4"/>
        <v>N/A</v>
      </c>
      <c r="J76" t="str">
        <f t="shared" si="5"/>
        <v>N/A</v>
      </c>
      <c r="K76" t="str">
        <f t="shared" ca="1" si="6"/>
        <v>N/A</v>
      </c>
      <c r="L76" t="str">
        <f t="shared" ca="1" si="7"/>
        <v>N/A</v>
      </c>
      <c r="M76" t="str">
        <f t="shared" ca="1" si="8"/>
        <v>N/A</v>
      </c>
      <c r="N76" t="str">
        <f t="shared" ca="1" si="9"/>
        <v>N/A</v>
      </c>
    </row>
    <row r="77" spans="1:14" x14ac:dyDescent="0.3">
      <c r="F77" t="e">
        <f ca="1">IF(F76="",IF(F75="",IF(F74="",IF(F73="",IF(F72="",IF(F71="",IFERROR(LEFT(F70,FIND("(",F70) - 2),F70),IFERROR(LEFT(F71,FIND("(",F71) - 2),F71)),IFERROR(LEFT(F72,FIND("(",F72) - 2),F72)),IFERROR(LEFT(F73,FIND("(",F73) - 2),F73)),IFERROR(LEFT(F74,FIND("(",F74) - 2),F74)),IFERROR(LEFT(F75,FIND("(",F75) - 2),F75)),IFERROR(LEFT(F76,FIND("(",F76) - 2),F76))</f>
        <v>#VALUE!</v>
      </c>
      <c r="G77" t="e">
        <f ca="1">TRIM(IF(LEFT(G76,1)=",",REPLACE(G76,1,1,""),SUBSTITUTE(G76,F77, "and " &amp; F77)))</f>
        <v>#VALUE!</v>
      </c>
      <c r="I77" t="str">
        <f t="shared" ca="1" si="4"/>
        <v>N/A</v>
      </c>
      <c r="J77" t="str">
        <f t="shared" si="5"/>
        <v>N/A</v>
      </c>
      <c r="K77" t="str">
        <f t="shared" si="6"/>
        <v>N/A</v>
      </c>
      <c r="L77" t="str">
        <f t="shared" si="7"/>
        <v>N/A</v>
      </c>
      <c r="M77" t="str">
        <f t="shared" ca="1" si="8"/>
        <v>N/A</v>
      </c>
      <c r="N77" t="str">
        <f t="shared" ca="1" si="9"/>
        <v>N/A</v>
      </c>
    </row>
    <row r="78" spans="1:14" x14ac:dyDescent="0.3">
      <c r="A78" s="1">
        <v>0</v>
      </c>
      <c r="B78" t="s">
        <v>134</v>
      </c>
      <c r="C78" t="s">
        <v>135</v>
      </c>
      <c r="D78" t="e">
        <f ca="1">IF(COUNTIF(E70:E76,"=above average")&gt;0,"There are some indications that "&amp;D1&amp;" may be overvalued. The company has a higher " &amp; G77 &amp; " than the comparable average", "Inconclusive")</f>
        <v>#VALUE!</v>
      </c>
      <c r="I78" t="str">
        <f t="shared" ca="1" si="4"/>
        <v>N/A</v>
      </c>
      <c r="J78" t="str">
        <f t="shared" si="5"/>
        <v>N/A</v>
      </c>
      <c r="K78" t="str">
        <f t="shared" ca="1" si="6"/>
        <v>N/A</v>
      </c>
      <c r="L78" t="str">
        <f t="shared" si="7"/>
        <v>N/A</v>
      </c>
      <c r="M78" t="str">
        <f t="shared" si="8"/>
        <v>N/A</v>
      </c>
      <c r="N78" t="str">
        <f t="shared" si="9"/>
        <v>N/A</v>
      </c>
    </row>
    <row r="79" spans="1:14" x14ac:dyDescent="0.3">
      <c r="A79" s="1">
        <v>1</v>
      </c>
      <c r="B79" t="s">
        <v>136</v>
      </c>
      <c r="C79" t="s">
        <v>137</v>
      </c>
      <c r="I79" t="str">
        <f t="shared" si="4"/>
        <v>N/A</v>
      </c>
      <c r="J79" t="str">
        <f t="shared" si="5"/>
        <v>N/A</v>
      </c>
      <c r="K79" t="str">
        <f t="shared" si="6"/>
        <v>N/A</v>
      </c>
      <c r="L79" t="str">
        <f t="shared" si="7"/>
        <v>N/A</v>
      </c>
      <c r="M79" t="str">
        <f t="shared" si="8"/>
        <v>N/A</v>
      </c>
      <c r="N79" t="str">
        <f t="shared" si="9"/>
        <v>N/A</v>
      </c>
    </row>
    <row r="80" spans="1:14" x14ac:dyDescent="0.3">
      <c r="I80" t="str">
        <f t="shared" si="4"/>
        <v>N/A</v>
      </c>
      <c r="J80" t="str">
        <f t="shared" si="5"/>
        <v>N/A</v>
      </c>
      <c r="K80" t="str">
        <f t="shared" si="6"/>
        <v>N/A</v>
      </c>
      <c r="L80" t="str">
        <f t="shared" si="7"/>
        <v>N/A</v>
      </c>
      <c r="M80" t="str">
        <f t="shared" si="8"/>
        <v>N/A</v>
      </c>
      <c r="N80" t="str">
        <f t="shared" si="9"/>
        <v>N/A</v>
      </c>
    </row>
    <row r="81" spans="1:14" x14ac:dyDescent="0.3">
      <c r="A81" s="1">
        <v>0</v>
      </c>
      <c r="B81" t="s">
        <v>138</v>
      </c>
      <c r="C81" t="s">
        <v>4984</v>
      </c>
      <c r="F81" t="str">
        <f t="shared" ref="F81:F87" ca="1" si="13">IF(E70="below average",LOWER(TRIM(IF(ISNUMBER(VALUE(RIGHT(B70,1))),REPLACE(B70,LEN(B70),1,""),B70))),"")</f>
        <v>trailing p/e</v>
      </c>
      <c r="G81" t="str">
        <f ca="1">IFERROR(LEFT(F81,FIND("(",F81) - 2),F81)</f>
        <v>trailing p/e</v>
      </c>
      <c r="I81" t="str">
        <f t="shared" ca="1" si="4"/>
        <v>N/A</v>
      </c>
      <c r="J81">
        <f t="shared" si="5"/>
        <v>5.7300000000000004E-2</v>
      </c>
      <c r="K81" t="str">
        <f t="shared" si="6"/>
        <v>N/A</v>
      </c>
      <c r="L81" t="str">
        <f t="shared" si="7"/>
        <v>N/A</v>
      </c>
      <c r="M81" t="str">
        <f t="shared" ca="1" si="8"/>
        <v>N/A</v>
      </c>
      <c r="N81" t="str">
        <f t="shared" ca="1" si="9"/>
        <v>N/A</v>
      </c>
    </row>
    <row r="82" spans="1:14" x14ac:dyDescent="0.3">
      <c r="A82" s="1">
        <v>1</v>
      </c>
      <c r="B82" t="s">
        <v>140</v>
      </c>
      <c r="C82" t="s">
        <v>2946</v>
      </c>
      <c r="F82" t="str">
        <f t="shared" ca="1" si="13"/>
        <v/>
      </c>
      <c r="G82" t="str">
        <f t="shared" ref="G82:G87" ca="1" si="14">IF(F82&lt;&gt;"", G81 &amp; ", " &amp; IFERROR(LEFT(F82,FIND("(",F82) - 2),F82),G81)</f>
        <v>trailing p/e</v>
      </c>
      <c r="I82" t="str">
        <f t="shared" ca="1" si="4"/>
        <v>N/A</v>
      </c>
      <c r="J82">
        <f t="shared" si="5"/>
        <v>0.10630000000000001</v>
      </c>
      <c r="K82" t="str">
        <f t="shared" si="6"/>
        <v>N/A</v>
      </c>
      <c r="L82" t="str">
        <f t="shared" si="7"/>
        <v>N/A</v>
      </c>
      <c r="M82" t="str">
        <f t="shared" ca="1" si="8"/>
        <v>N/A</v>
      </c>
      <c r="N82" t="str">
        <f t="shared" ca="1" si="9"/>
        <v>N/A</v>
      </c>
    </row>
    <row r="83" spans="1:14" x14ac:dyDescent="0.3">
      <c r="F83" t="str">
        <f t="shared" ca="1" si="13"/>
        <v/>
      </c>
      <c r="G83" t="str">
        <f t="shared" ca="1" si="14"/>
        <v>trailing p/e</v>
      </c>
      <c r="I83" t="str">
        <f t="shared" ca="1" si="4"/>
        <v>N/A</v>
      </c>
      <c r="J83" t="str">
        <f t="shared" si="5"/>
        <v>N/A</v>
      </c>
      <c r="K83" t="str">
        <f t="shared" si="6"/>
        <v>N/A</v>
      </c>
      <c r="L83" t="str">
        <f t="shared" si="7"/>
        <v>N/A</v>
      </c>
      <c r="M83" t="str">
        <f t="shared" ca="1" si="8"/>
        <v>N/A</v>
      </c>
      <c r="N83" t="str">
        <f t="shared" ca="1" si="9"/>
        <v>N/A</v>
      </c>
    </row>
    <row r="84" spans="1:14" x14ac:dyDescent="0.3">
      <c r="A84" s="1">
        <v>0</v>
      </c>
      <c r="B84" t="s">
        <v>142</v>
      </c>
      <c r="C84" t="s">
        <v>10430</v>
      </c>
      <c r="F84" t="str">
        <f t="shared" ca="1" si="13"/>
        <v/>
      </c>
      <c r="G84" t="str">
        <f t="shared" ca="1" si="14"/>
        <v>trailing p/e</v>
      </c>
      <c r="I84" t="str">
        <f t="shared" ca="1" si="4"/>
        <v>N/A</v>
      </c>
      <c r="J84">
        <f t="shared" si="5"/>
        <v>7.2900000000000006E-2</v>
      </c>
      <c r="K84" t="str">
        <f t="shared" si="6"/>
        <v>N/A</v>
      </c>
      <c r="L84" t="str">
        <f t="shared" si="7"/>
        <v>N/A</v>
      </c>
      <c r="M84" t="str">
        <f t="shared" ca="1" si="8"/>
        <v>N/A</v>
      </c>
      <c r="N84" t="str">
        <f t="shared" ca="1" si="9"/>
        <v>N/A</v>
      </c>
    </row>
    <row r="85" spans="1:14" x14ac:dyDescent="0.3">
      <c r="A85" s="1">
        <v>1</v>
      </c>
      <c r="B85" t="s">
        <v>144</v>
      </c>
      <c r="C85" t="s">
        <v>10431</v>
      </c>
      <c r="F85" t="str">
        <f t="shared" ca="1" si="13"/>
        <v>price/book (mrq)</v>
      </c>
      <c r="G85" t="str">
        <f t="shared" ca="1" si="14"/>
        <v>trailing p/e, price/book</v>
      </c>
      <c r="I85" t="str">
        <f t="shared" ca="1" si="4"/>
        <v>N/A</v>
      </c>
      <c r="J85">
        <f t="shared" si="5"/>
        <v>0.18530000000000002</v>
      </c>
      <c r="K85" t="str">
        <f t="shared" si="6"/>
        <v>N/A</v>
      </c>
      <c r="L85" t="str">
        <f t="shared" si="7"/>
        <v>N/A</v>
      </c>
      <c r="M85" t="str">
        <f t="shared" ca="1" si="8"/>
        <v>N/A</v>
      </c>
      <c r="N85" t="str">
        <f t="shared" ca="1" si="9"/>
        <v>N/A</v>
      </c>
    </row>
    <row r="86" spans="1:14" x14ac:dyDescent="0.3">
      <c r="F86" t="e">
        <f t="shared" ca="1" si="13"/>
        <v>#VALUE!</v>
      </c>
      <c r="G86" t="e">
        <f t="shared" ca="1" si="14"/>
        <v>#VALUE!</v>
      </c>
      <c r="I86" t="str">
        <f t="shared" ca="1" si="4"/>
        <v>N/A</v>
      </c>
      <c r="J86" t="str">
        <f t="shared" si="5"/>
        <v>N/A</v>
      </c>
      <c r="K86" t="str">
        <f t="shared" si="6"/>
        <v>N/A</v>
      </c>
      <c r="L86" t="str">
        <f t="shared" si="7"/>
        <v>N/A</v>
      </c>
      <c r="M86" t="str">
        <f t="shared" ca="1" si="8"/>
        <v>N/A</v>
      </c>
      <c r="N86" t="str">
        <f t="shared" ca="1" si="9"/>
        <v>N/A</v>
      </c>
    </row>
    <row r="87" spans="1:14" x14ac:dyDescent="0.3">
      <c r="A87" s="1">
        <v>0</v>
      </c>
      <c r="B87" t="s">
        <v>146</v>
      </c>
      <c r="C87" t="s">
        <v>10432</v>
      </c>
      <c r="F87" t="e">
        <f t="shared" ca="1" si="13"/>
        <v>#VALUE!</v>
      </c>
      <c r="G87" t="e">
        <f t="shared" ca="1" si="14"/>
        <v>#VALUE!</v>
      </c>
      <c r="I87" t="str">
        <f t="shared" ca="1" si="4"/>
        <v>N/A</v>
      </c>
      <c r="J87">
        <f t="shared" si="5"/>
        <v>4030000000.0000005</v>
      </c>
      <c r="K87" t="str">
        <f t="shared" si="6"/>
        <v>N/A</v>
      </c>
      <c r="L87" t="str">
        <f t="shared" si="7"/>
        <v>N/A</v>
      </c>
      <c r="M87" t="str">
        <f t="shared" ca="1" si="8"/>
        <v>N/A</v>
      </c>
      <c r="N87" t="str">
        <f t="shared" ca="1" si="9"/>
        <v>N/A</v>
      </c>
    </row>
    <row r="88" spans="1:14" x14ac:dyDescent="0.3">
      <c r="A88" s="1">
        <v>1</v>
      </c>
      <c r="B88" t="s">
        <v>147</v>
      </c>
      <c r="C88" t="s">
        <v>10433</v>
      </c>
      <c r="F88" t="e">
        <f ca="1">IF(F87="",IF(F86="",IF(F85="",IF(F84="",IF(F83="",IF(F82="",IFERROR(LEFT(F81,FIND("(",F81) - 2),F81),IFERROR(LEFT(F82,FIND("(",F82) - 2),F82)),IFERROR(LEFT(F83,FIND("(",F83) - 2),F83)),IFERROR(LEFT(F84,FIND("(",F84) - 2),F84)),IFERROR(LEFT(F85,FIND("(",F85) - 2),F85)),IFERROR(LEFT(F86,FIND("(",F86) - 2),F86)),IFERROR(LEFT(F87,FIND("(",F87) - 2),F87))</f>
        <v>#VALUE!</v>
      </c>
      <c r="G88" t="e">
        <f ca="1">TRIM(IF(LEFT(G87,1)=",",REPLACE(G87,1,1,""),SUBSTITUTE(G87,F88, "and " &amp; F88)))</f>
        <v>#VALUE!</v>
      </c>
      <c r="I88" t="str">
        <f t="shared" ca="1" si="4"/>
        <v>N/A</v>
      </c>
      <c r="J88">
        <f t="shared" si="5"/>
        <v>43.04</v>
      </c>
      <c r="K88" t="str">
        <f t="shared" si="6"/>
        <v>N/A</v>
      </c>
      <c r="L88" t="str">
        <f t="shared" si="7"/>
        <v>N/A</v>
      </c>
      <c r="M88" t="str">
        <f t="shared" ca="1" si="8"/>
        <v>N/A</v>
      </c>
      <c r="N88" t="str">
        <f t="shared" ca="1" si="9"/>
        <v>N/A</v>
      </c>
    </row>
    <row r="89" spans="1:14" x14ac:dyDescent="0.3">
      <c r="A89" s="1">
        <v>2</v>
      </c>
      <c r="B89" t="s">
        <v>149</v>
      </c>
      <c r="C89" t="s">
        <v>10434</v>
      </c>
      <c r="D89" t="e">
        <f ca="1">IF(COUNTIF(E70:E76,"=below average")&gt;0,"There are some indications that "&amp;D1&amp;" may be undervalued. The company has a lower " &amp; G88 &amp; " than the comparable average", "Inconclusive")</f>
        <v>#VALUE!</v>
      </c>
      <c r="I89" t="str">
        <f t="shared" ca="1" si="4"/>
        <v>N/A</v>
      </c>
      <c r="J89">
        <f t="shared" si="5"/>
        <v>2.7999999999999997E-2</v>
      </c>
      <c r="K89" t="str">
        <f t="shared" ca="1" si="6"/>
        <v>N/A</v>
      </c>
      <c r="L89" t="str">
        <f t="shared" si="7"/>
        <v>N/A</v>
      </c>
      <c r="M89" t="str">
        <f t="shared" si="8"/>
        <v>N/A</v>
      </c>
      <c r="N89" t="str">
        <f t="shared" si="9"/>
        <v>N/A</v>
      </c>
    </row>
    <row r="90" spans="1:14" x14ac:dyDescent="0.3">
      <c r="A90" s="1">
        <v>3</v>
      </c>
      <c r="B90" t="s">
        <v>151</v>
      </c>
      <c r="C90" t="s">
        <v>10435</v>
      </c>
      <c r="I90" t="str">
        <f t="shared" si="4"/>
        <v>N/A</v>
      </c>
      <c r="J90">
        <f t="shared" si="5"/>
        <v>866200000</v>
      </c>
      <c r="K90" t="str">
        <f t="shared" si="6"/>
        <v>N/A</v>
      </c>
      <c r="L90" t="str">
        <f t="shared" si="7"/>
        <v>N/A</v>
      </c>
      <c r="M90" t="str">
        <f t="shared" si="8"/>
        <v>N/A</v>
      </c>
      <c r="N90" t="str">
        <f t="shared" si="9"/>
        <v>N/A</v>
      </c>
    </row>
    <row r="91" spans="1:14" x14ac:dyDescent="0.3">
      <c r="A91" s="1">
        <v>4</v>
      </c>
      <c r="B91" t="s">
        <v>153</v>
      </c>
      <c r="C91" t="s">
        <v>10436</v>
      </c>
      <c r="I91" t="str">
        <f t="shared" si="4"/>
        <v>N/A</v>
      </c>
      <c r="J91">
        <f t="shared" si="5"/>
        <v>586600000</v>
      </c>
      <c r="K91" t="str">
        <f t="shared" si="6"/>
        <v>N/A</v>
      </c>
      <c r="L91" t="str">
        <f t="shared" si="7"/>
        <v>N/A</v>
      </c>
      <c r="M91" t="str">
        <f t="shared" si="8"/>
        <v>N/A</v>
      </c>
      <c r="N91" t="str">
        <f t="shared" si="9"/>
        <v>N/A</v>
      </c>
    </row>
    <row r="92" spans="1:14" x14ac:dyDescent="0.3">
      <c r="A92" s="1">
        <v>5</v>
      </c>
      <c r="B92" t="s">
        <v>155</v>
      </c>
      <c r="C92" t="s">
        <v>10437</v>
      </c>
      <c r="I92" t="str">
        <f t="shared" si="4"/>
        <v>N/A</v>
      </c>
      <c r="J92">
        <f t="shared" si="5"/>
        <v>231100000</v>
      </c>
      <c r="K92" t="str">
        <f t="shared" si="6"/>
        <v>N/A</v>
      </c>
      <c r="L92" t="str">
        <f t="shared" si="7"/>
        <v>N/A</v>
      </c>
      <c r="M92" t="str">
        <f t="shared" si="8"/>
        <v>N/A</v>
      </c>
      <c r="N92" t="str">
        <f t="shared" si="9"/>
        <v>N/A</v>
      </c>
    </row>
    <row r="93" spans="1:14" x14ac:dyDescent="0.3">
      <c r="A93" s="1">
        <v>6</v>
      </c>
      <c r="B93" t="s">
        <v>157</v>
      </c>
      <c r="C93" t="s">
        <v>2480</v>
      </c>
      <c r="I93" t="str">
        <f t="shared" si="4"/>
        <v>N/A</v>
      </c>
      <c r="J93">
        <f t="shared" si="5"/>
        <v>2.44</v>
      </c>
      <c r="K93" t="str">
        <f t="shared" si="6"/>
        <v>N/A</v>
      </c>
      <c r="L93" t="str">
        <f t="shared" si="7"/>
        <v>N/A</v>
      </c>
      <c r="M93" t="str">
        <f t="shared" si="8"/>
        <v>N/A</v>
      </c>
      <c r="N93" t="str">
        <f t="shared" si="9"/>
        <v>N/A</v>
      </c>
    </row>
    <row r="94" spans="1:14" x14ac:dyDescent="0.3">
      <c r="A94" s="1">
        <v>7</v>
      </c>
      <c r="B94" t="s">
        <v>158</v>
      </c>
      <c r="C94" t="s">
        <v>6215</v>
      </c>
      <c r="I94" t="str">
        <f t="shared" si="4"/>
        <v>N/A</v>
      </c>
      <c r="J94">
        <f t="shared" si="5"/>
        <v>-9.0999999999999998E-2</v>
      </c>
      <c r="K94" t="str">
        <f t="shared" si="6"/>
        <v>N/A</v>
      </c>
      <c r="L94" t="str">
        <f t="shared" si="7"/>
        <v>N/A</v>
      </c>
      <c r="M94" t="str">
        <f t="shared" si="8"/>
        <v>N/A</v>
      </c>
      <c r="N94" t="str">
        <f t="shared" si="9"/>
        <v>N/A</v>
      </c>
    </row>
    <row r="95" spans="1:14" x14ac:dyDescent="0.3">
      <c r="I95" t="str">
        <f t="shared" si="4"/>
        <v>N/A</v>
      </c>
      <c r="J95" t="str">
        <f t="shared" si="5"/>
        <v>N/A</v>
      </c>
      <c r="K95" t="str">
        <f t="shared" si="6"/>
        <v>N/A</v>
      </c>
      <c r="L95" t="str">
        <f t="shared" si="7"/>
        <v>N/A</v>
      </c>
      <c r="M95" t="str">
        <f t="shared" si="8"/>
        <v>N/A</v>
      </c>
      <c r="N95" t="str">
        <f t="shared" si="9"/>
        <v>N/A</v>
      </c>
    </row>
    <row r="96" spans="1:14" x14ac:dyDescent="0.3">
      <c r="A96" s="1">
        <v>0</v>
      </c>
      <c r="B96" t="s">
        <v>159</v>
      </c>
      <c r="C96" t="s">
        <v>10438</v>
      </c>
      <c r="I96" t="str">
        <f t="shared" si="4"/>
        <v>N/A</v>
      </c>
      <c r="J96">
        <f t="shared" si="5"/>
        <v>50800000</v>
      </c>
      <c r="K96" t="str">
        <f t="shared" si="6"/>
        <v>N/A</v>
      </c>
      <c r="L96" t="str">
        <f t="shared" si="7"/>
        <v>N/A</v>
      </c>
      <c r="M96" t="str">
        <f t="shared" si="8"/>
        <v>N/A</v>
      </c>
      <c r="N96" t="str">
        <f t="shared" si="9"/>
        <v>N/A</v>
      </c>
    </row>
    <row r="97" spans="1:14" x14ac:dyDescent="0.3">
      <c r="A97" s="1">
        <v>1</v>
      </c>
      <c r="B97" t="s">
        <v>161</v>
      </c>
      <c r="C97" t="s">
        <v>3781</v>
      </c>
      <c r="I97" t="str">
        <f t="shared" si="4"/>
        <v>N/A</v>
      </c>
      <c r="J97">
        <f t="shared" si="5"/>
        <v>0.55000000000000004</v>
      </c>
      <c r="K97" t="str">
        <f t="shared" si="6"/>
        <v>N/A</v>
      </c>
      <c r="L97" t="str">
        <f t="shared" si="7"/>
        <v>N/A</v>
      </c>
      <c r="M97" t="str">
        <f t="shared" si="8"/>
        <v>N/A</v>
      </c>
      <c r="N97" t="str">
        <f t="shared" si="9"/>
        <v>N/A</v>
      </c>
    </row>
    <row r="98" spans="1:14" x14ac:dyDescent="0.3">
      <c r="A98" s="1">
        <v>2</v>
      </c>
      <c r="B98" t="s">
        <v>163</v>
      </c>
      <c r="C98" t="s">
        <v>7868</v>
      </c>
      <c r="I98" t="str">
        <f t="shared" si="4"/>
        <v>N/A</v>
      </c>
      <c r="J98">
        <f t="shared" si="5"/>
        <v>1550000000</v>
      </c>
      <c r="K98" t="str">
        <f t="shared" si="6"/>
        <v>N/A</v>
      </c>
      <c r="L98" t="str">
        <f t="shared" si="7"/>
        <v>N/A</v>
      </c>
      <c r="M98" t="str">
        <f t="shared" si="8"/>
        <v>N/A</v>
      </c>
      <c r="N98" t="str">
        <f t="shared" si="9"/>
        <v>N/A</v>
      </c>
    </row>
    <row r="99" spans="1:14" x14ac:dyDescent="0.3">
      <c r="A99" s="1">
        <v>3</v>
      </c>
      <c r="B99" t="s">
        <v>165</v>
      </c>
      <c r="C99" t="s">
        <v>10439</v>
      </c>
      <c r="I99" t="str">
        <f t="shared" si="4"/>
        <v>N/A</v>
      </c>
      <c r="J99">
        <f t="shared" si="5"/>
        <v>123.09</v>
      </c>
      <c r="K99" t="str">
        <f t="shared" si="6"/>
        <v>N/A</v>
      </c>
      <c r="L99" t="str">
        <f t="shared" si="7"/>
        <v>N/A</v>
      </c>
      <c r="M99" t="str">
        <f t="shared" si="8"/>
        <v>N/A</v>
      </c>
      <c r="N99" t="str">
        <f t="shared" si="9"/>
        <v>N/A</v>
      </c>
    </row>
    <row r="100" spans="1:14" x14ac:dyDescent="0.3">
      <c r="A100" s="1">
        <v>4</v>
      </c>
      <c r="B100" t="s">
        <v>167</v>
      </c>
      <c r="C100" t="s">
        <v>1770</v>
      </c>
      <c r="I100" t="str">
        <f t="shared" si="4"/>
        <v>N/A</v>
      </c>
      <c r="J100">
        <f t="shared" si="5"/>
        <v>1.91</v>
      </c>
      <c r="K100" t="str">
        <f t="shared" si="6"/>
        <v>N/A</v>
      </c>
      <c r="L100" t="str">
        <f t="shared" si="7"/>
        <v>N/A</v>
      </c>
      <c r="M100" t="str">
        <f t="shared" si="8"/>
        <v>N/A</v>
      </c>
      <c r="N100" t="str">
        <f t="shared" si="9"/>
        <v>N/A</v>
      </c>
    </row>
    <row r="101" spans="1:14" x14ac:dyDescent="0.3">
      <c r="A101" s="1">
        <v>5</v>
      </c>
      <c r="B101" t="s">
        <v>169</v>
      </c>
      <c r="C101" t="s">
        <v>10440</v>
      </c>
      <c r="I101" t="str">
        <f t="shared" si="4"/>
        <v>N/A</v>
      </c>
      <c r="J101">
        <f t="shared" si="5"/>
        <v>13.72</v>
      </c>
      <c r="K101" t="str">
        <f t="shared" si="6"/>
        <v>N/A</v>
      </c>
      <c r="L101" t="str">
        <f t="shared" si="7"/>
        <v>N/A</v>
      </c>
      <c r="M101" t="str">
        <f t="shared" si="8"/>
        <v>N/A</v>
      </c>
      <c r="N101" t="str">
        <f t="shared" si="9"/>
        <v>N/A</v>
      </c>
    </row>
    <row r="102" spans="1:14" x14ac:dyDescent="0.3">
      <c r="I102" t="str">
        <f t="shared" si="4"/>
        <v>N/A</v>
      </c>
      <c r="J102" t="str">
        <f t="shared" si="5"/>
        <v>N/A</v>
      </c>
      <c r="K102" t="str">
        <f t="shared" si="6"/>
        <v>N/A</v>
      </c>
      <c r="L102" t="str">
        <f t="shared" si="7"/>
        <v>N/A</v>
      </c>
      <c r="M102" t="str">
        <f t="shared" si="8"/>
        <v>N/A</v>
      </c>
      <c r="N102" t="str">
        <f t="shared" si="9"/>
        <v>N/A</v>
      </c>
    </row>
    <row r="103" spans="1:14" x14ac:dyDescent="0.3">
      <c r="A103" s="1">
        <v>0</v>
      </c>
      <c r="B103" t="s">
        <v>171</v>
      </c>
      <c r="C103" t="s">
        <v>10441</v>
      </c>
      <c r="I103" t="str">
        <f t="shared" si="4"/>
        <v>N/A</v>
      </c>
      <c r="J103">
        <f t="shared" si="5"/>
        <v>479300000</v>
      </c>
      <c r="K103" t="str">
        <f t="shared" si="6"/>
        <v>N/A</v>
      </c>
      <c r="L103" t="str">
        <f t="shared" si="7"/>
        <v>N/A</v>
      </c>
      <c r="M103" t="str">
        <f t="shared" si="8"/>
        <v>N/A</v>
      </c>
      <c r="N103" t="str">
        <f t="shared" si="9"/>
        <v>N/A</v>
      </c>
    </row>
    <row r="104" spans="1:14" x14ac:dyDescent="0.3">
      <c r="A104" s="1">
        <v>1</v>
      </c>
      <c r="B104" t="s">
        <v>173</v>
      </c>
      <c r="C104" t="s">
        <v>10442</v>
      </c>
      <c r="I104" t="str">
        <f t="shared" si="4"/>
        <v>N/A</v>
      </c>
      <c r="J104">
        <f t="shared" si="5"/>
        <v>219910000</v>
      </c>
      <c r="K104" t="str">
        <f t="shared" si="6"/>
        <v>N/A</v>
      </c>
      <c r="L104" t="str">
        <f t="shared" si="7"/>
        <v>N/A</v>
      </c>
      <c r="M104" t="str">
        <f t="shared" si="8"/>
        <v>N/A</v>
      </c>
      <c r="N104" t="str">
        <f t="shared" si="9"/>
        <v>N/A</v>
      </c>
    </row>
    <row r="105" spans="1:14" x14ac:dyDescent="0.3">
      <c r="I105" t="str">
        <f t="shared" si="4"/>
        <v>N/A</v>
      </c>
      <c r="J105" t="str">
        <f t="shared" si="5"/>
        <v>N/A</v>
      </c>
      <c r="K105" t="str">
        <f t="shared" si="6"/>
        <v>N/A</v>
      </c>
      <c r="L105" t="str">
        <f t="shared" si="7"/>
        <v>N/A</v>
      </c>
      <c r="M105" t="str">
        <f t="shared" si="8"/>
        <v>N/A</v>
      </c>
      <c r="N105" t="str">
        <f t="shared" si="9"/>
        <v>N/A</v>
      </c>
    </row>
    <row r="106" spans="1:14" x14ac:dyDescent="0.3">
      <c r="A106" s="1">
        <v>0</v>
      </c>
      <c r="B106" t="s">
        <v>23</v>
      </c>
      <c r="C106" t="s">
        <v>2058</v>
      </c>
      <c r="I106" t="str">
        <f t="shared" si="4"/>
        <v>N/A</v>
      </c>
      <c r="J106">
        <f t="shared" si="5"/>
        <v>0.98</v>
      </c>
      <c r="K106" t="str">
        <f t="shared" si="6"/>
        <v>N/A</v>
      </c>
      <c r="L106" t="str">
        <f t="shared" si="7"/>
        <v>N/A</v>
      </c>
      <c r="M106" t="str">
        <f t="shared" si="8"/>
        <v>N/A</v>
      </c>
      <c r="N106" t="str">
        <f t="shared" si="9"/>
        <v>N/A</v>
      </c>
    </row>
    <row r="107" spans="1:14" x14ac:dyDescent="0.3">
      <c r="A107" s="1">
        <v>1</v>
      </c>
      <c r="B107" t="s">
        <v>175</v>
      </c>
      <c r="C107" t="s">
        <v>3386</v>
      </c>
      <c r="I107" t="str">
        <f t="shared" si="4"/>
        <v>N/A</v>
      </c>
      <c r="J107">
        <f t="shared" si="5"/>
        <v>-0.1139</v>
      </c>
      <c r="K107" t="str">
        <f t="shared" si="6"/>
        <v>N/A</v>
      </c>
      <c r="L107" t="str">
        <f t="shared" si="7"/>
        <v>N/A</v>
      </c>
      <c r="M107" t="str">
        <f t="shared" si="8"/>
        <v>N/A</v>
      </c>
      <c r="N107" t="str">
        <f t="shared" si="9"/>
        <v>N/A</v>
      </c>
    </row>
    <row r="108" spans="1:14" x14ac:dyDescent="0.3">
      <c r="A108" s="1">
        <v>2</v>
      </c>
      <c r="B108" t="s">
        <v>177</v>
      </c>
      <c r="C108" t="s">
        <v>178</v>
      </c>
      <c r="I108" t="str">
        <f t="shared" si="4"/>
        <v>N/A</v>
      </c>
      <c r="J108">
        <f t="shared" si="5"/>
        <v>0.14019999999999999</v>
      </c>
      <c r="K108" t="str">
        <f t="shared" si="6"/>
        <v>N/A</v>
      </c>
      <c r="L108" t="str">
        <f t="shared" si="7"/>
        <v>N/A</v>
      </c>
      <c r="M108" t="str">
        <f t="shared" si="8"/>
        <v>N/A</v>
      </c>
      <c r="N108" t="str">
        <f t="shared" si="9"/>
        <v>N/A</v>
      </c>
    </row>
    <row r="109" spans="1:14" x14ac:dyDescent="0.3">
      <c r="A109" s="1">
        <v>3</v>
      </c>
      <c r="B109" t="s">
        <v>179</v>
      </c>
      <c r="C109" t="s">
        <v>10443</v>
      </c>
      <c r="I109" t="str">
        <f t="shared" si="4"/>
        <v>N/A</v>
      </c>
      <c r="J109">
        <f t="shared" si="5"/>
        <v>53.1</v>
      </c>
      <c r="K109" t="str">
        <f t="shared" si="6"/>
        <v>N/A</v>
      </c>
      <c r="L109" t="str">
        <f t="shared" si="7"/>
        <v>N/A</v>
      </c>
      <c r="M109" t="str">
        <f t="shared" si="8"/>
        <v>N/A</v>
      </c>
      <c r="N109" t="str">
        <f t="shared" si="9"/>
        <v>N/A</v>
      </c>
    </row>
    <row r="110" spans="1:14" x14ac:dyDescent="0.3">
      <c r="A110" s="1">
        <v>4</v>
      </c>
      <c r="B110" t="s">
        <v>181</v>
      </c>
      <c r="C110" t="s">
        <v>10444</v>
      </c>
      <c r="I110" t="str">
        <f t="shared" si="4"/>
        <v>N/A</v>
      </c>
      <c r="J110">
        <f t="shared" si="5"/>
        <v>43.13</v>
      </c>
      <c r="K110" t="str">
        <f t="shared" si="6"/>
        <v>N/A</v>
      </c>
      <c r="L110" t="str">
        <f t="shared" si="7"/>
        <v>N/A</v>
      </c>
      <c r="M110" t="str">
        <f t="shared" si="8"/>
        <v>N/A</v>
      </c>
      <c r="N110" t="str">
        <f t="shared" si="9"/>
        <v>N/A</v>
      </c>
    </row>
    <row r="111" spans="1:14" x14ac:dyDescent="0.3">
      <c r="A111" s="1">
        <v>5</v>
      </c>
      <c r="B111" t="s">
        <v>183</v>
      </c>
      <c r="C111" t="s">
        <v>10445</v>
      </c>
      <c r="I111" t="str">
        <f t="shared" si="4"/>
        <v>N/A</v>
      </c>
      <c r="J111">
        <f t="shared" si="5"/>
        <v>45.93</v>
      </c>
      <c r="K111" t="str">
        <f t="shared" si="6"/>
        <v>N/A</v>
      </c>
      <c r="L111" t="str">
        <f t="shared" si="7"/>
        <v>N/A</v>
      </c>
      <c r="M111" t="str">
        <f t="shared" si="8"/>
        <v>N/A</v>
      </c>
      <c r="N111" t="str">
        <f t="shared" si="9"/>
        <v>N/A</v>
      </c>
    </row>
    <row r="112" spans="1:14" x14ac:dyDescent="0.3">
      <c r="A112" s="1">
        <v>6</v>
      </c>
      <c r="B112" t="s">
        <v>185</v>
      </c>
      <c r="C112" t="s">
        <v>10446</v>
      </c>
      <c r="I112" t="str">
        <f t="shared" si="4"/>
        <v>N/A</v>
      </c>
      <c r="J112">
        <f t="shared" si="5"/>
        <v>47.48</v>
      </c>
      <c r="K112" t="str">
        <f t="shared" si="6"/>
        <v>N/A</v>
      </c>
      <c r="L112" t="str">
        <f t="shared" si="7"/>
        <v>N/A</v>
      </c>
      <c r="M112" t="str">
        <f t="shared" si="8"/>
        <v>N/A</v>
      </c>
      <c r="N112" t="str">
        <f t="shared" si="9"/>
        <v>N/A</v>
      </c>
    </row>
    <row r="113" spans="1:14" x14ac:dyDescent="0.3">
      <c r="I113" t="str">
        <f t="shared" si="4"/>
        <v>N/A</v>
      </c>
      <c r="J113" t="str">
        <f t="shared" si="5"/>
        <v>N/A</v>
      </c>
      <c r="K113" t="str">
        <f t="shared" si="6"/>
        <v>N/A</v>
      </c>
      <c r="L113" t="str">
        <f t="shared" si="7"/>
        <v>N/A</v>
      </c>
      <c r="M113" t="str">
        <f t="shared" si="8"/>
        <v>N/A</v>
      </c>
      <c r="N113" t="str">
        <f t="shared" si="9"/>
        <v>N/A</v>
      </c>
    </row>
    <row r="114" spans="1:14" x14ac:dyDescent="0.3">
      <c r="A114" s="1">
        <v>0</v>
      </c>
      <c r="B114" t="s">
        <v>187</v>
      </c>
      <c r="C114" t="s">
        <v>10447</v>
      </c>
      <c r="I114" t="str">
        <f t="shared" si="4"/>
        <v>N/A</v>
      </c>
      <c r="J114">
        <f t="shared" si="5"/>
        <v>740900</v>
      </c>
      <c r="K114" t="str">
        <f t="shared" si="6"/>
        <v>N/A</v>
      </c>
      <c r="L114" t="str">
        <f t="shared" si="7"/>
        <v>N/A</v>
      </c>
      <c r="M114" t="str">
        <f t="shared" si="8"/>
        <v>N/A</v>
      </c>
      <c r="N114" t="str">
        <f t="shared" si="9"/>
        <v>N/A</v>
      </c>
    </row>
    <row r="115" spans="1:14" x14ac:dyDescent="0.3">
      <c r="A115" s="1">
        <v>1</v>
      </c>
      <c r="B115" t="s">
        <v>189</v>
      </c>
      <c r="C115" t="s">
        <v>10448</v>
      </c>
      <c r="I115" t="str">
        <f t="shared" si="4"/>
        <v>N/A</v>
      </c>
      <c r="J115">
        <f t="shared" si="5"/>
        <v>605230</v>
      </c>
      <c r="K115" t="str">
        <f t="shared" si="6"/>
        <v>N/A</v>
      </c>
      <c r="L115" t="str">
        <f t="shared" si="7"/>
        <v>N/A</v>
      </c>
      <c r="M115" t="str">
        <f t="shared" si="8"/>
        <v>N/A</v>
      </c>
      <c r="N115" t="str">
        <f t="shared" si="9"/>
        <v>N/A</v>
      </c>
    </row>
    <row r="116" spans="1:14" x14ac:dyDescent="0.3">
      <c r="A116" s="1">
        <v>2</v>
      </c>
      <c r="B116" t="s">
        <v>191</v>
      </c>
      <c r="C116" t="s">
        <v>10449</v>
      </c>
      <c r="I116" t="str">
        <f t="shared" si="4"/>
        <v>N/A</v>
      </c>
      <c r="J116">
        <f t="shared" si="5"/>
        <v>91950000</v>
      </c>
      <c r="K116" t="str">
        <f t="shared" si="6"/>
        <v>N/A</v>
      </c>
      <c r="L116" t="str">
        <f t="shared" si="7"/>
        <v>N/A</v>
      </c>
      <c r="M116" t="str">
        <f t="shared" si="8"/>
        <v>N/A</v>
      </c>
      <c r="N116" t="str">
        <f t="shared" si="9"/>
        <v>N/A</v>
      </c>
    </row>
    <row r="117" spans="1:14" x14ac:dyDescent="0.3">
      <c r="A117" s="1">
        <v>3</v>
      </c>
      <c r="B117" t="s">
        <v>193</v>
      </c>
      <c r="C117" t="s">
        <v>10450</v>
      </c>
      <c r="I117" t="str">
        <f t="shared" si="4"/>
        <v>N/A</v>
      </c>
      <c r="J117">
        <f t="shared" si="5"/>
        <v>90950000</v>
      </c>
      <c r="K117" t="str">
        <f t="shared" si="6"/>
        <v>N/A</v>
      </c>
      <c r="L117" t="str">
        <f t="shared" si="7"/>
        <v>N/A</v>
      </c>
      <c r="M117" t="str">
        <f t="shared" si="8"/>
        <v>N/A</v>
      </c>
      <c r="N117" t="str">
        <f t="shared" si="9"/>
        <v>N/A</v>
      </c>
    </row>
    <row r="118" spans="1:14" x14ac:dyDescent="0.3">
      <c r="A118" s="1">
        <v>4</v>
      </c>
      <c r="B118" t="s">
        <v>195</v>
      </c>
      <c r="C118" t="s">
        <v>10451</v>
      </c>
      <c r="I118" t="str">
        <f t="shared" si="4"/>
        <v>N/A</v>
      </c>
      <c r="J118">
        <f t="shared" si="5"/>
        <v>1.0500000000000001E-2</v>
      </c>
      <c r="K118" t="str">
        <f t="shared" si="6"/>
        <v>N/A</v>
      </c>
      <c r="L118" t="str">
        <f t="shared" si="7"/>
        <v>N/A</v>
      </c>
      <c r="M118" t="str">
        <f t="shared" si="8"/>
        <v>N/A</v>
      </c>
      <c r="N118" t="str">
        <f t="shared" si="9"/>
        <v>N/A</v>
      </c>
    </row>
    <row r="119" spans="1:14" x14ac:dyDescent="0.3">
      <c r="A119" s="1">
        <v>5</v>
      </c>
      <c r="B119" t="s">
        <v>197</v>
      </c>
      <c r="C119" t="s">
        <v>10452</v>
      </c>
      <c r="I119" t="str">
        <f t="shared" si="4"/>
        <v>N/A</v>
      </c>
      <c r="J119">
        <f t="shared" si="5"/>
        <v>0.75800000000000001</v>
      </c>
      <c r="K119" t="str">
        <f t="shared" si="6"/>
        <v>N/A</v>
      </c>
      <c r="L119" t="str">
        <f t="shared" si="7"/>
        <v>N/A</v>
      </c>
      <c r="M119" t="str">
        <f t="shared" si="8"/>
        <v>N/A</v>
      </c>
      <c r="N119" t="str">
        <f t="shared" si="9"/>
        <v>N/A</v>
      </c>
    </row>
    <row r="120" spans="1:14" x14ac:dyDescent="0.3">
      <c r="A120" s="1">
        <v>6</v>
      </c>
      <c r="B120" t="s">
        <v>199</v>
      </c>
      <c r="C120" t="s">
        <v>3268</v>
      </c>
      <c r="I120" t="str">
        <f t="shared" si="4"/>
        <v>N/A</v>
      </c>
      <c r="J120">
        <f t="shared" si="5"/>
        <v>2720000</v>
      </c>
      <c r="K120" t="str">
        <f t="shared" si="6"/>
        <v>N/A</v>
      </c>
      <c r="L120" t="str">
        <f t="shared" si="7"/>
        <v>N/A</v>
      </c>
      <c r="M120" t="str">
        <f t="shared" si="8"/>
        <v>N/A</v>
      </c>
      <c r="N120" t="str">
        <f t="shared" si="9"/>
        <v>N/A</v>
      </c>
    </row>
    <row r="121" spans="1:14" x14ac:dyDescent="0.3">
      <c r="A121" s="1">
        <v>7</v>
      </c>
      <c r="B121" t="s">
        <v>201</v>
      </c>
      <c r="C121" t="s">
        <v>4561</v>
      </c>
      <c r="I121" t="str">
        <f t="shared" si="4"/>
        <v>N/A</v>
      </c>
      <c r="J121">
        <f t="shared" si="5"/>
        <v>3.93</v>
      </c>
      <c r="K121" t="str">
        <f t="shared" si="6"/>
        <v>N/A</v>
      </c>
      <c r="L121" t="str">
        <f t="shared" si="7"/>
        <v>N/A</v>
      </c>
      <c r="M121" t="str">
        <f t="shared" si="8"/>
        <v>N/A</v>
      </c>
      <c r="N121" t="str">
        <f t="shared" si="9"/>
        <v>N/A</v>
      </c>
    </row>
    <row r="122" spans="1:14" x14ac:dyDescent="0.3">
      <c r="A122" s="1">
        <v>8</v>
      </c>
      <c r="B122" t="s">
        <v>203</v>
      </c>
      <c r="C122" t="s">
        <v>8446</v>
      </c>
      <c r="I122" t="str">
        <f t="shared" si="4"/>
        <v>N/A</v>
      </c>
      <c r="J122">
        <f t="shared" si="5"/>
        <v>2.9900000000000003E-2</v>
      </c>
      <c r="K122" t="str">
        <f t="shared" si="6"/>
        <v>N/A</v>
      </c>
      <c r="L122" t="str">
        <f t="shared" si="7"/>
        <v>N/A</v>
      </c>
      <c r="M122" t="str">
        <f t="shared" si="8"/>
        <v>N/A</v>
      </c>
      <c r="N122" t="str">
        <f t="shared" si="9"/>
        <v>N/A</v>
      </c>
    </row>
    <row r="123" spans="1:14" x14ac:dyDescent="0.3">
      <c r="A123" s="1">
        <v>9</v>
      </c>
      <c r="B123" t="s">
        <v>205</v>
      </c>
      <c r="C123" t="s">
        <v>10453</v>
      </c>
      <c r="I123" t="str">
        <f t="shared" si="4"/>
        <v>N/A</v>
      </c>
      <c r="J123">
        <f t="shared" si="5"/>
        <v>3130000</v>
      </c>
      <c r="K123" t="str">
        <f t="shared" si="6"/>
        <v>N/A</v>
      </c>
      <c r="L123" t="str">
        <f t="shared" si="7"/>
        <v>N/A</v>
      </c>
      <c r="M123" t="str">
        <f t="shared" si="8"/>
        <v>N/A</v>
      </c>
      <c r="N123" t="str">
        <f t="shared" si="9"/>
        <v>N/A</v>
      </c>
    </row>
    <row r="124" spans="1:14" x14ac:dyDescent="0.3">
      <c r="I124" t="str">
        <f t="shared" ref="I124:I187" si="15">IF(AND(K124&gt; J124, L124&gt; K124, M124&gt; L124, N124&gt; M124), "pos_trend", IF(AND(K124&lt; J124, L124&lt; K124, M124&lt; L124, N124&lt; M124), "neg_trend", "N/A"))</f>
        <v>N/A</v>
      </c>
      <c r="J124" t="str">
        <f t="shared" ref="J124:J187" si="16">IFERROR(IF(TRIM(C124)="-", "N/A", IF(RIGHT(C124,1)=")",IF(RIGHT(C124,2)="T)",-1000000000000*VALUE(MID(C124,2,LEN(C124)-3)),IF(RIGHT(C124,2)="M)",-1000000*VALUE(MID(C124,2,LEN(C124)-3)),IF(RIGHT(C124,2)="B)",-1000000000*VALUE(MID(C124,2,LEN(C124)-3)),IF(RIGHT(C124,2)="k)",-1000*VALUE(MID(C124,2,LEN(C124)-3)),VALUE(SUBSTITUTE(C124,",","")))))),IF(RIGHT(C124,1)="T",1000000000000*VALUE(LEFT(C124,LEN(C124)-1)),IF(RIGHT(C124,1)="M",1000000*VALUE(LEFT(C124,LEN(C124)-1)),IF(RIGHT(C124,1)="B",1000000000*VALUE(LEFT(C124,LEN(C124)-1)),IF(RIGHT(C124,1)="%",0.01*VALUE(LEFT(C124,LEN(C124)-1)),IF(RIGHT(C124,1)="k",1000*VALUE(LEFT(C124,LEN(C124)-1)),VALUE(SUBSTITUTE(C124,",",""))))))))),"N/A")</f>
        <v>N/A</v>
      </c>
      <c r="K124" t="str">
        <f t="shared" ref="K124:K187" si="17">IFERROR(IF(TRIM(D124)="-", "N/A", IF(RIGHT(D124,1)=")",IF(RIGHT(D124,2)="T)",-1000000000000*VALUE(MID(D124,2,LEN(D124)-3)),IF(RIGHT(D124,2)="M)",-1000000*VALUE(MID(D124,2,LEN(D124)-3)),IF(RIGHT(D124,2)="B)",-1000000000*VALUE(MID(D124,2,LEN(D124)-3)),IF(RIGHT(D124,2)="k)",-1000*VALUE(MID(D124,2,LEN(D124)-3)),VALUE(SUBSTITUTE(D124,",","")))))),IF(RIGHT(D124,1)="T",1000000000000*VALUE(LEFT(D124,LEN(D124)-1)),IF(RIGHT(D124,1)="M",1000000*VALUE(LEFT(D124,LEN(D124)-1)),IF(RIGHT(D124,1)="B",1000000000*VALUE(LEFT(D124,LEN(D124)-1)),IF(RIGHT(D124,1)="%",0.01*VALUE(LEFT(D124,LEN(D124)-1)),IF(RIGHT(D124,1)="k",1000*VALUE(LEFT(D124,LEN(D124)-1)),VALUE(SUBSTITUTE(D124,",",""))))))))),"N/A")</f>
        <v>N/A</v>
      </c>
      <c r="L124" t="str">
        <f t="shared" ref="L124:L187" si="18">IFERROR(IF(TRIM(E124)="-", "N/A", IF(RIGHT(E124,1)=")",IF(RIGHT(E124,2)="T)",-1000000000000*VALUE(MID(E124,2,LEN(E124)-3)),IF(RIGHT(E124,2)="M)",-1000000*VALUE(MID(E124,2,LEN(E124)-3)),IF(RIGHT(E124,2)="B)",-1000000000*VALUE(MID(E124,2,LEN(E124)-3)),IF(RIGHT(E124,2)="k)",-1000*VALUE(MID(E124,2,LEN(E124)-3)),VALUE(SUBSTITUTE(E124,",","")))))),IF(RIGHT(E124,1)="T",1000000000000*VALUE(LEFT(E124,LEN(E124)-1)),IF(RIGHT(E124,1)="M",1000000*VALUE(LEFT(E124,LEN(E124)-1)),IF(RIGHT(E124,1)="B",1000000000*VALUE(LEFT(E124,LEN(E124)-1)),IF(RIGHT(E124,1)="%",0.01*VALUE(LEFT(E124,LEN(E124)-1)),IF(RIGHT(E124,1)="k",1000*VALUE(LEFT(E124,LEN(E124)-1)),VALUE(SUBSTITUTE(E124,",",""))))))))),"N/A")</f>
        <v>N/A</v>
      </c>
      <c r="M124" t="str">
        <f t="shared" ref="M124:M187" si="19">IFERROR(IF(TRIM(F124)="-", "N/A", IF(RIGHT(F124,1)=")",IF(RIGHT(F124,2)="T)",-1000000000000*VALUE(MID(F124,2,LEN(F124)-3)),IF(RIGHT(F124,2)="M)",-1000000*VALUE(MID(F124,2,LEN(F124)-3)),IF(RIGHT(F124,2)="B)",-1000000000*VALUE(MID(F124,2,LEN(F124)-3)),IF(RIGHT(F124,2)="k)",-1000*VALUE(MID(F124,2,LEN(F124)-3)),VALUE(SUBSTITUTE(F124,",","")))))),IF(RIGHT(F124,1)="T",1000000000000*VALUE(LEFT(F124,LEN(F124)-1)),IF(RIGHT(F124,1)="M",1000000*VALUE(LEFT(F124,LEN(F124)-1)),IF(RIGHT(F124,1)="B",1000000000*VALUE(LEFT(F124,LEN(F124)-1)),IF(RIGHT(F124,1)="%",0.01*VALUE(LEFT(F124,LEN(F124)-1)),IF(RIGHT(F124,1)="k",1000*VALUE(LEFT(F124,LEN(F124)-1)),VALUE(SUBSTITUTE(F124,",",""))))))))),"N/A")</f>
        <v>N/A</v>
      </c>
      <c r="N124" t="str">
        <f t="shared" ref="N124:N187" si="20">IFERROR(IF(TRIM(G124)="-", "N/A", IF(RIGHT(G124,1)=")",IF(RIGHT(G124,2)="T)",-1000000000000*VALUE(MID(G124,2,LEN(G124)-3)),IF(RIGHT(G124,2)="M)",-1000000*VALUE(MID(G124,2,LEN(G124)-3)),IF(RIGHT(G124,2)="B)",-1000000000*VALUE(MID(G124,2,LEN(G124)-3)),IF(RIGHT(G124,2)="k)",-1000*VALUE(MID(G124,2,LEN(G124)-3)),VALUE(SUBSTITUTE(G124,",","")))))),IF(RIGHT(G124,1)="T",1000000000000*VALUE(LEFT(G124,LEN(G124)-1)),IF(RIGHT(G124,1)="M",1000000*VALUE(LEFT(G124,LEN(G124)-1)),IF(RIGHT(G124,1)="B",1000000000*VALUE(LEFT(G124,LEN(G124)-1)),IF(RIGHT(G124,1)="%",0.01*VALUE(LEFT(G124,LEN(G124)-1)),IF(RIGHT(G124,1)="k",1000*VALUE(LEFT(G124,LEN(G124)-1)),VALUE(SUBSTITUTE(G124,",",""))))))))),"N/A")</f>
        <v>N/A</v>
      </c>
    </row>
    <row r="125" spans="1:14" x14ac:dyDescent="0.3">
      <c r="A125" s="1">
        <v>0</v>
      </c>
      <c r="B125" t="s">
        <v>207</v>
      </c>
      <c r="C125" t="s">
        <v>10454</v>
      </c>
      <c r="I125" t="str">
        <f t="shared" si="15"/>
        <v>N/A</v>
      </c>
      <c r="J125">
        <f t="shared" si="16"/>
        <v>1.2</v>
      </c>
      <c r="K125" t="str">
        <f t="shared" si="17"/>
        <v>N/A</v>
      </c>
      <c r="L125" t="str">
        <f t="shared" si="18"/>
        <v>N/A</v>
      </c>
      <c r="M125" t="str">
        <f t="shared" si="19"/>
        <v>N/A</v>
      </c>
      <c r="N125" t="str">
        <f t="shared" si="20"/>
        <v>N/A</v>
      </c>
    </row>
    <row r="126" spans="1:14" x14ac:dyDescent="0.3">
      <c r="A126" s="1">
        <v>1</v>
      </c>
      <c r="B126" t="s">
        <v>208</v>
      </c>
      <c r="C126" t="s">
        <v>64</v>
      </c>
      <c r="I126" t="str">
        <f t="shared" si="15"/>
        <v>N/A</v>
      </c>
      <c r="J126">
        <f t="shared" si="16"/>
        <v>2.6000000000000002E-2</v>
      </c>
      <c r="K126" t="str">
        <f t="shared" si="17"/>
        <v>N/A</v>
      </c>
      <c r="L126" t="str">
        <f t="shared" si="18"/>
        <v>N/A</v>
      </c>
      <c r="M126" t="str">
        <f t="shared" si="19"/>
        <v>N/A</v>
      </c>
      <c r="N126" t="str">
        <f t="shared" si="20"/>
        <v>N/A</v>
      </c>
    </row>
    <row r="127" spans="1:14" x14ac:dyDescent="0.3">
      <c r="A127" s="1">
        <v>2</v>
      </c>
      <c r="B127" t="s">
        <v>209</v>
      </c>
      <c r="C127" t="s">
        <v>3162</v>
      </c>
      <c r="I127" t="str">
        <f t="shared" si="15"/>
        <v>N/A</v>
      </c>
      <c r="J127">
        <f t="shared" si="16"/>
        <v>1.17</v>
      </c>
      <c r="K127" t="str">
        <f t="shared" si="17"/>
        <v>N/A</v>
      </c>
      <c r="L127" t="str">
        <f t="shared" si="18"/>
        <v>N/A</v>
      </c>
      <c r="M127" t="str">
        <f t="shared" si="19"/>
        <v>N/A</v>
      </c>
      <c r="N127" t="str">
        <f t="shared" si="20"/>
        <v>N/A</v>
      </c>
    </row>
    <row r="128" spans="1:14" x14ac:dyDescent="0.3">
      <c r="A128" s="1">
        <v>3</v>
      </c>
      <c r="B128" t="s">
        <v>210</v>
      </c>
      <c r="C128" t="s">
        <v>10455</v>
      </c>
      <c r="I128" t="str">
        <f t="shared" si="15"/>
        <v>N/A</v>
      </c>
      <c r="J128">
        <f t="shared" si="16"/>
        <v>2.5400000000000002E-2</v>
      </c>
      <c r="K128" t="str">
        <f t="shared" si="17"/>
        <v>N/A</v>
      </c>
      <c r="L128" t="str">
        <f t="shared" si="18"/>
        <v>N/A</v>
      </c>
      <c r="M128" t="str">
        <f t="shared" si="19"/>
        <v>N/A</v>
      </c>
      <c r="N128" t="str">
        <f t="shared" si="20"/>
        <v>N/A</v>
      </c>
    </row>
    <row r="129" spans="1:14" x14ac:dyDescent="0.3">
      <c r="A129" s="1">
        <v>4</v>
      </c>
      <c r="B129" t="s">
        <v>211</v>
      </c>
      <c r="C129" t="s">
        <v>7065</v>
      </c>
      <c r="I129" t="str">
        <f t="shared" si="15"/>
        <v>N/A</v>
      </c>
      <c r="J129">
        <f t="shared" si="16"/>
        <v>2.56</v>
      </c>
      <c r="K129" t="str">
        <f t="shared" si="17"/>
        <v>N/A</v>
      </c>
      <c r="L129" t="str">
        <f t="shared" si="18"/>
        <v>N/A</v>
      </c>
      <c r="M129" t="str">
        <f t="shared" si="19"/>
        <v>N/A</v>
      </c>
      <c r="N129" t="str">
        <f t="shared" si="20"/>
        <v>N/A</v>
      </c>
    </row>
    <row r="130" spans="1:14" x14ac:dyDescent="0.3">
      <c r="A130" s="1">
        <v>5</v>
      </c>
      <c r="B130" t="s">
        <v>212</v>
      </c>
      <c r="C130" t="s">
        <v>10456</v>
      </c>
      <c r="I130" t="str">
        <f t="shared" si="15"/>
        <v>N/A</v>
      </c>
      <c r="J130">
        <f t="shared" si="16"/>
        <v>0.47950000000000004</v>
      </c>
      <c r="K130" t="str">
        <f t="shared" si="17"/>
        <v>N/A</v>
      </c>
      <c r="L130" t="str">
        <f t="shared" si="18"/>
        <v>N/A</v>
      </c>
      <c r="M130" t="str">
        <f t="shared" si="19"/>
        <v>N/A</v>
      </c>
      <c r="N130" t="str">
        <f t="shared" si="20"/>
        <v>N/A</v>
      </c>
    </row>
    <row r="131" spans="1:14" x14ac:dyDescent="0.3">
      <c r="A131" s="1">
        <v>6</v>
      </c>
      <c r="B131" t="s">
        <v>213</v>
      </c>
      <c r="C131" t="s">
        <v>10457</v>
      </c>
      <c r="I131" t="str">
        <f t="shared" si="15"/>
        <v>N/A</v>
      </c>
      <c r="J131" t="str">
        <f t="shared" si="16"/>
        <v>N/A</v>
      </c>
      <c r="K131" t="str">
        <f t="shared" si="17"/>
        <v>N/A</v>
      </c>
      <c r="L131" t="str">
        <f t="shared" si="18"/>
        <v>N/A</v>
      </c>
      <c r="M131" t="str">
        <f t="shared" si="19"/>
        <v>N/A</v>
      </c>
      <c r="N131" t="str">
        <f t="shared" si="20"/>
        <v>N/A</v>
      </c>
    </row>
    <row r="132" spans="1:14" x14ac:dyDescent="0.3">
      <c r="A132" s="1">
        <v>7</v>
      </c>
      <c r="B132" t="s">
        <v>214</v>
      </c>
      <c r="C132" t="s">
        <v>10458</v>
      </c>
      <c r="I132" t="str">
        <f t="shared" si="15"/>
        <v>N/A</v>
      </c>
      <c r="J132" t="str">
        <f t="shared" si="16"/>
        <v>N/A</v>
      </c>
      <c r="K132" t="str">
        <f t="shared" si="17"/>
        <v>N/A</v>
      </c>
      <c r="L132" t="str">
        <f t="shared" si="18"/>
        <v>N/A</v>
      </c>
      <c r="M132" t="str">
        <f t="shared" si="19"/>
        <v>N/A</v>
      </c>
      <c r="N132" t="str">
        <f t="shared" si="20"/>
        <v>N/A</v>
      </c>
    </row>
    <row r="133" spans="1:14" x14ac:dyDescent="0.3">
      <c r="A133" s="1">
        <v>8</v>
      </c>
      <c r="B133" t="s">
        <v>215</v>
      </c>
      <c r="C133" t="s">
        <v>1175</v>
      </c>
      <c r="I133" t="str">
        <f t="shared" si="15"/>
        <v>N/A</v>
      </c>
      <c r="J133">
        <f t="shared" si="16"/>
        <v>42767</v>
      </c>
      <c r="K133" t="str">
        <f t="shared" si="17"/>
        <v>N/A</v>
      </c>
      <c r="L133" t="str">
        <f t="shared" si="18"/>
        <v>N/A</v>
      </c>
      <c r="M133" t="str">
        <f t="shared" si="19"/>
        <v>N/A</v>
      </c>
      <c r="N133" t="str">
        <f t="shared" si="20"/>
        <v>N/A</v>
      </c>
    </row>
    <row r="134" spans="1:14" x14ac:dyDescent="0.3">
      <c r="A134" s="1">
        <v>9</v>
      </c>
      <c r="B134" t="s">
        <v>217</v>
      </c>
      <c r="C134" t="s">
        <v>10459</v>
      </c>
      <c r="I134" t="str">
        <f t="shared" si="15"/>
        <v>N/A</v>
      </c>
      <c r="J134" t="str">
        <f t="shared" si="16"/>
        <v>N/A</v>
      </c>
      <c r="K134" t="str">
        <f t="shared" si="17"/>
        <v>N/A</v>
      </c>
      <c r="L134" t="str">
        <f t="shared" si="18"/>
        <v>N/A</v>
      </c>
      <c r="M134" t="str">
        <f t="shared" si="19"/>
        <v>N/A</v>
      </c>
      <c r="N134" t="str">
        <f t="shared" si="20"/>
        <v>N/A</v>
      </c>
    </row>
    <row r="135" spans="1:14" x14ac:dyDescent="0.3">
      <c r="I135" t="str">
        <f t="shared" si="15"/>
        <v>N/A</v>
      </c>
      <c r="J135" t="str">
        <f t="shared" si="16"/>
        <v>N/A</v>
      </c>
      <c r="K135" t="str">
        <f t="shared" si="17"/>
        <v>N/A</v>
      </c>
      <c r="L135" t="str">
        <f t="shared" si="18"/>
        <v>N/A</v>
      </c>
      <c r="M135" t="str">
        <f t="shared" si="19"/>
        <v>N/A</v>
      </c>
      <c r="N135" t="str">
        <f t="shared" si="20"/>
        <v>N/A</v>
      </c>
    </row>
    <row r="136" spans="1:14" x14ac:dyDescent="0.3">
      <c r="I136" t="str">
        <f t="shared" si="15"/>
        <v>N/A</v>
      </c>
      <c r="J136" t="str">
        <f t="shared" si="16"/>
        <v>N/A</v>
      </c>
      <c r="K136" t="str">
        <f t="shared" si="17"/>
        <v>N/A</v>
      </c>
      <c r="L136" t="str">
        <f t="shared" si="18"/>
        <v>N/A</v>
      </c>
      <c r="M136" t="str">
        <f t="shared" si="19"/>
        <v>N/A</v>
      </c>
      <c r="N136" t="str">
        <f t="shared" si="20"/>
        <v>N/A</v>
      </c>
    </row>
    <row r="137" spans="1:14" x14ac:dyDescent="0.3">
      <c r="B137" s="1" t="s">
        <v>219</v>
      </c>
      <c r="C137" s="1" t="s">
        <v>220</v>
      </c>
      <c r="D137" s="1" t="s">
        <v>221</v>
      </c>
      <c r="E137" s="1" t="s">
        <v>222</v>
      </c>
      <c r="F137" s="1" t="s">
        <v>223</v>
      </c>
      <c r="I137" t="str">
        <f t="shared" si="15"/>
        <v>N/A</v>
      </c>
      <c r="J137" t="str">
        <f t="shared" si="16"/>
        <v>N/A</v>
      </c>
      <c r="K137" t="str">
        <f t="shared" si="17"/>
        <v>N/A</v>
      </c>
      <c r="L137" t="str">
        <f t="shared" si="18"/>
        <v>N/A</v>
      </c>
      <c r="M137" t="str">
        <f t="shared" si="19"/>
        <v>N/A</v>
      </c>
      <c r="N137" t="str">
        <f t="shared" si="20"/>
        <v>N/A</v>
      </c>
    </row>
    <row r="138" spans="1:14" x14ac:dyDescent="0.3">
      <c r="A138" s="1">
        <v>0</v>
      </c>
      <c r="B138" t="s">
        <v>10460</v>
      </c>
      <c r="C138" t="s">
        <v>10461</v>
      </c>
      <c r="D138" t="s">
        <v>2934</v>
      </c>
      <c r="F138">
        <v>58</v>
      </c>
      <c r="I138" t="str">
        <f t="shared" si="15"/>
        <v>N/A</v>
      </c>
      <c r="J138" t="str">
        <f t="shared" si="16"/>
        <v>N/A</v>
      </c>
      <c r="K138">
        <f t="shared" si="17"/>
        <v>1840000</v>
      </c>
      <c r="L138" t="str">
        <f t="shared" si="18"/>
        <v>N/A</v>
      </c>
      <c r="M138">
        <f t="shared" si="19"/>
        <v>58</v>
      </c>
      <c r="N138" t="str">
        <f t="shared" si="20"/>
        <v>N/A</v>
      </c>
    </row>
    <row r="139" spans="1:14" x14ac:dyDescent="0.3">
      <c r="A139" s="1">
        <v>1</v>
      </c>
      <c r="B139" t="s">
        <v>10462</v>
      </c>
      <c r="C139" t="s">
        <v>10463</v>
      </c>
      <c r="D139" t="s">
        <v>10464</v>
      </c>
      <c r="F139">
        <v>59</v>
      </c>
      <c r="I139" t="str">
        <f t="shared" si="15"/>
        <v>N/A</v>
      </c>
      <c r="J139" t="str">
        <f t="shared" si="16"/>
        <v>N/A</v>
      </c>
      <c r="K139">
        <f t="shared" si="17"/>
        <v>846230</v>
      </c>
      <c r="L139" t="str">
        <f t="shared" si="18"/>
        <v>N/A</v>
      </c>
      <c r="M139">
        <f t="shared" si="19"/>
        <v>59</v>
      </c>
      <c r="N139" t="str">
        <f t="shared" si="20"/>
        <v>N/A</v>
      </c>
    </row>
    <row r="140" spans="1:14" x14ac:dyDescent="0.3">
      <c r="A140" s="1">
        <v>2</v>
      </c>
      <c r="B140" t="s">
        <v>10465</v>
      </c>
      <c r="C140" t="s">
        <v>10466</v>
      </c>
      <c r="D140" t="s">
        <v>10467</v>
      </c>
      <c r="F140">
        <v>60</v>
      </c>
      <c r="I140" t="str">
        <f t="shared" si="15"/>
        <v>N/A</v>
      </c>
      <c r="J140" t="str">
        <f t="shared" si="16"/>
        <v>N/A</v>
      </c>
      <c r="K140">
        <f t="shared" si="17"/>
        <v>667980</v>
      </c>
      <c r="L140" t="str">
        <f t="shared" si="18"/>
        <v>N/A</v>
      </c>
      <c r="M140">
        <f t="shared" si="19"/>
        <v>60</v>
      </c>
      <c r="N140" t="str">
        <f t="shared" si="20"/>
        <v>N/A</v>
      </c>
    </row>
    <row r="141" spans="1:14" x14ac:dyDescent="0.3">
      <c r="A141" s="1">
        <v>3</v>
      </c>
      <c r="B141" t="s">
        <v>10468</v>
      </c>
      <c r="C141" t="s">
        <v>10469</v>
      </c>
      <c r="D141" t="s">
        <v>10470</v>
      </c>
      <c r="F141">
        <v>54</v>
      </c>
      <c r="I141" t="str">
        <f t="shared" si="15"/>
        <v>N/A</v>
      </c>
      <c r="J141" t="str">
        <f t="shared" si="16"/>
        <v>N/A</v>
      </c>
      <c r="K141">
        <f t="shared" si="17"/>
        <v>535810</v>
      </c>
      <c r="L141" t="str">
        <f t="shared" si="18"/>
        <v>N/A</v>
      </c>
      <c r="M141">
        <f t="shared" si="19"/>
        <v>54</v>
      </c>
      <c r="N141" t="str">
        <f t="shared" si="20"/>
        <v>N/A</v>
      </c>
    </row>
    <row r="142" spans="1:14" x14ac:dyDescent="0.3">
      <c r="A142" s="1">
        <v>4</v>
      </c>
      <c r="B142" t="s">
        <v>10471</v>
      </c>
      <c r="C142" t="s">
        <v>10472</v>
      </c>
      <c r="D142" t="s">
        <v>10473</v>
      </c>
      <c r="F142">
        <v>57</v>
      </c>
      <c r="I142" t="str">
        <f t="shared" si="15"/>
        <v>N/A</v>
      </c>
      <c r="J142" t="str">
        <f t="shared" si="16"/>
        <v>N/A</v>
      </c>
      <c r="K142">
        <f t="shared" si="17"/>
        <v>868630</v>
      </c>
      <c r="L142" t="str">
        <f t="shared" si="18"/>
        <v>N/A</v>
      </c>
      <c r="M142">
        <f t="shared" si="19"/>
        <v>57</v>
      </c>
      <c r="N142" t="str">
        <f t="shared" si="20"/>
        <v>N/A</v>
      </c>
    </row>
    <row r="143" spans="1:14" x14ac:dyDescent="0.3">
      <c r="I143" t="str">
        <f t="shared" si="15"/>
        <v>N/A</v>
      </c>
      <c r="J143" t="str">
        <f t="shared" si="16"/>
        <v>N/A</v>
      </c>
      <c r="K143" t="str">
        <f t="shared" si="17"/>
        <v>N/A</v>
      </c>
      <c r="L143" t="str">
        <f t="shared" si="18"/>
        <v>N/A</v>
      </c>
      <c r="M143" t="str">
        <f t="shared" si="19"/>
        <v>N/A</v>
      </c>
      <c r="N143" t="str">
        <f t="shared" si="20"/>
        <v>N/A</v>
      </c>
    </row>
    <row r="144" spans="1:14" x14ac:dyDescent="0.3">
      <c r="B144" s="1" t="s">
        <v>241</v>
      </c>
      <c r="C144" s="1" t="s">
        <v>242</v>
      </c>
      <c r="D144" s="1" t="s">
        <v>243</v>
      </c>
      <c r="E144" s="1" t="s">
        <v>244</v>
      </c>
      <c r="F144" s="1" t="s">
        <v>245</v>
      </c>
      <c r="G144" s="1" t="s">
        <v>246</v>
      </c>
      <c r="H144" s="1" t="s">
        <v>247</v>
      </c>
      <c r="I144" t="str">
        <f t="shared" si="15"/>
        <v>pos_trend</v>
      </c>
      <c r="J144">
        <f t="shared" si="16"/>
        <v>2012</v>
      </c>
      <c r="K144">
        <f t="shared" si="17"/>
        <v>2013</v>
      </c>
      <c r="L144">
        <f t="shared" si="18"/>
        <v>2014</v>
      </c>
      <c r="M144">
        <f t="shared" si="19"/>
        <v>2015</v>
      </c>
      <c r="N144">
        <f t="shared" si="20"/>
        <v>2016</v>
      </c>
    </row>
    <row r="145" spans="1:14" x14ac:dyDescent="0.3">
      <c r="A145" s="1">
        <v>0</v>
      </c>
      <c r="B145" t="s">
        <v>248</v>
      </c>
      <c r="C145" t="s">
        <v>10474</v>
      </c>
      <c r="D145" t="s">
        <v>10475</v>
      </c>
      <c r="E145" t="s">
        <v>10476</v>
      </c>
      <c r="F145" t="s">
        <v>10477</v>
      </c>
      <c r="G145" t="s">
        <v>1572</v>
      </c>
      <c r="I145" t="str">
        <f t="shared" si="15"/>
        <v>neg_trend</v>
      </c>
      <c r="J145">
        <f t="shared" si="16"/>
        <v>5140000000</v>
      </c>
      <c r="K145">
        <f t="shared" si="17"/>
        <v>5030000000</v>
      </c>
      <c r="L145">
        <f t="shared" si="18"/>
        <v>4340000000</v>
      </c>
      <c r="M145">
        <f t="shared" si="19"/>
        <v>4070000000.0000005</v>
      </c>
      <c r="N145">
        <f t="shared" si="20"/>
        <v>4000000000</v>
      </c>
    </row>
    <row r="146" spans="1:14" x14ac:dyDescent="0.3">
      <c r="A146" s="1">
        <v>1</v>
      </c>
      <c r="B146" t="s">
        <v>253</v>
      </c>
      <c r="C146" t="s">
        <v>254</v>
      </c>
      <c r="D146" t="s">
        <v>4838</v>
      </c>
      <c r="E146" t="s">
        <v>10478</v>
      </c>
      <c r="F146" t="s">
        <v>10479</v>
      </c>
      <c r="G146" t="s">
        <v>10480</v>
      </c>
      <c r="I146" t="str">
        <f t="shared" si="15"/>
        <v>N/A</v>
      </c>
      <c r="J146" t="str">
        <f t="shared" si="16"/>
        <v>N/A</v>
      </c>
      <c r="K146">
        <f t="shared" si="17"/>
        <v>-2.1299999999999999E-2</v>
      </c>
      <c r="L146">
        <f t="shared" si="18"/>
        <v>-0.13640000000000002</v>
      </c>
      <c r="M146">
        <f t="shared" si="19"/>
        <v>-6.2600000000000003E-2</v>
      </c>
      <c r="N146">
        <f t="shared" si="20"/>
        <v>-1.6500000000000001E-2</v>
      </c>
    </row>
    <row r="147" spans="1:14" x14ac:dyDescent="0.3">
      <c r="A147" s="1">
        <v>2</v>
      </c>
      <c r="B147" t="s">
        <v>259</v>
      </c>
      <c r="C147" t="s">
        <v>10481</v>
      </c>
      <c r="D147" t="s">
        <v>7381</v>
      </c>
      <c r="E147" t="s">
        <v>1589</v>
      </c>
      <c r="F147" t="s">
        <v>10482</v>
      </c>
      <c r="G147" t="s">
        <v>6198</v>
      </c>
      <c r="I147" t="str">
        <f t="shared" si="15"/>
        <v>neg_trend</v>
      </c>
      <c r="J147">
        <f t="shared" si="16"/>
        <v>4190000000.0000005</v>
      </c>
      <c r="K147">
        <f t="shared" si="17"/>
        <v>4059999999.9999995</v>
      </c>
      <c r="L147">
        <f t="shared" si="18"/>
        <v>3480000000</v>
      </c>
      <c r="M147">
        <f t="shared" si="19"/>
        <v>3200000000</v>
      </c>
      <c r="N147">
        <f t="shared" si="20"/>
        <v>3140000000</v>
      </c>
    </row>
    <row r="148" spans="1:14" x14ac:dyDescent="0.3">
      <c r="A148" s="1">
        <v>3</v>
      </c>
      <c r="B148" t="s">
        <v>265</v>
      </c>
      <c r="C148" t="s">
        <v>10483</v>
      </c>
      <c r="D148" t="s">
        <v>1555</v>
      </c>
      <c r="E148" t="s">
        <v>10484</v>
      </c>
      <c r="F148" t="s">
        <v>1446</v>
      </c>
      <c r="G148" t="s">
        <v>7060</v>
      </c>
      <c r="I148" t="str">
        <f t="shared" si="15"/>
        <v>neg_trend</v>
      </c>
      <c r="J148">
        <f t="shared" si="16"/>
        <v>3990000000</v>
      </c>
      <c r="K148">
        <f t="shared" si="17"/>
        <v>3870000000</v>
      </c>
      <c r="L148">
        <f t="shared" si="18"/>
        <v>3300000000</v>
      </c>
      <c r="M148">
        <f t="shared" si="19"/>
        <v>3040000000</v>
      </c>
      <c r="N148">
        <f t="shared" si="20"/>
        <v>2980000000</v>
      </c>
    </row>
    <row r="149" spans="1:14" x14ac:dyDescent="0.3">
      <c r="A149" s="1">
        <v>4</v>
      </c>
      <c r="B149" t="s">
        <v>271</v>
      </c>
      <c r="C149" t="s">
        <v>10485</v>
      </c>
      <c r="D149" t="s">
        <v>10486</v>
      </c>
      <c r="E149" t="s">
        <v>1217</v>
      </c>
      <c r="F149" t="s">
        <v>10487</v>
      </c>
      <c r="G149" t="s">
        <v>10488</v>
      </c>
      <c r="I149" t="str">
        <f t="shared" si="15"/>
        <v>N/A</v>
      </c>
      <c r="J149">
        <f t="shared" si="16"/>
        <v>205700000</v>
      </c>
      <c r="K149">
        <f t="shared" si="17"/>
        <v>190300000</v>
      </c>
      <c r="L149">
        <f t="shared" si="18"/>
        <v>180600000</v>
      </c>
      <c r="M149">
        <f t="shared" si="19"/>
        <v>158100000</v>
      </c>
      <c r="N149">
        <f t="shared" si="20"/>
        <v>162100000</v>
      </c>
    </row>
    <row r="150" spans="1:14" x14ac:dyDescent="0.3">
      <c r="A150" s="1">
        <v>5</v>
      </c>
      <c r="B150" t="s">
        <v>277</v>
      </c>
      <c r="C150" t="s">
        <v>10489</v>
      </c>
      <c r="D150" t="s">
        <v>10490</v>
      </c>
      <c r="E150" t="s">
        <v>10491</v>
      </c>
      <c r="F150" t="s">
        <v>10492</v>
      </c>
      <c r="G150" t="s">
        <v>5940</v>
      </c>
      <c r="I150" t="str">
        <f t="shared" si="15"/>
        <v>N/A</v>
      </c>
      <c r="J150">
        <f t="shared" si="16"/>
        <v>187600000</v>
      </c>
      <c r="K150">
        <f t="shared" si="17"/>
        <v>174600000</v>
      </c>
      <c r="L150">
        <f t="shared" si="18"/>
        <v>154600000</v>
      </c>
      <c r="M150">
        <f t="shared" si="19"/>
        <v>143800000</v>
      </c>
      <c r="N150">
        <f t="shared" si="20"/>
        <v>146100000</v>
      </c>
    </row>
    <row r="151" spans="1:14" x14ac:dyDescent="0.3">
      <c r="A151" s="1">
        <v>6</v>
      </c>
      <c r="B151" t="s">
        <v>283</v>
      </c>
      <c r="C151" t="s">
        <v>4875</v>
      </c>
      <c r="D151" t="s">
        <v>2051</v>
      </c>
      <c r="E151" t="s">
        <v>9965</v>
      </c>
      <c r="F151" t="s">
        <v>10493</v>
      </c>
      <c r="G151" t="s">
        <v>4068</v>
      </c>
      <c r="I151" t="str">
        <f t="shared" si="15"/>
        <v>N/A</v>
      </c>
      <c r="J151">
        <f t="shared" si="16"/>
        <v>18100000</v>
      </c>
      <c r="K151">
        <f t="shared" si="17"/>
        <v>15700000</v>
      </c>
      <c r="L151">
        <f t="shared" si="18"/>
        <v>26000000</v>
      </c>
      <c r="M151">
        <f t="shared" si="19"/>
        <v>14300000</v>
      </c>
      <c r="N151">
        <f t="shared" si="20"/>
        <v>16000000</v>
      </c>
    </row>
    <row r="152" spans="1:14" x14ac:dyDescent="0.3">
      <c r="A152" s="1">
        <v>7</v>
      </c>
      <c r="B152" t="s">
        <v>289</v>
      </c>
      <c r="C152" t="s">
        <v>254</v>
      </c>
      <c r="D152" t="s">
        <v>2539</v>
      </c>
      <c r="E152" t="s">
        <v>10494</v>
      </c>
      <c r="F152" t="s">
        <v>10364</v>
      </c>
      <c r="G152" t="s">
        <v>10495</v>
      </c>
      <c r="I152" t="str">
        <f t="shared" si="15"/>
        <v>N/A</v>
      </c>
      <c r="J152" t="str">
        <f t="shared" si="16"/>
        <v>N/A</v>
      </c>
      <c r="K152">
        <f t="shared" si="17"/>
        <v>-3.2000000000000001E-2</v>
      </c>
      <c r="L152">
        <f t="shared" si="18"/>
        <v>-0.14130000000000001</v>
      </c>
      <c r="M152">
        <f t="shared" si="19"/>
        <v>-8.2200000000000009E-2</v>
      </c>
      <c r="N152">
        <f t="shared" si="20"/>
        <v>-1.8700000000000001E-2</v>
      </c>
    </row>
    <row r="153" spans="1:14" x14ac:dyDescent="0.3">
      <c r="A153" s="1">
        <v>8</v>
      </c>
      <c r="B153" t="s">
        <v>294</v>
      </c>
      <c r="C153" t="s">
        <v>10496</v>
      </c>
      <c r="D153" t="s">
        <v>10497</v>
      </c>
      <c r="E153" t="s">
        <v>10498</v>
      </c>
      <c r="F153" t="s">
        <v>10499</v>
      </c>
      <c r="G153" t="s">
        <v>10435</v>
      </c>
      <c r="I153" t="str">
        <f t="shared" si="15"/>
        <v>N/A</v>
      </c>
      <c r="J153">
        <f t="shared" si="16"/>
        <v>947500000</v>
      </c>
      <c r="K153">
        <f t="shared" si="17"/>
        <v>972100000</v>
      </c>
      <c r="L153">
        <f t="shared" si="18"/>
        <v>859100000</v>
      </c>
      <c r="M153">
        <f t="shared" si="19"/>
        <v>873400000</v>
      </c>
      <c r="N153">
        <f t="shared" si="20"/>
        <v>866200000</v>
      </c>
    </row>
    <row r="154" spans="1:14" x14ac:dyDescent="0.3">
      <c r="A154" s="1">
        <v>9</v>
      </c>
      <c r="B154" t="s">
        <v>300</v>
      </c>
      <c r="C154" t="s">
        <v>254</v>
      </c>
      <c r="D154" t="s">
        <v>64</v>
      </c>
      <c r="E154" t="s">
        <v>10500</v>
      </c>
      <c r="F154" t="s">
        <v>10501</v>
      </c>
      <c r="G154" t="s">
        <v>10502</v>
      </c>
      <c r="I154" t="str">
        <f t="shared" si="15"/>
        <v>N/A</v>
      </c>
      <c r="J154" t="str">
        <f t="shared" si="16"/>
        <v>N/A</v>
      </c>
      <c r="K154">
        <f t="shared" si="17"/>
        <v>2.6000000000000002E-2</v>
      </c>
      <c r="L154">
        <f t="shared" si="18"/>
        <v>-0.1162</v>
      </c>
      <c r="M154">
        <f t="shared" si="19"/>
        <v>1.66E-2</v>
      </c>
      <c r="N154">
        <f t="shared" si="20"/>
        <v>-8.199999999999999E-3</v>
      </c>
    </row>
    <row r="155" spans="1:14" x14ac:dyDescent="0.3">
      <c r="A155" s="1">
        <v>10</v>
      </c>
      <c r="B155" t="s">
        <v>305</v>
      </c>
      <c r="C155" t="s">
        <v>254</v>
      </c>
      <c r="D155" t="s">
        <v>254</v>
      </c>
      <c r="E155" t="s">
        <v>254</v>
      </c>
      <c r="F155" t="s">
        <v>254</v>
      </c>
      <c r="G155" t="s">
        <v>10503</v>
      </c>
      <c r="I155" t="str">
        <f t="shared" si="15"/>
        <v>N/A</v>
      </c>
      <c r="J155" t="str">
        <f t="shared" si="16"/>
        <v>N/A</v>
      </c>
      <c r="K155" t="str">
        <f t="shared" si="17"/>
        <v>N/A</v>
      </c>
      <c r="L155" t="str">
        <f t="shared" si="18"/>
        <v>N/A</v>
      </c>
      <c r="M155" t="str">
        <f t="shared" si="19"/>
        <v>N/A</v>
      </c>
      <c r="N155">
        <f t="shared" si="20"/>
        <v>0.21629999999999999</v>
      </c>
    </row>
    <row r="156" spans="1:14" x14ac:dyDescent="0.3">
      <c r="I156" t="str">
        <f t="shared" si="15"/>
        <v>N/A</v>
      </c>
      <c r="J156" t="str">
        <f t="shared" si="16"/>
        <v>N/A</v>
      </c>
      <c r="K156" t="str">
        <f t="shared" si="17"/>
        <v>N/A</v>
      </c>
      <c r="L156" t="str">
        <f t="shared" si="18"/>
        <v>N/A</v>
      </c>
      <c r="M156" t="str">
        <f t="shared" si="19"/>
        <v>N/A</v>
      </c>
      <c r="N156" t="str">
        <f t="shared" si="20"/>
        <v>N/A</v>
      </c>
    </row>
    <row r="157" spans="1:14" x14ac:dyDescent="0.3">
      <c r="B157" s="1" t="s">
        <v>307</v>
      </c>
      <c r="C157" s="1" t="s">
        <v>242</v>
      </c>
      <c r="D157" s="1" t="s">
        <v>243</v>
      </c>
      <c r="E157" s="1" t="s">
        <v>244</v>
      </c>
      <c r="F157" s="1" t="s">
        <v>245</v>
      </c>
      <c r="G157" s="1" t="s">
        <v>246</v>
      </c>
      <c r="H157" s="1" t="s">
        <v>247</v>
      </c>
      <c r="I157" t="str">
        <f t="shared" si="15"/>
        <v>pos_trend</v>
      </c>
      <c r="J157">
        <f t="shared" si="16"/>
        <v>2012</v>
      </c>
      <c r="K157">
        <f t="shared" si="17"/>
        <v>2013</v>
      </c>
      <c r="L157">
        <f t="shared" si="18"/>
        <v>2014</v>
      </c>
      <c r="M157">
        <f t="shared" si="19"/>
        <v>2015</v>
      </c>
      <c r="N157">
        <f t="shared" si="20"/>
        <v>2016</v>
      </c>
    </row>
    <row r="158" spans="1:14" x14ac:dyDescent="0.3">
      <c r="A158" s="1">
        <v>0</v>
      </c>
      <c r="B158" t="s">
        <v>308</v>
      </c>
      <c r="C158" t="s">
        <v>10504</v>
      </c>
      <c r="D158" t="s">
        <v>10505</v>
      </c>
      <c r="E158" t="s">
        <v>10506</v>
      </c>
      <c r="F158" t="s">
        <v>10507</v>
      </c>
      <c r="G158" t="s">
        <v>10508</v>
      </c>
      <c r="I158" t="str">
        <f t="shared" si="15"/>
        <v>N/A</v>
      </c>
      <c r="J158">
        <f t="shared" si="16"/>
        <v>543700000</v>
      </c>
      <c r="K158">
        <f t="shared" si="17"/>
        <v>555300000</v>
      </c>
      <c r="L158">
        <f t="shared" si="18"/>
        <v>460700000</v>
      </c>
      <c r="M158">
        <f t="shared" si="19"/>
        <v>464100000</v>
      </c>
      <c r="N158">
        <f t="shared" si="20"/>
        <v>438700000</v>
      </c>
    </row>
    <row r="159" spans="1:14" x14ac:dyDescent="0.3">
      <c r="A159" s="1">
        <v>1</v>
      </c>
      <c r="B159" t="s">
        <v>314</v>
      </c>
      <c r="C159" t="s">
        <v>10509</v>
      </c>
      <c r="D159" t="s">
        <v>2177</v>
      </c>
      <c r="E159" t="s">
        <v>5894</v>
      </c>
      <c r="F159" t="s">
        <v>5894</v>
      </c>
      <c r="G159" t="s">
        <v>10510</v>
      </c>
      <c r="I159" t="str">
        <f t="shared" si="15"/>
        <v>N/A</v>
      </c>
      <c r="J159">
        <f t="shared" si="16"/>
        <v>41600000</v>
      </c>
      <c r="K159">
        <f t="shared" si="17"/>
        <v>46000000</v>
      </c>
      <c r="L159">
        <f t="shared" si="18"/>
        <v>44100000</v>
      </c>
      <c r="M159">
        <f t="shared" si="19"/>
        <v>44100000</v>
      </c>
      <c r="N159">
        <f t="shared" si="20"/>
        <v>46500000</v>
      </c>
    </row>
    <row r="160" spans="1:14" x14ac:dyDescent="0.3">
      <c r="A160" s="1">
        <v>2</v>
      </c>
      <c r="B160" t="s">
        <v>320</v>
      </c>
      <c r="C160" t="s">
        <v>10511</v>
      </c>
      <c r="D160" t="s">
        <v>10512</v>
      </c>
      <c r="E160" t="s">
        <v>10513</v>
      </c>
      <c r="F160" t="s">
        <v>10514</v>
      </c>
      <c r="G160" t="s">
        <v>10515</v>
      </c>
      <c r="I160" t="str">
        <f t="shared" si="15"/>
        <v>N/A</v>
      </c>
      <c r="J160">
        <f t="shared" si="16"/>
        <v>502100000</v>
      </c>
      <c r="K160">
        <f t="shared" si="17"/>
        <v>509300000</v>
      </c>
      <c r="L160">
        <f t="shared" si="18"/>
        <v>416600000</v>
      </c>
      <c r="M160">
        <f t="shared" si="19"/>
        <v>420000000</v>
      </c>
      <c r="N160">
        <f t="shared" si="20"/>
        <v>392200000</v>
      </c>
    </row>
    <row r="161" spans="1:14" x14ac:dyDescent="0.3">
      <c r="A161" s="1">
        <v>3</v>
      </c>
      <c r="B161" t="s">
        <v>326</v>
      </c>
      <c r="C161" t="s">
        <v>254</v>
      </c>
      <c r="D161" t="s">
        <v>196</v>
      </c>
      <c r="E161" t="s">
        <v>10516</v>
      </c>
      <c r="F161" t="s">
        <v>1171</v>
      </c>
      <c r="G161" t="s">
        <v>10517</v>
      </c>
      <c r="I161" t="str">
        <f t="shared" si="15"/>
        <v>N/A</v>
      </c>
      <c r="J161" t="str">
        <f t="shared" si="16"/>
        <v>N/A</v>
      </c>
      <c r="K161">
        <f t="shared" si="17"/>
        <v>2.1299999999999999E-2</v>
      </c>
      <c r="L161">
        <f t="shared" si="18"/>
        <v>-0.1704</v>
      </c>
      <c r="M161">
        <f t="shared" si="19"/>
        <v>7.4000000000000003E-3</v>
      </c>
      <c r="N161">
        <f t="shared" si="20"/>
        <v>-5.4699999999999999E-2</v>
      </c>
    </row>
    <row r="162" spans="1:14" x14ac:dyDescent="0.3">
      <c r="A162" s="1">
        <v>4</v>
      </c>
      <c r="B162" t="s">
        <v>331</v>
      </c>
      <c r="C162" t="s">
        <v>254</v>
      </c>
      <c r="D162" t="s">
        <v>254</v>
      </c>
      <c r="E162" t="s">
        <v>254</v>
      </c>
      <c r="F162" t="s">
        <v>254</v>
      </c>
      <c r="G162" t="s">
        <v>254</v>
      </c>
      <c r="I162" t="str">
        <f t="shared" si="15"/>
        <v>N/A</v>
      </c>
      <c r="J162" t="str">
        <f t="shared" si="16"/>
        <v>N/A</v>
      </c>
      <c r="K162" t="str">
        <f t="shared" si="17"/>
        <v>N/A</v>
      </c>
      <c r="L162" t="str">
        <f t="shared" si="18"/>
        <v>N/A</v>
      </c>
      <c r="M162" t="str">
        <f t="shared" si="19"/>
        <v>N/A</v>
      </c>
      <c r="N162" t="str">
        <f t="shared" si="20"/>
        <v>N/A</v>
      </c>
    </row>
    <row r="163" spans="1:14" x14ac:dyDescent="0.3">
      <c r="A163" s="1">
        <v>5</v>
      </c>
      <c r="B163" t="s">
        <v>332</v>
      </c>
      <c r="C163" t="s">
        <v>10518</v>
      </c>
      <c r="D163" t="s">
        <v>10519</v>
      </c>
      <c r="E163" t="s">
        <v>1317</v>
      </c>
      <c r="F163" t="s">
        <v>3940</v>
      </c>
      <c r="G163" t="s">
        <v>10520</v>
      </c>
      <c r="I163" t="str">
        <f t="shared" si="15"/>
        <v>N/A</v>
      </c>
      <c r="J163">
        <f t="shared" si="16"/>
        <v>68000000</v>
      </c>
      <c r="K163">
        <f t="shared" si="17"/>
        <v>39200000</v>
      </c>
      <c r="L163">
        <f t="shared" si="18"/>
        <v>-7800000</v>
      </c>
      <c r="M163">
        <f t="shared" si="19"/>
        <v>4200000</v>
      </c>
      <c r="N163">
        <f t="shared" si="20"/>
        <v>29400000</v>
      </c>
    </row>
    <row r="164" spans="1:14" x14ac:dyDescent="0.3">
      <c r="A164" s="1">
        <v>6</v>
      </c>
      <c r="B164" t="s">
        <v>338</v>
      </c>
      <c r="C164" t="s">
        <v>10521</v>
      </c>
      <c r="D164" t="s">
        <v>10522</v>
      </c>
      <c r="E164" t="s">
        <v>10523</v>
      </c>
      <c r="F164" t="s">
        <v>10524</v>
      </c>
      <c r="G164" t="s">
        <v>10525</v>
      </c>
      <c r="I164" t="str">
        <f t="shared" si="15"/>
        <v>N/A</v>
      </c>
      <c r="J164">
        <f t="shared" si="16"/>
        <v>335800000</v>
      </c>
      <c r="K164">
        <f t="shared" si="17"/>
        <v>377600000</v>
      </c>
      <c r="L164">
        <f t="shared" si="18"/>
        <v>406200000</v>
      </c>
      <c r="M164">
        <f t="shared" si="19"/>
        <v>405100000</v>
      </c>
      <c r="N164">
        <f t="shared" si="20"/>
        <v>398100000</v>
      </c>
    </row>
    <row r="165" spans="1:14" x14ac:dyDescent="0.3">
      <c r="A165" s="1">
        <v>7</v>
      </c>
      <c r="B165" t="s">
        <v>344</v>
      </c>
      <c r="C165" t="s">
        <v>10526</v>
      </c>
      <c r="D165" t="s">
        <v>5790</v>
      </c>
      <c r="E165" t="s">
        <v>6034</v>
      </c>
      <c r="F165" t="s">
        <v>9168</v>
      </c>
      <c r="G165" t="s">
        <v>9765</v>
      </c>
      <c r="I165" t="str">
        <f t="shared" si="15"/>
        <v>N/A</v>
      </c>
      <c r="J165">
        <f t="shared" si="16"/>
        <v>20700000</v>
      </c>
      <c r="K165">
        <f t="shared" si="17"/>
        <v>11200000</v>
      </c>
      <c r="L165">
        <f t="shared" si="18"/>
        <v>17200000</v>
      </c>
      <c r="M165">
        <f t="shared" si="19"/>
        <v>12000000</v>
      </c>
      <c r="N165">
        <f t="shared" si="20"/>
        <v>8300000.0000000009</v>
      </c>
    </row>
    <row r="166" spans="1:14" x14ac:dyDescent="0.3">
      <c r="A166" s="1">
        <v>8</v>
      </c>
      <c r="B166" t="s">
        <v>350</v>
      </c>
      <c r="C166" t="s">
        <v>254</v>
      </c>
      <c r="D166" t="s">
        <v>10527</v>
      </c>
      <c r="E166" t="s">
        <v>7689</v>
      </c>
      <c r="F166" t="s">
        <v>1619</v>
      </c>
      <c r="G166" t="s">
        <v>2427</v>
      </c>
      <c r="I166" t="str">
        <f t="shared" si="15"/>
        <v>N/A</v>
      </c>
      <c r="J166" t="str">
        <f t="shared" si="16"/>
        <v>N/A</v>
      </c>
      <c r="K166">
        <f t="shared" si="17"/>
        <v>4700000</v>
      </c>
      <c r="L166">
        <f t="shared" si="18"/>
        <v>7600000</v>
      </c>
      <c r="M166">
        <f t="shared" si="19"/>
        <v>3800000</v>
      </c>
      <c r="N166">
        <f t="shared" si="20"/>
        <v>2500000</v>
      </c>
    </row>
    <row r="167" spans="1:14" x14ac:dyDescent="0.3">
      <c r="A167" s="1">
        <v>9</v>
      </c>
      <c r="B167" t="s">
        <v>356</v>
      </c>
      <c r="C167" t="s">
        <v>254</v>
      </c>
      <c r="D167" t="s">
        <v>956</v>
      </c>
      <c r="E167" t="s">
        <v>708</v>
      </c>
      <c r="F167" t="s">
        <v>5759</v>
      </c>
      <c r="G167" t="s">
        <v>4103</v>
      </c>
      <c r="I167" t="str">
        <f t="shared" si="15"/>
        <v>N/A</v>
      </c>
      <c r="J167" t="str">
        <f t="shared" si="16"/>
        <v>N/A</v>
      </c>
      <c r="K167">
        <f t="shared" si="17"/>
        <v>3100000</v>
      </c>
      <c r="L167">
        <f t="shared" si="18"/>
        <v>1700000</v>
      </c>
      <c r="M167">
        <f t="shared" si="19"/>
        <v>1900000</v>
      </c>
      <c r="N167">
        <f t="shared" si="20"/>
        <v>2200000</v>
      </c>
    </row>
    <row r="168" spans="1:14" x14ac:dyDescent="0.3">
      <c r="A168" s="1">
        <v>10</v>
      </c>
      <c r="B168" t="s">
        <v>357</v>
      </c>
      <c r="C168" t="s">
        <v>10528</v>
      </c>
      <c r="D168" t="s">
        <v>10529</v>
      </c>
      <c r="E168" t="s">
        <v>10530</v>
      </c>
      <c r="F168" t="s">
        <v>5890</v>
      </c>
      <c r="G168" t="s">
        <v>2519</v>
      </c>
      <c r="I168" t="str">
        <f t="shared" si="15"/>
        <v>N/A</v>
      </c>
      <c r="J168">
        <f t="shared" si="16"/>
        <v>77900000</v>
      </c>
      <c r="K168">
        <f t="shared" si="17"/>
        <v>76300000</v>
      </c>
      <c r="L168">
        <f t="shared" si="18"/>
        <v>69000000</v>
      </c>
      <c r="M168">
        <f t="shared" si="19"/>
        <v>58900000</v>
      </c>
      <c r="N168">
        <f t="shared" si="20"/>
        <v>60200000</v>
      </c>
    </row>
    <row r="169" spans="1:14" x14ac:dyDescent="0.3">
      <c r="A169" s="1">
        <v>11</v>
      </c>
      <c r="B169" t="s">
        <v>363</v>
      </c>
      <c r="C169" t="s">
        <v>254</v>
      </c>
      <c r="D169" t="s">
        <v>1729</v>
      </c>
      <c r="E169" t="s">
        <v>10531</v>
      </c>
      <c r="F169" t="s">
        <v>10532</v>
      </c>
      <c r="G169" t="s">
        <v>10533</v>
      </c>
      <c r="I169" t="str">
        <f t="shared" si="15"/>
        <v>N/A</v>
      </c>
      <c r="J169" t="str">
        <f t="shared" si="16"/>
        <v>N/A</v>
      </c>
      <c r="K169">
        <f t="shared" si="17"/>
        <v>-2.0499999999999997E-2</v>
      </c>
      <c r="L169">
        <f t="shared" si="18"/>
        <v>-9.5700000000000007E-2</v>
      </c>
      <c r="M169">
        <f t="shared" si="19"/>
        <v>-0.1464</v>
      </c>
      <c r="N169">
        <f t="shared" si="20"/>
        <v>2.2100000000000002E-2</v>
      </c>
    </row>
    <row r="170" spans="1:14" x14ac:dyDescent="0.3">
      <c r="A170" s="1">
        <v>12</v>
      </c>
      <c r="B170" t="s">
        <v>368</v>
      </c>
      <c r="C170" t="s">
        <v>10528</v>
      </c>
      <c r="D170" t="s">
        <v>10534</v>
      </c>
      <c r="E170" t="s">
        <v>10535</v>
      </c>
      <c r="F170" t="s">
        <v>10536</v>
      </c>
      <c r="G170" t="s">
        <v>10537</v>
      </c>
      <c r="I170" t="str">
        <f t="shared" si="15"/>
        <v>N/A</v>
      </c>
      <c r="J170">
        <f t="shared" si="16"/>
        <v>77900000</v>
      </c>
      <c r="K170">
        <f t="shared" si="17"/>
        <v>76600000</v>
      </c>
      <c r="L170">
        <f t="shared" si="18"/>
        <v>69200000</v>
      </c>
      <c r="M170">
        <f t="shared" si="19"/>
        <v>59300000</v>
      </c>
      <c r="N170">
        <f t="shared" si="20"/>
        <v>60700000</v>
      </c>
    </row>
    <row r="171" spans="1:14" x14ac:dyDescent="0.3">
      <c r="A171" s="1">
        <v>13</v>
      </c>
      <c r="B171" t="s">
        <v>369</v>
      </c>
      <c r="C171" t="s">
        <v>254</v>
      </c>
      <c r="D171" t="s">
        <v>10538</v>
      </c>
      <c r="E171" t="s">
        <v>2626</v>
      </c>
      <c r="F171" t="s">
        <v>1671</v>
      </c>
      <c r="G171" t="s">
        <v>3867</v>
      </c>
      <c r="I171" t="str">
        <f t="shared" si="15"/>
        <v>N/A</v>
      </c>
      <c r="J171" t="str">
        <f t="shared" si="16"/>
        <v>N/A</v>
      </c>
      <c r="K171">
        <f t="shared" si="17"/>
        <v>300000</v>
      </c>
      <c r="L171">
        <f t="shared" si="18"/>
        <v>200000</v>
      </c>
      <c r="M171">
        <f t="shared" si="19"/>
        <v>400000</v>
      </c>
      <c r="N171">
        <f t="shared" si="20"/>
        <v>500000</v>
      </c>
    </row>
    <row r="172" spans="1:14" x14ac:dyDescent="0.3">
      <c r="A172" s="1">
        <v>14</v>
      </c>
      <c r="B172" t="s">
        <v>370</v>
      </c>
      <c r="C172" t="s">
        <v>10539</v>
      </c>
      <c r="D172" t="s">
        <v>10540</v>
      </c>
      <c r="E172" t="s">
        <v>1380</v>
      </c>
      <c r="F172" t="s">
        <v>5766</v>
      </c>
      <c r="G172" t="s">
        <v>10541</v>
      </c>
      <c r="I172" t="str">
        <f t="shared" si="15"/>
        <v>N/A</v>
      </c>
      <c r="J172">
        <f t="shared" si="16"/>
        <v>278600000</v>
      </c>
      <c r="K172">
        <f t="shared" si="17"/>
        <v>320300000</v>
      </c>
      <c r="L172">
        <f t="shared" si="18"/>
        <v>363700000</v>
      </c>
      <c r="M172">
        <f t="shared" si="19"/>
        <v>363900000</v>
      </c>
      <c r="N172">
        <f t="shared" si="20"/>
        <v>350900000</v>
      </c>
    </row>
    <row r="173" spans="1:14" x14ac:dyDescent="0.3">
      <c r="A173" s="1">
        <v>15</v>
      </c>
      <c r="B173" t="s">
        <v>376</v>
      </c>
      <c r="C173" t="s">
        <v>254</v>
      </c>
      <c r="D173" t="s">
        <v>10542</v>
      </c>
      <c r="E173" t="s">
        <v>3791</v>
      </c>
      <c r="F173" t="s">
        <v>2074</v>
      </c>
      <c r="G173" t="s">
        <v>10543</v>
      </c>
      <c r="I173" t="str">
        <f t="shared" si="15"/>
        <v>neg_trend</v>
      </c>
      <c r="J173" t="str">
        <f t="shared" si="16"/>
        <v>N/A</v>
      </c>
      <c r="K173">
        <f t="shared" si="17"/>
        <v>0.1497</v>
      </c>
      <c r="L173">
        <f t="shared" si="18"/>
        <v>0.13550000000000001</v>
      </c>
      <c r="M173">
        <f t="shared" si="19"/>
        <v>5.0000000000000001E-4</v>
      </c>
      <c r="N173">
        <f t="shared" si="20"/>
        <v>-3.5700000000000003E-2</v>
      </c>
    </row>
    <row r="174" spans="1:14" x14ac:dyDescent="0.3">
      <c r="A174" s="1">
        <v>16</v>
      </c>
      <c r="B174" t="s">
        <v>381</v>
      </c>
      <c r="C174" t="s">
        <v>254</v>
      </c>
      <c r="D174" t="s">
        <v>254</v>
      </c>
      <c r="E174" t="s">
        <v>254</v>
      </c>
      <c r="F174" t="s">
        <v>254</v>
      </c>
      <c r="G174" t="s">
        <v>463</v>
      </c>
      <c r="I174" t="str">
        <f t="shared" si="15"/>
        <v>N/A</v>
      </c>
      <c r="J174" t="str">
        <f t="shared" si="16"/>
        <v>N/A</v>
      </c>
      <c r="K174" t="str">
        <f t="shared" si="17"/>
        <v>N/A</v>
      </c>
      <c r="L174" t="str">
        <f t="shared" si="18"/>
        <v>N/A</v>
      </c>
      <c r="M174" t="str">
        <f t="shared" si="19"/>
        <v>N/A</v>
      </c>
      <c r="N174">
        <f t="shared" si="20"/>
        <v>8.7599999999999997E-2</v>
      </c>
    </row>
    <row r="175" spans="1:14" x14ac:dyDescent="0.3">
      <c r="A175" s="1">
        <v>17</v>
      </c>
      <c r="B175" t="s">
        <v>383</v>
      </c>
      <c r="C175" t="s">
        <v>10125</v>
      </c>
      <c r="D175" t="s">
        <v>10544</v>
      </c>
      <c r="E175" t="s">
        <v>2956</v>
      </c>
      <c r="F175" t="s">
        <v>5984</v>
      </c>
      <c r="G175" t="s">
        <v>5210</v>
      </c>
      <c r="I175" t="str">
        <f t="shared" si="15"/>
        <v>N/A</v>
      </c>
      <c r="J175">
        <f t="shared" si="16"/>
        <v>104800000</v>
      </c>
      <c r="K175">
        <f t="shared" si="17"/>
        <v>107700000</v>
      </c>
      <c r="L175">
        <f t="shared" si="18"/>
        <v>124600000</v>
      </c>
      <c r="M175">
        <f t="shared" si="19"/>
        <v>122000000</v>
      </c>
      <c r="N175">
        <f t="shared" si="20"/>
        <v>114700000</v>
      </c>
    </row>
    <row r="176" spans="1:14" x14ac:dyDescent="0.3">
      <c r="A176" s="1">
        <v>18</v>
      </c>
      <c r="B176" t="s">
        <v>389</v>
      </c>
      <c r="C176" t="s">
        <v>5954</v>
      </c>
      <c r="D176" t="s">
        <v>5991</v>
      </c>
      <c r="E176" t="s">
        <v>10545</v>
      </c>
      <c r="F176" t="s">
        <v>10546</v>
      </c>
      <c r="G176" t="s">
        <v>7777</v>
      </c>
      <c r="I176" t="str">
        <f t="shared" si="15"/>
        <v>N/A</v>
      </c>
      <c r="J176">
        <f t="shared" si="16"/>
        <v>65599999.999999993</v>
      </c>
      <c r="K176">
        <f t="shared" si="17"/>
        <v>72300000</v>
      </c>
      <c r="L176">
        <f t="shared" si="18"/>
        <v>93900000</v>
      </c>
      <c r="M176">
        <f t="shared" si="19"/>
        <v>79800000</v>
      </c>
      <c r="N176">
        <f t="shared" si="20"/>
        <v>68400000</v>
      </c>
    </row>
    <row r="177" spans="1:14" x14ac:dyDescent="0.3">
      <c r="A177" s="1">
        <v>19</v>
      </c>
      <c r="B177" t="s">
        <v>395</v>
      </c>
      <c r="C177" t="s">
        <v>10547</v>
      </c>
      <c r="D177" t="s">
        <v>10548</v>
      </c>
      <c r="E177" t="s">
        <v>10549</v>
      </c>
      <c r="F177" t="s">
        <v>10550</v>
      </c>
      <c r="G177" t="s">
        <v>1270</v>
      </c>
      <c r="I177" t="str">
        <f t="shared" si="15"/>
        <v>N/A</v>
      </c>
      <c r="J177">
        <f t="shared" si="16"/>
        <v>30500000</v>
      </c>
      <c r="K177">
        <f t="shared" si="17"/>
        <v>33400000</v>
      </c>
      <c r="L177">
        <f t="shared" si="18"/>
        <v>31200000</v>
      </c>
      <c r="M177">
        <f t="shared" si="19"/>
        <v>28000000</v>
      </c>
      <c r="N177">
        <f t="shared" si="20"/>
        <v>20100000</v>
      </c>
    </row>
    <row r="178" spans="1:14" x14ac:dyDescent="0.3">
      <c r="A178" s="1">
        <v>20</v>
      </c>
      <c r="B178" t="s">
        <v>401</v>
      </c>
      <c r="C178" t="s">
        <v>10551</v>
      </c>
      <c r="D178" t="s">
        <v>10552</v>
      </c>
      <c r="E178" t="s">
        <v>2626</v>
      </c>
      <c r="F178" t="s">
        <v>2028</v>
      </c>
      <c r="G178" t="s">
        <v>10553</v>
      </c>
      <c r="I178" t="str">
        <f t="shared" si="15"/>
        <v>N/A</v>
      </c>
      <c r="J178">
        <f t="shared" si="16"/>
        <v>18900000</v>
      </c>
      <c r="K178">
        <f t="shared" si="17"/>
        <v>18200000</v>
      </c>
      <c r="L178">
        <f t="shared" si="18"/>
        <v>200000</v>
      </c>
      <c r="M178">
        <f t="shared" si="19"/>
        <v>12100000</v>
      </c>
      <c r="N178">
        <f t="shared" si="20"/>
        <v>30100000</v>
      </c>
    </row>
    <row r="179" spans="1:14" x14ac:dyDescent="0.3">
      <c r="A179" s="1">
        <v>21</v>
      </c>
      <c r="B179" t="s">
        <v>407</v>
      </c>
      <c r="C179" t="s">
        <v>849</v>
      </c>
      <c r="D179" t="s">
        <v>10554</v>
      </c>
      <c r="E179" t="s">
        <v>10555</v>
      </c>
      <c r="F179" t="s">
        <v>1602</v>
      </c>
      <c r="G179" t="s">
        <v>1667</v>
      </c>
      <c r="I179" t="str">
        <f t="shared" si="15"/>
        <v>N/A</v>
      </c>
      <c r="J179">
        <f t="shared" si="16"/>
        <v>-10200000</v>
      </c>
      <c r="K179">
        <f t="shared" si="17"/>
        <v>-16200000</v>
      </c>
      <c r="L179">
        <f t="shared" si="18"/>
        <v>-700000</v>
      </c>
      <c r="M179">
        <f t="shared" si="19"/>
        <v>2100000</v>
      </c>
      <c r="N179">
        <f t="shared" si="20"/>
        <v>-3900000</v>
      </c>
    </row>
    <row r="180" spans="1:14" x14ac:dyDescent="0.3">
      <c r="A180" s="1">
        <v>22</v>
      </c>
      <c r="B180" t="s">
        <v>413</v>
      </c>
      <c r="C180" t="s">
        <v>254</v>
      </c>
      <c r="D180" t="s">
        <v>254</v>
      </c>
      <c r="E180" t="s">
        <v>254</v>
      </c>
      <c r="F180" t="s">
        <v>254</v>
      </c>
      <c r="G180" t="s">
        <v>254</v>
      </c>
      <c r="I180" t="str">
        <f t="shared" si="15"/>
        <v>N/A</v>
      </c>
      <c r="J180" t="str">
        <f t="shared" si="16"/>
        <v>N/A</v>
      </c>
      <c r="K180" t="str">
        <f t="shared" si="17"/>
        <v>N/A</v>
      </c>
      <c r="L180" t="str">
        <f t="shared" si="18"/>
        <v>N/A</v>
      </c>
      <c r="M180" t="str">
        <f t="shared" si="19"/>
        <v>N/A</v>
      </c>
      <c r="N180" t="str">
        <f t="shared" si="20"/>
        <v>N/A</v>
      </c>
    </row>
    <row r="181" spans="1:14" x14ac:dyDescent="0.3">
      <c r="A181" s="1">
        <v>23</v>
      </c>
      <c r="B181" t="s">
        <v>414</v>
      </c>
      <c r="C181" t="s">
        <v>254</v>
      </c>
      <c r="D181" t="s">
        <v>254</v>
      </c>
      <c r="E181" t="s">
        <v>254</v>
      </c>
      <c r="F181" t="s">
        <v>254</v>
      </c>
      <c r="G181" t="s">
        <v>254</v>
      </c>
      <c r="I181" t="str">
        <f t="shared" si="15"/>
        <v>N/A</v>
      </c>
      <c r="J181" t="str">
        <f t="shared" si="16"/>
        <v>N/A</v>
      </c>
      <c r="K181" t="str">
        <f t="shared" si="17"/>
        <v>N/A</v>
      </c>
      <c r="L181" t="str">
        <f t="shared" si="18"/>
        <v>N/A</v>
      </c>
      <c r="M181" t="str">
        <f t="shared" si="19"/>
        <v>N/A</v>
      </c>
      <c r="N181" t="str">
        <f t="shared" si="20"/>
        <v>N/A</v>
      </c>
    </row>
    <row r="182" spans="1:14" x14ac:dyDescent="0.3">
      <c r="A182" s="1">
        <v>24</v>
      </c>
      <c r="B182" t="s">
        <v>415</v>
      </c>
      <c r="C182" t="s">
        <v>10030</v>
      </c>
      <c r="D182" t="s">
        <v>10556</v>
      </c>
      <c r="E182" t="s">
        <v>254</v>
      </c>
      <c r="F182" t="s">
        <v>254</v>
      </c>
      <c r="G182" t="s">
        <v>254</v>
      </c>
      <c r="I182" t="str">
        <f t="shared" si="15"/>
        <v>N/A</v>
      </c>
      <c r="J182">
        <f t="shared" si="16"/>
        <v>-1800000</v>
      </c>
      <c r="K182">
        <f t="shared" si="17"/>
        <v>-200000</v>
      </c>
      <c r="L182" t="str">
        <f t="shared" si="18"/>
        <v>N/A</v>
      </c>
      <c r="M182" t="str">
        <f t="shared" si="19"/>
        <v>N/A</v>
      </c>
      <c r="N182" t="str">
        <f t="shared" si="20"/>
        <v>N/A</v>
      </c>
    </row>
    <row r="183" spans="1:14" x14ac:dyDescent="0.3">
      <c r="A183" s="1">
        <v>25</v>
      </c>
      <c r="B183" t="s">
        <v>416</v>
      </c>
      <c r="C183" t="s">
        <v>10557</v>
      </c>
      <c r="D183" t="s">
        <v>10558</v>
      </c>
      <c r="E183" t="s">
        <v>10559</v>
      </c>
      <c r="F183" t="s">
        <v>10560</v>
      </c>
      <c r="G183" t="s">
        <v>10561</v>
      </c>
      <c r="I183" t="str">
        <f t="shared" si="15"/>
        <v>N/A</v>
      </c>
      <c r="J183">
        <f t="shared" si="16"/>
        <v>172000000</v>
      </c>
      <c r="K183">
        <f t="shared" si="17"/>
        <v>212400000</v>
      </c>
      <c r="L183">
        <f t="shared" si="18"/>
        <v>239100000</v>
      </c>
      <c r="M183">
        <f t="shared" si="19"/>
        <v>241900000</v>
      </c>
      <c r="N183">
        <f t="shared" si="20"/>
        <v>236200000</v>
      </c>
    </row>
    <row r="184" spans="1:14" x14ac:dyDescent="0.3">
      <c r="A184" s="1">
        <v>26</v>
      </c>
      <c r="B184" t="s">
        <v>422</v>
      </c>
      <c r="C184" t="s">
        <v>254</v>
      </c>
      <c r="D184" t="s">
        <v>254</v>
      </c>
      <c r="E184" t="s">
        <v>254</v>
      </c>
      <c r="F184" t="s">
        <v>254</v>
      </c>
      <c r="G184" t="s">
        <v>254</v>
      </c>
      <c r="I184" t="str">
        <f t="shared" si="15"/>
        <v>N/A</v>
      </c>
      <c r="J184" t="str">
        <f t="shared" si="16"/>
        <v>N/A</v>
      </c>
      <c r="K184" t="str">
        <f t="shared" si="17"/>
        <v>N/A</v>
      </c>
      <c r="L184" t="str">
        <f t="shared" si="18"/>
        <v>N/A</v>
      </c>
      <c r="M184" t="str">
        <f t="shared" si="19"/>
        <v>N/A</v>
      </c>
      <c r="N184" t="str">
        <f t="shared" si="20"/>
        <v>N/A</v>
      </c>
    </row>
    <row r="185" spans="1:14" x14ac:dyDescent="0.3">
      <c r="A185" s="1">
        <v>27</v>
      </c>
      <c r="B185" t="s">
        <v>423</v>
      </c>
      <c r="C185" t="s">
        <v>10557</v>
      </c>
      <c r="D185" t="s">
        <v>10558</v>
      </c>
      <c r="E185" t="s">
        <v>10559</v>
      </c>
      <c r="F185" t="s">
        <v>10560</v>
      </c>
      <c r="G185" t="s">
        <v>10561</v>
      </c>
      <c r="I185" t="str">
        <f t="shared" si="15"/>
        <v>N/A</v>
      </c>
      <c r="J185">
        <f t="shared" si="16"/>
        <v>172000000</v>
      </c>
      <c r="K185">
        <f t="shared" si="17"/>
        <v>212400000</v>
      </c>
      <c r="L185">
        <f t="shared" si="18"/>
        <v>239100000</v>
      </c>
      <c r="M185">
        <f t="shared" si="19"/>
        <v>241900000</v>
      </c>
      <c r="N185">
        <f t="shared" si="20"/>
        <v>236200000</v>
      </c>
    </row>
    <row r="186" spans="1:14" x14ac:dyDescent="0.3">
      <c r="A186" s="1">
        <v>28</v>
      </c>
      <c r="B186" t="s">
        <v>424</v>
      </c>
      <c r="C186" t="s">
        <v>254</v>
      </c>
      <c r="D186" t="s">
        <v>10562</v>
      </c>
      <c r="E186" t="s">
        <v>10563</v>
      </c>
      <c r="F186" t="s">
        <v>3920</v>
      </c>
      <c r="G186" t="s">
        <v>10564</v>
      </c>
      <c r="I186" t="str">
        <f t="shared" si="15"/>
        <v>neg_trend</v>
      </c>
      <c r="J186" t="str">
        <f t="shared" si="16"/>
        <v>N/A</v>
      </c>
      <c r="K186">
        <f t="shared" si="17"/>
        <v>0.2349</v>
      </c>
      <c r="L186">
        <f t="shared" si="18"/>
        <v>0.12570000000000001</v>
      </c>
      <c r="M186">
        <f t="shared" si="19"/>
        <v>1.17E-2</v>
      </c>
      <c r="N186">
        <f t="shared" si="20"/>
        <v>-2.3599999999999999E-2</v>
      </c>
    </row>
    <row r="187" spans="1:14" x14ac:dyDescent="0.3">
      <c r="A187" s="1">
        <v>29</v>
      </c>
      <c r="B187" t="s">
        <v>429</v>
      </c>
      <c r="C187" t="s">
        <v>254</v>
      </c>
      <c r="D187" t="s">
        <v>254</v>
      </c>
      <c r="E187" t="s">
        <v>254</v>
      </c>
      <c r="F187" t="s">
        <v>254</v>
      </c>
      <c r="G187" t="s">
        <v>9484</v>
      </c>
      <c r="I187" t="str">
        <f t="shared" si="15"/>
        <v>N/A</v>
      </c>
      <c r="J187" t="str">
        <f t="shared" si="16"/>
        <v>N/A</v>
      </c>
      <c r="K187" t="str">
        <f t="shared" si="17"/>
        <v>N/A</v>
      </c>
      <c r="L187" t="str">
        <f t="shared" si="18"/>
        <v>N/A</v>
      </c>
      <c r="M187" t="str">
        <f t="shared" si="19"/>
        <v>N/A</v>
      </c>
      <c r="N187">
        <f t="shared" si="20"/>
        <v>5.9000000000000004E-2</v>
      </c>
    </row>
    <row r="188" spans="1:14" x14ac:dyDescent="0.3">
      <c r="A188" s="1">
        <v>30</v>
      </c>
      <c r="B188" t="s">
        <v>431</v>
      </c>
      <c r="C188" t="s">
        <v>254</v>
      </c>
      <c r="D188" t="s">
        <v>254</v>
      </c>
      <c r="E188" t="s">
        <v>10565</v>
      </c>
      <c r="F188" t="s">
        <v>5799</v>
      </c>
      <c r="G188" t="s">
        <v>254</v>
      </c>
      <c r="I188" t="str">
        <f t="shared" ref="I188:I251" si="21">IF(AND(K188&gt; J188, L188&gt; K188, M188&gt; L188, N188&gt; M188), "pos_trend", IF(AND(K188&lt; J188, L188&lt; K188, M188&lt; L188, N188&lt; M188), "neg_trend", "N/A"))</f>
        <v>N/A</v>
      </c>
      <c r="J188" t="str">
        <f t="shared" ref="J188:J251" si="22">IFERROR(IF(TRIM(C188)="-", "N/A", IF(RIGHT(C188,1)=")",IF(RIGHT(C188,2)="T)",-1000000000000*VALUE(MID(C188,2,LEN(C188)-3)),IF(RIGHT(C188,2)="M)",-1000000*VALUE(MID(C188,2,LEN(C188)-3)),IF(RIGHT(C188,2)="B)",-1000000000*VALUE(MID(C188,2,LEN(C188)-3)),IF(RIGHT(C188,2)="k)",-1000*VALUE(MID(C188,2,LEN(C188)-3)),VALUE(SUBSTITUTE(C188,",","")))))),IF(RIGHT(C188,1)="T",1000000000000*VALUE(LEFT(C188,LEN(C188)-1)),IF(RIGHT(C188,1)="M",1000000*VALUE(LEFT(C188,LEN(C188)-1)),IF(RIGHT(C188,1)="B",1000000000*VALUE(LEFT(C188,LEN(C188)-1)),IF(RIGHT(C188,1)="%",0.01*VALUE(LEFT(C188,LEN(C188)-1)),IF(RIGHT(C188,1)="k",1000*VALUE(LEFT(C188,LEN(C188)-1)),VALUE(SUBSTITUTE(C188,",",""))))))))),"N/A")</f>
        <v>N/A</v>
      </c>
      <c r="K188" t="str">
        <f t="shared" ref="K188:K251" si="23">IFERROR(IF(TRIM(D188)="-", "N/A", IF(RIGHT(D188,1)=")",IF(RIGHT(D188,2)="T)",-1000000000000*VALUE(MID(D188,2,LEN(D188)-3)),IF(RIGHT(D188,2)="M)",-1000000*VALUE(MID(D188,2,LEN(D188)-3)),IF(RIGHT(D188,2)="B)",-1000000000*VALUE(MID(D188,2,LEN(D188)-3)),IF(RIGHT(D188,2)="k)",-1000*VALUE(MID(D188,2,LEN(D188)-3)),VALUE(SUBSTITUTE(D188,",","")))))),IF(RIGHT(D188,1)="T",1000000000000*VALUE(LEFT(D188,LEN(D188)-1)),IF(RIGHT(D188,1)="M",1000000*VALUE(LEFT(D188,LEN(D188)-1)),IF(RIGHT(D188,1)="B",1000000000*VALUE(LEFT(D188,LEN(D188)-1)),IF(RIGHT(D188,1)="%",0.01*VALUE(LEFT(D188,LEN(D188)-1)),IF(RIGHT(D188,1)="k",1000*VALUE(LEFT(D188,LEN(D188)-1)),VALUE(SUBSTITUTE(D188,",",""))))))))),"N/A")</f>
        <v>N/A</v>
      </c>
      <c r="L188">
        <f t="shared" ref="L188:L251" si="24">IFERROR(IF(TRIM(E188)="-", "N/A", IF(RIGHT(E188,1)=")",IF(RIGHT(E188,2)="T)",-1000000000000*VALUE(MID(E188,2,LEN(E188)-3)),IF(RIGHT(E188,2)="M)",-1000000*VALUE(MID(E188,2,LEN(E188)-3)),IF(RIGHT(E188,2)="B)",-1000000000*VALUE(MID(E188,2,LEN(E188)-3)),IF(RIGHT(E188,2)="k)",-1000*VALUE(MID(E188,2,LEN(E188)-3)),VALUE(SUBSTITUTE(E188,",","")))))),IF(RIGHT(E188,1)="T",1000000000000*VALUE(LEFT(E188,LEN(E188)-1)),IF(RIGHT(E188,1)="M",1000000*VALUE(LEFT(E188,LEN(E188)-1)),IF(RIGHT(E188,1)="B",1000000000*VALUE(LEFT(E188,LEN(E188)-1)),IF(RIGHT(E188,1)="%",0.01*VALUE(LEFT(E188,LEN(E188)-1)),IF(RIGHT(E188,1)="k",1000*VALUE(LEFT(E188,LEN(E188)-1)),VALUE(SUBSTITUTE(E188,",",""))))))))),"N/A")</f>
        <v>-48000000</v>
      </c>
      <c r="M188">
        <f t="shared" ref="M188:M251" si="25">IFERROR(IF(TRIM(F188)="-", "N/A", IF(RIGHT(F188,1)=")",IF(RIGHT(F188,2)="T)",-1000000000000*VALUE(MID(F188,2,LEN(F188)-3)),IF(RIGHT(F188,2)="M)",-1000000*VALUE(MID(F188,2,LEN(F188)-3)),IF(RIGHT(F188,2)="B)",-1000000000*VALUE(MID(F188,2,LEN(F188)-3)),IF(RIGHT(F188,2)="k)",-1000*VALUE(MID(F188,2,LEN(F188)-3)),VALUE(SUBSTITUTE(F188,",","")))))),IF(RIGHT(F188,1)="T",1000000000000*VALUE(LEFT(F188,LEN(F188)-1)),IF(RIGHT(F188,1)="M",1000000*VALUE(LEFT(F188,LEN(F188)-1)),IF(RIGHT(F188,1)="B",1000000000*VALUE(LEFT(F188,LEN(F188)-1)),IF(RIGHT(F188,1)="%",0.01*VALUE(LEFT(F188,LEN(F188)-1)),IF(RIGHT(F188,1)="k",1000*VALUE(LEFT(F188,LEN(F188)-1)),VALUE(SUBSTITUTE(F188,",",""))))))))),"N/A")</f>
        <v>-2600000</v>
      </c>
      <c r="N188" t="str">
        <f t="shared" ref="N188:N251" si="26">IFERROR(IF(TRIM(G188)="-", "N/A", IF(RIGHT(G188,1)=")",IF(RIGHT(G188,2)="T)",-1000000000000*VALUE(MID(G188,2,LEN(G188)-3)),IF(RIGHT(G188,2)="M)",-1000000*VALUE(MID(G188,2,LEN(G188)-3)),IF(RIGHT(G188,2)="B)",-1000000000*VALUE(MID(G188,2,LEN(G188)-3)),IF(RIGHT(G188,2)="k)",-1000*VALUE(MID(G188,2,LEN(G188)-3)),VALUE(SUBSTITUTE(G188,",","")))))),IF(RIGHT(G188,1)="T",1000000000000*VALUE(LEFT(G188,LEN(G188)-1)),IF(RIGHT(G188,1)="M",1000000*VALUE(LEFT(G188,LEN(G188)-1)),IF(RIGHT(G188,1)="B",1000000000*VALUE(LEFT(G188,LEN(G188)-1)),IF(RIGHT(G188,1)="%",0.01*VALUE(LEFT(G188,LEN(G188)-1)),IF(RIGHT(G188,1)="k",1000*VALUE(LEFT(G188,LEN(G188)-1)),VALUE(SUBSTITUTE(G188,",",""))))))))),"N/A")</f>
        <v>N/A</v>
      </c>
    </row>
    <row r="189" spans="1:14" x14ac:dyDescent="0.3">
      <c r="A189" s="1">
        <v>31</v>
      </c>
      <c r="B189" t="s">
        <v>432</v>
      </c>
      <c r="C189" t="s">
        <v>254</v>
      </c>
      <c r="D189" t="s">
        <v>254</v>
      </c>
      <c r="E189" t="s">
        <v>254</v>
      </c>
      <c r="F189" t="s">
        <v>5799</v>
      </c>
      <c r="G189" t="s">
        <v>254</v>
      </c>
      <c r="I189" t="str">
        <f t="shared" si="21"/>
        <v>N/A</v>
      </c>
      <c r="J189" t="str">
        <f t="shared" si="22"/>
        <v>N/A</v>
      </c>
      <c r="K189" t="str">
        <f t="shared" si="23"/>
        <v>N/A</v>
      </c>
      <c r="L189" t="str">
        <f t="shared" si="24"/>
        <v>N/A</v>
      </c>
      <c r="M189">
        <f t="shared" si="25"/>
        <v>-2600000</v>
      </c>
      <c r="N189" t="str">
        <f t="shared" si="26"/>
        <v>N/A</v>
      </c>
    </row>
    <row r="190" spans="1:14" x14ac:dyDescent="0.3">
      <c r="A190" s="1">
        <v>32</v>
      </c>
      <c r="B190" t="s">
        <v>433</v>
      </c>
      <c r="C190" t="s">
        <v>254</v>
      </c>
      <c r="D190" t="s">
        <v>254</v>
      </c>
      <c r="E190" t="s">
        <v>254</v>
      </c>
      <c r="F190" t="s">
        <v>254</v>
      </c>
      <c r="G190" t="s">
        <v>254</v>
      </c>
      <c r="I190" t="str">
        <f t="shared" si="21"/>
        <v>N/A</v>
      </c>
      <c r="J190" t="str">
        <f t="shared" si="22"/>
        <v>N/A</v>
      </c>
      <c r="K190" t="str">
        <f t="shared" si="23"/>
        <v>N/A</v>
      </c>
      <c r="L190" t="str">
        <f t="shared" si="24"/>
        <v>N/A</v>
      </c>
      <c r="M190" t="str">
        <f t="shared" si="25"/>
        <v>N/A</v>
      </c>
      <c r="N190" t="str">
        <f t="shared" si="26"/>
        <v>N/A</v>
      </c>
    </row>
    <row r="191" spans="1:14" x14ac:dyDescent="0.3">
      <c r="A191" s="1">
        <v>33</v>
      </c>
      <c r="B191" t="s">
        <v>434</v>
      </c>
      <c r="C191" t="s">
        <v>254</v>
      </c>
      <c r="D191" t="s">
        <v>254</v>
      </c>
      <c r="E191" t="s">
        <v>10565</v>
      </c>
      <c r="F191" t="s">
        <v>254</v>
      </c>
      <c r="G191" t="s">
        <v>254</v>
      </c>
      <c r="I191" t="str">
        <f t="shared" si="21"/>
        <v>N/A</v>
      </c>
      <c r="J191" t="str">
        <f t="shared" si="22"/>
        <v>N/A</v>
      </c>
      <c r="K191" t="str">
        <f t="shared" si="23"/>
        <v>N/A</v>
      </c>
      <c r="L191">
        <f t="shared" si="24"/>
        <v>-48000000</v>
      </c>
      <c r="M191" t="str">
        <f t="shared" si="25"/>
        <v>N/A</v>
      </c>
      <c r="N191" t="str">
        <f t="shared" si="26"/>
        <v>N/A</v>
      </c>
    </row>
    <row r="192" spans="1:14" x14ac:dyDescent="0.3">
      <c r="A192" s="1">
        <v>34</v>
      </c>
      <c r="B192" t="s">
        <v>435</v>
      </c>
      <c r="C192" t="s">
        <v>10557</v>
      </c>
      <c r="D192" t="s">
        <v>10558</v>
      </c>
      <c r="E192" t="s">
        <v>5255</v>
      </c>
      <c r="F192" t="s">
        <v>10566</v>
      </c>
      <c r="G192" t="s">
        <v>10561</v>
      </c>
      <c r="I192" t="str">
        <f t="shared" si="21"/>
        <v>N/A</v>
      </c>
      <c r="J192">
        <f t="shared" si="22"/>
        <v>172000000</v>
      </c>
      <c r="K192">
        <f t="shared" si="23"/>
        <v>212400000</v>
      </c>
      <c r="L192">
        <f t="shared" si="24"/>
        <v>191100000</v>
      </c>
      <c r="M192">
        <f t="shared" si="25"/>
        <v>239300000</v>
      </c>
      <c r="N192">
        <f t="shared" si="26"/>
        <v>236200000</v>
      </c>
    </row>
    <row r="193" spans="1:14" x14ac:dyDescent="0.3">
      <c r="A193" s="1">
        <v>35</v>
      </c>
      <c r="B193" t="s">
        <v>436</v>
      </c>
      <c r="C193" t="s">
        <v>254</v>
      </c>
      <c r="D193" t="s">
        <v>254</v>
      </c>
      <c r="E193" t="s">
        <v>254</v>
      </c>
      <c r="F193" t="s">
        <v>254</v>
      </c>
      <c r="G193" t="s">
        <v>254</v>
      </c>
      <c r="I193" t="str">
        <f t="shared" si="21"/>
        <v>N/A</v>
      </c>
      <c r="J193" t="str">
        <f t="shared" si="22"/>
        <v>N/A</v>
      </c>
      <c r="K193" t="str">
        <f t="shared" si="23"/>
        <v>N/A</v>
      </c>
      <c r="L193" t="str">
        <f t="shared" si="24"/>
        <v>N/A</v>
      </c>
      <c r="M193" t="str">
        <f t="shared" si="25"/>
        <v>N/A</v>
      </c>
      <c r="N193" t="str">
        <f t="shared" si="26"/>
        <v>N/A</v>
      </c>
    </row>
    <row r="194" spans="1:14" x14ac:dyDescent="0.3">
      <c r="A194" s="1">
        <v>36</v>
      </c>
      <c r="B194" t="s">
        <v>437</v>
      </c>
      <c r="C194" t="s">
        <v>10557</v>
      </c>
      <c r="D194" t="s">
        <v>10558</v>
      </c>
      <c r="E194" t="s">
        <v>5255</v>
      </c>
      <c r="F194" t="s">
        <v>10560</v>
      </c>
      <c r="G194" t="s">
        <v>10561</v>
      </c>
      <c r="I194" t="str">
        <f t="shared" si="21"/>
        <v>N/A</v>
      </c>
      <c r="J194">
        <f t="shared" si="22"/>
        <v>172000000</v>
      </c>
      <c r="K194">
        <f t="shared" si="23"/>
        <v>212400000</v>
      </c>
      <c r="L194">
        <f t="shared" si="24"/>
        <v>191100000</v>
      </c>
      <c r="M194">
        <f t="shared" si="25"/>
        <v>241900000</v>
      </c>
      <c r="N194">
        <f t="shared" si="26"/>
        <v>236200000</v>
      </c>
    </row>
    <row r="195" spans="1:14" x14ac:dyDescent="0.3">
      <c r="A195" s="1">
        <v>37</v>
      </c>
      <c r="B195" t="s">
        <v>438</v>
      </c>
      <c r="C195" t="s">
        <v>10567</v>
      </c>
      <c r="D195" t="s">
        <v>6500</v>
      </c>
      <c r="E195" t="s">
        <v>1770</v>
      </c>
      <c r="F195" t="s">
        <v>10568</v>
      </c>
      <c r="G195" t="s">
        <v>10568</v>
      </c>
      <c r="I195" t="str">
        <f t="shared" si="21"/>
        <v>N/A</v>
      </c>
      <c r="J195">
        <f t="shared" si="22"/>
        <v>1.67</v>
      </c>
      <c r="K195">
        <f t="shared" si="23"/>
        <v>2.06</v>
      </c>
      <c r="L195">
        <f t="shared" si="24"/>
        <v>1.91</v>
      </c>
      <c r="M195">
        <f t="shared" si="25"/>
        <v>2.5</v>
      </c>
      <c r="N195">
        <f t="shared" si="26"/>
        <v>2.5</v>
      </c>
    </row>
    <row r="196" spans="1:14" x14ac:dyDescent="0.3">
      <c r="A196" s="1">
        <v>38</v>
      </c>
      <c r="B196" t="s">
        <v>444</v>
      </c>
      <c r="C196" t="s">
        <v>254</v>
      </c>
      <c r="D196" t="s">
        <v>10569</v>
      </c>
      <c r="E196" t="s">
        <v>10570</v>
      </c>
      <c r="F196" t="s">
        <v>10571</v>
      </c>
      <c r="G196" t="s">
        <v>10572</v>
      </c>
      <c r="I196" t="str">
        <f t="shared" si="21"/>
        <v>N/A</v>
      </c>
      <c r="J196" t="str">
        <f t="shared" si="22"/>
        <v>N/A</v>
      </c>
      <c r="K196">
        <f t="shared" si="23"/>
        <v>0.23350000000000001</v>
      </c>
      <c r="L196">
        <f t="shared" si="24"/>
        <v>-7.2800000000000004E-2</v>
      </c>
      <c r="M196">
        <f t="shared" si="25"/>
        <v>0.30969999999999998</v>
      </c>
      <c r="N196">
        <f t="shared" si="26"/>
        <v>1.3000000000000002E-3</v>
      </c>
    </row>
    <row r="197" spans="1:14" x14ac:dyDescent="0.3">
      <c r="A197" s="1">
        <v>39</v>
      </c>
      <c r="B197" t="s">
        <v>449</v>
      </c>
      <c r="C197" t="s">
        <v>10573</v>
      </c>
      <c r="D197" t="s">
        <v>10574</v>
      </c>
      <c r="E197" t="s">
        <v>10575</v>
      </c>
      <c r="F197" t="s">
        <v>10576</v>
      </c>
      <c r="G197" t="s">
        <v>1495</v>
      </c>
      <c r="I197" t="str">
        <f t="shared" si="21"/>
        <v>neg_trend</v>
      </c>
      <c r="J197">
        <f t="shared" si="22"/>
        <v>103200000</v>
      </c>
      <c r="K197">
        <f t="shared" si="23"/>
        <v>102900000</v>
      </c>
      <c r="L197">
        <f t="shared" si="24"/>
        <v>100200000</v>
      </c>
      <c r="M197">
        <f t="shared" si="25"/>
        <v>96700000</v>
      </c>
      <c r="N197">
        <f t="shared" si="26"/>
        <v>94300000</v>
      </c>
    </row>
    <row r="198" spans="1:14" x14ac:dyDescent="0.3">
      <c r="A198" s="1">
        <v>40</v>
      </c>
      <c r="B198" t="s">
        <v>455</v>
      </c>
      <c r="C198" t="s">
        <v>10577</v>
      </c>
      <c r="D198" t="s">
        <v>10578</v>
      </c>
      <c r="E198" t="s">
        <v>10579</v>
      </c>
      <c r="F198" t="s">
        <v>5628</v>
      </c>
      <c r="G198" t="s">
        <v>10580</v>
      </c>
      <c r="I198" t="str">
        <f t="shared" si="21"/>
        <v>N/A</v>
      </c>
      <c r="J198">
        <f t="shared" si="22"/>
        <v>1.66</v>
      </c>
      <c r="K198">
        <f t="shared" si="23"/>
        <v>2.04</v>
      </c>
      <c r="L198">
        <f t="shared" si="24"/>
        <v>1.89</v>
      </c>
      <c r="M198">
        <f t="shared" si="25"/>
        <v>2.4700000000000002</v>
      </c>
      <c r="N198">
        <f t="shared" si="26"/>
        <v>2.48</v>
      </c>
    </row>
    <row r="199" spans="1:14" x14ac:dyDescent="0.3">
      <c r="A199" s="1">
        <v>41</v>
      </c>
      <c r="B199" t="s">
        <v>461</v>
      </c>
      <c r="C199" t="s">
        <v>254</v>
      </c>
      <c r="D199" t="s">
        <v>10581</v>
      </c>
      <c r="E199" t="s">
        <v>10582</v>
      </c>
      <c r="F199" t="s">
        <v>8897</v>
      </c>
      <c r="G199" t="s">
        <v>3998</v>
      </c>
      <c r="I199" t="str">
        <f t="shared" si="21"/>
        <v>N/A</v>
      </c>
      <c r="J199" t="str">
        <f t="shared" si="22"/>
        <v>N/A</v>
      </c>
      <c r="K199">
        <f t="shared" si="23"/>
        <v>0.22890000000000002</v>
      </c>
      <c r="L199">
        <f t="shared" si="24"/>
        <v>-7.3499999999999996E-2</v>
      </c>
      <c r="M199">
        <f t="shared" si="25"/>
        <v>0.30740000000000001</v>
      </c>
      <c r="N199">
        <f t="shared" si="26"/>
        <v>3.7000000000000002E-3</v>
      </c>
    </row>
    <row r="200" spans="1:14" x14ac:dyDescent="0.3">
      <c r="A200" s="1">
        <v>42</v>
      </c>
      <c r="B200" t="s">
        <v>466</v>
      </c>
      <c r="C200" t="s">
        <v>10583</v>
      </c>
      <c r="D200" t="s">
        <v>10583</v>
      </c>
      <c r="E200" t="s">
        <v>10584</v>
      </c>
      <c r="F200" t="s">
        <v>10585</v>
      </c>
      <c r="G200" t="s">
        <v>8093</v>
      </c>
      <c r="I200" t="str">
        <f t="shared" si="21"/>
        <v>N/A</v>
      </c>
      <c r="J200">
        <f t="shared" si="22"/>
        <v>103900000</v>
      </c>
      <c r="K200">
        <f t="shared" si="23"/>
        <v>103900000</v>
      </c>
      <c r="L200">
        <f t="shared" si="24"/>
        <v>101200000</v>
      </c>
      <c r="M200">
        <f t="shared" si="25"/>
        <v>97900000</v>
      </c>
      <c r="N200">
        <f t="shared" si="26"/>
        <v>95100000</v>
      </c>
    </row>
    <row r="201" spans="1:14" x14ac:dyDescent="0.3">
      <c r="A201" s="1">
        <v>43</v>
      </c>
      <c r="B201" t="s">
        <v>153</v>
      </c>
      <c r="C201" t="s">
        <v>10586</v>
      </c>
      <c r="D201" t="s">
        <v>10587</v>
      </c>
      <c r="E201" t="s">
        <v>10588</v>
      </c>
      <c r="F201" t="s">
        <v>10589</v>
      </c>
      <c r="G201" t="s">
        <v>10590</v>
      </c>
      <c r="I201" t="str">
        <f t="shared" si="21"/>
        <v>N/A</v>
      </c>
      <c r="J201">
        <f t="shared" si="22"/>
        <v>609500000</v>
      </c>
      <c r="K201">
        <f t="shared" si="23"/>
        <v>607100000</v>
      </c>
      <c r="L201">
        <f t="shared" si="24"/>
        <v>579000000</v>
      </c>
      <c r="M201">
        <f t="shared" si="25"/>
        <v>567400000</v>
      </c>
      <c r="N201">
        <f t="shared" si="26"/>
        <v>589600000</v>
      </c>
    </row>
    <row r="202" spans="1:14" x14ac:dyDescent="0.3">
      <c r="A202" s="1">
        <v>44</v>
      </c>
      <c r="B202" t="s">
        <v>477</v>
      </c>
      <c r="C202" t="s">
        <v>254</v>
      </c>
      <c r="D202" t="s">
        <v>10591</v>
      </c>
      <c r="E202" t="s">
        <v>10592</v>
      </c>
      <c r="F202" t="s">
        <v>6631</v>
      </c>
      <c r="G202" t="s">
        <v>10593</v>
      </c>
      <c r="I202" t="str">
        <f t="shared" si="21"/>
        <v>N/A</v>
      </c>
      <c r="J202" t="str">
        <f t="shared" si="22"/>
        <v>N/A</v>
      </c>
      <c r="K202">
        <f t="shared" si="23"/>
        <v>-3.9000000000000003E-3</v>
      </c>
      <c r="L202">
        <f t="shared" si="24"/>
        <v>-4.6300000000000001E-2</v>
      </c>
      <c r="M202">
        <f t="shared" si="25"/>
        <v>-0.02</v>
      </c>
      <c r="N202">
        <f t="shared" si="26"/>
        <v>3.9100000000000003E-2</v>
      </c>
    </row>
    <row r="203" spans="1:14" x14ac:dyDescent="0.3">
      <c r="A203" s="1">
        <v>45</v>
      </c>
      <c r="B203" t="s">
        <v>482</v>
      </c>
      <c r="C203" t="s">
        <v>254</v>
      </c>
      <c r="D203" t="s">
        <v>254</v>
      </c>
      <c r="E203" t="s">
        <v>254</v>
      </c>
      <c r="F203" t="s">
        <v>254</v>
      </c>
      <c r="G203" t="s">
        <v>10594</v>
      </c>
      <c r="I203" t="str">
        <f t="shared" si="21"/>
        <v>N/A</v>
      </c>
      <c r="J203" t="str">
        <f t="shared" si="22"/>
        <v>N/A</v>
      </c>
      <c r="K203" t="str">
        <f t="shared" si="23"/>
        <v>N/A</v>
      </c>
      <c r="L203" t="str">
        <f t="shared" si="24"/>
        <v>N/A</v>
      </c>
      <c r="M203" t="str">
        <f t="shared" si="25"/>
        <v>N/A</v>
      </c>
      <c r="N203">
        <f t="shared" si="26"/>
        <v>0.1472</v>
      </c>
    </row>
    <row r="204" spans="1:14" x14ac:dyDescent="0.3">
      <c r="I204" t="str">
        <f t="shared" si="21"/>
        <v>N/A</v>
      </c>
      <c r="J204" t="str">
        <f t="shared" si="22"/>
        <v>N/A</v>
      </c>
      <c r="K204" t="str">
        <f t="shared" si="23"/>
        <v>N/A</v>
      </c>
      <c r="L204" t="str">
        <f t="shared" si="24"/>
        <v>N/A</v>
      </c>
      <c r="M204" t="str">
        <f t="shared" si="25"/>
        <v>N/A</v>
      </c>
      <c r="N204" t="str">
        <f t="shared" si="26"/>
        <v>N/A</v>
      </c>
    </row>
    <row r="205" spans="1:14" x14ac:dyDescent="0.3">
      <c r="B205" s="1" t="s">
        <v>241</v>
      </c>
      <c r="C205" s="1" t="s">
        <v>242</v>
      </c>
      <c r="D205" s="1" t="s">
        <v>243</v>
      </c>
      <c r="E205" s="1" t="s">
        <v>244</v>
      </c>
      <c r="F205" s="1" t="s">
        <v>245</v>
      </c>
      <c r="G205" s="1" t="s">
        <v>246</v>
      </c>
      <c r="H205" s="1" t="s">
        <v>247</v>
      </c>
      <c r="I205" t="str">
        <f t="shared" si="21"/>
        <v>pos_trend</v>
      </c>
      <c r="J205">
        <f t="shared" si="22"/>
        <v>2012</v>
      </c>
      <c r="K205">
        <f t="shared" si="23"/>
        <v>2013</v>
      </c>
      <c r="L205">
        <f t="shared" si="24"/>
        <v>2014</v>
      </c>
      <c r="M205">
        <f t="shared" si="25"/>
        <v>2015</v>
      </c>
      <c r="N205">
        <f t="shared" si="26"/>
        <v>2016</v>
      </c>
    </row>
    <row r="206" spans="1:14" x14ac:dyDescent="0.3">
      <c r="A206" s="1">
        <v>0</v>
      </c>
      <c r="B206" t="s">
        <v>484</v>
      </c>
      <c r="C206" t="s">
        <v>10595</v>
      </c>
      <c r="D206" t="s">
        <v>10596</v>
      </c>
      <c r="E206" t="s">
        <v>8459</v>
      </c>
      <c r="F206" t="s">
        <v>6781</v>
      </c>
      <c r="G206" t="s">
        <v>10597</v>
      </c>
      <c r="I206" t="str">
        <f t="shared" si="21"/>
        <v>N/A</v>
      </c>
      <c r="J206">
        <f t="shared" si="22"/>
        <v>114100000</v>
      </c>
      <c r="K206">
        <f t="shared" si="23"/>
        <v>141700000</v>
      </c>
      <c r="L206">
        <f t="shared" si="24"/>
        <v>47100000</v>
      </c>
      <c r="M206">
        <f t="shared" si="25"/>
        <v>59200000</v>
      </c>
      <c r="N206">
        <f t="shared" si="26"/>
        <v>74200000</v>
      </c>
    </row>
    <row r="207" spans="1:14" x14ac:dyDescent="0.3">
      <c r="A207" s="1">
        <v>1</v>
      </c>
      <c r="B207" t="s">
        <v>490</v>
      </c>
      <c r="C207" t="s">
        <v>10595</v>
      </c>
      <c r="D207" t="s">
        <v>10596</v>
      </c>
      <c r="E207" t="s">
        <v>8459</v>
      </c>
      <c r="F207" t="s">
        <v>6781</v>
      </c>
      <c r="G207" t="s">
        <v>10597</v>
      </c>
      <c r="I207" t="str">
        <f t="shared" si="21"/>
        <v>N/A</v>
      </c>
      <c r="J207">
        <f t="shared" si="22"/>
        <v>114100000</v>
      </c>
      <c r="K207">
        <f t="shared" si="23"/>
        <v>141700000</v>
      </c>
      <c r="L207">
        <f t="shared" si="24"/>
        <v>47100000</v>
      </c>
      <c r="M207">
        <f t="shared" si="25"/>
        <v>59200000</v>
      </c>
      <c r="N207">
        <f t="shared" si="26"/>
        <v>74200000</v>
      </c>
    </row>
    <row r="208" spans="1:14" x14ac:dyDescent="0.3">
      <c r="A208" s="1">
        <v>2</v>
      </c>
      <c r="B208" t="s">
        <v>491</v>
      </c>
      <c r="C208" t="s">
        <v>254</v>
      </c>
      <c r="D208" t="s">
        <v>254</v>
      </c>
      <c r="E208" t="s">
        <v>254</v>
      </c>
      <c r="F208" t="s">
        <v>254</v>
      </c>
      <c r="G208" t="s">
        <v>254</v>
      </c>
      <c r="I208" t="str">
        <f t="shared" si="21"/>
        <v>N/A</v>
      </c>
      <c r="J208" t="str">
        <f t="shared" si="22"/>
        <v>N/A</v>
      </c>
      <c r="K208" t="str">
        <f t="shared" si="23"/>
        <v>N/A</v>
      </c>
      <c r="L208" t="str">
        <f t="shared" si="24"/>
        <v>N/A</v>
      </c>
      <c r="M208" t="str">
        <f t="shared" si="25"/>
        <v>N/A</v>
      </c>
      <c r="N208" t="str">
        <f t="shared" si="26"/>
        <v>N/A</v>
      </c>
    </row>
    <row r="209" spans="1:14" x14ac:dyDescent="0.3">
      <c r="A209" s="1">
        <v>3</v>
      </c>
      <c r="B209" t="s">
        <v>492</v>
      </c>
      <c r="C209" t="s">
        <v>254</v>
      </c>
      <c r="D209" t="s">
        <v>10598</v>
      </c>
      <c r="E209" t="s">
        <v>10599</v>
      </c>
      <c r="F209" t="s">
        <v>10600</v>
      </c>
      <c r="G209" t="s">
        <v>4258</v>
      </c>
      <c r="I209" t="str">
        <f t="shared" si="21"/>
        <v>N/A</v>
      </c>
      <c r="J209" t="str">
        <f t="shared" si="22"/>
        <v>N/A</v>
      </c>
      <c r="K209">
        <f t="shared" si="23"/>
        <v>0.24190000000000003</v>
      </c>
      <c r="L209">
        <f t="shared" si="24"/>
        <v>-0.66760000000000008</v>
      </c>
      <c r="M209">
        <f t="shared" si="25"/>
        <v>0.25690000000000002</v>
      </c>
      <c r="N209">
        <f t="shared" si="26"/>
        <v>0.25340000000000001</v>
      </c>
    </row>
    <row r="210" spans="1:14" x14ac:dyDescent="0.3">
      <c r="A210" s="1">
        <v>4</v>
      </c>
      <c r="B210" t="s">
        <v>497</v>
      </c>
      <c r="C210" t="s">
        <v>10601</v>
      </c>
      <c r="D210" t="s">
        <v>10602</v>
      </c>
      <c r="E210" t="s">
        <v>6675</v>
      </c>
      <c r="F210" t="s">
        <v>6569</v>
      </c>
      <c r="G210" t="s">
        <v>7118</v>
      </c>
      <c r="I210" t="str">
        <f t="shared" si="21"/>
        <v>N/A</v>
      </c>
      <c r="J210">
        <f t="shared" si="22"/>
        <v>2.7300000000000001E-2</v>
      </c>
      <c r="K210">
        <f t="shared" si="23"/>
        <v>3.4500000000000003E-2</v>
      </c>
      <c r="L210">
        <f t="shared" si="24"/>
        <v>1.3000000000000001E-2</v>
      </c>
      <c r="M210">
        <f t="shared" si="25"/>
        <v>1.7000000000000001E-2</v>
      </c>
      <c r="N210">
        <f t="shared" si="26"/>
        <v>0.02</v>
      </c>
    </row>
    <row r="211" spans="1:14" x14ac:dyDescent="0.3">
      <c r="A211" s="1">
        <v>5</v>
      </c>
      <c r="B211" t="s">
        <v>503</v>
      </c>
      <c r="C211" t="s">
        <v>10603</v>
      </c>
      <c r="D211" t="s">
        <v>10604</v>
      </c>
      <c r="E211" t="s">
        <v>10605</v>
      </c>
      <c r="F211" t="s">
        <v>10606</v>
      </c>
      <c r="G211" t="s">
        <v>10607</v>
      </c>
      <c r="I211" t="str">
        <f t="shared" si="21"/>
        <v>N/A</v>
      </c>
      <c r="J211">
        <f t="shared" si="22"/>
        <v>645200000</v>
      </c>
      <c r="K211">
        <f t="shared" si="23"/>
        <v>615400000</v>
      </c>
      <c r="L211">
        <f t="shared" si="24"/>
        <v>566100000</v>
      </c>
      <c r="M211">
        <f t="shared" si="25"/>
        <v>451300000</v>
      </c>
      <c r="N211">
        <f t="shared" si="26"/>
        <v>461900000</v>
      </c>
    </row>
    <row r="212" spans="1:14" x14ac:dyDescent="0.3">
      <c r="A212" s="1">
        <v>6</v>
      </c>
      <c r="B212" t="s">
        <v>509</v>
      </c>
      <c r="C212" t="s">
        <v>10603</v>
      </c>
      <c r="D212" t="s">
        <v>10604</v>
      </c>
      <c r="E212" t="s">
        <v>10605</v>
      </c>
      <c r="F212" t="s">
        <v>10606</v>
      </c>
      <c r="G212" t="s">
        <v>10607</v>
      </c>
      <c r="I212" t="str">
        <f t="shared" si="21"/>
        <v>N/A</v>
      </c>
      <c r="J212">
        <f t="shared" si="22"/>
        <v>645200000</v>
      </c>
      <c r="K212">
        <f t="shared" si="23"/>
        <v>615400000</v>
      </c>
      <c r="L212">
        <f t="shared" si="24"/>
        <v>566100000</v>
      </c>
      <c r="M212">
        <f t="shared" si="25"/>
        <v>451300000</v>
      </c>
      <c r="N212">
        <f t="shared" si="26"/>
        <v>461900000</v>
      </c>
    </row>
    <row r="213" spans="1:14" x14ac:dyDescent="0.3">
      <c r="A213" s="1">
        <v>7</v>
      </c>
      <c r="B213" t="s">
        <v>515</v>
      </c>
      <c r="C213" t="s">
        <v>10608</v>
      </c>
      <c r="D213" t="s">
        <v>1372</v>
      </c>
      <c r="E213" t="s">
        <v>10609</v>
      </c>
      <c r="F213" t="s">
        <v>10610</v>
      </c>
      <c r="G213" t="s">
        <v>10611</v>
      </c>
      <c r="I213" t="str">
        <f t="shared" si="21"/>
        <v>N/A</v>
      </c>
      <c r="J213">
        <f t="shared" si="22"/>
        <v>674800000</v>
      </c>
      <c r="K213">
        <f t="shared" si="23"/>
        <v>646100000</v>
      </c>
      <c r="L213">
        <f t="shared" si="24"/>
        <v>587100000</v>
      </c>
      <c r="M213">
        <f t="shared" si="25"/>
        <v>455700000</v>
      </c>
      <c r="N213">
        <f t="shared" si="26"/>
        <v>480100000</v>
      </c>
    </row>
    <row r="214" spans="1:14" x14ac:dyDescent="0.3">
      <c r="A214" s="1">
        <v>8</v>
      </c>
      <c r="B214" t="s">
        <v>521</v>
      </c>
      <c r="C214" t="s">
        <v>986</v>
      </c>
      <c r="D214" t="s">
        <v>10612</v>
      </c>
      <c r="E214" t="s">
        <v>10613</v>
      </c>
      <c r="F214" t="s">
        <v>5791</v>
      </c>
      <c r="G214" t="s">
        <v>6053</v>
      </c>
      <c r="I214" t="str">
        <f t="shared" si="21"/>
        <v>N/A</v>
      </c>
      <c r="J214">
        <f t="shared" si="22"/>
        <v>-29600000</v>
      </c>
      <c r="K214">
        <f t="shared" si="23"/>
        <v>-30700000</v>
      </c>
      <c r="L214">
        <f t="shared" si="24"/>
        <v>-21000000</v>
      </c>
      <c r="M214">
        <f t="shared" si="25"/>
        <v>-4400000</v>
      </c>
      <c r="N214">
        <f t="shared" si="26"/>
        <v>-18200000</v>
      </c>
    </row>
    <row r="215" spans="1:14" x14ac:dyDescent="0.3">
      <c r="A215" s="1">
        <v>9</v>
      </c>
      <c r="B215" t="s">
        <v>527</v>
      </c>
      <c r="C215" t="s">
        <v>254</v>
      </c>
      <c r="D215" t="s">
        <v>254</v>
      </c>
      <c r="E215" t="s">
        <v>254</v>
      </c>
      <c r="F215" t="s">
        <v>254</v>
      </c>
      <c r="G215" t="s">
        <v>254</v>
      </c>
      <c r="I215" t="str">
        <f t="shared" si="21"/>
        <v>N/A</v>
      </c>
      <c r="J215" t="str">
        <f t="shared" si="22"/>
        <v>N/A</v>
      </c>
      <c r="K215" t="str">
        <f t="shared" si="23"/>
        <v>N/A</v>
      </c>
      <c r="L215" t="str">
        <f t="shared" si="24"/>
        <v>N/A</v>
      </c>
      <c r="M215" t="str">
        <f t="shared" si="25"/>
        <v>N/A</v>
      </c>
      <c r="N215" t="str">
        <f t="shared" si="26"/>
        <v>N/A</v>
      </c>
    </row>
    <row r="216" spans="1:14" x14ac:dyDescent="0.3">
      <c r="A216" s="1">
        <v>10</v>
      </c>
      <c r="B216" t="s">
        <v>533</v>
      </c>
      <c r="C216" t="s">
        <v>254</v>
      </c>
      <c r="D216" t="s">
        <v>8667</v>
      </c>
      <c r="E216" t="s">
        <v>10614</v>
      </c>
      <c r="F216" t="s">
        <v>10615</v>
      </c>
      <c r="G216" t="s">
        <v>10616</v>
      </c>
      <c r="I216" t="str">
        <f t="shared" si="21"/>
        <v>N/A</v>
      </c>
      <c r="J216" t="str">
        <f t="shared" si="22"/>
        <v>N/A</v>
      </c>
      <c r="K216">
        <f t="shared" si="23"/>
        <v>-4.6200000000000005E-2</v>
      </c>
      <c r="L216">
        <f t="shared" si="24"/>
        <v>-8.0100000000000005E-2</v>
      </c>
      <c r="M216">
        <f t="shared" si="25"/>
        <v>-0.20280000000000001</v>
      </c>
      <c r="N216">
        <f t="shared" si="26"/>
        <v>2.35E-2</v>
      </c>
    </row>
    <row r="217" spans="1:14" x14ac:dyDescent="0.3">
      <c r="A217" s="1">
        <v>11</v>
      </c>
      <c r="B217" t="s">
        <v>538</v>
      </c>
      <c r="C217" t="s">
        <v>10617</v>
      </c>
      <c r="D217" t="s">
        <v>10618</v>
      </c>
      <c r="E217" t="s">
        <v>10619</v>
      </c>
      <c r="F217" t="s">
        <v>10620</v>
      </c>
      <c r="G217" t="s">
        <v>10621</v>
      </c>
      <c r="I217" t="str">
        <f t="shared" si="21"/>
        <v>N/A</v>
      </c>
      <c r="J217">
        <f t="shared" si="22"/>
        <v>7.97</v>
      </c>
      <c r="K217">
        <f t="shared" si="23"/>
        <v>8.17</v>
      </c>
      <c r="L217">
        <f t="shared" si="24"/>
        <v>7.67</v>
      </c>
      <c r="M217">
        <f t="shared" si="25"/>
        <v>9.02</v>
      </c>
      <c r="N217">
        <f t="shared" si="26"/>
        <v>8.67</v>
      </c>
    </row>
    <row r="218" spans="1:14" x14ac:dyDescent="0.3">
      <c r="A218" s="1">
        <v>12</v>
      </c>
      <c r="B218" t="s">
        <v>544</v>
      </c>
      <c r="C218" t="s">
        <v>10622</v>
      </c>
      <c r="D218" t="s">
        <v>10623</v>
      </c>
      <c r="E218" t="s">
        <v>10624</v>
      </c>
      <c r="F218" t="s">
        <v>10625</v>
      </c>
      <c r="G218" t="s">
        <v>10626</v>
      </c>
      <c r="I218" t="str">
        <f t="shared" si="21"/>
        <v>N/A</v>
      </c>
      <c r="J218">
        <f t="shared" si="22"/>
        <v>661900000</v>
      </c>
      <c r="K218">
        <f t="shared" si="23"/>
        <v>648500000</v>
      </c>
      <c r="L218">
        <f t="shared" si="24"/>
        <v>575800000</v>
      </c>
      <c r="M218">
        <f t="shared" si="25"/>
        <v>525900000</v>
      </c>
      <c r="N218">
        <f t="shared" si="26"/>
        <v>549400000</v>
      </c>
    </row>
    <row r="219" spans="1:14" x14ac:dyDescent="0.3">
      <c r="A219" s="1">
        <v>13</v>
      </c>
      <c r="B219" t="s">
        <v>545</v>
      </c>
      <c r="C219" t="s">
        <v>10627</v>
      </c>
      <c r="D219" t="s">
        <v>10628</v>
      </c>
      <c r="E219" t="s">
        <v>5860</v>
      </c>
      <c r="F219" t="s">
        <v>10629</v>
      </c>
      <c r="G219" t="s">
        <v>10630</v>
      </c>
      <c r="I219" t="str">
        <f t="shared" si="21"/>
        <v>N/A</v>
      </c>
      <c r="J219">
        <f t="shared" si="22"/>
        <v>451200000</v>
      </c>
      <c r="K219">
        <f t="shared" si="23"/>
        <v>432900000</v>
      </c>
      <c r="L219">
        <f t="shared" si="24"/>
        <v>381900000</v>
      </c>
      <c r="M219">
        <f t="shared" si="25"/>
        <v>356600000</v>
      </c>
      <c r="N219">
        <f t="shared" si="26"/>
        <v>377200000</v>
      </c>
    </row>
    <row r="220" spans="1:14" x14ac:dyDescent="0.3">
      <c r="A220" s="1">
        <v>14</v>
      </c>
      <c r="B220" t="s">
        <v>546</v>
      </c>
      <c r="C220" t="s">
        <v>254</v>
      </c>
      <c r="D220" t="s">
        <v>254</v>
      </c>
      <c r="E220" t="s">
        <v>254</v>
      </c>
      <c r="F220" t="s">
        <v>254</v>
      </c>
      <c r="G220" t="s">
        <v>254</v>
      </c>
      <c r="I220" t="str">
        <f t="shared" si="21"/>
        <v>N/A</v>
      </c>
      <c r="J220" t="str">
        <f t="shared" si="22"/>
        <v>N/A</v>
      </c>
      <c r="K220" t="str">
        <f t="shared" si="23"/>
        <v>N/A</v>
      </c>
      <c r="L220" t="str">
        <f t="shared" si="24"/>
        <v>N/A</v>
      </c>
      <c r="M220" t="str">
        <f t="shared" si="25"/>
        <v>N/A</v>
      </c>
      <c r="N220" t="str">
        <f t="shared" si="26"/>
        <v>N/A</v>
      </c>
    </row>
    <row r="221" spans="1:14" x14ac:dyDescent="0.3">
      <c r="A221" s="1">
        <v>15</v>
      </c>
      <c r="B221" t="s">
        <v>547</v>
      </c>
      <c r="C221" t="s">
        <v>10631</v>
      </c>
      <c r="D221" t="s">
        <v>10632</v>
      </c>
      <c r="E221" t="s">
        <v>10633</v>
      </c>
      <c r="F221" t="s">
        <v>10634</v>
      </c>
      <c r="G221" t="s">
        <v>10635</v>
      </c>
      <c r="I221" t="str">
        <f t="shared" si="21"/>
        <v>N/A</v>
      </c>
      <c r="J221">
        <f t="shared" si="22"/>
        <v>210700000</v>
      </c>
      <c r="K221">
        <f t="shared" si="23"/>
        <v>215600000</v>
      </c>
      <c r="L221">
        <f t="shared" si="24"/>
        <v>193900000</v>
      </c>
      <c r="M221">
        <f t="shared" si="25"/>
        <v>169300000</v>
      </c>
      <c r="N221">
        <f t="shared" si="26"/>
        <v>172200000</v>
      </c>
    </row>
    <row r="222" spans="1:14" x14ac:dyDescent="0.3">
      <c r="A222" s="1">
        <v>16</v>
      </c>
      <c r="B222" t="s">
        <v>548</v>
      </c>
      <c r="C222" t="s">
        <v>254</v>
      </c>
      <c r="D222" t="s">
        <v>254</v>
      </c>
      <c r="E222" t="s">
        <v>254</v>
      </c>
      <c r="F222" t="s">
        <v>254</v>
      </c>
      <c r="G222" t="s">
        <v>254</v>
      </c>
      <c r="I222" t="str">
        <f t="shared" si="21"/>
        <v>N/A</v>
      </c>
      <c r="J222" t="str">
        <f t="shared" si="22"/>
        <v>N/A</v>
      </c>
      <c r="K222" t="str">
        <f t="shared" si="23"/>
        <v>N/A</v>
      </c>
      <c r="L222" t="str">
        <f t="shared" si="24"/>
        <v>N/A</v>
      </c>
      <c r="M222" t="str">
        <f t="shared" si="25"/>
        <v>N/A</v>
      </c>
      <c r="N222" t="str">
        <f t="shared" si="26"/>
        <v>N/A</v>
      </c>
    </row>
    <row r="223" spans="1:14" x14ac:dyDescent="0.3">
      <c r="A223" s="1">
        <v>17</v>
      </c>
      <c r="B223" t="s">
        <v>549</v>
      </c>
      <c r="C223" t="s">
        <v>10636</v>
      </c>
      <c r="D223" t="s">
        <v>10637</v>
      </c>
      <c r="E223" t="s">
        <v>10638</v>
      </c>
      <c r="F223" t="s">
        <v>10639</v>
      </c>
      <c r="G223" t="s">
        <v>10640</v>
      </c>
      <c r="I223" t="str">
        <f t="shared" si="21"/>
        <v>neg_trend</v>
      </c>
      <c r="J223">
        <f t="shared" si="22"/>
        <v>103800000</v>
      </c>
      <c r="K223">
        <f t="shared" si="23"/>
        <v>98900000</v>
      </c>
      <c r="L223">
        <f t="shared" si="24"/>
        <v>98800000</v>
      </c>
      <c r="M223">
        <f t="shared" si="25"/>
        <v>82600000</v>
      </c>
      <c r="N223">
        <f t="shared" si="26"/>
        <v>80000000</v>
      </c>
    </row>
    <row r="224" spans="1:14" x14ac:dyDescent="0.3">
      <c r="A224" s="1">
        <v>18</v>
      </c>
      <c r="B224" t="s">
        <v>555</v>
      </c>
      <c r="C224" t="s">
        <v>10636</v>
      </c>
      <c r="D224" t="s">
        <v>10637</v>
      </c>
      <c r="E224" t="s">
        <v>10638</v>
      </c>
      <c r="F224" t="s">
        <v>10639</v>
      </c>
      <c r="G224" t="s">
        <v>10640</v>
      </c>
      <c r="I224" t="str">
        <f t="shared" si="21"/>
        <v>neg_trend</v>
      </c>
      <c r="J224">
        <f t="shared" si="22"/>
        <v>103800000</v>
      </c>
      <c r="K224">
        <f t="shared" si="23"/>
        <v>98900000</v>
      </c>
      <c r="L224">
        <f t="shared" si="24"/>
        <v>98800000</v>
      </c>
      <c r="M224">
        <f t="shared" si="25"/>
        <v>82600000</v>
      </c>
      <c r="N224">
        <f t="shared" si="26"/>
        <v>80000000</v>
      </c>
    </row>
    <row r="225" spans="1:14" x14ac:dyDescent="0.3">
      <c r="A225" s="1">
        <v>19</v>
      </c>
      <c r="B225" t="s">
        <v>561</v>
      </c>
      <c r="C225" t="s">
        <v>1440</v>
      </c>
      <c r="D225" t="s">
        <v>7646</v>
      </c>
      <c r="E225" t="s">
        <v>3854</v>
      </c>
      <c r="F225" t="s">
        <v>4685</v>
      </c>
      <c r="G225" t="s">
        <v>1462</v>
      </c>
      <c r="I225" t="str">
        <f t="shared" si="21"/>
        <v>N/A</v>
      </c>
      <c r="J225">
        <f t="shared" si="22"/>
        <v>1530000000</v>
      </c>
      <c r="K225">
        <f t="shared" si="23"/>
        <v>1500000000</v>
      </c>
      <c r="L225">
        <f t="shared" si="24"/>
        <v>1290000000</v>
      </c>
      <c r="M225">
        <f t="shared" si="25"/>
        <v>1120000000</v>
      </c>
      <c r="N225">
        <f t="shared" si="26"/>
        <v>1170000000</v>
      </c>
    </row>
    <row r="226" spans="1:14" x14ac:dyDescent="0.3">
      <c r="I226" t="str">
        <f t="shared" si="21"/>
        <v>N/A</v>
      </c>
      <c r="J226" t="str">
        <f t="shared" si="22"/>
        <v>N/A</v>
      </c>
      <c r="K226" t="str">
        <f t="shared" si="23"/>
        <v>N/A</v>
      </c>
      <c r="L226" t="str">
        <f t="shared" si="24"/>
        <v>N/A</v>
      </c>
      <c r="M226" t="str">
        <f t="shared" si="25"/>
        <v>N/A</v>
      </c>
      <c r="N226" t="str">
        <f t="shared" si="26"/>
        <v>N/A</v>
      </c>
    </row>
    <row r="227" spans="1:14" x14ac:dyDescent="0.3">
      <c r="B227" s="1" t="s">
        <v>307</v>
      </c>
      <c r="C227" s="1" t="s">
        <v>242</v>
      </c>
      <c r="D227" s="1" t="s">
        <v>243</v>
      </c>
      <c r="E227" s="1" t="s">
        <v>244</v>
      </c>
      <c r="F227" s="1" t="s">
        <v>245</v>
      </c>
      <c r="G227" s="1" t="s">
        <v>246</v>
      </c>
      <c r="H227" s="1" t="s">
        <v>247</v>
      </c>
      <c r="I227" t="str">
        <f t="shared" si="21"/>
        <v>pos_trend</v>
      </c>
      <c r="J227">
        <f t="shared" si="22"/>
        <v>2012</v>
      </c>
      <c r="K227">
        <f t="shared" si="23"/>
        <v>2013</v>
      </c>
      <c r="L227">
        <f t="shared" si="24"/>
        <v>2014</v>
      </c>
      <c r="M227">
        <f t="shared" si="25"/>
        <v>2015</v>
      </c>
      <c r="N227">
        <f t="shared" si="26"/>
        <v>2016</v>
      </c>
    </row>
    <row r="228" spans="1:14" x14ac:dyDescent="0.3">
      <c r="A228" s="1">
        <v>0</v>
      </c>
      <c r="B228" t="s">
        <v>567</v>
      </c>
      <c r="C228" t="s">
        <v>1441</v>
      </c>
      <c r="D228" t="s">
        <v>4056</v>
      </c>
      <c r="E228" t="s">
        <v>749</v>
      </c>
      <c r="F228" t="s">
        <v>5420</v>
      </c>
      <c r="G228" t="s">
        <v>4056</v>
      </c>
      <c r="I228" t="str">
        <f t="shared" si="21"/>
        <v>N/A</v>
      </c>
      <c r="J228">
        <f t="shared" si="22"/>
        <v>1350000000</v>
      </c>
      <c r="K228">
        <f t="shared" si="23"/>
        <v>1280000000</v>
      </c>
      <c r="L228">
        <f t="shared" si="24"/>
        <v>1140000000</v>
      </c>
      <c r="M228">
        <f t="shared" si="25"/>
        <v>1210000000</v>
      </c>
      <c r="N228">
        <f t="shared" si="26"/>
        <v>1280000000</v>
      </c>
    </row>
    <row r="229" spans="1:14" x14ac:dyDescent="0.3">
      <c r="A229" s="1">
        <v>1</v>
      </c>
      <c r="B229" t="s">
        <v>573</v>
      </c>
      <c r="C229" t="s">
        <v>7564</v>
      </c>
      <c r="D229" t="s">
        <v>10641</v>
      </c>
      <c r="E229" t="s">
        <v>10642</v>
      </c>
      <c r="F229" t="s">
        <v>10643</v>
      </c>
      <c r="G229" t="s">
        <v>6554</v>
      </c>
      <c r="I229" t="str">
        <f t="shared" si="21"/>
        <v>N/A</v>
      </c>
      <c r="J229">
        <f t="shared" si="22"/>
        <v>2500000000</v>
      </c>
      <c r="K229">
        <f t="shared" si="23"/>
        <v>2540000000</v>
      </c>
      <c r="L229">
        <f t="shared" si="24"/>
        <v>2310000000</v>
      </c>
      <c r="M229">
        <f t="shared" si="25"/>
        <v>2420000000</v>
      </c>
      <c r="N229">
        <f t="shared" si="26"/>
        <v>2620000000</v>
      </c>
    </row>
    <row r="230" spans="1:14" x14ac:dyDescent="0.3">
      <c r="A230" s="1">
        <v>2</v>
      </c>
      <c r="B230" t="s">
        <v>579</v>
      </c>
      <c r="C230" t="s">
        <v>10644</v>
      </c>
      <c r="D230" t="s">
        <v>10645</v>
      </c>
      <c r="E230" t="s">
        <v>10646</v>
      </c>
      <c r="F230" t="s">
        <v>1419</v>
      </c>
      <c r="G230" t="s">
        <v>10647</v>
      </c>
      <c r="I230" t="str">
        <f t="shared" si="21"/>
        <v>N/A</v>
      </c>
      <c r="J230">
        <f t="shared" si="22"/>
        <v>623200000</v>
      </c>
      <c r="K230">
        <f t="shared" si="23"/>
        <v>624400000</v>
      </c>
      <c r="L230">
        <f t="shared" si="24"/>
        <v>552300000</v>
      </c>
      <c r="M230">
        <f t="shared" si="25"/>
        <v>589300000</v>
      </c>
      <c r="N230">
        <f t="shared" si="26"/>
        <v>620200000</v>
      </c>
    </row>
    <row r="231" spans="1:14" x14ac:dyDescent="0.3">
      <c r="A231" s="1">
        <v>3</v>
      </c>
      <c r="B231" t="s">
        <v>585</v>
      </c>
      <c r="C231" t="s">
        <v>10648</v>
      </c>
      <c r="D231" t="s">
        <v>10649</v>
      </c>
      <c r="E231" t="s">
        <v>10650</v>
      </c>
      <c r="F231" t="s">
        <v>10651</v>
      </c>
      <c r="G231" t="s">
        <v>10140</v>
      </c>
      <c r="I231" t="str">
        <f t="shared" si="21"/>
        <v>neg_trend</v>
      </c>
      <c r="J231">
        <f t="shared" si="22"/>
        <v>78400000</v>
      </c>
      <c r="K231">
        <f t="shared" si="23"/>
        <v>73700000</v>
      </c>
      <c r="L231">
        <f t="shared" si="24"/>
        <v>61500000</v>
      </c>
      <c r="M231">
        <f t="shared" si="25"/>
        <v>53300000</v>
      </c>
      <c r="N231">
        <f t="shared" si="26"/>
        <v>51800000</v>
      </c>
    </row>
    <row r="232" spans="1:14" x14ac:dyDescent="0.3">
      <c r="A232" s="1">
        <v>4</v>
      </c>
      <c r="B232" t="s">
        <v>589</v>
      </c>
      <c r="C232" t="s">
        <v>254</v>
      </c>
      <c r="D232" t="s">
        <v>254</v>
      </c>
      <c r="E232" t="s">
        <v>254</v>
      </c>
      <c r="F232" t="s">
        <v>254</v>
      </c>
      <c r="G232" t="s">
        <v>254</v>
      </c>
      <c r="I232" t="str">
        <f t="shared" si="21"/>
        <v>N/A</v>
      </c>
      <c r="J232" t="str">
        <f t="shared" si="22"/>
        <v>N/A</v>
      </c>
      <c r="K232" t="str">
        <f t="shared" si="23"/>
        <v>N/A</v>
      </c>
      <c r="L232" t="str">
        <f t="shared" si="24"/>
        <v>N/A</v>
      </c>
      <c r="M232" t="str">
        <f t="shared" si="25"/>
        <v>N/A</v>
      </c>
      <c r="N232" t="str">
        <f t="shared" si="26"/>
        <v>N/A</v>
      </c>
    </row>
    <row r="233" spans="1:14" x14ac:dyDescent="0.3">
      <c r="A233" s="1">
        <v>5</v>
      </c>
      <c r="B233" t="s">
        <v>593</v>
      </c>
      <c r="C233" t="s">
        <v>254</v>
      </c>
      <c r="D233" t="s">
        <v>254</v>
      </c>
      <c r="E233" t="s">
        <v>254</v>
      </c>
      <c r="F233" t="s">
        <v>254</v>
      </c>
      <c r="G233" t="s">
        <v>254</v>
      </c>
      <c r="I233" t="str">
        <f t="shared" si="21"/>
        <v>N/A</v>
      </c>
      <c r="J233" t="str">
        <f t="shared" si="22"/>
        <v>N/A</v>
      </c>
      <c r="K233" t="str">
        <f t="shared" si="23"/>
        <v>N/A</v>
      </c>
      <c r="L233" t="str">
        <f t="shared" si="24"/>
        <v>N/A</v>
      </c>
      <c r="M233" t="str">
        <f t="shared" si="25"/>
        <v>N/A</v>
      </c>
      <c r="N233" t="str">
        <f t="shared" si="26"/>
        <v>N/A</v>
      </c>
    </row>
    <row r="234" spans="1:14" x14ac:dyDescent="0.3">
      <c r="A234" s="1">
        <v>6</v>
      </c>
      <c r="B234" t="s">
        <v>599</v>
      </c>
      <c r="C234" t="s">
        <v>752</v>
      </c>
      <c r="D234" t="s">
        <v>611</v>
      </c>
      <c r="E234" t="s">
        <v>1462</v>
      </c>
      <c r="F234" t="s">
        <v>5420</v>
      </c>
      <c r="G234" t="s">
        <v>1513</v>
      </c>
      <c r="I234" t="str">
        <f t="shared" si="21"/>
        <v>N/A</v>
      </c>
      <c r="J234">
        <f t="shared" si="22"/>
        <v>1150000000</v>
      </c>
      <c r="K234">
        <f t="shared" si="23"/>
        <v>1250000000</v>
      </c>
      <c r="L234">
        <f t="shared" si="24"/>
        <v>1170000000</v>
      </c>
      <c r="M234">
        <f t="shared" si="25"/>
        <v>1210000000</v>
      </c>
      <c r="N234">
        <f t="shared" si="26"/>
        <v>1340000000</v>
      </c>
    </row>
    <row r="235" spans="1:14" x14ac:dyDescent="0.3">
      <c r="A235" s="1">
        <v>7</v>
      </c>
      <c r="B235" t="s">
        <v>605</v>
      </c>
      <c r="C235" t="s">
        <v>254</v>
      </c>
      <c r="D235" t="s">
        <v>3507</v>
      </c>
      <c r="E235" t="s">
        <v>1973</v>
      </c>
      <c r="F235" t="s">
        <v>411</v>
      </c>
      <c r="G235" t="s">
        <v>3271</v>
      </c>
      <c r="I235" t="str">
        <f t="shared" si="21"/>
        <v>N/A</v>
      </c>
      <c r="J235" t="str">
        <f t="shared" si="22"/>
        <v>N/A</v>
      </c>
      <c r="K235">
        <f t="shared" si="23"/>
        <v>7700000</v>
      </c>
      <c r="L235">
        <f t="shared" si="24"/>
        <v>8000000</v>
      </c>
      <c r="M235">
        <f t="shared" si="25"/>
        <v>5400000</v>
      </c>
      <c r="N235">
        <f t="shared" si="26"/>
        <v>6200000</v>
      </c>
    </row>
    <row r="236" spans="1:14" x14ac:dyDescent="0.3">
      <c r="A236" s="1">
        <v>8</v>
      </c>
      <c r="B236" t="s">
        <v>606</v>
      </c>
      <c r="C236" t="s">
        <v>254</v>
      </c>
      <c r="D236" t="s">
        <v>254</v>
      </c>
      <c r="E236" t="s">
        <v>254</v>
      </c>
      <c r="F236" t="s">
        <v>254</v>
      </c>
      <c r="G236" t="s">
        <v>254</v>
      </c>
      <c r="I236" t="str">
        <f t="shared" si="21"/>
        <v>N/A</v>
      </c>
      <c r="J236" t="str">
        <f t="shared" si="22"/>
        <v>N/A</v>
      </c>
      <c r="K236" t="str">
        <f t="shared" si="23"/>
        <v>N/A</v>
      </c>
      <c r="L236" t="str">
        <f t="shared" si="24"/>
        <v>N/A</v>
      </c>
      <c r="M236" t="str">
        <f t="shared" si="25"/>
        <v>N/A</v>
      </c>
      <c r="N236" t="str">
        <f t="shared" si="26"/>
        <v>N/A</v>
      </c>
    </row>
    <row r="237" spans="1:14" x14ac:dyDescent="0.3">
      <c r="A237" s="1">
        <v>9</v>
      </c>
      <c r="B237" t="s">
        <v>607</v>
      </c>
      <c r="C237" t="s">
        <v>254</v>
      </c>
      <c r="D237" t="s">
        <v>254</v>
      </c>
      <c r="E237" t="s">
        <v>254</v>
      </c>
      <c r="F237" t="s">
        <v>254</v>
      </c>
      <c r="G237" t="s">
        <v>254</v>
      </c>
      <c r="I237" t="str">
        <f t="shared" si="21"/>
        <v>N/A</v>
      </c>
      <c r="J237" t="str">
        <f t="shared" si="22"/>
        <v>N/A</v>
      </c>
      <c r="K237" t="str">
        <f t="shared" si="23"/>
        <v>N/A</v>
      </c>
      <c r="L237" t="str">
        <f t="shared" si="24"/>
        <v>N/A</v>
      </c>
      <c r="M237" t="str">
        <f t="shared" si="25"/>
        <v>N/A</v>
      </c>
      <c r="N237" t="str">
        <f t="shared" si="26"/>
        <v>N/A</v>
      </c>
    </row>
    <row r="238" spans="1:14" x14ac:dyDescent="0.3">
      <c r="A238" s="1">
        <v>10</v>
      </c>
      <c r="B238" t="s">
        <v>608</v>
      </c>
      <c r="C238" t="s">
        <v>10652</v>
      </c>
      <c r="D238" t="s">
        <v>10652</v>
      </c>
      <c r="E238" t="s">
        <v>1242</v>
      </c>
      <c r="F238" t="s">
        <v>610</v>
      </c>
      <c r="G238" t="s">
        <v>1472</v>
      </c>
      <c r="I238" t="str">
        <f t="shared" si="21"/>
        <v>N/A</v>
      </c>
      <c r="J238">
        <f t="shared" si="22"/>
        <v>1240000000</v>
      </c>
      <c r="K238">
        <f t="shared" si="23"/>
        <v>1240000000</v>
      </c>
      <c r="L238">
        <f t="shared" si="24"/>
        <v>1130000000</v>
      </c>
      <c r="M238">
        <f t="shared" si="25"/>
        <v>1100000000</v>
      </c>
      <c r="N238">
        <f t="shared" si="26"/>
        <v>1180000000</v>
      </c>
    </row>
    <row r="239" spans="1:14" x14ac:dyDescent="0.3">
      <c r="A239" s="1">
        <v>11</v>
      </c>
      <c r="B239" t="s">
        <v>614</v>
      </c>
      <c r="C239" t="s">
        <v>251</v>
      </c>
      <c r="D239" t="s">
        <v>252</v>
      </c>
      <c r="E239" t="s">
        <v>10653</v>
      </c>
      <c r="F239" t="s">
        <v>10654</v>
      </c>
      <c r="G239" t="s">
        <v>251</v>
      </c>
      <c r="I239" t="str">
        <f t="shared" si="21"/>
        <v>N/A</v>
      </c>
      <c r="J239">
        <f t="shared" si="22"/>
        <v>1030000000</v>
      </c>
      <c r="K239">
        <f t="shared" si="23"/>
        <v>1050000000</v>
      </c>
      <c r="L239">
        <f t="shared" si="24"/>
        <v>963100000</v>
      </c>
      <c r="M239">
        <f t="shared" si="25"/>
        <v>949500000</v>
      </c>
      <c r="N239">
        <f t="shared" si="26"/>
        <v>1030000000</v>
      </c>
    </row>
    <row r="240" spans="1:14" x14ac:dyDescent="0.3">
      <c r="A240" s="1">
        <v>12</v>
      </c>
      <c r="B240" t="s">
        <v>620</v>
      </c>
      <c r="C240" t="s">
        <v>1498</v>
      </c>
      <c r="D240" t="s">
        <v>10655</v>
      </c>
      <c r="E240" t="s">
        <v>10656</v>
      </c>
      <c r="F240" t="s">
        <v>10657</v>
      </c>
      <c r="G240" t="s">
        <v>10658</v>
      </c>
      <c r="I240" t="str">
        <f t="shared" si="21"/>
        <v>N/A</v>
      </c>
      <c r="J240">
        <f t="shared" si="22"/>
        <v>201200000</v>
      </c>
      <c r="K240">
        <f t="shared" si="23"/>
        <v>190600000</v>
      </c>
      <c r="L240">
        <f t="shared" si="24"/>
        <v>168600000</v>
      </c>
      <c r="M240">
        <f t="shared" si="25"/>
        <v>149800000</v>
      </c>
      <c r="N240">
        <f t="shared" si="26"/>
        <v>155200000</v>
      </c>
    </row>
    <row r="241" spans="1:14" x14ac:dyDescent="0.3">
      <c r="A241" s="1">
        <v>13</v>
      </c>
      <c r="B241" t="s">
        <v>626</v>
      </c>
      <c r="C241" t="s">
        <v>10659</v>
      </c>
      <c r="D241" t="s">
        <v>10660</v>
      </c>
      <c r="E241" t="s">
        <v>10661</v>
      </c>
      <c r="F241" t="s">
        <v>10662</v>
      </c>
      <c r="G241" t="s">
        <v>7675</v>
      </c>
      <c r="I241" t="str">
        <f t="shared" si="21"/>
        <v>N/A</v>
      </c>
      <c r="J241">
        <f t="shared" si="22"/>
        <v>73900000</v>
      </c>
      <c r="K241">
        <f t="shared" si="23"/>
        <v>70900000</v>
      </c>
      <c r="L241">
        <f t="shared" si="24"/>
        <v>44700000</v>
      </c>
      <c r="M241">
        <f t="shared" si="25"/>
        <v>59800000</v>
      </c>
      <c r="N241">
        <f t="shared" si="26"/>
        <v>76200000</v>
      </c>
    </row>
    <row r="242" spans="1:14" x14ac:dyDescent="0.3">
      <c r="A242" s="1">
        <v>14</v>
      </c>
      <c r="B242" t="s">
        <v>632</v>
      </c>
      <c r="C242" t="s">
        <v>10659</v>
      </c>
      <c r="D242" t="s">
        <v>10660</v>
      </c>
      <c r="E242" t="s">
        <v>10661</v>
      </c>
      <c r="F242" t="s">
        <v>10662</v>
      </c>
      <c r="G242" t="s">
        <v>7675</v>
      </c>
      <c r="I242" t="str">
        <f t="shared" si="21"/>
        <v>N/A</v>
      </c>
      <c r="J242">
        <f t="shared" si="22"/>
        <v>73900000</v>
      </c>
      <c r="K242">
        <f t="shared" si="23"/>
        <v>70900000</v>
      </c>
      <c r="L242">
        <f t="shared" si="24"/>
        <v>44700000</v>
      </c>
      <c r="M242">
        <f t="shared" si="25"/>
        <v>59800000</v>
      </c>
      <c r="N242">
        <f t="shared" si="26"/>
        <v>76200000</v>
      </c>
    </row>
    <row r="243" spans="1:14" x14ac:dyDescent="0.3">
      <c r="A243" s="1">
        <v>15</v>
      </c>
      <c r="B243" t="s">
        <v>635</v>
      </c>
      <c r="C243" t="s">
        <v>10481</v>
      </c>
      <c r="D243" t="s">
        <v>1573</v>
      </c>
      <c r="E243" t="s">
        <v>10663</v>
      </c>
      <c r="F243" t="s">
        <v>6484</v>
      </c>
      <c r="G243" t="s">
        <v>10664</v>
      </c>
      <c r="I243" t="str">
        <f t="shared" si="21"/>
        <v>N/A</v>
      </c>
      <c r="J243">
        <f t="shared" si="22"/>
        <v>4190000000.0000005</v>
      </c>
      <c r="K243">
        <f t="shared" si="23"/>
        <v>4110000000.0000005</v>
      </c>
      <c r="L243">
        <f t="shared" si="24"/>
        <v>3620000000</v>
      </c>
      <c r="M243">
        <f t="shared" si="25"/>
        <v>3490000000</v>
      </c>
      <c r="N243">
        <f t="shared" si="26"/>
        <v>3720000000</v>
      </c>
    </row>
    <row r="244" spans="1:14" x14ac:dyDescent="0.3">
      <c r="A244" s="1">
        <v>16</v>
      </c>
      <c r="B244" t="s">
        <v>640</v>
      </c>
      <c r="C244" t="s">
        <v>254</v>
      </c>
      <c r="D244" t="s">
        <v>10665</v>
      </c>
      <c r="E244" t="s">
        <v>10666</v>
      </c>
      <c r="F244" t="s">
        <v>10667</v>
      </c>
      <c r="G244" t="s">
        <v>10668</v>
      </c>
      <c r="I244" t="str">
        <f t="shared" si="21"/>
        <v>N/A</v>
      </c>
      <c r="J244" t="str">
        <f t="shared" si="22"/>
        <v>N/A</v>
      </c>
      <c r="K244">
        <f t="shared" si="23"/>
        <v>-1.8000000000000002E-2</v>
      </c>
      <c r="L244">
        <f t="shared" si="24"/>
        <v>-0.12050000000000001</v>
      </c>
      <c r="M244">
        <f t="shared" si="25"/>
        <v>-3.4700000000000002E-2</v>
      </c>
      <c r="N244">
        <f t="shared" si="26"/>
        <v>6.4699999999999994E-2</v>
      </c>
    </row>
    <row r="245" spans="1:14" x14ac:dyDescent="0.3">
      <c r="I245" t="str">
        <f t="shared" si="21"/>
        <v>N/A</v>
      </c>
      <c r="J245" t="str">
        <f t="shared" si="22"/>
        <v>N/A</v>
      </c>
      <c r="K245" t="str">
        <f t="shared" si="23"/>
        <v>N/A</v>
      </c>
      <c r="L245" t="str">
        <f t="shared" si="24"/>
        <v>N/A</v>
      </c>
      <c r="M245" t="str">
        <f t="shared" si="25"/>
        <v>N/A</v>
      </c>
      <c r="N245" t="str">
        <f t="shared" si="26"/>
        <v>N/A</v>
      </c>
    </row>
    <row r="246" spans="1:14" x14ac:dyDescent="0.3">
      <c r="B246" s="1" t="s">
        <v>307</v>
      </c>
      <c r="C246" s="1" t="s">
        <v>242</v>
      </c>
      <c r="D246" s="1" t="s">
        <v>243</v>
      </c>
      <c r="E246" s="1" t="s">
        <v>244</v>
      </c>
      <c r="F246" s="1" t="s">
        <v>245</v>
      </c>
      <c r="G246" s="1" t="s">
        <v>246</v>
      </c>
      <c r="H246" s="1" t="s">
        <v>247</v>
      </c>
      <c r="I246" t="str">
        <f t="shared" si="21"/>
        <v>pos_trend</v>
      </c>
      <c r="J246">
        <f t="shared" si="22"/>
        <v>2012</v>
      </c>
      <c r="K246">
        <f t="shared" si="23"/>
        <v>2013</v>
      </c>
      <c r="L246">
        <f t="shared" si="24"/>
        <v>2014</v>
      </c>
      <c r="M246">
        <f t="shared" si="25"/>
        <v>2015</v>
      </c>
      <c r="N246">
        <f t="shared" si="26"/>
        <v>2016</v>
      </c>
    </row>
    <row r="247" spans="1:14" x14ac:dyDescent="0.3">
      <c r="A247" s="1">
        <v>0</v>
      </c>
      <c r="B247" t="s">
        <v>645</v>
      </c>
      <c r="C247" t="s">
        <v>10002</v>
      </c>
      <c r="D247" t="s">
        <v>5450</v>
      </c>
      <c r="E247" t="s">
        <v>10669</v>
      </c>
      <c r="F247" t="s">
        <v>10670</v>
      </c>
      <c r="G247" t="s">
        <v>10671</v>
      </c>
      <c r="I247" t="str">
        <f t="shared" si="21"/>
        <v>N/A</v>
      </c>
      <c r="J247">
        <f t="shared" si="22"/>
        <v>8900000</v>
      </c>
      <c r="K247">
        <f t="shared" si="23"/>
        <v>14900000</v>
      </c>
      <c r="L247">
        <f t="shared" si="24"/>
        <v>31300000</v>
      </c>
      <c r="M247">
        <f t="shared" si="25"/>
        <v>35400000</v>
      </c>
      <c r="N247">
        <f t="shared" si="26"/>
        <v>17300000</v>
      </c>
    </row>
    <row r="248" spans="1:14" x14ac:dyDescent="0.3">
      <c r="A248" s="1">
        <v>1</v>
      </c>
      <c r="B248" t="s">
        <v>651</v>
      </c>
      <c r="C248" t="s">
        <v>10001</v>
      </c>
      <c r="D248" t="s">
        <v>9634</v>
      </c>
      <c r="E248" t="s">
        <v>10669</v>
      </c>
      <c r="F248" t="s">
        <v>10672</v>
      </c>
      <c r="G248" t="s">
        <v>10673</v>
      </c>
      <c r="I248" t="str">
        <f t="shared" si="21"/>
        <v>N/A</v>
      </c>
      <c r="J248">
        <f t="shared" si="22"/>
        <v>8600000</v>
      </c>
      <c r="K248">
        <f t="shared" si="23"/>
        <v>14700000</v>
      </c>
      <c r="L248">
        <f t="shared" si="24"/>
        <v>31300000</v>
      </c>
      <c r="M248">
        <f t="shared" si="25"/>
        <v>29600000</v>
      </c>
      <c r="N248">
        <f t="shared" si="26"/>
        <v>15300000</v>
      </c>
    </row>
    <row r="249" spans="1:14" x14ac:dyDescent="0.3">
      <c r="A249" s="1">
        <v>2</v>
      </c>
      <c r="B249" t="s">
        <v>653</v>
      </c>
      <c r="C249" t="s">
        <v>10538</v>
      </c>
      <c r="D249" t="s">
        <v>2626</v>
      </c>
      <c r="E249" t="s">
        <v>254</v>
      </c>
      <c r="F249" t="s">
        <v>6103</v>
      </c>
      <c r="G249" t="s">
        <v>2401</v>
      </c>
      <c r="I249" t="str">
        <f t="shared" si="21"/>
        <v>N/A</v>
      </c>
      <c r="J249">
        <f t="shared" si="22"/>
        <v>300000</v>
      </c>
      <c r="K249">
        <f t="shared" si="23"/>
        <v>200000</v>
      </c>
      <c r="L249" t="str">
        <f t="shared" si="24"/>
        <v>N/A</v>
      </c>
      <c r="M249">
        <f t="shared" si="25"/>
        <v>5800000</v>
      </c>
      <c r="N249">
        <f t="shared" si="26"/>
        <v>2000000</v>
      </c>
    </row>
    <row r="250" spans="1:14" x14ac:dyDescent="0.3">
      <c r="A250" s="1">
        <v>3</v>
      </c>
      <c r="B250" t="s">
        <v>655</v>
      </c>
      <c r="C250" t="s">
        <v>10674</v>
      </c>
      <c r="D250" t="s">
        <v>10675</v>
      </c>
      <c r="E250" t="s">
        <v>10676</v>
      </c>
      <c r="F250" t="s">
        <v>10677</v>
      </c>
      <c r="G250" t="s">
        <v>10678</v>
      </c>
      <c r="I250" t="str">
        <f t="shared" si="21"/>
        <v>N/A</v>
      </c>
      <c r="J250">
        <f t="shared" si="22"/>
        <v>382100000</v>
      </c>
      <c r="K250">
        <f t="shared" si="23"/>
        <v>362800000</v>
      </c>
      <c r="L250">
        <f t="shared" si="24"/>
        <v>272400000</v>
      </c>
      <c r="M250">
        <f t="shared" si="25"/>
        <v>334800000</v>
      </c>
      <c r="N250">
        <f t="shared" si="26"/>
        <v>378000000</v>
      </c>
    </row>
    <row r="251" spans="1:14" x14ac:dyDescent="0.3">
      <c r="A251" s="1">
        <v>4</v>
      </c>
      <c r="B251" t="s">
        <v>661</v>
      </c>
      <c r="C251" t="s">
        <v>254</v>
      </c>
      <c r="D251" t="s">
        <v>10679</v>
      </c>
      <c r="E251" t="s">
        <v>10680</v>
      </c>
      <c r="F251" t="s">
        <v>5260</v>
      </c>
      <c r="G251" t="s">
        <v>2949</v>
      </c>
      <c r="I251" t="str">
        <f t="shared" si="21"/>
        <v>N/A</v>
      </c>
      <c r="J251" t="str">
        <f t="shared" si="22"/>
        <v>N/A</v>
      </c>
      <c r="K251">
        <f t="shared" si="23"/>
        <v>-5.0499999999999996E-2</v>
      </c>
      <c r="L251">
        <f t="shared" si="24"/>
        <v>-0.24920000000000003</v>
      </c>
      <c r="M251">
        <f t="shared" si="25"/>
        <v>0.2291</v>
      </c>
      <c r="N251">
        <f t="shared" si="26"/>
        <v>0.129</v>
      </c>
    </row>
    <row r="252" spans="1:14" x14ac:dyDescent="0.3">
      <c r="A252" s="1">
        <v>5</v>
      </c>
      <c r="B252" t="s">
        <v>666</v>
      </c>
      <c r="C252" t="s">
        <v>254</v>
      </c>
      <c r="D252" t="s">
        <v>10681</v>
      </c>
      <c r="E252" t="s">
        <v>6020</v>
      </c>
      <c r="F252" t="s">
        <v>7709</v>
      </c>
      <c r="G252" t="s">
        <v>10549</v>
      </c>
      <c r="I252" t="str">
        <f t="shared" ref="I252:I315" si="27">IF(AND(K252&gt; J252, L252&gt; K252, M252&gt; L252, N252&gt; M252), "pos_trend", IF(AND(K252&lt; J252, L252&lt; K252, M252&lt; L252, N252&lt; M252), "neg_trend", "N/A"))</f>
        <v>N/A</v>
      </c>
      <c r="J252" t="str">
        <f t="shared" ref="J252:J315" si="28">IFERROR(IF(TRIM(C252)="-", "N/A", IF(RIGHT(C252,1)=")",IF(RIGHT(C252,2)="T)",-1000000000000*VALUE(MID(C252,2,LEN(C252)-3)),IF(RIGHT(C252,2)="M)",-1000000*VALUE(MID(C252,2,LEN(C252)-3)),IF(RIGHT(C252,2)="B)",-1000000000*VALUE(MID(C252,2,LEN(C252)-3)),IF(RIGHT(C252,2)="k)",-1000*VALUE(MID(C252,2,LEN(C252)-3)),VALUE(SUBSTITUTE(C252,",","")))))),IF(RIGHT(C252,1)="T",1000000000000*VALUE(LEFT(C252,LEN(C252)-1)),IF(RIGHT(C252,1)="M",1000000*VALUE(LEFT(C252,LEN(C252)-1)),IF(RIGHT(C252,1)="B",1000000000*VALUE(LEFT(C252,LEN(C252)-1)),IF(RIGHT(C252,1)="%",0.01*VALUE(LEFT(C252,LEN(C252)-1)),IF(RIGHT(C252,1)="k",1000*VALUE(LEFT(C252,LEN(C252)-1)),VALUE(SUBSTITUTE(C252,",",""))))))))),"N/A")</f>
        <v>N/A</v>
      </c>
      <c r="K252">
        <f t="shared" ref="K252:K315" si="29">IFERROR(IF(TRIM(D252)="-", "N/A", IF(RIGHT(D252,1)=")",IF(RIGHT(D252,2)="T)",-1000000000000*VALUE(MID(D252,2,LEN(D252)-3)),IF(RIGHT(D252,2)="M)",-1000000*VALUE(MID(D252,2,LEN(D252)-3)),IF(RIGHT(D252,2)="B)",-1000000000*VALUE(MID(D252,2,LEN(D252)-3)),IF(RIGHT(D252,2)="k)",-1000*VALUE(MID(D252,2,LEN(D252)-3)),VALUE(SUBSTITUTE(D252,",","")))))),IF(RIGHT(D252,1)="T",1000000000000*VALUE(LEFT(D252,LEN(D252)-1)),IF(RIGHT(D252,1)="M",1000000*VALUE(LEFT(D252,LEN(D252)-1)),IF(RIGHT(D252,1)="B",1000000000*VALUE(LEFT(D252,LEN(D252)-1)),IF(RIGHT(D252,1)="%",0.01*VALUE(LEFT(D252,LEN(D252)-1)),IF(RIGHT(D252,1)="k",1000*VALUE(LEFT(D252,LEN(D252)-1)),VALUE(SUBSTITUTE(D252,",",""))))))))),"N/A")</f>
        <v>32299999.999999996</v>
      </c>
      <c r="L252">
        <f t="shared" ref="L252:L315" si="30">IFERROR(IF(TRIM(E252)="-", "N/A", IF(RIGHT(E252,1)=")",IF(RIGHT(E252,2)="T)",-1000000000000*VALUE(MID(E252,2,LEN(E252)-3)),IF(RIGHT(E252,2)="M)",-1000000*VALUE(MID(E252,2,LEN(E252)-3)),IF(RIGHT(E252,2)="B)",-1000000000*VALUE(MID(E252,2,LEN(E252)-3)),IF(RIGHT(E252,2)="k)",-1000*VALUE(MID(E252,2,LEN(E252)-3)),VALUE(SUBSTITUTE(E252,",","")))))),IF(RIGHT(E252,1)="T",1000000000000*VALUE(LEFT(E252,LEN(E252)-1)),IF(RIGHT(E252,1)="M",1000000*VALUE(LEFT(E252,LEN(E252)-1)),IF(RIGHT(E252,1)="B",1000000000*VALUE(LEFT(E252,LEN(E252)-1)),IF(RIGHT(E252,1)="%",0.01*VALUE(LEFT(E252,LEN(E252)-1)),IF(RIGHT(E252,1)="k",1000*VALUE(LEFT(E252,LEN(E252)-1)),VALUE(SUBSTITUTE(E252,",",""))))))))),"N/A")</f>
        <v>23300000</v>
      </c>
      <c r="M252">
        <f t="shared" ref="M252:M315" si="31">IFERROR(IF(TRIM(F252)="-", "N/A", IF(RIGHT(F252,1)=")",IF(RIGHT(F252,2)="T)",-1000000000000*VALUE(MID(F252,2,LEN(F252)-3)),IF(RIGHT(F252,2)="M)",-1000000*VALUE(MID(F252,2,LEN(F252)-3)),IF(RIGHT(F252,2)="B)",-1000000000*VALUE(MID(F252,2,LEN(F252)-3)),IF(RIGHT(F252,2)="k)",-1000*VALUE(MID(F252,2,LEN(F252)-3)),VALUE(SUBSTITUTE(F252,",","")))))),IF(RIGHT(F252,1)="T",1000000000000*VALUE(LEFT(F252,LEN(F252)-1)),IF(RIGHT(F252,1)="M",1000000*VALUE(LEFT(F252,LEN(F252)-1)),IF(RIGHT(F252,1)="B",1000000000*VALUE(LEFT(F252,LEN(F252)-1)),IF(RIGHT(F252,1)="%",0.01*VALUE(LEFT(F252,LEN(F252)-1)),IF(RIGHT(F252,1)="k",1000*VALUE(LEFT(F252,LEN(F252)-1)),VALUE(SUBSTITUTE(F252,",",""))))))))),"N/A")</f>
        <v>35200000</v>
      </c>
      <c r="N252">
        <f t="shared" ref="N252:N315" si="32">IFERROR(IF(TRIM(G252)="-", "N/A", IF(RIGHT(G252,1)=")",IF(RIGHT(G252,2)="T)",-1000000000000*VALUE(MID(G252,2,LEN(G252)-3)),IF(RIGHT(G252,2)="M)",-1000000*VALUE(MID(G252,2,LEN(G252)-3)),IF(RIGHT(G252,2)="B)",-1000000000*VALUE(MID(G252,2,LEN(G252)-3)),IF(RIGHT(G252,2)="k)",-1000*VALUE(MID(G252,2,LEN(G252)-3)),VALUE(SUBSTITUTE(G252,",","")))))),IF(RIGHT(G252,1)="T",1000000000000*VALUE(LEFT(G252,LEN(G252)-1)),IF(RIGHT(G252,1)="M",1000000*VALUE(LEFT(G252,LEN(G252)-1)),IF(RIGHT(G252,1)="B",1000000000*VALUE(LEFT(G252,LEN(G252)-1)),IF(RIGHT(G252,1)="%",0.01*VALUE(LEFT(G252,LEN(G252)-1)),IF(RIGHT(G252,1)="k",1000*VALUE(LEFT(G252,LEN(G252)-1)),VALUE(SUBSTITUTE(G252,",",""))))))))),"N/A")</f>
        <v>31200000</v>
      </c>
    </row>
    <row r="253" spans="1:14" x14ac:dyDescent="0.3">
      <c r="A253" s="1">
        <v>6</v>
      </c>
      <c r="B253" t="s">
        <v>672</v>
      </c>
      <c r="C253" t="s">
        <v>10682</v>
      </c>
      <c r="D253" t="s">
        <v>10683</v>
      </c>
      <c r="E253" t="s">
        <v>10684</v>
      </c>
      <c r="F253" t="s">
        <v>5794</v>
      </c>
      <c r="G253" t="s">
        <v>10685</v>
      </c>
      <c r="I253" t="str">
        <f t="shared" si="27"/>
        <v>N/A</v>
      </c>
      <c r="J253">
        <f t="shared" si="28"/>
        <v>252000000</v>
      </c>
      <c r="K253">
        <f t="shared" si="29"/>
        <v>191900000</v>
      </c>
      <c r="L253">
        <f t="shared" si="30"/>
        <v>154400000</v>
      </c>
      <c r="M253">
        <f t="shared" si="31"/>
        <v>183700000</v>
      </c>
      <c r="N253">
        <f t="shared" si="32"/>
        <v>149600000</v>
      </c>
    </row>
    <row r="254" spans="1:14" x14ac:dyDescent="0.3">
      <c r="A254" s="1">
        <v>7</v>
      </c>
      <c r="B254" t="s">
        <v>677</v>
      </c>
      <c r="C254" t="s">
        <v>254</v>
      </c>
      <c r="D254" t="s">
        <v>254</v>
      </c>
      <c r="E254" t="s">
        <v>254</v>
      </c>
      <c r="F254" t="s">
        <v>254</v>
      </c>
      <c r="G254" t="s">
        <v>254</v>
      </c>
      <c r="I254" t="str">
        <f t="shared" si="27"/>
        <v>N/A</v>
      </c>
      <c r="J254" t="str">
        <f t="shared" si="28"/>
        <v>N/A</v>
      </c>
      <c r="K254" t="str">
        <f t="shared" si="29"/>
        <v>N/A</v>
      </c>
      <c r="L254" t="str">
        <f t="shared" si="30"/>
        <v>N/A</v>
      </c>
      <c r="M254" t="str">
        <f t="shared" si="31"/>
        <v>N/A</v>
      </c>
      <c r="N254" t="str">
        <f t="shared" si="32"/>
        <v>N/A</v>
      </c>
    </row>
    <row r="255" spans="1:14" x14ac:dyDescent="0.3">
      <c r="A255" s="1">
        <v>8</v>
      </c>
      <c r="B255" t="s">
        <v>678</v>
      </c>
      <c r="C255" t="s">
        <v>10686</v>
      </c>
      <c r="D255" t="s">
        <v>10687</v>
      </c>
      <c r="E255" t="s">
        <v>10688</v>
      </c>
      <c r="F255" t="s">
        <v>4667</v>
      </c>
      <c r="G255" t="s">
        <v>10689</v>
      </c>
      <c r="I255" t="str">
        <f t="shared" si="27"/>
        <v>N/A</v>
      </c>
      <c r="J255">
        <f t="shared" si="28"/>
        <v>107900000</v>
      </c>
      <c r="K255">
        <f t="shared" si="29"/>
        <v>99600000</v>
      </c>
      <c r="L255">
        <f t="shared" si="30"/>
        <v>86600000</v>
      </c>
      <c r="M255">
        <f t="shared" si="31"/>
        <v>93300000</v>
      </c>
      <c r="N255">
        <f t="shared" si="32"/>
        <v>79600000</v>
      </c>
    </row>
    <row r="256" spans="1:14" x14ac:dyDescent="0.3">
      <c r="A256" s="1">
        <v>9</v>
      </c>
      <c r="B256" t="s">
        <v>683</v>
      </c>
      <c r="C256" t="s">
        <v>5092</v>
      </c>
      <c r="D256" t="s">
        <v>10690</v>
      </c>
      <c r="E256" t="s">
        <v>10691</v>
      </c>
      <c r="F256" t="s">
        <v>10692</v>
      </c>
      <c r="G256" t="s">
        <v>10693</v>
      </c>
      <c r="I256" t="str">
        <f t="shared" si="27"/>
        <v>N/A</v>
      </c>
      <c r="J256">
        <f t="shared" si="28"/>
        <v>144100000</v>
      </c>
      <c r="K256">
        <f t="shared" si="29"/>
        <v>92300000</v>
      </c>
      <c r="L256">
        <f t="shared" si="30"/>
        <v>67800000</v>
      </c>
      <c r="M256">
        <f t="shared" si="31"/>
        <v>90400000</v>
      </c>
      <c r="N256">
        <f t="shared" si="32"/>
        <v>70000000</v>
      </c>
    </row>
    <row r="257" spans="1:14" x14ac:dyDescent="0.3">
      <c r="A257" s="1">
        <v>10</v>
      </c>
      <c r="B257" t="s">
        <v>689</v>
      </c>
      <c r="C257" t="s">
        <v>10694</v>
      </c>
      <c r="D257" t="s">
        <v>10695</v>
      </c>
      <c r="E257" t="s">
        <v>10696</v>
      </c>
      <c r="F257" t="s">
        <v>10697</v>
      </c>
      <c r="G257" t="s">
        <v>10698</v>
      </c>
      <c r="I257" t="str">
        <f t="shared" si="27"/>
        <v>N/A</v>
      </c>
      <c r="J257">
        <f t="shared" si="28"/>
        <v>643000000</v>
      </c>
      <c r="K257">
        <f t="shared" si="29"/>
        <v>601900000</v>
      </c>
      <c r="L257">
        <f t="shared" si="30"/>
        <v>481400000</v>
      </c>
      <c r="M257">
        <f t="shared" si="31"/>
        <v>589100000</v>
      </c>
      <c r="N257">
        <f t="shared" si="32"/>
        <v>576100000</v>
      </c>
    </row>
    <row r="258" spans="1:14" x14ac:dyDescent="0.3">
      <c r="A258" s="1">
        <v>11</v>
      </c>
      <c r="B258" t="s">
        <v>695</v>
      </c>
      <c r="C258" t="s">
        <v>1413</v>
      </c>
      <c r="D258" t="s">
        <v>1413</v>
      </c>
      <c r="E258" t="s">
        <v>751</v>
      </c>
      <c r="F258" t="s">
        <v>1441</v>
      </c>
      <c r="G258" t="s">
        <v>1440</v>
      </c>
      <c r="I258" t="str">
        <f t="shared" si="27"/>
        <v>N/A</v>
      </c>
      <c r="J258">
        <f t="shared" si="28"/>
        <v>1420000000</v>
      </c>
      <c r="K258">
        <f t="shared" si="29"/>
        <v>1420000000</v>
      </c>
      <c r="L258">
        <f t="shared" si="30"/>
        <v>1320000000</v>
      </c>
      <c r="M258">
        <f t="shared" si="31"/>
        <v>1350000000</v>
      </c>
      <c r="N258">
        <f t="shared" si="32"/>
        <v>1530000000</v>
      </c>
    </row>
    <row r="259" spans="1:14" x14ac:dyDescent="0.3">
      <c r="A259" s="1">
        <v>12</v>
      </c>
      <c r="B259" t="s">
        <v>701</v>
      </c>
      <c r="C259" t="s">
        <v>1413</v>
      </c>
      <c r="D259" t="s">
        <v>1413</v>
      </c>
      <c r="E259" t="s">
        <v>751</v>
      </c>
      <c r="F259" t="s">
        <v>1441</v>
      </c>
      <c r="G259" t="s">
        <v>1440</v>
      </c>
      <c r="I259" t="str">
        <f t="shared" si="27"/>
        <v>N/A</v>
      </c>
      <c r="J259">
        <f t="shared" si="28"/>
        <v>1420000000</v>
      </c>
      <c r="K259">
        <f t="shared" si="29"/>
        <v>1420000000</v>
      </c>
      <c r="L259">
        <f t="shared" si="30"/>
        <v>1320000000</v>
      </c>
      <c r="M259">
        <f t="shared" si="31"/>
        <v>1350000000</v>
      </c>
      <c r="N259">
        <f t="shared" si="32"/>
        <v>1530000000</v>
      </c>
    </row>
    <row r="260" spans="1:14" x14ac:dyDescent="0.3">
      <c r="A260" s="1">
        <v>13</v>
      </c>
      <c r="B260" t="s">
        <v>704</v>
      </c>
      <c r="C260" t="s">
        <v>1413</v>
      </c>
      <c r="D260" t="s">
        <v>1413</v>
      </c>
      <c r="E260" t="s">
        <v>751</v>
      </c>
      <c r="F260" t="s">
        <v>1441</v>
      </c>
      <c r="G260" t="s">
        <v>1440</v>
      </c>
      <c r="I260" t="str">
        <f t="shared" si="27"/>
        <v>N/A</v>
      </c>
      <c r="J260">
        <f t="shared" si="28"/>
        <v>1420000000</v>
      </c>
      <c r="K260">
        <f t="shared" si="29"/>
        <v>1420000000</v>
      </c>
      <c r="L260">
        <f t="shared" si="30"/>
        <v>1320000000</v>
      </c>
      <c r="M260">
        <f t="shared" si="31"/>
        <v>1350000000</v>
      </c>
      <c r="N260">
        <f t="shared" si="32"/>
        <v>1530000000</v>
      </c>
    </row>
    <row r="261" spans="1:14" x14ac:dyDescent="0.3">
      <c r="A261" s="1">
        <v>14</v>
      </c>
      <c r="B261" t="s">
        <v>705</v>
      </c>
      <c r="C261" t="s">
        <v>254</v>
      </c>
      <c r="D261" t="s">
        <v>254</v>
      </c>
      <c r="E261" t="s">
        <v>254</v>
      </c>
      <c r="F261" t="s">
        <v>254</v>
      </c>
      <c r="G261" t="s">
        <v>254</v>
      </c>
      <c r="I261" t="str">
        <f t="shared" si="27"/>
        <v>N/A</v>
      </c>
      <c r="J261" t="str">
        <f t="shared" si="28"/>
        <v>N/A</v>
      </c>
      <c r="K261" t="str">
        <f t="shared" si="29"/>
        <v>N/A</v>
      </c>
      <c r="L261" t="str">
        <f t="shared" si="30"/>
        <v>N/A</v>
      </c>
      <c r="M261" t="str">
        <f t="shared" si="31"/>
        <v>N/A</v>
      </c>
      <c r="N261" t="str">
        <f t="shared" si="32"/>
        <v>N/A</v>
      </c>
    </row>
    <row r="262" spans="1:14" x14ac:dyDescent="0.3">
      <c r="A262" s="1">
        <v>15</v>
      </c>
      <c r="B262" t="s">
        <v>706</v>
      </c>
      <c r="C262" t="s">
        <v>1671</v>
      </c>
      <c r="D262" t="s">
        <v>2626</v>
      </c>
      <c r="E262" t="s">
        <v>254</v>
      </c>
      <c r="F262" t="s">
        <v>254</v>
      </c>
      <c r="G262" t="s">
        <v>254</v>
      </c>
      <c r="I262" t="str">
        <f t="shared" si="27"/>
        <v>N/A</v>
      </c>
      <c r="J262">
        <f t="shared" si="28"/>
        <v>400000</v>
      </c>
      <c r="K262">
        <f t="shared" si="29"/>
        <v>200000</v>
      </c>
      <c r="L262" t="str">
        <f t="shared" si="30"/>
        <v>N/A</v>
      </c>
      <c r="M262" t="str">
        <f t="shared" si="31"/>
        <v>N/A</v>
      </c>
      <c r="N262" t="str">
        <f t="shared" si="32"/>
        <v>N/A</v>
      </c>
    </row>
    <row r="263" spans="1:14" x14ac:dyDescent="0.3">
      <c r="A263" s="1">
        <v>16</v>
      </c>
      <c r="B263" t="s">
        <v>709</v>
      </c>
      <c r="C263" t="s">
        <v>254</v>
      </c>
      <c r="D263" t="s">
        <v>1622</v>
      </c>
      <c r="E263" t="s">
        <v>10699</v>
      </c>
      <c r="F263" t="s">
        <v>10700</v>
      </c>
      <c r="G263" t="s">
        <v>10701</v>
      </c>
      <c r="I263" t="str">
        <f t="shared" si="27"/>
        <v>N/A</v>
      </c>
      <c r="J263" t="str">
        <f t="shared" si="28"/>
        <v>N/A</v>
      </c>
      <c r="K263">
        <f t="shared" si="29"/>
        <v>54700000</v>
      </c>
      <c r="L263">
        <f t="shared" si="30"/>
        <v>102400000</v>
      </c>
      <c r="M263">
        <f t="shared" si="31"/>
        <v>99800000</v>
      </c>
      <c r="N263">
        <f t="shared" si="32"/>
        <v>59500000</v>
      </c>
    </row>
    <row r="264" spans="1:14" x14ac:dyDescent="0.3">
      <c r="A264" s="1">
        <v>17</v>
      </c>
      <c r="B264" t="s">
        <v>714</v>
      </c>
      <c r="C264" t="s">
        <v>10702</v>
      </c>
      <c r="D264" t="s">
        <v>10703</v>
      </c>
      <c r="E264" t="s">
        <v>1221</v>
      </c>
      <c r="F264" t="s">
        <v>10704</v>
      </c>
      <c r="G264" t="s">
        <v>10705</v>
      </c>
      <c r="I264" t="str">
        <f t="shared" si="27"/>
        <v>N/A</v>
      </c>
      <c r="J264">
        <f t="shared" si="28"/>
        <v>198300000</v>
      </c>
      <c r="K264">
        <f t="shared" si="29"/>
        <v>269800000</v>
      </c>
      <c r="L264">
        <f t="shared" si="30"/>
        <v>223400000</v>
      </c>
      <c r="M264">
        <f t="shared" si="31"/>
        <v>172400000</v>
      </c>
      <c r="N264">
        <f t="shared" si="32"/>
        <v>219700000</v>
      </c>
    </row>
    <row r="265" spans="1:14" x14ac:dyDescent="0.3">
      <c r="A265" s="1">
        <v>18</v>
      </c>
      <c r="B265" t="s">
        <v>720</v>
      </c>
      <c r="C265" t="s">
        <v>10702</v>
      </c>
      <c r="D265" t="s">
        <v>10703</v>
      </c>
      <c r="E265" t="s">
        <v>1221</v>
      </c>
      <c r="F265" t="s">
        <v>10704</v>
      </c>
      <c r="G265" t="s">
        <v>10705</v>
      </c>
      <c r="I265" t="str">
        <f t="shared" si="27"/>
        <v>N/A</v>
      </c>
      <c r="J265">
        <f t="shared" si="28"/>
        <v>198300000</v>
      </c>
      <c r="K265">
        <f t="shared" si="29"/>
        <v>269800000</v>
      </c>
      <c r="L265">
        <f t="shared" si="30"/>
        <v>223400000</v>
      </c>
      <c r="M265">
        <f t="shared" si="31"/>
        <v>172400000</v>
      </c>
      <c r="N265">
        <f t="shared" si="32"/>
        <v>219700000</v>
      </c>
    </row>
    <row r="266" spans="1:14" x14ac:dyDescent="0.3">
      <c r="A266" s="1">
        <v>19</v>
      </c>
      <c r="B266" t="s">
        <v>725</v>
      </c>
      <c r="C266" t="s">
        <v>254</v>
      </c>
      <c r="D266" t="s">
        <v>254</v>
      </c>
      <c r="E266" t="s">
        <v>254</v>
      </c>
      <c r="F266" t="s">
        <v>254</v>
      </c>
      <c r="G266" t="s">
        <v>254</v>
      </c>
      <c r="I266" t="str">
        <f t="shared" si="27"/>
        <v>N/A</v>
      </c>
      <c r="J266" t="str">
        <f t="shared" si="28"/>
        <v>N/A</v>
      </c>
      <c r="K266" t="str">
        <f t="shared" si="29"/>
        <v>N/A</v>
      </c>
      <c r="L266" t="str">
        <f t="shared" si="30"/>
        <v>N/A</v>
      </c>
      <c r="M266" t="str">
        <f t="shared" si="31"/>
        <v>N/A</v>
      </c>
      <c r="N266" t="str">
        <f t="shared" si="32"/>
        <v>N/A</v>
      </c>
    </row>
    <row r="267" spans="1:14" x14ac:dyDescent="0.3">
      <c r="A267" s="1">
        <v>20</v>
      </c>
      <c r="B267" t="s">
        <v>730</v>
      </c>
      <c r="C267" t="s">
        <v>10706</v>
      </c>
      <c r="D267" t="s">
        <v>10707</v>
      </c>
      <c r="E267" t="s">
        <v>2518</v>
      </c>
      <c r="F267" t="s">
        <v>10708</v>
      </c>
      <c r="G267" t="s">
        <v>10709</v>
      </c>
      <c r="I267" t="str">
        <f t="shared" si="27"/>
        <v>N/A</v>
      </c>
      <c r="J267">
        <f t="shared" si="28"/>
        <v>285900000</v>
      </c>
      <c r="K267">
        <f t="shared" si="29"/>
        <v>77600000</v>
      </c>
      <c r="L267">
        <f t="shared" si="30"/>
        <v>59000000</v>
      </c>
      <c r="M267">
        <f t="shared" si="31"/>
        <v>67200000</v>
      </c>
      <c r="N267">
        <f t="shared" si="32"/>
        <v>72900000</v>
      </c>
    </row>
    <row r="268" spans="1:14" x14ac:dyDescent="0.3">
      <c r="A268" s="1">
        <v>21</v>
      </c>
      <c r="B268" t="s">
        <v>735</v>
      </c>
      <c r="C268" t="s">
        <v>10706</v>
      </c>
      <c r="D268" t="s">
        <v>10707</v>
      </c>
      <c r="E268" t="s">
        <v>2518</v>
      </c>
      <c r="F268" t="s">
        <v>10708</v>
      </c>
      <c r="G268" t="s">
        <v>10709</v>
      </c>
      <c r="I268" t="str">
        <f t="shared" si="27"/>
        <v>N/A</v>
      </c>
      <c r="J268">
        <f t="shared" si="28"/>
        <v>285900000</v>
      </c>
      <c r="K268">
        <f t="shared" si="29"/>
        <v>77600000</v>
      </c>
      <c r="L268">
        <f t="shared" si="30"/>
        <v>59000000</v>
      </c>
      <c r="M268">
        <f t="shared" si="31"/>
        <v>67200000</v>
      </c>
      <c r="N268">
        <f t="shared" si="32"/>
        <v>72900000</v>
      </c>
    </row>
    <row r="269" spans="1:14" x14ac:dyDescent="0.3">
      <c r="A269" s="1">
        <v>22</v>
      </c>
      <c r="B269" t="s">
        <v>741</v>
      </c>
      <c r="C269" t="s">
        <v>254</v>
      </c>
      <c r="D269" t="s">
        <v>254</v>
      </c>
      <c r="E269" t="s">
        <v>254</v>
      </c>
      <c r="F269" t="s">
        <v>254</v>
      </c>
      <c r="G269" t="s">
        <v>254</v>
      </c>
      <c r="I269" t="str">
        <f t="shared" si="27"/>
        <v>N/A</v>
      </c>
      <c r="J269" t="str">
        <f t="shared" si="28"/>
        <v>N/A</v>
      </c>
      <c r="K269" t="str">
        <f t="shared" si="29"/>
        <v>N/A</v>
      </c>
      <c r="L269" t="str">
        <f t="shared" si="30"/>
        <v>N/A</v>
      </c>
      <c r="M269" t="str">
        <f t="shared" si="31"/>
        <v>N/A</v>
      </c>
      <c r="N269" t="str">
        <f t="shared" si="32"/>
        <v>N/A</v>
      </c>
    </row>
    <row r="270" spans="1:14" x14ac:dyDescent="0.3">
      <c r="A270" s="1">
        <v>23</v>
      </c>
      <c r="B270" t="s">
        <v>747</v>
      </c>
      <c r="C270" t="s">
        <v>10641</v>
      </c>
      <c r="D270" t="s">
        <v>10710</v>
      </c>
      <c r="E270" t="s">
        <v>1102</v>
      </c>
      <c r="F270" t="s">
        <v>5665</v>
      </c>
      <c r="G270" t="s">
        <v>1520</v>
      </c>
      <c r="I270" t="str">
        <f t="shared" si="27"/>
        <v>N/A</v>
      </c>
      <c r="J270">
        <f t="shared" si="28"/>
        <v>2540000000</v>
      </c>
      <c r="K270">
        <f t="shared" si="29"/>
        <v>2430000000</v>
      </c>
      <c r="L270">
        <f t="shared" si="30"/>
        <v>2180000000</v>
      </c>
      <c r="M270">
        <f t="shared" si="31"/>
        <v>2280000000</v>
      </c>
      <c r="N270">
        <f t="shared" si="32"/>
        <v>2460000000</v>
      </c>
    </row>
    <row r="271" spans="1:14" x14ac:dyDescent="0.3">
      <c r="A271" s="1">
        <v>24</v>
      </c>
      <c r="B271" t="s">
        <v>753</v>
      </c>
      <c r="C271" t="s">
        <v>254</v>
      </c>
      <c r="D271" t="s">
        <v>254</v>
      </c>
      <c r="E271" t="s">
        <v>254</v>
      </c>
      <c r="F271" t="s">
        <v>254</v>
      </c>
      <c r="G271" t="s">
        <v>254</v>
      </c>
      <c r="I271" t="str">
        <f t="shared" si="27"/>
        <v>N/A</v>
      </c>
      <c r="J271" t="str">
        <f t="shared" si="28"/>
        <v>N/A</v>
      </c>
      <c r="K271" t="str">
        <f t="shared" si="29"/>
        <v>N/A</v>
      </c>
      <c r="L271" t="str">
        <f t="shared" si="30"/>
        <v>N/A</v>
      </c>
      <c r="M271" t="str">
        <f t="shared" si="31"/>
        <v>N/A</v>
      </c>
      <c r="N271" t="str">
        <f t="shared" si="32"/>
        <v>N/A</v>
      </c>
    </row>
    <row r="272" spans="1:14" x14ac:dyDescent="0.3">
      <c r="A272" s="1">
        <v>25</v>
      </c>
      <c r="B272" t="s">
        <v>754</v>
      </c>
      <c r="C272" t="s">
        <v>10711</v>
      </c>
      <c r="D272" t="s">
        <v>10712</v>
      </c>
      <c r="E272" t="s">
        <v>10713</v>
      </c>
      <c r="F272" t="s">
        <v>10714</v>
      </c>
      <c r="G272" t="s">
        <v>10715</v>
      </c>
      <c r="I272" t="str">
        <f t="shared" si="27"/>
        <v>N/A</v>
      </c>
      <c r="J272">
        <f t="shared" si="28"/>
        <v>0.60799999999999998</v>
      </c>
      <c r="K272">
        <f t="shared" si="29"/>
        <v>0.59009999999999996</v>
      </c>
      <c r="L272">
        <f t="shared" si="30"/>
        <v>0.60360000000000003</v>
      </c>
      <c r="M272">
        <f t="shared" si="31"/>
        <v>0.65400000000000003</v>
      </c>
      <c r="N272">
        <f t="shared" si="32"/>
        <v>0.66099999999999992</v>
      </c>
    </row>
    <row r="273" spans="1:14" x14ac:dyDescent="0.3">
      <c r="A273" s="1">
        <v>26</v>
      </c>
      <c r="B273" t="s">
        <v>760</v>
      </c>
      <c r="C273" t="s">
        <v>254</v>
      </c>
      <c r="D273" t="s">
        <v>254</v>
      </c>
      <c r="E273" t="s">
        <v>254</v>
      </c>
      <c r="F273" t="s">
        <v>254</v>
      </c>
      <c r="G273" t="s">
        <v>254</v>
      </c>
      <c r="I273" t="str">
        <f t="shared" si="27"/>
        <v>N/A</v>
      </c>
      <c r="J273" t="str">
        <f t="shared" si="28"/>
        <v>N/A</v>
      </c>
      <c r="K273" t="str">
        <f t="shared" si="29"/>
        <v>N/A</v>
      </c>
      <c r="L273" t="str">
        <f t="shared" si="30"/>
        <v>N/A</v>
      </c>
      <c r="M273" t="str">
        <f t="shared" si="31"/>
        <v>N/A</v>
      </c>
      <c r="N273" t="str">
        <f t="shared" si="32"/>
        <v>N/A</v>
      </c>
    </row>
    <row r="274" spans="1:14" x14ac:dyDescent="0.3">
      <c r="A274" s="1">
        <v>27</v>
      </c>
      <c r="B274" t="s">
        <v>761</v>
      </c>
      <c r="C274" t="s">
        <v>254</v>
      </c>
      <c r="D274" t="s">
        <v>254</v>
      </c>
      <c r="E274" t="s">
        <v>254</v>
      </c>
      <c r="F274" t="s">
        <v>254</v>
      </c>
      <c r="G274" t="s">
        <v>254</v>
      </c>
      <c r="I274" t="str">
        <f t="shared" si="27"/>
        <v>N/A</v>
      </c>
      <c r="J274" t="str">
        <f t="shared" si="28"/>
        <v>N/A</v>
      </c>
      <c r="K274" t="str">
        <f t="shared" si="29"/>
        <v>N/A</v>
      </c>
      <c r="L274" t="str">
        <f t="shared" si="30"/>
        <v>N/A</v>
      </c>
      <c r="M274" t="str">
        <f t="shared" si="31"/>
        <v>N/A</v>
      </c>
      <c r="N274" t="str">
        <f t="shared" si="32"/>
        <v>N/A</v>
      </c>
    </row>
    <row r="275" spans="1:14" x14ac:dyDescent="0.3">
      <c r="A275" s="1">
        <v>28</v>
      </c>
      <c r="B275" t="s">
        <v>762</v>
      </c>
      <c r="C275" t="s">
        <v>254</v>
      </c>
      <c r="D275" t="s">
        <v>254</v>
      </c>
      <c r="E275" t="s">
        <v>254</v>
      </c>
      <c r="F275" t="s">
        <v>254</v>
      </c>
      <c r="G275" t="s">
        <v>254</v>
      </c>
      <c r="I275" t="str">
        <f t="shared" si="27"/>
        <v>N/A</v>
      </c>
      <c r="J275" t="str">
        <f t="shared" si="28"/>
        <v>N/A</v>
      </c>
      <c r="K275" t="str">
        <f t="shared" si="29"/>
        <v>N/A</v>
      </c>
      <c r="L275" t="str">
        <f t="shared" si="30"/>
        <v>N/A</v>
      </c>
      <c r="M275" t="str">
        <f t="shared" si="31"/>
        <v>N/A</v>
      </c>
      <c r="N275" t="str">
        <f t="shared" si="32"/>
        <v>N/A</v>
      </c>
    </row>
    <row r="276" spans="1:14" x14ac:dyDescent="0.3">
      <c r="A276" s="1">
        <v>29</v>
      </c>
      <c r="B276" t="s">
        <v>763</v>
      </c>
      <c r="C276" t="s">
        <v>7644</v>
      </c>
      <c r="D276" t="s">
        <v>636</v>
      </c>
      <c r="E276" t="s">
        <v>7953</v>
      </c>
      <c r="F276" t="s">
        <v>5420</v>
      </c>
      <c r="G276" t="s">
        <v>1518</v>
      </c>
      <c r="I276" t="str">
        <f t="shared" si="27"/>
        <v>N/A</v>
      </c>
      <c r="J276">
        <f t="shared" si="28"/>
        <v>1640000000</v>
      </c>
      <c r="K276">
        <f t="shared" si="29"/>
        <v>1680000000</v>
      </c>
      <c r="L276">
        <f t="shared" si="30"/>
        <v>1430000000</v>
      </c>
      <c r="M276">
        <f t="shared" si="31"/>
        <v>1210000000</v>
      </c>
      <c r="N276">
        <f t="shared" si="32"/>
        <v>1260000000</v>
      </c>
    </row>
    <row r="277" spans="1:14" x14ac:dyDescent="0.3">
      <c r="A277" s="1">
        <v>30</v>
      </c>
      <c r="B277" t="s">
        <v>769</v>
      </c>
      <c r="C277" t="s">
        <v>1538</v>
      </c>
      <c r="D277" t="s">
        <v>10716</v>
      </c>
      <c r="E277" t="s">
        <v>10716</v>
      </c>
      <c r="F277" t="s">
        <v>10716</v>
      </c>
      <c r="G277" t="s">
        <v>6035</v>
      </c>
      <c r="I277" t="str">
        <f t="shared" si="27"/>
        <v>N/A</v>
      </c>
      <c r="J277">
        <f t="shared" si="28"/>
        <v>12700000</v>
      </c>
      <c r="K277">
        <f t="shared" si="29"/>
        <v>12800000</v>
      </c>
      <c r="L277">
        <f t="shared" si="30"/>
        <v>12800000</v>
      </c>
      <c r="M277">
        <f t="shared" si="31"/>
        <v>12800000</v>
      </c>
      <c r="N277">
        <f t="shared" si="32"/>
        <v>12900000</v>
      </c>
    </row>
    <row r="278" spans="1:14" x14ac:dyDescent="0.3">
      <c r="A278" s="1">
        <v>31</v>
      </c>
      <c r="B278" t="s">
        <v>773</v>
      </c>
      <c r="C278" t="s">
        <v>639</v>
      </c>
      <c r="D278" t="s">
        <v>10717</v>
      </c>
      <c r="E278" t="s">
        <v>5706</v>
      </c>
      <c r="F278" t="s">
        <v>1522</v>
      </c>
      <c r="G278" t="s">
        <v>1231</v>
      </c>
      <c r="I278" t="str">
        <f t="shared" si="27"/>
        <v>pos_trend</v>
      </c>
      <c r="J278">
        <f t="shared" si="28"/>
        <v>1900000000</v>
      </c>
      <c r="K278">
        <f t="shared" si="29"/>
        <v>2009999999.9999998</v>
      </c>
      <c r="L278">
        <f t="shared" si="30"/>
        <v>2089999999.9999998</v>
      </c>
      <c r="M278">
        <f t="shared" si="31"/>
        <v>2220000000</v>
      </c>
      <c r="N278">
        <f t="shared" si="32"/>
        <v>2340000000</v>
      </c>
    </row>
    <row r="279" spans="1:14" x14ac:dyDescent="0.3">
      <c r="A279" s="1">
        <v>32</v>
      </c>
      <c r="B279" t="s">
        <v>779</v>
      </c>
      <c r="C279" t="s">
        <v>254</v>
      </c>
      <c r="D279" t="s">
        <v>254</v>
      </c>
      <c r="E279" t="s">
        <v>254</v>
      </c>
      <c r="F279" t="s">
        <v>254</v>
      </c>
      <c r="G279" t="s">
        <v>254</v>
      </c>
      <c r="I279" t="str">
        <f t="shared" si="27"/>
        <v>N/A</v>
      </c>
      <c r="J279" t="str">
        <f t="shared" si="28"/>
        <v>N/A</v>
      </c>
      <c r="K279" t="str">
        <f t="shared" si="29"/>
        <v>N/A</v>
      </c>
      <c r="L279" t="str">
        <f t="shared" si="30"/>
        <v>N/A</v>
      </c>
      <c r="M279" t="str">
        <f t="shared" si="31"/>
        <v>N/A</v>
      </c>
      <c r="N279" t="str">
        <f t="shared" si="32"/>
        <v>N/A</v>
      </c>
    </row>
    <row r="280" spans="1:14" x14ac:dyDescent="0.3">
      <c r="A280" s="1">
        <v>33</v>
      </c>
      <c r="B280" t="s">
        <v>780</v>
      </c>
      <c r="C280" t="s">
        <v>10718</v>
      </c>
      <c r="D280" t="s">
        <v>4289</v>
      </c>
      <c r="E280" t="s">
        <v>10719</v>
      </c>
      <c r="F280" t="s">
        <v>10720</v>
      </c>
      <c r="G280" t="s">
        <v>10721</v>
      </c>
      <c r="I280" t="str">
        <f t="shared" si="27"/>
        <v>N/A</v>
      </c>
      <c r="J280">
        <f t="shared" si="28"/>
        <v>80500000</v>
      </c>
      <c r="K280">
        <f t="shared" si="29"/>
        <v>-8000000</v>
      </c>
      <c r="L280">
        <f t="shared" si="30"/>
        <v>-151300000</v>
      </c>
      <c r="M280">
        <f t="shared" si="31"/>
        <v>-366500000</v>
      </c>
      <c r="N280">
        <f t="shared" si="32"/>
        <v>-330700000</v>
      </c>
    </row>
    <row r="281" spans="1:14" x14ac:dyDescent="0.3">
      <c r="A281" s="1">
        <v>34</v>
      </c>
      <c r="B281" t="s">
        <v>786</v>
      </c>
      <c r="C281" t="s">
        <v>254</v>
      </c>
      <c r="D281" t="s">
        <v>254</v>
      </c>
      <c r="E281" t="s">
        <v>254</v>
      </c>
      <c r="F281" t="s">
        <v>254</v>
      </c>
      <c r="G281" t="s">
        <v>254</v>
      </c>
      <c r="I281" t="str">
        <f t="shared" si="27"/>
        <v>N/A</v>
      </c>
      <c r="J281" t="str">
        <f t="shared" si="28"/>
        <v>N/A</v>
      </c>
      <c r="K281" t="str">
        <f t="shared" si="29"/>
        <v>N/A</v>
      </c>
      <c r="L281" t="str">
        <f t="shared" si="30"/>
        <v>N/A</v>
      </c>
      <c r="M281" t="str">
        <f t="shared" si="31"/>
        <v>N/A</v>
      </c>
      <c r="N281" t="str">
        <f t="shared" si="32"/>
        <v>N/A</v>
      </c>
    </row>
    <row r="282" spans="1:14" x14ac:dyDescent="0.3">
      <c r="A282" s="1">
        <v>35</v>
      </c>
      <c r="B282" t="s">
        <v>788</v>
      </c>
      <c r="C282" t="s">
        <v>254</v>
      </c>
      <c r="D282" t="s">
        <v>254</v>
      </c>
      <c r="E282" t="s">
        <v>254</v>
      </c>
      <c r="F282" t="s">
        <v>254</v>
      </c>
      <c r="G282" t="s">
        <v>254</v>
      </c>
      <c r="I282" t="str">
        <f t="shared" si="27"/>
        <v>N/A</v>
      </c>
      <c r="J282" t="str">
        <f t="shared" si="28"/>
        <v>N/A</v>
      </c>
      <c r="K282" t="str">
        <f t="shared" si="29"/>
        <v>N/A</v>
      </c>
      <c r="L282" t="str">
        <f t="shared" si="30"/>
        <v>N/A</v>
      </c>
      <c r="M282" t="str">
        <f t="shared" si="31"/>
        <v>N/A</v>
      </c>
      <c r="N282" t="str">
        <f t="shared" si="32"/>
        <v>N/A</v>
      </c>
    </row>
    <row r="283" spans="1:14" x14ac:dyDescent="0.3">
      <c r="A283" s="1">
        <v>36</v>
      </c>
      <c r="B283" t="s">
        <v>789</v>
      </c>
      <c r="C283" t="s">
        <v>10722</v>
      </c>
      <c r="D283" t="s">
        <v>10723</v>
      </c>
      <c r="E283" t="s">
        <v>10724</v>
      </c>
      <c r="F283" t="s">
        <v>10725</v>
      </c>
      <c r="G283" t="s">
        <v>10726</v>
      </c>
      <c r="I283" t="str">
        <f t="shared" si="27"/>
        <v>neg_trend</v>
      </c>
      <c r="J283">
        <f t="shared" si="28"/>
        <v>-705200000</v>
      </c>
      <c r="K283">
        <f t="shared" si="29"/>
        <v>-782500000</v>
      </c>
      <c r="L283">
        <f t="shared" si="30"/>
        <v>-934600000</v>
      </c>
      <c r="M283">
        <f t="shared" si="31"/>
        <v>-1080000000</v>
      </c>
      <c r="N283">
        <f t="shared" si="32"/>
        <v>-1230000000</v>
      </c>
    </row>
    <row r="284" spans="1:14" x14ac:dyDescent="0.3">
      <c r="A284" s="1">
        <v>37</v>
      </c>
      <c r="B284" t="s">
        <v>795</v>
      </c>
      <c r="C284" t="s">
        <v>10727</v>
      </c>
      <c r="D284" t="s">
        <v>10728</v>
      </c>
      <c r="E284" t="s">
        <v>10729</v>
      </c>
      <c r="F284" t="s">
        <v>10730</v>
      </c>
      <c r="G284" t="s">
        <v>8663</v>
      </c>
      <c r="I284" t="str">
        <f t="shared" si="27"/>
        <v>N/A</v>
      </c>
      <c r="J284">
        <f t="shared" si="28"/>
        <v>0.39200000000000002</v>
      </c>
      <c r="K284">
        <f t="shared" si="29"/>
        <v>0.40990000000000004</v>
      </c>
      <c r="L284">
        <f t="shared" si="30"/>
        <v>0.39640000000000003</v>
      </c>
      <c r="M284">
        <f t="shared" si="31"/>
        <v>0.34600000000000003</v>
      </c>
      <c r="N284">
        <f t="shared" si="32"/>
        <v>0.33899999999999997</v>
      </c>
    </row>
    <row r="285" spans="1:14" x14ac:dyDescent="0.3">
      <c r="A285" s="1">
        <v>38</v>
      </c>
      <c r="B285" t="s">
        <v>801</v>
      </c>
      <c r="C285" t="s">
        <v>7644</v>
      </c>
      <c r="D285" t="s">
        <v>636</v>
      </c>
      <c r="E285" t="s">
        <v>7953</v>
      </c>
      <c r="F285" t="s">
        <v>5420</v>
      </c>
      <c r="G285" t="s">
        <v>1518</v>
      </c>
      <c r="I285" t="str">
        <f t="shared" si="27"/>
        <v>N/A</v>
      </c>
      <c r="J285">
        <f t="shared" si="28"/>
        <v>1640000000</v>
      </c>
      <c r="K285">
        <f t="shared" si="29"/>
        <v>1680000000</v>
      </c>
      <c r="L285">
        <f t="shared" si="30"/>
        <v>1430000000</v>
      </c>
      <c r="M285">
        <f t="shared" si="31"/>
        <v>1210000000</v>
      </c>
      <c r="N285">
        <f t="shared" si="32"/>
        <v>1260000000</v>
      </c>
    </row>
    <row r="286" spans="1:14" x14ac:dyDescent="0.3">
      <c r="A286" s="1">
        <v>39</v>
      </c>
      <c r="B286" t="s">
        <v>802</v>
      </c>
      <c r="C286" t="s">
        <v>10727</v>
      </c>
      <c r="D286" t="s">
        <v>10728</v>
      </c>
      <c r="E286" t="s">
        <v>10729</v>
      </c>
      <c r="F286" t="s">
        <v>10730</v>
      </c>
      <c r="G286" t="s">
        <v>8663</v>
      </c>
      <c r="I286" t="str">
        <f t="shared" si="27"/>
        <v>N/A</v>
      </c>
      <c r="J286">
        <f t="shared" si="28"/>
        <v>0.39200000000000002</v>
      </c>
      <c r="K286">
        <f t="shared" si="29"/>
        <v>0.40990000000000004</v>
      </c>
      <c r="L286">
        <f t="shared" si="30"/>
        <v>0.39640000000000003</v>
      </c>
      <c r="M286">
        <f t="shared" si="31"/>
        <v>0.34600000000000003</v>
      </c>
      <c r="N286">
        <f t="shared" si="32"/>
        <v>0.33899999999999997</v>
      </c>
    </row>
    <row r="287" spans="1:14" x14ac:dyDescent="0.3">
      <c r="A287" s="1">
        <v>40</v>
      </c>
      <c r="B287" t="s">
        <v>803</v>
      </c>
      <c r="C287" t="s">
        <v>254</v>
      </c>
      <c r="D287" t="s">
        <v>254</v>
      </c>
      <c r="E287" t="s">
        <v>254</v>
      </c>
      <c r="F287" t="s">
        <v>254</v>
      </c>
      <c r="G287" t="s">
        <v>254</v>
      </c>
      <c r="I287" t="str">
        <f t="shared" si="27"/>
        <v>N/A</v>
      </c>
      <c r="J287" t="str">
        <f t="shared" si="28"/>
        <v>N/A</v>
      </c>
      <c r="K287" t="str">
        <f t="shared" si="29"/>
        <v>N/A</v>
      </c>
      <c r="L287" t="str">
        <f t="shared" si="30"/>
        <v>N/A</v>
      </c>
      <c r="M287" t="str">
        <f t="shared" si="31"/>
        <v>N/A</v>
      </c>
      <c r="N287" t="str">
        <f t="shared" si="32"/>
        <v>N/A</v>
      </c>
    </row>
    <row r="288" spans="1:14" x14ac:dyDescent="0.3">
      <c r="A288" s="1">
        <v>41</v>
      </c>
      <c r="B288" t="s">
        <v>804</v>
      </c>
      <c r="C288" t="s">
        <v>7644</v>
      </c>
      <c r="D288" t="s">
        <v>636</v>
      </c>
      <c r="E288" t="s">
        <v>7953</v>
      </c>
      <c r="F288" t="s">
        <v>5420</v>
      </c>
      <c r="G288" t="s">
        <v>1518</v>
      </c>
      <c r="I288" t="str">
        <f t="shared" si="27"/>
        <v>N/A</v>
      </c>
      <c r="J288">
        <f t="shared" si="28"/>
        <v>1640000000</v>
      </c>
      <c r="K288">
        <f t="shared" si="29"/>
        <v>1680000000</v>
      </c>
      <c r="L288">
        <f t="shared" si="30"/>
        <v>1430000000</v>
      </c>
      <c r="M288">
        <f t="shared" si="31"/>
        <v>1210000000</v>
      </c>
      <c r="N288">
        <f t="shared" si="32"/>
        <v>1260000000</v>
      </c>
    </row>
    <row r="289" spans="1:14" x14ac:dyDescent="0.3">
      <c r="A289" s="1">
        <v>42</v>
      </c>
      <c r="B289" t="s">
        <v>805</v>
      </c>
      <c r="C289" t="s">
        <v>10481</v>
      </c>
      <c r="D289" t="s">
        <v>1573</v>
      </c>
      <c r="E289" t="s">
        <v>10663</v>
      </c>
      <c r="F289" t="s">
        <v>6484</v>
      </c>
      <c r="G289" t="s">
        <v>10664</v>
      </c>
      <c r="I289" t="str">
        <f t="shared" si="27"/>
        <v>N/A</v>
      </c>
      <c r="J289">
        <f t="shared" si="28"/>
        <v>4190000000.0000005</v>
      </c>
      <c r="K289">
        <f t="shared" si="29"/>
        <v>4110000000.0000005</v>
      </c>
      <c r="L289">
        <f t="shared" si="30"/>
        <v>3620000000</v>
      </c>
      <c r="M289">
        <f t="shared" si="31"/>
        <v>3490000000</v>
      </c>
      <c r="N289">
        <f t="shared" si="32"/>
        <v>3720000000</v>
      </c>
    </row>
    <row r="290" spans="1:14" x14ac:dyDescent="0.3">
      <c r="I290" t="str">
        <f t="shared" si="27"/>
        <v>N/A</v>
      </c>
      <c r="J290" t="str">
        <f t="shared" si="28"/>
        <v>N/A</v>
      </c>
      <c r="K290" t="str">
        <f t="shared" si="29"/>
        <v>N/A</v>
      </c>
      <c r="L290" t="str">
        <f t="shared" si="30"/>
        <v>N/A</v>
      </c>
      <c r="M290" t="str">
        <f t="shared" si="31"/>
        <v>N/A</v>
      </c>
      <c r="N290" t="str">
        <f t="shared" si="32"/>
        <v>N/A</v>
      </c>
    </row>
    <row r="291" spans="1:14" x14ac:dyDescent="0.3">
      <c r="B291" s="1" t="s">
        <v>241</v>
      </c>
      <c r="C291" s="1" t="s">
        <v>242</v>
      </c>
      <c r="D291" s="1" t="s">
        <v>243</v>
      </c>
      <c r="E291" s="1" t="s">
        <v>244</v>
      </c>
      <c r="F291" s="1" t="s">
        <v>245</v>
      </c>
      <c r="G291" s="1" t="s">
        <v>246</v>
      </c>
      <c r="H291" s="1" t="s">
        <v>247</v>
      </c>
      <c r="I291" t="str">
        <f t="shared" si="27"/>
        <v>pos_trend</v>
      </c>
      <c r="J291">
        <f t="shared" si="28"/>
        <v>2012</v>
      </c>
      <c r="K291">
        <f t="shared" si="29"/>
        <v>2013</v>
      </c>
      <c r="L291">
        <f t="shared" si="30"/>
        <v>2014</v>
      </c>
      <c r="M291">
        <f t="shared" si="31"/>
        <v>2015</v>
      </c>
      <c r="N291">
        <f t="shared" si="32"/>
        <v>2016</v>
      </c>
    </row>
    <row r="292" spans="1:14" x14ac:dyDescent="0.3">
      <c r="A292" s="1">
        <v>0</v>
      </c>
      <c r="B292" t="s">
        <v>806</v>
      </c>
      <c r="C292" t="s">
        <v>10731</v>
      </c>
      <c r="D292" t="s">
        <v>10732</v>
      </c>
      <c r="E292" t="s">
        <v>5255</v>
      </c>
      <c r="F292" t="s">
        <v>10566</v>
      </c>
      <c r="G292" t="s">
        <v>10561</v>
      </c>
      <c r="I292" t="str">
        <f t="shared" si="27"/>
        <v>N/A</v>
      </c>
      <c r="J292">
        <f t="shared" si="28"/>
        <v>173800000</v>
      </c>
      <c r="K292">
        <f t="shared" si="29"/>
        <v>212600000</v>
      </c>
      <c r="L292">
        <f t="shared" si="30"/>
        <v>191100000</v>
      </c>
      <c r="M292">
        <f t="shared" si="31"/>
        <v>239300000</v>
      </c>
      <c r="N292">
        <f t="shared" si="32"/>
        <v>236200000</v>
      </c>
    </row>
    <row r="293" spans="1:14" x14ac:dyDescent="0.3">
      <c r="A293" s="1">
        <v>1</v>
      </c>
      <c r="B293" t="s">
        <v>424</v>
      </c>
      <c r="C293" t="s">
        <v>254</v>
      </c>
      <c r="D293" t="s">
        <v>10733</v>
      </c>
      <c r="E293" t="s">
        <v>10099</v>
      </c>
      <c r="F293" t="s">
        <v>10734</v>
      </c>
      <c r="G293" t="s">
        <v>7454</v>
      </c>
      <c r="I293" t="str">
        <f t="shared" si="27"/>
        <v>N/A</v>
      </c>
      <c r="J293" t="str">
        <f t="shared" si="28"/>
        <v>N/A</v>
      </c>
      <c r="K293">
        <f t="shared" si="29"/>
        <v>0.22320000000000001</v>
      </c>
      <c r="L293">
        <f t="shared" si="30"/>
        <v>-0.1011</v>
      </c>
      <c r="M293">
        <f t="shared" si="31"/>
        <v>0.25219999999999998</v>
      </c>
      <c r="N293">
        <f t="shared" si="32"/>
        <v>-1.3000000000000001E-2</v>
      </c>
    </row>
    <row r="294" spans="1:14" x14ac:dyDescent="0.3">
      <c r="A294" s="1">
        <v>2</v>
      </c>
      <c r="B294" t="s">
        <v>807</v>
      </c>
      <c r="C294" t="s">
        <v>10735</v>
      </c>
      <c r="D294" t="s">
        <v>10486</v>
      </c>
      <c r="E294" t="s">
        <v>1217</v>
      </c>
      <c r="F294" t="s">
        <v>10487</v>
      </c>
      <c r="G294" t="s">
        <v>10488</v>
      </c>
      <c r="I294" t="str">
        <f t="shared" si="27"/>
        <v>N/A</v>
      </c>
      <c r="J294">
        <f t="shared" si="28"/>
        <v>204300000</v>
      </c>
      <c r="K294">
        <f t="shared" si="29"/>
        <v>190300000</v>
      </c>
      <c r="L294">
        <f t="shared" si="30"/>
        <v>180600000</v>
      </c>
      <c r="M294">
        <f t="shared" si="31"/>
        <v>158100000</v>
      </c>
      <c r="N294">
        <f t="shared" si="32"/>
        <v>162100000</v>
      </c>
    </row>
    <row r="295" spans="1:14" x14ac:dyDescent="0.3">
      <c r="A295" s="1">
        <v>3</v>
      </c>
      <c r="B295" t="s">
        <v>808</v>
      </c>
      <c r="C295" t="s">
        <v>10489</v>
      </c>
      <c r="D295" t="s">
        <v>10490</v>
      </c>
      <c r="E295" t="s">
        <v>10491</v>
      </c>
      <c r="F295" t="s">
        <v>10492</v>
      </c>
      <c r="G295" t="s">
        <v>5940</v>
      </c>
      <c r="I295" t="str">
        <f t="shared" si="27"/>
        <v>N/A</v>
      </c>
      <c r="J295">
        <f t="shared" si="28"/>
        <v>187600000</v>
      </c>
      <c r="K295">
        <f t="shared" si="29"/>
        <v>174600000</v>
      </c>
      <c r="L295">
        <f t="shared" si="30"/>
        <v>154600000</v>
      </c>
      <c r="M295">
        <f t="shared" si="31"/>
        <v>143800000</v>
      </c>
      <c r="N295">
        <f t="shared" si="32"/>
        <v>146100000</v>
      </c>
    </row>
    <row r="296" spans="1:14" x14ac:dyDescent="0.3">
      <c r="A296" s="1">
        <v>4</v>
      </c>
      <c r="B296" t="s">
        <v>809</v>
      </c>
      <c r="C296" t="s">
        <v>10736</v>
      </c>
      <c r="D296" t="s">
        <v>2051</v>
      </c>
      <c r="E296" t="s">
        <v>9965</v>
      </c>
      <c r="F296" t="s">
        <v>10493</v>
      </c>
      <c r="G296" t="s">
        <v>4068</v>
      </c>
      <c r="I296" t="str">
        <f t="shared" si="27"/>
        <v>N/A</v>
      </c>
      <c r="J296">
        <f t="shared" si="28"/>
        <v>16700000</v>
      </c>
      <c r="K296">
        <f t="shared" si="29"/>
        <v>15700000</v>
      </c>
      <c r="L296">
        <f t="shared" si="30"/>
        <v>26000000</v>
      </c>
      <c r="M296">
        <f t="shared" si="31"/>
        <v>14300000</v>
      </c>
      <c r="N296">
        <f t="shared" si="32"/>
        <v>16000000</v>
      </c>
    </row>
    <row r="297" spans="1:14" x14ac:dyDescent="0.3">
      <c r="A297" s="1">
        <v>5</v>
      </c>
      <c r="B297" t="s">
        <v>810</v>
      </c>
      <c r="C297" t="s">
        <v>10737</v>
      </c>
      <c r="D297" t="s">
        <v>2401</v>
      </c>
      <c r="E297" t="s">
        <v>5811</v>
      </c>
      <c r="F297" t="s">
        <v>5930</v>
      </c>
      <c r="G297" t="s">
        <v>4506</v>
      </c>
      <c r="I297" t="str">
        <f t="shared" si="27"/>
        <v>N/A</v>
      </c>
      <c r="J297">
        <f t="shared" si="28"/>
        <v>8700000</v>
      </c>
      <c r="K297">
        <f t="shared" si="29"/>
        <v>2000000</v>
      </c>
      <c r="L297">
        <f t="shared" si="30"/>
        <v>-500000</v>
      </c>
      <c r="M297">
        <f t="shared" si="31"/>
        <v>14200000</v>
      </c>
      <c r="N297">
        <f t="shared" si="32"/>
        <v>26200000</v>
      </c>
    </row>
    <row r="298" spans="1:14" x14ac:dyDescent="0.3">
      <c r="A298" s="1">
        <v>6</v>
      </c>
      <c r="B298" t="s">
        <v>714</v>
      </c>
      <c r="C298" t="s">
        <v>10737</v>
      </c>
      <c r="D298" t="s">
        <v>2401</v>
      </c>
      <c r="E298" t="s">
        <v>5811</v>
      </c>
      <c r="F298" t="s">
        <v>5930</v>
      </c>
      <c r="G298" t="s">
        <v>4506</v>
      </c>
      <c r="I298" t="str">
        <f t="shared" si="27"/>
        <v>N/A</v>
      </c>
      <c r="J298">
        <f t="shared" si="28"/>
        <v>8700000</v>
      </c>
      <c r="K298">
        <f t="shared" si="29"/>
        <v>2000000</v>
      </c>
      <c r="L298">
        <f t="shared" si="30"/>
        <v>-500000</v>
      </c>
      <c r="M298">
        <f t="shared" si="31"/>
        <v>14200000</v>
      </c>
      <c r="N298">
        <f t="shared" si="32"/>
        <v>26200000</v>
      </c>
    </row>
    <row r="299" spans="1:14" x14ac:dyDescent="0.3">
      <c r="A299" s="1">
        <v>7</v>
      </c>
      <c r="B299" t="s">
        <v>816</v>
      </c>
      <c r="C299" t="s">
        <v>254</v>
      </c>
      <c r="D299" t="s">
        <v>254</v>
      </c>
      <c r="E299" t="s">
        <v>254</v>
      </c>
      <c r="F299" t="s">
        <v>254</v>
      </c>
      <c r="G299" t="s">
        <v>254</v>
      </c>
      <c r="I299" t="str">
        <f t="shared" si="27"/>
        <v>N/A</v>
      </c>
      <c r="J299" t="str">
        <f t="shared" si="28"/>
        <v>N/A</v>
      </c>
      <c r="K299" t="str">
        <f t="shared" si="29"/>
        <v>N/A</v>
      </c>
      <c r="L299" t="str">
        <f t="shared" si="30"/>
        <v>N/A</v>
      </c>
      <c r="M299" t="str">
        <f t="shared" si="31"/>
        <v>N/A</v>
      </c>
      <c r="N299" t="str">
        <f t="shared" si="32"/>
        <v>N/A</v>
      </c>
    </row>
    <row r="300" spans="1:14" x14ac:dyDescent="0.3">
      <c r="A300" s="1">
        <v>8</v>
      </c>
      <c r="B300" t="s">
        <v>817</v>
      </c>
      <c r="C300" t="s">
        <v>10738</v>
      </c>
      <c r="D300" t="s">
        <v>7998</v>
      </c>
      <c r="E300" t="s">
        <v>8991</v>
      </c>
      <c r="F300" t="s">
        <v>713</v>
      </c>
      <c r="G300" t="s">
        <v>3485</v>
      </c>
      <c r="I300" t="str">
        <f t="shared" si="27"/>
        <v>N/A</v>
      </c>
      <c r="J300">
        <f t="shared" si="28"/>
        <v>55300000</v>
      </c>
      <c r="K300">
        <f t="shared" si="29"/>
        <v>-3700000</v>
      </c>
      <c r="L300">
        <f t="shared" si="30"/>
        <v>44800000</v>
      </c>
      <c r="M300">
        <f t="shared" si="31"/>
        <v>17600000</v>
      </c>
      <c r="N300">
        <f t="shared" si="32"/>
        <v>14000000</v>
      </c>
    </row>
    <row r="301" spans="1:14" x14ac:dyDescent="0.3">
      <c r="A301" s="1">
        <v>9</v>
      </c>
      <c r="B301" t="s">
        <v>823</v>
      </c>
      <c r="C301" t="s">
        <v>10739</v>
      </c>
      <c r="D301" t="s">
        <v>10740</v>
      </c>
      <c r="E301" t="s">
        <v>10741</v>
      </c>
      <c r="F301" t="s">
        <v>10742</v>
      </c>
      <c r="G301" t="s">
        <v>10743</v>
      </c>
      <c r="I301" t="str">
        <f t="shared" si="27"/>
        <v>N/A</v>
      </c>
      <c r="J301">
        <f t="shared" si="28"/>
        <v>442100000</v>
      </c>
      <c r="K301">
        <f t="shared" si="29"/>
        <v>401200000</v>
      </c>
      <c r="L301">
        <f t="shared" si="30"/>
        <v>416000000</v>
      </c>
      <c r="M301">
        <f t="shared" si="31"/>
        <v>429200000</v>
      </c>
      <c r="N301">
        <f t="shared" si="32"/>
        <v>438500000</v>
      </c>
    </row>
    <row r="302" spans="1:14" x14ac:dyDescent="0.3">
      <c r="A302" s="1">
        <v>10</v>
      </c>
      <c r="B302" t="s">
        <v>829</v>
      </c>
      <c r="C302" t="s">
        <v>254</v>
      </c>
      <c r="D302" t="s">
        <v>254</v>
      </c>
      <c r="E302" t="s">
        <v>254</v>
      </c>
      <c r="F302" t="s">
        <v>254</v>
      </c>
      <c r="G302" t="s">
        <v>254</v>
      </c>
      <c r="I302" t="str">
        <f t="shared" si="27"/>
        <v>N/A</v>
      </c>
      <c r="J302" t="str">
        <f t="shared" si="28"/>
        <v>N/A</v>
      </c>
      <c r="K302" t="str">
        <f t="shared" si="29"/>
        <v>N/A</v>
      </c>
      <c r="L302" t="str">
        <f t="shared" si="30"/>
        <v>N/A</v>
      </c>
      <c r="M302" t="str">
        <f t="shared" si="31"/>
        <v>N/A</v>
      </c>
      <c r="N302" t="str">
        <f t="shared" si="32"/>
        <v>N/A</v>
      </c>
    </row>
    <row r="303" spans="1:14" x14ac:dyDescent="0.3">
      <c r="A303" s="1">
        <v>11</v>
      </c>
      <c r="B303" t="s">
        <v>830</v>
      </c>
      <c r="C303" t="s">
        <v>10744</v>
      </c>
      <c r="D303" t="s">
        <v>10745</v>
      </c>
      <c r="E303" t="s">
        <v>10746</v>
      </c>
      <c r="F303" t="s">
        <v>6581</v>
      </c>
      <c r="G303" t="s">
        <v>5458</v>
      </c>
      <c r="I303" t="str">
        <f t="shared" si="27"/>
        <v>N/A</v>
      </c>
      <c r="J303">
        <f t="shared" si="28"/>
        <v>-20800000</v>
      </c>
      <c r="K303">
        <f t="shared" si="29"/>
        <v>-28000000</v>
      </c>
      <c r="L303">
        <f t="shared" si="30"/>
        <v>-167900000</v>
      </c>
      <c r="M303">
        <f t="shared" si="31"/>
        <v>123200000</v>
      </c>
      <c r="N303">
        <f t="shared" si="32"/>
        <v>-1100000</v>
      </c>
    </row>
    <row r="304" spans="1:14" x14ac:dyDescent="0.3">
      <c r="A304" s="1">
        <v>12</v>
      </c>
      <c r="B304" t="s">
        <v>836</v>
      </c>
      <c r="C304" t="s">
        <v>9357</v>
      </c>
      <c r="D304" t="s">
        <v>7689</v>
      </c>
      <c r="E304" t="s">
        <v>10747</v>
      </c>
      <c r="F304" t="s">
        <v>5756</v>
      </c>
      <c r="G304" t="s">
        <v>8587</v>
      </c>
      <c r="I304" t="str">
        <f t="shared" si="27"/>
        <v>N/A</v>
      </c>
      <c r="J304">
        <f t="shared" si="28"/>
        <v>9400000</v>
      </c>
      <c r="K304">
        <f t="shared" si="29"/>
        <v>7600000</v>
      </c>
      <c r="L304">
        <f t="shared" si="30"/>
        <v>-68900000</v>
      </c>
      <c r="M304">
        <f t="shared" si="31"/>
        <v>-3300000</v>
      </c>
      <c r="N304">
        <f t="shared" si="32"/>
        <v>7500000</v>
      </c>
    </row>
    <row r="305" spans="1:14" x14ac:dyDescent="0.3">
      <c r="A305" s="1">
        <v>13</v>
      </c>
      <c r="B305" t="s">
        <v>655</v>
      </c>
      <c r="C305" t="s">
        <v>10748</v>
      </c>
      <c r="D305" t="s">
        <v>849</v>
      </c>
      <c r="E305" t="s">
        <v>10749</v>
      </c>
      <c r="F305" t="s">
        <v>10750</v>
      </c>
      <c r="G305" t="s">
        <v>10751</v>
      </c>
      <c r="I305" t="str">
        <f t="shared" si="27"/>
        <v>N/A</v>
      </c>
      <c r="J305">
        <f t="shared" si="28"/>
        <v>-28400000</v>
      </c>
      <c r="K305">
        <f t="shared" si="29"/>
        <v>-10200000</v>
      </c>
      <c r="L305">
        <f t="shared" si="30"/>
        <v>-15400000</v>
      </c>
      <c r="M305">
        <f t="shared" si="31"/>
        <v>77500000</v>
      </c>
      <c r="N305">
        <f t="shared" si="32"/>
        <v>37800000</v>
      </c>
    </row>
    <row r="306" spans="1:14" x14ac:dyDescent="0.3">
      <c r="A306" s="1">
        <v>14</v>
      </c>
      <c r="B306" t="s">
        <v>847</v>
      </c>
      <c r="C306" t="s">
        <v>6005</v>
      </c>
      <c r="D306" t="s">
        <v>10752</v>
      </c>
      <c r="E306" t="s">
        <v>10753</v>
      </c>
      <c r="F306" t="s">
        <v>2181</v>
      </c>
      <c r="G306" t="s">
        <v>10754</v>
      </c>
      <c r="I306" t="str">
        <f t="shared" si="27"/>
        <v>N/A</v>
      </c>
      <c r="J306">
        <f t="shared" si="28"/>
        <v>-4800000</v>
      </c>
      <c r="K306">
        <f t="shared" si="29"/>
        <v>-18100000</v>
      </c>
      <c r="L306">
        <f t="shared" si="30"/>
        <v>-47200000</v>
      </c>
      <c r="M306">
        <f t="shared" si="31"/>
        <v>7100000</v>
      </c>
      <c r="N306">
        <f t="shared" si="32"/>
        <v>-22600000</v>
      </c>
    </row>
    <row r="307" spans="1:14" x14ac:dyDescent="0.3">
      <c r="A307" s="1">
        <v>15</v>
      </c>
      <c r="B307" t="s">
        <v>853</v>
      </c>
      <c r="C307" t="s">
        <v>10755</v>
      </c>
      <c r="D307" t="s">
        <v>10756</v>
      </c>
      <c r="E307" t="s">
        <v>10757</v>
      </c>
      <c r="F307" t="s">
        <v>10758</v>
      </c>
      <c r="G307" t="s">
        <v>10759</v>
      </c>
      <c r="I307" t="str">
        <f t="shared" si="27"/>
        <v>N/A</v>
      </c>
      <c r="J307">
        <f t="shared" si="28"/>
        <v>421300000</v>
      </c>
      <c r="K307">
        <f t="shared" si="29"/>
        <v>373200000</v>
      </c>
      <c r="L307">
        <f t="shared" si="30"/>
        <v>248100000</v>
      </c>
      <c r="M307">
        <f t="shared" si="31"/>
        <v>552400000</v>
      </c>
      <c r="N307">
        <f t="shared" si="32"/>
        <v>437400000</v>
      </c>
    </row>
    <row r="308" spans="1:14" x14ac:dyDescent="0.3">
      <c r="A308" s="1">
        <v>16</v>
      </c>
      <c r="B308" t="s">
        <v>859</v>
      </c>
      <c r="C308" t="s">
        <v>254</v>
      </c>
      <c r="D308" t="s">
        <v>10760</v>
      </c>
      <c r="E308" t="s">
        <v>10761</v>
      </c>
      <c r="F308" t="s">
        <v>10762</v>
      </c>
      <c r="G308" t="s">
        <v>10763</v>
      </c>
      <c r="I308" t="str">
        <f t="shared" si="27"/>
        <v>N/A</v>
      </c>
      <c r="J308" t="str">
        <f t="shared" si="28"/>
        <v>N/A</v>
      </c>
      <c r="K308">
        <f t="shared" si="29"/>
        <v>-0.1142</v>
      </c>
      <c r="L308">
        <f t="shared" si="30"/>
        <v>-0.33520000000000005</v>
      </c>
      <c r="M308">
        <f t="shared" si="31"/>
        <v>1.2265000000000001</v>
      </c>
      <c r="N308">
        <f t="shared" si="32"/>
        <v>-0.2082</v>
      </c>
    </row>
    <row r="309" spans="1:14" x14ac:dyDescent="0.3">
      <c r="A309" s="1">
        <v>17</v>
      </c>
      <c r="B309" t="s">
        <v>864</v>
      </c>
      <c r="C309" t="s">
        <v>10764</v>
      </c>
      <c r="D309" t="s">
        <v>10765</v>
      </c>
      <c r="E309" t="s">
        <v>4818</v>
      </c>
      <c r="F309" t="s">
        <v>7590</v>
      </c>
      <c r="G309" t="s">
        <v>10766</v>
      </c>
      <c r="I309" t="str">
        <f t="shared" si="27"/>
        <v>N/A</v>
      </c>
      <c r="J309">
        <f t="shared" si="28"/>
        <v>8.199999999999999E-2</v>
      </c>
      <c r="K309">
        <f t="shared" si="29"/>
        <v>7.4200000000000002E-2</v>
      </c>
      <c r="L309">
        <f t="shared" si="30"/>
        <v>5.7099999999999998E-2</v>
      </c>
      <c r="M309">
        <f t="shared" si="31"/>
        <v>0.13570000000000002</v>
      </c>
      <c r="N309">
        <f t="shared" si="32"/>
        <v>0.10920000000000001</v>
      </c>
    </row>
    <row r="310" spans="1:14" x14ac:dyDescent="0.3">
      <c r="I310" t="str">
        <f t="shared" si="27"/>
        <v>N/A</v>
      </c>
      <c r="J310" t="str">
        <f t="shared" si="28"/>
        <v>N/A</v>
      </c>
      <c r="K310" t="str">
        <f t="shared" si="29"/>
        <v>N/A</v>
      </c>
      <c r="L310" t="str">
        <f t="shared" si="30"/>
        <v>N/A</v>
      </c>
      <c r="M310" t="str">
        <f t="shared" si="31"/>
        <v>N/A</v>
      </c>
      <c r="N310" t="str">
        <f t="shared" si="32"/>
        <v>N/A</v>
      </c>
    </row>
    <row r="311" spans="1:14" x14ac:dyDescent="0.3">
      <c r="B311" s="1" t="s">
        <v>307</v>
      </c>
      <c r="C311" s="1" t="s">
        <v>242</v>
      </c>
      <c r="D311" s="1" t="s">
        <v>243</v>
      </c>
      <c r="E311" s="1" t="s">
        <v>244</v>
      </c>
      <c r="F311" s="1" t="s">
        <v>245</v>
      </c>
      <c r="G311" s="1" t="s">
        <v>246</v>
      </c>
      <c r="H311" s="1" t="s">
        <v>247</v>
      </c>
      <c r="I311" t="str">
        <f t="shared" si="27"/>
        <v>pos_trend</v>
      </c>
      <c r="J311">
        <f t="shared" si="28"/>
        <v>2012</v>
      </c>
      <c r="K311">
        <f t="shared" si="29"/>
        <v>2013</v>
      </c>
      <c r="L311">
        <f t="shared" si="30"/>
        <v>2014</v>
      </c>
      <c r="M311">
        <f t="shared" si="31"/>
        <v>2015</v>
      </c>
      <c r="N311">
        <f t="shared" si="32"/>
        <v>2016</v>
      </c>
    </row>
    <row r="312" spans="1:14" x14ac:dyDescent="0.3">
      <c r="A312" s="1">
        <v>0</v>
      </c>
      <c r="B312" t="s">
        <v>870</v>
      </c>
      <c r="C312" t="s">
        <v>10767</v>
      </c>
      <c r="D312" t="s">
        <v>10768</v>
      </c>
      <c r="E312" t="s">
        <v>10769</v>
      </c>
      <c r="F312" t="s">
        <v>1623</v>
      </c>
      <c r="G312" t="s">
        <v>10770</v>
      </c>
      <c r="I312" t="str">
        <f t="shared" si="27"/>
        <v>N/A</v>
      </c>
      <c r="J312">
        <f t="shared" si="28"/>
        <v>-136400000</v>
      </c>
      <c r="K312">
        <f t="shared" si="29"/>
        <v>-139800000</v>
      </c>
      <c r="L312">
        <f t="shared" si="30"/>
        <v>-185200000</v>
      </c>
      <c r="M312">
        <f t="shared" si="31"/>
        <v>-219400000</v>
      </c>
      <c r="N312">
        <f t="shared" si="32"/>
        <v>-208300000</v>
      </c>
    </row>
    <row r="313" spans="1:14" x14ac:dyDescent="0.3">
      <c r="A313" s="1">
        <v>1</v>
      </c>
      <c r="B313" t="s">
        <v>876</v>
      </c>
      <c r="C313" t="s">
        <v>10767</v>
      </c>
      <c r="D313" t="s">
        <v>10768</v>
      </c>
      <c r="E313" t="s">
        <v>10769</v>
      </c>
      <c r="F313" t="s">
        <v>1623</v>
      </c>
      <c r="G313" t="s">
        <v>10770</v>
      </c>
      <c r="I313" t="str">
        <f t="shared" si="27"/>
        <v>N/A</v>
      </c>
      <c r="J313">
        <f t="shared" si="28"/>
        <v>-136400000</v>
      </c>
      <c r="K313">
        <f t="shared" si="29"/>
        <v>-139800000</v>
      </c>
      <c r="L313">
        <f t="shared" si="30"/>
        <v>-185200000</v>
      </c>
      <c r="M313">
        <f t="shared" si="31"/>
        <v>-219400000</v>
      </c>
      <c r="N313">
        <f t="shared" si="32"/>
        <v>-208300000</v>
      </c>
    </row>
    <row r="314" spans="1:14" x14ac:dyDescent="0.3">
      <c r="A314" s="1">
        <v>2</v>
      </c>
      <c r="B314" t="s">
        <v>882</v>
      </c>
      <c r="C314" t="s">
        <v>254</v>
      </c>
      <c r="D314" t="s">
        <v>254</v>
      </c>
      <c r="E314" t="s">
        <v>254</v>
      </c>
      <c r="F314" t="s">
        <v>254</v>
      </c>
      <c r="G314" t="s">
        <v>254</v>
      </c>
      <c r="I314" t="str">
        <f t="shared" si="27"/>
        <v>N/A</v>
      </c>
      <c r="J314" t="str">
        <f t="shared" si="28"/>
        <v>N/A</v>
      </c>
      <c r="K314" t="str">
        <f t="shared" si="29"/>
        <v>N/A</v>
      </c>
      <c r="L314" t="str">
        <f t="shared" si="30"/>
        <v>N/A</v>
      </c>
      <c r="M314" t="str">
        <f t="shared" si="31"/>
        <v>N/A</v>
      </c>
      <c r="N314" t="str">
        <f t="shared" si="32"/>
        <v>N/A</v>
      </c>
    </row>
    <row r="315" spans="1:14" x14ac:dyDescent="0.3">
      <c r="A315" s="1">
        <v>3</v>
      </c>
      <c r="B315" t="s">
        <v>888</v>
      </c>
      <c r="C315" t="s">
        <v>254</v>
      </c>
      <c r="D315" t="s">
        <v>10771</v>
      </c>
      <c r="E315" t="s">
        <v>10772</v>
      </c>
      <c r="F315" t="s">
        <v>10773</v>
      </c>
      <c r="G315" t="s">
        <v>10774</v>
      </c>
      <c r="I315" t="str">
        <f t="shared" si="27"/>
        <v>N/A</v>
      </c>
      <c r="J315" t="str">
        <f t="shared" si="28"/>
        <v>N/A</v>
      </c>
      <c r="K315">
        <f t="shared" si="29"/>
        <v>-2.4900000000000002E-2</v>
      </c>
      <c r="L315">
        <f t="shared" si="30"/>
        <v>-0.32469999999999999</v>
      </c>
      <c r="M315">
        <f t="shared" si="31"/>
        <v>-0.1847</v>
      </c>
      <c r="N315">
        <f t="shared" si="32"/>
        <v>5.0599999999999999E-2</v>
      </c>
    </row>
    <row r="316" spans="1:14" x14ac:dyDescent="0.3">
      <c r="A316" s="1">
        <v>4</v>
      </c>
      <c r="B316" t="s">
        <v>893</v>
      </c>
      <c r="C316" t="s">
        <v>10775</v>
      </c>
      <c r="D316" t="s">
        <v>10776</v>
      </c>
      <c r="E316" t="s">
        <v>8118</v>
      </c>
      <c r="F316" t="s">
        <v>10777</v>
      </c>
      <c r="G316" t="s">
        <v>1837</v>
      </c>
      <c r="I316" t="str">
        <f t="shared" ref="I316:I379" si="33">IF(AND(K316&gt; J316, L316&gt; K316, M316&gt; L316, N316&gt; M316), "pos_trend", IF(AND(K316&lt; J316, L316&lt; K316, M316&lt; L316, N316&lt; M316), "neg_trend", "N/A"))</f>
        <v>N/A</v>
      </c>
      <c r="J316">
        <f t="shared" ref="J316:J379" si="34">IFERROR(IF(TRIM(C316)="-", "N/A", IF(RIGHT(C316,1)=")",IF(RIGHT(C316,2)="T)",-1000000000000*VALUE(MID(C316,2,LEN(C316)-3)),IF(RIGHT(C316,2)="M)",-1000000*VALUE(MID(C316,2,LEN(C316)-3)),IF(RIGHT(C316,2)="B)",-1000000000*VALUE(MID(C316,2,LEN(C316)-3)),IF(RIGHT(C316,2)="k)",-1000*VALUE(MID(C316,2,LEN(C316)-3)),VALUE(SUBSTITUTE(C316,",","")))))),IF(RIGHT(C316,1)="T",1000000000000*VALUE(LEFT(C316,LEN(C316)-1)),IF(RIGHT(C316,1)="M",1000000*VALUE(LEFT(C316,LEN(C316)-1)),IF(RIGHT(C316,1)="B",1000000000*VALUE(LEFT(C316,LEN(C316)-1)),IF(RIGHT(C316,1)="%",0.01*VALUE(LEFT(C316,LEN(C316)-1)),IF(RIGHT(C316,1)="k",1000*VALUE(LEFT(C316,LEN(C316)-1)),VALUE(SUBSTITUTE(C316,",",""))))))))),"N/A")</f>
        <v>-2.6499999999999999E-2</v>
      </c>
      <c r="K316">
        <f t="shared" ref="K316:K379" si="35">IFERROR(IF(TRIM(D316)="-", "N/A", IF(RIGHT(D316,1)=")",IF(RIGHT(D316,2)="T)",-1000000000000*VALUE(MID(D316,2,LEN(D316)-3)),IF(RIGHT(D316,2)="M)",-1000000*VALUE(MID(D316,2,LEN(D316)-3)),IF(RIGHT(D316,2)="B)",-1000000000*VALUE(MID(D316,2,LEN(D316)-3)),IF(RIGHT(D316,2)="k)",-1000*VALUE(MID(D316,2,LEN(D316)-3)),VALUE(SUBSTITUTE(D316,",","")))))),IF(RIGHT(D316,1)="T",1000000000000*VALUE(LEFT(D316,LEN(D316)-1)),IF(RIGHT(D316,1)="M",1000000*VALUE(LEFT(D316,LEN(D316)-1)),IF(RIGHT(D316,1)="B",1000000000*VALUE(LEFT(D316,LEN(D316)-1)),IF(RIGHT(D316,1)="%",0.01*VALUE(LEFT(D316,LEN(D316)-1)),IF(RIGHT(D316,1)="k",1000*VALUE(LEFT(D316,LEN(D316)-1)),VALUE(SUBSTITUTE(D316,",",""))))))))),"N/A")</f>
        <v>-2.7799999999999998E-2</v>
      </c>
      <c r="L316">
        <f t="shared" ref="L316:L379" si="36">IFERROR(IF(TRIM(E316)="-", "N/A", IF(RIGHT(E316,1)=")",IF(RIGHT(E316,2)="T)",-1000000000000*VALUE(MID(E316,2,LEN(E316)-3)),IF(RIGHT(E316,2)="M)",-1000000*VALUE(MID(E316,2,LEN(E316)-3)),IF(RIGHT(E316,2)="B)",-1000000000*VALUE(MID(E316,2,LEN(E316)-3)),IF(RIGHT(E316,2)="k)",-1000*VALUE(MID(E316,2,LEN(E316)-3)),VALUE(SUBSTITUTE(E316,",","")))))),IF(RIGHT(E316,1)="T",1000000000000*VALUE(LEFT(E316,LEN(E316)-1)),IF(RIGHT(E316,1)="M",1000000*VALUE(LEFT(E316,LEN(E316)-1)),IF(RIGHT(E316,1)="B",1000000000*VALUE(LEFT(E316,LEN(E316)-1)),IF(RIGHT(E316,1)="%",0.01*VALUE(LEFT(E316,LEN(E316)-1)),IF(RIGHT(E316,1)="k",1000*VALUE(LEFT(E316,LEN(E316)-1)),VALUE(SUBSTITUTE(E316,",",""))))))))),"N/A")</f>
        <v>-4.2599999999999999E-2</v>
      </c>
      <c r="M316">
        <f t="shared" ref="M316:M379" si="37">IFERROR(IF(TRIM(F316)="-", "N/A", IF(RIGHT(F316,1)=")",IF(RIGHT(F316,2)="T)",-1000000000000*VALUE(MID(F316,2,LEN(F316)-3)),IF(RIGHT(F316,2)="M)",-1000000*VALUE(MID(F316,2,LEN(F316)-3)),IF(RIGHT(F316,2)="B)",-1000000000*VALUE(MID(F316,2,LEN(F316)-3)),IF(RIGHT(F316,2)="k)",-1000*VALUE(MID(F316,2,LEN(F316)-3)),VALUE(SUBSTITUTE(F316,",","")))))),IF(RIGHT(F316,1)="T",1000000000000*VALUE(LEFT(F316,LEN(F316)-1)),IF(RIGHT(F316,1)="M",1000000*VALUE(LEFT(F316,LEN(F316)-1)),IF(RIGHT(F316,1)="B",1000000000*VALUE(LEFT(F316,LEN(F316)-1)),IF(RIGHT(F316,1)="%",0.01*VALUE(LEFT(F316,LEN(F316)-1)),IF(RIGHT(F316,1)="k",1000*VALUE(LEFT(F316,LEN(F316)-1)),VALUE(SUBSTITUTE(F316,",",""))))))))),"N/A")</f>
        <v>-5.3899999999999997E-2</v>
      </c>
      <c r="N316">
        <f t="shared" ref="N316:N379" si="38">IFERROR(IF(TRIM(G316)="-", "N/A", IF(RIGHT(G316,1)=")",IF(RIGHT(G316,2)="T)",-1000000000000*VALUE(MID(G316,2,LEN(G316)-3)),IF(RIGHT(G316,2)="M)",-1000000*VALUE(MID(G316,2,LEN(G316)-3)),IF(RIGHT(G316,2)="B)",-1000000000*VALUE(MID(G316,2,LEN(G316)-3)),IF(RIGHT(G316,2)="k)",-1000*VALUE(MID(G316,2,LEN(G316)-3)),VALUE(SUBSTITUTE(G316,",","")))))),IF(RIGHT(G316,1)="T",1000000000000*VALUE(LEFT(G316,LEN(G316)-1)),IF(RIGHT(G316,1)="M",1000000*VALUE(LEFT(G316,LEN(G316)-1)),IF(RIGHT(G316,1)="B",1000000000*VALUE(LEFT(G316,LEN(G316)-1)),IF(RIGHT(G316,1)="%",0.01*VALUE(LEFT(G316,LEN(G316)-1)),IF(RIGHT(G316,1)="k",1000*VALUE(LEFT(G316,LEN(G316)-1)),VALUE(SUBSTITUTE(G316,",",""))))))))),"N/A")</f>
        <v>-5.2000000000000005E-2</v>
      </c>
    </row>
    <row r="317" spans="1:14" x14ac:dyDescent="0.3">
      <c r="A317" s="1">
        <v>5</v>
      </c>
      <c r="B317" t="s">
        <v>899</v>
      </c>
      <c r="C317" t="s">
        <v>10778</v>
      </c>
      <c r="D317" t="s">
        <v>10779</v>
      </c>
      <c r="E317" t="s">
        <v>254</v>
      </c>
      <c r="F317" t="s">
        <v>10780</v>
      </c>
      <c r="G317" t="s">
        <v>10781</v>
      </c>
      <c r="I317" t="str">
        <f t="shared" si="33"/>
        <v>N/A</v>
      </c>
      <c r="J317">
        <f t="shared" si="34"/>
        <v>-19100000</v>
      </c>
      <c r="K317">
        <f t="shared" si="35"/>
        <v>-59700000</v>
      </c>
      <c r="L317" t="str">
        <f t="shared" si="36"/>
        <v>N/A</v>
      </c>
      <c r="M317">
        <f t="shared" si="37"/>
        <v>-66400000.000000007</v>
      </c>
      <c r="N317">
        <f t="shared" si="38"/>
        <v>-114500000</v>
      </c>
    </row>
    <row r="318" spans="1:14" x14ac:dyDescent="0.3">
      <c r="A318" s="1">
        <v>6</v>
      </c>
      <c r="B318" t="s">
        <v>904</v>
      </c>
      <c r="C318" t="s">
        <v>10527</v>
      </c>
      <c r="D318" t="s">
        <v>10782</v>
      </c>
      <c r="E318" t="s">
        <v>10783</v>
      </c>
      <c r="F318" t="s">
        <v>10784</v>
      </c>
      <c r="G318" t="s">
        <v>10785</v>
      </c>
      <c r="I318" t="str">
        <f t="shared" si="33"/>
        <v>N/A</v>
      </c>
      <c r="J318">
        <f t="shared" si="34"/>
        <v>4700000</v>
      </c>
      <c r="K318">
        <f t="shared" si="35"/>
        <v>43700000</v>
      </c>
      <c r="L318">
        <f t="shared" si="36"/>
        <v>225700000</v>
      </c>
      <c r="M318">
        <f t="shared" si="37"/>
        <v>23200000</v>
      </c>
      <c r="N318">
        <f t="shared" si="38"/>
        <v>11600000</v>
      </c>
    </row>
    <row r="319" spans="1:14" x14ac:dyDescent="0.3">
      <c r="A319" s="1">
        <v>7</v>
      </c>
      <c r="B319" t="s">
        <v>906</v>
      </c>
      <c r="C319" t="s">
        <v>254</v>
      </c>
      <c r="D319" t="s">
        <v>254</v>
      </c>
      <c r="E319" t="s">
        <v>254</v>
      </c>
      <c r="F319" t="s">
        <v>254</v>
      </c>
      <c r="G319" t="s">
        <v>254</v>
      </c>
      <c r="I319" t="str">
        <f t="shared" si="33"/>
        <v>N/A</v>
      </c>
      <c r="J319" t="str">
        <f t="shared" si="34"/>
        <v>N/A</v>
      </c>
      <c r="K319" t="str">
        <f t="shared" si="35"/>
        <v>N/A</v>
      </c>
      <c r="L319" t="str">
        <f t="shared" si="36"/>
        <v>N/A</v>
      </c>
      <c r="M319" t="str">
        <f t="shared" si="37"/>
        <v>N/A</v>
      </c>
      <c r="N319" t="str">
        <f t="shared" si="38"/>
        <v>N/A</v>
      </c>
    </row>
    <row r="320" spans="1:14" x14ac:dyDescent="0.3">
      <c r="A320" s="1">
        <v>8</v>
      </c>
      <c r="B320" t="s">
        <v>908</v>
      </c>
      <c r="C320" t="s">
        <v>254</v>
      </c>
      <c r="D320" t="s">
        <v>254</v>
      </c>
      <c r="E320" t="s">
        <v>254</v>
      </c>
      <c r="F320" t="s">
        <v>254</v>
      </c>
      <c r="G320" t="s">
        <v>254</v>
      </c>
      <c r="I320" t="str">
        <f t="shared" si="33"/>
        <v>N/A</v>
      </c>
      <c r="J320" t="str">
        <f t="shared" si="34"/>
        <v>N/A</v>
      </c>
      <c r="K320" t="str">
        <f t="shared" si="35"/>
        <v>N/A</v>
      </c>
      <c r="L320" t="str">
        <f t="shared" si="36"/>
        <v>N/A</v>
      </c>
      <c r="M320" t="str">
        <f t="shared" si="37"/>
        <v>N/A</v>
      </c>
      <c r="N320" t="str">
        <f t="shared" si="38"/>
        <v>N/A</v>
      </c>
    </row>
    <row r="321" spans="1:14" x14ac:dyDescent="0.3">
      <c r="A321" s="1">
        <v>9</v>
      </c>
      <c r="B321" t="s">
        <v>909</v>
      </c>
      <c r="C321" t="s">
        <v>254</v>
      </c>
      <c r="D321" t="s">
        <v>254</v>
      </c>
      <c r="E321" t="s">
        <v>254</v>
      </c>
      <c r="F321" t="s">
        <v>254</v>
      </c>
      <c r="G321" t="s">
        <v>254</v>
      </c>
      <c r="I321" t="str">
        <f t="shared" si="33"/>
        <v>N/A</v>
      </c>
      <c r="J321" t="str">
        <f t="shared" si="34"/>
        <v>N/A</v>
      </c>
      <c r="K321" t="str">
        <f t="shared" si="35"/>
        <v>N/A</v>
      </c>
      <c r="L321" t="str">
        <f t="shared" si="36"/>
        <v>N/A</v>
      </c>
      <c r="M321" t="str">
        <f t="shared" si="37"/>
        <v>N/A</v>
      </c>
      <c r="N321" t="str">
        <f t="shared" si="38"/>
        <v>N/A</v>
      </c>
    </row>
    <row r="322" spans="1:14" x14ac:dyDescent="0.3">
      <c r="A322" s="1">
        <v>10</v>
      </c>
      <c r="B322" t="s">
        <v>910</v>
      </c>
      <c r="C322" t="s">
        <v>254</v>
      </c>
      <c r="D322" t="s">
        <v>254</v>
      </c>
      <c r="E322" t="s">
        <v>254</v>
      </c>
      <c r="F322" t="s">
        <v>254</v>
      </c>
      <c r="G322" t="s">
        <v>254</v>
      </c>
      <c r="I322" t="str">
        <f t="shared" si="33"/>
        <v>N/A</v>
      </c>
      <c r="J322" t="str">
        <f t="shared" si="34"/>
        <v>N/A</v>
      </c>
      <c r="K322" t="str">
        <f t="shared" si="35"/>
        <v>N/A</v>
      </c>
      <c r="L322" t="str">
        <f t="shared" si="36"/>
        <v>N/A</v>
      </c>
      <c r="M322" t="str">
        <f t="shared" si="37"/>
        <v>N/A</v>
      </c>
      <c r="N322" t="str">
        <f t="shared" si="38"/>
        <v>N/A</v>
      </c>
    </row>
    <row r="323" spans="1:14" x14ac:dyDescent="0.3">
      <c r="A323" s="1">
        <v>11</v>
      </c>
      <c r="B323" t="s">
        <v>914</v>
      </c>
      <c r="C323" t="s">
        <v>254</v>
      </c>
      <c r="D323" t="s">
        <v>254</v>
      </c>
      <c r="E323" t="s">
        <v>254</v>
      </c>
      <c r="F323" t="s">
        <v>254</v>
      </c>
      <c r="G323" t="s">
        <v>254</v>
      </c>
      <c r="I323" t="str">
        <f t="shared" si="33"/>
        <v>N/A</v>
      </c>
      <c r="J323" t="str">
        <f t="shared" si="34"/>
        <v>N/A</v>
      </c>
      <c r="K323" t="str">
        <f t="shared" si="35"/>
        <v>N/A</v>
      </c>
      <c r="L323" t="str">
        <f t="shared" si="36"/>
        <v>N/A</v>
      </c>
      <c r="M323" t="str">
        <f t="shared" si="37"/>
        <v>N/A</v>
      </c>
      <c r="N323" t="str">
        <f t="shared" si="38"/>
        <v>N/A</v>
      </c>
    </row>
    <row r="324" spans="1:14" x14ac:dyDescent="0.3">
      <c r="A324" s="1">
        <v>12</v>
      </c>
      <c r="B324" t="s">
        <v>915</v>
      </c>
      <c r="C324" t="s">
        <v>10786</v>
      </c>
      <c r="D324" t="s">
        <v>10787</v>
      </c>
      <c r="E324" t="s">
        <v>10788</v>
      </c>
      <c r="F324" t="s">
        <v>10789</v>
      </c>
      <c r="G324" t="s">
        <v>10790</v>
      </c>
      <c r="I324" t="str">
        <f t="shared" si="33"/>
        <v>N/A</v>
      </c>
      <c r="J324">
        <f t="shared" si="34"/>
        <v>-150800000</v>
      </c>
      <c r="K324">
        <f t="shared" si="35"/>
        <v>-155800000</v>
      </c>
      <c r="L324">
        <f t="shared" si="36"/>
        <v>40500000</v>
      </c>
      <c r="M324">
        <f t="shared" si="37"/>
        <v>-262600000.00000003</v>
      </c>
      <c r="N324">
        <f t="shared" si="38"/>
        <v>-311200000</v>
      </c>
    </row>
    <row r="325" spans="1:14" x14ac:dyDescent="0.3">
      <c r="A325" s="1">
        <v>13</v>
      </c>
      <c r="B325" t="s">
        <v>921</v>
      </c>
      <c r="C325" t="s">
        <v>254</v>
      </c>
      <c r="D325" t="s">
        <v>10791</v>
      </c>
      <c r="E325" t="s">
        <v>10792</v>
      </c>
      <c r="F325" t="s">
        <v>10793</v>
      </c>
      <c r="G325" t="s">
        <v>10794</v>
      </c>
      <c r="I325" t="str">
        <f t="shared" si="33"/>
        <v>N/A</v>
      </c>
      <c r="J325" t="str">
        <f t="shared" si="34"/>
        <v>N/A</v>
      </c>
      <c r="K325">
        <f t="shared" si="35"/>
        <v>-3.32E-2</v>
      </c>
      <c r="L325">
        <f t="shared" si="36"/>
        <v>1.2599</v>
      </c>
      <c r="M325">
        <f t="shared" si="37"/>
        <v>-7.484</v>
      </c>
      <c r="N325">
        <f t="shared" si="38"/>
        <v>-0.18510000000000001</v>
      </c>
    </row>
    <row r="326" spans="1:14" x14ac:dyDescent="0.3">
      <c r="A326" s="1">
        <v>14</v>
      </c>
      <c r="B326" t="s">
        <v>926</v>
      </c>
      <c r="C326" t="s">
        <v>9557</v>
      </c>
      <c r="D326" t="s">
        <v>1656</v>
      </c>
      <c r="E326" t="s">
        <v>6900</v>
      </c>
      <c r="F326" t="s">
        <v>10795</v>
      </c>
      <c r="G326" t="s">
        <v>3060</v>
      </c>
      <c r="I326" t="str">
        <f t="shared" si="33"/>
        <v>N/A</v>
      </c>
      <c r="J326">
        <f t="shared" si="34"/>
        <v>-2.9300000000000003E-2</v>
      </c>
      <c r="K326">
        <f t="shared" si="35"/>
        <v>-3.1000000000000003E-2</v>
      </c>
      <c r="L326">
        <f t="shared" si="36"/>
        <v>9.300000000000001E-3</v>
      </c>
      <c r="M326">
        <f t="shared" si="37"/>
        <v>-6.4500000000000002E-2</v>
      </c>
      <c r="N326">
        <f t="shared" si="38"/>
        <v>-7.7699999999999991E-2</v>
      </c>
    </row>
    <row r="327" spans="1:14" x14ac:dyDescent="0.3">
      <c r="I327" t="str">
        <f t="shared" si="33"/>
        <v>N/A</v>
      </c>
      <c r="J327" t="str">
        <f t="shared" si="34"/>
        <v>N/A</v>
      </c>
      <c r="K327" t="str">
        <f t="shared" si="35"/>
        <v>N/A</v>
      </c>
      <c r="L327" t="str">
        <f t="shared" si="36"/>
        <v>N/A</v>
      </c>
      <c r="M327" t="str">
        <f t="shared" si="37"/>
        <v>N/A</v>
      </c>
      <c r="N327" t="str">
        <f t="shared" si="38"/>
        <v>N/A</v>
      </c>
    </row>
    <row r="328" spans="1:14" x14ac:dyDescent="0.3">
      <c r="B328" s="1" t="s">
        <v>307</v>
      </c>
      <c r="C328" s="1" t="s">
        <v>242</v>
      </c>
      <c r="D328" s="1" t="s">
        <v>243</v>
      </c>
      <c r="E328" s="1" t="s">
        <v>244</v>
      </c>
      <c r="F328" s="1" t="s">
        <v>245</v>
      </c>
      <c r="G328" s="1" t="s">
        <v>246</v>
      </c>
      <c r="H328" s="1" t="s">
        <v>247</v>
      </c>
      <c r="I328" t="str">
        <f t="shared" si="33"/>
        <v>pos_trend</v>
      </c>
      <c r="J328">
        <f t="shared" si="34"/>
        <v>2012</v>
      </c>
      <c r="K328">
        <f t="shared" si="35"/>
        <v>2013</v>
      </c>
      <c r="L328">
        <f t="shared" si="36"/>
        <v>2014</v>
      </c>
      <c r="M328">
        <f t="shared" si="37"/>
        <v>2015</v>
      </c>
      <c r="N328">
        <f t="shared" si="38"/>
        <v>2016</v>
      </c>
    </row>
    <row r="329" spans="1:14" x14ac:dyDescent="0.3">
      <c r="A329" s="1">
        <v>0</v>
      </c>
      <c r="B329" t="s">
        <v>932</v>
      </c>
      <c r="C329" t="s">
        <v>10796</v>
      </c>
      <c r="D329" t="s">
        <v>10797</v>
      </c>
      <c r="E329" t="s">
        <v>10798</v>
      </c>
      <c r="F329" t="s">
        <v>10799</v>
      </c>
      <c r="G329" t="s">
        <v>10800</v>
      </c>
      <c r="I329" t="str">
        <f t="shared" si="33"/>
        <v>neg_trend</v>
      </c>
      <c r="J329">
        <f t="shared" si="34"/>
        <v>-104300000</v>
      </c>
      <c r="K329">
        <f t="shared" si="35"/>
        <v>-107500000</v>
      </c>
      <c r="L329">
        <f t="shared" si="36"/>
        <v>-108400000</v>
      </c>
      <c r="M329">
        <f t="shared" si="37"/>
        <v>-109700000</v>
      </c>
      <c r="N329">
        <f t="shared" si="38"/>
        <v>-113900000</v>
      </c>
    </row>
    <row r="330" spans="1:14" x14ac:dyDescent="0.3">
      <c r="A330" s="1">
        <v>1</v>
      </c>
      <c r="B330" t="s">
        <v>933</v>
      </c>
      <c r="C330" t="s">
        <v>10796</v>
      </c>
      <c r="D330" t="s">
        <v>10797</v>
      </c>
      <c r="E330" t="s">
        <v>10798</v>
      </c>
      <c r="F330" t="s">
        <v>10799</v>
      </c>
      <c r="G330" t="s">
        <v>10800</v>
      </c>
      <c r="I330" t="str">
        <f t="shared" si="33"/>
        <v>neg_trend</v>
      </c>
      <c r="J330">
        <f t="shared" si="34"/>
        <v>-104300000</v>
      </c>
      <c r="K330">
        <f t="shared" si="35"/>
        <v>-107500000</v>
      </c>
      <c r="L330">
        <f t="shared" si="36"/>
        <v>-108400000</v>
      </c>
      <c r="M330">
        <f t="shared" si="37"/>
        <v>-109700000</v>
      </c>
      <c r="N330">
        <f t="shared" si="38"/>
        <v>-113900000</v>
      </c>
    </row>
    <row r="331" spans="1:14" x14ac:dyDescent="0.3">
      <c r="A331" s="1">
        <v>2</v>
      </c>
      <c r="B331" t="s">
        <v>436</v>
      </c>
      <c r="C331" t="s">
        <v>254</v>
      </c>
      <c r="D331" t="s">
        <v>254</v>
      </c>
      <c r="E331" t="s">
        <v>254</v>
      </c>
      <c r="F331" t="s">
        <v>254</v>
      </c>
      <c r="G331" t="s">
        <v>254</v>
      </c>
      <c r="I331" t="str">
        <f t="shared" si="33"/>
        <v>N/A</v>
      </c>
      <c r="J331" t="str">
        <f t="shared" si="34"/>
        <v>N/A</v>
      </c>
      <c r="K331" t="str">
        <f t="shared" si="35"/>
        <v>N/A</v>
      </c>
      <c r="L331" t="str">
        <f t="shared" si="36"/>
        <v>N/A</v>
      </c>
      <c r="M331" t="str">
        <f t="shared" si="37"/>
        <v>N/A</v>
      </c>
      <c r="N331" t="str">
        <f t="shared" si="38"/>
        <v>N/A</v>
      </c>
    </row>
    <row r="332" spans="1:14" x14ac:dyDescent="0.3">
      <c r="A332" s="1">
        <v>3</v>
      </c>
      <c r="B332" t="s">
        <v>934</v>
      </c>
      <c r="C332" t="s">
        <v>254</v>
      </c>
      <c r="D332" t="s">
        <v>10801</v>
      </c>
      <c r="E332" t="s">
        <v>10802</v>
      </c>
      <c r="F332" t="s">
        <v>10803</v>
      </c>
      <c r="G332" t="s">
        <v>10804</v>
      </c>
      <c r="I332" t="str">
        <f t="shared" si="33"/>
        <v>N/A</v>
      </c>
      <c r="J332" t="str">
        <f t="shared" si="34"/>
        <v>N/A</v>
      </c>
      <c r="K332">
        <f t="shared" si="35"/>
        <v>-77300000</v>
      </c>
      <c r="L332">
        <f t="shared" si="36"/>
        <v>-152100000</v>
      </c>
      <c r="M332">
        <f t="shared" si="37"/>
        <v>-150100000</v>
      </c>
      <c r="N332">
        <f t="shared" si="38"/>
        <v>-143900000</v>
      </c>
    </row>
    <row r="333" spans="1:14" x14ac:dyDescent="0.3">
      <c r="A333" s="1">
        <v>4</v>
      </c>
      <c r="B333" t="s">
        <v>940</v>
      </c>
      <c r="C333" t="s">
        <v>254</v>
      </c>
      <c r="D333" t="s">
        <v>10801</v>
      </c>
      <c r="E333" t="s">
        <v>10802</v>
      </c>
      <c r="F333" t="s">
        <v>10803</v>
      </c>
      <c r="G333" t="s">
        <v>10804</v>
      </c>
      <c r="I333" t="str">
        <f t="shared" si="33"/>
        <v>N/A</v>
      </c>
      <c r="J333" t="str">
        <f t="shared" si="34"/>
        <v>N/A</v>
      </c>
      <c r="K333">
        <f t="shared" si="35"/>
        <v>-77300000</v>
      </c>
      <c r="L333">
        <f t="shared" si="36"/>
        <v>-152100000</v>
      </c>
      <c r="M333">
        <f t="shared" si="37"/>
        <v>-150100000</v>
      </c>
      <c r="N333">
        <f t="shared" si="38"/>
        <v>-143900000</v>
      </c>
    </row>
    <row r="334" spans="1:14" x14ac:dyDescent="0.3">
      <c r="A334" s="1">
        <v>5</v>
      </c>
      <c r="B334" t="s">
        <v>946</v>
      </c>
      <c r="C334" t="s">
        <v>254</v>
      </c>
      <c r="D334" t="s">
        <v>254</v>
      </c>
      <c r="E334" t="s">
        <v>254</v>
      </c>
      <c r="F334" t="s">
        <v>254</v>
      </c>
      <c r="G334" t="s">
        <v>254</v>
      </c>
      <c r="I334" t="str">
        <f t="shared" si="33"/>
        <v>N/A</v>
      </c>
      <c r="J334" t="str">
        <f t="shared" si="34"/>
        <v>N/A</v>
      </c>
      <c r="K334" t="str">
        <f t="shared" si="35"/>
        <v>N/A</v>
      </c>
      <c r="L334" t="str">
        <f t="shared" si="36"/>
        <v>N/A</v>
      </c>
      <c r="M334" t="str">
        <f t="shared" si="37"/>
        <v>N/A</v>
      </c>
      <c r="N334" t="str">
        <f t="shared" si="38"/>
        <v>N/A</v>
      </c>
    </row>
    <row r="335" spans="1:14" x14ac:dyDescent="0.3">
      <c r="A335" s="1">
        <v>6</v>
      </c>
      <c r="B335" t="s">
        <v>952</v>
      </c>
      <c r="C335" t="s">
        <v>254</v>
      </c>
      <c r="D335" t="s">
        <v>254</v>
      </c>
      <c r="E335" t="s">
        <v>1302</v>
      </c>
      <c r="F335" t="s">
        <v>254</v>
      </c>
      <c r="G335" t="s">
        <v>254</v>
      </c>
      <c r="I335" t="str">
        <f t="shared" si="33"/>
        <v>N/A</v>
      </c>
      <c r="J335" t="str">
        <f t="shared" si="34"/>
        <v>N/A</v>
      </c>
      <c r="K335" t="str">
        <f t="shared" si="35"/>
        <v>N/A</v>
      </c>
      <c r="L335">
        <f t="shared" si="36"/>
        <v>1500000</v>
      </c>
      <c r="M335" t="str">
        <f t="shared" si="37"/>
        <v>N/A</v>
      </c>
      <c r="N335" t="str">
        <f t="shared" si="38"/>
        <v>N/A</v>
      </c>
    </row>
    <row r="336" spans="1:14" x14ac:dyDescent="0.3">
      <c r="A336" s="1">
        <v>7</v>
      </c>
      <c r="B336" t="s">
        <v>958</v>
      </c>
      <c r="C336" t="s">
        <v>254</v>
      </c>
      <c r="D336" t="s">
        <v>254</v>
      </c>
      <c r="E336" t="s">
        <v>912</v>
      </c>
      <c r="F336" t="s">
        <v>254</v>
      </c>
      <c r="G336" t="s">
        <v>254</v>
      </c>
      <c r="I336" t="str">
        <f t="shared" si="33"/>
        <v>N/A</v>
      </c>
      <c r="J336" t="str">
        <f t="shared" si="34"/>
        <v>N/A</v>
      </c>
      <c r="K336" t="str">
        <f t="shared" si="35"/>
        <v>N/A</v>
      </c>
      <c r="L336">
        <f t="shared" si="36"/>
        <v>-1500000</v>
      </c>
      <c r="M336" t="str">
        <f t="shared" si="37"/>
        <v>N/A</v>
      </c>
      <c r="N336" t="str">
        <f t="shared" si="38"/>
        <v>N/A</v>
      </c>
    </row>
    <row r="337" spans="1:14" x14ac:dyDescent="0.3">
      <c r="A337" s="1">
        <v>8</v>
      </c>
      <c r="B337" t="s">
        <v>964</v>
      </c>
      <c r="C337" t="s">
        <v>10805</v>
      </c>
      <c r="D337" t="s">
        <v>10806</v>
      </c>
      <c r="E337" t="s">
        <v>10807</v>
      </c>
      <c r="F337" t="s">
        <v>1670</v>
      </c>
      <c r="G337" t="s">
        <v>10808</v>
      </c>
      <c r="I337" t="str">
        <f t="shared" si="33"/>
        <v>N/A</v>
      </c>
      <c r="J337">
        <f t="shared" si="34"/>
        <v>-156800000</v>
      </c>
      <c r="K337">
        <f t="shared" si="35"/>
        <v>13400000</v>
      </c>
      <c r="L337">
        <f t="shared" si="36"/>
        <v>-102900000</v>
      </c>
      <c r="M337">
        <f t="shared" si="37"/>
        <v>3700000</v>
      </c>
      <c r="N337">
        <f t="shared" si="38"/>
        <v>157100000</v>
      </c>
    </row>
    <row r="338" spans="1:14" x14ac:dyDescent="0.3">
      <c r="A338" s="1">
        <v>9</v>
      </c>
      <c r="B338" t="s">
        <v>970</v>
      </c>
      <c r="C338" t="s">
        <v>10809</v>
      </c>
      <c r="D338" t="s">
        <v>1537</v>
      </c>
      <c r="E338" t="s">
        <v>5278</v>
      </c>
      <c r="F338" t="s">
        <v>10810</v>
      </c>
      <c r="G338" t="s">
        <v>9386</v>
      </c>
      <c r="I338" t="str">
        <f t="shared" si="33"/>
        <v>N/A</v>
      </c>
      <c r="J338">
        <f t="shared" si="34"/>
        <v>164900000</v>
      </c>
      <c r="K338">
        <f t="shared" si="35"/>
        <v>-14300000</v>
      </c>
      <c r="L338">
        <f t="shared" si="36"/>
        <v>21100000</v>
      </c>
      <c r="M338">
        <f t="shared" si="37"/>
        <v>-9600000</v>
      </c>
      <c r="N338">
        <f t="shared" si="38"/>
        <v>-8100000</v>
      </c>
    </row>
    <row r="339" spans="1:14" x14ac:dyDescent="0.3">
      <c r="A339" s="1">
        <v>10</v>
      </c>
      <c r="B339" t="s">
        <v>971</v>
      </c>
      <c r="C339" t="s">
        <v>10811</v>
      </c>
      <c r="D339" t="s">
        <v>9396</v>
      </c>
      <c r="E339" t="s">
        <v>10812</v>
      </c>
      <c r="F339" t="s">
        <v>1274</v>
      </c>
      <c r="G339" t="s">
        <v>10813</v>
      </c>
      <c r="I339" t="str">
        <f t="shared" si="33"/>
        <v>N/A</v>
      </c>
      <c r="J339">
        <f t="shared" si="34"/>
        <v>-321700000</v>
      </c>
      <c r="K339">
        <f t="shared" si="35"/>
        <v>27700000</v>
      </c>
      <c r="L339">
        <f t="shared" si="36"/>
        <v>-124000000</v>
      </c>
      <c r="M339">
        <f t="shared" si="37"/>
        <v>13300000</v>
      </c>
      <c r="N339">
        <f t="shared" si="38"/>
        <v>165200000</v>
      </c>
    </row>
    <row r="340" spans="1:14" x14ac:dyDescent="0.3">
      <c r="A340" s="1">
        <v>11</v>
      </c>
      <c r="B340" t="s">
        <v>972</v>
      </c>
      <c r="C340" t="s">
        <v>254</v>
      </c>
      <c r="D340" t="s">
        <v>10814</v>
      </c>
      <c r="E340" t="s">
        <v>10815</v>
      </c>
      <c r="F340" t="s">
        <v>5930</v>
      </c>
      <c r="G340" t="s">
        <v>10816</v>
      </c>
      <c r="I340" t="str">
        <f t="shared" si="33"/>
        <v>N/A</v>
      </c>
      <c r="J340" t="str">
        <f t="shared" si="34"/>
        <v>N/A</v>
      </c>
      <c r="K340">
        <f t="shared" si="35"/>
        <v>35100000</v>
      </c>
      <c r="L340">
        <f t="shared" si="36"/>
        <v>276200000</v>
      </c>
      <c r="M340">
        <f t="shared" si="37"/>
        <v>14200000</v>
      </c>
      <c r="N340">
        <f t="shared" si="38"/>
        <v>299000000</v>
      </c>
    </row>
    <row r="341" spans="1:14" x14ac:dyDescent="0.3">
      <c r="A341" s="1">
        <v>12</v>
      </c>
      <c r="B341" t="s">
        <v>978</v>
      </c>
      <c r="C341" t="s">
        <v>10811</v>
      </c>
      <c r="D341" t="s">
        <v>10817</v>
      </c>
      <c r="E341" t="s">
        <v>10818</v>
      </c>
      <c r="F341" t="s">
        <v>8905</v>
      </c>
      <c r="G341" t="s">
        <v>10819</v>
      </c>
      <c r="I341" t="str">
        <f t="shared" si="33"/>
        <v>N/A</v>
      </c>
      <c r="J341">
        <f t="shared" si="34"/>
        <v>-321700000</v>
      </c>
      <c r="K341">
        <f t="shared" si="35"/>
        <v>-7400000</v>
      </c>
      <c r="L341">
        <f t="shared" si="36"/>
        <v>-400200000</v>
      </c>
      <c r="M341">
        <f t="shared" si="37"/>
        <v>-900000</v>
      </c>
      <c r="N341">
        <f t="shared" si="38"/>
        <v>-133800000.00000001</v>
      </c>
    </row>
    <row r="342" spans="1:14" x14ac:dyDescent="0.3">
      <c r="A342" s="1">
        <v>13</v>
      </c>
      <c r="B342" t="s">
        <v>817</v>
      </c>
      <c r="C342" t="s">
        <v>1734</v>
      </c>
      <c r="D342" t="s">
        <v>10820</v>
      </c>
      <c r="E342" t="s">
        <v>10817</v>
      </c>
      <c r="F342" t="s">
        <v>10821</v>
      </c>
      <c r="G342" t="s">
        <v>2104</v>
      </c>
      <c r="I342" t="str">
        <f t="shared" si="33"/>
        <v>N/A</v>
      </c>
      <c r="J342">
        <f t="shared" si="34"/>
        <v>-4600000</v>
      </c>
      <c r="K342">
        <f t="shared" si="35"/>
        <v>-13300000</v>
      </c>
      <c r="L342">
        <f t="shared" si="36"/>
        <v>-7400000</v>
      </c>
      <c r="M342">
        <f t="shared" si="37"/>
        <v>-9200000</v>
      </c>
      <c r="N342">
        <f t="shared" si="38"/>
        <v>-9700000</v>
      </c>
    </row>
    <row r="343" spans="1:14" x14ac:dyDescent="0.3">
      <c r="A343" s="1">
        <v>14</v>
      </c>
      <c r="B343" t="s">
        <v>910</v>
      </c>
      <c r="C343" t="s">
        <v>10822</v>
      </c>
      <c r="D343" t="s">
        <v>10820</v>
      </c>
      <c r="E343" t="s">
        <v>9386</v>
      </c>
      <c r="F343" t="s">
        <v>5810</v>
      </c>
      <c r="G343" t="s">
        <v>10823</v>
      </c>
      <c r="I343" t="str">
        <f t="shared" si="33"/>
        <v>N/A</v>
      </c>
      <c r="J343">
        <f t="shared" si="34"/>
        <v>-5200000</v>
      </c>
      <c r="K343">
        <f t="shared" si="35"/>
        <v>-13300000</v>
      </c>
      <c r="L343">
        <f t="shared" si="36"/>
        <v>-8100000</v>
      </c>
      <c r="M343">
        <f t="shared" si="37"/>
        <v>-11100000</v>
      </c>
      <c r="N343">
        <f t="shared" si="38"/>
        <v>-14200000</v>
      </c>
    </row>
    <row r="344" spans="1:14" x14ac:dyDescent="0.3">
      <c r="A344" s="1">
        <v>15</v>
      </c>
      <c r="B344" t="s">
        <v>914</v>
      </c>
      <c r="C344" t="s">
        <v>3866</v>
      </c>
      <c r="D344" t="s">
        <v>254</v>
      </c>
      <c r="E344" t="s">
        <v>1716</v>
      </c>
      <c r="F344" t="s">
        <v>5759</v>
      </c>
      <c r="G344" t="s">
        <v>6121</v>
      </c>
      <c r="I344" t="str">
        <f t="shared" si="33"/>
        <v>N/A</v>
      </c>
      <c r="J344">
        <f t="shared" si="34"/>
        <v>600000</v>
      </c>
      <c r="K344" t="str">
        <f t="shared" si="35"/>
        <v>N/A</v>
      </c>
      <c r="L344">
        <f t="shared" si="36"/>
        <v>700000</v>
      </c>
      <c r="M344">
        <f t="shared" si="37"/>
        <v>1900000</v>
      </c>
      <c r="N344">
        <f t="shared" si="38"/>
        <v>4500000</v>
      </c>
    </row>
    <row r="345" spans="1:14" x14ac:dyDescent="0.3">
      <c r="A345" s="1">
        <v>16</v>
      </c>
      <c r="B345" t="s">
        <v>990</v>
      </c>
      <c r="C345" t="s">
        <v>10824</v>
      </c>
      <c r="D345" t="s">
        <v>10825</v>
      </c>
      <c r="E345" t="s">
        <v>10826</v>
      </c>
      <c r="F345" t="s">
        <v>10827</v>
      </c>
      <c r="G345" t="s">
        <v>10828</v>
      </c>
      <c r="I345" t="str">
        <f t="shared" si="33"/>
        <v>N/A</v>
      </c>
      <c r="J345">
        <f t="shared" si="34"/>
        <v>-265700000</v>
      </c>
      <c r="K345">
        <f t="shared" si="35"/>
        <v>-184700000</v>
      </c>
      <c r="L345">
        <f t="shared" si="36"/>
        <v>-370800000</v>
      </c>
      <c r="M345">
        <f t="shared" si="37"/>
        <v>-265300000</v>
      </c>
      <c r="N345">
        <f t="shared" si="38"/>
        <v>-110400000</v>
      </c>
    </row>
    <row r="346" spans="1:14" x14ac:dyDescent="0.3">
      <c r="A346" s="1">
        <v>17</v>
      </c>
      <c r="B346" t="s">
        <v>996</v>
      </c>
      <c r="C346" t="s">
        <v>254</v>
      </c>
      <c r="D346" t="s">
        <v>10829</v>
      </c>
      <c r="E346" t="s">
        <v>10830</v>
      </c>
      <c r="F346" t="s">
        <v>10831</v>
      </c>
      <c r="G346" t="s">
        <v>10832</v>
      </c>
      <c r="I346" t="str">
        <f t="shared" si="33"/>
        <v>N/A</v>
      </c>
      <c r="J346" t="str">
        <f t="shared" si="34"/>
        <v>N/A</v>
      </c>
      <c r="K346">
        <f t="shared" si="35"/>
        <v>0.3049</v>
      </c>
      <c r="L346">
        <f t="shared" si="36"/>
        <v>-1.0076000000000001</v>
      </c>
      <c r="M346">
        <f t="shared" si="37"/>
        <v>0.28449999999999998</v>
      </c>
      <c r="N346">
        <f t="shared" si="38"/>
        <v>0.58389999999999997</v>
      </c>
    </row>
    <row r="347" spans="1:14" x14ac:dyDescent="0.3">
      <c r="A347" s="1">
        <v>18</v>
      </c>
      <c r="B347" t="s">
        <v>1001</v>
      </c>
      <c r="C347" t="s">
        <v>10833</v>
      </c>
      <c r="D347" t="s">
        <v>10834</v>
      </c>
      <c r="E347" t="s">
        <v>10835</v>
      </c>
      <c r="F347" t="s">
        <v>10836</v>
      </c>
      <c r="G347" t="s">
        <v>9330</v>
      </c>
      <c r="I347" t="str">
        <f t="shared" si="33"/>
        <v>N/A</v>
      </c>
      <c r="J347">
        <f t="shared" si="34"/>
        <v>-5.1700000000000003E-2</v>
      </c>
      <c r="K347">
        <f t="shared" si="35"/>
        <v>-3.6700000000000003E-2</v>
      </c>
      <c r="L347">
        <f t="shared" si="36"/>
        <v>-8.539999999999999E-2</v>
      </c>
      <c r="M347">
        <f t="shared" si="37"/>
        <v>-6.5199999999999994E-2</v>
      </c>
      <c r="N347">
        <f t="shared" si="38"/>
        <v>-2.76E-2</v>
      </c>
    </row>
    <row r="348" spans="1:14" x14ac:dyDescent="0.3">
      <c r="A348" s="1">
        <v>19</v>
      </c>
      <c r="B348" t="s">
        <v>1007</v>
      </c>
      <c r="C348" t="s">
        <v>5811</v>
      </c>
      <c r="D348" t="s">
        <v>2005</v>
      </c>
      <c r="E348" t="s">
        <v>10837</v>
      </c>
      <c r="F348" t="s">
        <v>10837</v>
      </c>
      <c r="G348" t="s">
        <v>5809</v>
      </c>
      <c r="I348" t="str">
        <f t="shared" si="33"/>
        <v>N/A</v>
      </c>
      <c r="J348">
        <f t="shared" si="34"/>
        <v>-500000</v>
      </c>
      <c r="K348">
        <f t="shared" si="35"/>
        <v>-5100000</v>
      </c>
      <c r="L348">
        <f t="shared" si="36"/>
        <v>-12400000</v>
      </c>
      <c r="M348">
        <f t="shared" si="37"/>
        <v>-12400000</v>
      </c>
      <c r="N348">
        <f t="shared" si="38"/>
        <v>-800000</v>
      </c>
    </row>
    <row r="349" spans="1:14" x14ac:dyDescent="0.3">
      <c r="A349" s="1">
        <v>20</v>
      </c>
      <c r="B349" t="s">
        <v>1013</v>
      </c>
      <c r="C349" t="s">
        <v>254</v>
      </c>
      <c r="D349" t="s">
        <v>1014</v>
      </c>
      <c r="E349" t="s">
        <v>1014</v>
      </c>
      <c r="F349" t="s">
        <v>1014</v>
      </c>
      <c r="G349" t="s">
        <v>1014</v>
      </c>
      <c r="I349" t="str">
        <f t="shared" si="33"/>
        <v>N/A</v>
      </c>
      <c r="J349" t="str">
        <f t="shared" si="34"/>
        <v>N/A</v>
      </c>
      <c r="K349">
        <f t="shared" si="35"/>
        <v>0</v>
      </c>
      <c r="L349">
        <f t="shared" si="36"/>
        <v>0</v>
      </c>
      <c r="M349">
        <f t="shared" si="37"/>
        <v>0</v>
      </c>
      <c r="N349">
        <f t="shared" si="38"/>
        <v>0</v>
      </c>
    </row>
    <row r="350" spans="1:14" x14ac:dyDescent="0.3">
      <c r="A350" s="1">
        <v>21</v>
      </c>
      <c r="B350" t="s">
        <v>1015</v>
      </c>
      <c r="C350" t="s">
        <v>5459</v>
      </c>
      <c r="D350" t="s">
        <v>10838</v>
      </c>
      <c r="E350" t="s">
        <v>10839</v>
      </c>
      <c r="F350" t="s">
        <v>2028</v>
      </c>
      <c r="G350" t="s">
        <v>710</v>
      </c>
      <c r="I350" t="str">
        <f t="shared" si="33"/>
        <v>N/A</v>
      </c>
      <c r="J350">
        <f t="shared" si="34"/>
        <v>4300000</v>
      </c>
      <c r="K350">
        <f t="shared" si="35"/>
        <v>27600000</v>
      </c>
      <c r="L350">
        <f t="shared" si="36"/>
        <v>-94600000</v>
      </c>
      <c r="M350">
        <f t="shared" si="37"/>
        <v>12100000</v>
      </c>
      <c r="N350">
        <f t="shared" si="38"/>
        <v>15000000</v>
      </c>
    </row>
    <row r="351" spans="1:14" x14ac:dyDescent="0.3">
      <c r="A351" s="1">
        <v>22</v>
      </c>
      <c r="B351" t="s">
        <v>1021</v>
      </c>
      <c r="C351" t="s">
        <v>10840</v>
      </c>
      <c r="D351" t="s">
        <v>10841</v>
      </c>
      <c r="E351" t="s">
        <v>10842</v>
      </c>
      <c r="F351" t="s">
        <v>10843</v>
      </c>
      <c r="G351" t="s">
        <v>5803</v>
      </c>
      <c r="I351" t="str">
        <f t="shared" si="33"/>
        <v>N/A</v>
      </c>
      <c r="J351">
        <f t="shared" si="34"/>
        <v>284900000</v>
      </c>
      <c r="K351">
        <f t="shared" si="35"/>
        <v>233400000</v>
      </c>
      <c r="L351">
        <f t="shared" si="36"/>
        <v>62900000</v>
      </c>
      <c r="M351">
        <f t="shared" si="37"/>
        <v>333000000</v>
      </c>
      <c r="N351">
        <f t="shared" si="38"/>
        <v>229100000</v>
      </c>
    </row>
    <row r="352" spans="1:14" x14ac:dyDescent="0.3">
      <c r="A352" s="1">
        <v>23</v>
      </c>
      <c r="B352" t="s">
        <v>1027</v>
      </c>
      <c r="C352" t="s">
        <v>254</v>
      </c>
      <c r="D352" t="s">
        <v>10844</v>
      </c>
      <c r="E352" t="s">
        <v>10845</v>
      </c>
      <c r="F352" t="s">
        <v>10846</v>
      </c>
      <c r="G352" t="s">
        <v>5867</v>
      </c>
      <c r="I352" t="str">
        <f t="shared" si="33"/>
        <v>N/A</v>
      </c>
      <c r="J352" t="str">
        <f t="shared" si="34"/>
        <v>N/A</v>
      </c>
      <c r="K352">
        <f t="shared" si="35"/>
        <v>-0.18079999999999999</v>
      </c>
      <c r="L352">
        <f t="shared" si="36"/>
        <v>-0.73050000000000004</v>
      </c>
      <c r="M352">
        <f t="shared" si="37"/>
        <v>4.2941000000000003</v>
      </c>
      <c r="N352">
        <f t="shared" si="38"/>
        <v>-0.312</v>
      </c>
    </row>
    <row r="353" spans="1:14" x14ac:dyDescent="0.3">
      <c r="A353" s="1">
        <v>24</v>
      </c>
      <c r="B353" t="s">
        <v>1032</v>
      </c>
      <c r="C353" t="s">
        <v>254</v>
      </c>
      <c r="D353" t="s">
        <v>254</v>
      </c>
      <c r="E353" t="s">
        <v>254</v>
      </c>
      <c r="F353" t="s">
        <v>254</v>
      </c>
      <c r="G353" t="s">
        <v>10847</v>
      </c>
      <c r="I353" t="str">
        <f t="shared" si="33"/>
        <v>N/A</v>
      </c>
      <c r="J353" t="str">
        <f t="shared" si="34"/>
        <v>N/A</v>
      </c>
      <c r="K353" t="str">
        <f t="shared" si="35"/>
        <v>N/A</v>
      </c>
      <c r="L353" t="str">
        <f t="shared" si="36"/>
        <v>N/A</v>
      </c>
      <c r="M353" t="str">
        <f t="shared" si="37"/>
        <v>N/A</v>
      </c>
      <c r="N353">
        <f t="shared" si="38"/>
        <v>2.53E-2</v>
      </c>
    </row>
    <row r="354" spans="1:14" x14ac:dyDescent="0.3">
      <c r="I354" t="str">
        <f t="shared" si="33"/>
        <v>N/A</v>
      </c>
      <c r="J354" t="str">
        <f t="shared" si="34"/>
        <v>N/A</v>
      </c>
      <c r="K354" t="str">
        <f t="shared" si="35"/>
        <v>N/A</v>
      </c>
      <c r="L354" t="str">
        <f t="shared" si="36"/>
        <v>N/A</v>
      </c>
      <c r="M354" t="str">
        <f t="shared" si="37"/>
        <v>N/A</v>
      </c>
      <c r="N354" t="str">
        <f t="shared" si="38"/>
        <v>N/A</v>
      </c>
    </row>
    <row r="355" spans="1:14" x14ac:dyDescent="0.3">
      <c r="A355" s="1">
        <v>0</v>
      </c>
      <c r="B355" t="s">
        <v>10848</v>
      </c>
      <c r="C355" t="s">
        <v>10849</v>
      </c>
      <c r="I355" t="str">
        <f t="shared" si="33"/>
        <v>N/A</v>
      </c>
      <c r="J355" t="str">
        <f t="shared" si="34"/>
        <v>N/A</v>
      </c>
      <c r="K355" t="str">
        <f t="shared" si="35"/>
        <v>N/A</v>
      </c>
      <c r="L355" t="str">
        <f t="shared" si="36"/>
        <v>N/A</v>
      </c>
      <c r="M355" t="str">
        <f t="shared" si="37"/>
        <v>N/A</v>
      </c>
      <c r="N355" t="str">
        <f t="shared" si="38"/>
        <v>N/A</v>
      </c>
    </row>
    <row r="356" spans="1:14" x14ac:dyDescent="0.3">
      <c r="A356" s="1">
        <v>1</v>
      </c>
      <c r="B356" t="s">
        <v>10850</v>
      </c>
      <c r="C356" t="s">
        <v>10851</v>
      </c>
      <c r="I356" t="str">
        <f t="shared" si="33"/>
        <v>N/A</v>
      </c>
      <c r="J356" t="str">
        <f t="shared" si="34"/>
        <v>N/A</v>
      </c>
      <c r="K356" t="str">
        <f t="shared" si="35"/>
        <v>N/A</v>
      </c>
      <c r="L356" t="str">
        <f t="shared" si="36"/>
        <v>N/A</v>
      </c>
      <c r="M356" t="str">
        <f t="shared" si="37"/>
        <v>N/A</v>
      </c>
      <c r="N356" t="str">
        <f t="shared" si="38"/>
        <v>N/A</v>
      </c>
    </row>
    <row r="357" spans="1:14" x14ac:dyDescent="0.3">
      <c r="A357" s="1">
        <v>2</v>
      </c>
      <c r="B357" t="s">
        <v>8144</v>
      </c>
      <c r="C357" t="s">
        <v>8145</v>
      </c>
      <c r="I357" t="str">
        <f t="shared" si="33"/>
        <v>N/A</v>
      </c>
      <c r="J357" t="str">
        <f t="shared" si="34"/>
        <v>N/A</v>
      </c>
      <c r="K357" t="str">
        <f t="shared" si="35"/>
        <v>N/A</v>
      </c>
      <c r="L357" t="str">
        <f t="shared" si="36"/>
        <v>N/A</v>
      </c>
      <c r="M357" t="str">
        <f t="shared" si="37"/>
        <v>N/A</v>
      </c>
      <c r="N357" t="str">
        <f t="shared" si="38"/>
        <v>N/A</v>
      </c>
    </row>
    <row r="358" spans="1:14" x14ac:dyDescent="0.3">
      <c r="A358" s="1">
        <v>3</v>
      </c>
      <c r="B358" t="s">
        <v>8146</v>
      </c>
      <c r="C358" t="s">
        <v>8147</v>
      </c>
      <c r="I358" t="str">
        <f t="shared" si="33"/>
        <v>N/A</v>
      </c>
      <c r="J358" t="str">
        <f t="shared" si="34"/>
        <v>N/A</v>
      </c>
      <c r="K358" t="str">
        <f t="shared" si="35"/>
        <v>N/A</v>
      </c>
      <c r="L358" t="str">
        <f t="shared" si="36"/>
        <v>N/A</v>
      </c>
      <c r="M358" t="str">
        <f t="shared" si="37"/>
        <v>N/A</v>
      </c>
      <c r="N358" t="str">
        <f t="shared" si="38"/>
        <v>N/A</v>
      </c>
    </row>
    <row r="359" spans="1:14" x14ac:dyDescent="0.3">
      <c r="A359" s="1">
        <v>4</v>
      </c>
      <c r="B359" t="s">
        <v>8136</v>
      </c>
      <c r="C359" t="s">
        <v>8137</v>
      </c>
      <c r="I359" t="str">
        <f t="shared" si="33"/>
        <v>N/A</v>
      </c>
      <c r="J359" t="str">
        <f t="shared" si="34"/>
        <v>N/A</v>
      </c>
      <c r="K359" t="str">
        <f t="shared" si="35"/>
        <v>N/A</v>
      </c>
      <c r="L359" t="str">
        <f t="shared" si="36"/>
        <v>N/A</v>
      </c>
      <c r="M359" t="str">
        <f t="shared" si="37"/>
        <v>N/A</v>
      </c>
      <c r="N359" t="str">
        <f t="shared" si="38"/>
        <v>N/A</v>
      </c>
    </row>
    <row r="360" spans="1:14" x14ac:dyDescent="0.3">
      <c r="A360" s="1">
        <v>5</v>
      </c>
      <c r="B360" t="s">
        <v>10852</v>
      </c>
      <c r="C360" t="s">
        <v>10853</v>
      </c>
      <c r="I360" t="str">
        <f t="shared" si="33"/>
        <v>N/A</v>
      </c>
      <c r="J360" t="str">
        <f t="shared" si="34"/>
        <v>N/A</v>
      </c>
      <c r="K360" t="str">
        <f t="shared" si="35"/>
        <v>N/A</v>
      </c>
      <c r="L360" t="str">
        <f t="shared" si="36"/>
        <v>N/A</v>
      </c>
      <c r="M360" t="str">
        <f t="shared" si="37"/>
        <v>N/A</v>
      </c>
      <c r="N360" t="str">
        <f t="shared" si="38"/>
        <v>N/A</v>
      </c>
    </row>
    <row r="361" spans="1:14" x14ac:dyDescent="0.3">
      <c r="I361" t="str">
        <f t="shared" si="33"/>
        <v>N/A</v>
      </c>
      <c r="J361" t="str">
        <f t="shared" si="34"/>
        <v>N/A</v>
      </c>
      <c r="K361" t="str">
        <f t="shared" si="35"/>
        <v>N/A</v>
      </c>
      <c r="L361" t="str">
        <f t="shared" si="36"/>
        <v>N/A</v>
      </c>
      <c r="M361" t="str">
        <f t="shared" si="37"/>
        <v>N/A</v>
      </c>
      <c r="N361" t="str">
        <f t="shared" si="38"/>
        <v>N/A</v>
      </c>
    </row>
    <row r="362" spans="1:14" x14ac:dyDescent="0.3">
      <c r="I362" t="str">
        <f t="shared" si="33"/>
        <v>N/A</v>
      </c>
      <c r="J362" t="str">
        <f t="shared" si="34"/>
        <v>N/A</v>
      </c>
      <c r="K362" t="str">
        <f t="shared" si="35"/>
        <v>N/A</v>
      </c>
      <c r="L362" t="str">
        <f t="shared" si="36"/>
        <v>N/A</v>
      </c>
      <c r="M362" t="str">
        <f t="shared" si="37"/>
        <v>N/A</v>
      </c>
      <c r="N362" t="str">
        <f t="shared" si="38"/>
        <v>N/A</v>
      </c>
    </row>
    <row r="363" spans="1:14" x14ac:dyDescent="0.3">
      <c r="A363" s="1">
        <v>0</v>
      </c>
      <c r="B363" t="s">
        <v>121</v>
      </c>
      <c r="C363" t="s">
        <v>1240</v>
      </c>
      <c r="I363" t="str">
        <f t="shared" si="33"/>
        <v>N/A</v>
      </c>
      <c r="J363">
        <f t="shared" si="34"/>
        <v>1440000000</v>
      </c>
      <c r="K363" t="str">
        <f t="shared" si="35"/>
        <v>N/A</v>
      </c>
      <c r="L363" t="str">
        <f t="shared" si="36"/>
        <v>N/A</v>
      </c>
      <c r="M363" t="str">
        <f t="shared" si="37"/>
        <v>N/A</v>
      </c>
      <c r="N363" t="str">
        <f t="shared" si="38"/>
        <v>N/A</v>
      </c>
    </row>
    <row r="364" spans="1:14" x14ac:dyDescent="0.3">
      <c r="A364" s="1">
        <v>1</v>
      </c>
      <c r="B364" t="s">
        <v>122</v>
      </c>
      <c r="I364" t="str">
        <f t="shared" si="33"/>
        <v>N/A</v>
      </c>
      <c r="J364" t="str">
        <f t="shared" si="34"/>
        <v>N/A</v>
      </c>
      <c r="K364" t="str">
        <f t="shared" si="35"/>
        <v>N/A</v>
      </c>
      <c r="L364" t="str">
        <f t="shared" si="36"/>
        <v>N/A</v>
      </c>
      <c r="M364" t="str">
        <f t="shared" si="37"/>
        <v>N/A</v>
      </c>
      <c r="N364" t="str">
        <f t="shared" si="38"/>
        <v>N/A</v>
      </c>
    </row>
    <row r="365" spans="1:14" x14ac:dyDescent="0.3">
      <c r="A365" s="1">
        <v>2</v>
      </c>
      <c r="B365" t="s">
        <v>123</v>
      </c>
      <c r="C365" t="s">
        <v>10854</v>
      </c>
      <c r="I365" t="str">
        <f t="shared" si="33"/>
        <v>N/A</v>
      </c>
      <c r="J365">
        <f t="shared" si="34"/>
        <v>16.04</v>
      </c>
      <c r="K365" t="str">
        <f t="shared" si="35"/>
        <v>N/A</v>
      </c>
      <c r="L365" t="str">
        <f t="shared" si="36"/>
        <v>N/A</v>
      </c>
      <c r="M365" t="str">
        <f t="shared" si="37"/>
        <v>N/A</v>
      </c>
      <c r="N365" t="str">
        <f t="shared" si="38"/>
        <v>N/A</v>
      </c>
    </row>
    <row r="366" spans="1:14" x14ac:dyDescent="0.3">
      <c r="A366" s="1">
        <v>3</v>
      </c>
      <c r="B366" t="s">
        <v>124</v>
      </c>
      <c r="C366" t="s">
        <v>10855</v>
      </c>
      <c r="I366" t="str">
        <f t="shared" si="33"/>
        <v>N/A</v>
      </c>
      <c r="J366">
        <f t="shared" si="34"/>
        <v>13.99</v>
      </c>
      <c r="K366" t="str">
        <f t="shared" si="35"/>
        <v>N/A</v>
      </c>
      <c r="L366" t="str">
        <f t="shared" si="36"/>
        <v>N/A</v>
      </c>
      <c r="M366" t="str">
        <f t="shared" si="37"/>
        <v>N/A</v>
      </c>
      <c r="N366" t="str">
        <f t="shared" si="38"/>
        <v>N/A</v>
      </c>
    </row>
    <row r="367" spans="1:14" x14ac:dyDescent="0.3">
      <c r="A367" s="1">
        <v>4</v>
      </c>
      <c r="B367" t="s">
        <v>126</v>
      </c>
      <c r="C367" t="s">
        <v>5612</v>
      </c>
      <c r="I367" t="str">
        <f t="shared" si="33"/>
        <v>N/A</v>
      </c>
      <c r="J367">
        <f t="shared" si="34"/>
        <v>0.81</v>
      </c>
      <c r="K367" t="str">
        <f t="shared" si="35"/>
        <v>N/A</v>
      </c>
      <c r="L367" t="str">
        <f t="shared" si="36"/>
        <v>N/A</v>
      </c>
      <c r="M367" t="str">
        <f t="shared" si="37"/>
        <v>N/A</v>
      </c>
      <c r="N367" t="str">
        <f t="shared" si="38"/>
        <v>N/A</v>
      </c>
    </row>
    <row r="368" spans="1:14" x14ac:dyDescent="0.3">
      <c r="A368" s="1">
        <v>5</v>
      </c>
      <c r="B368" t="s">
        <v>128</v>
      </c>
      <c r="C368" t="s">
        <v>2476</v>
      </c>
      <c r="I368" t="str">
        <f t="shared" si="33"/>
        <v>N/A</v>
      </c>
      <c r="J368">
        <f t="shared" si="34"/>
        <v>1.52</v>
      </c>
      <c r="K368" t="str">
        <f t="shared" si="35"/>
        <v>N/A</v>
      </c>
      <c r="L368" t="str">
        <f t="shared" si="36"/>
        <v>N/A</v>
      </c>
      <c r="M368" t="str">
        <f t="shared" si="37"/>
        <v>N/A</v>
      </c>
      <c r="N368" t="str">
        <f t="shared" si="38"/>
        <v>N/A</v>
      </c>
    </row>
    <row r="369" spans="1:14" x14ac:dyDescent="0.3">
      <c r="A369" s="1">
        <v>6</v>
      </c>
      <c r="B369" t="s">
        <v>130</v>
      </c>
      <c r="C369" t="s">
        <v>6573</v>
      </c>
      <c r="I369" t="str">
        <f t="shared" si="33"/>
        <v>N/A</v>
      </c>
      <c r="J369">
        <f t="shared" si="34"/>
        <v>2.9</v>
      </c>
      <c r="K369" t="str">
        <f t="shared" si="35"/>
        <v>N/A</v>
      </c>
      <c r="L369" t="str">
        <f t="shared" si="36"/>
        <v>N/A</v>
      </c>
      <c r="M369" t="str">
        <f t="shared" si="37"/>
        <v>N/A</v>
      </c>
      <c r="N369" t="str">
        <f t="shared" si="38"/>
        <v>N/A</v>
      </c>
    </row>
    <row r="370" spans="1:14" x14ac:dyDescent="0.3">
      <c r="A370" s="1">
        <v>7</v>
      </c>
      <c r="B370" t="s">
        <v>132</v>
      </c>
      <c r="I370" t="str">
        <f t="shared" si="33"/>
        <v>N/A</v>
      </c>
      <c r="J370" t="str">
        <f t="shared" si="34"/>
        <v>N/A</v>
      </c>
      <c r="K370" t="str">
        <f t="shared" si="35"/>
        <v>N/A</v>
      </c>
      <c r="L370" t="str">
        <f t="shared" si="36"/>
        <v>N/A</v>
      </c>
      <c r="M370" t="str">
        <f t="shared" si="37"/>
        <v>N/A</v>
      </c>
      <c r="N370" t="str">
        <f t="shared" si="38"/>
        <v>N/A</v>
      </c>
    </row>
    <row r="371" spans="1:14" x14ac:dyDescent="0.3">
      <c r="A371" s="1">
        <v>8</v>
      </c>
      <c r="B371" t="s">
        <v>133</v>
      </c>
      <c r="I371" t="str">
        <f t="shared" si="33"/>
        <v>N/A</v>
      </c>
      <c r="J371" t="str">
        <f t="shared" si="34"/>
        <v>N/A</v>
      </c>
      <c r="K371" t="str">
        <f t="shared" si="35"/>
        <v>N/A</v>
      </c>
      <c r="L371" t="str">
        <f t="shared" si="36"/>
        <v>N/A</v>
      </c>
      <c r="M371" t="str">
        <f t="shared" si="37"/>
        <v>N/A</v>
      </c>
      <c r="N371" t="str">
        <f t="shared" si="38"/>
        <v>N/A</v>
      </c>
    </row>
    <row r="372" spans="1:14" x14ac:dyDescent="0.3">
      <c r="I372" t="str">
        <f t="shared" si="33"/>
        <v>N/A</v>
      </c>
      <c r="J372" t="str">
        <f t="shared" si="34"/>
        <v>N/A</v>
      </c>
      <c r="K372" t="str">
        <f t="shared" si="35"/>
        <v>N/A</v>
      </c>
      <c r="L372" t="str">
        <f t="shared" si="36"/>
        <v>N/A</v>
      </c>
      <c r="M372" t="str">
        <f t="shared" si="37"/>
        <v>N/A</v>
      </c>
      <c r="N372" t="str">
        <f t="shared" si="38"/>
        <v>N/A</v>
      </c>
    </row>
    <row r="373" spans="1:14" x14ac:dyDescent="0.3">
      <c r="I373" t="str">
        <f t="shared" si="33"/>
        <v>N/A</v>
      </c>
      <c r="J373" t="str">
        <f t="shared" si="34"/>
        <v>N/A</v>
      </c>
      <c r="K373" t="str">
        <f t="shared" si="35"/>
        <v>N/A</v>
      </c>
      <c r="L373" t="str">
        <f t="shared" si="36"/>
        <v>N/A</v>
      </c>
      <c r="M373" t="str">
        <f t="shared" si="37"/>
        <v>N/A</v>
      </c>
      <c r="N373" t="str">
        <f t="shared" si="38"/>
        <v>N/A</v>
      </c>
    </row>
    <row r="374" spans="1:14" x14ac:dyDescent="0.3">
      <c r="A374" s="1">
        <v>0</v>
      </c>
      <c r="B374" t="s">
        <v>121</v>
      </c>
      <c r="C374" t="s">
        <v>10856</v>
      </c>
      <c r="I374" t="str">
        <f t="shared" si="33"/>
        <v>N/A</v>
      </c>
      <c r="J374">
        <f t="shared" si="34"/>
        <v>7350000000</v>
      </c>
      <c r="K374" t="str">
        <f t="shared" si="35"/>
        <v>N/A</v>
      </c>
      <c r="L374" t="str">
        <f t="shared" si="36"/>
        <v>N/A</v>
      </c>
      <c r="M374" t="str">
        <f t="shared" si="37"/>
        <v>N/A</v>
      </c>
      <c r="N374" t="str">
        <f t="shared" si="38"/>
        <v>N/A</v>
      </c>
    </row>
    <row r="375" spans="1:14" x14ac:dyDescent="0.3">
      <c r="A375" s="1">
        <v>1</v>
      </c>
      <c r="B375" t="s">
        <v>122</v>
      </c>
      <c r="I375" t="str">
        <f t="shared" si="33"/>
        <v>N/A</v>
      </c>
      <c r="J375" t="str">
        <f t="shared" si="34"/>
        <v>N/A</v>
      </c>
      <c r="K375" t="str">
        <f t="shared" si="35"/>
        <v>N/A</v>
      </c>
      <c r="L375" t="str">
        <f t="shared" si="36"/>
        <v>N/A</v>
      </c>
      <c r="M375" t="str">
        <f t="shared" si="37"/>
        <v>N/A</v>
      </c>
      <c r="N375" t="str">
        <f t="shared" si="38"/>
        <v>N/A</v>
      </c>
    </row>
    <row r="376" spans="1:14" x14ac:dyDescent="0.3">
      <c r="A376" s="1">
        <v>2</v>
      </c>
      <c r="B376" t="s">
        <v>123</v>
      </c>
      <c r="C376" t="s">
        <v>10857</v>
      </c>
      <c r="I376" t="str">
        <f t="shared" si="33"/>
        <v>N/A</v>
      </c>
      <c r="J376">
        <f t="shared" si="34"/>
        <v>24.61</v>
      </c>
      <c r="K376" t="str">
        <f t="shared" si="35"/>
        <v>N/A</v>
      </c>
      <c r="L376" t="str">
        <f t="shared" si="36"/>
        <v>N/A</v>
      </c>
      <c r="M376" t="str">
        <f t="shared" si="37"/>
        <v>N/A</v>
      </c>
      <c r="N376" t="str">
        <f t="shared" si="38"/>
        <v>N/A</v>
      </c>
    </row>
    <row r="377" spans="1:14" x14ac:dyDescent="0.3">
      <c r="A377" s="1">
        <v>3</v>
      </c>
      <c r="B377" t="s">
        <v>124</v>
      </c>
      <c r="C377" t="s">
        <v>10858</v>
      </c>
      <c r="I377" t="str">
        <f t="shared" si="33"/>
        <v>N/A</v>
      </c>
      <c r="J377">
        <f t="shared" si="34"/>
        <v>17.09</v>
      </c>
      <c r="K377" t="str">
        <f t="shared" si="35"/>
        <v>N/A</v>
      </c>
      <c r="L377" t="str">
        <f t="shared" si="36"/>
        <v>N/A</v>
      </c>
      <c r="M377" t="str">
        <f t="shared" si="37"/>
        <v>N/A</v>
      </c>
      <c r="N377" t="str">
        <f t="shared" si="38"/>
        <v>N/A</v>
      </c>
    </row>
    <row r="378" spans="1:14" x14ac:dyDescent="0.3">
      <c r="A378" s="1">
        <v>4</v>
      </c>
      <c r="B378" t="s">
        <v>126</v>
      </c>
      <c r="C378" t="s">
        <v>2735</v>
      </c>
      <c r="I378" t="str">
        <f t="shared" si="33"/>
        <v>N/A</v>
      </c>
      <c r="J378">
        <f t="shared" si="34"/>
        <v>1.23</v>
      </c>
      <c r="K378" t="str">
        <f t="shared" si="35"/>
        <v>N/A</v>
      </c>
      <c r="L378" t="str">
        <f t="shared" si="36"/>
        <v>N/A</v>
      </c>
      <c r="M378" t="str">
        <f t="shared" si="37"/>
        <v>N/A</v>
      </c>
      <c r="N378" t="str">
        <f t="shared" si="38"/>
        <v>N/A</v>
      </c>
    </row>
    <row r="379" spans="1:14" x14ac:dyDescent="0.3">
      <c r="A379" s="1">
        <v>5</v>
      </c>
      <c r="B379" t="s">
        <v>128</v>
      </c>
      <c r="C379" t="s">
        <v>8326</v>
      </c>
      <c r="I379" t="str">
        <f t="shared" si="33"/>
        <v>N/A</v>
      </c>
      <c r="J379">
        <f t="shared" si="34"/>
        <v>1.1200000000000001</v>
      </c>
      <c r="K379" t="str">
        <f t="shared" si="35"/>
        <v>N/A</v>
      </c>
      <c r="L379" t="str">
        <f t="shared" si="36"/>
        <v>N/A</v>
      </c>
      <c r="M379" t="str">
        <f t="shared" si="37"/>
        <v>N/A</v>
      </c>
      <c r="N379" t="str">
        <f t="shared" si="38"/>
        <v>N/A</v>
      </c>
    </row>
    <row r="380" spans="1:14" x14ac:dyDescent="0.3">
      <c r="A380" s="1">
        <v>6</v>
      </c>
      <c r="B380" t="s">
        <v>130</v>
      </c>
      <c r="C380" t="s">
        <v>10859</v>
      </c>
      <c r="I380" t="str">
        <f t="shared" ref="I380:I443" si="39">IF(AND(K380&gt; J380, L380&gt; K380, M380&gt; L380, N380&gt; M380), "pos_trend", IF(AND(K380&lt; J380, L380&lt; K380, M380&lt; L380, N380&lt; M380), "neg_trend", "N/A"))</f>
        <v>N/A</v>
      </c>
      <c r="J380">
        <f t="shared" ref="J380:J399" si="40">IFERROR(IF(TRIM(C380)="-", "N/A", IF(RIGHT(C380,1)=")",IF(RIGHT(C380,2)="T)",-1000000000000*VALUE(MID(C380,2,LEN(C380)-3)),IF(RIGHT(C380,2)="M)",-1000000*VALUE(MID(C380,2,LEN(C380)-3)),IF(RIGHT(C380,2)="B)",-1000000000*VALUE(MID(C380,2,LEN(C380)-3)),IF(RIGHT(C380,2)="k)",-1000*VALUE(MID(C380,2,LEN(C380)-3)),VALUE(SUBSTITUTE(C380,",","")))))),IF(RIGHT(C380,1)="T",1000000000000*VALUE(LEFT(C380,LEN(C380)-1)),IF(RIGHT(C380,1)="M",1000000*VALUE(LEFT(C380,LEN(C380)-1)),IF(RIGHT(C380,1)="B",1000000000*VALUE(LEFT(C380,LEN(C380)-1)),IF(RIGHT(C380,1)="%",0.01*VALUE(LEFT(C380,LEN(C380)-1)),IF(RIGHT(C380,1)="k",1000*VALUE(LEFT(C380,LEN(C380)-1)),VALUE(SUBSTITUTE(C380,",",""))))))))),"N/A")</f>
        <v>10.51</v>
      </c>
      <c r="K380" t="str">
        <f t="shared" ref="K380:K399" si="41">IFERROR(IF(TRIM(D380)="-", "N/A", IF(RIGHT(D380,1)=")",IF(RIGHT(D380,2)="T)",-1000000000000*VALUE(MID(D380,2,LEN(D380)-3)),IF(RIGHT(D380,2)="M)",-1000000*VALUE(MID(D380,2,LEN(D380)-3)),IF(RIGHT(D380,2)="B)",-1000000000*VALUE(MID(D380,2,LEN(D380)-3)),IF(RIGHT(D380,2)="k)",-1000*VALUE(MID(D380,2,LEN(D380)-3)),VALUE(SUBSTITUTE(D380,",","")))))),IF(RIGHT(D380,1)="T",1000000000000*VALUE(LEFT(D380,LEN(D380)-1)),IF(RIGHT(D380,1)="M",1000000*VALUE(LEFT(D380,LEN(D380)-1)),IF(RIGHT(D380,1)="B",1000000000*VALUE(LEFT(D380,LEN(D380)-1)),IF(RIGHT(D380,1)="%",0.01*VALUE(LEFT(D380,LEN(D380)-1)),IF(RIGHT(D380,1)="k",1000*VALUE(LEFT(D380,LEN(D380)-1)),VALUE(SUBSTITUTE(D380,",",""))))))))),"N/A")</f>
        <v>N/A</v>
      </c>
      <c r="L380" t="str">
        <f t="shared" ref="L380:L399" si="42">IFERROR(IF(TRIM(E380)="-", "N/A", IF(RIGHT(E380,1)=")",IF(RIGHT(E380,2)="T)",-1000000000000*VALUE(MID(E380,2,LEN(E380)-3)),IF(RIGHT(E380,2)="M)",-1000000*VALUE(MID(E380,2,LEN(E380)-3)),IF(RIGHT(E380,2)="B)",-1000000000*VALUE(MID(E380,2,LEN(E380)-3)),IF(RIGHT(E380,2)="k)",-1000*VALUE(MID(E380,2,LEN(E380)-3)),VALUE(SUBSTITUTE(E380,",","")))))),IF(RIGHT(E380,1)="T",1000000000000*VALUE(LEFT(E380,LEN(E380)-1)),IF(RIGHT(E380,1)="M",1000000*VALUE(LEFT(E380,LEN(E380)-1)),IF(RIGHT(E380,1)="B",1000000000*VALUE(LEFT(E380,LEN(E380)-1)),IF(RIGHT(E380,1)="%",0.01*VALUE(LEFT(E380,LEN(E380)-1)),IF(RIGHT(E380,1)="k",1000*VALUE(LEFT(E380,LEN(E380)-1)),VALUE(SUBSTITUTE(E380,",",""))))))))),"N/A")</f>
        <v>N/A</v>
      </c>
      <c r="M380" t="str">
        <f t="shared" ref="M380:M399" si="43">IFERROR(IF(TRIM(F380)="-", "N/A", IF(RIGHT(F380,1)=")",IF(RIGHT(F380,2)="T)",-1000000000000*VALUE(MID(F380,2,LEN(F380)-3)),IF(RIGHT(F380,2)="M)",-1000000*VALUE(MID(F380,2,LEN(F380)-3)),IF(RIGHT(F380,2)="B)",-1000000000*VALUE(MID(F380,2,LEN(F380)-3)),IF(RIGHT(F380,2)="k)",-1000*VALUE(MID(F380,2,LEN(F380)-3)),VALUE(SUBSTITUTE(F380,",","")))))),IF(RIGHT(F380,1)="T",1000000000000*VALUE(LEFT(F380,LEN(F380)-1)),IF(RIGHT(F380,1)="M",1000000*VALUE(LEFT(F380,LEN(F380)-1)),IF(RIGHT(F380,1)="B",1000000000*VALUE(LEFT(F380,LEN(F380)-1)),IF(RIGHT(F380,1)="%",0.01*VALUE(LEFT(F380,LEN(F380)-1)),IF(RIGHT(F380,1)="k",1000*VALUE(LEFT(F380,LEN(F380)-1)),VALUE(SUBSTITUTE(F380,",",""))))))))),"N/A")</f>
        <v>N/A</v>
      </c>
      <c r="N380" t="str">
        <f t="shared" ref="N380:N399" si="44">IFERROR(IF(TRIM(G380)="-", "N/A", IF(RIGHT(G380,1)=")",IF(RIGHT(G380,2)="T)",-1000000000000*VALUE(MID(G380,2,LEN(G380)-3)),IF(RIGHT(G380,2)="M)",-1000000*VALUE(MID(G380,2,LEN(G380)-3)),IF(RIGHT(G380,2)="B)",-1000000000*VALUE(MID(G380,2,LEN(G380)-3)),IF(RIGHT(G380,2)="k)",-1000*VALUE(MID(G380,2,LEN(G380)-3)),VALUE(SUBSTITUTE(G380,",","")))))),IF(RIGHT(G380,1)="T",1000000000000*VALUE(LEFT(G380,LEN(G380)-1)),IF(RIGHT(G380,1)="M",1000000*VALUE(LEFT(G380,LEN(G380)-1)),IF(RIGHT(G380,1)="B",1000000000*VALUE(LEFT(G380,LEN(G380)-1)),IF(RIGHT(G380,1)="%",0.01*VALUE(LEFT(G380,LEN(G380)-1)),IF(RIGHT(G380,1)="k",1000*VALUE(LEFT(G380,LEN(G380)-1)),VALUE(SUBSTITUTE(G380,",",""))))))))),"N/A")</f>
        <v>N/A</v>
      </c>
    </row>
    <row r="381" spans="1:14" x14ac:dyDescent="0.3">
      <c r="A381" s="1">
        <v>7</v>
      </c>
      <c r="B381" t="s">
        <v>132</v>
      </c>
      <c r="I381" t="str">
        <f t="shared" si="39"/>
        <v>N/A</v>
      </c>
      <c r="J381" t="str">
        <f t="shared" si="40"/>
        <v>N/A</v>
      </c>
      <c r="K381" t="str">
        <f t="shared" si="41"/>
        <v>N/A</v>
      </c>
      <c r="L381" t="str">
        <f t="shared" si="42"/>
        <v>N/A</v>
      </c>
      <c r="M381" t="str">
        <f t="shared" si="43"/>
        <v>N/A</v>
      </c>
      <c r="N381" t="str">
        <f t="shared" si="44"/>
        <v>N/A</v>
      </c>
    </row>
    <row r="382" spans="1:14" x14ac:dyDescent="0.3">
      <c r="A382" s="1">
        <v>8</v>
      </c>
      <c r="B382" t="s">
        <v>133</v>
      </c>
      <c r="I382" t="str">
        <f t="shared" si="39"/>
        <v>N/A</v>
      </c>
      <c r="J382" t="str">
        <f t="shared" si="40"/>
        <v>N/A</v>
      </c>
      <c r="K382" t="str">
        <f t="shared" si="41"/>
        <v>N/A</v>
      </c>
      <c r="L382" t="str">
        <f t="shared" si="42"/>
        <v>N/A</v>
      </c>
      <c r="M382" t="str">
        <f t="shared" si="43"/>
        <v>N/A</v>
      </c>
      <c r="N382" t="str">
        <f t="shared" si="44"/>
        <v>N/A</v>
      </c>
    </row>
    <row r="383" spans="1:14" x14ac:dyDescent="0.3">
      <c r="I383" t="str">
        <f t="shared" si="39"/>
        <v>N/A</v>
      </c>
      <c r="J383" t="str">
        <f t="shared" si="40"/>
        <v>N/A</v>
      </c>
      <c r="K383" t="str">
        <f t="shared" si="41"/>
        <v>N/A</v>
      </c>
      <c r="L383" t="str">
        <f t="shared" si="42"/>
        <v>N/A</v>
      </c>
      <c r="M383" t="str">
        <f t="shared" si="43"/>
        <v>N/A</v>
      </c>
      <c r="N383" t="str">
        <f t="shared" si="44"/>
        <v>N/A</v>
      </c>
    </row>
    <row r="384" spans="1:14" x14ac:dyDescent="0.3">
      <c r="I384" t="str">
        <f t="shared" si="39"/>
        <v>N/A</v>
      </c>
      <c r="J384" t="str">
        <f t="shared" si="40"/>
        <v>N/A</v>
      </c>
      <c r="K384" t="str">
        <f t="shared" si="41"/>
        <v>N/A</v>
      </c>
      <c r="L384" t="str">
        <f t="shared" si="42"/>
        <v>N/A</v>
      </c>
      <c r="M384" t="str">
        <f t="shared" si="43"/>
        <v>N/A</v>
      </c>
      <c r="N384" t="str">
        <f t="shared" si="44"/>
        <v>N/A</v>
      </c>
    </row>
    <row r="385" spans="1:14" x14ac:dyDescent="0.3">
      <c r="A385" s="1">
        <v>0</v>
      </c>
      <c r="B385" t="s">
        <v>121</v>
      </c>
      <c r="C385" t="s">
        <v>10860</v>
      </c>
      <c r="I385" t="str">
        <f t="shared" si="39"/>
        <v>N/A</v>
      </c>
      <c r="J385">
        <f t="shared" si="40"/>
        <v>5350000000</v>
      </c>
      <c r="K385" t="str">
        <f t="shared" si="41"/>
        <v>N/A</v>
      </c>
      <c r="L385" t="str">
        <f t="shared" si="42"/>
        <v>N/A</v>
      </c>
      <c r="M385" t="str">
        <f t="shared" si="43"/>
        <v>N/A</v>
      </c>
      <c r="N385" t="str">
        <f t="shared" si="44"/>
        <v>N/A</v>
      </c>
    </row>
    <row r="386" spans="1:14" x14ac:dyDescent="0.3">
      <c r="A386" s="1">
        <v>1</v>
      </c>
      <c r="B386" t="s">
        <v>122</v>
      </c>
      <c r="I386" t="str">
        <f t="shared" si="39"/>
        <v>N/A</v>
      </c>
      <c r="J386" t="str">
        <f t="shared" si="40"/>
        <v>N/A</v>
      </c>
      <c r="K386" t="str">
        <f t="shared" si="41"/>
        <v>N/A</v>
      </c>
      <c r="L386" t="str">
        <f t="shared" si="42"/>
        <v>N/A</v>
      </c>
      <c r="M386" t="str">
        <f t="shared" si="43"/>
        <v>N/A</v>
      </c>
      <c r="N386" t="str">
        <f t="shared" si="44"/>
        <v>N/A</v>
      </c>
    </row>
    <row r="387" spans="1:14" x14ac:dyDescent="0.3">
      <c r="A387" s="1">
        <v>2</v>
      </c>
      <c r="B387" t="s">
        <v>123</v>
      </c>
      <c r="C387" t="s">
        <v>10861</v>
      </c>
      <c r="I387" t="str">
        <f t="shared" si="39"/>
        <v>N/A</v>
      </c>
      <c r="J387">
        <f t="shared" si="40"/>
        <v>19.899999999999999</v>
      </c>
      <c r="K387" t="str">
        <f t="shared" si="41"/>
        <v>N/A</v>
      </c>
      <c r="L387" t="str">
        <f t="shared" si="42"/>
        <v>N/A</v>
      </c>
      <c r="M387" t="str">
        <f t="shared" si="43"/>
        <v>N/A</v>
      </c>
      <c r="N387" t="str">
        <f t="shared" si="44"/>
        <v>N/A</v>
      </c>
    </row>
    <row r="388" spans="1:14" x14ac:dyDescent="0.3">
      <c r="A388" s="1">
        <v>3</v>
      </c>
      <c r="B388" t="s">
        <v>124</v>
      </c>
      <c r="C388" t="s">
        <v>10862</v>
      </c>
      <c r="I388" t="str">
        <f t="shared" si="39"/>
        <v>N/A</v>
      </c>
      <c r="J388">
        <f t="shared" si="40"/>
        <v>12.92</v>
      </c>
      <c r="K388" t="str">
        <f t="shared" si="41"/>
        <v>N/A</v>
      </c>
      <c r="L388" t="str">
        <f t="shared" si="42"/>
        <v>N/A</v>
      </c>
      <c r="M388" t="str">
        <f t="shared" si="43"/>
        <v>N/A</v>
      </c>
      <c r="N388" t="str">
        <f t="shared" si="44"/>
        <v>N/A</v>
      </c>
    </row>
    <row r="389" spans="1:14" x14ac:dyDescent="0.3">
      <c r="A389" s="1">
        <v>4</v>
      </c>
      <c r="B389" t="s">
        <v>126</v>
      </c>
      <c r="C389" t="s">
        <v>2045</v>
      </c>
      <c r="I389" t="str">
        <f t="shared" si="39"/>
        <v>N/A</v>
      </c>
      <c r="J389">
        <f t="shared" si="40"/>
        <v>0.99</v>
      </c>
      <c r="K389" t="str">
        <f t="shared" si="41"/>
        <v>N/A</v>
      </c>
      <c r="L389" t="str">
        <f t="shared" si="42"/>
        <v>N/A</v>
      </c>
      <c r="M389" t="str">
        <f t="shared" si="43"/>
        <v>N/A</v>
      </c>
      <c r="N389" t="str">
        <f t="shared" si="44"/>
        <v>N/A</v>
      </c>
    </row>
    <row r="390" spans="1:14" x14ac:dyDescent="0.3">
      <c r="A390" s="1">
        <v>5</v>
      </c>
      <c r="B390" t="s">
        <v>128</v>
      </c>
      <c r="C390" t="s">
        <v>3162</v>
      </c>
      <c r="I390" t="str">
        <f t="shared" si="39"/>
        <v>N/A</v>
      </c>
      <c r="J390">
        <f t="shared" si="40"/>
        <v>1.17</v>
      </c>
      <c r="K390" t="str">
        <f t="shared" si="41"/>
        <v>N/A</v>
      </c>
      <c r="L390" t="str">
        <f t="shared" si="42"/>
        <v>N/A</v>
      </c>
      <c r="M390" t="str">
        <f t="shared" si="43"/>
        <v>N/A</v>
      </c>
      <c r="N390" t="str">
        <f t="shared" si="44"/>
        <v>N/A</v>
      </c>
    </row>
    <row r="391" spans="1:14" x14ac:dyDescent="0.3">
      <c r="A391" s="1">
        <v>6</v>
      </c>
      <c r="B391" t="s">
        <v>130</v>
      </c>
      <c r="C391" t="s">
        <v>10863</v>
      </c>
      <c r="I391" t="str">
        <f t="shared" si="39"/>
        <v>N/A</v>
      </c>
      <c r="J391">
        <f t="shared" si="40"/>
        <v>3.63</v>
      </c>
      <c r="K391" t="str">
        <f t="shared" si="41"/>
        <v>N/A</v>
      </c>
      <c r="L391" t="str">
        <f t="shared" si="42"/>
        <v>N/A</v>
      </c>
      <c r="M391" t="str">
        <f t="shared" si="43"/>
        <v>N/A</v>
      </c>
      <c r="N391" t="str">
        <f t="shared" si="44"/>
        <v>N/A</v>
      </c>
    </row>
    <row r="392" spans="1:14" x14ac:dyDescent="0.3">
      <c r="A392" s="1">
        <v>7</v>
      </c>
      <c r="B392" t="s">
        <v>132</v>
      </c>
      <c r="I392" t="str">
        <f t="shared" si="39"/>
        <v>N/A</v>
      </c>
      <c r="J392" t="str">
        <f t="shared" si="40"/>
        <v>N/A</v>
      </c>
      <c r="K392" t="str">
        <f t="shared" si="41"/>
        <v>N/A</v>
      </c>
      <c r="L392" t="str">
        <f t="shared" si="42"/>
        <v>N/A</v>
      </c>
      <c r="M392" t="str">
        <f t="shared" si="43"/>
        <v>N/A</v>
      </c>
      <c r="N392" t="str">
        <f t="shared" si="44"/>
        <v>N/A</v>
      </c>
    </row>
    <row r="393" spans="1:14" x14ac:dyDescent="0.3">
      <c r="A393" s="1">
        <v>8</v>
      </c>
      <c r="B393" t="s">
        <v>133</v>
      </c>
      <c r="I393" t="str">
        <f t="shared" si="39"/>
        <v>N/A</v>
      </c>
      <c r="J393" t="str">
        <f t="shared" si="40"/>
        <v>N/A</v>
      </c>
      <c r="K393" t="str">
        <f t="shared" si="41"/>
        <v>N/A</v>
      </c>
      <c r="L393" t="str">
        <f t="shared" si="42"/>
        <v>N/A</v>
      </c>
      <c r="M393" t="str">
        <f t="shared" si="43"/>
        <v>N/A</v>
      </c>
      <c r="N393" t="str">
        <f t="shared" si="44"/>
        <v>N/A</v>
      </c>
    </row>
    <row r="394" spans="1:14" x14ac:dyDescent="0.3">
      <c r="I394" t="str">
        <f t="shared" si="39"/>
        <v>N/A</v>
      </c>
      <c r="J394" t="str">
        <f t="shared" si="40"/>
        <v>N/A</v>
      </c>
      <c r="K394" t="str">
        <f t="shared" si="41"/>
        <v>N/A</v>
      </c>
      <c r="L394" t="str">
        <f t="shared" si="42"/>
        <v>N/A</v>
      </c>
      <c r="M394" t="str">
        <f t="shared" si="43"/>
        <v>N/A</v>
      </c>
      <c r="N394" t="str">
        <f t="shared" si="44"/>
        <v>N/A</v>
      </c>
    </row>
    <row r="395" spans="1:14" x14ac:dyDescent="0.3">
      <c r="I395" t="str">
        <f t="shared" si="39"/>
        <v>N/A</v>
      </c>
      <c r="J395" t="str">
        <f t="shared" si="40"/>
        <v>N/A</v>
      </c>
      <c r="K395" t="str">
        <f t="shared" si="41"/>
        <v>N/A</v>
      </c>
      <c r="L395" t="str">
        <f t="shared" si="42"/>
        <v>N/A</v>
      </c>
      <c r="M395" t="str">
        <f t="shared" si="43"/>
        <v>N/A</v>
      </c>
      <c r="N395" t="str">
        <f t="shared" si="44"/>
        <v>N/A</v>
      </c>
    </row>
    <row r="396" spans="1:14" x14ac:dyDescent="0.3">
      <c r="A396" s="1">
        <v>0</v>
      </c>
      <c r="B396" t="s">
        <v>121</v>
      </c>
      <c r="C396" t="s">
        <v>10864</v>
      </c>
      <c r="I396" t="str">
        <f t="shared" si="39"/>
        <v>N/A</v>
      </c>
      <c r="J396">
        <f t="shared" si="40"/>
        <v>9490000000</v>
      </c>
      <c r="K396" t="str">
        <f t="shared" si="41"/>
        <v>N/A</v>
      </c>
      <c r="L396" t="str">
        <f t="shared" si="42"/>
        <v>N/A</v>
      </c>
      <c r="M396" t="str">
        <f t="shared" si="43"/>
        <v>N/A</v>
      </c>
      <c r="N396" t="str">
        <f t="shared" si="44"/>
        <v>N/A</v>
      </c>
    </row>
    <row r="397" spans="1:14" x14ac:dyDescent="0.3">
      <c r="A397" s="1">
        <v>1</v>
      </c>
      <c r="B397" t="s">
        <v>122</v>
      </c>
      <c r="I397" t="str">
        <f t="shared" si="39"/>
        <v>N/A</v>
      </c>
      <c r="J397" t="str">
        <f t="shared" si="40"/>
        <v>N/A</v>
      </c>
      <c r="K397" t="str">
        <f t="shared" si="41"/>
        <v>N/A</v>
      </c>
      <c r="L397" t="str">
        <f t="shared" si="42"/>
        <v>N/A</v>
      </c>
      <c r="M397" t="str">
        <f t="shared" si="43"/>
        <v>N/A</v>
      </c>
      <c r="N397" t="str">
        <f t="shared" si="44"/>
        <v>N/A</v>
      </c>
    </row>
    <row r="398" spans="1:14" x14ac:dyDescent="0.3">
      <c r="A398" s="1">
        <v>2</v>
      </c>
      <c r="B398" t="s">
        <v>123</v>
      </c>
      <c r="C398" t="s">
        <v>10865</v>
      </c>
      <c r="I398" t="str">
        <f t="shared" si="39"/>
        <v>N/A</v>
      </c>
      <c r="J398">
        <f t="shared" si="40"/>
        <v>66.55</v>
      </c>
      <c r="K398" t="str">
        <f t="shared" si="41"/>
        <v>N/A</v>
      </c>
      <c r="L398" t="str">
        <f t="shared" si="42"/>
        <v>N/A</v>
      </c>
      <c r="M398" t="str">
        <f t="shared" si="43"/>
        <v>N/A</v>
      </c>
      <c r="N398" t="str">
        <f t="shared" si="44"/>
        <v>N/A</v>
      </c>
    </row>
    <row r="399" spans="1:14" x14ac:dyDescent="0.3">
      <c r="A399" s="1">
        <v>3</v>
      </c>
      <c r="B399" t="s">
        <v>124</v>
      </c>
      <c r="C399" t="s">
        <v>4631</v>
      </c>
      <c r="I399" t="str">
        <f t="shared" si="39"/>
        <v>N/A</v>
      </c>
      <c r="J399">
        <f t="shared" si="40"/>
        <v>11.62</v>
      </c>
      <c r="K399" t="str">
        <f t="shared" si="41"/>
        <v>N/A</v>
      </c>
      <c r="L399" t="str">
        <f t="shared" si="42"/>
        <v>N/A</v>
      </c>
      <c r="M399" t="str">
        <f t="shared" si="43"/>
        <v>N/A</v>
      </c>
      <c r="N399" t="str">
        <f t="shared" si="44"/>
        <v>N/A</v>
      </c>
    </row>
    <row r="400" spans="1:14" x14ac:dyDescent="0.3">
      <c r="A400" s="1">
        <v>4</v>
      </c>
      <c r="B400" t="s">
        <v>126</v>
      </c>
      <c r="C400" t="s">
        <v>3734</v>
      </c>
    </row>
    <row r="401" spans="1:3" x14ac:dyDescent="0.3">
      <c r="A401" s="1">
        <v>5</v>
      </c>
      <c r="B401" t="s">
        <v>128</v>
      </c>
      <c r="C401" t="s">
        <v>7108</v>
      </c>
    </row>
    <row r="402" spans="1:3" x14ac:dyDescent="0.3">
      <c r="A402" s="1">
        <v>6</v>
      </c>
      <c r="B402" t="s">
        <v>130</v>
      </c>
      <c r="C402" t="s">
        <v>9024</v>
      </c>
    </row>
    <row r="403" spans="1:3" x14ac:dyDescent="0.3">
      <c r="A403" s="1">
        <v>7</v>
      </c>
      <c r="B403" t="s">
        <v>132</v>
      </c>
    </row>
    <row r="404" spans="1:3" x14ac:dyDescent="0.3">
      <c r="A404" s="1">
        <v>8</v>
      </c>
      <c r="B404" t="s">
        <v>133</v>
      </c>
    </row>
    <row r="450" spans="2:40" x14ac:dyDescent="0.3">
      <c r="B450" t="str">
        <f>"ROIC Super Tree"</f>
        <v>ROIC Super Tree</v>
      </c>
    </row>
    <row r="452" spans="2:40" x14ac:dyDescent="0.3">
      <c r="AK452" t="str">
        <f>"Change in Gross Margin / Sales"</f>
        <v>Change in Gross Margin / Sales</v>
      </c>
    </row>
    <row r="453" spans="2:40" x14ac:dyDescent="0.3">
      <c r="X453" t="str">
        <f>"Gross Margin"</f>
        <v>Gross Margin</v>
      </c>
      <c r="AK453" t="str">
        <f>K476</f>
        <v>12-13</v>
      </c>
      <c r="AL453" t="str">
        <f>L476</f>
        <v>13-14</v>
      </c>
      <c r="AM453" t="str">
        <f>M476</f>
        <v>14-15</v>
      </c>
      <c r="AN453" t="str">
        <f>N476</f>
        <v>15-16</v>
      </c>
    </row>
    <row r="454" spans="2:40" x14ac:dyDescent="0.3">
      <c r="X454" t="str">
        <f>D476</f>
        <v>2012</v>
      </c>
      <c r="Y454" t="str">
        <f>E476</f>
        <v>2013</v>
      </c>
      <c r="Z454" t="str">
        <f>F476</f>
        <v>2014</v>
      </c>
      <c r="AA454" t="str">
        <f>G476</f>
        <v>2015</v>
      </c>
      <c r="AB454" t="str">
        <f>H476</f>
        <v>2016</v>
      </c>
      <c r="AK454">
        <f ca="1">Y455-X455</f>
        <v>8.9219159749673038E-3</v>
      </c>
      <c r="AL454">
        <f ca="1">Z455-Y455</f>
        <v>4.6888713800148363E-3</v>
      </c>
      <c r="AM454">
        <f ca="1">AA455-Z455</f>
        <v>1.6645285838834206E-2</v>
      </c>
      <c r="AN454">
        <f ca="1">AB455-AA455</f>
        <v>1.9554054054054248E-3</v>
      </c>
    </row>
    <row r="455" spans="2:40" x14ac:dyDescent="0.3">
      <c r="X455">
        <f ca="1">IFERROR((INDIRECT("J" &amp; MATCH("Gross Income",B145:B403,0) +144))/(INDIRECT("J" &amp; MATCH("Sales/Revenue",B145:B403,0) +144)), IFERROR((1 - (INDIRECT("J" &amp; MATCH("Cost of Goods Sold*",B145:B403,0) +144))/(INDIRECT("J" &amp; MATCH("Sales/Revenue",B145:B403,0) +144))),(INDIRECT("J" &amp; MATCH("Operating Income",B145:B403,0) +144))/(INDIRECT("J" &amp; MATCH("Sales/Revenue",B145:B403,0) +144))))</f>
        <v>0.18433852140077822</v>
      </c>
      <c r="Y455">
        <f ca="1">IFERROR((INDIRECT("K" &amp; MATCH("Gross Income",B145:B403,0) +144))/(INDIRECT("K" &amp; MATCH("Sales/Revenue",B145:B403,0) +144)), IFERROR((1 - (INDIRECT("K" &amp; MATCH("Cost of Goods Sold*",B145:B403,0) +144))/(INDIRECT("K" &amp; MATCH("Sales/Revenue",B145:B403,0) +144))),(INDIRECT("K" &amp; MATCH("Operating Income",B145:B403,0) +144))/(INDIRECT("K" &amp; MATCH("Sales/Revenue",B145:B403,0) +144))))</f>
        <v>0.19326043737574553</v>
      </c>
      <c r="Z455">
        <f ca="1">IFERROR((INDIRECT("L" &amp; MATCH("Gross Income",B145:B403,0) +144))/(INDIRECT("L" &amp; MATCH("Sales/Revenue",B145:B403,0) +144)), IFERROR((1 - (INDIRECT("L" &amp; MATCH("Cost of Goods Sold*",B145:B403,0) +144))/(INDIRECT("L" &amp; MATCH("Sales/Revenue",B145:B403,0) +144))),(INDIRECT("L" &amp; MATCH("Operating Income",B145:B403,0) +144))/(INDIRECT("L" &amp; MATCH("Sales/Revenue",B145:B403,0) +144))))</f>
        <v>0.19794930875576036</v>
      </c>
      <c r="AA455">
        <f ca="1">IFERROR((INDIRECT("M" &amp; MATCH("Gross Income",B145:B403,0) +144))/(INDIRECT("M" &amp; MATCH("Sales/Revenue",B145:B403,0) +144)), IFERROR((1 - (INDIRECT("M" &amp; MATCH("Cost of Goods Sold*",B145:B403,0) +144))/(INDIRECT("M" &amp; MATCH("Sales/Revenue",B145:B403,0) +144))),(INDIRECT("M" &amp; MATCH("Operating Income",B145:B403,0) +144))/(INDIRECT("M" &amp; MATCH("Sales/Revenue",B145:B403,0) +144))))</f>
        <v>0.21459459459459457</v>
      </c>
      <c r="AB455">
        <f ca="1">IFERROR((INDIRECT("N" &amp; MATCH("Gross Income",B145:B403,0) +144))/(INDIRECT("N" &amp; MATCH("Sales/Revenue",B145:B403,0) +144)), IFERROR((1 - (INDIRECT("N" &amp; MATCH("Cost of Goods Sold*",B145:B403,0) +144))/(INDIRECT("N" &amp; MATCH("Sales/Revenue",B145:B403,0) +144))),(INDIRECT("N" &amp; MATCH("Operating Income",B145:B403,0) +144))/(INDIRECT("N" &amp; MATCH("Sales/Revenue",B145:B403,0) +144))))</f>
        <v>0.21654999999999999</v>
      </c>
    </row>
    <row r="460" spans="2:40" x14ac:dyDescent="0.3">
      <c r="Q460" t="str">
        <f>"Operating Margin"</f>
        <v>Operating Margin</v>
      </c>
    </row>
    <row r="461" spans="2:40" x14ac:dyDescent="0.3">
      <c r="Q461" t="str">
        <f>D476</f>
        <v>2012</v>
      </c>
      <c r="R461" t="str">
        <f>E476</f>
        <v>2013</v>
      </c>
      <c r="S461" t="str">
        <f>F476</f>
        <v>2014</v>
      </c>
      <c r="T461" t="str">
        <f>G476</f>
        <v>2015</v>
      </c>
      <c r="U461" t="str">
        <f>H476</f>
        <v>2016</v>
      </c>
      <c r="X461" t="str">
        <f>"SGA / Sales"</f>
        <v>SGA / Sales</v>
      </c>
      <c r="AE461" t="str">
        <f>"Change in Operating Margin"</f>
        <v>Change in Operating Margin</v>
      </c>
      <c r="AK461" t="str">
        <f>"Change in SGA / Sales"</f>
        <v>Change in SGA / Sales</v>
      </c>
    </row>
    <row r="462" spans="2:40" x14ac:dyDescent="0.3">
      <c r="Q462">
        <f ca="1">X455-X463-X471</f>
        <v>3.8540856031128425E-2</v>
      </c>
      <c r="R462">
        <f ca="1">Y455-Y463-Y471</f>
        <v>4.5029821073558643E-2</v>
      </c>
      <c r="S462">
        <f ca="1">Z455-Z463-Z471</f>
        <v>5.0184331797235013E-2</v>
      </c>
      <c r="T462">
        <f ca="1">AA455-AA463-AA471</f>
        <v>6.1719901719901715E-2</v>
      </c>
      <c r="U462">
        <f ca="1">AB455-AB463-AB471</f>
        <v>6.6349999999999992E-2</v>
      </c>
      <c r="X462" t="str">
        <f>D476</f>
        <v>2012</v>
      </c>
      <c r="Y462" t="str">
        <f>E476</f>
        <v>2013</v>
      </c>
      <c r="Z462" t="str">
        <f>F476</f>
        <v>2014</v>
      </c>
      <c r="AA462" t="str">
        <f>G476</f>
        <v>2015</v>
      </c>
      <c r="AB462" t="str">
        <f>H476</f>
        <v>2016</v>
      </c>
      <c r="AE462" t="str">
        <f>K476</f>
        <v>12-13</v>
      </c>
      <c r="AF462" t="str">
        <f>L476</f>
        <v>13-14</v>
      </c>
      <c r="AG462" t="str">
        <f>M476</f>
        <v>14-15</v>
      </c>
      <c r="AH462" t="str">
        <f>N476</f>
        <v>15-16</v>
      </c>
      <c r="AK462" t="str">
        <f>K476</f>
        <v>12-13</v>
      </c>
      <c r="AL462" t="str">
        <f>L476</f>
        <v>13-14</v>
      </c>
      <c r="AM462" t="str">
        <f>M476</f>
        <v>14-15</v>
      </c>
      <c r="AN462" t="str">
        <f>N476</f>
        <v>15-16</v>
      </c>
    </row>
    <row r="463" spans="2:40" x14ac:dyDescent="0.3">
      <c r="X463">
        <f ca="1">(INDIRECT("J" &amp; MATCH("SG&amp;A Expense",B145:B403,0) +144))/(INDIRECT("J" &amp; MATCH("Sales/Revenue",B145:B403,0) +144))</f>
        <v>0.10577821011673151</v>
      </c>
      <c r="Y463">
        <f ca="1">(INDIRECT("K" &amp; MATCH("SG&amp;A Expense",B145:B403,0) +144))/(INDIRECT("K" &amp; MATCH("Sales/Revenue",B145:B403,0) +144))</f>
        <v>0.11039761431411531</v>
      </c>
      <c r="Z463">
        <f ca="1">(INDIRECT("L" &amp; MATCH("SG&amp;A Expense",B145:B403,0) +144))/(INDIRECT("L" &amp; MATCH("Sales/Revenue",B145:B403,0) +144))</f>
        <v>0.1061520737327189</v>
      </c>
      <c r="AA463">
        <f ca="1">(INDIRECT("M" &amp; MATCH("SG&amp;A Expense",B145:B403,0) +144))/(INDIRECT("M" &amp; MATCH("Sales/Revenue",B145:B403,0) +144))</f>
        <v>0.11402948402948401</v>
      </c>
      <c r="AB463">
        <f ca="1">(INDIRECT("N" &amp; MATCH("SG&amp;A Expense",B145:B403,0) +144))/(INDIRECT("N" &amp; MATCH("Sales/Revenue",B145:B403,0) +144))</f>
        <v>0.10967499999999999</v>
      </c>
      <c r="AE463">
        <f ca="1">R462-Q462</f>
        <v>6.4889650424302184E-3</v>
      </c>
      <c r="AF463">
        <f ca="1">S462-R462</f>
        <v>5.1545107236763699E-3</v>
      </c>
      <c r="AG463">
        <f ca="1">T462-S462</f>
        <v>1.1535569922666702E-2</v>
      </c>
      <c r="AH463">
        <f ca="1">U462-T462</f>
        <v>4.6300982800982771E-3</v>
      </c>
      <c r="AK463">
        <f ca="1">Y463-X463</f>
        <v>4.6194041973837974E-3</v>
      </c>
      <c r="AL463">
        <f ca="1">Z463-Y463</f>
        <v>-4.2455405813964092E-3</v>
      </c>
      <c r="AM463">
        <f ca="1">AA463-Z463</f>
        <v>7.8774102967651138E-3</v>
      </c>
      <c r="AN463">
        <f ca="1">AB463-AA463</f>
        <v>-4.3544840294840181E-3</v>
      </c>
    </row>
    <row r="465" spans="4:40" x14ac:dyDescent="0.3">
      <c r="J465" t="str">
        <f>"EOY Pretax ROIC"</f>
        <v>EOY Pretax ROIC</v>
      </c>
    </row>
    <row r="466" spans="4:40" x14ac:dyDescent="0.3">
      <c r="J466" t="str">
        <f>D476</f>
        <v>2012</v>
      </c>
      <c r="K466" t="str">
        <f>E476</f>
        <v>2013</v>
      </c>
      <c r="L466" t="str">
        <f>F476</f>
        <v>2014</v>
      </c>
      <c r="M466" t="str">
        <f>G476</f>
        <v>2015</v>
      </c>
      <c r="N466" t="str">
        <f>H476</f>
        <v>2016</v>
      </c>
    </row>
    <row r="467" spans="4:40" x14ac:dyDescent="0.3">
      <c r="J467">
        <f ca="1">Q462*(1/Q490)</f>
        <v>5.6974403221167695E-2</v>
      </c>
      <c r="K467">
        <f ca="1">R462*(1/R490)</f>
        <v>6.6264883999882965E-2</v>
      </c>
      <c r="L467">
        <f ca="1">S462*(1/S490)</f>
        <v>7.074644318846228E-2</v>
      </c>
      <c r="M467">
        <f ca="1">T462*(1/T490)</f>
        <v>8.8422682952585457E-2</v>
      </c>
      <c r="N467">
        <f ca="1">U462*(1/U490)</f>
        <v>8.6905268672844566E-2</v>
      </c>
    </row>
    <row r="469" spans="4:40" x14ac:dyDescent="0.3">
      <c r="X469" t="str">
        <f>"Depreciation / Sales"</f>
        <v>Depreciation / Sales</v>
      </c>
    </row>
    <row r="470" spans="4:40" x14ac:dyDescent="0.3">
      <c r="Q470" t="str">
        <f>"Change in EOY Pretax ROIC"</f>
        <v>Change in EOY Pretax ROIC</v>
      </c>
      <c r="X470" t="str">
        <f>D476</f>
        <v>2012</v>
      </c>
      <c r="Y470" t="str">
        <f>E476</f>
        <v>2013</v>
      </c>
      <c r="Z470" t="str">
        <f>F476</f>
        <v>2014</v>
      </c>
      <c r="AA470" t="str">
        <f>G476</f>
        <v>2015</v>
      </c>
      <c r="AB470" t="str">
        <f>H476</f>
        <v>2016</v>
      </c>
    </row>
    <row r="471" spans="4:40" x14ac:dyDescent="0.3">
      <c r="Q471" t="str">
        <f>K476</f>
        <v>12-13</v>
      </c>
      <c r="R471" t="str">
        <f>L476</f>
        <v>13-14</v>
      </c>
      <c r="S471" t="str">
        <f>M476</f>
        <v>14-15</v>
      </c>
      <c r="T471" t="str">
        <f>N476</f>
        <v>15-16</v>
      </c>
      <c r="X471">
        <f ca="1">(INDIRECT("J" &amp; MATCH("Depreciation &amp; Amortization Expense",B145:B403,0) +144))/(INDIRECT("J" &amp; MATCH("Sales/Revenue",B145:B403,0) +144))</f>
        <v>4.0019455252918286E-2</v>
      </c>
      <c r="Y471">
        <f ca="1">(INDIRECT("K" &amp; MATCH("Depreciation &amp; Amortization Expense",B145:B403,0) +144))/(INDIRECT("K" &amp; MATCH("Sales/Revenue",B145:B403,0) +144))</f>
        <v>3.7833001988071574E-2</v>
      </c>
      <c r="Z471">
        <f ca="1">(INDIRECT("L" &amp; MATCH("Depreciation &amp; Amortization Expense",B145:B403,0) +144))/(INDIRECT("L" &amp; MATCH("Sales/Revenue",B145:B403,0) +144))</f>
        <v>4.161290322580645E-2</v>
      </c>
      <c r="AA471">
        <f ca="1">(INDIRECT("M" &amp; MATCH("Depreciation &amp; Amortization Expense",B145:B403,0) +144))/(INDIRECT("M" &amp; MATCH("Sales/Revenue",B145:B403,0) +144))</f>
        <v>3.884520884520884E-2</v>
      </c>
      <c r="AB471">
        <f ca="1">(INDIRECT("N" &amp; MATCH("Depreciation &amp; Amortization Expense",B145:B403,0) +144))/(INDIRECT("N" &amp; MATCH("Sales/Revenue",B145:B403,0) +144))</f>
        <v>4.0524999999999999E-2</v>
      </c>
    </row>
    <row r="472" spans="4:40" x14ac:dyDescent="0.3">
      <c r="Q472">
        <f ca="1">K467-J467</f>
        <v>9.2904807787152696E-3</v>
      </c>
      <c r="R472">
        <f ca="1">L467-K467</f>
        <v>4.4815591885793149E-3</v>
      </c>
      <c r="S472">
        <f ca="1">M467-L467</f>
        <v>1.7676239764123178E-2</v>
      </c>
      <c r="T472">
        <f ca="1">N467-M467</f>
        <v>-1.5174142797408918E-3</v>
      </c>
      <c r="AK472" t="str">
        <f>"Change in Depreciation / Sales"</f>
        <v>Change in Depreciation / Sales</v>
      </c>
    </row>
    <row r="473" spans="4:40" x14ac:dyDescent="0.3">
      <c r="AK473" t="str">
        <f>K476</f>
        <v>12-13</v>
      </c>
      <c r="AL473" t="str">
        <f>L476</f>
        <v>13-14</v>
      </c>
      <c r="AM473" t="str">
        <f>M476</f>
        <v>14-15</v>
      </c>
      <c r="AN473" t="str">
        <f>N476</f>
        <v>15-16</v>
      </c>
    </row>
    <row r="474" spans="4:40" x14ac:dyDescent="0.3">
      <c r="AK474">
        <f ca="1">Y471-X471</f>
        <v>-2.1864532648467119E-3</v>
      </c>
      <c r="AL474">
        <f ca="1">Z471-Y471</f>
        <v>3.7799012377348756E-3</v>
      </c>
      <c r="AM474">
        <f ca="1">AA471-Z471</f>
        <v>-2.7676943805976101E-3</v>
      </c>
      <c r="AN474">
        <f ca="1">AB471-AA471</f>
        <v>1.679791154791159E-3</v>
      </c>
    </row>
    <row r="475" spans="4:40" x14ac:dyDescent="0.3">
      <c r="D475" t="str">
        <f>"EOY ROIC"</f>
        <v>EOY ROIC</v>
      </c>
      <c r="K475" t="str">
        <f>"Change in EOY ROIC"</f>
        <v>Change in EOY ROIC</v>
      </c>
    </row>
    <row r="476" spans="4:40" x14ac:dyDescent="0.3">
      <c r="D476" t="str">
        <f>C144</f>
        <v>2012</v>
      </c>
      <c r="E476" t="str">
        <f>D144</f>
        <v>2013</v>
      </c>
      <c r="F476" t="str">
        <f>E144</f>
        <v>2014</v>
      </c>
      <c r="G476" t="str">
        <f>F144</f>
        <v>2015</v>
      </c>
      <c r="H476" t="str">
        <f>G144</f>
        <v>2016</v>
      </c>
      <c r="K476" t="str">
        <f>RIGHT(D476,2) &amp; "-" &amp; RIGHT(E476,2)</f>
        <v>12-13</v>
      </c>
      <c r="L476" t="str">
        <f>RIGHT(E476,2) &amp; "-" &amp; RIGHT(F476,2)</f>
        <v>13-14</v>
      </c>
      <c r="M476" t="str">
        <f>RIGHT(F476,2) &amp; "-" &amp; RIGHT(G476,2)</f>
        <v>14-15</v>
      </c>
      <c r="N476" t="str">
        <f>RIGHT(G476,2) &amp; "-" &amp; RIGHT(H476,2)</f>
        <v>15-16</v>
      </c>
    </row>
    <row r="477" spans="4:40" x14ac:dyDescent="0.3">
      <c r="D477">
        <f ca="1">J467*(1-J487)</f>
        <v>3.5542538692889251E-2</v>
      </c>
      <c r="E477">
        <f ca="1">K467*(1-K487)</f>
        <v>4.398349777825513E-2</v>
      </c>
      <c r="F477">
        <f ca="1">L467*(1-L487)</f>
        <v>4.6509415909709466E-2</v>
      </c>
      <c r="G477">
        <f ca="1">M467*(1-M487)</f>
        <v>5.8778364952543065E-2</v>
      </c>
      <c r="H477">
        <f ca="1">N467*(1-N487)</f>
        <v>5.8498217328372432E-2</v>
      </c>
      <c r="K477">
        <f ca="1">E477-D477</f>
        <v>8.4409590853658789E-3</v>
      </c>
      <c r="L477">
        <f ca="1">F477-E477</f>
        <v>2.5259181314543355E-3</v>
      </c>
      <c r="M477">
        <f ca="1">G477-F477</f>
        <v>1.2268949042833599E-2</v>
      </c>
      <c r="N477">
        <f ca="1">H477-G477</f>
        <v>-2.8014762417063327E-4</v>
      </c>
    </row>
    <row r="479" spans="4:40" x14ac:dyDescent="0.3">
      <c r="Q479" t="str">
        <f>"Change in Cash Tax Rate"</f>
        <v>Change in Cash Tax Rate</v>
      </c>
    </row>
    <row r="480" spans="4:40" x14ac:dyDescent="0.3">
      <c r="Q480" t="str">
        <f>K476</f>
        <v>12-13</v>
      </c>
      <c r="R480" t="str">
        <f>L476</f>
        <v>13-14</v>
      </c>
      <c r="S480" t="str">
        <f>M476</f>
        <v>14-15</v>
      </c>
      <c r="T480" t="str">
        <f>N476</f>
        <v>15-16</v>
      </c>
    </row>
    <row r="481" spans="10:40" x14ac:dyDescent="0.3">
      <c r="Q481">
        <f ca="1">K487-J487</f>
        <v>-3.9919278834742833E-2</v>
      </c>
      <c r="R481">
        <f ca="1">L487-K487</f>
        <v>6.3427785557446659E-3</v>
      </c>
      <c r="S481">
        <f ca="1">M487-L487</f>
        <v>-7.3331080223917877E-3</v>
      </c>
      <c r="T481">
        <f ca="1">N487-M487</f>
        <v>-8.3831855133867927E-3</v>
      </c>
      <c r="X481" t="str">
        <f>"Op WC / Sales"</f>
        <v>Op WC / Sales</v>
      </c>
    </row>
    <row r="482" spans="10:40" x14ac:dyDescent="0.3">
      <c r="X482" t="str">
        <f>D476</f>
        <v>2012</v>
      </c>
      <c r="Y482" t="str">
        <f>E476</f>
        <v>2013</v>
      </c>
      <c r="Z482" t="str">
        <f>F476</f>
        <v>2014</v>
      </c>
      <c r="AA482" t="str">
        <f>G476</f>
        <v>2015</v>
      </c>
      <c r="AB482" t="str">
        <f>H476</f>
        <v>2016</v>
      </c>
      <c r="AK482" t="str">
        <f>"Change in Op WC / Sales"</f>
        <v>Change in Op WC / Sales</v>
      </c>
    </row>
    <row r="483" spans="10:40" x14ac:dyDescent="0.3">
      <c r="X483">
        <f ca="1">(INDIRECT("J" &amp; MATCH("Total Current Assets",B145:B403,0) +144) - INDIRECT("J" &amp; MATCH("Total Current Liabilities",B145:B403,0) +144))/(INDIRECT("J" &amp; MATCH("Sales/Revenue",B145:B403,0) +144))</f>
        <v>0.17256809338521401</v>
      </c>
      <c r="Y483">
        <f ca="1">(INDIRECT("K" &amp; MATCH("Total Current Assets",B145:B403,0) +144) - INDIRECT("K" &amp; MATCH("Total Current Liabilities",B145:B403,0) +144))/(INDIRECT("K" &amp; MATCH("Sales/Revenue",B145:B403,0) +144))</f>
        <v>0.17854870775347911</v>
      </c>
      <c r="Z483">
        <f ca="1">(INDIRECT("L" &amp; MATCH("Total Current Assets",B145:B403,0) +144) - INDIRECT("L" &amp; MATCH("Total Current Liabilities",B145:B403,0) +144))/(INDIRECT("L" &amp; MATCH("Sales/Revenue",B145:B403,0) +144))</f>
        <v>0.18631336405529955</v>
      </c>
      <c r="AA483">
        <f ca="1">(INDIRECT("M" &amp; MATCH("Total Current Assets",B145:B403,0) +144) - INDIRECT("M" &amp; MATCH("Total Current Liabilities",B145:B403,0) +144))/(INDIRECT("M" &amp; MATCH("Sales/Revenue",B145:B403,0) +144))</f>
        <v>0.13044226044226043</v>
      </c>
      <c r="AB483">
        <f ca="1">(INDIRECT("N" &amp; MATCH("Total Current Assets",B145:B403,0) +144) - INDIRECT("N" &amp; MATCH("Total Current Liabilities",B145:B403,0) +144))/(INDIRECT("N" &amp; MATCH("Sales/Revenue",B145:B403,0) +144))</f>
        <v>0.148475</v>
      </c>
      <c r="AK483" t="str">
        <f>K476</f>
        <v>12-13</v>
      </c>
      <c r="AL483" t="str">
        <f>L476</f>
        <v>13-14</v>
      </c>
      <c r="AM483" t="str">
        <f>M476</f>
        <v>14-15</v>
      </c>
      <c r="AN483" t="str">
        <f>N476</f>
        <v>15-16</v>
      </c>
    </row>
    <row r="484" spans="10:40" x14ac:dyDescent="0.3">
      <c r="AK484">
        <f ca="1">Y483-X483</f>
        <v>5.9806143682651081E-3</v>
      </c>
      <c r="AL484">
        <f ca="1">Z483-Y483</f>
        <v>7.7646563018204384E-3</v>
      </c>
      <c r="AM484">
        <f ca="1">AA483-Z483</f>
        <v>-5.5871103613039125E-2</v>
      </c>
      <c r="AN484">
        <f ca="1">AB483-AA483</f>
        <v>1.8032739557739569E-2</v>
      </c>
    </row>
    <row r="485" spans="10:40" x14ac:dyDescent="0.3">
      <c r="J485" t="str">
        <f>"Cash Tax Rate"</f>
        <v>Cash Tax Rate</v>
      </c>
    </row>
    <row r="486" spans="10:40" x14ac:dyDescent="0.3">
      <c r="J486" t="str">
        <f>D476</f>
        <v>2012</v>
      </c>
      <c r="K486" t="str">
        <f>E476</f>
        <v>2013</v>
      </c>
      <c r="L486" t="str">
        <f>F476</f>
        <v>2014</v>
      </c>
      <c r="M486" t="str">
        <f>G476</f>
        <v>2015</v>
      </c>
      <c r="N486" t="str">
        <f>H476</f>
        <v>2016</v>
      </c>
    </row>
    <row r="487" spans="10:40" x14ac:dyDescent="0.3">
      <c r="J487">
        <f ca="1">(INDIRECT("J" &amp; MATCH("Income Tax",B145:B403,0) +144))/(INDIRECT("J" &amp; MATCH("Pretax Income",B145:B403,0) +144))</f>
        <v>0.37616654702081836</v>
      </c>
      <c r="K487">
        <f ca="1">(INDIRECT("K" &amp; MATCH("Income Tax",B145:B403,0) +144))/(INDIRECT("K" &amp; MATCH("Pretax Income",B145:B403,0) +144))</f>
        <v>0.33624726818607553</v>
      </c>
      <c r="L487">
        <f ca="1">(INDIRECT("L" &amp; MATCH("Income Tax",B145:B403,0) +144))/(INDIRECT("L" &amp; MATCH("Pretax Income",B145:B403,0) +144))</f>
        <v>0.3425900467418202</v>
      </c>
      <c r="M487">
        <f ca="1">(INDIRECT("M" &amp; MATCH("Income Tax",B145:B403,0) +144))/(INDIRECT("M" &amp; MATCH("Pretax Income",B145:B403,0) +144))</f>
        <v>0.33525693871942841</v>
      </c>
      <c r="N487">
        <f ca="1">(INDIRECT("N" &amp; MATCH("Income Tax",B145:B403,0) +144))/(INDIRECT("N" &amp; MATCH("Pretax Income",B145:B403,0) +144))</f>
        <v>0.32687375320604162</v>
      </c>
    </row>
    <row r="488" spans="10:40" x14ac:dyDescent="0.3">
      <c r="Q488" t="str">
        <f>"Invested Capital / Sales"</f>
        <v>Invested Capital / Sales</v>
      </c>
    </row>
    <row r="489" spans="10:40" x14ac:dyDescent="0.3">
      <c r="Q489" t="str">
        <f>D476</f>
        <v>2012</v>
      </c>
      <c r="R489" t="str">
        <f>E476</f>
        <v>2013</v>
      </c>
      <c r="S489" t="str">
        <f>F476</f>
        <v>2014</v>
      </c>
      <c r="T489" t="str">
        <f>G476</f>
        <v>2015</v>
      </c>
      <c r="U489" t="str">
        <f>H476</f>
        <v>2016</v>
      </c>
      <c r="X489" t="str">
        <f>"PPE / Sales"</f>
        <v>PPE / Sales</v>
      </c>
    </row>
    <row r="490" spans="10:40" x14ac:dyDescent="0.3">
      <c r="Q490">
        <f ca="1">SUM(X483,X491,X499)</f>
        <v>0.67645914396887163</v>
      </c>
      <c r="R490">
        <f ca="1">SUM(Y483,Y491,Y499)</f>
        <v>0.67954274353876742</v>
      </c>
      <c r="S490">
        <f ca="1">SUM(Z483,Z491,Z499)</f>
        <v>0.7093548387096773</v>
      </c>
      <c r="T490">
        <f ca="1">SUM(AA483,AA491,AA499)</f>
        <v>0.69800982800982792</v>
      </c>
      <c r="U490">
        <f ca="1">SUM(AB483,AB491,AB499)</f>
        <v>0.7634749999999999</v>
      </c>
      <c r="X490" t="str">
        <f>D476</f>
        <v>2012</v>
      </c>
      <c r="Y490" t="str">
        <f>E476</f>
        <v>2013</v>
      </c>
      <c r="Z490" t="str">
        <f>F476</f>
        <v>2014</v>
      </c>
      <c r="AA490" t="str">
        <f>G476</f>
        <v>2015</v>
      </c>
      <c r="AB490" t="str">
        <f>H476</f>
        <v>2016</v>
      </c>
      <c r="AE490" t="str">
        <f>"Change in Invested Capital / Sales"</f>
        <v>Change in Invested Capital / Sales</v>
      </c>
      <c r="AK490" t="str">
        <f>"Change in PPE / Sales"</f>
        <v>Change in PPE / Sales</v>
      </c>
    </row>
    <row r="491" spans="10:40" x14ac:dyDescent="0.3">
      <c r="X491">
        <f ca="1">(INDIRECT("J" &amp; MATCH("Net Property, Plant &amp; Equipment",B145:B403,0) +144))/(INDIRECT("J" &amp; MATCH("Sales/Revenue",B145:B403,0) +144))</f>
        <v>0.26264591439688717</v>
      </c>
      <c r="Y491">
        <f ca="1">(INDIRECT("K" &amp; MATCH("Net Property, Plant &amp; Equipment",B145:B403,0) +144))/(INDIRECT("K" &amp; MATCH("Sales/Revenue",B145:B403,0) +144))</f>
        <v>0.25447316103379719</v>
      </c>
      <c r="Z491">
        <f ca="1">(INDIRECT("L" &amp; MATCH("Net Property, Plant &amp; Equipment",B145:B403,0) +144))/(INDIRECT("L" &amp; MATCH("Sales/Revenue",B145:B403,0) +144))</f>
        <v>0.26267281105990781</v>
      </c>
      <c r="AA491">
        <f ca="1">(INDIRECT("M" &amp; MATCH("Net Property, Plant &amp; Equipment",B145:B403,0) +144))/(INDIRECT("M" &amp; MATCH("Sales/Revenue",B145:B403,0) +144))</f>
        <v>0.29729729729729726</v>
      </c>
      <c r="AB491">
        <f ca="1">(INDIRECT("N" &amp; MATCH("Net Property, Plant &amp; Equipment",B145:B403,0) +144))/(INDIRECT("N" &amp; MATCH("Sales/Revenue",B145:B403,0) +144))</f>
        <v>0.32</v>
      </c>
      <c r="AE491" t="str">
        <f>K476</f>
        <v>12-13</v>
      </c>
      <c r="AF491" t="str">
        <f>L476</f>
        <v>13-14</v>
      </c>
      <c r="AG491" t="str">
        <f>M476</f>
        <v>14-15</v>
      </c>
      <c r="AH491" t="str">
        <f>N476</f>
        <v>15-16</v>
      </c>
      <c r="AK491" t="str">
        <f>K476</f>
        <v>12-13</v>
      </c>
      <c r="AL491" t="str">
        <f>L476</f>
        <v>13-14</v>
      </c>
      <c r="AM491" t="str">
        <f>M476</f>
        <v>14-15</v>
      </c>
      <c r="AN491" t="str">
        <f>N476</f>
        <v>15-16</v>
      </c>
    </row>
    <row r="492" spans="10:40" x14ac:dyDescent="0.3">
      <c r="AE492">
        <f ca="1">R490-Q490</f>
        <v>3.0835995698957896E-3</v>
      </c>
      <c r="AF492">
        <f ca="1">S490-R490</f>
        <v>2.981209517090988E-2</v>
      </c>
      <c r="AG492">
        <f ca="1">T490-S490</f>
        <v>-1.1345010699849389E-2</v>
      </c>
      <c r="AH492">
        <f ca="1">U490-T490</f>
        <v>6.5465171990171989E-2</v>
      </c>
      <c r="AK492">
        <f ca="1">Y491-X491</f>
        <v>-8.1727533630899796E-3</v>
      </c>
      <c r="AL492">
        <f ca="1">Z491-Y491</f>
        <v>8.1996500261106164E-3</v>
      </c>
      <c r="AM492">
        <f ca="1">AA491-Z491</f>
        <v>3.4624486237389451E-2</v>
      </c>
      <c r="AN492">
        <f ca="1">AB491-AA491</f>
        <v>2.2702702702702748E-2</v>
      </c>
    </row>
    <row r="497" spans="3:40" x14ac:dyDescent="0.3">
      <c r="X497" t="str">
        <f>"Intangibles / Sales"</f>
        <v>Intangibles / Sales</v>
      </c>
    </row>
    <row r="498" spans="3:40" x14ac:dyDescent="0.3">
      <c r="X498" t="str">
        <f>D476</f>
        <v>2012</v>
      </c>
      <c r="Y498" t="str">
        <f>E476</f>
        <v>2013</v>
      </c>
      <c r="Z498" t="str">
        <f>F476</f>
        <v>2014</v>
      </c>
      <c r="AA498" t="str">
        <f>G476</f>
        <v>2015</v>
      </c>
      <c r="AB498" t="str">
        <f>H476</f>
        <v>2016</v>
      </c>
      <c r="AK498" t="str">
        <f>"Change in Intagibles / Sales"</f>
        <v>Change in Intagibles / Sales</v>
      </c>
    </row>
    <row r="499" spans="3:40" x14ac:dyDescent="0.3">
      <c r="X499">
        <f ca="1">(INDIRECT("J" &amp; MATCH("Intangible Assets",B145:B403,0) +144))/(INDIRECT("J" &amp; MATCH("Sales/Revenue",B145:B403,0) +144))</f>
        <v>0.24124513618677043</v>
      </c>
      <c r="Y499">
        <f ca="1">(INDIRECT("K" &amp; MATCH("Intangible Assets",B145:B403,0) +144))/(INDIRECT("K" &amp; MATCH("Sales/Revenue",B145:B403,0) +144))</f>
        <v>0.24652087475149106</v>
      </c>
      <c r="Z499">
        <f ca="1">(INDIRECT("L" &amp; MATCH("Intangible Assets",B145:B403,0) +144))/(INDIRECT("L" &amp; MATCH("Sales/Revenue",B145:B403,0) +144))</f>
        <v>0.26036866359447003</v>
      </c>
      <c r="AA499">
        <f ca="1">(INDIRECT("M" &amp; MATCH("Intangible Assets",B145:B403,0) +144))/(INDIRECT("M" &amp; MATCH("Sales/Revenue",B145:B403,0) +144))</f>
        <v>0.27027027027027023</v>
      </c>
      <c r="AB499">
        <f ca="1">(INDIRECT("N" &amp; MATCH("Intangible Assets",B145:B403,0) +144))/(INDIRECT("N" &amp; MATCH("Sales/Revenue",B145:B403,0) +144))</f>
        <v>0.29499999999999998</v>
      </c>
      <c r="AK499" t="str">
        <f>K476</f>
        <v>12-13</v>
      </c>
      <c r="AL499" t="str">
        <f>L476</f>
        <v>13-14</v>
      </c>
      <c r="AM499" t="str">
        <f>M476</f>
        <v>14-15</v>
      </c>
      <c r="AN499" t="str">
        <f>N476</f>
        <v>15-16</v>
      </c>
    </row>
    <row r="500" spans="3:40" x14ac:dyDescent="0.3">
      <c r="C500" t="s">
        <v>2491</v>
      </c>
      <c r="AK500">
        <f ca="1">Y499-X499</f>
        <v>5.2757385647206334E-3</v>
      </c>
      <c r="AL500">
        <f ca="1">Z499-Y499</f>
        <v>1.3847788842978964E-2</v>
      </c>
      <c r="AM500">
        <f ca="1">AA499-Z499</f>
        <v>9.9016066758002008E-3</v>
      </c>
      <c r="AN500">
        <f ca="1">AB499-AA499</f>
        <v>2.4729729729729755E-2</v>
      </c>
    </row>
    <row r="501" spans="3:40" x14ac:dyDescent="0.3">
      <c r="C501" t="s">
        <v>1071</v>
      </c>
    </row>
    <row r="502" spans="3:40" x14ac:dyDescent="0.3">
      <c r="C502" t="s">
        <v>1072</v>
      </c>
    </row>
    <row r="503" spans="3:40" x14ac:dyDescent="0.3">
      <c r="C503" t="s">
        <v>3148</v>
      </c>
    </row>
    <row r="504" spans="3:40" x14ac:dyDescent="0.3">
      <c r="C504" t="s">
        <v>10866</v>
      </c>
    </row>
    <row r="505" spans="3:40" x14ac:dyDescent="0.3">
      <c r="C505" t="s">
        <v>1071</v>
      </c>
    </row>
    <row r="506" spans="3:40" x14ac:dyDescent="0.3">
      <c r="C506" t="s">
        <v>1783</v>
      </c>
    </row>
    <row r="507" spans="3:40" x14ac:dyDescent="0.3">
      <c r="C507" t="s">
        <v>4347</v>
      </c>
    </row>
    <row r="508" spans="3:40" x14ac:dyDescent="0.3">
      <c r="C508" t="s">
        <v>1074</v>
      </c>
    </row>
    <row r="509" spans="3:40" x14ac:dyDescent="0.3">
      <c r="C509" t="s">
        <v>3751</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00"/>
  <sheetViews>
    <sheetView topLeftCell="B1" workbookViewId="0"/>
  </sheetViews>
  <sheetFormatPr defaultRowHeight="14.4" x14ac:dyDescent="0.3"/>
  <cols>
    <col min="1" max="1" width="0" hidden="1" customWidth="1"/>
    <col min="2" max="7" width="20.6640625" customWidth="1"/>
  </cols>
  <sheetData>
    <row r="1" spans="1:16" x14ac:dyDescent="0.3">
      <c r="B1" t="s">
        <v>0</v>
      </c>
      <c r="C1" t="s">
        <v>10867</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BlackRock Commodities Income Ord</v>
      </c>
    </row>
    <row r="2" spans="1:16" x14ac:dyDescent="0.3">
      <c r="B2" t="s">
        <v>2</v>
      </c>
      <c r="C2" t="s">
        <v>10868</v>
      </c>
      <c r="K2" t="str">
        <f>LEFT(C1,FIND("(",C1) - 2)</f>
        <v>BlackRock Commodities Income Ord</v>
      </c>
    </row>
    <row r="3" spans="1:16" x14ac:dyDescent="0.3">
      <c r="J3">
        <f ca="1">RANDBETWEEN(1,6)</f>
        <v>2</v>
      </c>
      <c r="K3" t="str">
        <f>" is scheduled to report earnings "&amp;IFERROR("between "&amp;LEFT(C20,FIND("-",C20)-2)&amp;" and "&amp;RIGHT(C20,FIND("-",C20)-2),"on "&amp;C20)</f>
        <v xml:space="preserve"> is scheduled to report earnings on </v>
      </c>
      <c r="L3" t="str">
        <f>" is slated to report earnings "&amp;IFERROR("between "&amp;LEFT(C20,FIND("-",C20)-2)&amp;" and "&amp;RIGHT(C20,FIND("-",C20)-2),"on "&amp;C20)</f>
        <v xml:space="preserve"> is slated to report earnings on </v>
      </c>
      <c r="M3" t="str">
        <f>" will report earnings "&amp;IFERROR("between "&amp;LEFT(C20,FIND("-",C20)-2)&amp;" and "&amp;RIGHT(C20,FIND("-",C20)-2),"on "&amp;C20)</f>
        <v xml:space="preserve"> will report earnings on </v>
      </c>
      <c r="N3" t="str">
        <f>" reports earnings "&amp;IFERROR("between "&amp;LEFT(C20,FIND("-",C20)-2)&amp;" and "&amp;RIGHT(C20,FIND("-",C20)-2),"on "&amp;C20)</f>
        <v xml:space="preserve"> reports earnings on </v>
      </c>
      <c r="O3" t="str">
        <f>" plans to report earnings "&amp;IFERROR("between "&amp;LEFT(C20,FIND("-",C20)-2)&amp;" and "&amp;RIGHT(C20,FIND("-",C20)-2),"on "&amp;C20)</f>
        <v xml:space="preserve"> plans to report earnings on </v>
      </c>
      <c r="P3" t="str">
        <f>" is going to report earnings "&amp;IFERROR("between "&amp;LEFT(C20,FIND("-",C20)-2)&amp;" and "&amp;RIGHT(C20,FIND("-",C20)-2),"on "&amp;C20)</f>
        <v xml:space="preserve"> is going to report earnings on </v>
      </c>
    </row>
    <row r="4" spans="1:16" x14ac:dyDescent="0.3">
      <c r="B4" t="s">
        <v>4</v>
      </c>
      <c r="J4">
        <f ca="1">RANDBETWEEN(1,2)</f>
        <v>1</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$70.63, at the same price after opening up 1.24% over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$70.63, at the same price after opening up 1.24% over yesterday's closing price</v>
      </c>
    </row>
    <row r="5" spans="1:16" x14ac:dyDescent="0.3">
      <c r="J5">
        <f ca="1">RANDBETWEEN(1,2)</f>
        <v>2</v>
      </c>
      <c r="K5" t="str">
        <f>"The one year target estimate for " &amp; D1 &amp; " is " &amp; TEXT(C23,"$####.00")</f>
        <v>The one year target estimate for BlackRock Commodities Income Ord is $.00</v>
      </c>
      <c r="L5" t="str">
        <f>D1 &amp; " is expected to be trading at " &amp; TEXT(C23, "$####.00") &amp; ", based on target estimates"</f>
        <v>BlackRock Commodities Income Ord is expected to be trading at $.00, based on target estimates</v>
      </c>
    </row>
    <row r="6" spans="1:16" x14ac:dyDescent="0.3">
      <c r="K6" t="str">
        <f>" which would be " &amp; IF(OR(LEFT(ABS((C23-C2)/C2*100),1)="8",LEFT(ABS((C23-C2)/C2*100),2)="18"), "an ", "a ")  &amp;TEXT(ABS((C23-C2)/C2),"####.00%")&amp;IF((C23-C2)&gt;0," increase over"," decrease from")&amp;" the current price"</f>
        <v xml:space="preserve"> which would be a 100.00% decrease from the current price</v>
      </c>
    </row>
    <row r="7" spans="1:16" x14ac:dyDescent="0.3">
      <c r="A7" s="1">
        <v>0</v>
      </c>
      <c r="B7" t="s">
        <v>5</v>
      </c>
      <c r="C7" t="s">
        <v>10868</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remain constant over the next quarter based on the average of  analyst estimates (Yahoo Finance)</v>
      </c>
    </row>
    <row r="8" spans="1:16" x14ac:dyDescent="0.3">
      <c r="A8" s="1">
        <v>1</v>
      </c>
      <c r="B8" t="s">
        <v>7</v>
      </c>
      <c r="C8" t="s">
        <v>10869</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in the high end of its 52-week range</v>
      </c>
    </row>
    <row r="9" spans="1:16" x14ac:dyDescent="0.3">
      <c r="A9" s="1">
        <v>2</v>
      </c>
      <c r="B9" t="s">
        <v>9</v>
      </c>
      <c r="C9" t="s">
        <v>10870</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4 times, and a negative earnings surprise 0 times</v>
      </c>
    </row>
    <row r="10" spans="1:16" x14ac:dyDescent="0.3">
      <c r="A10" s="1">
        <v>3</v>
      </c>
      <c r="B10" t="s">
        <v>11</v>
      </c>
      <c r="C10" t="s">
        <v>10871</v>
      </c>
      <c r="K10" t="str">
        <f>IF(F48=F52,"",IF(F48&gt;F52, "EPS estimates have increased by " &amp; TEXT(F48-F52,"$0.00") &amp; " in the 2 months leading up to the earnings report", "EPS estimates have decreased by " &amp; TEXT(ABS(F48-F52),"$0.00") &amp; " in the 2 months leading up to the earnings report"))</f>
        <v/>
      </c>
    </row>
    <row r="11" spans="1:16" x14ac:dyDescent="0.3">
      <c r="A11" s="1">
        <v>4</v>
      </c>
      <c r="B11" t="s">
        <v>13</v>
      </c>
      <c r="C11" t="s">
        <v>10872</v>
      </c>
      <c r="K11" t="str">
        <f>IF(B145="Interest Income",U42, K42)</f>
        <v>No positive trends</v>
      </c>
    </row>
    <row r="12" spans="1:16" x14ac:dyDescent="0.3">
      <c r="A12" s="1">
        <v>5</v>
      </c>
      <c r="B12" t="s">
        <v>15</v>
      </c>
      <c r="C12" t="s">
        <v>10873</v>
      </c>
      <c r="D12" t="str">
        <f>LEFT(C12,FIND("-",C12)-2)</f>
        <v>0.700</v>
      </c>
      <c r="E12" t="str">
        <f>TRIM(RIGHT(C12,FIND("-",C12)-1))</f>
        <v>71.500</v>
      </c>
      <c r="K12" t="str">
        <f ca="1">D78</f>
        <v>Inconclusive</v>
      </c>
    </row>
    <row r="13" spans="1:16" x14ac:dyDescent="0.3">
      <c r="A13" s="1">
        <v>6</v>
      </c>
      <c r="B13" t="s">
        <v>17</v>
      </c>
      <c r="C13" t="s">
        <v>10874</v>
      </c>
      <c r="K13" t="str">
        <f ca="1">D89</f>
        <v>Inconclusive</v>
      </c>
    </row>
    <row r="14" spans="1:16" x14ac:dyDescent="0.3">
      <c r="A14" s="1">
        <v>7</v>
      </c>
      <c r="B14" t="s">
        <v>19</v>
      </c>
      <c r="C14" t="s">
        <v>10875</v>
      </c>
    </row>
    <row r="16" spans="1:16" x14ac:dyDescent="0.3">
      <c r="A16" s="1">
        <v>0</v>
      </c>
      <c r="B16" t="s">
        <v>21</v>
      </c>
      <c r="C16" t="s">
        <v>10876</v>
      </c>
    </row>
    <row r="17" spans="1:23" x14ac:dyDescent="0.3">
      <c r="A17" s="1">
        <v>1</v>
      </c>
      <c r="B17" t="s">
        <v>23</v>
      </c>
      <c r="K17" t="str">
        <f ca="1">K2 &amp; IF(J3=1, K3,IF(J3=2,L3,IF(J3=3,M3,IF(J3=4,N3,IF(J3=5,O3,IF(J3=6,P3)))))) &amp; ". " &amp; IF(J4=1,K4,IF(J4=2,L4)) &amp; ". " &amp; IF(J5=1,K5,IF(J5=2,L5)) &amp; K6 &amp; ". " &amp; K7 &amp; ". " &amp; K8 &amp; ". " &amp; K9 &amp; "."</f>
        <v>BlackRock Commodities Income Ord is slated to report earnings on . The stock is currently trading at $70.63, at the same price after opening up 1.24% over yesterday's close. BlackRock Commodities Income Ord is expected to be trading at $.00, based on target estimates which would be a 100.00% decrease from the current price. Earnings are expected to remain constant over the next quarter based on the average of  analyst estimates (Yahoo Finance). The stock is trading in the high end of its 52-week range. Over the last 4 quarters, there have been positive earnings surprises 4 times, and a negative earnings surprise 0 times.</v>
      </c>
    </row>
    <row r="18" spans="1:23" x14ac:dyDescent="0.3">
      <c r="A18" s="1">
        <v>2</v>
      </c>
      <c r="B18" t="s">
        <v>25</v>
      </c>
      <c r="C18" t="s">
        <v>6522</v>
      </c>
    </row>
    <row r="19" spans="1:23" x14ac:dyDescent="0.3">
      <c r="A19" s="1">
        <v>3</v>
      </c>
      <c r="B19" t="s">
        <v>27</v>
      </c>
    </row>
    <row r="20" spans="1:23" x14ac:dyDescent="0.3">
      <c r="A20" s="1">
        <v>4</v>
      </c>
      <c r="B20" t="s">
        <v>29</v>
      </c>
    </row>
    <row r="21" spans="1:23" x14ac:dyDescent="0.3">
      <c r="A21" s="1">
        <v>5</v>
      </c>
      <c r="B21" t="s">
        <v>31</v>
      </c>
      <c r="C21" t="s">
        <v>32</v>
      </c>
    </row>
    <row r="22" spans="1:23" x14ac:dyDescent="0.3">
      <c r="A22" s="1">
        <v>6</v>
      </c>
      <c r="B22" t="s">
        <v>33</v>
      </c>
      <c r="J22">
        <f>IF(K22 &lt;&gt; "",1, 0)</f>
        <v>0</v>
      </c>
      <c r="K22" t="str">
        <f>IF(I145="pos_trend","Revenue","")</f>
        <v/>
      </c>
      <c r="L22" t="str">
        <f t="shared" ref="L22:L38" si="0">IF(EXACT(K22,UPPER(K22)),K22,LOWER(K22))</f>
        <v/>
      </c>
      <c r="M22" t="str">
        <f>L22</f>
        <v/>
      </c>
      <c r="T22">
        <f>IF(U22 &lt;&gt; "",1, 0)</f>
        <v>0</v>
      </c>
      <c r="U22" t="str">
        <f>IF(AND(B145 = "Interest Income",I145="pos_trend"), "Interest Income","")</f>
        <v/>
      </c>
      <c r="V22" t="str">
        <f t="shared" ref="V22:V38" si="1">IF(EXACT(U22,UPPER(U22)),U22,LOWER(U22))</f>
        <v/>
      </c>
      <c r="W22" t="str">
        <f>V22</f>
        <v/>
      </c>
    </row>
    <row r="23" spans="1:23" x14ac:dyDescent="0.3">
      <c r="A23" s="1">
        <v>7</v>
      </c>
      <c r="B23" t="s">
        <v>34</v>
      </c>
      <c r="J23">
        <f>IF(K23 &lt;&gt; "",2, 0)</f>
        <v>0</v>
      </c>
      <c r="K23" t="str">
        <f>IF(I146="pos_trend",B146,"")</f>
        <v/>
      </c>
      <c r="L23" t="str">
        <f t="shared" si="0"/>
        <v/>
      </c>
      <c r="M23" t="str">
        <f t="shared" ref="M23:M39" si="2">IF(L23&lt;&gt;"", M22 &amp; ", " &amp; L23,M22)</f>
        <v/>
      </c>
      <c r="T23">
        <f>IF(U23 &lt;&gt; "",2, 0)</f>
        <v>0</v>
      </c>
      <c r="U23" t="str">
        <f>IF(I151="pos_trend",B151,"")</f>
        <v/>
      </c>
      <c r="V23" t="str">
        <f t="shared" si="1"/>
        <v/>
      </c>
      <c r="W23" t="str">
        <f t="shared" ref="W23:W39" si="3">IF(V23&lt;&gt;"", W22 &amp; ", " &amp; V23,W22)</f>
        <v/>
      </c>
    </row>
    <row r="24" spans="1:23" x14ac:dyDescent="0.3">
      <c r="J24">
        <f>IF(K24 &lt;&gt; "",3, 0)</f>
        <v>0</v>
      </c>
      <c r="K24" t="str">
        <f>IF(I153="pos_trend",B153,"")</f>
        <v/>
      </c>
      <c r="L24" t="str">
        <f t="shared" si="0"/>
        <v/>
      </c>
      <c r="M24" t="str">
        <f t="shared" si="2"/>
        <v/>
      </c>
      <c r="T24">
        <f>IF(U24 &lt;&gt; "",3, 0)</f>
        <v>0</v>
      </c>
      <c r="U24" t="str">
        <f>IF(I161="pos_trend",B161,"")</f>
        <v/>
      </c>
      <c r="V24" t="str">
        <f t="shared" si="1"/>
        <v/>
      </c>
      <c r="W24" t="str">
        <f t="shared" si="3"/>
        <v/>
      </c>
    </row>
    <row r="25" spans="1:23" x14ac:dyDescent="0.3">
      <c r="J25">
        <f>IF(K25 &lt;&gt; "",4, 0)</f>
        <v>0</v>
      </c>
      <c r="K25" t="str">
        <f>IF(I154="pos_trend",B154,"")</f>
        <v/>
      </c>
      <c r="L25" t="str">
        <f t="shared" si="0"/>
        <v/>
      </c>
      <c r="M25" t="str">
        <f t="shared" si="2"/>
        <v/>
      </c>
      <c r="T25">
        <f>IF(U25 &lt;&gt; "",4, 0)</f>
        <v>0</v>
      </c>
      <c r="U25" t="str">
        <f>IF(I162="pos_trend",B162,"")</f>
        <v/>
      </c>
      <c r="V25" t="str">
        <f t="shared" si="1"/>
        <v/>
      </c>
      <c r="W25" t="str">
        <f t="shared" si="3"/>
        <v/>
      </c>
    </row>
    <row r="26" spans="1:23" x14ac:dyDescent="0.3">
      <c r="B26" s="1" t="s">
        <v>36</v>
      </c>
      <c r="C26" s="1" t="s">
        <v>108</v>
      </c>
      <c r="D26" s="1" t="s">
        <v>110</v>
      </c>
      <c r="E26" s="1" t="s">
        <v>112</v>
      </c>
      <c r="F26" s="1" t="s">
        <v>114</v>
      </c>
      <c r="J26">
        <f>IF(K26 &lt;&gt; "",5, 0)</f>
        <v>0</v>
      </c>
      <c r="K26" t="str">
        <f>IF(I155="pos_trend",B155,"")</f>
        <v/>
      </c>
      <c r="L26" t="str">
        <f t="shared" si="0"/>
        <v/>
      </c>
      <c r="M26" t="str">
        <f t="shared" si="2"/>
        <v/>
      </c>
      <c r="T26">
        <f>IF(U26 &lt;&gt; "",5, 0)</f>
        <v>0</v>
      </c>
      <c r="U26" t="str">
        <f>IF(I167="pos_trend",B167,"")</f>
        <v/>
      </c>
      <c r="V26" t="str">
        <f t="shared" si="1"/>
        <v/>
      </c>
      <c r="W26" t="str">
        <f t="shared" si="3"/>
        <v/>
      </c>
    </row>
    <row r="27" spans="1:23" x14ac:dyDescent="0.3">
      <c r="A27" s="1">
        <v>0</v>
      </c>
      <c r="B27" t="s">
        <v>41</v>
      </c>
      <c r="J27">
        <f>IF(K27 &lt;&gt; "",6, 0)</f>
        <v>0</v>
      </c>
      <c r="K27" t="str">
        <f>IF(I172="pos_trend",B172,"")</f>
        <v/>
      </c>
      <c r="L27" t="str">
        <f t="shared" si="0"/>
        <v/>
      </c>
      <c r="M27" t="str">
        <f t="shared" si="2"/>
        <v/>
      </c>
      <c r="T27">
        <f>IF(U27 &lt;&gt; "",6, 0)</f>
        <v>0</v>
      </c>
      <c r="U27" t="str">
        <f>IF(I170="pos_trend",B170,"")</f>
        <v/>
      </c>
      <c r="V27" t="str">
        <f t="shared" si="1"/>
        <v/>
      </c>
      <c r="W27" t="str">
        <f t="shared" si="3"/>
        <v/>
      </c>
    </row>
    <row r="28" spans="1:23" x14ac:dyDescent="0.3">
      <c r="A28" s="1">
        <v>1</v>
      </c>
      <c r="B28" t="s">
        <v>42</v>
      </c>
      <c r="J28">
        <f>IF(K28 &lt;&gt; "",7, 0)</f>
        <v>0</v>
      </c>
      <c r="K28" t="str">
        <f>IF(I173="pos_trend",B173,"")</f>
        <v/>
      </c>
      <c r="L28" t="str">
        <f t="shared" si="0"/>
        <v/>
      </c>
      <c r="M28" t="str">
        <f t="shared" si="2"/>
        <v/>
      </c>
      <c r="T28">
        <f>IF(U28 &lt;&gt; "",7, 0)</f>
        <v>0</v>
      </c>
      <c r="U28" t="str">
        <f>IF(I171="pos_trend",B171,"")</f>
        <v/>
      </c>
      <c r="V28" t="str">
        <f t="shared" si="1"/>
        <v/>
      </c>
      <c r="W28" t="str">
        <f t="shared" si="3"/>
        <v/>
      </c>
    </row>
    <row r="29" spans="1:23" x14ac:dyDescent="0.3">
      <c r="A29" s="1">
        <v>2</v>
      </c>
      <c r="B29" t="s">
        <v>43</v>
      </c>
      <c r="J29">
        <f>IF(K29 &lt;&gt; "",8, 0)</f>
        <v>0</v>
      </c>
      <c r="K29" t="str">
        <f>IF(I174="pos_trend",B174,"")</f>
        <v/>
      </c>
      <c r="L29" t="str">
        <f t="shared" si="0"/>
        <v/>
      </c>
      <c r="M29" t="str">
        <f t="shared" si="2"/>
        <v/>
      </c>
      <c r="T29">
        <f>IF(U29 &lt;&gt; "",8, 0)</f>
        <v>0</v>
      </c>
      <c r="U29" t="str">
        <f>IF(I172="pos_trend",B172,"")</f>
        <v/>
      </c>
      <c r="V29" t="str">
        <f t="shared" si="1"/>
        <v/>
      </c>
      <c r="W29" t="str">
        <f t="shared" si="3"/>
        <v/>
      </c>
    </row>
    <row r="30" spans="1:23" x14ac:dyDescent="0.3">
      <c r="A30" s="1">
        <v>3</v>
      </c>
      <c r="B30" t="s">
        <v>44</v>
      </c>
      <c r="J30">
        <f>IF(K30 &lt;&gt; "",9, 0)</f>
        <v>0</v>
      </c>
      <c r="K30" t="str">
        <f>IF(I185="pos_trend",B185,"")</f>
        <v/>
      </c>
      <c r="L30" t="str">
        <f t="shared" si="0"/>
        <v/>
      </c>
      <c r="M30" t="str">
        <f t="shared" si="2"/>
        <v/>
      </c>
      <c r="T30">
        <f>IF(U30 &lt;&gt; "",9, 0)</f>
        <v>0</v>
      </c>
      <c r="U30" t="str">
        <f>IF(I178="pos_trend",B178,"")</f>
        <v/>
      </c>
      <c r="V30" t="str">
        <f t="shared" si="1"/>
        <v/>
      </c>
      <c r="W30" t="str">
        <f t="shared" si="3"/>
        <v/>
      </c>
    </row>
    <row r="31" spans="1:23" x14ac:dyDescent="0.3">
      <c r="A31" s="1">
        <v>4</v>
      </c>
      <c r="B31" t="s">
        <v>45</v>
      </c>
      <c r="J31">
        <f>IF(K31 &lt;&gt; "",10, 0)</f>
        <v>0</v>
      </c>
      <c r="K31" t="str">
        <f>IF(I186="pos_trend",B186,"")</f>
        <v/>
      </c>
      <c r="L31" t="str">
        <f t="shared" si="0"/>
        <v/>
      </c>
      <c r="M31" t="str">
        <f t="shared" si="2"/>
        <v/>
      </c>
      <c r="T31">
        <f>IF(U31 &lt;&gt; "",10, 0)</f>
        <v>0</v>
      </c>
      <c r="U31" t="str">
        <f>IF(I199="pos_trend",B199,"")</f>
        <v/>
      </c>
      <c r="V31" t="str">
        <f t="shared" si="1"/>
        <v/>
      </c>
      <c r="W31" t="str">
        <f t="shared" si="3"/>
        <v/>
      </c>
    </row>
    <row r="32" spans="1:23" x14ac:dyDescent="0.3">
      <c r="J32">
        <f>IF(K32 &lt;&gt; "",11, 0)</f>
        <v>0</v>
      </c>
      <c r="K32" t="str">
        <f>IF(I187="pos_trend",B187,"")</f>
        <v/>
      </c>
      <c r="L32" t="str">
        <f t="shared" si="0"/>
        <v/>
      </c>
      <c r="M32" t="str">
        <f t="shared" si="2"/>
        <v/>
      </c>
      <c r="T32">
        <f>IF(U32 &lt;&gt; "",11, 0)</f>
        <v>0</v>
      </c>
      <c r="U32" t="str">
        <f>IF(I209="pos_trend",B209,"")</f>
        <v/>
      </c>
      <c r="V32" t="str">
        <f t="shared" si="1"/>
        <v/>
      </c>
      <c r="W32" t="str">
        <f t="shared" si="3"/>
        <v/>
      </c>
    </row>
    <row r="33" spans="1:23" x14ac:dyDescent="0.3">
      <c r="B33" s="1" t="s">
        <v>46</v>
      </c>
      <c r="C33" s="1" t="s">
        <v>108</v>
      </c>
      <c r="D33" s="1" t="s">
        <v>110</v>
      </c>
      <c r="E33" s="1" t="s">
        <v>112</v>
      </c>
      <c r="F33" s="1" t="s">
        <v>114</v>
      </c>
      <c r="J33">
        <f>IF(K33 &lt;&gt; "",12, 0)</f>
        <v>0</v>
      </c>
      <c r="K33" t="str">
        <f>IF(I195="pos_trend",B195,"")</f>
        <v/>
      </c>
      <c r="L33" t="str">
        <f t="shared" si="0"/>
        <v/>
      </c>
      <c r="M33" t="str">
        <f t="shared" si="2"/>
        <v/>
      </c>
      <c r="T33">
        <f>IF(U33 &lt;&gt; "",12, 0)</f>
        <v>0</v>
      </c>
      <c r="U33" t="str">
        <f>IF(I231="pos_trend",B231,"")</f>
        <v/>
      </c>
      <c r="V33" t="str">
        <f t="shared" si="1"/>
        <v/>
      </c>
      <c r="W33" t="str">
        <f t="shared" si="3"/>
        <v/>
      </c>
    </row>
    <row r="34" spans="1:23" x14ac:dyDescent="0.3">
      <c r="A34" s="1">
        <v>0</v>
      </c>
      <c r="B34" t="s">
        <v>41</v>
      </c>
      <c r="J34">
        <f>IF(K34 &lt;&gt; "",13, 0)</f>
        <v>0</v>
      </c>
      <c r="K34" t="str">
        <f>IF(I196="pos_trend",B196,"")</f>
        <v/>
      </c>
      <c r="L34" t="str">
        <f t="shared" si="0"/>
        <v/>
      </c>
      <c r="M34" t="str">
        <f t="shared" si="2"/>
        <v/>
      </c>
      <c r="T34">
        <f>IF(U34 &lt;&gt; "",13, 0)</f>
        <v>0</v>
      </c>
      <c r="U34" t="str">
        <f>IF(I251="pos_trend",B251,"")</f>
        <v/>
      </c>
      <c r="V34" t="str">
        <f t="shared" si="1"/>
        <v/>
      </c>
      <c r="W34" t="str">
        <f t="shared" si="3"/>
        <v/>
      </c>
    </row>
    <row r="35" spans="1:23" x14ac:dyDescent="0.3">
      <c r="A35" s="1">
        <v>1</v>
      </c>
      <c r="B35" t="s">
        <v>42</v>
      </c>
      <c r="J35">
        <f>IF(K35 &lt;&gt; "",14, 0)</f>
        <v>0</v>
      </c>
      <c r="K35" t="str">
        <f>IF(I201="pos_trend",B201,"")</f>
        <v/>
      </c>
      <c r="L35" t="str">
        <f t="shared" si="0"/>
        <v/>
      </c>
      <c r="M35" t="str">
        <f t="shared" si="2"/>
        <v/>
      </c>
      <c r="T35">
        <f>IF(U35 &lt;&gt; "",14, 0)</f>
        <v>0</v>
      </c>
      <c r="U35" t="str">
        <f>IF(I279="pos_trend",B279,"")</f>
        <v/>
      </c>
      <c r="V35" t="str">
        <f t="shared" si="1"/>
        <v/>
      </c>
      <c r="W35" t="str">
        <f t="shared" si="3"/>
        <v/>
      </c>
    </row>
    <row r="36" spans="1:23" x14ac:dyDescent="0.3">
      <c r="A36" s="1">
        <v>2</v>
      </c>
      <c r="B36" t="s">
        <v>43</v>
      </c>
      <c r="J36">
        <f>IF(K36 &lt;&gt; "",15, 0)</f>
        <v>0</v>
      </c>
      <c r="K36" t="str">
        <f>IF(I202="pos_trend",B202,"")</f>
        <v/>
      </c>
      <c r="L36" t="str">
        <f t="shared" si="0"/>
        <v/>
      </c>
      <c r="M36" t="str">
        <f t="shared" si="2"/>
        <v/>
      </c>
      <c r="T36">
        <f>IF(U36 &lt;&gt; "",15, 0)</f>
        <v>0</v>
      </c>
      <c r="U36" t="str">
        <f>IF(I336="pos_trend",B336,"")</f>
        <v/>
      </c>
      <c r="V36" t="str">
        <f t="shared" si="1"/>
        <v/>
      </c>
      <c r="W36" t="str">
        <f t="shared" si="3"/>
        <v/>
      </c>
    </row>
    <row r="37" spans="1:23" x14ac:dyDescent="0.3">
      <c r="A37" s="1">
        <v>3</v>
      </c>
      <c r="B37" t="s">
        <v>44</v>
      </c>
      <c r="J37">
        <f>IF(K37 &lt;&gt; "",16, 0)</f>
        <v>0</v>
      </c>
      <c r="K37" t="str">
        <f>IF(I203="pos_trend",B203,"")</f>
        <v/>
      </c>
      <c r="L37" t="str">
        <f t="shared" si="0"/>
        <v/>
      </c>
      <c r="M37" t="str">
        <f t="shared" si="2"/>
        <v/>
      </c>
      <c r="T37">
        <f>IF(U37 &lt;&gt; "",16, 0)</f>
        <v>0</v>
      </c>
      <c r="U37" t="str">
        <f>IF(I235="pos_trend",B235,"")</f>
        <v/>
      </c>
      <c r="V37" t="str">
        <f t="shared" si="1"/>
        <v/>
      </c>
      <c r="W37" t="str">
        <f t="shared" si="3"/>
        <v/>
      </c>
    </row>
    <row r="38" spans="1:23" x14ac:dyDescent="0.3">
      <c r="A38" s="1">
        <v>4</v>
      </c>
      <c r="B38" t="s">
        <v>60</v>
      </c>
      <c r="J38">
        <f>IF(K38 &lt;&gt; "",17, 0)</f>
        <v>0</v>
      </c>
      <c r="K38" t="str">
        <f>IF(I351="pos_trend",B351,"")</f>
        <v/>
      </c>
      <c r="L38" t="str">
        <f t="shared" si="0"/>
        <v/>
      </c>
      <c r="M38" t="str">
        <f t="shared" si="2"/>
        <v/>
      </c>
      <c r="T38">
        <f>IF(U38 &lt;&gt; "",17, 0)</f>
        <v>0</v>
      </c>
      <c r="U38" t="str">
        <f>IF(I236="pos_trend",B236,"")</f>
        <v/>
      </c>
      <c r="V38" t="str">
        <f t="shared" si="1"/>
        <v/>
      </c>
      <c r="W38" t="str">
        <f t="shared" si="3"/>
        <v/>
      </c>
    </row>
    <row r="39" spans="1:23" x14ac:dyDescent="0.3">
      <c r="A39" s="1">
        <v>5</v>
      </c>
      <c r="B39" t="s">
        <v>63</v>
      </c>
      <c r="K39" t="str">
        <f>IF(I352="pos_trend",B352,"")</f>
        <v/>
      </c>
      <c r="M39" t="str">
        <f t="shared" si="2"/>
        <v/>
      </c>
      <c r="W39" t="str">
        <f t="shared" si="3"/>
        <v/>
      </c>
    </row>
    <row r="40" spans="1:23" x14ac:dyDescent="0.3">
      <c r="J40">
        <f>MAX(J22:J39)</f>
        <v>0</v>
      </c>
      <c r="K40" t="str">
        <f>VLOOKUP(J40,J22:K39,2,FALSE)</f>
        <v/>
      </c>
      <c r="M40" t="str">
        <f>IF(IFERROR(FIND(",",M39),TRUE)=TRUE,M39,IF(NOT(EXACT(K40,UPPER(K40))),SUBSTITUTE(M39,LOWER(K40),"and "&amp;LOWER(K40)),SUBSTITUTE(M39,K40,"and "&amp;K40)))</f>
        <v/>
      </c>
      <c r="T40">
        <f>MAX(T22:T39)</f>
        <v>0</v>
      </c>
      <c r="U40" t="str">
        <f>VLOOKUP(T40,T22:U39,2,FALSE)</f>
        <v/>
      </c>
      <c r="W40" t="str">
        <f>IF(IFERROR(FIND(",",W39),TRUE)=TRUE,W39,IF(NOT(EXACT(U40,UPPER(U40))),SUBSTITUTE(W39,LOWER(U40),"and "&amp;LOWER(U40)),SUBSTITUTE(W39,U40,"and "&amp;U40)))</f>
        <v/>
      </c>
    </row>
    <row r="41" spans="1:23" x14ac:dyDescent="0.3">
      <c r="B41" s="1" t="s">
        <v>68</v>
      </c>
      <c r="C41" s="1" t="s">
        <v>4969</v>
      </c>
      <c r="D41" s="1" t="s">
        <v>4970</v>
      </c>
      <c r="E41" s="1" t="s">
        <v>8175</v>
      </c>
      <c r="F41" s="1" t="s">
        <v>8176</v>
      </c>
    </row>
    <row r="42" spans="1:23" x14ac:dyDescent="0.3">
      <c r="A42" s="1">
        <v>0</v>
      </c>
      <c r="B42" t="s">
        <v>73</v>
      </c>
      <c r="K42" t="str">
        <f>SUBSTITUTE(IF(M40&lt;&gt;"", D1 &amp; " has managed to increase " &amp; M40 &amp; " each year since " &amp; C144, "No positive trends")," , "," ")</f>
        <v>No positive trends</v>
      </c>
      <c r="U42" t="str">
        <f>SUBSTITUTE(IF(W40&lt;&gt;"", D1 &amp; " has managed to increase " &amp; W40 &amp; " each year since " &amp; C144, "No positive trends")," , "," ")</f>
        <v>No positive trends</v>
      </c>
    </row>
    <row r="43" spans="1:23" x14ac:dyDescent="0.3">
      <c r="A43" s="1">
        <v>1</v>
      </c>
      <c r="B43" t="s">
        <v>78</v>
      </c>
    </row>
    <row r="44" spans="1:23" x14ac:dyDescent="0.3">
      <c r="A44" s="1">
        <v>2</v>
      </c>
      <c r="B44" t="s">
        <v>82</v>
      </c>
    </row>
    <row r="45" spans="1:23" x14ac:dyDescent="0.3">
      <c r="A45" s="1">
        <v>3</v>
      </c>
      <c r="B45" t="s">
        <v>87</v>
      </c>
    </row>
    <row r="47" spans="1:23" x14ac:dyDescent="0.3">
      <c r="B47" s="1" t="s">
        <v>92</v>
      </c>
      <c r="C47" s="1" t="s">
        <v>108</v>
      </c>
      <c r="D47" s="1" t="s">
        <v>110</v>
      </c>
      <c r="E47" s="1" t="s">
        <v>112</v>
      </c>
      <c r="F47" s="1" t="s">
        <v>114</v>
      </c>
    </row>
    <row r="48" spans="1:23" x14ac:dyDescent="0.3">
      <c r="A48" s="1">
        <v>0</v>
      </c>
      <c r="B48" t="s">
        <v>93</v>
      </c>
    </row>
    <row r="49" spans="1:14" x14ac:dyDescent="0.3">
      <c r="A49" s="1">
        <v>1</v>
      </c>
      <c r="B49" t="s">
        <v>94</v>
      </c>
    </row>
    <row r="50" spans="1:14" x14ac:dyDescent="0.3">
      <c r="A50" s="1">
        <v>2</v>
      </c>
      <c r="B50" t="s">
        <v>95</v>
      </c>
    </row>
    <row r="51" spans="1:14" x14ac:dyDescent="0.3">
      <c r="A51" s="1">
        <v>3</v>
      </c>
      <c r="B51" t="s">
        <v>96</v>
      </c>
    </row>
    <row r="52" spans="1:14" x14ac:dyDescent="0.3">
      <c r="A52" s="1">
        <v>4</v>
      </c>
      <c r="B52" t="s">
        <v>97</v>
      </c>
    </row>
    <row r="54" spans="1:14" x14ac:dyDescent="0.3">
      <c r="B54" s="1" t="s">
        <v>98</v>
      </c>
      <c r="C54" s="1" t="s">
        <v>108</v>
      </c>
      <c r="D54" s="1" t="s">
        <v>110</v>
      </c>
      <c r="E54" s="1" t="s">
        <v>112</v>
      </c>
      <c r="F54" s="1" t="s">
        <v>114</v>
      </c>
    </row>
    <row r="55" spans="1:14" x14ac:dyDescent="0.3">
      <c r="A55" s="1">
        <v>0</v>
      </c>
      <c r="B55" t="s">
        <v>99</v>
      </c>
    </row>
    <row r="56" spans="1:14" x14ac:dyDescent="0.3">
      <c r="A56" s="1">
        <v>1</v>
      </c>
      <c r="B56" t="s">
        <v>100</v>
      </c>
    </row>
    <row r="57" spans="1:14" x14ac:dyDescent="0.3">
      <c r="A57" s="1">
        <v>2</v>
      </c>
      <c r="B57" t="s">
        <v>101</v>
      </c>
    </row>
    <row r="58" spans="1:14" x14ac:dyDescent="0.3">
      <c r="A58" s="1">
        <v>3</v>
      </c>
      <c r="B58" t="s">
        <v>102</v>
      </c>
    </row>
    <row r="60" spans="1:14" x14ac:dyDescent="0.3">
      <c r="B60" s="1" t="s">
        <v>103</v>
      </c>
      <c r="C60" s="1" t="s">
        <v>10877</v>
      </c>
      <c r="D60" s="1" t="s">
        <v>105</v>
      </c>
      <c r="E60" s="1" t="s">
        <v>106</v>
      </c>
      <c r="F60" s="1" t="s">
        <v>107</v>
      </c>
      <c r="I60" t="str">
        <f t="shared" ref="I60:I123" si="4">IF(AND(K60&gt; J60, L60&gt; K60, M60&gt; L60, N60&gt; M60), "pos_trend", IF(AND(K60&lt; J60, L60&lt; K60, M60&lt; L60, N60&lt; M60), "neg_trend", "N/A"))</f>
        <v>N/A</v>
      </c>
      <c r="J60" t="str">
        <f t="shared" ref="J60:J123" si="5">IFERROR(IF(TRIM(C60)="-", "N/A", IF(RIGHT(C60,1)=")",IF(RIGHT(C60,2)="T)",-1000000000000*VALUE(MID(C60,2,LEN(C60)-3)),IF(RIGHT(C60,2)="M)",-1000000*VALUE(MID(C60,2,LEN(C60)-3)),IF(RIGHT(C60,2)="B)",-1000000000*VALUE(MID(C60,2,LEN(C60)-3)),IF(RIGHT(C60,2)="k)",-1000*VALUE(MID(C60,2,LEN(C60)-3)),VALUE(SUBSTITUTE(C60,",","")))))),IF(RIGHT(C60,1)="T",1000000000000*VALUE(LEFT(C60,LEN(C60)-1)),IF(RIGHT(C60,1)="M",1000000*VALUE(LEFT(C60,LEN(C60)-1)),IF(RIGHT(C60,1)="B",1000000000*VALUE(LEFT(C60,LEN(C60)-1)),IF(RIGHT(C60,1)="%",0.01*VALUE(LEFT(C60,LEN(C60)-1)),IF(RIGHT(C60,1)="k",1000*VALUE(LEFT(C60,LEN(C60)-1)),VALUE(SUBSTITUTE(C60,",",""))))))))),"N/A")</f>
        <v>N/A</v>
      </c>
      <c r="K60" t="str">
        <f t="shared" ref="K60:K123" si="6">IFERROR(IF(TRIM(D60)="-", "N/A", IF(RIGHT(D60,1)=")",IF(RIGHT(D60,2)="T)",-1000000000000*VALUE(MID(D60,2,LEN(D60)-3)),IF(RIGHT(D60,2)="M)",-1000000*VALUE(MID(D60,2,LEN(D60)-3)),IF(RIGHT(D60,2)="B)",-1000000000*VALUE(MID(D60,2,LEN(D60)-3)),IF(RIGHT(D60,2)="k)",-1000*VALUE(MID(D60,2,LEN(D60)-3)),VALUE(SUBSTITUTE(D60,",","")))))),IF(RIGHT(D60,1)="T",1000000000000*VALUE(LEFT(D60,LEN(D60)-1)),IF(RIGHT(D60,1)="M",1000000*VALUE(LEFT(D60,LEN(D60)-1)),IF(RIGHT(D60,1)="B",1000000000*VALUE(LEFT(D60,LEN(D60)-1)),IF(RIGHT(D60,1)="%",0.01*VALUE(LEFT(D60,LEN(D60)-1)),IF(RIGHT(D60,1)="k",1000*VALUE(LEFT(D60,LEN(D60)-1)),VALUE(SUBSTITUTE(D60,",",""))))))))),"N/A")</f>
        <v>N/A</v>
      </c>
      <c r="L60" t="str">
        <f t="shared" ref="L60:L123" si="7">IFERROR(IF(TRIM(E60)="-", "N/A", IF(RIGHT(E60,1)=")",IF(RIGHT(E60,2)="T)",-1000000000000*VALUE(MID(E60,2,LEN(E60)-3)),IF(RIGHT(E60,2)="M)",-1000000*VALUE(MID(E60,2,LEN(E60)-3)),IF(RIGHT(E60,2)="B)",-1000000000*VALUE(MID(E60,2,LEN(E60)-3)),IF(RIGHT(E60,2)="k)",-1000*VALUE(MID(E60,2,LEN(E60)-3)),VALUE(SUBSTITUTE(E60,",","")))))),IF(RIGHT(E60,1)="T",1000000000000*VALUE(LEFT(E60,LEN(E60)-1)),IF(RIGHT(E60,1)="M",1000000*VALUE(LEFT(E60,LEN(E60)-1)),IF(RIGHT(E60,1)="B",1000000000*VALUE(LEFT(E60,LEN(E60)-1)),IF(RIGHT(E60,1)="%",0.01*VALUE(LEFT(E60,LEN(E60)-1)),IF(RIGHT(E60,1)="k",1000*VALUE(LEFT(E60,LEN(E60)-1)),VALUE(SUBSTITUTE(E60,",",""))))))))),"N/A")</f>
        <v>N/A</v>
      </c>
      <c r="M60" t="str">
        <f t="shared" ref="M60:M123" si="8">IFERROR(IF(TRIM(F60)="-", "N/A", IF(RIGHT(F60,1)=")",IF(RIGHT(F60,2)="T)",-1000000000000*VALUE(MID(F60,2,LEN(F60)-3)),IF(RIGHT(F60,2)="M)",-1000000*VALUE(MID(F60,2,LEN(F60)-3)),IF(RIGHT(F60,2)="B)",-1000000000*VALUE(MID(F60,2,LEN(F60)-3)),IF(RIGHT(F60,2)="k)",-1000*VALUE(MID(F60,2,LEN(F60)-3)),VALUE(SUBSTITUTE(F60,",","")))))),IF(RIGHT(F60,1)="T",1000000000000*VALUE(LEFT(F60,LEN(F60)-1)),IF(RIGHT(F60,1)="M",1000000*VALUE(LEFT(F60,LEN(F60)-1)),IF(RIGHT(F60,1)="B",1000000000*VALUE(LEFT(F60,LEN(F60)-1)),IF(RIGHT(F60,1)="%",0.01*VALUE(LEFT(F60,LEN(F60)-1)),IF(RIGHT(F60,1)="k",1000*VALUE(LEFT(F60,LEN(F60)-1)),VALUE(SUBSTITUTE(F60,",",""))))))))),"N/A")</f>
        <v>N/A</v>
      </c>
      <c r="N60" t="str">
        <f t="shared" ref="N60:N123" si="9">IFERROR(IF(TRIM(G60)="-", "N/A", IF(RIGHT(G60,1)=")",IF(RIGHT(G60,2)="T)",-1000000000000*VALUE(MID(G60,2,LEN(G60)-3)),IF(RIGHT(G60,2)="M)",-1000000*VALUE(MID(G60,2,LEN(G60)-3)),IF(RIGHT(G60,2)="B)",-1000000000*VALUE(MID(G60,2,LEN(G60)-3)),IF(RIGHT(G60,2)="k)",-1000*VALUE(MID(G60,2,LEN(G60)-3)),VALUE(SUBSTITUTE(G60,",","")))))),IF(RIGHT(G60,1)="T",1000000000000*VALUE(LEFT(G60,LEN(G60)-1)),IF(RIGHT(G60,1)="M",1000000*VALUE(LEFT(G60,LEN(G60)-1)),IF(RIGHT(G60,1)="B",1000000000*VALUE(LEFT(G60,LEN(G60)-1)),IF(RIGHT(G60,1)="%",0.01*VALUE(LEFT(G60,LEN(G60)-1)),IF(RIGHT(G60,1)="k",1000*VALUE(LEFT(G60,LEN(G60)-1)),VALUE(SUBSTITUTE(G60,",",""))))))))),"N/A")</f>
        <v>N/A</v>
      </c>
    </row>
    <row r="61" spans="1:14" x14ac:dyDescent="0.3">
      <c r="A61" s="1">
        <v>0</v>
      </c>
      <c r="B61" t="s">
        <v>108</v>
      </c>
      <c r="F61">
        <v>0.19</v>
      </c>
      <c r="I61" t="str">
        <f t="shared" si="4"/>
        <v>N/A</v>
      </c>
      <c r="J61" t="str">
        <f t="shared" si="5"/>
        <v>N/A</v>
      </c>
      <c r="K61" t="str">
        <f t="shared" si="6"/>
        <v>N/A</v>
      </c>
      <c r="L61" t="str">
        <f t="shared" si="7"/>
        <v>N/A</v>
      </c>
      <c r="M61">
        <f t="shared" si="8"/>
        <v>0.19</v>
      </c>
      <c r="N61" t="str">
        <f t="shared" si="9"/>
        <v>N/A</v>
      </c>
    </row>
    <row r="62" spans="1:14" x14ac:dyDescent="0.3">
      <c r="A62" s="1">
        <v>1</v>
      </c>
      <c r="B62" t="s">
        <v>110</v>
      </c>
      <c r="F62">
        <v>0.22</v>
      </c>
      <c r="I62" t="str">
        <f t="shared" si="4"/>
        <v>N/A</v>
      </c>
      <c r="J62" t="str">
        <f t="shared" si="5"/>
        <v>N/A</v>
      </c>
      <c r="K62" t="str">
        <f t="shared" si="6"/>
        <v>N/A</v>
      </c>
      <c r="L62" t="str">
        <f t="shared" si="7"/>
        <v>N/A</v>
      </c>
      <c r="M62">
        <f t="shared" si="8"/>
        <v>0.22</v>
      </c>
      <c r="N62" t="str">
        <f t="shared" si="9"/>
        <v>N/A</v>
      </c>
    </row>
    <row r="63" spans="1:14" x14ac:dyDescent="0.3">
      <c r="A63" s="1">
        <v>2</v>
      </c>
      <c r="B63" t="s">
        <v>112</v>
      </c>
      <c r="F63">
        <v>0.08</v>
      </c>
      <c r="I63" t="str">
        <f t="shared" si="4"/>
        <v>N/A</v>
      </c>
      <c r="J63" t="str">
        <f t="shared" si="5"/>
        <v>N/A</v>
      </c>
      <c r="K63" t="str">
        <f t="shared" si="6"/>
        <v>N/A</v>
      </c>
      <c r="L63" t="str">
        <f t="shared" si="7"/>
        <v>N/A</v>
      </c>
      <c r="M63">
        <f t="shared" si="8"/>
        <v>0.08</v>
      </c>
      <c r="N63" t="str">
        <f t="shared" si="9"/>
        <v>N/A</v>
      </c>
    </row>
    <row r="64" spans="1:14" x14ac:dyDescent="0.3">
      <c r="A64" s="1">
        <v>3</v>
      </c>
      <c r="B64" t="s">
        <v>114</v>
      </c>
      <c r="F64">
        <v>0.12</v>
      </c>
      <c r="I64" t="str">
        <f t="shared" si="4"/>
        <v>N/A</v>
      </c>
      <c r="J64" t="str">
        <f t="shared" si="5"/>
        <v>N/A</v>
      </c>
      <c r="K64" t="str">
        <f t="shared" si="6"/>
        <v>N/A</v>
      </c>
      <c r="L64" t="str">
        <f t="shared" si="7"/>
        <v>N/A</v>
      </c>
      <c r="M64">
        <f t="shared" si="8"/>
        <v>0.12</v>
      </c>
      <c r="N64" t="str">
        <f t="shared" si="9"/>
        <v>N/A</v>
      </c>
    </row>
    <row r="65" spans="1:14" x14ac:dyDescent="0.3">
      <c r="A65" s="1">
        <v>4</v>
      </c>
      <c r="B65" t="s">
        <v>116</v>
      </c>
      <c r="F65">
        <v>0.08</v>
      </c>
      <c r="I65" t="str">
        <f t="shared" si="4"/>
        <v>N/A</v>
      </c>
      <c r="J65" t="str">
        <f t="shared" si="5"/>
        <v>N/A</v>
      </c>
      <c r="K65" t="str">
        <f t="shared" si="6"/>
        <v>N/A</v>
      </c>
      <c r="L65" t="str">
        <f t="shared" si="7"/>
        <v>N/A</v>
      </c>
      <c r="M65">
        <f t="shared" si="8"/>
        <v>0.08</v>
      </c>
      <c r="N65" t="str">
        <f t="shared" si="9"/>
        <v>N/A</v>
      </c>
    </row>
    <row r="66" spans="1:14" x14ac:dyDescent="0.3">
      <c r="A66" s="1">
        <v>5</v>
      </c>
      <c r="B66" t="s">
        <v>118</v>
      </c>
      <c r="I66" t="str">
        <f t="shared" si="4"/>
        <v>N/A</v>
      </c>
      <c r="J66" t="str">
        <f t="shared" si="5"/>
        <v>N/A</v>
      </c>
      <c r="K66" t="str">
        <f t="shared" si="6"/>
        <v>N/A</v>
      </c>
      <c r="L66" t="str">
        <f t="shared" si="7"/>
        <v>N/A</v>
      </c>
      <c r="M66" t="str">
        <f t="shared" si="8"/>
        <v>N/A</v>
      </c>
      <c r="N66" t="str">
        <f t="shared" si="9"/>
        <v>N/A</v>
      </c>
    </row>
    <row r="67" spans="1:14" x14ac:dyDescent="0.3">
      <c r="D67" t="s">
        <v>120</v>
      </c>
      <c r="E67" t="str">
        <f>C1</f>
        <v>BlackRock Commodities Income Ord (BRCI.L)</v>
      </c>
      <c r="I67" t="str">
        <f t="shared" si="4"/>
        <v>N/A</v>
      </c>
      <c r="J67" t="str">
        <f t="shared" si="5"/>
        <v>N/A</v>
      </c>
      <c r="K67" t="str">
        <f t="shared" si="6"/>
        <v>N/A</v>
      </c>
      <c r="L67" t="str">
        <f t="shared" si="7"/>
        <v>N/A</v>
      </c>
      <c r="M67" t="str">
        <f t="shared" si="8"/>
        <v>N/A</v>
      </c>
      <c r="N67" t="str">
        <f t="shared" si="9"/>
        <v>N/A</v>
      </c>
    </row>
    <row r="68" spans="1:14" x14ac:dyDescent="0.3">
      <c r="A68" s="1">
        <v>0</v>
      </c>
      <c r="B68" t="s">
        <v>121</v>
      </c>
      <c r="C68" t="s">
        <v>10876</v>
      </c>
      <c r="D68" t="e">
        <f ca="1">AVERAGE(VALUE(INDIRECT("J"&amp;(MATCH(B68,B69:B500,0)+68))),VALUE(INDIRECT("J"&amp;(MATCH(B68,B69:B500,0)+79))),VALUE(INDIRECT("J"&amp;(MATCH(B68,B69:B500,0)+90))),VALUE(INDIRECT("J"&amp;(MATCH(B68,B69:B500,0)+101))))</f>
        <v>#N/A</v>
      </c>
      <c r="E68" t="e">
        <f t="shared" ref="E68:E76" ca="1" si="10">IF(AND(C68&lt;&gt;"",D68&lt;&gt;0),IF(VALUE(J68)&gt;VALUE(K68),"above average","below average"),"no data")</f>
        <v>#N/A</v>
      </c>
      <c r="I68" t="str">
        <f t="shared" ca="1" si="4"/>
        <v>N/A</v>
      </c>
      <c r="J68">
        <f t="shared" si="5"/>
        <v>83880000</v>
      </c>
      <c r="K68" t="str">
        <f t="shared" ca="1" si="6"/>
        <v>N/A</v>
      </c>
      <c r="L68" t="str">
        <f t="shared" ca="1" si="7"/>
        <v>N/A</v>
      </c>
      <c r="M68" t="str">
        <f t="shared" si="8"/>
        <v>N/A</v>
      </c>
      <c r="N68" t="str">
        <f t="shared" si="9"/>
        <v>N/A</v>
      </c>
    </row>
    <row r="69" spans="1:14" x14ac:dyDescent="0.3">
      <c r="A69" s="1">
        <v>1</v>
      </c>
      <c r="B69" t="s">
        <v>122</v>
      </c>
      <c r="D69" t="e">
        <f ca="1">AVERAGE(VALUE(INDIRECT("J"&amp;(MATCH(B69,B70:B501,0)+69))),VALUE(INDIRECT("J"&amp;(MATCH(B69,B70:B501,0)+80))),VALUE(INDIRECT("J"&amp;(MATCH(B69,B70:B501,0)+91))),VALUE(INDIRECT("J"&amp;(MATCH(B69,B70:B501,0)+102))))</f>
        <v>#N/A</v>
      </c>
      <c r="E69" t="e">
        <f t="shared" ca="1" si="10"/>
        <v>#N/A</v>
      </c>
      <c r="I69" t="str">
        <f t="shared" ca="1" si="4"/>
        <v>N/A</v>
      </c>
      <c r="J69" t="str">
        <f t="shared" si="5"/>
        <v>N/A</v>
      </c>
      <c r="K69" t="str">
        <f t="shared" ca="1" si="6"/>
        <v>N/A</v>
      </c>
      <c r="L69" t="str">
        <f t="shared" ca="1" si="7"/>
        <v>N/A</v>
      </c>
      <c r="M69" t="str">
        <f t="shared" si="8"/>
        <v>N/A</v>
      </c>
      <c r="N69" t="str">
        <f t="shared" si="9"/>
        <v>N/A</v>
      </c>
    </row>
    <row r="70" spans="1:14" x14ac:dyDescent="0.3">
      <c r="A70" s="1">
        <v>2</v>
      </c>
      <c r="B70" t="s">
        <v>123</v>
      </c>
      <c r="C70" t="s">
        <v>6522</v>
      </c>
      <c r="D70" t="e">
        <f ca="1">AVERAGE(VALUE(INDIRECT("J"&amp;(MATCH(B70,B71:B502,0)+70))),VALUE(INDIRECT("J"&amp;(MATCH(B70,B71:B502,0)+81))),VALUE(INDIRECT("J"&amp;(MATCH(B70,B71:B502,0)+92))),VALUE(INDIRECT("J"&amp;(MATCH(B70,B71:B502,0)+103))))</f>
        <v>#N/A</v>
      </c>
      <c r="E70" t="e">
        <f t="shared" ca="1" si="10"/>
        <v>#N/A</v>
      </c>
      <c r="F70" t="e">
        <f t="shared" ref="F70:F76" ca="1" si="11">IF(E70="above average",LOWER(TRIM(IF(ISNUMBER(VALUE(RIGHT(B70,1))),REPLACE(B70,LEN(B70),1,""),B70))),"")</f>
        <v>#N/A</v>
      </c>
      <c r="G70" t="e">
        <f ca="1">IFERROR(LEFT(F70,FIND("(",F70) - 2),F70)</f>
        <v>#N/A</v>
      </c>
      <c r="I70" t="str">
        <f t="shared" ca="1" si="4"/>
        <v>N/A</v>
      </c>
      <c r="J70">
        <f t="shared" si="5"/>
        <v>2.42</v>
      </c>
      <c r="K70" t="str">
        <f t="shared" ca="1" si="6"/>
        <v>N/A</v>
      </c>
      <c r="L70" t="str">
        <f t="shared" ca="1" si="7"/>
        <v>N/A</v>
      </c>
      <c r="M70" t="str">
        <f t="shared" ca="1" si="8"/>
        <v>N/A</v>
      </c>
      <c r="N70" t="str">
        <f t="shared" ca="1" si="9"/>
        <v>N/A</v>
      </c>
    </row>
    <row r="71" spans="1:14" x14ac:dyDescent="0.3">
      <c r="A71" s="1">
        <v>3</v>
      </c>
      <c r="B71" t="s">
        <v>124</v>
      </c>
      <c r="D71" t="e">
        <f ca="1">AVERAGE(VALUE(INDIRECT("J"&amp;(MATCH(B71,B72:B503,0)+71))),VALUE(INDIRECT("J"&amp;(MATCH(B71,B72:B503,0)+82))),VALUE(INDIRECT("J"&amp;(MATCH(B71,B72:B503,0)+93))),VALUE(INDIRECT("J"&amp;(MATCH(B71,B72:B503,0)+104))))</f>
        <v>#N/A</v>
      </c>
      <c r="E71" t="e">
        <f t="shared" ca="1" si="10"/>
        <v>#N/A</v>
      </c>
      <c r="F71" t="e">
        <f t="shared" ca="1" si="11"/>
        <v>#N/A</v>
      </c>
      <c r="G71" t="e">
        <f t="shared" ref="G71:G76" ca="1" si="12">IF(F71&lt;&gt;"", G70 &amp; ", " &amp; IFERROR(LEFT(F71,FIND("(",F71) - 2),F71),G70)</f>
        <v>#N/A</v>
      </c>
      <c r="I71" t="str">
        <f t="shared" ca="1" si="4"/>
        <v>N/A</v>
      </c>
      <c r="J71" t="str">
        <f t="shared" si="5"/>
        <v>N/A</v>
      </c>
      <c r="K71" t="str">
        <f t="shared" ca="1" si="6"/>
        <v>N/A</v>
      </c>
      <c r="L71" t="str">
        <f t="shared" ca="1" si="7"/>
        <v>N/A</v>
      </c>
      <c r="M71" t="str">
        <f t="shared" ca="1" si="8"/>
        <v>N/A</v>
      </c>
      <c r="N71" t="str">
        <f t="shared" ca="1" si="9"/>
        <v>N/A</v>
      </c>
    </row>
    <row r="72" spans="1:14" x14ac:dyDescent="0.3">
      <c r="A72" s="1">
        <v>4</v>
      </c>
      <c r="B72" t="s">
        <v>126</v>
      </c>
      <c r="D72" t="e">
        <f ca="1">AVERAGE(VALUE(INDIRECT("J"&amp;(MATCH(B72,B73:B504,0)+72))),VALUE(INDIRECT("J"&amp;(MATCH(B72,B73:B504,0)+83))),VALUE(INDIRECT("J"&amp;(MATCH(B72,B73:B504,0)+94))),VALUE(INDIRECT("J"&amp;(MATCH(B72,B73:B504,0)+105))))</f>
        <v>#N/A</v>
      </c>
      <c r="E72" t="e">
        <f t="shared" ca="1" si="10"/>
        <v>#N/A</v>
      </c>
      <c r="F72" t="e">
        <f t="shared" ca="1" si="11"/>
        <v>#N/A</v>
      </c>
      <c r="G72" t="e">
        <f t="shared" ca="1" si="12"/>
        <v>#N/A</v>
      </c>
      <c r="I72" t="str">
        <f t="shared" ca="1" si="4"/>
        <v>N/A</v>
      </c>
      <c r="J72" t="str">
        <f t="shared" si="5"/>
        <v>N/A</v>
      </c>
      <c r="K72" t="str">
        <f t="shared" ca="1" si="6"/>
        <v>N/A</v>
      </c>
      <c r="L72" t="str">
        <f t="shared" ca="1" si="7"/>
        <v>N/A</v>
      </c>
      <c r="M72" t="str">
        <f t="shared" ca="1" si="8"/>
        <v>N/A</v>
      </c>
      <c r="N72" t="str">
        <f t="shared" ca="1" si="9"/>
        <v>N/A</v>
      </c>
    </row>
    <row r="73" spans="1:14" x14ac:dyDescent="0.3">
      <c r="A73" s="1">
        <v>5</v>
      </c>
      <c r="B73" t="s">
        <v>128</v>
      </c>
      <c r="D73" t="e">
        <f ca="1">AVERAGE(VALUE(INDIRECT("J"&amp;(MATCH(B73,B74:B505,0)+73))),VALUE(INDIRECT("J"&amp;(MATCH(B73,B74:B505,0)+84))),VALUE(INDIRECT("J"&amp;(MATCH(B73,B74:B505,0)+95))),VALUE(INDIRECT("J"&amp;(MATCH(B73,B74:B505,0)+106))))</f>
        <v>#N/A</v>
      </c>
      <c r="E73" t="e">
        <f t="shared" ca="1" si="10"/>
        <v>#N/A</v>
      </c>
      <c r="F73" t="e">
        <f t="shared" ca="1" si="11"/>
        <v>#N/A</v>
      </c>
      <c r="G73" t="e">
        <f t="shared" ca="1" si="12"/>
        <v>#N/A</v>
      </c>
      <c r="I73" t="str">
        <f t="shared" ca="1" si="4"/>
        <v>N/A</v>
      </c>
      <c r="J73" t="str">
        <f t="shared" si="5"/>
        <v>N/A</v>
      </c>
      <c r="K73" t="str">
        <f t="shared" ca="1" si="6"/>
        <v>N/A</v>
      </c>
      <c r="L73" t="str">
        <f t="shared" ca="1" si="7"/>
        <v>N/A</v>
      </c>
      <c r="M73" t="str">
        <f t="shared" ca="1" si="8"/>
        <v>N/A</v>
      </c>
      <c r="N73" t="str">
        <f t="shared" ca="1" si="9"/>
        <v>N/A</v>
      </c>
    </row>
    <row r="74" spans="1:14" x14ac:dyDescent="0.3">
      <c r="A74" s="1">
        <v>6</v>
      </c>
      <c r="B74" t="s">
        <v>130</v>
      </c>
      <c r="D74" t="e">
        <f ca="1">AVERAGE(VALUE(INDIRECT("J"&amp;(MATCH(B74,B75:B506,0)+74))),VALUE(INDIRECT("J"&amp;(MATCH(B74,B75:B506,0)+85))),VALUE(INDIRECT("J"&amp;(MATCH(B74,B75:B506,0)+96))),VALUE(INDIRECT("J"&amp;(MATCH(B74,B75:B506,0)+107))))</f>
        <v>#N/A</v>
      </c>
      <c r="E74" t="e">
        <f t="shared" ca="1" si="10"/>
        <v>#N/A</v>
      </c>
      <c r="F74" t="e">
        <f t="shared" ca="1" si="11"/>
        <v>#N/A</v>
      </c>
      <c r="G74" t="e">
        <f t="shared" ca="1" si="12"/>
        <v>#N/A</v>
      </c>
      <c r="I74" t="str">
        <f t="shared" ca="1" si="4"/>
        <v>N/A</v>
      </c>
      <c r="J74" t="str">
        <f t="shared" si="5"/>
        <v>N/A</v>
      </c>
      <c r="K74" t="str">
        <f t="shared" ca="1" si="6"/>
        <v>N/A</v>
      </c>
      <c r="L74" t="str">
        <f t="shared" ca="1" si="7"/>
        <v>N/A</v>
      </c>
      <c r="M74" t="str">
        <f t="shared" ca="1" si="8"/>
        <v>N/A</v>
      </c>
      <c r="N74" t="str">
        <f t="shared" ca="1" si="9"/>
        <v>N/A</v>
      </c>
    </row>
    <row r="75" spans="1:14" x14ac:dyDescent="0.3">
      <c r="A75" s="1">
        <v>7</v>
      </c>
      <c r="B75" t="s">
        <v>132</v>
      </c>
      <c r="D75" t="e">
        <f ca="1">AVERAGE(VALUE(INDIRECT("J"&amp;(MATCH(B75,B76:B507,0)+75))),VALUE(INDIRECT("J"&amp;(MATCH(B75,B76:B507,0)+86))),VALUE(INDIRECT("J"&amp;(MATCH(B75,B76:B507,0)+97))),VALUE(INDIRECT("J"&amp;(MATCH(B75,B76:B507,0)+108))))</f>
        <v>#N/A</v>
      </c>
      <c r="E75" t="e">
        <f t="shared" ca="1" si="10"/>
        <v>#N/A</v>
      </c>
      <c r="F75" t="e">
        <f t="shared" ca="1" si="11"/>
        <v>#N/A</v>
      </c>
      <c r="G75" t="e">
        <f t="shared" ca="1" si="12"/>
        <v>#N/A</v>
      </c>
      <c r="I75" t="str">
        <f t="shared" ca="1" si="4"/>
        <v>N/A</v>
      </c>
      <c r="J75" t="str">
        <f t="shared" si="5"/>
        <v>N/A</v>
      </c>
      <c r="K75" t="str">
        <f t="shared" ca="1" si="6"/>
        <v>N/A</v>
      </c>
      <c r="L75" t="str">
        <f t="shared" ca="1" si="7"/>
        <v>N/A</v>
      </c>
      <c r="M75" t="str">
        <f t="shared" ca="1" si="8"/>
        <v>N/A</v>
      </c>
      <c r="N75" t="str">
        <f t="shared" ca="1" si="9"/>
        <v>N/A</v>
      </c>
    </row>
    <row r="76" spans="1:14" x14ac:dyDescent="0.3">
      <c r="A76" s="1">
        <v>8</v>
      </c>
      <c r="B76" t="s">
        <v>133</v>
      </c>
      <c r="D76" t="e">
        <f ca="1">AVERAGE(VALUE(INDIRECT("J"&amp;(MATCH(B76,B77:B508,0)+76))),VALUE(INDIRECT("J"&amp;(MATCH(B76,B77:B508,0)+87))),VALUE(INDIRECT("J"&amp;(MATCH(B76,B77:B508,0)+98))),VALUE(INDIRECT("J"&amp;(MATCH(B76,B77:B508,0)+109))))</f>
        <v>#N/A</v>
      </c>
      <c r="E76" t="e">
        <f t="shared" ca="1" si="10"/>
        <v>#N/A</v>
      </c>
      <c r="F76" t="e">
        <f t="shared" ca="1" si="11"/>
        <v>#N/A</v>
      </c>
      <c r="G76" t="e">
        <f t="shared" ca="1" si="12"/>
        <v>#N/A</v>
      </c>
      <c r="I76" t="str">
        <f t="shared" ca="1" si="4"/>
        <v>N/A</v>
      </c>
      <c r="J76" t="str">
        <f t="shared" si="5"/>
        <v>N/A</v>
      </c>
      <c r="K76" t="str">
        <f t="shared" ca="1" si="6"/>
        <v>N/A</v>
      </c>
      <c r="L76" t="str">
        <f t="shared" ca="1" si="7"/>
        <v>N/A</v>
      </c>
      <c r="M76" t="str">
        <f t="shared" ca="1" si="8"/>
        <v>N/A</v>
      </c>
      <c r="N76" t="str">
        <f t="shared" ca="1" si="9"/>
        <v>N/A</v>
      </c>
    </row>
    <row r="77" spans="1:14" x14ac:dyDescent="0.3">
      <c r="F77" t="e">
        <f ca="1">IF(F76="",IF(F75="",IF(F74="",IF(F73="",IF(F72="",IF(F71="",IFERROR(LEFT(F70,FIND("(",F70) - 2),F70),IFERROR(LEFT(F71,FIND("(",F71) - 2),F71)),IFERROR(LEFT(F72,FIND("(",F72) - 2),F72)),IFERROR(LEFT(F73,FIND("(",F73) - 2),F73)),IFERROR(LEFT(F74,FIND("(",F74) - 2),F74)),IFERROR(LEFT(F75,FIND("(",F75) - 2),F75)),IFERROR(LEFT(F76,FIND("(",F76) - 2),F76))</f>
        <v>#N/A</v>
      </c>
      <c r="G77" t="e">
        <f ca="1">TRIM(IF(LEFT(G76,1)=",",REPLACE(G76,1,1,""),SUBSTITUTE(G76,F77, "and " &amp; F77)))</f>
        <v>#N/A</v>
      </c>
      <c r="I77" t="str">
        <f t="shared" ca="1" si="4"/>
        <v>N/A</v>
      </c>
      <c r="J77" t="str">
        <f t="shared" si="5"/>
        <v>N/A</v>
      </c>
      <c r="K77" t="str">
        <f t="shared" si="6"/>
        <v>N/A</v>
      </c>
      <c r="L77" t="str">
        <f t="shared" si="7"/>
        <v>N/A</v>
      </c>
      <c r="M77" t="str">
        <f t="shared" ca="1" si="8"/>
        <v>N/A</v>
      </c>
      <c r="N77" t="str">
        <f t="shared" ca="1" si="9"/>
        <v>N/A</v>
      </c>
    </row>
    <row r="78" spans="1:14" x14ac:dyDescent="0.3">
      <c r="A78" s="1">
        <v>0</v>
      </c>
      <c r="B78" t="s">
        <v>134</v>
      </c>
      <c r="D78" t="str">
        <f ca="1">IF(COUNTIF(E70:E76,"=above average")&gt;0,"There are some indications that "&amp;D1&amp;" may be overvalued. The company has a higher " &amp; G77 &amp; " than the comparable average", "Inconclusive")</f>
        <v>Inconclusive</v>
      </c>
      <c r="I78" t="str">
        <f t="shared" ca="1" si="4"/>
        <v>N/A</v>
      </c>
      <c r="J78" t="str">
        <f t="shared" si="5"/>
        <v>N/A</v>
      </c>
      <c r="K78" t="str">
        <f t="shared" ca="1" si="6"/>
        <v>N/A</v>
      </c>
      <c r="L78" t="str">
        <f t="shared" si="7"/>
        <v>N/A</v>
      </c>
      <c r="M78" t="str">
        <f t="shared" si="8"/>
        <v>N/A</v>
      </c>
      <c r="N78" t="str">
        <f t="shared" si="9"/>
        <v>N/A</v>
      </c>
    </row>
    <row r="79" spans="1:14" x14ac:dyDescent="0.3">
      <c r="A79" s="1">
        <v>1</v>
      </c>
      <c r="B79" t="s">
        <v>136</v>
      </c>
      <c r="I79" t="str">
        <f t="shared" si="4"/>
        <v>N/A</v>
      </c>
      <c r="J79" t="str">
        <f t="shared" si="5"/>
        <v>N/A</v>
      </c>
      <c r="K79" t="str">
        <f t="shared" si="6"/>
        <v>N/A</v>
      </c>
      <c r="L79" t="str">
        <f t="shared" si="7"/>
        <v>N/A</v>
      </c>
      <c r="M79" t="str">
        <f t="shared" si="8"/>
        <v>N/A</v>
      </c>
      <c r="N79" t="str">
        <f t="shared" si="9"/>
        <v>N/A</v>
      </c>
    </row>
    <row r="80" spans="1:14" x14ac:dyDescent="0.3">
      <c r="I80" t="str">
        <f t="shared" si="4"/>
        <v>N/A</v>
      </c>
      <c r="J80" t="str">
        <f t="shared" si="5"/>
        <v>N/A</v>
      </c>
      <c r="K80" t="str">
        <f t="shared" si="6"/>
        <v>N/A</v>
      </c>
      <c r="L80" t="str">
        <f t="shared" si="7"/>
        <v>N/A</v>
      </c>
      <c r="M80" t="str">
        <f t="shared" si="8"/>
        <v>N/A</v>
      </c>
      <c r="N80" t="str">
        <f t="shared" si="9"/>
        <v>N/A</v>
      </c>
    </row>
    <row r="81" spans="1:14" x14ac:dyDescent="0.3">
      <c r="A81" s="1">
        <v>0</v>
      </c>
      <c r="B81" t="s">
        <v>138</v>
      </c>
      <c r="F81" t="e">
        <f t="shared" ref="F81:F87" ca="1" si="13">IF(E70="below average",LOWER(TRIM(IF(ISNUMBER(VALUE(RIGHT(B70,1))),REPLACE(B70,LEN(B70),1,""),B70))),"")</f>
        <v>#N/A</v>
      </c>
      <c r="G81" t="e">
        <f ca="1">IFERROR(LEFT(F81,FIND("(",F81) - 2),F81)</f>
        <v>#N/A</v>
      </c>
      <c r="I81" t="str">
        <f t="shared" ca="1" si="4"/>
        <v>N/A</v>
      </c>
      <c r="J81" t="str">
        <f t="shared" si="5"/>
        <v>N/A</v>
      </c>
      <c r="K81" t="str">
        <f t="shared" si="6"/>
        <v>N/A</v>
      </c>
      <c r="L81" t="str">
        <f t="shared" si="7"/>
        <v>N/A</v>
      </c>
      <c r="M81" t="str">
        <f t="shared" ca="1" si="8"/>
        <v>N/A</v>
      </c>
      <c r="N81" t="str">
        <f t="shared" ca="1" si="9"/>
        <v>N/A</v>
      </c>
    </row>
    <row r="82" spans="1:14" x14ac:dyDescent="0.3">
      <c r="A82" s="1">
        <v>1</v>
      </c>
      <c r="B82" t="s">
        <v>140</v>
      </c>
      <c r="F82" t="e">
        <f t="shared" ca="1" si="13"/>
        <v>#N/A</v>
      </c>
      <c r="G82" t="e">
        <f t="shared" ref="G82:G87" ca="1" si="14">IF(F82&lt;&gt;"", G81 &amp; ", " &amp; IFERROR(LEFT(F82,FIND("(",F82) - 2),F82),G81)</f>
        <v>#N/A</v>
      </c>
      <c r="I82" t="str">
        <f t="shared" ca="1" si="4"/>
        <v>N/A</v>
      </c>
      <c r="J82" t="str">
        <f t="shared" si="5"/>
        <v>N/A</v>
      </c>
      <c r="K82" t="str">
        <f t="shared" si="6"/>
        <v>N/A</v>
      </c>
      <c r="L82" t="str">
        <f t="shared" si="7"/>
        <v>N/A</v>
      </c>
      <c r="M82" t="str">
        <f t="shared" ca="1" si="8"/>
        <v>N/A</v>
      </c>
      <c r="N82" t="str">
        <f t="shared" ca="1" si="9"/>
        <v>N/A</v>
      </c>
    </row>
    <row r="83" spans="1:14" x14ac:dyDescent="0.3">
      <c r="F83" t="e">
        <f t="shared" ca="1" si="13"/>
        <v>#N/A</v>
      </c>
      <c r="G83" t="e">
        <f t="shared" ca="1" si="14"/>
        <v>#N/A</v>
      </c>
      <c r="I83" t="str">
        <f t="shared" ca="1" si="4"/>
        <v>N/A</v>
      </c>
      <c r="J83" t="str">
        <f t="shared" si="5"/>
        <v>N/A</v>
      </c>
      <c r="K83" t="str">
        <f t="shared" si="6"/>
        <v>N/A</v>
      </c>
      <c r="L83" t="str">
        <f t="shared" si="7"/>
        <v>N/A</v>
      </c>
      <c r="M83" t="str">
        <f t="shared" ca="1" si="8"/>
        <v>N/A</v>
      </c>
      <c r="N83" t="str">
        <f t="shared" ca="1" si="9"/>
        <v>N/A</v>
      </c>
    </row>
    <row r="84" spans="1:14" x14ac:dyDescent="0.3">
      <c r="A84" s="1">
        <v>0</v>
      </c>
      <c r="B84" t="s">
        <v>142</v>
      </c>
      <c r="F84" t="e">
        <f t="shared" ca="1" si="13"/>
        <v>#N/A</v>
      </c>
      <c r="G84" t="e">
        <f t="shared" ca="1" si="14"/>
        <v>#N/A</v>
      </c>
      <c r="I84" t="str">
        <f t="shared" ca="1" si="4"/>
        <v>N/A</v>
      </c>
      <c r="J84" t="str">
        <f t="shared" si="5"/>
        <v>N/A</v>
      </c>
      <c r="K84" t="str">
        <f t="shared" si="6"/>
        <v>N/A</v>
      </c>
      <c r="L84" t="str">
        <f t="shared" si="7"/>
        <v>N/A</v>
      </c>
      <c r="M84" t="str">
        <f t="shared" ca="1" si="8"/>
        <v>N/A</v>
      </c>
      <c r="N84" t="str">
        <f t="shared" ca="1" si="9"/>
        <v>N/A</v>
      </c>
    </row>
    <row r="85" spans="1:14" x14ac:dyDescent="0.3">
      <c r="A85" s="1">
        <v>1</v>
      </c>
      <c r="B85" t="s">
        <v>144</v>
      </c>
      <c r="F85" t="e">
        <f t="shared" ca="1" si="13"/>
        <v>#N/A</v>
      </c>
      <c r="G85" t="e">
        <f t="shared" ca="1" si="14"/>
        <v>#N/A</v>
      </c>
      <c r="I85" t="str">
        <f t="shared" ca="1" si="4"/>
        <v>N/A</v>
      </c>
      <c r="J85" t="str">
        <f t="shared" si="5"/>
        <v>N/A</v>
      </c>
      <c r="K85" t="str">
        <f t="shared" si="6"/>
        <v>N/A</v>
      </c>
      <c r="L85" t="str">
        <f t="shared" si="7"/>
        <v>N/A</v>
      </c>
      <c r="M85" t="str">
        <f t="shared" ca="1" si="8"/>
        <v>N/A</v>
      </c>
      <c r="N85" t="str">
        <f t="shared" ca="1" si="9"/>
        <v>N/A</v>
      </c>
    </row>
    <row r="86" spans="1:14" x14ac:dyDescent="0.3">
      <c r="F86" t="e">
        <f t="shared" ca="1" si="13"/>
        <v>#N/A</v>
      </c>
      <c r="G86" t="e">
        <f t="shared" ca="1" si="14"/>
        <v>#N/A</v>
      </c>
      <c r="I86" t="str">
        <f t="shared" ca="1" si="4"/>
        <v>N/A</v>
      </c>
      <c r="J86" t="str">
        <f t="shared" si="5"/>
        <v>N/A</v>
      </c>
      <c r="K86" t="str">
        <f t="shared" si="6"/>
        <v>N/A</v>
      </c>
      <c r="L86" t="str">
        <f t="shared" si="7"/>
        <v>N/A</v>
      </c>
      <c r="M86" t="str">
        <f t="shared" ca="1" si="8"/>
        <v>N/A</v>
      </c>
      <c r="N86" t="str">
        <f t="shared" ca="1" si="9"/>
        <v>N/A</v>
      </c>
    </row>
    <row r="87" spans="1:14" x14ac:dyDescent="0.3">
      <c r="A87" s="1">
        <v>0</v>
      </c>
      <c r="B87" t="s">
        <v>146</v>
      </c>
      <c r="F87" t="e">
        <f t="shared" ca="1" si="13"/>
        <v>#N/A</v>
      </c>
      <c r="G87" t="e">
        <f t="shared" ca="1" si="14"/>
        <v>#N/A</v>
      </c>
      <c r="I87" t="str">
        <f t="shared" ca="1" si="4"/>
        <v>N/A</v>
      </c>
      <c r="J87" t="str">
        <f t="shared" si="5"/>
        <v>N/A</v>
      </c>
      <c r="K87" t="str">
        <f t="shared" si="6"/>
        <v>N/A</v>
      </c>
      <c r="L87" t="str">
        <f t="shared" si="7"/>
        <v>N/A</v>
      </c>
      <c r="M87" t="str">
        <f t="shared" ca="1" si="8"/>
        <v>N/A</v>
      </c>
      <c r="N87" t="str">
        <f t="shared" ca="1" si="9"/>
        <v>N/A</v>
      </c>
    </row>
    <row r="88" spans="1:14" x14ac:dyDescent="0.3">
      <c r="A88" s="1">
        <v>1</v>
      </c>
      <c r="B88" t="s">
        <v>147</v>
      </c>
      <c r="F88" t="e">
        <f ca="1">IF(F87="",IF(F86="",IF(F85="",IF(F84="",IF(F83="",IF(F82="",IFERROR(LEFT(F81,FIND("(",F81) - 2),F81),IFERROR(LEFT(F82,FIND("(",F82) - 2),F82)),IFERROR(LEFT(F83,FIND("(",F83) - 2),F83)),IFERROR(LEFT(F84,FIND("(",F84) - 2),F84)),IFERROR(LEFT(F85,FIND("(",F85) - 2),F85)),IFERROR(LEFT(F86,FIND("(",F86) - 2),F86)),IFERROR(LEFT(F87,FIND("(",F87) - 2),F87))</f>
        <v>#N/A</v>
      </c>
      <c r="G88" t="e">
        <f ca="1">TRIM(IF(LEFT(G87,1)=",",REPLACE(G87,1,1,""),SUBSTITUTE(G87,F88, "and " &amp; F88)))</f>
        <v>#N/A</v>
      </c>
      <c r="I88" t="str">
        <f t="shared" ca="1" si="4"/>
        <v>N/A</v>
      </c>
      <c r="J88" t="str">
        <f t="shared" si="5"/>
        <v>N/A</v>
      </c>
      <c r="K88" t="str">
        <f t="shared" si="6"/>
        <v>N/A</v>
      </c>
      <c r="L88" t="str">
        <f t="shared" si="7"/>
        <v>N/A</v>
      </c>
      <c r="M88" t="str">
        <f t="shared" ca="1" si="8"/>
        <v>N/A</v>
      </c>
      <c r="N88" t="str">
        <f t="shared" ca="1" si="9"/>
        <v>N/A</v>
      </c>
    </row>
    <row r="89" spans="1:14" x14ac:dyDescent="0.3">
      <c r="A89" s="1">
        <v>2</v>
      </c>
      <c r="B89" t="s">
        <v>149</v>
      </c>
      <c r="D89" t="str">
        <f ca="1">IF(COUNTIF(E70:E76,"=below average")&gt;0,"There are some indications that "&amp;D1&amp;" may be undervalued. The company has a lower " &amp; G88 &amp; " than the comparable average", "Inconclusive")</f>
        <v>Inconclusive</v>
      </c>
      <c r="I89" t="str">
        <f t="shared" ca="1" si="4"/>
        <v>N/A</v>
      </c>
      <c r="J89" t="str">
        <f t="shared" si="5"/>
        <v>N/A</v>
      </c>
      <c r="K89" t="str">
        <f t="shared" ca="1" si="6"/>
        <v>N/A</v>
      </c>
      <c r="L89" t="str">
        <f t="shared" si="7"/>
        <v>N/A</v>
      </c>
      <c r="M89" t="str">
        <f t="shared" si="8"/>
        <v>N/A</v>
      </c>
      <c r="N89" t="str">
        <f t="shared" si="9"/>
        <v>N/A</v>
      </c>
    </row>
    <row r="90" spans="1:14" x14ac:dyDescent="0.3">
      <c r="A90" s="1">
        <v>3</v>
      </c>
      <c r="B90" t="s">
        <v>151</v>
      </c>
      <c r="I90" t="str">
        <f t="shared" si="4"/>
        <v>N/A</v>
      </c>
      <c r="J90" t="str">
        <f t="shared" si="5"/>
        <v>N/A</v>
      </c>
      <c r="K90" t="str">
        <f t="shared" si="6"/>
        <v>N/A</v>
      </c>
      <c r="L90" t="str">
        <f t="shared" si="7"/>
        <v>N/A</v>
      </c>
      <c r="M90" t="str">
        <f t="shared" si="8"/>
        <v>N/A</v>
      </c>
      <c r="N90" t="str">
        <f t="shared" si="9"/>
        <v>N/A</v>
      </c>
    </row>
    <row r="91" spans="1:14" x14ac:dyDescent="0.3">
      <c r="A91" s="1">
        <v>4</v>
      </c>
      <c r="B91" t="s">
        <v>153</v>
      </c>
      <c r="I91" t="str">
        <f t="shared" si="4"/>
        <v>N/A</v>
      </c>
      <c r="J91" t="str">
        <f t="shared" si="5"/>
        <v>N/A</v>
      </c>
      <c r="K91" t="str">
        <f t="shared" si="6"/>
        <v>N/A</v>
      </c>
      <c r="L91" t="str">
        <f t="shared" si="7"/>
        <v>N/A</v>
      </c>
      <c r="M91" t="str">
        <f t="shared" si="8"/>
        <v>N/A</v>
      </c>
      <c r="N91" t="str">
        <f t="shared" si="9"/>
        <v>N/A</v>
      </c>
    </row>
    <row r="92" spans="1:14" x14ac:dyDescent="0.3">
      <c r="A92" s="1">
        <v>5</v>
      </c>
      <c r="B92" t="s">
        <v>155</v>
      </c>
      <c r="I92" t="str">
        <f t="shared" si="4"/>
        <v>N/A</v>
      </c>
      <c r="J92" t="str">
        <f t="shared" si="5"/>
        <v>N/A</v>
      </c>
      <c r="K92" t="str">
        <f t="shared" si="6"/>
        <v>N/A</v>
      </c>
      <c r="L92" t="str">
        <f t="shared" si="7"/>
        <v>N/A</v>
      </c>
      <c r="M92" t="str">
        <f t="shared" si="8"/>
        <v>N/A</v>
      </c>
      <c r="N92" t="str">
        <f t="shared" si="9"/>
        <v>N/A</v>
      </c>
    </row>
    <row r="93" spans="1:14" x14ac:dyDescent="0.3">
      <c r="A93" s="1">
        <v>6</v>
      </c>
      <c r="B93" t="s">
        <v>157</v>
      </c>
      <c r="I93" t="str">
        <f t="shared" si="4"/>
        <v>N/A</v>
      </c>
      <c r="J93" t="str">
        <f t="shared" si="5"/>
        <v>N/A</v>
      </c>
      <c r="K93" t="str">
        <f t="shared" si="6"/>
        <v>N/A</v>
      </c>
      <c r="L93" t="str">
        <f t="shared" si="7"/>
        <v>N/A</v>
      </c>
      <c r="M93" t="str">
        <f t="shared" si="8"/>
        <v>N/A</v>
      </c>
      <c r="N93" t="str">
        <f t="shared" si="9"/>
        <v>N/A</v>
      </c>
    </row>
    <row r="94" spans="1:14" x14ac:dyDescent="0.3">
      <c r="A94" s="1">
        <v>7</v>
      </c>
      <c r="B94" t="s">
        <v>158</v>
      </c>
      <c r="I94" t="str">
        <f t="shared" si="4"/>
        <v>N/A</v>
      </c>
      <c r="J94" t="str">
        <f t="shared" si="5"/>
        <v>N/A</v>
      </c>
      <c r="K94" t="str">
        <f t="shared" si="6"/>
        <v>N/A</v>
      </c>
      <c r="L94" t="str">
        <f t="shared" si="7"/>
        <v>N/A</v>
      </c>
      <c r="M94" t="str">
        <f t="shared" si="8"/>
        <v>N/A</v>
      </c>
      <c r="N94" t="str">
        <f t="shared" si="9"/>
        <v>N/A</v>
      </c>
    </row>
    <row r="95" spans="1:14" x14ac:dyDescent="0.3">
      <c r="I95" t="str">
        <f t="shared" si="4"/>
        <v>N/A</v>
      </c>
      <c r="J95" t="str">
        <f t="shared" si="5"/>
        <v>N/A</v>
      </c>
      <c r="K95" t="str">
        <f t="shared" si="6"/>
        <v>N/A</v>
      </c>
      <c r="L95" t="str">
        <f t="shared" si="7"/>
        <v>N/A</v>
      </c>
      <c r="M95" t="str">
        <f t="shared" si="8"/>
        <v>N/A</v>
      </c>
      <c r="N95" t="str">
        <f t="shared" si="9"/>
        <v>N/A</v>
      </c>
    </row>
    <row r="96" spans="1:14" x14ac:dyDescent="0.3">
      <c r="A96" s="1">
        <v>0</v>
      </c>
      <c r="B96" t="s">
        <v>159</v>
      </c>
      <c r="I96" t="str">
        <f t="shared" si="4"/>
        <v>N/A</v>
      </c>
      <c r="J96" t="str">
        <f t="shared" si="5"/>
        <v>N/A</v>
      </c>
      <c r="K96" t="str">
        <f t="shared" si="6"/>
        <v>N/A</v>
      </c>
      <c r="L96" t="str">
        <f t="shared" si="7"/>
        <v>N/A</v>
      </c>
      <c r="M96" t="str">
        <f t="shared" si="8"/>
        <v>N/A</v>
      </c>
      <c r="N96" t="str">
        <f t="shared" si="9"/>
        <v>N/A</v>
      </c>
    </row>
    <row r="97" spans="1:14" x14ac:dyDescent="0.3">
      <c r="A97" s="1">
        <v>1</v>
      </c>
      <c r="B97" t="s">
        <v>161</v>
      </c>
      <c r="I97" t="str">
        <f t="shared" si="4"/>
        <v>N/A</v>
      </c>
      <c r="J97" t="str">
        <f t="shared" si="5"/>
        <v>N/A</v>
      </c>
      <c r="K97" t="str">
        <f t="shared" si="6"/>
        <v>N/A</v>
      </c>
      <c r="L97" t="str">
        <f t="shared" si="7"/>
        <v>N/A</v>
      </c>
      <c r="M97" t="str">
        <f t="shared" si="8"/>
        <v>N/A</v>
      </c>
      <c r="N97" t="str">
        <f t="shared" si="9"/>
        <v>N/A</v>
      </c>
    </row>
    <row r="98" spans="1:14" x14ac:dyDescent="0.3">
      <c r="A98" s="1">
        <v>2</v>
      </c>
      <c r="B98" t="s">
        <v>163</v>
      </c>
      <c r="I98" t="str">
        <f t="shared" si="4"/>
        <v>N/A</v>
      </c>
      <c r="J98" t="str">
        <f t="shared" si="5"/>
        <v>N/A</v>
      </c>
      <c r="K98" t="str">
        <f t="shared" si="6"/>
        <v>N/A</v>
      </c>
      <c r="L98" t="str">
        <f t="shared" si="7"/>
        <v>N/A</v>
      </c>
      <c r="M98" t="str">
        <f t="shared" si="8"/>
        <v>N/A</v>
      </c>
      <c r="N98" t="str">
        <f t="shared" si="9"/>
        <v>N/A</v>
      </c>
    </row>
    <row r="99" spans="1:14" x14ac:dyDescent="0.3">
      <c r="A99" s="1">
        <v>3</v>
      </c>
      <c r="B99" t="s">
        <v>165</v>
      </c>
      <c r="I99" t="str">
        <f t="shared" si="4"/>
        <v>N/A</v>
      </c>
      <c r="J99" t="str">
        <f t="shared" si="5"/>
        <v>N/A</v>
      </c>
      <c r="K99" t="str">
        <f t="shared" si="6"/>
        <v>N/A</v>
      </c>
      <c r="L99" t="str">
        <f t="shared" si="7"/>
        <v>N/A</v>
      </c>
      <c r="M99" t="str">
        <f t="shared" si="8"/>
        <v>N/A</v>
      </c>
      <c r="N99" t="str">
        <f t="shared" si="9"/>
        <v>N/A</v>
      </c>
    </row>
    <row r="100" spans="1:14" x14ac:dyDescent="0.3">
      <c r="A100" s="1">
        <v>4</v>
      </c>
      <c r="B100" t="s">
        <v>167</v>
      </c>
      <c r="I100" t="str">
        <f t="shared" si="4"/>
        <v>N/A</v>
      </c>
      <c r="J100" t="str">
        <f t="shared" si="5"/>
        <v>N/A</v>
      </c>
      <c r="K100" t="str">
        <f t="shared" si="6"/>
        <v>N/A</v>
      </c>
      <c r="L100" t="str">
        <f t="shared" si="7"/>
        <v>N/A</v>
      </c>
      <c r="M100" t="str">
        <f t="shared" si="8"/>
        <v>N/A</v>
      </c>
      <c r="N100" t="str">
        <f t="shared" si="9"/>
        <v>N/A</v>
      </c>
    </row>
    <row r="101" spans="1:14" x14ac:dyDescent="0.3">
      <c r="A101" s="1">
        <v>5</v>
      </c>
      <c r="B101" t="s">
        <v>169</v>
      </c>
      <c r="I101" t="str">
        <f t="shared" si="4"/>
        <v>N/A</v>
      </c>
      <c r="J101" t="str">
        <f t="shared" si="5"/>
        <v>N/A</v>
      </c>
      <c r="K101" t="str">
        <f t="shared" si="6"/>
        <v>N/A</v>
      </c>
      <c r="L101" t="str">
        <f t="shared" si="7"/>
        <v>N/A</v>
      </c>
      <c r="M101" t="str">
        <f t="shared" si="8"/>
        <v>N/A</v>
      </c>
      <c r="N101" t="str">
        <f t="shared" si="9"/>
        <v>N/A</v>
      </c>
    </row>
    <row r="102" spans="1:14" x14ac:dyDescent="0.3">
      <c r="I102" t="str">
        <f t="shared" si="4"/>
        <v>N/A</v>
      </c>
      <c r="J102" t="str">
        <f t="shared" si="5"/>
        <v>N/A</v>
      </c>
      <c r="K102" t="str">
        <f t="shared" si="6"/>
        <v>N/A</v>
      </c>
      <c r="L102" t="str">
        <f t="shared" si="7"/>
        <v>N/A</v>
      </c>
      <c r="M102" t="str">
        <f t="shared" si="8"/>
        <v>N/A</v>
      </c>
      <c r="N102" t="str">
        <f t="shared" si="9"/>
        <v>N/A</v>
      </c>
    </row>
    <row r="103" spans="1:14" x14ac:dyDescent="0.3">
      <c r="A103" s="1">
        <v>0</v>
      </c>
      <c r="B103" t="s">
        <v>171</v>
      </c>
      <c r="I103" t="str">
        <f t="shared" si="4"/>
        <v>N/A</v>
      </c>
      <c r="J103" t="str">
        <f t="shared" si="5"/>
        <v>N/A</v>
      </c>
      <c r="K103" t="str">
        <f t="shared" si="6"/>
        <v>N/A</v>
      </c>
      <c r="L103" t="str">
        <f t="shared" si="7"/>
        <v>N/A</v>
      </c>
      <c r="M103" t="str">
        <f t="shared" si="8"/>
        <v>N/A</v>
      </c>
      <c r="N103" t="str">
        <f t="shared" si="9"/>
        <v>N/A</v>
      </c>
    </row>
    <row r="104" spans="1:14" x14ac:dyDescent="0.3">
      <c r="A104" s="1">
        <v>1</v>
      </c>
      <c r="B104" t="s">
        <v>173</v>
      </c>
      <c r="I104" t="str">
        <f t="shared" si="4"/>
        <v>N/A</v>
      </c>
      <c r="J104" t="str">
        <f t="shared" si="5"/>
        <v>N/A</v>
      </c>
      <c r="K104" t="str">
        <f t="shared" si="6"/>
        <v>N/A</v>
      </c>
      <c r="L104" t="str">
        <f t="shared" si="7"/>
        <v>N/A</v>
      </c>
      <c r="M104" t="str">
        <f t="shared" si="8"/>
        <v>N/A</v>
      </c>
      <c r="N104" t="str">
        <f t="shared" si="9"/>
        <v>N/A</v>
      </c>
    </row>
    <row r="105" spans="1:14" x14ac:dyDescent="0.3">
      <c r="I105" t="str">
        <f t="shared" si="4"/>
        <v>N/A</v>
      </c>
      <c r="J105" t="str">
        <f t="shared" si="5"/>
        <v>N/A</v>
      </c>
      <c r="K105" t="str">
        <f t="shared" si="6"/>
        <v>N/A</v>
      </c>
      <c r="L105" t="str">
        <f t="shared" si="7"/>
        <v>N/A</v>
      </c>
      <c r="M105" t="str">
        <f t="shared" si="8"/>
        <v>N/A</v>
      </c>
      <c r="N105" t="str">
        <f t="shared" si="9"/>
        <v>N/A</v>
      </c>
    </row>
    <row r="106" spans="1:14" x14ac:dyDescent="0.3">
      <c r="A106" s="1">
        <v>0</v>
      </c>
      <c r="B106" t="s">
        <v>23</v>
      </c>
      <c r="I106" t="str">
        <f t="shared" si="4"/>
        <v>N/A</v>
      </c>
      <c r="J106" t="str">
        <f t="shared" si="5"/>
        <v>N/A</v>
      </c>
      <c r="K106" t="str">
        <f t="shared" si="6"/>
        <v>N/A</v>
      </c>
      <c r="L106" t="str">
        <f t="shared" si="7"/>
        <v>N/A</v>
      </c>
      <c r="M106" t="str">
        <f t="shared" si="8"/>
        <v>N/A</v>
      </c>
      <c r="N106" t="str">
        <f t="shared" si="9"/>
        <v>N/A</v>
      </c>
    </row>
    <row r="107" spans="1:14" x14ac:dyDescent="0.3">
      <c r="A107" s="1">
        <v>1</v>
      </c>
      <c r="B107" t="s">
        <v>175</v>
      </c>
      <c r="I107" t="str">
        <f t="shared" si="4"/>
        <v>N/A</v>
      </c>
      <c r="J107" t="str">
        <f t="shared" si="5"/>
        <v>N/A</v>
      </c>
      <c r="K107" t="str">
        <f t="shared" si="6"/>
        <v>N/A</v>
      </c>
      <c r="L107" t="str">
        <f t="shared" si="7"/>
        <v>N/A</v>
      </c>
      <c r="M107" t="str">
        <f t="shared" si="8"/>
        <v>N/A</v>
      </c>
      <c r="N107" t="str">
        <f t="shared" si="9"/>
        <v>N/A</v>
      </c>
    </row>
    <row r="108" spans="1:14" x14ac:dyDescent="0.3">
      <c r="A108" s="1">
        <v>2</v>
      </c>
      <c r="B108" t="s">
        <v>177</v>
      </c>
      <c r="I108" t="str">
        <f t="shared" si="4"/>
        <v>N/A</v>
      </c>
      <c r="J108" t="str">
        <f t="shared" si="5"/>
        <v>N/A</v>
      </c>
      <c r="K108" t="str">
        <f t="shared" si="6"/>
        <v>N/A</v>
      </c>
      <c r="L108" t="str">
        <f t="shared" si="7"/>
        <v>N/A</v>
      </c>
      <c r="M108" t="str">
        <f t="shared" si="8"/>
        <v>N/A</v>
      </c>
      <c r="N108" t="str">
        <f t="shared" si="9"/>
        <v>N/A</v>
      </c>
    </row>
    <row r="109" spans="1:14" x14ac:dyDescent="0.3">
      <c r="A109" s="1">
        <v>3</v>
      </c>
      <c r="B109" t="s">
        <v>179</v>
      </c>
      <c r="C109">
        <v>71.5</v>
      </c>
      <c r="I109" t="str">
        <f t="shared" si="4"/>
        <v>N/A</v>
      </c>
      <c r="J109">
        <f t="shared" si="5"/>
        <v>71.5</v>
      </c>
      <c r="K109" t="str">
        <f t="shared" si="6"/>
        <v>N/A</v>
      </c>
      <c r="L109" t="str">
        <f t="shared" si="7"/>
        <v>N/A</v>
      </c>
      <c r="M109" t="str">
        <f t="shared" si="8"/>
        <v>N/A</v>
      </c>
      <c r="N109" t="str">
        <f t="shared" si="9"/>
        <v>N/A</v>
      </c>
    </row>
    <row r="110" spans="1:14" x14ac:dyDescent="0.3">
      <c r="A110" s="1">
        <v>4</v>
      </c>
      <c r="B110" t="s">
        <v>181</v>
      </c>
      <c r="C110">
        <v>0.7</v>
      </c>
      <c r="I110" t="str">
        <f t="shared" si="4"/>
        <v>N/A</v>
      </c>
      <c r="J110">
        <f t="shared" si="5"/>
        <v>0.7</v>
      </c>
      <c r="K110" t="str">
        <f t="shared" si="6"/>
        <v>N/A</v>
      </c>
      <c r="L110" t="str">
        <f t="shared" si="7"/>
        <v>N/A</v>
      </c>
      <c r="M110" t="str">
        <f t="shared" si="8"/>
        <v>N/A</v>
      </c>
      <c r="N110" t="str">
        <f t="shared" si="9"/>
        <v>N/A</v>
      </c>
    </row>
    <row r="111" spans="1:14" x14ac:dyDescent="0.3">
      <c r="A111" s="1">
        <v>5</v>
      </c>
      <c r="B111" t="s">
        <v>183</v>
      </c>
      <c r="C111">
        <v>0.71799999999999997</v>
      </c>
      <c r="I111" t="str">
        <f t="shared" si="4"/>
        <v>N/A</v>
      </c>
      <c r="J111">
        <f t="shared" si="5"/>
        <v>0.71799999999999997</v>
      </c>
      <c r="K111" t="str">
        <f t="shared" si="6"/>
        <v>N/A</v>
      </c>
      <c r="L111" t="str">
        <f t="shared" si="7"/>
        <v>N/A</v>
      </c>
      <c r="M111" t="str">
        <f t="shared" si="8"/>
        <v>N/A</v>
      </c>
      <c r="N111" t="str">
        <f t="shared" si="9"/>
        <v>N/A</v>
      </c>
    </row>
    <row r="112" spans="1:14" x14ac:dyDescent="0.3">
      <c r="A112" s="1">
        <v>6</v>
      </c>
      <c r="B112" t="s">
        <v>185</v>
      </c>
      <c r="C112">
        <v>0.79099999999999993</v>
      </c>
      <c r="I112" t="str">
        <f t="shared" si="4"/>
        <v>N/A</v>
      </c>
      <c r="J112">
        <f t="shared" si="5"/>
        <v>0.79100000000000004</v>
      </c>
      <c r="K112" t="str">
        <f t="shared" si="6"/>
        <v>N/A</v>
      </c>
      <c r="L112" t="str">
        <f t="shared" si="7"/>
        <v>N/A</v>
      </c>
      <c r="M112" t="str">
        <f t="shared" si="8"/>
        <v>N/A</v>
      </c>
      <c r="N112" t="str">
        <f t="shared" si="9"/>
        <v>N/A</v>
      </c>
    </row>
    <row r="113" spans="1:14" x14ac:dyDescent="0.3">
      <c r="I113" t="str">
        <f t="shared" si="4"/>
        <v>N/A</v>
      </c>
      <c r="J113" t="str">
        <f t="shared" si="5"/>
        <v>N/A</v>
      </c>
      <c r="K113" t="str">
        <f t="shared" si="6"/>
        <v>N/A</v>
      </c>
      <c r="L113" t="str">
        <f t="shared" si="7"/>
        <v>N/A</v>
      </c>
      <c r="M113" t="str">
        <f t="shared" si="8"/>
        <v>N/A</v>
      </c>
      <c r="N113" t="str">
        <f t="shared" si="9"/>
        <v>N/A</v>
      </c>
    </row>
    <row r="114" spans="1:14" x14ac:dyDescent="0.3">
      <c r="A114" s="1">
        <v>0</v>
      </c>
      <c r="B114" t="s">
        <v>187</v>
      </c>
      <c r="C114" t="s">
        <v>10878</v>
      </c>
      <c r="I114" t="str">
        <f t="shared" si="4"/>
        <v>N/A</v>
      </c>
      <c r="J114">
        <f t="shared" si="5"/>
        <v>4220</v>
      </c>
      <c r="K114" t="str">
        <f t="shared" si="6"/>
        <v>N/A</v>
      </c>
      <c r="L114" t="str">
        <f t="shared" si="7"/>
        <v>N/A</v>
      </c>
      <c r="M114" t="str">
        <f t="shared" si="8"/>
        <v>N/A</v>
      </c>
      <c r="N114" t="str">
        <f t="shared" si="9"/>
        <v>N/A</v>
      </c>
    </row>
    <row r="115" spans="1:14" x14ac:dyDescent="0.3">
      <c r="A115" s="1">
        <v>1</v>
      </c>
      <c r="B115" t="s">
        <v>189</v>
      </c>
      <c r="C115" t="s">
        <v>10879</v>
      </c>
      <c r="I115" t="str">
        <f t="shared" si="4"/>
        <v>N/A</v>
      </c>
      <c r="J115">
        <f t="shared" si="5"/>
        <v>23420</v>
      </c>
      <c r="K115" t="str">
        <f t="shared" si="6"/>
        <v>N/A</v>
      </c>
      <c r="L115" t="str">
        <f t="shared" si="7"/>
        <v>N/A</v>
      </c>
      <c r="M115" t="str">
        <f t="shared" si="8"/>
        <v>N/A</v>
      </c>
      <c r="N115" t="str">
        <f t="shared" si="9"/>
        <v>N/A</v>
      </c>
    </row>
    <row r="116" spans="1:14" x14ac:dyDescent="0.3">
      <c r="A116" s="1">
        <v>2</v>
      </c>
      <c r="B116" t="s">
        <v>191</v>
      </c>
      <c r="I116" t="str">
        <f t="shared" si="4"/>
        <v>N/A</v>
      </c>
      <c r="J116" t="str">
        <f t="shared" si="5"/>
        <v>N/A</v>
      </c>
      <c r="K116" t="str">
        <f t="shared" si="6"/>
        <v>N/A</v>
      </c>
      <c r="L116" t="str">
        <f t="shared" si="7"/>
        <v>N/A</v>
      </c>
      <c r="M116" t="str">
        <f t="shared" si="8"/>
        <v>N/A</v>
      </c>
      <c r="N116" t="str">
        <f t="shared" si="9"/>
        <v>N/A</v>
      </c>
    </row>
    <row r="117" spans="1:14" x14ac:dyDescent="0.3">
      <c r="A117" s="1">
        <v>3</v>
      </c>
      <c r="B117" t="s">
        <v>193</v>
      </c>
      <c r="I117" t="str">
        <f t="shared" si="4"/>
        <v>N/A</v>
      </c>
      <c r="J117" t="str">
        <f t="shared" si="5"/>
        <v>N/A</v>
      </c>
      <c r="K117" t="str">
        <f t="shared" si="6"/>
        <v>N/A</v>
      </c>
      <c r="L117" t="str">
        <f t="shared" si="7"/>
        <v>N/A</v>
      </c>
      <c r="M117" t="str">
        <f t="shared" si="8"/>
        <v>N/A</v>
      </c>
      <c r="N117" t="str">
        <f t="shared" si="9"/>
        <v>N/A</v>
      </c>
    </row>
    <row r="118" spans="1:14" x14ac:dyDescent="0.3">
      <c r="A118" s="1">
        <v>4</v>
      </c>
      <c r="B118" t="s">
        <v>195</v>
      </c>
      <c r="I118" t="str">
        <f t="shared" si="4"/>
        <v>N/A</v>
      </c>
      <c r="J118" t="str">
        <f t="shared" si="5"/>
        <v>N/A</v>
      </c>
      <c r="K118" t="str">
        <f t="shared" si="6"/>
        <v>N/A</v>
      </c>
      <c r="L118" t="str">
        <f t="shared" si="7"/>
        <v>N/A</v>
      </c>
      <c r="M118" t="str">
        <f t="shared" si="8"/>
        <v>N/A</v>
      </c>
      <c r="N118" t="str">
        <f t="shared" si="9"/>
        <v>N/A</v>
      </c>
    </row>
    <row r="119" spans="1:14" x14ac:dyDescent="0.3">
      <c r="A119" s="1">
        <v>5</v>
      </c>
      <c r="B119" t="s">
        <v>197</v>
      </c>
      <c r="I119" t="str">
        <f t="shared" si="4"/>
        <v>N/A</v>
      </c>
      <c r="J119" t="str">
        <f t="shared" si="5"/>
        <v>N/A</v>
      </c>
      <c r="K119" t="str">
        <f t="shared" si="6"/>
        <v>N/A</v>
      </c>
      <c r="L119" t="str">
        <f t="shared" si="7"/>
        <v>N/A</v>
      </c>
      <c r="M119" t="str">
        <f t="shared" si="8"/>
        <v>N/A</v>
      </c>
      <c r="N119" t="str">
        <f t="shared" si="9"/>
        <v>N/A</v>
      </c>
    </row>
    <row r="120" spans="1:14" x14ac:dyDescent="0.3">
      <c r="A120" s="1">
        <v>6</v>
      </c>
      <c r="B120" t="s">
        <v>199</v>
      </c>
      <c r="I120" t="str">
        <f t="shared" si="4"/>
        <v>N/A</v>
      </c>
      <c r="J120" t="str">
        <f t="shared" si="5"/>
        <v>N/A</v>
      </c>
      <c r="K120" t="str">
        <f t="shared" si="6"/>
        <v>N/A</v>
      </c>
      <c r="L120" t="str">
        <f t="shared" si="7"/>
        <v>N/A</v>
      </c>
      <c r="M120" t="str">
        <f t="shared" si="8"/>
        <v>N/A</v>
      </c>
      <c r="N120" t="str">
        <f t="shared" si="9"/>
        <v>N/A</v>
      </c>
    </row>
    <row r="121" spans="1:14" x14ac:dyDescent="0.3">
      <c r="A121" s="1">
        <v>7</v>
      </c>
      <c r="B121" t="s">
        <v>201</v>
      </c>
      <c r="I121" t="str">
        <f t="shared" si="4"/>
        <v>N/A</v>
      </c>
      <c r="J121" t="str">
        <f t="shared" si="5"/>
        <v>N/A</v>
      </c>
      <c r="K121" t="str">
        <f t="shared" si="6"/>
        <v>N/A</v>
      </c>
      <c r="L121" t="str">
        <f t="shared" si="7"/>
        <v>N/A</v>
      </c>
      <c r="M121" t="str">
        <f t="shared" si="8"/>
        <v>N/A</v>
      </c>
      <c r="N121" t="str">
        <f t="shared" si="9"/>
        <v>N/A</v>
      </c>
    </row>
    <row r="122" spans="1:14" x14ac:dyDescent="0.3">
      <c r="A122" s="1">
        <v>8</v>
      </c>
      <c r="B122" t="s">
        <v>203</v>
      </c>
      <c r="I122" t="str">
        <f t="shared" si="4"/>
        <v>N/A</v>
      </c>
      <c r="J122" t="str">
        <f t="shared" si="5"/>
        <v>N/A</v>
      </c>
      <c r="K122" t="str">
        <f t="shared" si="6"/>
        <v>N/A</v>
      </c>
      <c r="L122" t="str">
        <f t="shared" si="7"/>
        <v>N/A</v>
      </c>
      <c r="M122" t="str">
        <f t="shared" si="8"/>
        <v>N/A</v>
      </c>
      <c r="N122" t="str">
        <f t="shared" si="9"/>
        <v>N/A</v>
      </c>
    </row>
    <row r="123" spans="1:14" x14ac:dyDescent="0.3">
      <c r="A123" s="1">
        <v>9</v>
      </c>
      <c r="B123" t="s">
        <v>205</v>
      </c>
      <c r="I123" t="str">
        <f t="shared" si="4"/>
        <v>N/A</v>
      </c>
      <c r="J123" t="str">
        <f t="shared" si="5"/>
        <v>N/A</v>
      </c>
      <c r="K123" t="str">
        <f t="shared" si="6"/>
        <v>N/A</v>
      </c>
      <c r="L123" t="str">
        <f t="shared" si="7"/>
        <v>N/A</v>
      </c>
      <c r="M123" t="str">
        <f t="shared" si="8"/>
        <v>N/A</v>
      </c>
      <c r="N123" t="str">
        <f t="shared" si="9"/>
        <v>N/A</v>
      </c>
    </row>
    <row r="124" spans="1:14" x14ac:dyDescent="0.3">
      <c r="I124" t="str">
        <f t="shared" ref="I124:I187" si="15">IF(AND(K124&gt; J124, L124&gt; K124, M124&gt; L124, N124&gt; M124), "pos_trend", IF(AND(K124&lt; J124, L124&lt; K124, M124&lt; L124, N124&lt; M124), "neg_trend", "N/A"))</f>
        <v>N/A</v>
      </c>
      <c r="J124" t="str">
        <f t="shared" ref="J124:J187" si="16">IFERROR(IF(TRIM(C124)="-", "N/A", IF(RIGHT(C124,1)=")",IF(RIGHT(C124,2)="T)",-1000000000000*VALUE(MID(C124,2,LEN(C124)-3)),IF(RIGHT(C124,2)="M)",-1000000*VALUE(MID(C124,2,LEN(C124)-3)),IF(RIGHT(C124,2)="B)",-1000000000*VALUE(MID(C124,2,LEN(C124)-3)),IF(RIGHT(C124,2)="k)",-1000*VALUE(MID(C124,2,LEN(C124)-3)),VALUE(SUBSTITUTE(C124,",","")))))),IF(RIGHT(C124,1)="T",1000000000000*VALUE(LEFT(C124,LEN(C124)-1)),IF(RIGHT(C124,1)="M",1000000*VALUE(LEFT(C124,LEN(C124)-1)),IF(RIGHT(C124,1)="B",1000000000*VALUE(LEFT(C124,LEN(C124)-1)),IF(RIGHT(C124,1)="%",0.01*VALUE(LEFT(C124,LEN(C124)-1)),IF(RIGHT(C124,1)="k",1000*VALUE(LEFT(C124,LEN(C124)-1)),VALUE(SUBSTITUTE(C124,",",""))))))))),"N/A")</f>
        <v>N/A</v>
      </c>
      <c r="K124" t="str">
        <f t="shared" ref="K124:K187" si="17">IFERROR(IF(TRIM(D124)="-", "N/A", IF(RIGHT(D124,1)=")",IF(RIGHT(D124,2)="T)",-1000000000000*VALUE(MID(D124,2,LEN(D124)-3)),IF(RIGHT(D124,2)="M)",-1000000*VALUE(MID(D124,2,LEN(D124)-3)),IF(RIGHT(D124,2)="B)",-1000000000*VALUE(MID(D124,2,LEN(D124)-3)),IF(RIGHT(D124,2)="k)",-1000*VALUE(MID(D124,2,LEN(D124)-3)),VALUE(SUBSTITUTE(D124,",","")))))),IF(RIGHT(D124,1)="T",1000000000000*VALUE(LEFT(D124,LEN(D124)-1)),IF(RIGHT(D124,1)="M",1000000*VALUE(LEFT(D124,LEN(D124)-1)),IF(RIGHT(D124,1)="B",1000000000*VALUE(LEFT(D124,LEN(D124)-1)),IF(RIGHT(D124,1)="%",0.01*VALUE(LEFT(D124,LEN(D124)-1)),IF(RIGHT(D124,1)="k",1000*VALUE(LEFT(D124,LEN(D124)-1)),VALUE(SUBSTITUTE(D124,",",""))))))))),"N/A")</f>
        <v>N/A</v>
      </c>
      <c r="L124" t="str">
        <f t="shared" ref="L124:L187" si="18">IFERROR(IF(TRIM(E124)="-", "N/A", IF(RIGHT(E124,1)=")",IF(RIGHT(E124,2)="T)",-1000000000000*VALUE(MID(E124,2,LEN(E124)-3)),IF(RIGHT(E124,2)="M)",-1000000*VALUE(MID(E124,2,LEN(E124)-3)),IF(RIGHT(E124,2)="B)",-1000000000*VALUE(MID(E124,2,LEN(E124)-3)),IF(RIGHT(E124,2)="k)",-1000*VALUE(MID(E124,2,LEN(E124)-3)),VALUE(SUBSTITUTE(E124,",","")))))),IF(RIGHT(E124,1)="T",1000000000000*VALUE(LEFT(E124,LEN(E124)-1)),IF(RIGHT(E124,1)="M",1000000*VALUE(LEFT(E124,LEN(E124)-1)),IF(RIGHT(E124,1)="B",1000000000*VALUE(LEFT(E124,LEN(E124)-1)),IF(RIGHT(E124,1)="%",0.01*VALUE(LEFT(E124,LEN(E124)-1)),IF(RIGHT(E124,1)="k",1000*VALUE(LEFT(E124,LEN(E124)-1)),VALUE(SUBSTITUTE(E124,",",""))))))))),"N/A")</f>
        <v>N/A</v>
      </c>
      <c r="M124" t="str">
        <f t="shared" ref="M124:M187" si="19">IFERROR(IF(TRIM(F124)="-", "N/A", IF(RIGHT(F124,1)=")",IF(RIGHT(F124,2)="T)",-1000000000000*VALUE(MID(F124,2,LEN(F124)-3)),IF(RIGHT(F124,2)="M)",-1000000*VALUE(MID(F124,2,LEN(F124)-3)),IF(RIGHT(F124,2)="B)",-1000000000*VALUE(MID(F124,2,LEN(F124)-3)),IF(RIGHT(F124,2)="k)",-1000*VALUE(MID(F124,2,LEN(F124)-3)),VALUE(SUBSTITUTE(F124,",","")))))),IF(RIGHT(F124,1)="T",1000000000000*VALUE(LEFT(F124,LEN(F124)-1)),IF(RIGHT(F124,1)="M",1000000*VALUE(LEFT(F124,LEN(F124)-1)),IF(RIGHT(F124,1)="B",1000000000*VALUE(LEFT(F124,LEN(F124)-1)),IF(RIGHT(F124,1)="%",0.01*VALUE(LEFT(F124,LEN(F124)-1)),IF(RIGHT(F124,1)="k",1000*VALUE(LEFT(F124,LEN(F124)-1)),VALUE(SUBSTITUTE(F124,",",""))))))))),"N/A")</f>
        <v>N/A</v>
      </c>
      <c r="N124" t="str">
        <f t="shared" ref="N124:N187" si="20">IFERROR(IF(TRIM(G124)="-", "N/A", IF(RIGHT(G124,1)=")",IF(RIGHT(G124,2)="T)",-1000000000000*VALUE(MID(G124,2,LEN(G124)-3)),IF(RIGHT(G124,2)="M)",-1000000*VALUE(MID(G124,2,LEN(G124)-3)),IF(RIGHT(G124,2)="B)",-1000000000*VALUE(MID(G124,2,LEN(G124)-3)),IF(RIGHT(G124,2)="k)",-1000*VALUE(MID(G124,2,LEN(G124)-3)),VALUE(SUBSTITUTE(G124,",","")))))),IF(RIGHT(G124,1)="T",1000000000000*VALUE(LEFT(G124,LEN(G124)-1)),IF(RIGHT(G124,1)="M",1000000*VALUE(LEFT(G124,LEN(G124)-1)),IF(RIGHT(G124,1)="B",1000000000*VALUE(LEFT(G124,LEN(G124)-1)),IF(RIGHT(G124,1)="%",0.01*VALUE(LEFT(G124,LEN(G124)-1)),IF(RIGHT(G124,1)="k",1000*VALUE(LEFT(G124,LEN(G124)-1)),VALUE(SUBSTITUTE(G124,",",""))))))))),"N/A")</f>
        <v>N/A</v>
      </c>
    </row>
    <row r="125" spans="1:14" x14ac:dyDescent="0.3">
      <c r="A125" s="1">
        <v>0</v>
      </c>
      <c r="B125" t="s">
        <v>207</v>
      </c>
      <c r="I125" t="str">
        <f t="shared" si="15"/>
        <v>N/A</v>
      </c>
      <c r="J125" t="str">
        <f t="shared" si="16"/>
        <v>N/A</v>
      </c>
      <c r="K125" t="str">
        <f t="shared" si="17"/>
        <v>N/A</v>
      </c>
      <c r="L125" t="str">
        <f t="shared" si="18"/>
        <v>N/A</v>
      </c>
      <c r="M125" t="str">
        <f t="shared" si="19"/>
        <v>N/A</v>
      </c>
      <c r="N125" t="str">
        <f t="shared" si="20"/>
        <v>N/A</v>
      </c>
    </row>
    <row r="126" spans="1:14" x14ac:dyDescent="0.3">
      <c r="A126" s="1">
        <v>1</v>
      </c>
      <c r="B126" t="s">
        <v>208</v>
      </c>
      <c r="I126" t="str">
        <f t="shared" si="15"/>
        <v>N/A</v>
      </c>
      <c r="J126" t="str">
        <f t="shared" si="16"/>
        <v>N/A</v>
      </c>
      <c r="K126" t="str">
        <f t="shared" si="17"/>
        <v>N/A</v>
      </c>
      <c r="L126" t="str">
        <f t="shared" si="18"/>
        <v>N/A</v>
      </c>
      <c r="M126" t="str">
        <f t="shared" si="19"/>
        <v>N/A</v>
      </c>
      <c r="N126" t="str">
        <f t="shared" si="20"/>
        <v>N/A</v>
      </c>
    </row>
    <row r="127" spans="1:14" x14ac:dyDescent="0.3">
      <c r="A127" s="1">
        <v>2</v>
      </c>
      <c r="B127" t="s">
        <v>209</v>
      </c>
      <c r="C127" t="s">
        <v>85</v>
      </c>
      <c r="I127" t="str">
        <f t="shared" si="15"/>
        <v>N/A</v>
      </c>
      <c r="J127">
        <f t="shared" si="16"/>
        <v>0.05</v>
      </c>
      <c r="K127" t="str">
        <f t="shared" si="17"/>
        <v>N/A</v>
      </c>
      <c r="L127" t="str">
        <f t="shared" si="18"/>
        <v>N/A</v>
      </c>
      <c r="M127" t="str">
        <f t="shared" si="19"/>
        <v>N/A</v>
      </c>
      <c r="N127" t="str">
        <f t="shared" si="20"/>
        <v>N/A</v>
      </c>
    </row>
    <row r="128" spans="1:14" x14ac:dyDescent="0.3">
      <c r="A128" s="1">
        <v>3</v>
      </c>
      <c r="B128" t="s">
        <v>210</v>
      </c>
      <c r="C128" t="s">
        <v>10880</v>
      </c>
      <c r="I128" t="str">
        <f t="shared" si="15"/>
        <v>N/A</v>
      </c>
      <c r="J128">
        <f t="shared" si="16"/>
        <v>7.000000000000001E-4</v>
      </c>
      <c r="K128" t="str">
        <f t="shared" si="17"/>
        <v>N/A</v>
      </c>
      <c r="L128" t="str">
        <f t="shared" si="18"/>
        <v>N/A</v>
      </c>
      <c r="M128" t="str">
        <f t="shared" si="19"/>
        <v>N/A</v>
      </c>
      <c r="N128" t="str">
        <f t="shared" si="20"/>
        <v>N/A</v>
      </c>
    </row>
    <row r="129" spans="1:14" x14ac:dyDescent="0.3">
      <c r="A129" s="1">
        <v>4</v>
      </c>
      <c r="B129" t="s">
        <v>211</v>
      </c>
      <c r="I129" t="str">
        <f t="shared" si="15"/>
        <v>N/A</v>
      </c>
      <c r="J129" t="str">
        <f t="shared" si="16"/>
        <v>N/A</v>
      </c>
      <c r="K129" t="str">
        <f t="shared" si="17"/>
        <v>N/A</v>
      </c>
      <c r="L129" t="str">
        <f t="shared" si="18"/>
        <v>N/A</v>
      </c>
      <c r="M129" t="str">
        <f t="shared" si="19"/>
        <v>N/A</v>
      </c>
      <c r="N129" t="str">
        <f t="shared" si="20"/>
        <v>N/A</v>
      </c>
    </row>
    <row r="130" spans="1:14" x14ac:dyDescent="0.3">
      <c r="A130" s="1">
        <v>5</v>
      </c>
      <c r="B130" t="s">
        <v>212</v>
      </c>
      <c r="I130" t="str">
        <f t="shared" si="15"/>
        <v>N/A</v>
      </c>
      <c r="J130" t="str">
        <f t="shared" si="16"/>
        <v>N/A</v>
      </c>
      <c r="K130" t="str">
        <f t="shared" si="17"/>
        <v>N/A</v>
      </c>
      <c r="L130" t="str">
        <f t="shared" si="18"/>
        <v>N/A</v>
      </c>
      <c r="M130" t="str">
        <f t="shared" si="19"/>
        <v>N/A</v>
      </c>
      <c r="N130" t="str">
        <f t="shared" si="20"/>
        <v>N/A</v>
      </c>
    </row>
    <row r="131" spans="1:14" x14ac:dyDescent="0.3">
      <c r="A131" s="1">
        <v>6</v>
      </c>
      <c r="B131" t="s">
        <v>213</v>
      </c>
      <c r="I131" t="str">
        <f t="shared" si="15"/>
        <v>N/A</v>
      </c>
      <c r="J131" t="str">
        <f t="shared" si="16"/>
        <v>N/A</v>
      </c>
      <c r="K131" t="str">
        <f t="shared" si="17"/>
        <v>N/A</v>
      </c>
      <c r="L131" t="str">
        <f t="shared" si="18"/>
        <v>N/A</v>
      </c>
      <c r="M131" t="str">
        <f t="shared" si="19"/>
        <v>N/A</v>
      </c>
      <c r="N131" t="str">
        <f t="shared" si="20"/>
        <v>N/A</v>
      </c>
    </row>
    <row r="132" spans="1:14" x14ac:dyDescent="0.3">
      <c r="A132" s="1">
        <v>7</v>
      </c>
      <c r="B132" t="s">
        <v>214</v>
      </c>
      <c r="I132" t="str">
        <f t="shared" si="15"/>
        <v>N/A</v>
      </c>
      <c r="J132" t="str">
        <f t="shared" si="16"/>
        <v>N/A</v>
      </c>
      <c r="K132" t="str">
        <f t="shared" si="17"/>
        <v>N/A</v>
      </c>
      <c r="L132" t="str">
        <f t="shared" si="18"/>
        <v>N/A</v>
      </c>
      <c r="M132" t="str">
        <f t="shared" si="19"/>
        <v>N/A</v>
      </c>
      <c r="N132" t="str">
        <f t="shared" si="20"/>
        <v>N/A</v>
      </c>
    </row>
    <row r="133" spans="1:14" x14ac:dyDescent="0.3">
      <c r="A133" s="1">
        <v>8</v>
      </c>
      <c r="B133" t="s">
        <v>215</v>
      </c>
      <c r="I133" t="str">
        <f t="shared" si="15"/>
        <v>N/A</v>
      </c>
      <c r="J133" t="str">
        <f t="shared" si="16"/>
        <v>N/A</v>
      </c>
      <c r="K133" t="str">
        <f t="shared" si="17"/>
        <v>N/A</v>
      </c>
      <c r="L133" t="str">
        <f t="shared" si="18"/>
        <v>N/A</v>
      </c>
      <c r="M133" t="str">
        <f t="shared" si="19"/>
        <v>N/A</v>
      </c>
      <c r="N133" t="str">
        <f t="shared" si="20"/>
        <v>N/A</v>
      </c>
    </row>
    <row r="134" spans="1:14" x14ac:dyDescent="0.3">
      <c r="A134" s="1">
        <v>9</v>
      </c>
      <c r="B134" t="s">
        <v>217</v>
      </c>
      <c r="I134" t="str">
        <f t="shared" si="15"/>
        <v>N/A</v>
      </c>
      <c r="J134" t="str">
        <f t="shared" si="16"/>
        <v>N/A</v>
      </c>
      <c r="K134" t="str">
        <f t="shared" si="17"/>
        <v>N/A</v>
      </c>
      <c r="L134" t="str">
        <f t="shared" si="18"/>
        <v>N/A</v>
      </c>
      <c r="M134" t="str">
        <f t="shared" si="19"/>
        <v>N/A</v>
      </c>
      <c r="N134" t="str">
        <f t="shared" si="20"/>
        <v>N/A</v>
      </c>
    </row>
    <row r="135" spans="1:14" x14ac:dyDescent="0.3">
      <c r="I135" t="str">
        <f t="shared" si="15"/>
        <v>N/A</v>
      </c>
      <c r="J135" t="str">
        <f t="shared" si="16"/>
        <v>N/A</v>
      </c>
      <c r="K135" t="str">
        <f t="shared" si="17"/>
        <v>N/A</v>
      </c>
      <c r="L135" t="str">
        <f t="shared" si="18"/>
        <v>N/A</v>
      </c>
      <c r="M135" t="str">
        <f t="shared" si="19"/>
        <v>N/A</v>
      </c>
      <c r="N135" t="str">
        <f t="shared" si="20"/>
        <v>N/A</v>
      </c>
    </row>
    <row r="136" spans="1:14" x14ac:dyDescent="0.3">
      <c r="I136" t="str">
        <f t="shared" si="15"/>
        <v>N/A</v>
      </c>
      <c r="J136" t="str">
        <f t="shared" si="16"/>
        <v>N/A</v>
      </c>
      <c r="K136" t="str">
        <f t="shared" si="17"/>
        <v>N/A</v>
      </c>
      <c r="L136" t="str">
        <f t="shared" si="18"/>
        <v>N/A</v>
      </c>
      <c r="M136" t="str">
        <f t="shared" si="19"/>
        <v>N/A</v>
      </c>
      <c r="N136" t="str">
        <f t="shared" si="20"/>
        <v>N/A</v>
      </c>
    </row>
    <row r="137" spans="1:14" x14ac:dyDescent="0.3">
      <c r="I137" t="str">
        <f t="shared" si="15"/>
        <v>N/A</v>
      </c>
      <c r="J137" t="str">
        <f t="shared" si="16"/>
        <v>N/A</v>
      </c>
      <c r="K137" t="str">
        <f t="shared" si="17"/>
        <v>N/A</v>
      </c>
      <c r="L137" t="str">
        <f t="shared" si="18"/>
        <v>N/A</v>
      </c>
      <c r="M137" t="str">
        <f t="shared" si="19"/>
        <v>N/A</v>
      </c>
      <c r="N137" t="str">
        <f t="shared" si="20"/>
        <v>N/A</v>
      </c>
    </row>
    <row r="138" spans="1:14" x14ac:dyDescent="0.3">
      <c r="I138" t="str">
        <f t="shared" si="15"/>
        <v>N/A</v>
      </c>
      <c r="J138" t="str">
        <f t="shared" si="16"/>
        <v>N/A</v>
      </c>
      <c r="K138" t="str">
        <f t="shared" si="17"/>
        <v>N/A</v>
      </c>
      <c r="L138" t="str">
        <f t="shared" si="18"/>
        <v>N/A</v>
      </c>
      <c r="M138" t="str">
        <f t="shared" si="19"/>
        <v>N/A</v>
      </c>
      <c r="N138" t="str">
        <f t="shared" si="20"/>
        <v>N/A</v>
      </c>
    </row>
    <row r="139" spans="1:14" x14ac:dyDescent="0.3">
      <c r="I139" t="str">
        <f t="shared" si="15"/>
        <v>N/A</v>
      </c>
      <c r="J139" t="str">
        <f t="shared" si="16"/>
        <v>N/A</v>
      </c>
      <c r="K139" t="str">
        <f t="shared" si="17"/>
        <v>N/A</v>
      </c>
      <c r="L139" t="str">
        <f t="shared" si="18"/>
        <v>N/A</v>
      </c>
      <c r="M139" t="str">
        <f t="shared" si="19"/>
        <v>N/A</v>
      </c>
      <c r="N139" t="str">
        <f t="shared" si="20"/>
        <v>N/A</v>
      </c>
    </row>
    <row r="140" spans="1:14" x14ac:dyDescent="0.3">
      <c r="I140" t="str">
        <f t="shared" si="15"/>
        <v>N/A</v>
      </c>
      <c r="J140" t="str">
        <f t="shared" si="16"/>
        <v>N/A</v>
      </c>
      <c r="K140" t="str">
        <f t="shared" si="17"/>
        <v>N/A</v>
      </c>
      <c r="L140" t="str">
        <f t="shared" si="18"/>
        <v>N/A</v>
      </c>
      <c r="M140" t="str">
        <f t="shared" si="19"/>
        <v>N/A</v>
      </c>
      <c r="N140" t="str">
        <f t="shared" si="20"/>
        <v>N/A</v>
      </c>
    </row>
    <row r="141" spans="1:14" x14ac:dyDescent="0.3">
      <c r="I141" t="str">
        <f t="shared" si="15"/>
        <v>N/A</v>
      </c>
      <c r="J141" t="str">
        <f t="shared" si="16"/>
        <v>N/A</v>
      </c>
      <c r="K141" t="str">
        <f t="shared" si="17"/>
        <v>N/A</v>
      </c>
      <c r="L141" t="str">
        <f t="shared" si="18"/>
        <v>N/A</v>
      </c>
      <c r="M141" t="str">
        <f t="shared" si="19"/>
        <v>N/A</v>
      </c>
      <c r="N141" t="str">
        <f t="shared" si="20"/>
        <v>N/A</v>
      </c>
    </row>
    <row r="142" spans="1:14" x14ac:dyDescent="0.3">
      <c r="I142" t="str">
        <f t="shared" si="15"/>
        <v>N/A</v>
      </c>
      <c r="J142" t="str">
        <f t="shared" si="16"/>
        <v>N/A</v>
      </c>
      <c r="K142" t="str">
        <f t="shared" si="17"/>
        <v>N/A</v>
      </c>
      <c r="L142" t="str">
        <f t="shared" si="18"/>
        <v>N/A</v>
      </c>
      <c r="M142" t="str">
        <f t="shared" si="19"/>
        <v>N/A</v>
      </c>
      <c r="N142" t="str">
        <f t="shared" si="20"/>
        <v>N/A</v>
      </c>
    </row>
    <row r="143" spans="1:14" x14ac:dyDescent="0.3">
      <c r="I143" t="str">
        <f t="shared" si="15"/>
        <v>N/A</v>
      </c>
      <c r="J143" t="str">
        <f t="shared" si="16"/>
        <v>N/A</v>
      </c>
      <c r="K143" t="str">
        <f t="shared" si="17"/>
        <v>N/A</v>
      </c>
      <c r="L143" t="str">
        <f t="shared" si="18"/>
        <v>N/A</v>
      </c>
      <c r="M143" t="str">
        <f t="shared" si="19"/>
        <v>N/A</v>
      </c>
      <c r="N143" t="str">
        <f t="shared" si="20"/>
        <v>N/A</v>
      </c>
    </row>
    <row r="144" spans="1:14" x14ac:dyDescent="0.3">
      <c r="I144" t="str">
        <f t="shared" si="15"/>
        <v>N/A</v>
      </c>
      <c r="J144" t="str">
        <f t="shared" si="16"/>
        <v>N/A</v>
      </c>
      <c r="K144" t="str">
        <f t="shared" si="17"/>
        <v>N/A</v>
      </c>
      <c r="L144" t="str">
        <f t="shared" si="18"/>
        <v>N/A</v>
      </c>
      <c r="M144" t="str">
        <f t="shared" si="19"/>
        <v>N/A</v>
      </c>
      <c r="N144" t="str">
        <f t="shared" si="20"/>
        <v>N/A</v>
      </c>
    </row>
    <row r="145" spans="9:14" x14ac:dyDescent="0.3">
      <c r="I145" t="str">
        <f t="shared" si="15"/>
        <v>N/A</v>
      </c>
      <c r="J145" t="str">
        <f t="shared" si="16"/>
        <v>N/A</v>
      </c>
      <c r="K145" t="str">
        <f t="shared" si="17"/>
        <v>N/A</v>
      </c>
      <c r="L145" t="str">
        <f t="shared" si="18"/>
        <v>N/A</v>
      </c>
      <c r="M145" t="str">
        <f t="shared" si="19"/>
        <v>N/A</v>
      </c>
      <c r="N145" t="str">
        <f t="shared" si="20"/>
        <v>N/A</v>
      </c>
    </row>
    <row r="146" spans="9:14" x14ac:dyDescent="0.3">
      <c r="I146" t="str">
        <f t="shared" si="15"/>
        <v>N/A</v>
      </c>
      <c r="J146" t="str">
        <f t="shared" si="16"/>
        <v>N/A</v>
      </c>
      <c r="K146" t="str">
        <f t="shared" si="17"/>
        <v>N/A</v>
      </c>
      <c r="L146" t="str">
        <f t="shared" si="18"/>
        <v>N/A</v>
      </c>
      <c r="M146" t="str">
        <f t="shared" si="19"/>
        <v>N/A</v>
      </c>
      <c r="N146" t="str">
        <f t="shared" si="20"/>
        <v>N/A</v>
      </c>
    </row>
    <row r="147" spans="9:14" x14ac:dyDescent="0.3">
      <c r="I147" t="str">
        <f t="shared" si="15"/>
        <v>N/A</v>
      </c>
      <c r="J147" t="str">
        <f t="shared" si="16"/>
        <v>N/A</v>
      </c>
      <c r="K147" t="str">
        <f t="shared" si="17"/>
        <v>N/A</v>
      </c>
      <c r="L147" t="str">
        <f t="shared" si="18"/>
        <v>N/A</v>
      </c>
      <c r="M147" t="str">
        <f t="shared" si="19"/>
        <v>N/A</v>
      </c>
      <c r="N147" t="str">
        <f t="shared" si="20"/>
        <v>N/A</v>
      </c>
    </row>
    <row r="148" spans="9:14" x14ac:dyDescent="0.3">
      <c r="I148" t="str">
        <f t="shared" si="15"/>
        <v>N/A</v>
      </c>
      <c r="J148" t="str">
        <f t="shared" si="16"/>
        <v>N/A</v>
      </c>
      <c r="K148" t="str">
        <f t="shared" si="17"/>
        <v>N/A</v>
      </c>
      <c r="L148" t="str">
        <f t="shared" si="18"/>
        <v>N/A</v>
      </c>
      <c r="M148" t="str">
        <f t="shared" si="19"/>
        <v>N/A</v>
      </c>
      <c r="N148" t="str">
        <f t="shared" si="20"/>
        <v>N/A</v>
      </c>
    </row>
    <row r="149" spans="9:14" x14ac:dyDescent="0.3">
      <c r="I149" t="str">
        <f t="shared" si="15"/>
        <v>N/A</v>
      </c>
      <c r="J149" t="str">
        <f t="shared" si="16"/>
        <v>N/A</v>
      </c>
      <c r="K149" t="str">
        <f t="shared" si="17"/>
        <v>N/A</v>
      </c>
      <c r="L149" t="str">
        <f t="shared" si="18"/>
        <v>N/A</v>
      </c>
      <c r="M149" t="str">
        <f t="shared" si="19"/>
        <v>N/A</v>
      </c>
      <c r="N149" t="str">
        <f t="shared" si="20"/>
        <v>N/A</v>
      </c>
    </row>
    <row r="150" spans="9:14" x14ac:dyDescent="0.3">
      <c r="I150" t="str">
        <f t="shared" si="15"/>
        <v>N/A</v>
      </c>
      <c r="J150" t="str">
        <f t="shared" si="16"/>
        <v>N/A</v>
      </c>
      <c r="K150" t="str">
        <f t="shared" si="17"/>
        <v>N/A</v>
      </c>
      <c r="L150" t="str">
        <f t="shared" si="18"/>
        <v>N/A</v>
      </c>
      <c r="M150" t="str">
        <f t="shared" si="19"/>
        <v>N/A</v>
      </c>
      <c r="N150" t="str">
        <f t="shared" si="20"/>
        <v>N/A</v>
      </c>
    </row>
    <row r="151" spans="9:14" x14ac:dyDescent="0.3">
      <c r="I151" t="str">
        <f t="shared" si="15"/>
        <v>N/A</v>
      </c>
      <c r="J151" t="str">
        <f t="shared" si="16"/>
        <v>N/A</v>
      </c>
      <c r="K151" t="str">
        <f t="shared" si="17"/>
        <v>N/A</v>
      </c>
      <c r="L151" t="str">
        <f t="shared" si="18"/>
        <v>N/A</v>
      </c>
      <c r="M151" t="str">
        <f t="shared" si="19"/>
        <v>N/A</v>
      </c>
      <c r="N151" t="str">
        <f t="shared" si="20"/>
        <v>N/A</v>
      </c>
    </row>
    <row r="152" spans="9:14" x14ac:dyDescent="0.3">
      <c r="I152" t="str">
        <f t="shared" si="15"/>
        <v>N/A</v>
      </c>
      <c r="J152" t="str">
        <f t="shared" si="16"/>
        <v>N/A</v>
      </c>
      <c r="K152" t="str">
        <f t="shared" si="17"/>
        <v>N/A</v>
      </c>
      <c r="L152" t="str">
        <f t="shared" si="18"/>
        <v>N/A</v>
      </c>
      <c r="M152" t="str">
        <f t="shared" si="19"/>
        <v>N/A</v>
      </c>
      <c r="N152" t="str">
        <f t="shared" si="20"/>
        <v>N/A</v>
      </c>
    </row>
    <row r="153" spans="9:14" x14ac:dyDescent="0.3">
      <c r="I153" t="str">
        <f t="shared" si="15"/>
        <v>N/A</v>
      </c>
      <c r="J153" t="str">
        <f t="shared" si="16"/>
        <v>N/A</v>
      </c>
      <c r="K153" t="str">
        <f t="shared" si="17"/>
        <v>N/A</v>
      </c>
      <c r="L153" t="str">
        <f t="shared" si="18"/>
        <v>N/A</v>
      </c>
      <c r="M153" t="str">
        <f t="shared" si="19"/>
        <v>N/A</v>
      </c>
      <c r="N153" t="str">
        <f t="shared" si="20"/>
        <v>N/A</v>
      </c>
    </row>
    <row r="154" spans="9:14" x14ac:dyDescent="0.3">
      <c r="I154" t="str">
        <f t="shared" si="15"/>
        <v>N/A</v>
      </c>
      <c r="J154" t="str">
        <f t="shared" si="16"/>
        <v>N/A</v>
      </c>
      <c r="K154" t="str">
        <f t="shared" si="17"/>
        <v>N/A</v>
      </c>
      <c r="L154" t="str">
        <f t="shared" si="18"/>
        <v>N/A</v>
      </c>
      <c r="M154" t="str">
        <f t="shared" si="19"/>
        <v>N/A</v>
      </c>
      <c r="N154" t="str">
        <f t="shared" si="20"/>
        <v>N/A</v>
      </c>
    </row>
    <row r="155" spans="9:14" x14ac:dyDescent="0.3">
      <c r="I155" t="str">
        <f t="shared" si="15"/>
        <v>N/A</v>
      </c>
      <c r="J155" t="str">
        <f t="shared" si="16"/>
        <v>N/A</v>
      </c>
      <c r="K155" t="str">
        <f t="shared" si="17"/>
        <v>N/A</v>
      </c>
      <c r="L155" t="str">
        <f t="shared" si="18"/>
        <v>N/A</v>
      </c>
      <c r="M155" t="str">
        <f t="shared" si="19"/>
        <v>N/A</v>
      </c>
      <c r="N155" t="str">
        <f t="shared" si="20"/>
        <v>N/A</v>
      </c>
    </row>
    <row r="156" spans="9:14" x14ac:dyDescent="0.3">
      <c r="I156" t="str">
        <f t="shared" si="15"/>
        <v>N/A</v>
      </c>
      <c r="J156" t="str">
        <f t="shared" si="16"/>
        <v>N/A</v>
      </c>
      <c r="K156" t="str">
        <f t="shared" si="17"/>
        <v>N/A</v>
      </c>
      <c r="L156" t="str">
        <f t="shared" si="18"/>
        <v>N/A</v>
      </c>
      <c r="M156" t="str">
        <f t="shared" si="19"/>
        <v>N/A</v>
      </c>
      <c r="N156" t="str">
        <f t="shared" si="20"/>
        <v>N/A</v>
      </c>
    </row>
    <row r="157" spans="9:14" x14ac:dyDescent="0.3">
      <c r="I157" t="str">
        <f t="shared" si="15"/>
        <v>N/A</v>
      </c>
      <c r="J157" t="str">
        <f t="shared" si="16"/>
        <v>N/A</v>
      </c>
      <c r="K157" t="str">
        <f t="shared" si="17"/>
        <v>N/A</v>
      </c>
      <c r="L157" t="str">
        <f t="shared" si="18"/>
        <v>N/A</v>
      </c>
      <c r="M157" t="str">
        <f t="shared" si="19"/>
        <v>N/A</v>
      </c>
      <c r="N157" t="str">
        <f t="shared" si="20"/>
        <v>N/A</v>
      </c>
    </row>
    <row r="158" spans="9:14" x14ac:dyDescent="0.3">
      <c r="I158" t="str">
        <f t="shared" si="15"/>
        <v>N/A</v>
      </c>
      <c r="J158" t="str">
        <f t="shared" si="16"/>
        <v>N/A</v>
      </c>
      <c r="K158" t="str">
        <f t="shared" si="17"/>
        <v>N/A</v>
      </c>
      <c r="L158" t="str">
        <f t="shared" si="18"/>
        <v>N/A</v>
      </c>
      <c r="M158" t="str">
        <f t="shared" si="19"/>
        <v>N/A</v>
      </c>
      <c r="N158" t="str">
        <f t="shared" si="20"/>
        <v>N/A</v>
      </c>
    </row>
    <row r="159" spans="9:14" x14ac:dyDescent="0.3">
      <c r="I159" t="str">
        <f t="shared" si="15"/>
        <v>N/A</v>
      </c>
      <c r="J159" t="str">
        <f t="shared" si="16"/>
        <v>N/A</v>
      </c>
      <c r="K159" t="str">
        <f t="shared" si="17"/>
        <v>N/A</v>
      </c>
      <c r="L159" t="str">
        <f t="shared" si="18"/>
        <v>N/A</v>
      </c>
      <c r="M159" t="str">
        <f t="shared" si="19"/>
        <v>N/A</v>
      </c>
      <c r="N159" t="str">
        <f t="shared" si="20"/>
        <v>N/A</v>
      </c>
    </row>
    <row r="160" spans="9:14" x14ac:dyDescent="0.3">
      <c r="I160" t="str">
        <f t="shared" si="15"/>
        <v>N/A</v>
      </c>
      <c r="J160" t="str">
        <f t="shared" si="16"/>
        <v>N/A</v>
      </c>
      <c r="K160" t="str">
        <f t="shared" si="17"/>
        <v>N/A</v>
      </c>
      <c r="L160" t="str">
        <f t="shared" si="18"/>
        <v>N/A</v>
      </c>
      <c r="M160" t="str">
        <f t="shared" si="19"/>
        <v>N/A</v>
      </c>
      <c r="N160" t="str">
        <f t="shared" si="20"/>
        <v>N/A</v>
      </c>
    </row>
    <row r="161" spans="9:14" x14ac:dyDescent="0.3">
      <c r="I161" t="str">
        <f t="shared" si="15"/>
        <v>N/A</v>
      </c>
      <c r="J161" t="str">
        <f t="shared" si="16"/>
        <v>N/A</v>
      </c>
      <c r="K161" t="str">
        <f t="shared" si="17"/>
        <v>N/A</v>
      </c>
      <c r="L161" t="str">
        <f t="shared" si="18"/>
        <v>N/A</v>
      </c>
      <c r="M161" t="str">
        <f t="shared" si="19"/>
        <v>N/A</v>
      </c>
      <c r="N161" t="str">
        <f t="shared" si="20"/>
        <v>N/A</v>
      </c>
    </row>
    <row r="162" spans="9:14" x14ac:dyDescent="0.3">
      <c r="I162" t="str">
        <f t="shared" si="15"/>
        <v>N/A</v>
      </c>
      <c r="J162" t="str">
        <f t="shared" si="16"/>
        <v>N/A</v>
      </c>
      <c r="K162" t="str">
        <f t="shared" si="17"/>
        <v>N/A</v>
      </c>
      <c r="L162" t="str">
        <f t="shared" si="18"/>
        <v>N/A</v>
      </c>
      <c r="M162" t="str">
        <f t="shared" si="19"/>
        <v>N/A</v>
      </c>
      <c r="N162" t="str">
        <f t="shared" si="20"/>
        <v>N/A</v>
      </c>
    </row>
    <row r="163" spans="9:14" x14ac:dyDescent="0.3">
      <c r="I163" t="str">
        <f t="shared" si="15"/>
        <v>N/A</v>
      </c>
      <c r="J163" t="str">
        <f t="shared" si="16"/>
        <v>N/A</v>
      </c>
      <c r="K163" t="str">
        <f t="shared" si="17"/>
        <v>N/A</v>
      </c>
      <c r="L163" t="str">
        <f t="shared" si="18"/>
        <v>N/A</v>
      </c>
      <c r="M163" t="str">
        <f t="shared" si="19"/>
        <v>N/A</v>
      </c>
      <c r="N163" t="str">
        <f t="shared" si="20"/>
        <v>N/A</v>
      </c>
    </row>
    <row r="164" spans="9:14" x14ac:dyDescent="0.3">
      <c r="I164" t="str">
        <f t="shared" si="15"/>
        <v>N/A</v>
      </c>
      <c r="J164" t="str">
        <f t="shared" si="16"/>
        <v>N/A</v>
      </c>
      <c r="K164" t="str">
        <f t="shared" si="17"/>
        <v>N/A</v>
      </c>
      <c r="L164" t="str">
        <f t="shared" si="18"/>
        <v>N/A</v>
      </c>
      <c r="M164" t="str">
        <f t="shared" si="19"/>
        <v>N/A</v>
      </c>
      <c r="N164" t="str">
        <f t="shared" si="20"/>
        <v>N/A</v>
      </c>
    </row>
    <row r="165" spans="9:14" x14ac:dyDescent="0.3">
      <c r="I165" t="str">
        <f t="shared" si="15"/>
        <v>N/A</v>
      </c>
      <c r="J165" t="str">
        <f t="shared" si="16"/>
        <v>N/A</v>
      </c>
      <c r="K165" t="str">
        <f t="shared" si="17"/>
        <v>N/A</v>
      </c>
      <c r="L165" t="str">
        <f t="shared" si="18"/>
        <v>N/A</v>
      </c>
      <c r="M165" t="str">
        <f t="shared" si="19"/>
        <v>N/A</v>
      </c>
      <c r="N165" t="str">
        <f t="shared" si="20"/>
        <v>N/A</v>
      </c>
    </row>
    <row r="166" spans="9:14" x14ac:dyDescent="0.3">
      <c r="I166" t="str">
        <f t="shared" si="15"/>
        <v>N/A</v>
      </c>
      <c r="J166" t="str">
        <f t="shared" si="16"/>
        <v>N/A</v>
      </c>
      <c r="K166" t="str">
        <f t="shared" si="17"/>
        <v>N/A</v>
      </c>
      <c r="L166" t="str">
        <f t="shared" si="18"/>
        <v>N/A</v>
      </c>
      <c r="M166" t="str">
        <f t="shared" si="19"/>
        <v>N/A</v>
      </c>
      <c r="N166" t="str">
        <f t="shared" si="20"/>
        <v>N/A</v>
      </c>
    </row>
    <row r="167" spans="9:14" x14ac:dyDescent="0.3">
      <c r="I167" t="str">
        <f t="shared" si="15"/>
        <v>N/A</v>
      </c>
      <c r="J167" t="str">
        <f t="shared" si="16"/>
        <v>N/A</v>
      </c>
      <c r="K167" t="str">
        <f t="shared" si="17"/>
        <v>N/A</v>
      </c>
      <c r="L167" t="str">
        <f t="shared" si="18"/>
        <v>N/A</v>
      </c>
      <c r="M167" t="str">
        <f t="shared" si="19"/>
        <v>N/A</v>
      </c>
      <c r="N167" t="str">
        <f t="shared" si="20"/>
        <v>N/A</v>
      </c>
    </row>
    <row r="168" spans="9:14" x14ac:dyDescent="0.3">
      <c r="I168" t="str">
        <f t="shared" si="15"/>
        <v>N/A</v>
      </c>
      <c r="J168" t="str">
        <f t="shared" si="16"/>
        <v>N/A</v>
      </c>
      <c r="K168" t="str">
        <f t="shared" si="17"/>
        <v>N/A</v>
      </c>
      <c r="L168" t="str">
        <f t="shared" si="18"/>
        <v>N/A</v>
      </c>
      <c r="M168" t="str">
        <f t="shared" si="19"/>
        <v>N/A</v>
      </c>
      <c r="N168" t="str">
        <f t="shared" si="20"/>
        <v>N/A</v>
      </c>
    </row>
    <row r="169" spans="9:14" x14ac:dyDescent="0.3">
      <c r="I169" t="str">
        <f t="shared" si="15"/>
        <v>N/A</v>
      </c>
      <c r="J169" t="str">
        <f t="shared" si="16"/>
        <v>N/A</v>
      </c>
      <c r="K169" t="str">
        <f t="shared" si="17"/>
        <v>N/A</v>
      </c>
      <c r="L169" t="str">
        <f t="shared" si="18"/>
        <v>N/A</v>
      </c>
      <c r="M169" t="str">
        <f t="shared" si="19"/>
        <v>N/A</v>
      </c>
      <c r="N169" t="str">
        <f t="shared" si="20"/>
        <v>N/A</v>
      </c>
    </row>
    <row r="170" spans="9:14" x14ac:dyDescent="0.3">
      <c r="I170" t="str">
        <f t="shared" si="15"/>
        <v>N/A</v>
      </c>
      <c r="J170" t="str">
        <f t="shared" si="16"/>
        <v>N/A</v>
      </c>
      <c r="K170" t="str">
        <f t="shared" si="17"/>
        <v>N/A</v>
      </c>
      <c r="L170" t="str">
        <f t="shared" si="18"/>
        <v>N/A</v>
      </c>
      <c r="M170" t="str">
        <f t="shared" si="19"/>
        <v>N/A</v>
      </c>
      <c r="N170" t="str">
        <f t="shared" si="20"/>
        <v>N/A</v>
      </c>
    </row>
    <row r="171" spans="9:14" x14ac:dyDescent="0.3">
      <c r="I171" t="str">
        <f t="shared" si="15"/>
        <v>N/A</v>
      </c>
      <c r="J171" t="str">
        <f t="shared" si="16"/>
        <v>N/A</v>
      </c>
      <c r="K171" t="str">
        <f t="shared" si="17"/>
        <v>N/A</v>
      </c>
      <c r="L171" t="str">
        <f t="shared" si="18"/>
        <v>N/A</v>
      </c>
      <c r="M171" t="str">
        <f t="shared" si="19"/>
        <v>N/A</v>
      </c>
      <c r="N171" t="str">
        <f t="shared" si="20"/>
        <v>N/A</v>
      </c>
    </row>
    <row r="172" spans="9:14" x14ac:dyDescent="0.3">
      <c r="I172" t="str">
        <f t="shared" si="15"/>
        <v>N/A</v>
      </c>
      <c r="J172" t="str">
        <f t="shared" si="16"/>
        <v>N/A</v>
      </c>
      <c r="K172" t="str">
        <f t="shared" si="17"/>
        <v>N/A</v>
      </c>
      <c r="L172" t="str">
        <f t="shared" si="18"/>
        <v>N/A</v>
      </c>
      <c r="M172" t="str">
        <f t="shared" si="19"/>
        <v>N/A</v>
      </c>
      <c r="N172" t="str">
        <f t="shared" si="20"/>
        <v>N/A</v>
      </c>
    </row>
    <row r="173" spans="9:14" x14ac:dyDescent="0.3">
      <c r="I173" t="str">
        <f t="shared" si="15"/>
        <v>N/A</v>
      </c>
      <c r="J173" t="str">
        <f t="shared" si="16"/>
        <v>N/A</v>
      </c>
      <c r="K173" t="str">
        <f t="shared" si="17"/>
        <v>N/A</v>
      </c>
      <c r="L173" t="str">
        <f t="shared" si="18"/>
        <v>N/A</v>
      </c>
      <c r="M173" t="str">
        <f t="shared" si="19"/>
        <v>N/A</v>
      </c>
      <c r="N173" t="str">
        <f t="shared" si="20"/>
        <v>N/A</v>
      </c>
    </row>
    <row r="174" spans="9:14" x14ac:dyDescent="0.3">
      <c r="I174" t="str">
        <f t="shared" si="15"/>
        <v>N/A</v>
      </c>
      <c r="J174" t="str">
        <f t="shared" si="16"/>
        <v>N/A</v>
      </c>
      <c r="K174" t="str">
        <f t="shared" si="17"/>
        <v>N/A</v>
      </c>
      <c r="L174" t="str">
        <f t="shared" si="18"/>
        <v>N/A</v>
      </c>
      <c r="M174" t="str">
        <f t="shared" si="19"/>
        <v>N/A</v>
      </c>
      <c r="N174" t="str">
        <f t="shared" si="20"/>
        <v>N/A</v>
      </c>
    </row>
    <row r="175" spans="9:14" x14ac:dyDescent="0.3">
      <c r="I175" t="str">
        <f t="shared" si="15"/>
        <v>N/A</v>
      </c>
      <c r="J175" t="str">
        <f t="shared" si="16"/>
        <v>N/A</v>
      </c>
      <c r="K175" t="str">
        <f t="shared" si="17"/>
        <v>N/A</v>
      </c>
      <c r="L175" t="str">
        <f t="shared" si="18"/>
        <v>N/A</v>
      </c>
      <c r="M175" t="str">
        <f t="shared" si="19"/>
        <v>N/A</v>
      </c>
      <c r="N175" t="str">
        <f t="shared" si="20"/>
        <v>N/A</v>
      </c>
    </row>
    <row r="176" spans="9:14" x14ac:dyDescent="0.3">
      <c r="I176" t="str">
        <f t="shared" si="15"/>
        <v>N/A</v>
      </c>
      <c r="J176" t="str">
        <f t="shared" si="16"/>
        <v>N/A</v>
      </c>
      <c r="K176" t="str">
        <f t="shared" si="17"/>
        <v>N/A</v>
      </c>
      <c r="L176" t="str">
        <f t="shared" si="18"/>
        <v>N/A</v>
      </c>
      <c r="M176" t="str">
        <f t="shared" si="19"/>
        <v>N/A</v>
      </c>
      <c r="N176" t="str">
        <f t="shared" si="20"/>
        <v>N/A</v>
      </c>
    </row>
    <row r="177" spans="9:14" x14ac:dyDescent="0.3">
      <c r="I177" t="str">
        <f t="shared" si="15"/>
        <v>N/A</v>
      </c>
      <c r="J177" t="str">
        <f t="shared" si="16"/>
        <v>N/A</v>
      </c>
      <c r="K177" t="str">
        <f t="shared" si="17"/>
        <v>N/A</v>
      </c>
      <c r="L177" t="str">
        <f t="shared" si="18"/>
        <v>N/A</v>
      </c>
      <c r="M177" t="str">
        <f t="shared" si="19"/>
        <v>N/A</v>
      </c>
      <c r="N177" t="str">
        <f t="shared" si="20"/>
        <v>N/A</v>
      </c>
    </row>
    <row r="178" spans="9:14" x14ac:dyDescent="0.3">
      <c r="I178" t="str">
        <f t="shared" si="15"/>
        <v>N/A</v>
      </c>
      <c r="J178" t="str">
        <f t="shared" si="16"/>
        <v>N/A</v>
      </c>
      <c r="K178" t="str">
        <f t="shared" si="17"/>
        <v>N/A</v>
      </c>
      <c r="L178" t="str">
        <f t="shared" si="18"/>
        <v>N/A</v>
      </c>
      <c r="M178" t="str">
        <f t="shared" si="19"/>
        <v>N/A</v>
      </c>
      <c r="N178" t="str">
        <f t="shared" si="20"/>
        <v>N/A</v>
      </c>
    </row>
    <row r="179" spans="9:14" x14ac:dyDescent="0.3">
      <c r="I179" t="str">
        <f t="shared" si="15"/>
        <v>N/A</v>
      </c>
      <c r="J179" t="str">
        <f t="shared" si="16"/>
        <v>N/A</v>
      </c>
      <c r="K179" t="str">
        <f t="shared" si="17"/>
        <v>N/A</v>
      </c>
      <c r="L179" t="str">
        <f t="shared" si="18"/>
        <v>N/A</v>
      </c>
      <c r="M179" t="str">
        <f t="shared" si="19"/>
        <v>N/A</v>
      </c>
      <c r="N179" t="str">
        <f t="shared" si="20"/>
        <v>N/A</v>
      </c>
    </row>
    <row r="180" spans="9:14" x14ac:dyDescent="0.3">
      <c r="I180" t="str">
        <f t="shared" si="15"/>
        <v>N/A</v>
      </c>
      <c r="J180" t="str">
        <f t="shared" si="16"/>
        <v>N/A</v>
      </c>
      <c r="K180" t="str">
        <f t="shared" si="17"/>
        <v>N/A</v>
      </c>
      <c r="L180" t="str">
        <f t="shared" si="18"/>
        <v>N/A</v>
      </c>
      <c r="M180" t="str">
        <f t="shared" si="19"/>
        <v>N/A</v>
      </c>
      <c r="N180" t="str">
        <f t="shared" si="20"/>
        <v>N/A</v>
      </c>
    </row>
    <row r="181" spans="9:14" x14ac:dyDescent="0.3">
      <c r="I181" t="str">
        <f t="shared" si="15"/>
        <v>N/A</v>
      </c>
      <c r="J181" t="str">
        <f t="shared" si="16"/>
        <v>N/A</v>
      </c>
      <c r="K181" t="str">
        <f t="shared" si="17"/>
        <v>N/A</v>
      </c>
      <c r="L181" t="str">
        <f t="shared" si="18"/>
        <v>N/A</v>
      </c>
      <c r="M181" t="str">
        <f t="shared" si="19"/>
        <v>N/A</v>
      </c>
      <c r="N181" t="str">
        <f t="shared" si="20"/>
        <v>N/A</v>
      </c>
    </row>
    <row r="182" spans="9:14" x14ac:dyDescent="0.3">
      <c r="I182" t="str">
        <f t="shared" si="15"/>
        <v>N/A</v>
      </c>
      <c r="J182" t="str">
        <f t="shared" si="16"/>
        <v>N/A</v>
      </c>
      <c r="K182" t="str">
        <f t="shared" si="17"/>
        <v>N/A</v>
      </c>
      <c r="L182" t="str">
        <f t="shared" si="18"/>
        <v>N/A</v>
      </c>
      <c r="M182" t="str">
        <f t="shared" si="19"/>
        <v>N/A</v>
      </c>
      <c r="N182" t="str">
        <f t="shared" si="20"/>
        <v>N/A</v>
      </c>
    </row>
    <row r="183" spans="9:14" x14ac:dyDescent="0.3">
      <c r="I183" t="str">
        <f t="shared" si="15"/>
        <v>N/A</v>
      </c>
      <c r="J183" t="str">
        <f t="shared" si="16"/>
        <v>N/A</v>
      </c>
      <c r="K183" t="str">
        <f t="shared" si="17"/>
        <v>N/A</v>
      </c>
      <c r="L183" t="str">
        <f t="shared" si="18"/>
        <v>N/A</v>
      </c>
      <c r="M183" t="str">
        <f t="shared" si="19"/>
        <v>N/A</v>
      </c>
      <c r="N183" t="str">
        <f t="shared" si="20"/>
        <v>N/A</v>
      </c>
    </row>
    <row r="184" spans="9:14" x14ac:dyDescent="0.3">
      <c r="I184" t="str">
        <f t="shared" si="15"/>
        <v>N/A</v>
      </c>
      <c r="J184" t="str">
        <f t="shared" si="16"/>
        <v>N/A</v>
      </c>
      <c r="K184" t="str">
        <f t="shared" si="17"/>
        <v>N/A</v>
      </c>
      <c r="L184" t="str">
        <f t="shared" si="18"/>
        <v>N/A</v>
      </c>
      <c r="M184" t="str">
        <f t="shared" si="19"/>
        <v>N/A</v>
      </c>
      <c r="N184" t="str">
        <f t="shared" si="20"/>
        <v>N/A</v>
      </c>
    </row>
    <row r="185" spans="9:14" x14ac:dyDescent="0.3">
      <c r="I185" t="str">
        <f t="shared" si="15"/>
        <v>N/A</v>
      </c>
      <c r="J185" t="str">
        <f t="shared" si="16"/>
        <v>N/A</v>
      </c>
      <c r="K185" t="str">
        <f t="shared" si="17"/>
        <v>N/A</v>
      </c>
      <c r="L185" t="str">
        <f t="shared" si="18"/>
        <v>N/A</v>
      </c>
      <c r="M185" t="str">
        <f t="shared" si="19"/>
        <v>N/A</v>
      </c>
      <c r="N185" t="str">
        <f t="shared" si="20"/>
        <v>N/A</v>
      </c>
    </row>
    <row r="186" spans="9:14" x14ac:dyDescent="0.3">
      <c r="I186" t="str">
        <f t="shared" si="15"/>
        <v>N/A</v>
      </c>
      <c r="J186" t="str">
        <f t="shared" si="16"/>
        <v>N/A</v>
      </c>
      <c r="K186" t="str">
        <f t="shared" si="17"/>
        <v>N/A</v>
      </c>
      <c r="L186" t="str">
        <f t="shared" si="18"/>
        <v>N/A</v>
      </c>
      <c r="M186" t="str">
        <f t="shared" si="19"/>
        <v>N/A</v>
      </c>
      <c r="N186" t="str">
        <f t="shared" si="20"/>
        <v>N/A</v>
      </c>
    </row>
    <row r="187" spans="9:14" x14ac:dyDescent="0.3">
      <c r="I187" t="str">
        <f t="shared" si="15"/>
        <v>N/A</v>
      </c>
      <c r="J187" t="str">
        <f t="shared" si="16"/>
        <v>N/A</v>
      </c>
      <c r="K187" t="str">
        <f t="shared" si="17"/>
        <v>N/A</v>
      </c>
      <c r="L187" t="str">
        <f t="shared" si="18"/>
        <v>N/A</v>
      </c>
      <c r="M187" t="str">
        <f t="shared" si="19"/>
        <v>N/A</v>
      </c>
      <c r="N187" t="str">
        <f t="shared" si="20"/>
        <v>N/A</v>
      </c>
    </row>
    <row r="188" spans="9:14" x14ac:dyDescent="0.3">
      <c r="I188" t="str">
        <f t="shared" ref="I188:I251" si="21">IF(AND(K188&gt; J188, L188&gt; K188, M188&gt; L188, N188&gt; M188), "pos_trend", IF(AND(K188&lt; J188, L188&lt; K188, M188&lt; L188, N188&lt; M188), "neg_trend", "N/A"))</f>
        <v>N/A</v>
      </c>
      <c r="J188" t="str">
        <f t="shared" ref="J188:J251" si="22">IFERROR(IF(TRIM(C188)="-", "N/A", IF(RIGHT(C188,1)=")",IF(RIGHT(C188,2)="T)",-1000000000000*VALUE(MID(C188,2,LEN(C188)-3)),IF(RIGHT(C188,2)="M)",-1000000*VALUE(MID(C188,2,LEN(C188)-3)),IF(RIGHT(C188,2)="B)",-1000000000*VALUE(MID(C188,2,LEN(C188)-3)),IF(RIGHT(C188,2)="k)",-1000*VALUE(MID(C188,2,LEN(C188)-3)),VALUE(SUBSTITUTE(C188,",","")))))),IF(RIGHT(C188,1)="T",1000000000000*VALUE(LEFT(C188,LEN(C188)-1)),IF(RIGHT(C188,1)="M",1000000*VALUE(LEFT(C188,LEN(C188)-1)),IF(RIGHT(C188,1)="B",1000000000*VALUE(LEFT(C188,LEN(C188)-1)),IF(RIGHT(C188,1)="%",0.01*VALUE(LEFT(C188,LEN(C188)-1)),IF(RIGHT(C188,1)="k",1000*VALUE(LEFT(C188,LEN(C188)-1)),VALUE(SUBSTITUTE(C188,",",""))))))))),"N/A")</f>
        <v>N/A</v>
      </c>
      <c r="K188" t="str">
        <f t="shared" ref="K188:K251" si="23">IFERROR(IF(TRIM(D188)="-", "N/A", IF(RIGHT(D188,1)=")",IF(RIGHT(D188,2)="T)",-1000000000000*VALUE(MID(D188,2,LEN(D188)-3)),IF(RIGHT(D188,2)="M)",-1000000*VALUE(MID(D188,2,LEN(D188)-3)),IF(RIGHT(D188,2)="B)",-1000000000*VALUE(MID(D188,2,LEN(D188)-3)),IF(RIGHT(D188,2)="k)",-1000*VALUE(MID(D188,2,LEN(D188)-3)),VALUE(SUBSTITUTE(D188,",","")))))),IF(RIGHT(D188,1)="T",1000000000000*VALUE(LEFT(D188,LEN(D188)-1)),IF(RIGHT(D188,1)="M",1000000*VALUE(LEFT(D188,LEN(D188)-1)),IF(RIGHT(D188,1)="B",1000000000*VALUE(LEFT(D188,LEN(D188)-1)),IF(RIGHT(D188,1)="%",0.01*VALUE(LEFT(D188,LEN(D188)-1)),IF(RIGHT(D188,1)="k",1000*VALUE(LEFT(D188,LEN(D188)-1)),VALUE(SUBSTITUTE(D188,",",""))))))))),"N/A")</f>
        <v>N/A</v>
      </c>
      <c r="L188" t="str">
        <f t="shared" ref="L188:L251" si="24">IFERROR(IF(TRIM(E188)="-", "N/A", IF(RIGHT(E188,1)=")",IF(RIGHT(E188,2)="T)",-1000000000000*VALUE(MID(E188,2,LEN(E188)-3)),IF(RIGHT(E188,2)="M)",-1000000*VALUE(MID(E188,2,LEN(E188)-3)),IF(RIGHT(E188,2)="B)",-1000000000*VALUE(MID(E188,2,LEN(E188)-3)),IF(RIGHT(E188,2)="k)",-1000*VALUE(MID(E188,2,LEN(E188)-3)),VALUE(SUBSTITUTE(E188,",","")))))),IF(RIGHT(E188,1)="T",1000000000000*VALUE(LEFT(E188,LEN(E188)-1)),IF(RIGHT(E188,1)="M",1000000*VALUE(LEFT(E188,LEN(E188)-1)),IF(RIGHT(E188,1)="B",1000000000*VALUE(LEFT(E188,LEN(E188)-1)),IF(RIGHT(E188,1)="%",0.01*VALUE(LEFT(E188,LEN(E188)-1)),IF(RIGHT(E188,1)="k",1000*VALUE(LEFT(E188,LEN(E188)-1)),VALUE(SUBSTITUTE(E188,",",""))))))))),"N/A")</f>
        <v>N/A</v>
      </c>
      <c r="M188" t="str">
        <f t="shared" ref="M188:M251" si="25">IFERROR(IF(TRIM(F188)="-", "N/A", IF(RIGHT(F188,1)=")",IF(RIGHT(F188,2)="T)",-1000000000000*VALUE(MID(F188,2,LEN(F188)-3)),IF(RIGHT(F188,2)="M)",-1000000*VALUE(MID(F188,2,LEN(F188)-3)),IF(RIGHT(F188,2)="B)",-1000000000*VALUE(MID(F188,2,LEN(F188)-3)),IF(RIGHT(F188,2)="k)",-1000*VALUE(MID(F188,2,LEN(F188)-3)),VALUE(SUBSTITUTE(F188,",","")))))),IF(RIGHT(F188,1)="T",1000000000000*VALUE(LEFT(F188,LEN(F188)-1)),IF(RIGHT(F188,1)="M",1000000*VALUE(LEFT(F188,LEN(F188)-1)),IF(RIGHT(F188,1)="B",1000000000*VALUE(LEFT(F188,LEN(F188)-1)),IF(RIGHT(F188,1)="%",0.01*VALUE(LEFT(F188,LEN(F188)-1)),IF(RIGHT(F188,1)="k",1000*VALUE(LEFT(F188,LEN(F188)-1)),VALUE(SUBSTITUTE(F188,",",""))))))))),"N/A")</f>
        <v>N/A</v>
      </c>
      <c r="N188" t="str">
        <f t="shared" ref="N188:N251" si="26">IFERROR(IF(TRIM(G188)="-", "N/A", IF(RIGHT(G188,1)=")",IF(RIGHT(G188,2)="T)",-1000000000000*VALUE(MID(G188,2,LEN(G188)-3)),IF(RIGHT(G188,2)="M)",-1000000*VALUE(MID(G188,2,LEN(G188)-3)),IF(RIGHT(G188,2)="B)",-1000000000*VALUE(MID(G188,2,LEN(G188)-3)),IF(RIGHT(G188,2)="k)",-1000*VALUE(MID(G188,2,LEN(G188)-3)),VALUE(SUBSTITUTE(G188,",","")))))),IF(RIGHT(G188,1)="T",1000000000000*VALUE(LEFT(G188,LEN(G188)-1)),IF(RIGHT(G188,1)="M",1000000*VALUE(LEFT(G188,LEN(G188)-1)),IF(RIGHT(G188,1)="B",1000000000*VALUE(LEFT(G188,LEN(G188)-1)),IF(RIGHT(G188,1)="%",0.01*VALUE(LEFT(G188,LEN(G188)-1)),IF(RIGHT(G188,1)="k",1000*VALUE(LEFT(G188,LEN(G188)-1)),VALUE(SUBSTITUTE(G188,",",""))))))))),"N/A")</f>
        <v>N/A</v>
      </c>
    </row>
    <row r="189" spans="9:14" x14ac:dyDescent="0.3">
      <c r="I189" t="str">
        <f t="shared" si="21"/>
        <v>N/A</v>
      </c>
      <c r="J189" t="str">
        <f t="shared" si="22"/>
        <v>N/A</v>
      </c>
      <c r="K189" t="str">
        <f t="shared" si="23"/>
        <v>N/A</v>
      </c>
      <c r="L189" t="str">
        <f t="shared" si="24"/>
        <v>N/A</v>
      </c>
      <c r="M189" t="str">
        <f t="shared" si="25"/>
        <v>N/A</v>
      </c>
      <c r="N189" t="str">
        <f t="shared" si="26"/>
        <v>N/A</v>
      </c>
    </row>
    <row r="190" spans="9:14" x14ac:dyDescent="0.3">
      <c r="I190" t="str">
        <f t="shared" si="21"/>
        <v>N/A</v>
      </c>
      <c r="J190" t="str">
        <f t="shared" si="22"/>
        <v>N/A</v>
      </c>
      <c r="K190" t="str">
        <f t="shared" si="23"/>
        <v>N/A</v>
      </c>
      <c r="L190" t="str">
        <f t="shared" si="24"/>
        <v>N/A</v>
      </c>
      <c r="M190" t="str">
        <f t="shared" si="25"/>
        <v>N/A</v>
      </c>
      <c r="N190" t="str">
        <f t="shared" si="26"/>
        <v>N/A</v>
      </c>
    </row>
    <row r="191" spans="9:14" x14ac:dyDescent="0.3">
      <c r="I191" t="str">
        <f t="shared" si="21"/>
        <v>N/A</v>
      </c>
      <c r="J191" t="str">
        <f t="shared" si="22"/>
        <v>N/A</v>
      </c>
      <c r="K191" t="str">
        <f t="shared" si="23"/>
        <v>N/A</v>
      </c>
      <c r="L191" t="str">
        <f t="shared" si="24"/>
        <v>N/A</v>
      </c>
      <c r="M191" t="str">
        <f t="shared" si="25"/>
        <v>N/A</v>
      </c>
      <c r="N191" t="str">
        <f t="shared" si="26"/>
        <v>N/A</v>
      </c>
    </row>
    <row r="192" spans="9:14" x14ac:dyDescent="0.3">
      <c r="I192" t="str">
        <f t="shared" si="21"/>
        <v>N/A</v>
      </c>
      <c r="J192" t="str">
        <f t="shared" si="22"/>
        <v>N/A</v>
      </c>
      <c r="K192" t="str">
        <f t="shared" si="23"/>
        <v>N/A</v>
      </c>
      <c r="L192" t="str">
        <f t="shared" si="24"/>
        <v>N/A</v>
      </c>
      <c r="M192" t="str">
        <f t="shared" si="25"/>
        <v>N/A</v>
      </c>
      <c r="N192" t="str">
        <f t="shared" si="26"/>
        <v>N/A</v>
      </c>
    </row>
    <row r="193" spans="9:14" x14ac:dyDescent="0.3">
      <c r="I193" t="str">
        <f t="shared" si="21"/>
        <v>N/A</v>
      </c>
      <c r="J193" t="str">
        <f t="shared" si="22"/>
        <v>N/A</v>
      </c>
      <c r="K193" t="str">
        <f t="shared" si="23"/>
        <v>N/A</v>
      </c>
      <c r="L193" t="str">
        <f t="shared" si="24"/>
        <v>N/A</v>
      </c>
      <c r="M193" t="str">
        <f t="shared" si="25"/>
        <v>N/A</v>
      </c>
      <c r="N193" t="str">
        <f t="shared" si="26"/>
        <v>N/A</v>
      </c>
    </row>
    <row r="194" spans="9:14" x14ac:dyDescent="0.3">
      <c r="I194" t="str">
        <f t="shared" si="21"/>
        <v>N/A</v>
      </c>
      <c r="J194" t="str">
        <f t="shared" si="22"/>
        <v>N/A</v>
      </c>
      <c r="K194" t="str">
        <f t="shared" si="23"/>
        <v>N/A</v>
      </c>
      <c r="L194" t="str">
        <f t="shared" si="24"/>
        <v>N/A</v>
      </c>
      <c r="M194" t="str">
        <f t="shared" si="25"/>
        <v>N/A</v>
      </c>
      <c r="N194" t="str">
        <f t="shared" si="26"/>
        <v>N/A</v>
      </c>
    </row>
    <row r="195" spans="9:14" x14ac:dyDescent="0.3">
      <c r="I195" t="str">
        <f t="shared" si="21"/>
        <v>N/A</v>
      </c>
      <c r="J195" t="str">
        <f t="shared" si="22"/>
        <v>N/A</v>
      </c>
      <c r="K195" t="str">
        <f t="shared" si="23"/>
        <v>N/A</v>
      </c>
      <c r="L195" t="str">
        <f t="shared" si="24"/>
        <v>N/A</v>
      </c>
      <c r="M195" t="str">
        <f t="shared" si="25"/>
        <v>N/A</v>
      </c>
      <c r="N195" t="str">
        <f t="shared" si="26"/>
        <v>N/A</v>
      </c>
    </row>
    <row r="196" spans="9:14" x14ac:dyDescent="0.3">
      <c r="I196" t="str">
        <f t="shared" si="21"/>
        <v>N/A</v>
      </c>
      <c r="J196" t="str">
        <f t="shared" si="22"/>
        <v>N/A</v>
      </c>
      <c r="K196" t="str">
        <f t="shared" si="23"/>
        <v>N/A</v>
      </c>
      <c r="L196" t="str">
        <f t="shared" si="24"/>
        <v>N/A</v>
      </c>
      <c r="M196" t="str">
        <f t="shared" si="25"/>
        <v>N/A</v>
      </c>
      <c r="N196" t="str">
        <f t="shared" si="26"/>
        <v>N/A</v>
      </c>
    </row>
    <row r="197" spans="9:14" x14ac:dyDescent="0.3">
      <c r="I197" t="str">
        <f t="shared" si="21"/>
        <v>N/A</v>
      </c>
      <c r="J197" t="str">
        <f t="shared" si="22"/>
        <v>N/A</v>
      </c>
      <c r="K197" t="str">
        <f t="shared" si="23"/>
        <v>N/A</v>
      </c>
      <c r="L197" t="str">
        <f t="shared" si="24"/>
        <v>N/A</v>
      </c>
      <c r="M197" t="str">
        <f t="shared" si="25"/>
        <v>N/A</v>
      </c>
      <c r="N197" t="str">
        <f t="shared" si="26"/>
        <v>N/A</v>
      </c>
    </row>
    <row r="198" spans="9:14" x14ac:dyDescent="0.3">
      <c r="I198" t="str">
        <f t="shared" si="21"/>
        <v>N/A</v>
      </c>
      <c r="J198" t="str">
        <f t="shared" si="22"/>
        <v>N/A</v>
      </c>
      <c r="K198" t="str">
        <f t="shared" si="23"/>
        <v>N/A</v>
      </c>
      <c r="L198" t="str">
        <f t="shared" si="24"/>
        <v>N/A</v>
      </c>
      <c r="M198" t="str">
        <f t="shared" si="25"/>
        <v>N/A</v>
      </c>
      <c r="N198" t="str">
        <f t="shared" si="26"/>
        <v>N/A</v>
      </c>
    </row>
    <row r="199" spans="9:14" x14ac:dyDescent="0.3">
      <c r="I199" t="str">
        <f t="shared" si="21"/>
        <v>N/A</v>
      </c>
      <c r="J199" t="str">
        <f t="shared" si="22"/>
        <v>N/A</v>
      </c>
      <c r="K199" t="str">
        <f t="shared" si="23"/>
        <v>N/A</v>
      </c>
      <c r="L199" t="str">
        <f t="shared" si="24"/>
        <v>N/A</v>
      </c>
      <c r="M199" t="str">
        <f t="shared" si="25"/>
        <v>N/A</v>
      </c>
      <c r="N199" t="str">
        <f t="shared" si="26"/>
        <v>N/A</v>
      </c>
    </row>
    <row r="200" spans="9:14" x14ac:dyDescent="0.3">
      <c r="I200" t="str">
        <f t="shared" si="21"/>
        <v>N/A</v>
      </c>
      <c r="J200" t="str">
        <f t="shared" si="22"/>
        <v>N/A</v>
      </c>
      <c r="K200" t="str">
        <f t="shared" si="23"/>
        <v>N/A</v>
      </c>
      <c r="L200" t="str">
        <f t="shared" si="24"/>
        <v>N/A</v>
      </c>
      <c r="M200" t="str">
        <f t="shared" si="25"/>
        <v>N/A</v>
      </c>
      <c r="N200" t="str">
        <f t="shared" si="26"/>
        <v>N/A</v>
      </c>
    </row>
    <row r="201" spans="9:14" x14ac:dyDescent="0.3">
      <c r="I201" t="str">
        <f t="shared" si="21"/>
        <v>N/A</v>
      </c>
      <c r="J201" t="str">
        <f t="shared" si="22"/>
        <v>N/A</v>
      </c>
      <c r="K201" t="str">
        <f t="shared" si="23"/>
        <v>N/A</v>
      </c>
      <c r="L201" t="str">
        <f t="shared" si="24"/>
        <v>N/A</v>
      </c>
      <c r="M201" t="str">
        <f t="shared" si="25"/>
        <v>N/A</v>
      </c>
      <c r="N201" t="str">
        <f t="shared" si="26"/>
        <v>N/A</v>
      </c>
    </row>
    <row r="202" spans="9:14" x14ac:dyDescent="0.3">
      <c r="I202" t="str">
        <f t="shared" si="21"/>
        <v>N/A</v>
      </c>
      <c r="J202" t="str">
        <f t="shared" si="22"/>
        <v>N/A</v>
      </c>
      <c r="K202" t="str">
        <f t="shared" si="23"/>
        <v>N/A</v>
      </c>
      <c r="L202" t="str">
        <f t="shared" si="24"/>
        <v>N/A</v>
      </c>
      <c r="M202" t="str">
        <f t="shared" si="25"/>
        <v>N/A</v>
      </c>
      <c r="N202" t="str">
        <f t="shared" si="26"/>
        <v>N/A</v>
      </c>
    </row>
    <row r="203" spans="9:14" x14ac:dyDescent="0.3">
      <c r="I203" t="str">
        <f t="shared" si="21"/>
        <v>N/A</v>
      </c>
      <c r="J203" t="str">
        <f t="shared" si="22"/>
        <v>N/A</v>
      </c>
      <c r="K203" t="str">
        <f t="shared" si="23"/>
        <v>N/A</v>
      </c>
      <c r="L203" t="str">
        <f t="shared" si="24"/>
        <v>N/A</v>
      </c>
      <c r="M203" t="str">
        <f t="shared" si="25"/>
        <v>N/A</v>
      </c>
      <c r="N203" t="str">
        <f t="shared" si="26"/>
        <v>N/A</v>
      </c>
    </row>
    <row r="204" spans="9:14" x14ac:dyDescent="0.3">
      <c r="I204" t="str">
        <f t="shared" si="21"/>
        <v>N/A</v>
      </c>
      <c r="J204" t="str">
        <f t="shared" si="22"/>
        <v>N/A</v>
      </c>
      <c r="K204" t="str">
        <f t="shared" si="23"/>
        <v>N/A</v>
      </c>
      <c r="L204" t="str">
        <f t="shared" si="24"/>
        <v>N/A</v>
      </c>
      <c r="M204" t="str">
        <f t="shared" si="25"/>
        <v>N/A</v>
      </c>
      <c r="N204" t="str">
        <f t="shared" si="26"/>
        <v>N/A</v>
      </c>
    </row>
    <row r="205" spans="9:14" x14ac:dyDescent="0.3">
      <c r="I205" t="str">
        <f t="shared" si="21"/>
        <v>N/A</v>
      </c>
      <c r="J205" t="str">
        <f t="shared" si="22"/>
        <v>N/A</v>
      </c>
      <c r="K205" t="str">
        <f t="shared" si="23"/>
        <v>N/A</v>
      </c>
      <c r="L205" t="str">
        <f t="shared" si="24"/>
        <v>N/A</v>
      </c>
      <c r="M205" t="str">
        <f t="shared" si="25"/>
        <v>N/A</v>
      </c>
      <c r="N205" t="str">
        <f t="shared" si="26"/>
        <v>N/A</v>
      </c>
    </row>
    <row r="206" spans="9:14" x14ac:dyDescent="0.3">
      <c r="I206" t="str">
        <f t="shared" si="21"/>
        <v>N/A</v>
      </c>
      <c r="J206" t="str">
        <f t="shared" si="22"/>
        <v>N/A</v>
      </c>
      <c r="K206" t="str">
        <f t="shared" si="23"/>
        <v>N/A</v>
      </c>
      <c r="L206" t="str">
        <f t="shared" si="24"/>
        <v>N/A</v>
      </c>
      <c r="M206" t="str">
        <f t="shared" si="25"/>
        <v>N/A</v>
      </c>
      <c r="N206" t="str">
        <f t="shared" si="26"/>
        <v>N/A</v>
      </c>
    </row>
    <row r="207" spans="9:14" x14ac:dyDescent="0.3">
      <c r="I207" t="str">
        <f t="shared" si="21"/>
        <v>N/A</v>
      </c>
      <c r="J207" t="str">
        <f t="shared" si="22"/>
        <v>N/A</v>
      </c>
      <c r="K207" t="str">
        <f t="shared" si="23"/>
        <v>N/A</v>
      </c>
      <c r="L207" t="str">
        <f t="shared" si="24"/>
        <v>N/A</v>
      </c>
      <c r="M207" t="str">
        <f t="shared" si="25"/>
        <v>N/A</v>
      </c>
      <c r="N207" t="str">
        <f t="shared" si="26"/>
        <v>N/A</v>
      </c>
    </row>
    <row r="208" spans="9:14" x14ac:dyDescent="0.3">
      <c r="I208" t="str">
        <f t="shared" si="21"/>
        <v>N/A</v>
      </c>
      <c r="J208" t="str">
        <f t="shared" si="22"/>
        <v>N/A</v>
      </c>
      <c r="K208" t="str">
        <f t="shared" si="23"/>
        <v>N/A</v>
      </c>
      <c r="L208" t="str">
        <f t="shared" si="24"/>
        <v>N/A</v>
      </c>
      <c r="M208" t="str">
        <f t="shared" si="25"/>
        <v>N/A</v>
      </c>
      <c r="N208" t="str">
        <f t="shared" si="26"/>
        <v>N/A</v>
      </c>
    </row>
    <row r="209" spans="9:14" x14ac:dyDescent="0.3">
      <c r="I209" t="str">
        <f t="shared" si="21"/>
        <v>N/A</v>
      </c>
      <c r="J209" t="str">
        <f t="shared" si="22"/>
        <v>N/A</v>
      </c>
      <c r="K209" t="str">
        <f t="shared" si="23"/>
        <v>N/A</v>
      </c>
      <c r="L209" t="str">
        <f t="shared" si="24"/>
        <v>N/A</v>
      </c>
      <c r="M209" t="str">
        <f t="shared" si="25"/>
        <v>N/A</v>
      </c>
      <c r="N209" t="str">
        <f t="shared" si="26"/>
        <v>N/A</v>
      </c>
    </row>
    <row r="210" spans="9:14" x14ac:dyDescent="0.3">
      <c r="I210" t="str">
        <f t="shared" si="21"/>
        <v>N/A</v>
      </c>
      <c r="J210" t="str">
        <f t="shared" si="22"/>
        <v>N/A</v>
      </c>
      <c r="K210" t="str">
        <f t="shared" si="23"/>
        <v>N/A</v>
      </c>
      <c r="L210" t="str">
        <f t="shared" si="24"/>
        <v>N/A</v>
      </c>
      <c r="M210" t="str">
        <f t="shared" si="25"/>
        <v>N/A</v>
      </c>
      <c r="N210" t="str">
        <f t="shared" si="26"/>
        <v>N/A</v>
      </c>
    </row>
    <row r="211" spans="9:14" x14ac:dyDescent="0.3">
      <c r="I211" t="str">
        <f t="shared" si="21"/>
        <v>N/A</v>
      </c>
      <c r="J211" t="str">
        <f t="shared" si="22"/>
        <v>N/A</v>
      </c>
      <c r="K211" t="str">
        <f t="shared" si="23"/>
        <v>N/A</v>
      </c>
      <c r="L211" t="str">
        <f t="shared" si="24"/>
        <v>N/A</v>
      </c>
      <c r="M211" t="str">
        <f t="shared" si="25"/>
        <v>N/A</v>
      </c>
      <c r="N211" t="str">
        <f t="shared" si="26"/>
        <v>N/A</v>
      </c>
    </row>
    <row r="212" spans="9:14" x14ac:dyDescent="0.3">
      <c r="I212" t="str">
        <f t="shared" si="21"/>
        <v>N/A</v>
      </c>
      <c r="J212" t="str">
        <f t="shared" si="22"/>
        <v>N/A</v>
      </c>
      <c r="K212" t="str">
        <f t="shared" si="23"/>
        <v>N/A</v>
      </c>
      <c r="L212" t="str">
        <f t="shared" si="24"/>
        <v>N/A</v>
      </c>
      <c r="M212" t="str">
        <f t="shared" si="25"/>
        <v>N/A</v>
      </c>
      <c r="N212" t="str">
        <f t="shared" si="26"/>
        <v>N/A</v>
      </c>
    </row>
    <row r="213" spans="9:14" x14ac:dyDescent="0.3">
      <c r="I213" t="str">
        <f t="shared" si="21"/>
        <v>N/A</v>
      </c>
      <c r="J213" t="str">
        <f t="shared" si="22"/>
        <v>N/A</v>
      </c>
      <c r="K213" t="str">
        <f t="shared" si="23"/>
        <v>N/A</v>
      </c>
      <c r="L213" t="str">
        <f t="shared" si="24"/>
        <v>N/A</v>
      </c>
      <c r="M213" t="str">
        <f t="shared" si="25"/>
        <v>N/A</v>
      </c>
      <c r="N213" t="str">
        <f t="shared" si="26"/>
        <v>N/A</v>
      </c>
    </row>
    <row r="214" spans="9:14" x14ac:dyDescent="0.3">
      <c r="I214" t="str">
        <f t="shared" si="21"/>
        <v>N/A</v>
      </c>
      <c r="J214" t="str">
        <f t="shared" si="22"/>
        <v>N/A</v>
      </c>
      <c r="K214" t="str">
        <f t="shared" si="23"/>
        <v>N/A</v>
      </c>
      <c r="L214" t="str">
        <f t="shared" si="24"/>
        <v>N/A</v>
      </c>
      <c r="M214" t="str">
        <f t="shared" si="25"/>
        <v>N/A</v>
      </c>
      <c r="N214" t="str">
        <f t="shared" si="26"/>
        <v>N/A</v>
      </c>
    </row>
    <row r="215" spans="9:14" x14ac:dyDescent="0.3">
      <c r="I215" t="str">
        <f t="shared" si="21"/>
        <v>N/A</v>
      </c>
      <c r="J215" t="str">
        <f t="shared" si="22"/>
        <v>N/A</v>
      </c>
      <c r="K215" t="str">
        <f t="shared" si="23"/>
        <v>N/A</v>
      </c>
      <c r="L215" t="str">
        <f t="shared" si="24"/>
        <v>N/A</v>
      </c>
      <c r="M215" t="str">
        <f t="shared" si="25"/>
        <v>N/A</v>
      </c>
      <c r="N215" t="str">
        <f t="shared" si="26"/>
        <v>N/A</v>
      </c>
    </row>
    <row r="216" spans="9:14" x14ac:dyDescent="0.3">
      <c r="I216" t="str">
        <f t="shared" si="21"/>
        <v>N/A</v>
      </c>
      <c r="J216" t="str">
        <f t="shared" si="22"/>
        <v>N/A</v>
      </c>
      <c r="K216" t="str">
        <f t="shared" si="23"/>
        <v>N/A</v>
      </c>
      <c r="L216" t="str">
        <f t="shared" si="24"/>
        <v>N/A</v>
      </c>
      <c r="M216" t="str">
        <f t="shared" si="25"/>
        <v>N/A</v>
      </c>
      <c r="N216" t="str">
        <f t="shared" si="26"/>
        <v>N/A</v>
      </c>
    </row>
    <row r="217" spans="9:14" x14ac:dyDescent="0.3">
      <c r="I217" t="str">
        <f t="shared" si="21"/>
        <v>N/A</v>
      </c>
      <c r="J217" t="str">
        <f t="shared" si="22"/>
        <v>N/A</v>
      </c>
      <c r="K217" t="str">
        <f t="shared" si="23"/>
        <v>N/A</v>
      </c>
      <c r="L217" t="str">
        <f t="shared" si="24"/>
        <v>N/A</v>
      </c>
      <c r="M217" t="str">
        <f t="shared" si="25"/>
        <v>N/A</v>
      </c>
      <c r="N217" t="str">
        <f t="shared" si="26"/>
        <v>N/A</v>
      </c>
    </row>
    <row r="218" spans="9:14" x14ac:dyDescent="0.3">
      <c r="I218" t="str">
        <f t="shared" si="21"/>
        <v>N/A</v>
      </c>
      <c r="J218" t="str">
        <f t="shared" si="22"/>
        <v>N/A</v>
      </c>
      <c r="K218" t="str">
        <f t="shared" si="23"/>
        <v>N/A</v>
      </c>
      <c r="L218" t="str">
        <f t="shared" si="24"/>
        <v>N/A</v>
      </c>
      <c r="M218" t="str">
        <f t="shared" si="25"/>
        <v>N/A</v>
      </c>
      <c r="N218" t="str">
        <f t="shared" si="26"/>
        <v>N/A</v>
      </c>
    </row>
    <row r="219" spans="9:14" x14ac:dyDescent="0.3">
      <c r="I219" t="str">
        <f t="shared" si="21"/>
        <v>N/A</v>
      </c>
      <c r="J219" t="str">
        <f t="shared" si="22"/>
        <v>N/A</v>
      </c>
      <c r="K219" t="str">
        <f t="shared" si="23"/>
        <v>N/A</v>
      </c>
      <c r="L219" t="str">
        <f t="shared" si="24"/>
        <v>N/A</v>
      </c>
      <c r="M219" t="str">
        <f t="shared" si="25"/>
        <v>N/A</v>
      </c>
      <c r="N219" t="str">
        <f t="shared" si="26"/>
        <v>N/A</v>
      </c>
    </row>
    <row r="220" spans="9:14" x14ac:dyDescent="0.3">
      <c r="I220" t="str">
        <f t="shared" si="21"/>
        <v>N/A</v>
      </c>
      <c r="J220" t="str">
        <f t="shared" si="22"/>
        <v>N/A</v>
      </c>
      <c r="K220" t="str">
        <f t="shared" si="23"/>
        <v>N/A</v>
      </c>
      <c r="L220" t="str">
        <f t="shared" si="24"/>
        <v>N/A</v>
      </c>
      <c r="M220" t="str">
        <f t="shared" si="25"/>
        <v>N/A</v>
      </c>
      <c r="N220" t="str">
        <f t="shared" si="26"/>
        <v>N/A</v>
      </c>
    </row>
    <row r="221" spans="9:14" x14ac:dyDescent="0.3">
      <c r="I221" t="str">
        <f t="shared" si="21"/>
        <v>N/A</v>
      </c>
      <c r="J221" t="str">
        <f t="shared" si="22"/>
        <v>N/A</v>
      </c>
      <c r="K221" t="str">
        <f t="shared" si="23"/>
        <v>N/A</v>
      </c>
      <c r="L221" t="str">
        <f t="shared" si="24"/>
        <v>N/A</v>
      </c>
      <c r="M221" t="str">
        <f t="shared" si="25"/>
        <v>N/A</v>
      </c>
      <c r="N221" t="str">
        <f t="shared" si="26"/>
        <v>N/A</v>
      </c>
    </row>
    <row r="222" spans="9:14" x14ac:dyDescent="0.3">
      <c r="I222" t="str">
        <f t="shared" si="21"/>
        <v>N/A</v>
      </c>
      <c r="J222" t="str">
        <f t="shared" si="22"/>
        <v>N/A</v>
      </c>
      <c r="K222" t="str">
        <f t="shared" si="23"/>
        <v>N/A</v>
      </c>
      <c r="L222" t="str">
        <f t="shared" si="24"/>
        <v>N/A</v>
      </c>
      <c r="M222" t="str">
        <f t="shared" si="25"/>
        <v>N/A</v>
      </c>
      <c r="N222" t="str">
        <f t="shared" si="26"/>
        <v>N/A</v>
      </c>
    </row>
    <row r="223" spans="9:14" x14ac:dyDescent="0.3">
      <c r="I223" t="str">
        <f t="shared" si="21"/>
        <v>N/A</v>
      </c>
      <c r="J223" t="str">
        <f t="shared" si="22"/>
        <v>N/A</v>
      </c>
      <c r="K223" t="str">
        <f t="shared" si="23"/>
        <v>N/A</v>
      </c>
      <c r="L223" t="str">
        <f t="shared" si="24"/>
        <v>N/A</v>
      </c>
      <c r="M223" t="str">
        <f t="shared" si="25"/>
        <v>N/A</v>
      </c>
      <c r="N223" t="str">
        <f t="shared" si="26"/>
        <v>N/A</v>
      </c>
    </row>
    <row r="224" spans="9:14" x14ac:dyDescent="0.3">
      <c r="I224" t="str">
        <f t="shared" si="21"/>
        <v>N/A</v>
      </c>
      <c r="J224" t="str">
        <f t="shared" si="22"/>
        <v>N/A</v>
      </c>
      <c r="K224" t="str">
        <f t="shared" si="23"/>
        <v>N/A</v>
      </c>
      <c r="L224" t="str">
        <f t="shared" si="24"/>
        <v>N/A</v>
      </c>
      <c r="M224" t="str">
        <f t="shared" si="25"/>
        <v>N/A</v>
      </c>
      <c r="N224" t="str">
        <f t="shared" si="26"/>
        <v>N/A</v>
      </c>
    </row>
    <row r="225" spans="9:14" x14ac:dyDescent="0.3">
      <c r="I225" t="str">
        <f t="shared" si="21"/>
        <v>N/A</v>
      </c>
      <c r="J225" t="str">
        <f t="shared" si="22"/>
        <v>N/A</v>
      </c>
      <c r="K225" t="str">
        <f t="shared" si="23"/>
        <v>N/A</v>
      </c>
      <c r="L225" t="str">
        <f t="shared" si="24"/>
        <v>N/A</v>
      </c>
      <c r="M225" t="str">
        <f t="shared" si="25"/>
        <v>N/A</v>
      </c>
      <c r="N225" t="str">
        <f t="shared" si="26"/>
        <v>N/A</v>
      </c>
    </row>
    <row r="226" spans="9:14" x14ac:dyDescent="0.3">
      <c r="I226" t="str">
        <f t="shared" si="21"/>
        <v>N/A</v>
      </c>
      <c r="J226" t="str">
        <f t="shared" si="22"/>
        <v>N/A</v>
      </c>
      <c r="K226" t="str">
        <f t="shared" si="23"/>
        <v>N/A</v>
      </c>
      <c r="L226" t="str">
        <f t="shared" si="24"/>
        <v>N/A</v>
      </c>
      <c r="M226" t="str">
        <f t="shared" si="25"/>
        <v>N/A</v>
      </c>
      <c r="N226" t="str">
        <f t="shared" si="26"/>
        <v>N/A</v>
      </c>
    </row>
    <row r="227" spans="9:14" x14ac:dyDescent="0.3">
      <c r="I227" t="str">
        <f t="shared" si="21"/>
        <v>N/A</v>
      </c>
      <c r="J227" t="str">
        <f t="shared" si="22"/>
        <v>N/A</v>
      </c>
      <c r="K227" t="str">
        <f t="shared" si="23"/>
        <v>N/A</v>
      </c>
      <c r="L227" t="str">
        <f t="shared" si="24"/>
        <v>N/A</v>
      </c>
      <c r="M227" t="str">
        <f t="shared" si="25"/>
        <v>N/A</v>
      </c>
      <c r="N227" t="str">
        <f t="shared" si="26"/>
        <v>N/A</v>
      </c>
    </row>
    <row r="228" spans="9:14" x14ac:dyDescent="0.3">
      <c r="I228" t="str">
        <f t="shared" si="21"/>
        <v>N/A</v>
      </c>
      <c r="J228" t="str">
        <f t="shared" si="22"/>
        <v>N/A</v>
      </c>
      <c r="K228" t="str">
        <f t="shared" si="23"/>
        <v>N/A</v>
      </c>
      <c r="L228" t="str">
        <f t="shared" si="24"/>
        <v>N/A</v>
      </c>
      <c r="M228" t="str">
        <f t="shared" si="25"/>
        <v>N/A</v>
      </c>
      <c r="N228" t="str">
        <f t="shared" si="26"/>
        <v>N/A</v>
      </c>
    </row>
    <row r="229" spans="9:14" x14ac:dyDescent="0.3">
      <c r="I229" t="str">
        <f t="shared" si="21"/>
        <v>N/A</v>
      </c>
      <c r="J229" t="str">
        <f t="shared" si="22"/>
        <v>N/A</v>
      </c>
      <c r="K229" t="str">
        <f t="shared" si="23"/>
        <v>N/A</v>
      </c>
      <c r="L229" t="str">
        <f t="shared" si="24"/>
        <v>N/A</v>
      </c>
      <c r="M229" t="str">
        <f t="shared" si="25"/>
        <v>N/A</v>
      </c>
      <c r="N229" t="str">
        <f t="shared" si="26"/>
        <v>N/A</v>
      </c>
    </row>
    <row r="230" spans="9:14" x14ac:dyDescent="0.3">
      <c r="I230" t="str">
        <f t="shared" si="21"/>
        <v>N/A</v>
      </c>
      <c r="J230" t="str">
        <f t="shared" si="22"/>
        <v>N/A</v>
      </c>
      <c r="K230" t="str">
        <f t="shared" si="23"/>
        <v>N/A</v>
      </c>
      <c r="L230" t="str">
        <f t="shared" si="24"/>
        <v>N/A</v>
      </c>
      <c r="M230" t="str">
        <f t="shared" si="25"/>
        <v>N/A</v>
      </c>
      <c r="N230" t="str">
        <f t="shared" si="26"/>
        <v>N/A</v>
      </c>
    </row>
    <row r="231" spans="9:14" x14ac:dyDescent="0.3">
      <c r="I231" t="str">
        <f t="shared" si="21"/>
        <v>N/A</v>
      </c>
      <c r="J231" t="str">
        <f t="shared" si="22"/>
        <v>N/A</v>
      </c>
      <c r="K231" t="str">
        <f t="shared" si="23"/>
        <v>N/A</v>
      </c>
      <c r="L231" t="str">
        <f t="shared" si="24"/>
        <v>N/A</v>
      </c>
      <c r="M231" t="str">
        <f t="shared" si="25"/>
        <v>N/A</v>
      </c>
      <c r="N231" t="str">
        <f t="shared" si="26"/>
        <v>N/A</v>
      </c>
    </row>
    <row r="232" spans="9:14" x14ac:dyDescent="0.3">
      <c r="I232" t="str">
        <f t="shared" si="21"/>
        <v>N/A</v>
      </c>
      <c r="J232" t="str">
        <f t="shared" si="22"/>
        <v>N/A</v>
      </c>
      <c r="K232" t="str">
        <f t="shared" si="23"/>
        <v>N/A</v>
      </c>
      <c r="L232" t="str">
        <f t="shared" si="24"/>
        <v>N/A</v>
      </c>
      <c r="M232" t="str">
        <f t="shared" si="25"/>
        <v>N/A</v>
      </c>
      <c r="N232" t="str">
        <f t="shared" si="26"/>
        <v>N/A</v>
      </c>
    </row>
    <row r="233" spans="9:14" x14ac:dyDescent="0.3">
      <c r="I233" t="str">
        <f t="shared" si="21"/>
        <v>N/A</v>
      </c>
      <c r="J233" t="str">
        <f t="shared" si="22"/>
        <v>N/A</v>
      </c>
      <c r="K233" t="str">
        <f t="shared" si="23"/>
        <v>N/A</v>
      </c>
      <c r="L233" t="str">
        <f t="shared" si="24"/>
        <v>N/A</v>
      </c>
      <c r="M233" t="str">
        <f t="shared" si="25"/>
        <v>N/A</v>
      </c>
      <c r="N233" t="str">
        <f t="shared" si="26"/>
        <v>N/A</v>
      </c>
    </row>
    <row r="234" spans="9:14" x14ac:dyDescent="0.3">
      <c r="I234" t="str">
        <f t="shared" si="21"/>
        <v>N/A</v>
      </c>
      <c r="J234" t="str">
        <f t="shared" si="22"/>
        <v>N/A</v>
      </c>
      <c r="K234" t="str">
        <f t="shared" si="23"/>
        <v>N/A</v>
      </c>
      <c r="L234" t="str">
        <f t="shared" si="24"/>
        <v>N/A</v>
      </c>
      <c r="M234" t="str">
        <f t="shared" si="25"/>
        <v>N/A</v>
      </c>
      <c r="N234" t="str">
        <f t="shared" si="26"/>
        <v>N/A</v>
      </c>
    </row>
    <row r="235" spans="9:14" x14ac:dyDescent="0.3">
      <c r="I235" t="str">
        <f t="shared" si="21"/>
        <v>N/A</v>
      </c>
      <c r="J235" t="str">
        <f t="shared" si="22"/>
        <v>N/A</v>
      </c>
      <c r="K235" t="str">
        <f t="shared" si="23"/>
        <v>N/A</v>
      </c>
      <c r="L235" t="str">
        <f t="shared" si="24"/>
        <v>N/A</v>
      </c>
      <c r="M235" t="str">
        <f t="shared" si="25"/>
        <v>N/A</v>
      </c>
      <c r="N235" t="str">
        <f t="shared" si="26"/>
        <v>N/A</v>
      </c>
    </row>
    <row r="236" spans="9:14" x14ac:dyDescent="0.3">
      <c r="I236" t="str">
        <f t="shared" si="21"/>
        <v>N/A</v>
      </c>
      <c r="J236" t="str">
        <f t="shared" si="22"/>
        <v>N/A</v>
      </c>
      <c r="K236" t="str">
        <f t="shared" si="23"/>
        <v>N/A</v>
      </c>
      <c r="L236" t="str">
        <f t="shared" si="24"/>
        <v>N/A</v>
      </c>
      <c r="M236" t="str">
        <f t="shared" si="25"/>
        <v>N/A</v>
      </c>
      <c r="N236" t="str">
        <f t="shared" si="26"/>
        <v>N/A</v>
      </c>
    </row>
    <row r="237" spans="9:14" x14ac:dyDescent="0.3">
      <c r="I237" t="str">
        <f t="shared" si="21"/>
        <v>N/A</v>
      </c>
      <c r="J237" t="str">
        <f t="shared" si="22"/>
        <v>N/A</v>
      </c>
      <c r="K237" t="str">
        <f t="shared" si="23"/>
        <v>N/A</v>
      </c>
      <c r="L237" t="str">
        <f t="shared" si="24"/>
        <v>N/A</v>
      </c>
      <c r="M237" t="str">
        <f t="shared" si="25"/>
        <v>N/A</v>
      </c>
      <c r="N237" t="str">
        <f t="shared" si="26"/>
        <v>N/A</v>
      </c>
    </row>
    <row r="238" spans="9:14" x14ac:dyDescent="0.3">
      <c r="I238" t="str">
        <f t="shared" si="21"/>
        <v>N/A</v>
      </c>
      <c r="J238" t="str">
        <f t="shared" si="22"/>
        <v>N/A</v>
      </c>
      <c r="K238" t="str">
        <f t="shared" si="23"/>
        <v>N/A</v>
      </c>
      <c r="L238" t="str">
        <f t="shared" si="24"/>
        <v>N/A</v>
      </c>
      <c r="M238" t="str">
        <f t="shared" si="25"/>
        <v>N/A</v>
      </c>
      <c r="N238" t="str">
        <f t="shared" si="26"/>
        <v>N/A</v>
      </c>
    </row>
    <row r="239" spans="9:14" x14ac:dyDescent="0.3">
      <c r="I239" t="str">
        <f t="shared" si="21"/>
        <v>N/A</v>
      </c>
      <c r="J239" t="str">
        <f t="shared" si="22"/>
        <v>N/A</v>
      </c>
      <c r="K239" t="str">
        <f t="shared" si="23"/>
        <v>N/A</v>
      </c>
      <c r="L239" t="str">
        <f t="shared" si="24"/>
        <v>N/A</v>
      </c>
      <c r="M239" t="str">
        <f t="shared" si="25"/>
        <v>N/A</v>
      </c>
      <c r="N239" t="str">
        <f t="shared" si="26"/>
        <v>N/A</v>
      </c>
    </row>
    <row r="240" spans="9:14" x14ac:dyDescent="0.3">
      <c r="I240" t="str">
        <f t="shared" si="21"/>
        <v>N/A</v>
      </c>
      <c r="J240" t="str">
        <f t="shared" si="22"/>
        <v>N/A</v>
      </c>
      <c r="K240" t="str">
        <f t="shared" si="23"/>
        <v>N/A</v>
      </c>
      <c r="L240" t="str">
        <f t="shared" si="24"/>
        <v>N/A</v>
      </c>
      <c r="M240" t="str">
        <f t="shared" si="25"/>
        <v>N/A</v>
      </c>
      <c r="N240" t="str">
        <f t="shared" si="26"/>
        <v>N/A</v>
      </c>
    </row>
    <row r="241" spans="9:14" x14ac:dyDescent="0.3">
      <c r="I241" t="str">
        <f t="shared" si="21"/>
        <v>N/A</v>
      </c>
      <c r="J241" t="str">
        <f t="shared" si="22"/>
        <v>N/A</v>
      </c>
      <c r="K241" t="str">
        <f t="shared" si="23"/>
        <v>N/A</v>
      </c>
      <c r="L241" t="str">
        <f t="shared" si="24"/>
        <v>N/A</v>
      </c>
      <c r="M241" t="str">
        <f t="shared" si="25"/>
        <v>N/A</v>
      </c>
      <c r="N241" t="str">
        <f t="shared" si="26"/>
        <v>N/A</v>
      </c>
    </row>
    <row r="242" spans="9:14" x14ac:dyDescent="0.3">
      <c r="I242" t="str">
        <f t="shared" si="21"/>
        <v>N/A</v>
      </c>
      <c r="J242" t="str">
        <f t="shared" si="22"/>
        <v>N/A</v>
      </c>
      <c r="K242" t="str">
        <f t="shared" si="23"/>
        <v>N/A</v>
      </c>
      <c r="L242" t="str">
        <f t="shared" si="24"/>
        <v>N/A</v>
      </c>
      <c r="M242" t="str">
        <f t="shared" si="25"/>
        <v>N/A</v>
      </c>
      <c r="N242" t="str">
        <f t="shared" si="26"/>
        <v>N/A</v>
      </c>
    </row>
    <row r="243" spans="9:14" x14ac:dyDescent="0.3">
      <c r="I243" t="str">
        <f t="shared" si="21"/>
        <v>N/A</v>
      </c>
      <c r="J243" t="str">
        <f t="shared" si="22"/>
        <v>N/A</v>
      </c>
      <c r="K243" t="str">
        <f t="shared" si="23"/>
        <v>N/A</v>
      </c>
      <c r="L243" t="str">
        <f t="shared" si="24"/>
        <v>N/A</v>
      </c>
      <c r="M243" t="str">
        <f t="shared" si="25"/>
        <v>N/A</v>
      </c>
      <c r="N243" t="str">
        <f t="shared" si="26"/>
        <v>N/A</v>
      </c>
    </row>
    <row r="244" spans="9:14" x14ac:dyDescent="0.3">
      <c r="I244" t="str">
        <f t="shared" si="21"/>
        <v>N/A</v>
      </c>
      <c r="J244" t="str">
        <f t="shared" si="22"/>
        <v>N/A</v>
      </c>
      <c r="K244" t="str">
        <f t="shared" si="23"/>
        <v>N/A</v>
      </c>
      <c r="L244" t="str">
        <f t="shared" si="24"/>
        <v>N/A</v>
      </c>
      <c r="M244" t="str">
        <f t="shared" si="25"/>
        <v>N/A</v>
      </c>
      <c r="N244" t="str">
        <f t="shared" si="26"/>
        <v>N/A</v>
      </c>
    </row>
    <row r="245" spans="9:14" x14ac:dyDescent="0.3">
      <c r="I245" t="str">
        <f t="shared" si="21"/>
        <v>N/A</v>
      </c>
      <c r="J245" t="str">
        <f t="shared" si="22"/>
        <v>N/A</v>
      </c>
      <c r="K245" t="str">
        <f t="shared" si="23"/>
        <v>N/A</v>
      </c>
      <c r="L245" t="str">
        <f t="shared" si="24"/>
        <v>N/A</v>
      </c>
      <c r="M245" t="str">
        <f t="shared" si="25"/>
        <v>N/A</v>
      </c>
      <c r="N245" t="str">
        <f t="shared" si="26"/>
        <v>N/A</v>
      </c>
    </row>
    <row r="246" spans="9:14" x14ac:dyDescent="0.3">
      <c r="I246" t="str">
        <f t="shared" si="21"/>
        <v>N/A</v>
      </c>
      <c r="J246" t="str">
        <f t="shared" si="22"/>
        <v>N/A</v>
      </c>
      <c r="K246" t="str">
        <f t="shared" si="23"/>
        <v>N/A</v>
      </c>
      <c r="L246" t="str">
        <f t="shared" si="24"/>
        <v>N/A</v>
      </c>
      <c r="M246" t="str">
        <f t="shared" si="25"/>
        <v>N/A</v>
      </c>
      <c r="N246" t="str">
        <f t="shared" si="26"/>
        <v>N/A</v>
      </c>
    </row>
    <row r="247" spans="9:14" x14ac:dyDescent="0.3">
      <c r="I247" t="str">
        <f t="shared" si="21"/>
        <v>N/A</v>
      </c>
      <c r="J247" t="str">
        <f t="shared" si="22"/>
        <v>N/A</v>
      </c>
      <c r="K247" t="str">
        <f t="shared" si="23"/>
        <v>N/A</v>
      </c>
      <c r="L247" t="str">
        <f t="shared" si="24"/>
        <v>N/A</v>
      </c>
      <c r="M247" t="str">
        <f t="shared" si="25"/>
        <v>N/A</v>
      </c>
      <c r="N247" t="str">
        <f t="shared" si="26"/>
        <v>N/A</v>
      </c>
    </row>
    <row r="248" spans="9:14" x14ac:dyDescent="0.3">
      <c r="I248" t="str">
        <f t="shared" si="21"/>
        <v>N/A</v>
      </c>
      <c r="J248" t="str">
        <f t="shared" si="22"/>
        <v>N/A</v>
      </c>
      <c r="K248" t="str">
        <f t="shared" si="23"/>
        <v>N/A</v>
      </c>
      <c r="L248" t="str">
        <f t="shared" si="24"/>
        <v>N/A</v>
      </c>
      <c r="M248" t="str">
        <f t="shared" si="25"/>
        <v>N/A</v>
      </c>
      <c r="N248" t="str">
        <f t="shared" si="26"/>
        <v>N/A</v>
      </c>
    </row>
    <row r="249" spans="9:14" x14ac:dyDescent="0.3">
      <c r="I249" t="str">
        <f t="shared" si="21"/>
        <v>N/A</v>
      </c>
      <c r="J249" t="str">
        <f t="shared" si="22"/>
        <v>N/A</v>
      </c>
      <c r="K249" t="str">
        <f t="shared" si="23"/>
        <v>N/A</v>
      </c>
      <c r="L249" t="str">
        <f t="shared" si="24"/>
        <v>N/A</v>
      </c>
      <c r="M249" t="str">
        <f t="shared" si="25"/>
        <v>N/A</v>
      </c>
      <c r="N249" t="str">
        <f t="shared" si="26"/>
        <v>N/A</v>
      </c>
    </row>
    <row r="250" spans="9:14" x14ac:dyDescent="0.3">
      <c r="I250" t="str">
        <f t="shared" si="21"/>
        <v>N/A</v>
      </c>
      <c r="J250" t="str">
        <f t="shared" si="22"/>
        <v>N/A</v>
      </c>
      <c r="K250" t="str">
        <f t="shared" si="23"/>
        <v>N/A</v>
      </c>
      <c r="L250" t="str">
        <f t="shared" si="24"/>
        <v>N/A</v>
      </c>
      <c r="M250" t="str">
        <f t="shared" si="25"/>
        <v>N/A</v>
      </c>
      <c r="N250" t="str">
        <f t="shared" si="26"/>
        <v>N/A</v>
      </c>
    </row>
    <row r="251" spans="9:14" x14ac:dyDescent="0.3">
      <c r="I251" t="str">
        <f t="shared" si="21"/>
        <v>N/A</v>
      </c>
      <c r="J251" t="str">
        <f t="shared" si="22"/>
        <v>N/A</v>
      </c>
      <c r="K251" t="str">
        <f t="shared" si="23"/>
        <v>N/A</v>
      </c>
      <c r="L251" t="str">
        <f t="shared" si="24"/>
        <v>N/A</v>
      </c>
      <c r="M251" t="str">
        <f t="shared" si="25"/>
        <v>N/A</v>
      </c>
      <c r="N251" t="str">
        <f t="shared" si="26"/>
        <v>N/A</v>
      </c>
    </row>
    <row r="252" spans="9:14" x14ac:dyDescent="0.3">
      <c r="I252" t="str">
        <f t="shared" ref="I252:I315" si="27">IF(AND(K252&gt; J252, L252&gt; K252, M252&gt; L252, N252&gt; M252), "pos_trend", IF(AND(K252&lt; J252, L252&lt; K252, M252&lt; L252, N252&lt; M252), "neg_trend", "N/A"))</f>
        <v>N/A</v>
      </c>
      <c r="J252" t="str">
        <f t="shared" ref="J252:J315" si="28">IFERROR(IF(TRIM(C252)="-", "N/A", IF(RIGHT(C252,1)=")",IF(RIGHT(C252,2)="T)",-1000000000000*VALUE(MID(C252,2,LEN(C252)-3)),IF(RIGHT(C252,2)="M)",-1000000*VALUE(MID(C252,2,LEN(C252)-3)),IF(RIGHT(C252,2)="B)",-1000000000*VALUE(MID(C252,2,LEN(C252)-3)),IF(RIGHT(C252,2)="k)",-1000*VALUE(MID(C252,2,LEN(C252)-3)),VALUE(SUBSTITUTE(C252,",","")))))),IF(RIGHT(C252,1)="T",1000000000000*VALUE(LEFT(C252,LEN(C252)-1)),IF(RIGHT(C252,1)="M",1000000*VALUE(LEFT(C252,LEN(C252)-1)),IF(RIGHT(C252,1)="B",1000000000*VALUE(LEFT(C252,LEN(C252)-1)),IF(RIGHT(C252,1)="%",0.01*VALUE(LEFT(C252,LEN(C252)-1)),IF(RIGHT(C252,1)="k",1000*VALUE(LEFT(C252,LEN(C252)-1)),VALUE(SUBSTITUTE(C252,",",""))))))))),"N/A")</f>
        <v>N/A</v>
      </c>
      <c r="K252" t="str">
        <f t="shared" ref="K252:K315" si="29">IFERROR(IF(TRIM(D252)="-", "N/A", IF(RIGHT(D252,1)=")",IF(RIGHT(D252,2)="T)",-1000000000000*VALUE(MID(D252,2,LEN(D252)-3)),IF(RIGHT(D252,2)="M)",-1000000*VALUE(MID(D252,2,LEN(D252)-3)),IF(RIGHT(D252,2)="B)",-1000000000*VALUE(MID(D252,2,LEN(D252)-3)),IF(RIGHT(D252,2)="k)",-1000*VALUE(MID(D252,2,LEN(D252)-3)),VALUE(SUBSTITUTE(D252,",","")))))),IF(RIGHT(D252,1)="T",1000000000000*VALUE(LEFT(D252,LEN(D252)-1)),IF(RIGHT(D252,1)="M",1000000*VALUE(LEFT(D252,LEN(D252)-1)),IF(RIGHT(D252,1)="B",1000000000*VALUE(LEFT(D252,LEN(D252)-1)),IF(RIGHT(D252,1)="%",0.01*VALUE(LEFT(D252,LEN(D252)-1)),IF(RIGHT(D252,1)="k",1000*VALUE(LEFT(D252,LEN(D252)-1)),VALUE(SUBSTITUTE(D252,",",""))))))))),"N/A")</f>
        <v>N/A</v>
      </c>
      <c r="L252" t="str">
        <f t="shared" ref="L252:L315" si="30">IFERROR(IF(TRIM(E252)="-", "N/A", IF(RIGHT(E252,1)=")",IF(RIGHT(E252,2)="T)",-1000000000000*VALUE(MID(E252,2,LEN(E252)-3)),IF(RIGHT(E252,2)="M)",-1000000*VALUE(MID(E252,2,LEN(E252)-3)),IF(RIGHT(E252,2)="B)",-1000000000*VALUE(MID(E252,2,LEN(E252)-3)),IF(RIGHT(E252,2)="k)",-1000*VALUE(MID(E252,2,LEN(E252)-3)),VALUE(SUBSTITUTE(E252,",","")))))),IF(RIGHT(E252,1)="T",1000000000000*VALUE(LEFT(E252,LEN(E252)-1)),IF(RIGHT(E252,1)="M",1000000*VALUE(LEFT(E252,LEN(E252)-1)),IF(RIGHT(E252,1)="B",1000000000*VALUE(LEFT(E252,LEN(E252)-1)),IF(RIGHT(E252,1)="%",0.01*VALUE(LEFT(E252,LEN(E252)-1)),IF(RIGHT(E252,1)="k",1000*VALUE(LEFT(E252,LEN(E252)-1)),VALUE(SUBSTITUTE(E252,",",""))))))))),"N/A")</f>
        <v>N/A</v>
      </c>
      <c r="M252" t="str">
        <f t="shared" ref="M252:M315" si="31">IFERROR(IF(TRIM(F252)="-", "N/A", IF(RIGHT(F252,1)=")",IF(RIGHT(F252,2)="T)",-1000000000000*VALUE(MID(F252,2,LEN(F252)-3)),IF(RIGHT(F252,2)="M)",-1000000*VALUE(MID(F252,2,LEN(F252)-3)),IF(RIGHT(F252,2)="B)",-1000000000*VALUE(MID(F252,2,LEN(F252)-3)),IF(RIGHT(F252,2)="k)",-1000*VALUE(MID(F252,2,LEN(F252)-3)),VALUE(SUBSTITUTE(F252,",","")))))),IF(RIGHT(F252,1)="T",1000000000000*VALUE(LEFT(F252,LEN(F252)-1)),IF(RIGHT(F252,1)="M",1000000*VALUE(LEFT(F252,LEN(F252)-1)),IF(RIGHT(F252,1)="B",1000000000*VALUE(LEFT(F252,LEN(F252)-1)),IF(RIGHT(F252,1)="%",0.01*VALUE(LEFT(F252,LEN(F252)-1)),IF(RIGHT(F252,1)="k",1000*VALUE(LEFT(F252,LEN(F252)-1)),VALUE(SUBSTITUTE(F252,",",""))))))))),"N/A")</f>
        <v>N/A</v>
      </c>
      <c r="N252" t="str">
        <f t="shared" ref="N252:N315" si="32">IFERROR(IF(TRIM(G252)="-", "N/A", IF(RIGHT(G252,1)=")",IF(RIGHT(G252,2)="T)",-1000000000000*VALUE(MID(G252,2,LEN(G252)-3)),IF(RIGHT(G252,2)="M)",-1000000*VALUE(MID(G252,2,LEN(G252)-3)),IF(RIGHT(G252,2)="B)",-1000000000*VALUE(MID(G252,2,LEN(G252)-3)),IF(RIGHT(G252,2)="k)",-1000*VALUE(MID(G252,2,LEN(G252)-3)),VALUE(SUBSTITUTE(G252,",","")))))),IF(RIGHT(G252,1)="T",1000000000000*VALUE(LEFT(G252,LEN(G252)-1)),IF(RIGHT(G252,1)="M",1000000*VALUE(LEFT(G252,LEN(G252)-1)),IF(RIGHT(G252,1)="B",1000000000*VALUE(LEFT(G252,LEN(G252)-1)),IF(RIGHT(G252,1)="%",0.01*VALUE(LEFT(G252,LEN(G252)-1)),IF(RIGHT(G252,1)="k",1000*VALUE(LEFT(G252,LEN(G252)-1)),VALUE(SUBSTITUTE(G252,",",""))))))))),"N/A")</f>
        <v>N/A</v>
      </c>
    </row>
    <row r="253" spans="9:14" x14ac:dyDescent="0.3">
      <c r="I253" t="str">
        <f t="shared" si="27"/>
        <v>N/A</v>
      </c>
      <c r="J253" t="str">
        <f t="shared" si="28"/>
        <v>N/A</v>
      </c>
      <c r="K253" t="str">
        <f t="shared" si="29"/>
        <v>N/A</v>
      </c>
      <c r="L253" t="str">
        <f t="shared" si="30"/>
        <v>N/A</v>
      </c>
      <c r="M253" t="str">
        <f t="shared" si="31"/>
        <v>N/A</v>
      </c>
      <c r="N253" t="str">
        <f t="shared" si="32"/>
        <v>N/A</v>
      </c>
    </row>
    <row r="254" spans="9:14" x14ac:dyDescent="0.3">
      <c r="I254" t="str">
        <f t="shared" si="27"/>
        <v>N/A</v>
      </c>
      <c r="J254" t="str">
        <f t="shared" si="28"/>
        <v>N/A</v>
      </c>
      <c r="K254" t="str">
        <f t="shared" si="29"/>
        <v>N/A</v>
      </c>
      <c r="L254" t="str">
        <f t="shared" si="30"/>
        <v>N/A</v>
      </c>
      <c r="M254" t="str">
        <f t="shared" si="31"/>
        <v>N/A</v>
      </c>
      <c r="N254" t="str">
        <f t="shared" si="32"/>
        <v>N/A</v>
      </c>
    </row>
    <row r="255" spans="9:14" x14ac:dyDescent="0.3">
      <c r="I255" t="str">
        <f t="shared" si="27"/>
        <v>N/A</v>
      </c>
      <c r="J255" t="str">
        <f t="shared" si="28"/>
        <v>N/A</v>
      </c>
      <c r="K255" t="str">
        <f t="shared" si="29"/>
        <v>N/A</v>
      </c>
      <c r="L255" t="str">
        <f t="shared" si="30"/>
        <v>N/A</v>
      </c>
      <c r="M255" t="str">
        <f t="shared" si="31"/>
        <v>N/A</v>
      </c>
      <c r="N255" t="str">
        <f t="shared" si="32"/>
        <v>N/A</v>
      </c>
    </row>
    <row r="256" spans="9:14" x14ac:dyDescent="0.3">
      <c r="I256" t="str">
        <f t="shared" si="27"/>
        <v>N/A</v>
      </c>
      <c r="J256" t="str">
        <f t="shared" si="28"/>
        <v>N/A</v>
      </c>
      <c r="K256" t="str">
        <f t="shared" si="29"/>
        <v>N/A</v>
      </c>
      <c r="L256" t="str">
        <f t="shared" si="30"/>
        <v>N/A</v>
      </c>
      <c r="M256" t="str">
        <f t="shared" si="31"/>
        <v>N/A</v>
      </c>
      <c r="N256" t="str">
        <f t="shared" si="32"/>
        <v>N/A</v>
      </c>
    </row>
    <row r="257" spans="9:14" x14ac:dyDescent="0.3">
      <c r="I257" t="str">
        <f t="shared" si="27"/>
        <v>N/A</v>
      </c>
      <c r="J257" t="str">
        <f t="shared" si="28"/>
        <v>N/A</v>
      </c>
      <c r="K257" t="str">
        <f t="shared" si="29"/>
        <v>N/A</v>
      </c>
      <c r="L257" t="str">
        <f t="shared" si="30"/>
        <v>N/A</v>
      </c>
      <c r="M257" t="str">
        <f t="shared" si="31"/>
        <v>N/A</v>
      </c>
      <c r="N257" t="str">
        <f t="shared" si="32"/>
        <v>N/A</v>
      </c>
    </row>
    <row r="258" spans="9:14" x14ac:dyDescent="0.3">
      <c r="I258" t="str">
        <f t="shared" si="27"/>
        <v>N/A</v>
      </c>
      <c r="J258" t="str">
        <f t="shared" si="28"/>
        <v>N/A</v>
      </c>
      <c r="K258" t="str">
        <f t="shared" si="29"/>
        <v>N/A</v>
      </c>
      <c r="L258" t="str">
        <f t="shared" si="30"/>
        <v>N/A</v>
      </c>
      <c r="M258" t="str">
        <f t="shared" si="31"/>
        <v>N/A</v>
      </c>
      <c r="N258" t="str">
        <f t="shared" si="32"/>
        <v>N/A</v>
      </c>
    </row>
    <row r="259" spans="9:14" x14ac:dyDescent="0.3">
      <c r="I259" t="str">
        <f t="shared" si="27"/>
        <v>N/A</v>
      </c>
      <c r="J259" t="str">
        <f t="shared" si="28"/>
        <v>N/A</v>
      </c>
      <c r="K259" t="str">
        <f t="shared" si="29"/>
        <v>N/A</v>
      </c>
      <c r="L259" t="str">
        <f t="shared" si="30"/>
        <v>N/A</v>
      </c>
      <c r="M259" t="str">
        <f t="shared" si="31"/>
        <v>N/A</v>
      </c>
      <c r="N259" t="str">
        <f t="shared" si="32"/>
        <v>N/A</v>
      </c>
    </row>
    <row r="260" spans="9:14" x14ac:dyDescent="0.3">
      <c r="I260" t="str">
        <f t="shared" si="27"/>
        <v>N/A</v>
      </c>
      <c r="J260" t="str">
        <f t="shared" si="28"/>
        <v>N/A</v>
      </c>
      <c r="K260" t="str">
        <f t="shared" si="29"/>
        <v>N/A</v>
      </c>
      <c r="L260" t="str">
        <f t="shared" si="30"/>
        <v>N/A</v>
      </c>
      <c r="M260" t="str">
        <f t="shared" si="31"/>
        <v>N/A</v>
      </c>
      <c r="N260" t="str">
        <f t="shared" si="32"/>
        <v>N/A</v>
      </c>
    </row>
    <row r="261" spans="9:14" x14ac:dyDescent="0.3">
      <c r="I261" t="str">
        <f t="shared" si="27"/>
        <v>N/A</v>
      </c>
      <c r="J261" t="str">
        <f t="shared" si="28"/>
        <v>N/A</v>
      </c>
      <c r="K261" t="str">
        <f t="shared" si="29"/>
        <v>N/A</v>
      </c>
      <c r="L261" t="str">
        <f t="shared" si="30"/>
        <v>N/A</v>
      </c>
      <c r="M261" t="str">
        <f t="shared" si="31"/>
        <v>N/A</v>
      </c>
      <c r="N261" t="str">
        <f t="shared" si="32"/>
        <v>N/A</v>
      </c>
    </row>
    <row r="262" spans="9:14" x14ac:dyDescent="0.3">
      <c r="I262" t="str">
        <f t="shared" si="27"/>
        <v>N/A</v>
      </c>
      <c r="J262" t="str">
        <f t="shared" si="28"/>
        <v>N/A</v>
      </c>
      <c r="K262" t="str">
        <f t="shared" si="29"/>
        <v>N/A</v>
      </c>
      <c r="L262" t="str">
        <f t="shared" si="30"/>
        <v>N/A</v>
      </c>
      <c r="M262" t="str">
        <f t="shared" si="31"/>
        <v>N/A</v>
      </c>
      <c r="N262" t="str">
        <f t="shared" si="32"/>
        <v>N/A</v>
      </c>
    </row>
    <row r="263" spans="9:14" x14ac:dyDescent="0.3">
      <c r="I263" t="str">
        <f t="shared" si="27"/>
        <v>N/A</v>
      </c>
      <c r="J263" t="str">
        <f t="shared" si="28"/>
        <v>N/A</v>
      </c>
      <c r="K263" t="str">
        <f t="shared" si="29"/>
        <v>N/A</v>
      </c>
      <c r="L263" t="str">
        <f t="shared" si="30"/>
        <v>N/A</v>
      </c>
      <c r="M263" t="str">
        <f t="shared" si="31"/>
        <v>N/A</v>
      </c>
      <c r="N263" t="str">
        <f t="shared" si="32"/>
        <v>N/A</v>
      </c>
    </row>
    <row r="264" spans="9:14" x14ac:dyDescent="0.3">
      <c r="I264" t="str">
        <f t="shared" si="27"/>
        <v>N/A</v>
      </c>
      <c r="J264" t="str">
        <f t="shared" si="28"/>
        <v>N/A</v>
      </c>
      <c r="K264" t="str">
        <f t="shared" si="29"/>
        <v>N/A</v>
      </c>
      <c r="L264" t="str">
        <f t="shared" si="30"/>
        <v>N/A</v>
      </c>
      <c r="M264" t="str">
        <f t="shared" si="31"/>
        <v>N/A</v>
      </c>
      <c r="N264" t="str">
        <f t="shared" si="32"/>
        <v>N/A</v>
      </c>
    </row>
    <row r="265" spans="9:14" x14ac:dyDescent="0.3">
      <c r="I265" t="str">
        <f t="shared" si="27"/>
        <v>N/A</v>
      </c>
      <c r="J265" t="str">
        <f t="shared" si="28"/>
        <v>N/A</v>
      </c>
      <c r="K265" t="str">
        <f t="shared" si="29"/>
        <v>N/A</v>
      </c>
      <c r="L265" t="str">
        <f t="shared" si="30"/>
        <v>N/A</v>
      </c>
      <c r="M265" t="str">
        <f t="shared" si="31"/>
        <v>N/A</v>
      </c>
      <c r="N265" t="str">
        <f t="shared" si="32"/>
        <v>N/A</v>
      </c>
    </row>
    <row r="266" spans="9:14" x14ac:dyDescent="0.3">
      <c r="I266" t="str">
        <f t="shared" si="27"/>
        <v>N/A</v>
      </c>
      <c r="J266" t="str">
        <f t="shared" si="28"/>
        <v>N/A</v>
      </c>
      <c r="K266" t="str">
        <f t="shared" si="29"/>
        <v>N/A</v>
      </c>
      <c r="L266" t="str">
        <f t="shared" si="30"/>
        <v>N/A</v>
      </c>
      <c r="M266" t="str">
        <f t="shared" si="31"/>
        <v>N/A</v>
      </c>
      <c r="N266" t="str">
        <f t="shared" si="32"/>
        <v>N/A</v>
      </c>
    </row>
    <row r="267" spans="9:14" x14ac:dyDescent="0.3">
      <c r="I267" t="str">
        <f t="shared" si="27"/>
        <v>N/A</v>
      </c>
      <c r="J267" t="str">
        <f t="shared" si="28"/>
        <v>N/A</v>
      </c>
      <c r="K267" t="str">
        <f t="shared" si="29"/>
        <v>N/A</v>
      </c>
      <c r="L267" t="str">
        <f t="shared" si="30"/>
        <v>N/A</v>
      </c>
      <c r="M267" t="str">
        <f t="shared" si="31"/>
        <v>N/A</v>
      </c>
      <c r="N267" t="str">
        <f t="shared" si="32"/>
        <v>N/A</v>
      </c>
    </row>
    <row r="268" spans="9:14" x14ac:dyDescent="0.3">
      <c r="I268" t="str">
        <f t="shared" si="27"/>
        <v>N/A</v>
      </c>
      <c r="J268" t="str">
        <f t="shared" si="28"/>
        <v>N/A</v>
      </c>
      <c r="K268" t="str">
        <f t="shared" si="29"/>
        <v>N/A</v>
      </c>
      <c r="L268" t="str">
        <f t="shared" si="30"/>
        <v>N/A</v>
      </c>
      <c r="M268" t="str">
        <f t="shared" si="31"/>
        <v>N/A</v>
      </c>
      <c r="N268" t="str">
        <f t="shared" si="32"/>
        <v>N/A</v>
      </c>
    </row>
    <row r="269" spans="9:14" x14ac:dyDescent="0.3">
      <c r="I269" t="str">
        <f t="shared" si="27"/>
        <v>N/A</v>
      </c>
      <c r="J269" t="str">
        <f t="shared" si="28"/>
        <v>N/A</v>
      </c>
      <c r="K269" t="str">
        <f t="shared" si="29"/>
        <v>N/A</v>
      </c>
      <c r="L269" t="str">
        <f t="shared" si="30"/>
        <v>N/A</v>
      </c>
      <c r="M269" t="str">
        <f t="shared" si="31"/>
        <v>N/A</v>
      </c>
      <c r="N269" t="str">
        <f t="shared" si="32"/>
        <v>N/A</v>
      </c>
    </row>
    <row r="270" spans="9:14" x14ac:dyDescent="0.3">
      <c r="I270" t="str">
        <f t="shared" si="27"/>
        <v>N/A</v>
      </c>
      <c r="J270" t="str">
        <f t="shared" si="28"/>
        <v>N/A</v>
      </c>
      <c r="K270" t="str">
        <f t="shared" si="29"/>
        <v>N/A</v>
      </c>
      <c r="L270" t="str">
        <f t="shared" si="30"/>
        <v>N/A</v>
      </c>
      <c r="M270" t="str">
        <f t="shared" si="31"/>
        <v>N/A</v>
      </c>
      <c r="N270" t="str">
        <f t="shared" si="32"/>
        <v>N/A</v>
      </c>
    </row>
    <row r="271" spans="9:14" x14ac:dyDescent="0.3">
      <c r="I271" t="str">
        <f t="shared" si="27"/>
        <v>N/A</v>
      </c>
      <c r="J271" t="str">
        <f t="shared" si="28"/>
        <v>N/A</v>
      </c>
      <c r="K271" t="str">
        <f t="shared" si="29"/>
        <v>N/A</v>
      </c>
      <c r="L271" t="str">
        <f t="shared" si="30"/>
        <v>N/A</v>
      </c>
      <c r="M271" t="str">
        <f t="shared" si="31"/>
        <v>N/A</v>
      </c>
      <c r="N271" t="str">
        <f t="shared" si="32"/>
        <v>N/A</v>
      </c>
    </row>
    <row r="272" spans="9:14" x14ac:dyDescent="0.3">
      <c r="I272" t="str">
        <f t="shared" si="27"/>
        <v>N/A</v>
      </c>
      <c r="J272" t="str">
        <f t="shared" si="28"/>
        <v>N/A</v>
      </c>
      <c r="K272" t="str">
        <f t="shared" si="29"/>
        <v>N/A</v>
      </c>
      <c r="L272" t="str">
        <f t="shared" si="30"/>
        <v>N/A</v>
      </c>
      <c r="M272" t="str">
        <f t="shared" si="31"/>
        <v>N/A</v>
      </c>
      <c r="N272" t="str">
        <f t="shared" si="32"/>
        <v>N/A</v>
      </c>
    </row>
    <row r="273" spans="9:14" x14ac:dyDescent="0.3">
      <c r="I273" t="str">
        <f t="shared" si="27"/>
        <v>N/A</v>
      </c>
      <c r="J273" t="str">
        <f t="shared" si="28"/>
        <v>N/A</v>
      </c>
      <c r="K273" t="str">
        <f t="shared" si="29"/>
        <v>N/A</v>
      </c>
      <c r="L273" t="str">
        <f t="shared" si="30"/>
        <v>N/A</v>
      </c>
      <c r="M273" t="str">
        <f t="shared" si="31"/>
        <v>N/A</v>
      </c>
      <c r="N273" t="str">
        <f t="shared" si="32"/>
        <v>N/A</v>
      </c>
    </row>
    <row r="274" spans="9:14" x14ac:dyDescent="0.3">
      <c r="I274" t="str">
        <f t="shared" si="27"/>
        <v>N/A</v>
      </c>
      <c r="J274" t="str">
        <f t="shared" si="28"/>
        <v>N/A</v>
      </c>
      <c r="K274" t="str">
        <f t="shared" si="29"/>
        <v>N/A</v>
      </c>
      <c r="L274" t="str">
        <f t="shared" si="30"/>
        <v>N/A</v>
      </c>
      <c r="M274" t="str">
        <f t="shared" si="31"/>
        <v>N/A</v>
      </c>
      <c r="N274" t="str">
        <f t="shared" si="32"/>
        <v>N/A</v>
      </c>
    </row>
    <row r="275" spans="9:14" x14ac:dyDescent="0.3">
      <c r="I275" t="str">
        <f t="shared" si="27"/>
        <v>N/A</v>
      </c>
      <c r="J275" t="str">
        <f t="shared" si="28"/>
        <v>N/A</v>
      </c>
      <c r="K275" t="str">
        <f t="shared" si="29"/>
        <v>N/A</v>
      </c>
      <c r="L275" t="str">
        <f t="shared" si="30"/>
        <v>N/A</v>
      </c>
      <c r="M275" t="str">
        <f t="shared" si="31"/>
        <v>N/A</v>
      </c>
      <c r="N275" t="str">
        <f t="shared" si="32"/>
        <v>N/A</v>
      </c>
    </row>
    <row r="276" spans="9:14" x14ac:dyDescent="0.3">
      <c r="I276" t="str">
        <f t="shared" si="27"/>
        <v>N/A</v>
      </c>
      <c r="J276" t="str">
        <f t="shared" si="28"/>
        <v>N/A</v>
      </c>
      <c r="K276" t="str">
        <f t="shared" si="29"/>
        <v>N/A</v>
      </c>
      <c r="L276" t="str">
        <f t="shared" si="30"/>
        <v>N/A</v>
      </c>
      <c r="M276" t="str">
        <f t="shared" si="31"/>
        <v>N/A</v>
      </c>
      <c r="N276" t="str">
        <f t="shared" si="32"/>
        <v>N/A</v>
      </c>
    </row>
    <row r="277" spans="9:14" x14ac:dyDescent="0.3">
      <c r="I277" t="str">
        <f t="shared" si="27"/>
        <v>N/A</v>
      </c>
      <c r="J277" t="str">
        <f t="shared" si="28"/>
        <v>N/A</v>
      </c>
      <c r="K277" t="str">
        <f t="shared" si="29"/>
        <v>N/A</v>
      </c>
      <c r="L277" t="str">
        <f t="shared" si="30"/>
        <v>N/A</v>
      </c>
      <c r="M277" t="str">
        <f t="shared" si="31"/>
        <v>N/A</v>
      </c>
      <c r="N277" t="str">
        <f t="shared" si="32"/>
        <v>N/A</v>
      </c>
    </row>
    <row r="278" spans="9:14" x14ac:dyDescent="0.3">
      <c r="I278" t="str">
        <f t="shared" si="27"/>
        <v>N/A</v>
      </c>
      <c r="J278" t="str">
        <f t="shared" si="28"/>
        <v>N/A</v>
      </c>
      <c r="K278" t="str">
        <f t="shared" si="29"/>
        <v>N/A</v>
      </c>
      <c r="L278" t="str">
        <f t="shared" si="30"/>
        <v>N/A</v>
      </c>
      <c r="M278" t="str">
        <f t="shared" si="31"/>
        <v>N/A</v>
      </c>
      <c r="N278" t="str">
        <f t="shared" si="32"/>
        <v>N/A</v>
      </c>
    </row>
    <row r="279" spans="9:14" x14ac:dyDescent="0.3">
      <c r="I279" t="str">
        <f t="shared" si="27"/>
        <v>N/A</v>
      </c>
      <c r="J279" t="str">
        <f t="shared" si="28"/>
        <v>N/A</v>
      </c>
      <c r="K279" t="str">
        <f t="shared" si="29"/>
        <v>N/A</v>
      </c>
      <c r="L279" t="str">
        <f t="shared" si="30"/>
        <v>N/A</v>
      </c>
      <c r="M279" t="str">
        <f t="shared" si="31"/>
        <v>N/A</v>
      </c>
      <c r="N279" t="str">
        <f t="shared" si="32"/>
        <v>N/A</v>
      </c>
    </row>
    <row r="280" spans="9:14" x14ac:dyDescent="0.3">
      <c r="I280" t="str">
        <f t="shared" si="27"/>
        <v>N/A</v>
      </c>
      <c r="J280" t="str">
        <f t="shared" si="28"/>
        <v>N/A</v>
      </c>
      <c r="K280" t="str">
        <f t="shared" si="29"/>
        <v>N/A</v>
      </c>
      <c r="L280" t="str">
        <f t="shared" si="30"/>
        <v>N/A</v>
      </c>
      <c r="M280" t="str">
        <f t="shared" si="31"/>
        <v>N/A</v>
      </c>
      <c r="N280" t="str">
        <f t="shared" si="32"/>
        <v>N/A</v>
      </c>
    </row>
    <row r="281" spans="9:14" x14ac:dyDescent="0.3">
      <c r="I281" t="str">
        <f t="shared" si="27"/>
        <v>N/A</v>
      </c>
      <c r="J281" t="str">
        <f t="shared" si="28"/>
        <v>N/A</v>
      </c>
      <c r="K281" t="str">
        <f t="shared" si="29"/>
        <v>N/A</v>
      </c>
      <c r="L281" t="str">
        <f t="shared" si="30"/>
        <v>N/A</v>
      </c>
      <c r="M281" t="str">
        <f t="shared" si="31"/>
        <v>N/A</v>
      </c>
      <c r="N281" t="str">
        <f t="shared" si="32"/>
        <v>N/A</v>
      </c>
    </row>
    <row r="282" spans="9:14" x14ac:dyDescent="0.3">
      <c r="I282" t="str">
        <f t="shared" si="27"/>
        <v>N/A</v>
      </c>
      <c r="J282" t="str">
        <f t="shared" si="28"/>
        <v>N/A</v>
      </c>
      <c r="K282" t="str">
        <f t="shared" si="29"/>
        <v>N/A</v>
      </c>
      <c r="L282" t="str">
        <f t="shared" si="30"/>
        <v>N/A</v>
      </c>
      <c r="M282" t="str">
        <f t="shared" si="31"/>
        <v>N/A</v>
      </c>
      <c r="N282" t="str">
        <f t="shared" si="32"/>
        <v>N/A</v>
      </c>
    </row>
    <row r="283" spans="9:14" x14ac:dyDescent="0.3">
      <c r="I283" t="str">
        <f t="shared" si="27"/>
        <v>N/A</v>
      </c>
      <c r="J283" t="str">
        <f t="shared" si="28"/>
        <v>N/A</v>
      </c>
      <c r="K283" t="str">
        <f t="shared" si="29"/>
        <v>N/A</v>
      </c>
      <c r="L283" t="str">
        <f t="shared" si="30"/>
        <v>N/A</v>
      </c>
      <c r="M283" t="str">
        <f t="shared" si="31"/>
        <v>N/A</v>
      </c>
      <c r="N283" t="str">
        <f t="shared" si="32"/>
        <v>N/A</v>
      </c>
    </row>
    <row r="284" spans="9:14" x14ac:dyDescent="0.3">
      <c r="I284" t="str">
        <f t="shared" si="27"/>
        <v>N/A</v>
      </c>
      <c r="J284" t="str">
        <f t="shared" si="28"/>
        <v>N/A</v>
      </c>
      <c r="K284" t="str">
        <f t="shared" si="29"/>
        <v>N/A</v>
      </c>
      <c r="L284" t="str">
        <f t="shared" si="30"/>
        <v>N/A</v>
      </c>
      <c r="M284" t="str">
        <f t="shared" si="31"/>
        <v>N/A</v>
      </c>
      <c r="N284" t="str">
        <f t="shared" si="32"/>
        <v>N/A</v>
      </c>
    </row>
    <row r="285" spans="9:14" x14ac:dyDescent="0.3">
      <c r="I285" t="str">
        <f t="shared" si="27"/>
        <v>N/A</v>
      </c>
      <c r="J285" t="str">
        <f t="shared" si="28"/>
        <v>N/A</v>
      </c>
      <c r="K285" t="str">
        <f t="shared" si="29"/>
        <v>N/A</v>
      </c>
      <c r="L285" t="str">
        <f t="shared" si="30"/>
        <v>N/A</v>
      </c>
      <c r="M285" t="str">
        <f t="shared" si="31"/>
        <v>N/A</v>
      </c>
      <c r="N285" t="str">
        <f t="shared" si="32"/>
        <v>N/A</v>
      </c>
    </row>
    <row r="286" spans="9:14" x14ac:dyDescent="0.3">
      <c r="I286" t="str">
        <f t="shared" si="27"/>
        <v>N/A</v>
      </c>
      <c r="J286" t="str">
        <f t="shared" si="28"/>
        <v>N/A</v>
      </c>
      <c r="K286" t="str">
        <f t="shared" si="29"/>
        <v>N/A</v>
      </c>
      <c r="L286" t="str">
        <f t="shared" si="30"/>
        <v>N/A</v>
      </c>
      <c r="M286" t="str">
        <f t="shared" si="31"/>
        <v>N/A</v>
      </c>
      <c r="N286" t="str">
        <f t="shared" si="32"/>
        <v>N/A</v>
      </c>
    </row>
    <row r="287" spans="9:14" x14ac:dyDescent="0.3">
      <c r="I287" t="str">
        <f t="shared" si="27"/>
        <v>N/A</v>
      </c>
      <c r="J287" t="str">
        <f t="shared" si="28"/>
        <v>N/A</v>
      </c>
      <c r="K287" t="str">
        <f t="shared" si="29"/>
        <v>N/A</v>
      </c>
      <c r="L287" t="str">
        <f t="shared" si="30"/>
        <v>N/A</v>
      </c>
      <c r="M287" t="str">
        <f t="shared" si="31"/>
        <v>N/A</v>
      </c>
      <c r="N287" t="str">
        <f t="shared" si="32"/>
        <v>N/A</v>
      </c>
    </row>
    <row r="288" spans="9:14" x14ac:dyDescent="0.3">
      <c r="I288" t="str">
        <f t="shared" si="27"/>
        <v>N/A</v>
      </c>
      <c r="J288" t="str">
        <f t="shared" si="28"/>
        <v>N/A</v>
      </c>
      <c r="K288" t="str">
        <f t="shared" si="29"/>
        <v>N/A</v>
      </c>
      <c r="L288" t="str">
        <f t="shared" si="30"/>
        <v>N/A</v>
      </c>
      <c r="M288" t="str">
        <f t="shared" si="31"/>
        <v>N/A</v>
      </c>
      <c r="N288" t="str">
        <f t="shared" si="32"/>
        <v>N/A</v>
      </c>
    </row>
    <row r="289" spans="9:14" x14ac:dyDescent="0.3">
      <c r="I289" t="str">
        <f t="shared" si="27"/>
        <v>N/A</v>
      </c>
      <c r="J289" t="str">
        <f t="shared" si="28"/>
        <v>N/A</v>
      </c>
      <c r="K289" t="str">
        <f t="shared" si="29"/>
        <v>N/A</v>
      </c>
      <c r="L289" t="str">
        <f t="shared" si="30"/>
        <v>N/A</v>
      </c>
      <c r="M289" t="str">
        <f t="shared" si="31"/>
        <v>N/A</v>
      </c>
      <c r="N289" t="str">
        <f t="shared" si="32"/>
        <v>N/A</v>
      </c>
    </row>
    <row r="290" spans="9:14" x14ac:dyDescent="0.3">
      <c r="I290" t="str">
        <f t="shared" si="27"/>
        <v>N/A</v>
      </c>
      <c r="J290" t="str">
        <f t="shared" si="28"/>
        <v>N/A</v>
      </c>
      <c r="K290" t="str">
        <f t="shared" si="29"/>
        <v>N/A</v>
      </c>
      <c r="L290" t="str">
        <f t="shared" si="30"/>
        <v>N/A</v>
      </c>
      <c r="M290" t="str">
        <f t="shared" si="31"/>
        <v>N/A</v>
      </c>
      <c r="N290" t="str">
        <f t="shared" si="32"/>
        <v>N/A</v>
      </c>
    </row>
    <row r="291" spans="9:14" x14ac:dyDescent="0.3">
      <c r="I291" t="str">
        <f t="shared" si="27"/>
        <v>N/A</v>
      </c>
      <c r="J291" t="str">
        <f t="shared" si="28"/>
        <v>N/A</v>
      </c>
      <c r="K291" t="str">
        <f t="shared" si="29"/>
        <v>N/A</v>
      </c>
      <c r="L291" t="str">
        <f t="shared" si="30"/>
        <v>N/A</v>
      </c>
      <c r="M291" t="str">
        <f t="shared" si="31"/>
        <v>N/A</v>
      </c>
      <c r="N291" t="str">
        <f t="shared" si="32"/>
        <v>N/A</v>
      </c>
    </row>
    <row r="292" spans="9:14" x14ac:dyDescent="0.3">
      <c r="I292" t="str">
        <f t="shared" si="27"/>
        <v>N/A</v>
      </c>
      <c r="J292" t="str">
        <f t="shared" si="28"/>
        <v>N/A</v>
      </c>
      <c r="K292" t="str">
        <f t="shared" si="29"/>
        <v>N/A</v>
      </c>
      <c r="L292" t="str">
        <f t="shared" si="30"/>
        <v>N/A</v>
      </c>
      <c r="M292" t="str">
        <f t="shared" si="31"/>
        <v>N/A</v>
      </c>
      <c r="N292" t="str">
        <f t="shared" si="32"/>
        <v>N/A</v>
      </c>
    </row>
    <row r="293" spans="9:14" x14ac:dyDescent="0.3">
      <c r="I293" t="str">
        <f t="shared" si="27"/>
        <v>N/A</v>
      </c>
      <c r="J293" t="str">
        <f t="shared" si="28"/>
        <v>N/A</v>
      </c>
      <c r="K293" t="str">
        <f t="shared" si="29"/>
        <v>N/A</v>
      </c>
      <c r="L293" t="str">
        <f t="shared" si="30"/>
        <v>N/A</v>
      </c>
      <c r="M293" t="str">
        <f t="shared" si="31"/>
        <v>N/A</v>
      </c>
      <c r="N293" t="str">
        <f t="shared" si="32"/>
        <v>N/A</v>
      </c>
    </row>
    <row r="294" spans="9:14" x14ac:dyDescent="0.3">
      <c r="I294" t="str">
        <f t="shared" si="27"/>
        <v>N/A</v>
      </c>
      <c r="J294" t="str">
        <f t="shared" si="28"/>
        <v>N/A</v>
      </c>
      <c r="K294" t="str">
        <f t="shared" si="29"/>
        <v>N/A</v>
      </c>
      <c r="L294" t="str">
        <f t="shared" si="30"/>
        <v>N/A</v>
      </c>
      <c r="M294" t="str">
        <f t="shared" si="31"/>
        <v>N/A</v>
      </c>
      <c r="N294" t="str">
        <f t="shared" si="32"/>
        <v>N/A</v>
      </c>
    </row>
    <row r="295" spans="9:14" x14ac:dyDescent="0.3">
      <c r="I295" t="str">
        <f t="shared" si="27"/>
        <v>N/A</v>
      </c>
      <c r="J295" t="str">
        <f t="shared" si="28"/>
        <v>N/A</v>
      </c>
      <c r="K295" t="str">
        <f t="shared" si="29"/>
        <v>N/A</v>
      </c>
      <c r="L295" t="str">
        <f t="shared" si="30"/>
        <v>N/A</v>
      </c>
      <c r="M295" t="str">
        <f t="shared" si="31"/>
        <v>N/A</v>
      </c>
      <c r="N295" t="str">
        <f t="shared" si="32"/>
        <v>N/A</v>
      </c>
    </row>
    <row r="296" spans="9:14" x14ac:dyDescent="0.3">
      <c r="I296" t="str">
        <f t="shared" si="27"/>
        <v>N/A</v>
      </c>
      <c r="J296" t="str">
        <f t="shared" si="28"/>
        <v>N/A</v>
      </c>
      <c r="K296" t="str">
        <f t="shared" si="29"/>
        <v>N/A</v>
      </c>
      <c r="L296" t="str">
        <f t="shared" si="30"/>
        <v>N/A</v>
      </c>
      <c r="M296" t="str">
        <f t="shared" si="31"/>
        <v>N/A</v>
      </c>
      <c r="N296" t="str">
        <f t="shared" si="32"/>
        <v>N/A</v>
      </c>
    </row>
    <row r="297" spans="9:14" x14ac:dyDescent="0.3">
      <c r="I297" t="str">
        <f t="shared" si="27"/>
        <v>N/A</v>
      </c>
      <c r="J297" t="str">
        <f t="shared" si="28"/>
        <v>N/A</v>
      </c>
      <c r="K297" t="str">
        <f t="shared" si="29"/>
        <v>N/A</v>
      </c>
      <c r="L297" t="str">
        <f t="shared" si="30"/>
        <v>N/A</v>
      </c>
      <c r="M297" t="str">
        <f t="shared" si="31"/>
        <v>N/A</v>
      </c>
      <c r="N297" t="str">
        <f t="shared" si="32"/>
        <v>N/A</v>
      </c>
    </row>
    <row r="298" spans="9:14" x14ac:dyDescent="0.3">
      <c r="I298" t="str">
        <f t="shared" si="27"/>
        <v>N/A</v>
      </c>
      <c r="J298" t="str">
        <f t="shared" si="28"/>
        <v>N/A</v>
      </c>
      <c r="K298" t="str">
        <f t="shared" si="29"/>
        <v>N/A</v>
      </c>
      <c r="L298" t="str">
        <f t="shared" si="30"/>
        <v>N/A</v>
      </c>
      <c r="M298" t="str">
        <f t="shared" si="31"/>
        <v>N/A</v>
      </c>
      <c r="N298" t="str">
        <f t="shared" si="32"/>
        <v>N/A</v>
      </c>
    </row>
    <row r="299" spans="9:14" x14ac:dyDescent="0.3">
      <c r="I299" t="str">
        <f t="shared" si="27"/>
        <v>N/A</v>
      </c>
      <c r="J299" t="str">
        <f t="shared" si="28"/>
        <v>N/A</v>
      </c>
      <c r="K299" t="str">
        <f t="shared" si="29"/>
        <v>N/A</v>
      </c>
      <c r="L299" t="str">
        <f t="shared" si="30"/>
        <v>N/A</v>
      </c>
      <c r="M299" t="str">
        <f t="shared" si="31"/>
        <v>N/A</v>
      </c>
      <c r="N299" t="str">
        <f t="shared" si="32"/>
        <v>N/A</v>
      </c>
    </row>
    <row r="300" spans="9:14" x14ac:dyDescent="0.3">
      <c r="I300" t="str">
        <f t="shared" si="27"/>
        <v>N/A</v>
      </c>
      <c r="J300" t="str">
        <f t="shared" si="28"/>
        <v>N/A</v>
      </c>
      <c r="K300" t="str">
        <f t="shared" si="29"/>
        <v>N/A</v>
      </c>
      <c r="L300" t="str">
        <f t="shared" si="30"/>
        <v>N/A</v>
      </c>
      <c r="M300" t="str">
        <f t="shared" si="31"/>
        <v>N/A</v>
      </c>
      <c r="N300" t="str">
        <f t="shared" si="32"/>
        <v>N/A</v>
      </c>
    </row>
    <row r="301" spans="9:14" x14ac:dyDescent="0.3">
      <c r="I301" t="str">
        <f t="shared" si="27"/>
        <v>N/A</v>
      </c>
      <c r="J301" t="str">
        <f t="shared" si="28"/>
        <v>N/A</v>
      </c>
      <c r="K301" t="str">
        <f t="shared" si="29"/>
        <v>N/A</v>
      </c>
      <c r="L301" t="str">
        <f t="shared" si="30"/>
        <v>N/A</v>
      </c>
      <c r="M301" t="str">
        <f t="shared" si="31"/>
        <v>N/A</v>
      </c>
      <c r="N301" t="str">
        <f t="shared" si="32"/>
        <v>N/A</v>
      </c>
    </row>
    <row r="302" spans="9:14" x14ac:dyDescent="0.3">
      <c r="I302" t="str">
        <f t="shared" si="27"/>
        <v>N/A</v>
      </c>
      <c r="J302" t="str">
        <f t="shared" si="28"/>
        <v>N/A</v>
      </c>
      <c r="K302" t="str">
        <f t="shared" si="29"/>
        <v>N/A</v>
      </c>
      <c r="L302" t="str">
        <f t="shared" si="30"/>
        <v>N/A</v>
      </c>
      <c r="M302" t="str">
        <f t="shared" si="31"/>
        <v>N/A</v>
      </c>
      <c r="N302" t="str">
        <f t="shared" si="32"/>
        <v>N/A</v>
      </c>
    </row>
    <row r="303" spans="9:14" x14ac:dyDescent="0.3">
      <c r="I303" t="str">
        <f t="shared" si="27"/>
        <v>N/A</v>
      </c>
      <c r="J303" t="str">
        <f t="shared" si="28"/>
        <v>N/A</v>
      </c>
      <c r="K303" t="str">
        <f t="shared" si="29"/>
        <v>N/A</v>
      </c>
      <c r="L303" t="str">
        <f t="shared" si="30"/>
        <v>N/A</v>
      </c>
      <c r="M303" t="str">
        <f t="shared" si="31"/>
        <v>N/A</v>
      </c>
      <c r="N303" t="str">
        <f t="shared" si="32"/>
        <v>N/A</v>
      </c>
    </row>
    <row r="304" spans="9:14" x14ac:dyDescent="0.3">
      <c r="I304" t="str">
        <f t="shared" si="27"/>
        <v>N/A</v>
      </c>
      <c r="J304" t="str">
        <f t="shared" si="28"/>
        <v>N/A</v>
      </c>
      <c r="K304" t="str">
        <f t="shared" si="29"/>
        <v>N/A</v>
      </c>
      <c r="L304" t="str">
        <f t="shared" si="30"/>
        <v>N/A</v>
      </c>
      <c r="M304" t="str">
        <f t="shared" si="31"/>
        <v>N/A</v>
      </c>
      <c r="N304" t="str">
        <f t="shared" si="32"/>
        <v>N/A</v>
      </c>
    </row>
    <row r="305" spans="9:14" x14ac:dyDescent="0.3">
      <c r="I305" t="str">
        <f t="shared" si="27"/>
        <v>N/A</v>
      </c>
      <c r="J305" t="str">
        <f t="shared" si="28"/>
        <v>N/A</v>
      </c>
      <c r="K305" t="str">
        <f t="shared" si="29"/>
        <v>N/A</v>
      </c>
      <c r="L305" t="str">
        <f t="shared" si="30"/>
        <v>N/A</v>
      </c>
      <c r="M305" t="str">
        <f t="shared" si="31"/>
        <v>N/A</v>
      </c>
      <c r="N305" t="str">
        <f t="shared" si="32"/>
        <v>N/A</v>
      </c>
    </row>
    <row r="306" spans="9:14" x14ac:dyDescent="0.3">
      <c r="I306" t="str">
        <f t="shared" si="27"/>
        <v>N/A</v>
      </c>
      <c r="J306" t="str">
        <f t="shared" si="28"/>
        <v>N/A</v>
      </c>
      <c r="K306" t="str">
        <f t="shared" si="29"/>
        <v>N/A</v>
      </c>
      <c r="L306" t="str">
        <f t="shared" si="30"/>
        <v>N/A</v>
      </c>
      <c r="M306" t="str">
        <f t="shared" si="31"/>
        <v>N/A</v>
      </c>
      <c r="N306" t="str">
        <f t="shared" si="32"/>
        <v>N/A</v>
      </c>
    </row>
    <row r="307" spans="9:14" x14ac:dyDescent="0.3">
      <c r="I307" t="str">
        <f t="shared" si="27"/>
        <v>N/A</v>
      </c>
      <c r="J307" t="str">
        <f t="shared" si="28"/>
        <v>N/A</v>
      </c>
      <c r="K307" t="str">
        <f t="shared" si="29"/>
        <v>N/A</v>
      </c>
      <c r="L307" t="str">
        <f t="shared" si="30"/>
        <v>N/A</v>
      </c>
      <c r="M307" t="str">
        <f t="shared" si="31"/>
        <v>N/A</v>
      </c>
      <c r="N307" t="str">
        <f t="shared" si="32"/>
        <v>N/A</v>
      </c>
    </row>
    <row r="308" spans="9:14" x14ac:dyDescent="0.3">
      <c r="I308" t="str">
        <f t="shared" si="27"/>
        <v>N/A</v>
      </c>
      <c r="J308" t="str">
        <f t="shared" si="28"/>
        <v>N/A</v>
      </c>
      <c r="K308" t="str">
        <f t="shared" si="29"/>
        <v>N/A</v>
      </c>
      <c r="L308" t="str">
        <f t="shared" si="30"/>
        <v>N/A</v>
      </c>
      <c r="M308" t="str">
        <f t="shared" si="31"/>
        <v>N/A</v>
      </c>
      <c r="N308" t="str">
        <f t="shared" si="32"/>
        <v>N/A</v>
      </c>
    </row>
    <row r="309" spans="9:14" x14ac:dyDescent="0.3">
      <c r="I309" t="str">
        <f t="shared" si="27"/>
        <v>N/A</v>
      </c>
      <c r="J309" t="str">
        <f t="shared" si="28"/>
        <v>N/A</v>
      </c>
      <c r="K309" t="str">
        <f t="shared" si="29"/>
        <v>N/A</v>
      </c>
      <c r="L309" t="str">
        <f t="shared" si="30"/>
        <v>N/A</v>
      </c>
      <c r="M309" t="str">
        <f t="shared" si="31"/>
        <v>N/A</v>
      </c>
      <c r="N309" t="str">
        <f t="shared" si="32"/>
        <v>N/A</v>
      </c>
    </row>
    <row r="310" spans="9:14" x14ac:dyDescent="0.3">
      <c r="I310" t="str">
        <f t="shared" si="27"/>
        <v>N/A</v>
      </c>
      <c r="J310" t="str">
        <f t="shared" si="28"/>
        <v>N/A</v>
      </c>
      <c r="K310" t="str">
        <f t="shared" si="29"/>
        <v>N/A</v>
      </c>
      <c r="L310" t="str">
        <f t="shared" si="30"/>
        <v>N/A</v>
      </c>
      <c r="M310" t="str">
        <f t="shared" si="31"/>
        <v>N/A</v>
      </c>
      <c r="N310" t="str">
        <f t="shared" si="32"/>
        <v>N/A</v>
      </c>
    </row>
    <row r="311" spans="9:14" x14ac:dyDescent="0.3">
      <c r="I311" t="str">
        <f t="shared" si="27"/>
        <v>N/A</v>
      </c>
      <c r="J311" t="str">
        <f t="shared" si="28"/>
        <v>N/A</v>
      </c>
      <c r="K311" t="str">
        <f t="shared" si="29"/>
        <v>N/A</v>
      </c>
      <c r="L311" t="str">
        <f t="shared" si="30"/>
        <v>N/A</v>
      </c>
      <c r="M311" t="str">
        <f t="shared" si="31"/>
        <v>N/A</v>
      </c>
      <c r="N311" t="str">
        <f t="shared" si="32"/>
        <v>N/A</v>
      </c>
    </row>
    <row r="312" spans="9:14" x14ac:dyDescent="0.3">
      <c r="I312" t="str">
        <f t="shared" si="27"/>
        <v>N/A</v>
      </c>
      <c r="J312" t="str">
        <f t="shared" si="28"/>
        <v>N/A</v>
      </c>
      <c r="K312" t="str">
        <f t="shared" si="29"/>
        <v>N/A</v>
      </c>
      <c r="L312" t="str">
        <f t="shared" si="30"/>
        <v>N/A</v>
      </c>
      <c r="M312" t="str">
        <f t="shared" si="31"/>
        <v>N/A</v>
      </c>
      <c r="N312" t="str">
        <f t="shared" si="32"/>
        <v>N/A</v>
      </c>
    </row>
    <row r="313" spans="9:14" x14ac:dyDescent="0.3">
      <c r="I313" t="str">
        <f t="shared" si="27"/>
        <v>N/A</v>
      </c>
      <c r="J313" t="str">
        <f t="shared" si="28"/>
        <v>N/A</v>
      </c>
      <c r="K313" t="str">
        <f t="shared" si="29"/>
        <v>N/A</v>
      </c>
      <c r="L313" t="str">
        <f t="shared" si="30"/>
        <v>N/A</v>
      </c>
      <c r="M313" t="str">
        <f t="shared" si="31"/>
        <v>N/A</v>
      </c>
      <c r="N313" t="str">
        <f t="shared" si="32"/>
        <v>N/A</v>
      </c>
    </row>
    <row r="314" spans="9:14" x14ac:dyDescent="0.3">
      <c r="I314" t="str">
        <f t="shared" si="27"/>
        <v>N/A</v>
      </c>
      <c r="J314" t="str">
        <f t="shared" si="28"/>
        <v>N/A</v>
      </c>
      <c r="K314" t="str">
        <f t="shared" si="29"/>
        <v>N/A</v>
      </c>
      <c r="L314" t="str">
        <f t="shared" si="30"/>
        <v>N/A</v>
      </c>
      <c r="M314" t="str">
        <f t="shared" si="31"/>
        <v>N/A</v>
      </c>
      <c r="N314" t="str">
        <f t="shared" si="32"/>
        <v>N/A</v>
      </c>
    </row>
    <row r="315" spans="9:14" x14ac:dyDescent="0.3">
      <c r="I315" t="str">
        <f t="shared" si="27"/>
        <v>N/A</v>
      </c>
      <c r="J315" t="str">
        <f t="shared" si="28"/>
        <v>N/A</v>
      </c>
      <c r="K315" t="str">
        <f t="shared" si="29"/>
        <v>N/A</v>
      </c>
      <c r="L315" t="str">
        <f t="shared" si="30"/>
        <v>N/A</v>
      </c>
      <c r="M315" t="str">
        <f t="shared" si="31"/>
        <v>N/A</v>
      </c>
      <c r="N315" t="str">
        <f t="shared" si="32"/>
        <v>N/A</v>
      </c>
    </row>
    <row r="316" spans="9:14" x14ac:dyDescent="0.3">
      <c r="I316" t="str">
        <f t="shared" ref="I316:I379" si="33">IF(AND(K316&gt; J316, L316&gt; K316, M316&gt; L316, N316&gt; M316), "pos_trend", IF(AND(K316&lt; J316, L316&lt; K316, M316&lt; L316, N316&lt; M316), "neg_trend", "N/A"))</f>
        <v>N/A</v>
      </c>
      <c r="J316" t="str">
        <f t="shared" ref="J316:J379" si="34">IFERROR(IF(TRIM(C316)="-", "N/A", IF(RIGHT(C316,1)=")",IF(RIGHT(C316,2)="T)",-1000000000000*VALUE(MID(C316,2,LEN(C316)-3)),IF(RIGHT(C316,2)="M)",-1000000*VALUE(MID(C316,2,LEN(C316)-3)),IF(RIGHT(C316,2)="B)",-1000000000*VALUE(MID(C316,2,LEN(C316)-3)),IF(RIGHT(C316,2)="k)",-1000*VALUE(MID(C316,2,LEN(C316)-3)),VALUE(SUBSTITUTE(C316,",","")))))),IF(RIGHT(C316,1)="T",1000000000000*VALUE(LEFT(C316,LEN(C316)-1)),IF(RIGHT(C316,1)="M",1000000*VALUE(LEFT(C316,LEN(C316)-1)),IF(RIGHT(C316,1)="B",1000000000*VALUE(LEFT(C316,LEN(C316)-1)),IF(RIGHT(C316,1)="%",0.01*VALUE(LEFT(C316,LEN(C316)-1)),IF(RIGHT(C316,1)="k",1000*VALUE(LEFT(C316,LEN(C316)-1)),VALUE(SUBSTITUTE(C316,",",""))))))))),"N/A")</f>
        <v>N/A</v>
      </c>
      <c r="K316" t="str">
        <f t="shared" ref="K316:K379" si="35">IFERROR(IF(TRIM(D316)="-", "N/A", IF(RIGHT(D316,1)=")",IF(RIGHT(D316,2)="T)",-1000000000000*VALUE(MID(D316,2,LEN(D316)-3)),IF(RIGHT(D316,2)="M)",-1000000*VALUE(MID(D316,2,LEN(D316)-3)),IF(RIGHT(D316,2)="B)",-1000000000*VALUE(MID(D316,2,LEN(D316)-3)),IF(RIGHT(D316,2)="k)",-1000*VALUE(MID(D316,2,LEN(D316)-3)),VALUE(SUBSTITUTE(D316,",","")))))),IF(RIGHT(D316,1)="T",1000000000000*VALUE(LEFT(D316,LEN(D316)-1)),IF(RIGHT(D316,1)="M",1000000*VALUE(LEFT(D316,LEN(D316)-1)),IF(RIGHT(D316,1)="B",1000000000*VALUE(LEFT(D316,LEN(D316)-1)),IF(RIGHT(D316,1)="%",0.01*VALUE(LEFT(D316,LEN(D316)-1)),IF(RIGHT(D316,1)="k",1000*VALUE(LEFT(D316,LEN(D316)-1)),VALUE(SUBSTITUTE(D316,",",""))))))))),"N/A")</f>
        <v>N/A</v>
      </c>
      <c r="L316" t="str">
        <f t="shared" ref="L316:L379" si="36">IFERROR(IF(TRIM(E316)="-", "N/A", IF(RIGHT(E316,1)=")",IF(RIGHT(E316,2)="T)",-1000000000000*VALUE(MID(E316,2,LEN(E316)-3)),IF(RIGHT(E316,2)="M)",-1000000*VALUE(MID(E316,2,LEN(E316)-3)),IF(RIGHT(E316,2)="B)",-1000000000*VALUE(MID(E316,2,LEN(E316)-3)),IF(RIGHT(E316,2)="k)",-1000*VALUE(MID(E316,2,LEN(E316)-3)),VALUE(SUBSTITUTE(E316,",","")))))),IF(RIGHT(E316,1)="T",1000000000000*VALUE(LEFT(E316,LEN(E316)-1)),IF(RIGHT(E316,1)="M",1000000*VALUE(LEFT(E316,LEN(E316)-1)),IF(RIGHT(E316,1)="B",1000000000*VALUE(LEFT(E316,LEN(E316)-1)),IF(RIGHT(E316,1)="%",0.01*VALUE(LEFT(E316,LEN(E316)-1)),IF(RIGHT(E316,1)="k",1000*VALUE(LEFT(E316,LEN(E316)-1)),VALUE(SUBSTITUTE(E316,",",""))))))))),"N/A")</f>
        <v>N/A</v>
      </c>
      <c r="M316" t="str">
        <f t="shared" ref="M316:M379" si="37">IFERROR(IF(TRIM(F316)="-", "N/A", IF(RIGHT(F316,1)=")",IF(RIGHT(F316,2)="T)",-1000000000000*VALUE(MID(F316,2,LEN(F316)-3)),IF(RIGHT(F316,2)="M)",-1000000*VALUE(MID(F316,2,LEN(F316)-3)),IF(RIGHT(F316,2)="B)",-1000000000*VALUE(MID(F316,2,LEN(F316)-3)),IF(RIGHT(F316,2)="k)",-1000*VALUE(MID(F316,2,LEN(F316)-3)),VALUE(SUBSTITUTE(F316,",","")))))),IF(RIGHT(F316,1)="T",1000000000000*VALUE(LEFT(F316,LEN(F316)-1)),IF(RIGHT(F316,1)="M",1000000*VALUE(LEFT(F316,LEN(F316)-1)),IF(RIGHT(F316,1)="B",1000000000*VALUE(LEFT(F316,LEN(F316)-1)),IF(RIGHT(F316,1)="%",0.01*VALUE(LEFT(F316,LEN(F316)-1)),IF(RIGHT(F316,1)="k",1000*VALUE(LEFT(F316,LEN(F316)-1)),VALUE(SUBSTITUTE(F316,",",""))))))))),"N/A")</f>
        <v>N/A</v>
      </c>
      <c r="N316" t="str">
        <f t="shared" ref="N316:N379" si="38">IFERROR(IF(TRIM(G316)="-", "N/A", IF(RIGHT(G316,1)=")",IF(RIGHT(G316,2)="T)",-1000000000000*VALUE(MID(G316,2,LEN(G316)-3)),IF(RIGHT(G316,2)="M)",-1000000*VALUE(MID(G316,2,LEN(G316)-3)),IF(RIGHT(G316,2)="B)",-1000000000*VALUE(MID(G316,2,LEN(G316)-3)),IF(RIGHT(G316,2)="k)",-1000*VALUE(MID(G316,2,LEN(G316)-3)),VALUE(SUBSTITUTE(G316,",","")))))),IF(RIGHT(G316,1)="T",1000000000000*VALUE(LEFT(G316,LEN(G316)-1)),IF(RIGHT(G316,1)="M",1000000*VALUE(LEFT(G316,LEN(G316)-1)),IF(RIGHT(G316,1)="B",1000000000*VALUE(LEFT(G316,LEN(G316)-1)),IF(RIGHT(G316,1)="%",0.01*VALUE(LEFT(G316,LEN(G316)-1)),IF(RIGHT(G316,1)="k",1000*VALUE(LEFT(G316,LEN(G316)-1)),VALUE(SUBSTITUTE(G316,",",""))))))))),"N/A")</f>
        <v>N/A</v>
      </c>
    </row>
    <row r="317" spans="9:14" x14ac:dyDescent="0.3">
      <c r="I317" t="str">
        <f t="shared" si="33"/>
        <v>N/A</v>
      </c>
      <c r="J317" t="str">
        <f t="shared" si="34"/>
        <v>N/A</v>
      </c>
      <c r="K317" t="str">
        <f t="shared" si="35"/>
        <v>N/A</v>
      </c>
      <c r="L317" t="str">
        <f t="shared" si="36"/>
        <v>N/A</v>
      </c>
      <c r="M317" t="str">
        <f t="shared" si="37"/>
        <v>N/A</v>
      </c>
      <c r="N317" t="str">
        <f t="shared" si="38"/>
        <v>N/A</v>
      </c>
    </row>
    <row r="318" spans="9:14" x14ac:dyDescent="0.3">
      <c r="I318" t="str">
        <f t="shared" si="33"/>
        <v>N/A</v>
      </c>
      <c r="J318" t="str">
        <f t="shared" si="34"/>
        <v>N/A</v>
      </c>
      <c r="K318" t="str">
        <f t="shared" si="35"/>
        <v>N/A</v>
      </c>
      <c r="L318" t="str">
        <f t="shared" si="36"/>
        <v>N/A</v>
      </c>
      <c r="M318" t="str">
        <f t="shared" si="37"/>
        <v>N/A</v>
      </c>
      <c r="N318" t="str">
        <f t="shared" si="38"/>
        <v>N/A</v>
      </c>
    </row>
    <row r="319" spans="9:14" x14ac:dyDescent="0.3">
      <c r="I319" t="str">
        <f t="shared" si="33"/>
        <v>N/A</v>
      </c>
      <c r="J319" t="str">
        <f t="shared" si="34"/>
        <v>N/A</v>
      </c>
      <c r="K319" t="str">
        <f t="shared" si="35"/>
        <v>N/A</v>
      </c>
      <c r="L319" t="str">
        <f t="shared" si="36"/>
        <v>N/A</v>
      </c>
      <c r="M319" t="str">
        <f t="shared" si="37"/>
        <v>N/A</v>
      </c>
      <c r="N319" t="str">
        <f t="shared" si="38"/>
        <v>N/A</v>
      </c>
    </row>
    <row r="320" spans="9:14" x14ac:dyDescent="0.3">
      <c r="I320" t="str">
        <f t="shared" si="33"/>
        <v>N/A</v>
      </c>
      <c r="J320" t="str">
        <f t="shared" si="34"/>
        <v>N/A</v>
      </c>
      <c r="K320" t="str">
        <f t="shared" si="35"/>
        <v>N/A</v>
      </c>
      <c r="L320" t="str">
        <f t="shared" si="36"/>
        <v>N/A</v>
      </c>
      <c r="M320" t="str">
        <f t="shared" si="37"/>
        <v>N/A</v>
      </c>
      <c r="N320" t="str">
        <f t="shared" si="38"/>
        <v>N/A</v>
      </c>
    </row>
    <row r="321" spans="9:14" x14ac:dyDescent="0.3">
      <c r="I321" t="str">
        <f t="shared" si="33"/>
        <v>N/A</v>
      </c>
      <c r="J321" t="str">
        <f t="shared" si="34"/>
        <v>N/A</v>
      </c>
      <c r="K321" t="str">
        <f t="shared" si="35"/>
        <v>N/A</v>
      </c>
      <c r="L321" t="str">
        <f t="shared" si="36"/>
        <v>N/A</v>
      </c>
      <c r="M321" t="str">
        <f t="shared" si="37"/>
        <v>N/A</v>
      </c>
      <c r="N321" t="str">
        <f t="shared" si="38"/>
        <v>N/A</v>
      </c>
    </row>
    <row r="322" spans="9:14" x14ac:dyDescent="0.3">
      <c r="I322" t="str">
        <f t="shared" si="33"/>
        <v>N/A</v>
      </c>
      <c r="J322" t="str">
        <f t="shared" si="34"/>
        <v>N/A</v>
      </c>
      <c r="K322" t="str">
        <f t="shared" si="35"/>
        <v>N/A</v>
      </c>
      <c r="L322" t="str">
        <f t="shared" si="36"/>
        <v>N/A</v>
      </c>
      <c r="M322" t="str">
        <f t="shared" si="37"/>
        <v>N/A</v>
      </c>
      <c r="N322" t="str">
        <f t="shared" si="38"/>
        <v>N/A</v>
      </c>
    </row>
    <row r="323" spans="9:14" x14ac:dyDescent="0.3">
      <c r="I323" t="str">
        <f t="shared" si="33"/>
        <v>N/A</v>
      </c>
      <c r="J323" t="str">
        <f t="shared" si="34"/>
        <v>N/A</v>
      </c>
      <c r="K323" t="str">
        <f t="shared" si="35"/>
        <v>N/A</v>
      </c>
      <c r="L323" t="str">
        <f t="shared" si="36"/>
        <v>N/A</v>
      </c>
      <c r="M323" t="str">
        <f t="shared" si="37"/>
        <v>N/A</v>
      </c>
      <c r="N323" t="str">
        <f t="shared" si="38"/>
        <v>N/A</v>
      </c>
    </row>
    <row r="324" spans="9:14" x14ac:dyDescent="0.3">
      <c r="I324" t="str">
        <f t="shared" si="33"/>
        <v>N/A</v>
      </c>
      <c r="J324" t="str">
        <f t="shared" si="34"/>
        <v>N/A</v>
      </c>
      <c r="K324" t="str">
        <f t="shared" si="35"/>
        <v>N/A</v>
      </c>
      <c r="L324" t="str">
        <f t="shared" si="36"/>
        <v>N/A</v>
      </c>
      <c r="M324" t="str">
        <f t="shared" si="37"/>
        <v>N/A</v>
      </c>
      <c r="N324" t="str">
        <f t="shared" si="38"/>
        <v>N/A</v>
      </c>
    </row>
    <row r="325" spans="9:14" x14ac:dyDescent="0.3">
      <c r="I325" t="str">
        <f t="shared" si="33"/>
        <v>N/A</v>
      </c>
      <c r="J325" t="str">
        <f t="shared" si="34"/>
        <v>N/A</v>
      </c>
      <c r="K325" t="str">
        <f t="shared" si="35"/>
        <v>N/A</v>
      </c>
      <c r="L325" t="str">
        <f t="shared" si="36"/>
        <v>N/A</v>
      </c>
      <c r="M325" t="str">
        <f t="shared" si="37"/>
        <v>N/A</v>
      </c>
      <c r="N325" t="str">
        <f t="shared" si="38"/>
        <v>N/A</v>
      </c>
    </row>
    <row r="326" spans="9:14" x14ac:dyDescent="0.3">
      <c r="I326" t="str">
        <f t="shared" si="33"/>
        <v>N/A</v>
      </c>
      <c r="J326" t="str">
        <f t="shared" si="34"/>
        <v>N/A</v>
      </c>
      <c r="K326" t="str">
        <f t="shared" si="35"/>
        <v>N/A</v>
      </c>
      <c r="L326" t="str">
        <f t="shared" si="36"/>
        <v>N/A</v>
      </c>
      <c r="M326" t="str">
        <f t="shared" si="37"/>
        <v>N/A</v>
      </c>
      <c r="N326" t="str">
        <f t="shared" si="38"/>
        <v>N/A</v>
      </c>
    </row>
    <row r="327" spans="9:14" x14ac:dyDescent="0.3">
      <c r="I327" t="str">
        <f t="shared" si="33"/>
        <v>N/A</v>
      </c>
      <c r="J327" t="str">
        <f t="shared" si="34"/>
        <v>N/A</v>
      </c>
      <c r="K327" t="str">
        <f t="shared" si="35"/>
        <v>N/A</v>
      </c>
      <c r="L327" t="str">
        <f t="shared" si="36"/>
        <v>N/A</v>
      </c>
      <c r="M327" t="str">
        <f t="shared" si="37"/>
        <v>N/A</v>
      </c>
      <c r="N327" t="str">
        <f t="shared" si="38"/>
        <v>N/A</v>
      </c>
    </row>
    <row r="328" spans="9:14" x14ac:dyDescent="0.3">
      <c r="I328" t="str">
        <f t="shared" si="33"/>
        <v>N/A</v>
      </c>
      <c r="J328" t="str">
        <f t="shared" si="34"/>
        <v>N/A</v>
      </c>
      <c r="K328" t="str">
        <f t="shared" si="35"/>
        <v>N/A</v>
      </c>
      <c r="L328" t="str">
        <f t="shared" si="36"/>
        <v>N/A</v>
      </c>
      <c r="M328" t="str">
        <f t="shared" si="37"/>
        <v>N/A</v>
      </c>
      <c r="N328" t="str">
        <f t="shared" si="38"/>
        <v>N/A</v>
      </c>
    </row>
    <row r="329" spans="9:14" x14ac:dyDescent="0.3">
      <c r="I329" t="str">
        <f t="shared" si="33"/>
        <v>N/A</v>
      </c>
      <c r="J329" t="str">
        <f t="shared" si="34"/>
        <v>N/A</v>
      </c>
      <c r="K329" t="str">
        <f t="shared" si="35"/>
        <v>N/A</v>
      </c>
      <c r="L329" t="str">
        <f t="shared" si="36"/>
        <v>N/A</v>
      </c>
      <c r="M329" t="str">
        <f t="shared" si="37"/>
        <v>N/A</v>
      </c>
      <c r="N329" t="str">
        <f t="shared" si="38"/>
        <v>N/A</v>
      </c>
    </row>
    <row r="330" spans="9:14" x14ac:dyDescent="0.3">
      <c r="I330" t="str">
        <f t="shared" si="33"/>
        <v>N/A</v>
      </c>
      <c r="J330" t="str">
        <f t="shared" si="34"/>
        <v>N/A</v>
      </c>
      <c r="K330" t="str">
        <f t="shared" si="35"/>
        <v>N/A</v>
      </c>
      <c r="L330" t="str">
        <f t="shared" si="36"/>
        <v>N/A</v>
      </c>
      <c r="M330" t="str">
        <f t="shared" si="37"/>
        <v>N/A</v>
      </c>
      <c r="N330" t="str">
        <f t="shared" si="38"/>
        <v>N/A</v>
      </c>
    </row>
    <row r="331" spans="9:14" x14ac:dyDescent="0.3">
      <c r="I331" t="str">
        <f t="shared" si="33"/>
        <v>N/A</v>
      </c>
      <c r="J331" t="str">
        <f t="shared" si="34"/>
        <v>N/A</v>
      </c>
      <c r="K331" t="str">
        <f t="shared" si="35"/>
        <v>N/A</v>
      </c>
      <c r="L331" t="str">
        <f t="shared" si="36"/>
        <v>N/A</v>
      </c>
      <c r="M331" t="str">
        <f t="shared" si="37"/>
        <v>N/A</v>
      </c>
      <c r="N331" t="str">
        <f t="shared" si="38"/>
        <v>N/A</v>
      </c>
    </row>
    <row r="332" spans="9:14" x14ac:dyDescent="0.3">
      <c r="I332" t="str">
        <f t="shared" si="33"/>
        <v>N/A</v>
      </c>
      <c r="J332" t="str">
        <f t="shared" si="34"/>
        <v>N/A</v>
      </c>
      <c r="K332" t="str">
        <f t="shared" si="35"/>
        <v>N/A</v>
      </c>
      <c r="L332" t="str">
        <f t="shared" si="36"/>
        <v>N/A</v>
      </c>
      <c r="M332" t="str">
        <f t="shared" si="37"/>
        <v>N/A</v>
      </c>
      <c r="N332" t="str">
        <f t="shared" si="38"/>
        <v>N/A</v>
      </c>
    </row>
    <row r="333" spans="9:14" x14ac:dyDescent="0.3">
      <c r="I333" t="str">
        <f t="shared" si="33"/>
        <v>N/A</v>
      </c>
      <c r="J333" t="str">
        <f t="shared" si="34"/>
        <v>N/A</v>
      </c>
      <c r="K333" t="str">
        <f t="shared" si="35"/>
        <v>N/A</v>
      </c>
      <c r="L333" t="str">
        <f t="shared" si="36"/>
        <v>N/A</v>
      </c>
      <c r="M333" t="str">
        <f t="shared" si="37"/>
        <v>N/A</v>
      </c>
      <c r="N333" t="str">
        <f t="shared" si="38"/>
        <v>N/A</v>
      </c>
    </row>
    <row r="334" spans="9:14" x14ac:dyDescent="0.3">
      <c r="I334" t="str">
        <f t="shared" si="33"/>
        <v>N/A</v>
      </c>
      <c r="J334" t="str">
        <f t="shared" si="34"/>
        <v>N/A</v>
      </c>
      <c r="K334" t="str">
        <f t="shared" si="35"/>
        <v>N/A</v>
      </c>
      <c r="L334" t="str">
        <f t="shared" si="36"/>
        <v>N/A</v>
      </c>
      <c r="M334" t="str">
        <f t="shared" si="37"/>
        <v>N/A</v>
      </c>
      <c r="N334" t="str">
        <f t="shared" si="38"/>
        <v>N/A</v>
      </c>
    </row>
    <row r="335" spans="9:14" x14ac:dyDescent="0.3">
      <c r="I335" t="str">
        <f t="shared" si="33"/>
        <v>N/A</v>
      </c>
      <c r="J335" t="str">
        <f t="shared" si="34"/>
        <v>N/A</v>
      </c>
      <c r="K335" t="str">
        <f t="shared" si="35"/>
        <v>N/A</v>
      </c>
      <c r="L335" t="str">
        <f t="shared" si="36"/>
        <v>N/A</v>
      </c>
      <c r="M335" t="str">
        <f t="shared" si="37"/>
        <v>N/A</v>
      </c>
      <c r="N335" t="str">
        <f t="shared" si="38"/>
        <v>N/A</v>
      </c>
    </row>
    <row r="336" spans="9:14" x14ac:dyDescent="0.3">
      <c r="I336" t="str">
        <f t="shared" si="33"/>
        <v>N/A</v>
      </c>
      <c r="J336" t="str">
        <f t="shared" si="34"/>
        <v>N/A</v>
      </c>
      <c r="K336" t="str">
        <f t="shared" si="35"/>
        <v>N/A</v>
      </c>
      <c r="L336" t="str">
        <f t="shared" si="36"/>
        <v>N/A</v>
      </c>
      <c r="M336" t="str">
        <f t="shared" si="37"/>
        <v>N/A</v>
      </c>
      <c r="N336" t="str">
        <f t="shared" si="38"/>
        <v>N/A</v>
      </c>
    </row>
    <row r="337" spans="9:14" x14ac:dyDescent="0.3">
      <c r="I337" t="str">
        <f t="shared" si="33"/>
        <v>N/A</v>
      </c>
      <c r="J337" t="str">
        <f t="shared" si="34"/>
        <v>N/A</v>
      </c>
      <c r="K337" t="str">
        <f t="shared" si="35"/>
        <v>N/A</v>
      </c>
      <c r="L337" t="str">
        <f t="shared" si="36"/>
        <v>N/A</v>
      </c>
      <c r="M337" t="str">
        <f t="shared" si="37"/>
        <v>N/A</v>
      </c>
      <c r="N337" t="str">
        <f t="shared" si="38"/>
        <v>N/A</v>
      </c>
    </row>
    <row r="338" spans="9:14" x14ac:dyDescent="0.3">
      <c r="I338" t="str">
        <f t="shared" si="33"/>
        <v>N/A</v>
      </c>
      <c r="J338" t="str">
        <f t="shared" si="34"/>
        <v>N/A</v>
      </c>
      <c r="K338" t="str">
        <f t="shared" si="35"/>
        <v>N/A</v>
      </c>
      <c r="L338" t="str">
        <f t="shared" si="36"/>
        <v>N/A</v>
      </c>
      <c r="M338" t="str">
        <f t="shared" si="37"/>
        <v>N/A</v>
      </c>
      <c r="N338" t="str">
        <f t="shared" si="38"/>
        <v>N/A</v>
      </c>
    </row>
    <row r="339" spans="9:14" x14ac:dyDescent="0.3">
      <c r="I339" t="str">
        <f t="shared" si="33"/>
        <v>N/A</v>
      </c>
      <c r="J339" t="str">
        <f t="shared" si="34"/>
        <v>N/A</v>
      </c>
      <c r="K339" t="str">
        <f t="shared" si="35"/>
        <v>N/A</v>
      </c>
      <c r="L339" t="str">
        <f t="shared" si="36"/>
        <v>N/A</v>
      </c>
      <c r="M339" t="str">
        <f t="shared" si="37"/>
        <v>N/A</v>
      </c>
      <c r="N339" t="str">
        <f t="shared" si="38"/>
        <v>N/A</v>
      </c>
    </row>
    <row r="340" spans="9:14" x14ac:dyDescent="0.3">
      <c r="I340" t="str">
        <f t="shared" si="33"/>
        <v>N/A</v>
      </c>
      <c r="J340" t="str">
        <f t="shared" si="34"/>
        <v>N/A</v>
      </c>
      <c r="K340" t="str">
        <f t="shared" si="35"/>
        <v>N/A</v>
      </c>
      <c r="L340" t="str">
        <f t="shared" si="36"/>
        <v>N/A</v>
      </c>
      <c r="M340" t="str">
        <f t="shared" si="37"/>
        <v>N/A</v>
      </c>
      <c r="N340" t="str">
        <f t="shared" si="38"/>
        <v>N/A</v>
      </c>
    </row>
    <row r="341" spans="9:14" x14ac:dyDescent="0.3">
      <c r="I341" t="str">
        <f t="shared" si="33"/>
        <v>N/A</v>
      </c>
      <c r="J341" t="str">
        <f t="shared" si="34"/>
        <v>N/A</v>
      </c>
      <c r="K341" t="str">
        <f t="shared" si="35"/>
        <v>N/A</v>
      </c>
      <c r="L341" t="str">
        <f t="shared" si="36"/>
        <v>N/A</v>
      </c>
      <c r="M341" t="str">
        <f t="shared" si="37"/>
        <v>N/A</v>
      </c>
      <c r="N341" t="str">
        <f t="shared" si="38"/>
        <v>N/A</v>
      </c>
    </row>
    <row r="342" spans="9:14" x14ac:dyDescent="0.3">
      <c r="I342" t="str">
        <f t="shared" si="33"/>
        <v>N/A</v>
      </c>
      <c r="J342" t="str">
        <f t="shared" si="34"/>
        <v>N/A</v>
      </c>
      <c r="K342" t="str">
        <f t="shared" si="35"/>
        <v>N/A</v>
      </c>
      <c r="L342" t="str">
        <f t="shared" si="36"/>
        <v>N/A</v>
      </c>
      <c r="M342" t="str">
        <f t="shared" si="37"/>
        <v>N/A</v>
      </c>
      <c r="N342" t="str">
        <f t="shared" si="38"/>
        <v>N/A</v>
      </c>
    </row>
    <row r="343" spans="9:14" x14ac:dyDescent="0.3">
      <c r="I343" t="str">
        <f t="shared" si="33"/>
        <v>N/A</v>
      </c>
      <c r="J343" t="str">
        <f t="shared" si="34"/>
        <v>N/A</v>
      </c>
      <c r="K343" t="str">
        <f t="shared" si="35"/>
        <v>N/A</v>
      </c>
      <c r="L343" t="str">
        <f t="shared" si="36"/>
        <v>N/A</v>
      </c>
      <c r="M343" t="str">
        <f t="shared" si="37"/>
        <v>N/A</v>
      </c>
      <c r="N343" t="str">
        <f t="shared" si="38"/>
        <v>N/A</v>
      </c>
    </row>
    <row r="344" spans="9:14" x14ac:dyDescent="0.3">
      <c r="I344" t="str">
        <f t="shared" si="33"/>
        <v>N/A</v>
      </c>
      <c r="J344" t="str">
        <f t="shared" si="34"/>
        <v>N/A</v>
      </c>
      <c r="K344" t="str">
        <f t="shared" si="35"/>
        <v>N/A</v>
      </c>
      <c r="L344" t="str">
        <f t="shared" si="36"/>
        <v>N/A</v>
      </c>
      <c r="M344" t="str">
        <f t="shared" si="37"/>
        <v>N/A</v>
      </c>
      <c r="N344" t="str">
        <f t="shared" si="38"/>
        <v>N/A</v>
      </c>
    </row>
    <row r="345" spans="9:14" x14ac:dyDescent="0.3">
      <c r="I345" t="str">
        <f t="shared" si="33"/>
        <v>N/A</v>
      </c>
      <c r="J345" t="str">
        <f t="shared" si="34"/>
        <v>N/A</v>
      </c>
      <c r="K345" t="str">
        <f t="shared" si="35"/>
        <v>N/A</v>
      </c>
      <c r="L345" t="str">
        <f t="shared" si="36"/>
        <v>N/A</v>
      </c>
      <c r="M345" t="str">
        <f t="shared" si="37"/>
        <v>N/A</v>
      </c>
      <c r="N345" t="str">
        <f t="shared" si="38"/>
        <v>N/A</v>
      </c>
    </row>
    <row r="346" spans="9:14" x14ac:dyDescent="0.3">
      <c r="I346" t="str">
        <f t="shared" si="33"/>
        <v>N/A</v>
      </c>
      <c r="J346" t="str">
        <f t="shared" si="34"/>
        <v>N/A</v>
      </c>
      <c r="K346" t="str">
        <f t="shared" si="35"/>
        <v>N/A</v>
      </c>
      <c r="L346" t="str">
        <f t="shared" si="36"/>
        <v>N/A</v>
      </c>
      <c r="M346" t="str">
        <f t="shared" si="37"/>
        <v>N/A</v>
      </c>
      <c r="N346" t="str">
        <f t="shared" si="38"/>
        <v>N/A</v>
      </c>
    </row>
    <row r="347" spans="9:14" x14ac:dyDescent="0.3">
      <c r="I347" t="str">
        <f t="shared" si="33"/>
        <v>N/A</v>
      </c>
      <c r="J347" t="str">
        <f t="shared" si="34"/>
        <v>N/A</v>
      </c>
      <c r="K347" t="str">
        <f t="shared" si="35"/>
        <v>N/A</v>
      </c>
      <c r="L347" t="str">
        <f t="shared" si="36"/>
        <v>N/A</v>
      </c>
      <c r="M347" t="str">
        <f t="shared" si="37"/>
        <v>N/A</v>
      </c>
      <c r="N347" t="str">
        <f t="shared" si="38"/>
        <v>N/A</v>
      </c>
    </row>
    <row r="348" spans="9:14" x14ac:dyDescent="0.3">
      <c r="I348" t="str">
        <f t="shared" si="33"/>
        <v>N/A</v>
      </c>
      <c r="J348" t="str">
        <f t="shared" si="34"/>
        <v>N/A</v>
      </c>
      <c r="K348" t="str">
        <f t="shared" si="35"/>
        <v>N/A</v>
      </c>
      <c r="L348" t="str">
        <f t="shared" si="36"/>
        <v>N/A</v>
      </c>
      <c r="M348" t="str">
        <f t="shared" si="37"/>
        <v>N/A</v>
      </c>
      <c r="N348" t="str">
        <f t="shared" si="38"/>
        <v>N/A</v>
      </c>
    </row>
    <row r="349" spans="9:14" x14ac:dyDescent="0.3">
      <c r="I349" t="str">
        <f t="shared" si="33"/>
        <v>N/A</v>
      </c>
      <c r="J349" t="str">
        <f t="shared" si="34"/>
        <v>N/A</v>
      </c>
      <c r="K349" t="str">
        <f t="shared" si="35"/>
        <v>N/A</v>
      </c>
      <c r="L349" t="str">
        <f t="shared" si="36"/>
        <v>N/A</v>
      </c>
      <c r="M349" t="str">
        <f t="shared" si="37"/>
        <v>N/A</v>
      </c>
      <c r="N349" t="str">
        <f t="shared" si="38"/>
        <v>N/A</v>
      </c>
    </row>
    <row r="350" spans="9:14" x14ac:dyDescent="0.3">
      <c r="I350" t="str">
        <f t="shared" si="33"/>
        <v>N/A</v>
      </c>
      <c r="J350" t="str">
        <f t="shared" si="34"/>
        <v>N/A</v>
      </c>
      <c r="K350" t="str">
        <f t="shared" si="35"/>
        <v>N/A</v>
      </c>
      <c r="L350" t="str">
        <f t="shared" si="36"/>
        <v>N/A</v>
      </c>
      <c r="M350" t="str">
        <f t="shared" si="37"/>
        <v>N/A</v>
      </c>
      <c r="N350" t="str">
        <f t="shared" si="38"/>
        <v>N/A</v>
      </c>
    </row>
    <row r="351" spans="9:14" x14ac:dyDescent="0.3">
      <c r="I351" t="str">
        <f t="shared" si="33"/>
        <v>N/A</v>
      </c>
      <c r="J351" t="str">
        <f t="shared" si="34"/>
        <v>N/A</v>
      </c>
      <c r="K351" t="str">
        <f t="shared" si="35"/>
        <v>N/A</v>
      </c>
      <c r="L351" t="str">
        <f t="shared" si="36"/>
        <v>N/A</v>
      </c>
      <c r="M351" t="str">
        <f t="shared" si="37"/>
        <v>N/A</v>
      </c>
      <c r="N351" t="str">
        <f t="shared" si="38"/>
        <v>N/A</v>
      </c>
    </row>
    <row r="352" spans="9:14" x14ac:dyDescent="0.3">
      <c r="I352" t="str">
        <f t="shared" si="33"/>
        <v>N/A</v>
      </c>
      <c r="J352" t="str">
        <f t="shared" si="34"/>
        <v>N/A</v>
      </c>
      <c r="K352" t="str">
        <f t="shared" si="35"/>
        <v>N/A</v>
      </c>
      <c r="L352" t="str">
        <f t="shared" si="36"/>
        <v>N/A</v>
      </c>
      <c r="M352" t="str">
        <f t="shared" si="37"/>
        <v>N/A</v>
      </c>
      <c r="N352" t="str">
        <f t="shared" si="38"/>
        <v>N/A</v>
      </c>
    </row>
    <row r="353" spans="9:14" x14ac:dyDescent="0.3">
      <c r="I353" t="str">
        <f t="shared" si="33"/>
        <v>N/A</v>
      </c>
      <c r="J353" t="str">
        <f t="shared" si="34"/>
        <v>N/A</v>
      </c>
      <c r="K353" t="str">
        <f t="shared" si="35"/>
        <v>N/A</v>
      </c>
      <c r="L353" t="str">
        <f t="shared" si="36"/>
        <v>N/A</v>
      </c>
      <c r="M353" t="str">
        <f t="shared" si="37"/>
        <v>N/A</v>
      </c>
      <c r="N353" t="str">
        <f t="shared" si="38"/>
        <v>N/A</v>
      </c>
    </row>
    <row r="354" spans="9:14" x14ac:dyDescent="0.3">
      <c r="I354" t="str">
        <f t="shared" si="33"/>
        <v>N/A</v>
      </c>
      <c r="J354" t="str">
        <f t="shared" si="34"/>
        <v>N/A</v>
      </c>
      <c r="K354" t="str">
        <f t="shared" si="35"/>
        <v>N/A</v>
      </c>
      <c r="L354" t="str">
        <f t="shared" si="36"/>
        <v>N/A</v>
      </c>
      <c r="M354" t="str">
        <f t="shared" si="37"/>
        <v>N/A</v>
      </c>
      <c r="N354" t="str">
        <f t="shared" si="38"/>
        <v>N/A</v>
      </c>
    </row>
    <row r="355" spans="9:14" x14ac:dyDescent="0.3">
      <c r="I355" t="str">
        <f t="shared" si="33"/>
        <v>N/A</v>
      </c>
      <c r="J355" t="str">
        <f t="shared" si="34"/>
        <v>N/A</v>
      </c>
      <c r="K355" t="str">
        <f t="shared" si="35"/>
        <v>N/A</v>
      </c>
      <c r="L355" t="str">
        <f t="shared" si="36"/>
        <v>N/A</v>
      </c>
      <c r="M355" t="str">
        <f t="shared" si="37"/>
        <v>N/A</v>
      </c>
      <c r="N355" t="str">
        <f t="shared" si="38"/>
        <v>N/A</v>
      </c>
    </row>
    <row r="356" spans="9:14" x14ac:dyDescent="0.3">
      <c r="I356" t="str">
        <f t="shared" si="33"/>
        <v>N/A</v>
      </c>
      <c r="J356" t="str">
        <f t="shared" si="34"/>
        <v>N/A</v>
      </c>
      <c r="K356" t="str">
        <f t="shared" si="35"/>
        <v>N/A</v>
      </c>
      <c r="L356" t="str">
        <f t="shared" si="36"/>
        <v>N/A</v>
      </c>
      <c r="M356" t="str">
        <f t="shared" si="37"/>
        <v>N/A</v>
      </c>
      <c r="N356" t="str">
        <f t="shared" si="38"/>
        <v>N/A</v>
      </c>
    </row>
    <row r="357" spans="9:14" x14ac:dyDescent="0.3">
      <c r="I357" t="str">
        <f t="shared" si="33"/>
        <v>N/A</v>
      </c>
      <c r="J357" t="str">
        <f t="shared" si="34"/>
        <v>N/A</v>
      </c>
      <c r="K357" t="str">
        <f t="shared" si="35"/>
        <v>N/A</v>
      </c>
      <c r="L357" t="str">
        <f t="shared" si="36"/>
        <v>N/A</v>
      </c>
      <c r="M357" t="str">
        <f t="shared" si="37"/>
        <v>N/A</v>
      </c>
      <c r="N357" t="str">
        <f t="shared" si="38"/>
        <v>N/A</v>
      </c>
    </row>
    <row r="358" spans="9:14" x14ac:dyDescent="0.3">
      <c r="I358" t="str">
        <f t="shared" si="33"/>
        <v>N/A</v>
      </c>
      <c r="J358" t="str">
        <f t="shared" si="34"/>
        <v>N/A</v>
      </c>
      <c r="K358" t="str">
        <f t="shared" si="35"/>
        <v>N/A</v>
      </c>
      <c r="L358" t="str">
        <f t="shared" si="36"/>
        <v>N/A</v>
      </c>
      <c r="M358" t="str">
        <f t="shared" si="37"/>
        <v>N/A</v>
      </c>
      <c r="N358" t="str">
        <f t="shared" si="38"/>
        <v>N/A</v>
      </c>
    </row>
    <row r="359" spans="9:14" x14ac:dyDescent="0.3">
      <c r="I359" t="str">
        <f t="shared" si="33"/>
        <v>N/A</v>
      </c>
      <c r="J359" t="str">
        <f t="shared" si="34"/>
        <v>N/A</v>
      </c>
      <c r="K359" t="str">
        <f t="shared" si="35"/>
        <v>N/A</v>
      </c>
      <c r="L359" t="str">
        <f t="shared" si="36"/>
        <v>N/A</v>
      </c>
      <c r="M359" t="str">
        <f t="shared" si="37"/>
        <v>N/A</v>
      </c>
      <c r="N359" t="str">
        <f t="shared" si="38"/>
        <v>N/A</v>
      </c>
    </row>
    <row r="360" spans="9:14" x14ac:dyDescent="0.3">
      <c r="I360" t="str">
        <f t="shared" si="33"/>
        <v>N/A</v>
      </c>
      <c r="J360" t="str">
        <f t="shared" si="34"/>
        <v>N/A</v>
      </c>
      <c r="K360" t="str">
        <f t="shared" si="35"/>
        <v>N/A</v>
      </c>
      <c r="L360" t="str">
        <f t="shared" si="36"/>
        <v>N/A</v>
      </c>
      <c r="M360" t="str">
        <f t="shared" si="37"/>
        <v>N/A</v>
      </c>
      <c r="N360" t="str">
        <f t="shared" si="38"/>
        <v>N/A</v>
      </c>
    </row>
    <row r="361" spans="9:14" x14ac:dyDescent="0.3">
      <c r="I361" t="str">
        <f t="shared" si="33"/>
        <v>N/A</v>
      </c>
      <c r="J361" t="str">
        <f t="shared" si="34"/>
        <v>N/A</v>
      </c>
      <c r="K361" t="str">
        <f t="shared" si="35"/>
        <v>N/A</v>
      </c>
      <c r="L361" t="str">
        <f t="shared" si="36"/>
        <v>N/A</v>
      </c>
      <c r="M361" t="str">
        <f t="shared" si="37"/>
        <v>N/A</v>
      </c>
      <c r="N361" t="str">
        <f t="shared" si="38"/>
        <v>N/A</v>
      </c>
    </row>
    <row r="362" spans="9:14" x14ac:dyDescent="0.3">
      <c r="I362" t="str">
        <f t="shared" si="33"/>
        <v>N/A</v>
      </c>
      <c r="J362" t="str">
        <f t="shared" si="34"/>
        <v>N/A</v>
      </c>
      <c r="K362" t="str">
        <f t="shared" si="35"/>
        <v>N/A</v>
      </c>
      <c r="L362" t="str">
        <f t="shared" si="36"/>
        <v>N/A</v>
      </c>
      <c r="M362" t="str">
        <f t="shared" si="37"/>
        <v>N/A</v>
      </c>
      <c r="N362" t="str">
        <f t="shared" si="38"/>
        <v>N/A</v>
      </c>
    </row>
    <row r="363" spans="9:14" x14ac:dyDescent="0.3">
      <c r="I363" t="str">
        <f t="shared" si="33"/>
        <v>N/A</v>
      </c>
      <c r="J363" t="str">
        <f t="shared" si="34"/>
        <v>N/A</v>
      </c>
      <c r="K363" t="str">
        <f t="shared" si="35"/>
        <v>N/A</v>
      </c>
      <c r="L363" t="str">
        <f t="shared" si="36"/>
        <v>N/A</v>
      </c>
      <c r="M363" t="str">
        <f t="shared" si="37"/>
        <v>N/A</v>
      </c>
      <c r="N363" t="str">
        <f t="shared" si="38"/>
        <v>N/A</v>
      </c>
    </row>
    <row r="364" spans="9:14" x14ac:dyDescent="0.3">
      <c r="I364" t="str">
        <f t="shared" si="33"/>
        <v>N/A</v>
      </c>
      <c r="J364" t="str">
        <f t="shared" si="34"/>
        <v>N/A</v>
      </c>
      <c r="K364" t="str">
        <f t="shared" si="35"/>
        <v>N/A</v>
      </c>
      <c r="L364" t="str">
        <f t="shared" si="36"/>
        <v>N/A</v>
      </c>
      <c r="M364" t="str">
        <f t="shared" si="37"/>
        <v>N/A</v>
      </c>
      <c r="N364" t="str">
        <f t="shared" si="38"/>
        <v>N/A</v>
      </c>
    </row>
    <row r="365" spans="9:14" x14ac:dyDescent="0.3">
      <c r="I365" t="str">
        <f t="shared" si="33"/>
        <v>N/A</v>
      </c>
      <c r="J365" t="str">
        <f t="shared" si="34"/>
        <v>N/A</v>
      </c>
      <c r="K365" t="str">
        <f t="shared" si="35"/>
        <v>N/A</v>
      </c>
      <c r="L365" t="str">
        <f t="shared" si="36"/>
        <v>N/A</v>
      </c>
      <c r="M365" t="str">
        <f t="shared" si="37"/>
        <v>N/A</v>
      </c>
      <c r="N365" t="str">
        <f t="shared" si="38"/>
        <v>N/A</v>
      </c>
    </row>
    <row r="366" spans="9:14" x14ac:dyDescent="0.3">
      <c r="I366" t="str">
        <f t="shared" si="33"/>
        <v>N/A</v>
      </c>
      <c r="J366" t="str">
        <f t="shared" si="34"/>
        <v>N/A</v>
      </c>
      <c r="K366" t="str">
        <f t="shared" si="35"/>
        <v>N/A</v>
      </c>
      <c r="L366" t="str">
        <f t="shared" si="36"/>
        <v>N/A</v>
      </c>
      <c r="M366" t="str">
        <f t="shared" si="37"/>
        <v>N/A</v>
      </c>
      <c r="N366" t="str">
        <f t="shared" si="38"/>
        <v>N/A</v>
      </c>
    </row>
    <row r="367" spans="9:14" x14ac:dyDescent="0.3">
      <c r="I367" t="str">
        <f t="shared" si="33"/>
        <v>N/A</v>
      </c>
      <c r="J367" t="str">
        <f t="shared" si="34"/>
        <v>N/A</v>
      </c>
      <c r="K367" t="str">
        <f t="shared" si="35"/>
        <v>N/A</v>
      </c>
      <c r="L367" t="str">
        <f t="shared" si="36"/>
        <v>N/A</v>
      </c>
      <c r="M367" t="str">
        <f t="shared" si="37"/>
        <v>N/A</v>
      </c>
      <c r="N367" t="str">
        <f t="shared" si="38"/>
        <v>N/A</v>
      </c>
    </row>
    <row r="368" spans="9:14" x14ac:dyDescent="0.3">
      <c r="I368" t="str">
        <f t="shared" si="33"/>
        <v>N/A</v>
      </c>
      <c r="J368" t="str">
        <f t="shared" si="34"/>
        <v>N/A</v>
      </c>
      <c r="K368" t="str">
        <f t="shared" si="35"/>
        <v>N/A</v>
      </c>
      <c r="L368" t="str">
        <f t="shared" si="36"/>
        <v>N/A</v>
      </c>
      <c r="M368" t="str">
        <f t="shared" si="37"/>
        <v>N/A</v>
      </c>
      <c r="N368" t="str">
        <f t="shared" si="38"/>
        <v>N/A</v>
      </c>
    </row>
    <row r="369" spans="9:14" x14ac:dyDescent="0.3">
      <c r="I369" t="str">
        <f t="shared" si="33"/>
        <v>N/A</v>
      </c>
      <c r="J369" t="str">
        <f t="shared" si="34"/>
        <v>N/A</v>
      </c>
      <c r="K369" t="str">
        <f t="shared" si="35"/>
        <v>N/A</v>
      </c>
      <c r="L369" t="str">
        <f t="shared" si="36"/>
        <v>N/A</v>
      </c>
      <c r="M369" t="str">
        <f t="shared" si="37"/>
        <v>N/A</v>
      </c>
      <c r="N369" t="str">
        <f t="shared" si="38"/>
        <v>N/A</v>
      </c>
    </row>
    <row r="370" spans="9:14" x14ac:dyDescent="0.3">
      <c r="I370" t="str">
        <f t="shared" si="33"/>
        <v>N/A</v>
      </c>
      <c r="J370" t="str">
        <f t="shared" si="34"/>
        <v>N/A</v>
      </c>
      <c r="K370" t="str">
        <f t="shared" si="35"/>
        <v>N/A</v>
      </c>
      <c r="L370" t="str">
        <f t="shared" si="36"/>
        <v>N/A</v>
      </c>
      <c r="M370" t="str">
        <f t="shared" si="37"/>
        <v>N/A</v>
      </c>
      <c r="N370" t="str">
        <f t="shared" si="38"/>
        <v>N/A</v>
      </c>
    </row>
    <row r="371" spans="9:14" x14ac:dyDescent="0.3">
      <c r="I371" t="str">
        <f t="shared" si="33"/>
        <v>N/A</v>
      </c>
      <c r="J371" t="str">
        <f t="shared" si="34"/>
        <v>N/A</v>
      </c>
      <c r="K371" t="str">
        <f t="shared" si="35"/>
        <v>N/A</v>
      </c>
      <c r="L371" t="str">
        <f t="shared" si="36"/>
        <v>N/A</v>
      </c>
      <c r="M371" t="str">
        <f t="shared" si="37"/>
        <v>N/A</v>
      </c>
      <c r="N371" t="str">
        <f t="shared" si="38"/>
        <v>N/A</v>
      </c>
    </row>
    <row r="372" spans="9:14" x14ac:dyDescent="0.3">
      <c r="I372" t="str">
        <f t="shared" si="33"/>
        <v>N/A</v>
      </c>
      <c r="J372" t="str">
        <f t="shared" si="34"/>
        <v>N/A</v>
      </c>
      <c r="K372" t="str">
        <f t="shared" si="35"/>
        <v>N/A</v>
      </c>
      <c r="L372" t="str">
        <f t="shared" si="36"/>
        <v>N/A</v>
      </c>
      <c r="M372" t="str">
        <f t="shared" si="37"/>
        <v>N/A</v>
      </c>
      <c r="N372" t="str">
        <f t="shared" si="38"/>
        <v>N/A</v>
      </c>
    </row>
    <row r="373" spans="9:14" x14ac:dyDescent="0.3">
      <c r="I373" t="str">
        <f t="shared" si="33"/>
        <v>N/A</v>
      </c>
      <c r="J373" t="str">
        <f t="shared" si="34"/>
        <v>N/A</v>
      </c>
      <c r="K373" t="str">
        <f t="shared" si="35"/>
        <v>N/A</v>
      </c>
      <c r="L373" t="str">
        <f t="shared" si="36"/>
        <v>N/A</v>
      </c>
      <c r="M373" t="str">
        <f t="shared" si="37"/>
        <v>N/A</v>
      </c>
      <c r="N373" t="str">
        <f t="shared" si="38"/>
        <v>N/A</v>
      </c>
    </row>
    <row r="374" spans="9:14" x14ac:dyDescent="0.3">
      <c r="I374" t="str">
        <f t="shared" si="33"/>
        <v>N/A</v>
      </c>
      <c r="J374" t="str">
        <f t="shared" si="34"/>
        <v>N/A</v>
      </c>
      <c r="K374" t="str">
        <f t="shared" si="35"/>
        <v>N/A</v>
      </c>
      <c r="L374" t="str">
        <f t="shared" si="36"/>
        <v>N/A</v>
      </c>
      <c r="M374" t="str">
        <f t="shared" si="37"/>
        <v>N/A</v>
      </c>
      <c r="N374" t="str">
        <f t="shared" si="38"/>
        <v>N/A</v>
      </c>
    </row>
    <row r="375" spans="9:14" x14ac:dyDescent="0.3">
      <c r="I375" t="str">
        <f t="shared" si="33"/>
        <v>N/A</v>
      </c>
      <c r="J375" t="str">
        <f t="shared" si="34"/>
        <v>N/A</v>
      </c>
      <c r="K375" t="str">
        <f t="shared" si="35"/>
        <v>N/A</v>
      </c>
      <c r="L375" t="str">
        <f t="shared" si="36"/>
        <v>N/A</v>
      </c>
      <c r="M375" t="str">
        <f t="shared" si="37"/>
        <v>N/A</v>
      </c>
      <c r="N375" t="str">
        <f t="shared" si="38"/>
        <v>N/A</v>
      </c>
    </row>
    <row r="376" spans="9:14" x14ac:dyDescent="0.3">
      <c r="I376" t="str">
        <f t="shared" si="33"/>
        <v>N/A</v>
      </c>
      <c r="J376" t="str">
        <f t="shared" si="34"/>
        <v>N/A</v>
      </c>
      <c r="K376" t="str">
        <f t="shared" si="35"/>
        <v>N/A</v>
      </c>
      <c r="L376" t="str">
        <f t="shared" si="36"/>
        <v>N/A</v>
      </c>
      <c r="M376" t="str">
        <f t="shared" si="37"/>
        <v>N/A</v>
      </c>
      <c r="N376" t="str">
        <f t="shared" si="38"/>
        <v>N/A</v>
      </c>
    </row>
    <row r="377" spans="9:14" x14ac:dyDescent="0.3">
      <c r="I377" t="str">
        <f t="shared" si="33"/>
        <v>N/A</v>
      </c>
      <c r="J377" t="str">
        <f t="shared" si="34"/>
        <v>N/A</v>
      </c>
      <c r="K377" t="str">
        <f t="shared" si="35"/>
        <v>N/A</v>
      </c>
      <c r="L377" t="str">
        <f t="shared" si="36"/>
        <v>N/A</v>
      </c>
      <c r="M377" t="str">
        <f t="shared" si="37"/>
        <v>N/A</v>
      </c>
      <c r="N377" t="str">
        <f t="shared" si="38"/>
        <v>N/A</v>
      </c>
    </row>
    <row r="378" spans="9:14" x14ac:dyDescent="0.3">
      <c r="I378" t="str">
        <f t="shared" si="33"/>
        <v>N/A</v>
      </c>
      <c r="J378" t="str">
        <f t="shared" si="34"/>
        <v>N/A</v>
      </c>
      <c r="K378" t="str">
        <f t="shared" si="35"/>
        <v>N/A</v>
      </c>
      <c r="L378" t="str">
        <f t="shared" si="36"/>
        <v>N/A</v>
      </c>
      <c r="M378" t="str">
        <f t="shared" si="37"/>
        <v>N/A</v>
      </c>
      <c r="N378" t="str">
        <f t="shared" si="38"/>
        <v>N/A</v>
      </c>
    </row>
    <row r="379" spans="9:14" x14ac:dyDescent="0.3">
      <c r="I379" t="str">
        <f t="shared" si="33"/>
        <v>N/A</v>
      </c>
      <c r="J379" t="str">
        <f t="shared" si="34"/>
        <v>N/A</v>
      </c>
      <c r="K379" t="str">
        <f t="shared" si="35"/>
        <v>N/A</v>
      </c>
      <c r="L379" t="str">
        <f t="shared" si="36"/>
        <v>N/A</v>
      </c>
      <c r="M379" t="str">
        <f t="shared" si="37"/>
        <v>N/A</v>
      </c>
      <c r="N379" t="str">
        <f t="shared" si="38"/>
        <v>N/A</v>
      </c>
    </row>
    <row r="380" spans="9:14" x14ac:dyDescent="0.3">
      <c r="I380" t="str">
        <f t="shared" ref="I380:I443" si="39">IF(AND(K380&gt; J380, L380&gt; K380, M380&gt; L380, N380&gt; M380), "pos_trend", IF(AND(K380&lt; J380, L380&lt; K380, M380&lt; L380, N380&lt; M380), "neg_trend", "N/A"))</f>
        <v>N/A</v>
      </c>
      <c r="J380" t="str">
        <f t="shared" ref="J380:J399" si="40">IFERROR(IF(TRIM(C380)="-", "N/A", IF(RIGHT(C380,1)=")",IF(RIGHT(C380,2)="T)",-1000000000000*VALUE(MID(C380,2,LEN(C380)-3)),IF(RIGHT(C380,2)="M)",-1000000*VALUE(MID(C380,2,LEN(C380)-3)),IF(RIGHT(C380,2)="B)",-1000000000*VALUE(MID(C380,2,LEN(C380)-3)),IF(RIGHT(C380,2)="k)",-1000*VALUE(MID(C380,2,LEN(C380)-3)),VALUE(SUBSTITUTE(C380,",","")))))),IF(RIGHT(C380,1)="T",1000000000000*VALUE(LEFT(C380,LEN(C380)-1)),IF(RIGHT(C380,1)="M",1000000*VALUE(LEFT(C380,LEN(C380)-1)),IF(RIGHT(C380,1)="B",1000000000*VALUE(LEFT(C380,LEN(C380)-1)),IF(RIGHT(C380,1)="%",0.01*VALUE(LEFT(C380,LEN(C380)-1)),IF(RIGHT(C380,1)="k",1000*VALUE(LEFT(C380,LEN(C380)-1)),VALUE(SUBSTITUTE(C380,",",""))))))))),"N/A")</f>
        <v>N/A</v>
      </c>
      <c r="K380" t="str">
        <f t="shared" ref="K380:K399" si="41">IFERROR(IF(TRIM(D380)="-", "N/A", IF(RIGHT(D380,1)=")",IF(RIGHT(D380,2)="T)",-1000000000000*VALUE(MID(D380,2,LEN(D380)-3)),IF(RIGHT(D380,2)="M)",-1000000*VALUE(MID(D380,2,LEN(D380)-3)),IF(RIGHT(D380,2)="B)",-1000000000*VALUE(MID(D380,2,LEN(D380)-3)),IF(RIGHT(D380,2)="k)",-1000*VALUE(MID(D380,2,LEN(D380)-3)),VALUE(SUBSTITUTE(D380,",","")))))),IF(RIGHT(D380,1)="T",1000000000000*VALUE(LEFT(D380,LEN(D380)-1)),IF(RIGHT(D380,1)="M",1000000*VALUE(LEFT(D380,LEN(D380)-1)),IF(RIGHT(D380,1)="B",1000000000*VALUE(LEFT(D380,LEN(D380)-1)),IF(RIGHT(D380,1)="%",0.01*VALUE(LEFT(D380,LEN(D380)-1)),IF(RIGHT(D380,1)="k",1000*VALUE(LEFT(D380,LEN(D380)-1)),VALUE(SUBSTITUTE(D380,",",""))))))))),"N/A")</f>
        <v>N/A</v>
      </c>
      <c r="L380" t="str">
        <f t="shared" ref="L380:L399" si="42">IFERROR(IF(TRIM(E380)="-", "N/A", IF(RIGHT(E380,1)=")",IF(RIGHT(E380,2)="T)",-1000000000000*VALUE(MID(E380,2,LEN(E380)-3)),IF(RIGHT(E380,2)="M)",-1000000*VALUE(MID(E380,2,LEN(E380)-3)),IF(RIGHT(E380,2)="B)",-1000000000*VALUE(MID(E380,2,LEN(E380)-3)),IF(RIGHT(E380,2)="k)",-1000*VALUE(MID(E380,2,LEN(E380)-3)),VALUE(SUBSTITUTE(E380,",","")))))),IF(RIGHT(E380,1)="T",1000000000000*VALUE(LEFT(E380,LEN(E380)-1)),IF(RIGHT(E380,1)="M",1000000*VALUE(LEFT(E380,LEN(E380)-1)),IF(RIGHT(E380,1)="B",1000000000*VALUE(LEFT(E380,LEN(E380)-1)),IF(RIGHT(E380,1)="%",0.01*VALUE(LEFT(E380,LEN(E380)-1)),IF(RIGHT(E380,1)="k",1000*VALUE(LEFT(E380,LEN(E380)-1)),VALUE(SUBSTITUTE(E380,",",""))))))))),"N/A")</f>
        <v>N/A</v>
      </c>
      <c r="M380" t="str">
        <f t="shared" ref="M380:M399" si="43">IFERROR(IF(TRIM(F380)="-", "N/A", IF(RIGHT(F380,1)=")",IF(RIGHT(F380,2)="T)",-1000000000000*VALUE(MID(F380,2,LEN(F380)-3)),IF(RIGHT(F380,2)="M)",-1000000*VALUE(MID(F380,2,LEN(F380)-3)),IF(RIGHT(F380,2)="B)",-1000000000*VALUE(MID(F380,2,LEN(F380)-3)),IF(RIGHT(F380,2)="k)",-1000*VALUE(MID(F380,2,LEN(F380)-3)),VALUE(SUBSTITUTE(F380,",","")))))),IF(RIGHT(F380,1)="T",1000000000000*VALUE(LEFT(F380,LEN(F380)-1)),IF(RIGHT(F380,1)="M",1000000*VALUE(LEFT(F380,LEN(F380)-1)),IF(RIGHT(F380,1)="B",1000000000*VALUE(LEFT(F380,LEN(F380)-1)),IF(RIGHT(F380,1)="%",0.01*VALUE(LEFT(F380,LEN(F380)-1)),IF(RIGHT(F380,1)="k",1000*VALUE(LEFT(F380,LEN(F380)-1)),VALUE(SUBSTITUTE(F380,",",""))))))))),"N/A")</f>
        <v>N/A</v>
      </c>
      <c r="N380" t="str">
        <f t="shared" ref="N380:N399" si="44">IFERROR(IF(TRIM(G380)="-", "N/A", IF(RIGHT(G380,1)=")",IF(RIGHT(G380,2)="T)",-1000000000000*VALUE(MID(G380,2,LEN(G380)-3)),IF(RIGHT(G380,2)="M)",-1000000*VALUE(MID(G380,2,LEN(G380)-3)),IF(RIGHT(G380,2)="B)",-1000000000*VALUE(MID(G380,2,LEN(G380)-3)),IF(RIGHT(G380,2)="k)",-1000*VALUE(MID(G380,2,LEN(G380)-3)),VALUE(SUBSTITUTE(G380,",","")))))),IF(RIGHT(G380,1)="T",1000000000000*VALUE(LEFT(G380,LEN(G380)-1)),IF(RIGHT(G380,1)="M",1000000*VALUE(LEFT(G380,LEN(G380)-1)),IF(RIGHT(G380,1)="B",1000000000*VALUE(LEFT(G380,LEN(G380)-1)),IF(RIGHT(G380,1)="%",0.01*VALUE(LEFT(G380,LEN(G380)-1)),IF(RIGHT(G380,1)="k",1000*VALUE(LEFT(G380,LEN(G380)-1)),VALUE(SUBSTITUTE(G380,",",""))))))))),"N/A")</f>
        <v>N/A</v>
      </c>
    </row>
    <row r="381" spans="9:14" x14ac:dyDescent="0.3">
      <c r="I381" t="str">
        <f t="shared" si="39"/>
        <v>N/A</v>
      </c>
      <c r="J381" t="str">
        <f t="shared" si="40"/>
        <v>N/A</v>
      </c>
      <c r="K381" t="str">
        <f t="shared" si="41"/>
        <v>N/A</v>
      </c>
      <c r="L381" t="str">
        <f t="shared" si="42"/>
        <v>N/A</v>
      </c>
      <c r="M381" t="str">
        <f t="shared" si="43"/>
        <v>N/A</v>
      </c>
      <c r="N381" t="str">
        <f t="shared" si="44"/>
        <v>N/A</v>
      </c>
    </row>
    <row r="382" spans="9:14" x14ac:dyDescent="0.3">
      <c r="I382" t="str">
        <f t="shared" si="39"/>
        <v>N/A</v>
      </c>
      <c r="J382" t="str">
        <f t="shared" si="40"/>
        <v>N/A</v>
      </c>
      <c r="K382" t="str">
        <f t="shared" si="41"/>
        <v>N/A</v>
      </c>
      <c r="L382" t="str">
        <f t="shared" si="42"/>
        <v>N/A</v>
      </c>
      <c r="M382" t="str">
        <f t="shared" si="43"/>
        <v>N/A</v>
      </c>
      <c r="N382" t="str">
        <f t="shared" si="44"/>
        <v>N/A</v>
      </c>
    </row>
    <row r="383" spans="9:14" x14ac:dyDescent="0.3">
      <c r="I383" t="str">
        <f t="shared" si="39"/>
        <v>N/A</v>
      </c>
      <c r="J383" t="str">
        <f t="shared" si="40"/>
        <v>N/A</v>
      </c>
      <c r="K383" t="str">
        <f t="shared" si="41"/>
        <v>N/A</v>
      </c>
      <c r="L383" t="str">
        <f t="shared" si="42"/>
        <v>N/A</v>
      </c>
      <c r="M383" t="str">
        <f t="shared" si="43"/>
        <v>N/A</v>
      </c>
      <c r="N383" t="str">
        <f t="shared" si="44"/>
        <v>N/A</v>
      </c>
    </row>
    <row r="384" spans="9:14" x14ac:dyDescent="0.3">
      <c r="I384" t="str">
        <f t="shared" si="39"/>
        <v>N/A</v>
      </c>
      <c r="J384" t="str">
        <f t="shared" si="40"/>
        <v>N/A</v>
      </c>
      <c r="K384" t="str">
        <f t="shared" si="41"/>
        <v>N/A</v>
      </c>
      <c r="L384" t="str">
        <f t="shared" si="42"/>
        <v>N/A</v>
      </c>
      <c r="M384" t="str">
        <f t="shared" si="43"/>
        <v>N/A</v>
      </c>
      <c r="N384" t="str">
        <f t="shared" si="44"/>
        <v>N/A</v>
      </c>
    </row>
    <row r="385" spans="9:14" x14ac:dyDescent="0.3">
      <c r="I385" t="str">
        <f t="shared" si="39"/>
        <v>N/A</v>
      </c>
      <c r="J385" t="str">
        <f t="shared" si="40"/>
        <v>N/A</v>
      </c>
      <c r="K385" t="str">
        <f t="shared" si="41"/>
        <v>N/A</v>
      </c>
      <c r="L385" t="str">
        <f t="shared" si="42"/>
        <v>N/A</v>
      </c>
      <c r="M385" t="str">
        <f t="shared" si="43"/>
        <v>N/A</v>
      </c>
      <c r="N385" t="str">
        <f t="shared" si="44"/>
        <v>N/A</v>
      </c>
    </row>
    <row r="386" spans="9:14" x14ac:dyDescent="0.3">
      <c r="I386" t="str">
        <f t="shared" si="39"/>
        <v>N/A</v>
      </c>
      <c r="J386" t="str">
        <f t="shared" si="40"/>
        <v>N/A</v>
      </c>
      <c r="K386" t="str">
        <f t="shared" si="41"/>
        <v>N/A</v>
      </c>
      <c r="L386" t="str">
        <f t="shared" si="42"/>
        <v>N/A</v>
      </c>
      <c r="M386" t="str">
        <f t="shared" si="43"/>
        <v>N/A</v>
      </c>
      <c r="N386" t="str">
        <f t="shared" si="44"/>
        <v>N/A</v>
      </c>
    </row>
    <row r="387" spans="9:14" x14ac:dyDescent="0.3">
      <c r="I387" t="str">
        <f t="shared" si="39"/>
        <v>N/A</v>
      </c>
      <c r="J387" t="str">
        <f t="shared" si="40"/>
        <v>N/A</v>
      </c>
      <c r="K387" t="str">
        <f t="shared" si="41"/>
        <v>N/A</v>
      </c>
      <c r="L387" t="str">
        <f t="shared" si="42"/>
        <v>N/A</v>
      </c>
      <c r="M387" t="str">
        <f t="shared" si="43"/>
        <v>N/A</v>
      </c>
      <c r="N387" t="str">
        <f t="shared" si="44"/>
        <v>N/A</v>
      </c>
    </row>
    <row r="388" spans="9:14" x14ac:dyDescent="0.3">
      <c r="I388" t="str">
        <f t="shared" si="39"/>
        <v>N/A</v>
      </c>
      <c r="J388" t="str">
        <f t="shared" si="40"/>
        <v>N/A</v>
      </c>
      <c r="K388" t="str">
        <f t="shared" si="41"/>
        <v>N/A</v>
      </c>
      <c r="L388" t="str">
        <f t="shared" si="42"/>
        <v>N/A</v>
      </c>
      <c r="M388" t="str">
        <f t="shared" si="43"/>
        <v>N/A</v>
      </c>
      <c r="N388" t="str">
        <f t="shared" si="44"/>
        <v>N/A</v>
      </c>
    </row>
    <row r="389" spans="9:14" x14ac:dyDescent="0.3">
      <c r="I389" t="str">
        <f t="shared" si="39"/>
        <v>N/A</v>
      </c>
      <c r="J389" t="str">
        <f t="shared" si="40"/>
        <v>N/A</v>
      </c>
      <c r="K389" t="str">
        <f t="shared" si="41"/>
        <v>N/A</v>
      </c>
      <c r="L389" t="str">
        <f t="shared" si="42"/>
        <v>N/A</v>
      </c>
      <c r="M389" t="str">
        <f t="shared" si="43"/>
        <v>N/A</v>
      </c>
      <c r="N389" t="str">
        <f t="shared" si="44"/>
        <v>N/A</v>
      </c>
    </row>
    <row r="390" spans="9:14" x14ac:dyDescent="0.3">
      <c r="I390" t="str">
        <f t="shared" si="39"/>
        <v>N/A</v>
      </c>
      <c r="J390" t="str">
        <f t="shared" si="40"/>
        <v>N/A</v>
      </c>
      <c r="K390" t="str">
        <f t="shared" si="41"/>
        <v>N/A</v>
      </c>
      <c r="L390" t="str">
        <f t="shared" si="42"/>
        <v>N/A</v>
      </c>
      <c r="M390" t="str">
        <f t="shared" si="43"/>
        <v>N/A</v>
      </c>
      <c r="N390" t="str">
        <f t="shared" si="44"/>
        <v>N/A</v>
      </c>
    </row>
    <row r="391" spans="9:14" x14ac:dyDescent="0.3">
      <c r="I391" t="str">
        <f t="shared" si="39"/>
        <v>N/A</v>
      </c>
      <c r="J391" t="str">
        <f t="shared" si="40"/>
        <v>N/A</v>
      </c>
      <c r="K391" t="str">
        <f t="shared" si="41"/>
        <v>N/A</v>
      </c>
      <c r="L391" t="str">
        <f t="shared" si="42"/>
        <v>N/A</v>
      </c>
      <c r="M391" t="str">
        <f t="shared" si="43"/>
        <v>N/A</v>
      </c>
      <c r="N391" t="str">
        <f t="shared" si="44"/>
        <v>N/A</v>
      </c>
    </row>
    <row r="392" spans="9:14" x14ac:dyDescent="0.3">
      <c r="I392" t="str">
        <f t="shared" si="39"/>
        <v>N/A</v>
      </c>
      <c r="J392" t="str">
        <f t="shared" si="40"/>
        <v>N/A</v>
      </c>
      <c r="K392" t="str">
        <f t="shared" si="41"/>
        <v>N/A</v>
      </c>
      <c r="L392" t="str">
        <f t="shared" si="42"/>
        <v>N/A</v>
      </c>
      <c r="M392" t="str">
        <f t="shared" si="43"/>
        <v>N/A</v>
      </c>
      <c r="N392" t="str">
        <f t="shared" si="44"/>
        <v>N/A</v>
      </c>
    </row>
    <row r="393" spans="9:14" x14ac:dyDescent="0.3">
      <c r="I393" t="str">
        <f t="shared" si="39"/>
        <v>N/A</v>
      </c>
      <c r="J393" t="str">
        <f t="shared" si="40"/>
        <v>N/A</v>
      </c>
      <c r="K393" t="str">
        <f t="shared" si="41"/>
        <v>N/A</v>
      </c>
      <c r="L393" t="str">
        <f t="shared" si="42"/>
        <v>N/A</v>
      </c>
      <c r="M393" t="str">
        <f t="shared" si="43"/>
        <v>N/A</v>
      </c>
      <c r="N393" t="str">
        <f t="shared" si="44"/>
        <v>N/A</v>
      </c>
    </row>
    <row r="394" spans="9:14" x14ac:dyDescent="0.3">
      <c r="I394" t="str">
        <f t="shared" si="39"/>
        <v>N/A</v>
      </c>
      <c r="J394" t="str">
        <f t="shared" si="40"/>
        <v>N/A</v>
      </c>
      <c r="K394" t="str">
        <f t="shared" si="41"/>
        <v>N/A</v>
      </c>
      <c r="L394" t="str">
        <f t="shared" si="42"/>
        <v>N/A</v>
      </c>
      <c r="M394" t="str">
        <f t="shared" si="43"/>
        <v>N/A</v>
      </c>
      <c r="N394" t="str">
        <f t="shared" si="44"/>
        <v>N/A</v>
      </c>
    </row>
    <row r="395" spans="9:14" x14ac:dyDescent="0.3">
      <c r="I395" t="str">
        <f t="shared" si="39"/>
        <v>N/A</v>
      </c>
      <c r="J395" t="str">
        <f t="shared" si="40"/>
        <v>N/A</v>
      </c>
      <c r="K395" t="str">
        <f t="shared" si="41"/>
        <v>N/A</v>
      </c>
      <c r="L395" t="str">
        <f t="shared" si="42"/>
        <v>N/A</v>
      </c>
      <c r="M395" t="str">
        <f t="shared" si="43"/>
        <v>N/A</v>
      </c>
      <c r="N395" t="str">
        <f t="shared" si="44"/>
        <v>N/A</v>
      </c>
    </row>
    <row r="396" spans="9:14" x14ac:dyDescent="0.3">
      <c r="I396" t="str">
        <f t="shared" si="39"/>
        <v>N/A</v>
      </c>
      <c r="J396" t="str">
        <f t="shared" si="40"/>
        <v>N/A</v>
      </c>
      <c r="K396" t="str">
        <f t="shared" si="41"/>
        <v>N/A</v>
      </c>
      <c r="L396" t="str">
        <f t="shared" si="42"/>
        <v>N/A</v>
      </c>
      <c r="M396" t="str">
        <f t="shared" si="43"/>
        <v>N/A</v>
      </c>
      <c r="N396" t="str">
        <f t="shared" si="44"/>
        <v>N/A</v>
      </c>
    </row>
    <row r="397" spans="9:14" x14ac:dyDescent="0.3">
      <c r="I397" t="str">
        <f t="shared" si="39"/>
        <v>N/A</v>
      </c>
      <c r="J397" t="str">
        <f t="shared" si="40"/>
        <v>N/A</v>
      </c>
      <c r="K397" t="str">
        <f t="shared" si="41"/>
        <v>N/A</v>
      </c>
      <c r="L397" t="str">
        <f t="shared" si="42"/>
        <v>N/A</v>
      </c>
      <c r="M397" t="str">
        <f t="shared" si="43"/>
        <v>N/A</v>
      </c>
      <c r="N397" t="str">
        <f t="shared" si="44"/>
        <v>N/A</v>
      </c>
    </row>
    <row r="398" spans="9:14" x14ac:dyDescent="0.3">
      <c r="I398" t="str">
        <f t="shared" si="39"/>
        <v>N/A</v>
      </c>
      <c r="J398" t="str">
        <f t="shared" si="40"/>
        <v>N/A</v>
      </c>
      <c r="K398" t="str">
        <f t="shared" si="41"/>
        <v>N/A</v>
      </c>
      <c r="L398" t="str">
        <f t="shared" si="42"/>
        <v>N/A</v>
      </c>
      <c r="M398" t="str">
        <f t="shared" si="43"/>
        <v>N/A</v>
      </c>
      <c r="N398" t="str">
        <f t="shared" si="44"/>
        <v>N/A</v>
      </c>
    </row>
    <row r="399" spans="9:14" x14ac:dyDescent="0.3">
      <c r="I399" t="str">
        <f t="shared" si="39"/>
        <v>N/A</v>
      </c>
      <c r="J399" t="str">
        <f t="shared" si="40"/>
        <v>N/A</v>
      </c>
      <c r="K399" t="str">
        <f t="shared" si="41"/>
        <v>N/A</v>
      </c>
      <c r="L399" t="str">
        <f t="shared" si="42"/>
        <v>N/A</v>
      </c>
      <c r="M399" t="str">
        <f t="shared" si="43"/>
        <v>N/A</v>
      </c>
      <c r="N399" t="str">
        <f t="shared" si="44"/>
        <v>N/A</v>
      </c>
    </row>
    <row r="450" spans="2:40" x14ac:dyDescent="0.3">
      <c r="B450" t="str">
        <f>"ROIC Super Tree"</f>
        <v>ROIC Super Tree</v>
      </c>
    </row>
    <row r="452" spans="2:40" x14ac:dyDescent="0.3">
      <c r="AK452" t="str">
        <f>"Change in Gross Margin / Sales"</f>
        <v>Change in Gross Margin / Sales</v>
      </c>
    </row>
    <row r="453" spans="2:40" x14ac:dyDescent="0.3">
      <c r="X453" t="str">
        <f>"Gross Margin"</f>
        <v>Gross Margin</v>
      </c>
      <c r="AK453" t="str">
        <f>K476</f>
        <v>0-0</v>
      </c>
      <c r="AL453" t="str">
        <f>L476</f>
        <v>0-0</v>
      </c>
      <c r="AM453" t="str">
        <f>M476</f>
        <v>0-0</v>
      </c>
      <c r="AN453" t="str">
        <f>N476</f>
        <v>0-0</v>
      </c>
    </row>
    <row r="454" spans="2:40" x14ac:dyDescent="0.3">
      <c r="X454">
        <f>D476</f>
        <v>0</v>
      </c>
      <c r="Y454">
        <f>E476</f>
        <v>0</v>
      </c>
      <c r="Z454">
        <f>F476</f>
        <v>0</v>
      </c>
      <c r="AA454">
        <f>G476</f>
        <v>0</v>
      </c>
      <c r="AB454">
        <f>H476</f>
        <v>0</v>
      </c>
      <c r="AK454" t="e">
        <f ca="1">Y455-X455</f>
        <v>#N/A</v>
      </c>
      <c r="AL454" t="e">
        <f ca="1">Z455-Y455</f>
        <v>#N/A</v>
      </c>
      <c r="AM454" t="e">
        <f ca="1">AA455-Z455</f>
        <v>#N/A</v>
      </c>
      <c r="AN454" t="e">
        <f ca="1">AB455-AA455</f>
        <v>#N/A</v>
      </c>
    </row>
    <row r="455" spans="2:40" x14ac:dyDescent="0.3">
      <c r="X455" t="e">
        <f ca="1">IFERROR((INDIRECT("J" &amp; MATCH("Gross Income",B145:B403,0) +144))/(INDIRECT("J" &amp; MATCH("Sales/Revenue",B145:B403,0) +144)), IFERROR((1 - (INDIRECT("J" &amp; MATCH("Cost of Goods Sold*",B145:B403,0) +144))/(INDIRECT("J" &amp; MATCH("Sales/Revenue",B145:B403,0) +144))),(INDIRECT("J" &amp; MATCH("Operating Income",B145:B403,0) +144))/(INDIRECT("J" &amp; MATCH("Sales/Revenue",B145:B403,0) +144))))</f>
        <v>#N/A</v>
      </c>
      <c r="Y455" t="e">
        <f ca="1">IFERROR((INDIRECT("K" &amp; MATCH("Gross Income",B145:B403,0) +144))/(INDIRECT("K" &amp; MATCH("Sales/Revenue",B145:B403,0) +144)), IFERROR((1 - (INDIRECT("K" &amp; MATCH("Cost of Goods Sold*",B145:B403,0) +144))/(INDIRECT("K" &amp; MATCH("Sales/Revenue",B145:B403,0) +144))),(INDIRECT("K" &amp; MATCH("Operating Income",B145:B403,0) +144))/(INDIRECT("K" &amp; MATCH("Sales/Revenue",B145:B403,0) +144))))</f>
        <v>#N/A</v>
      </c>
      <c r="Z455" t="e">
        <f ca="1">IFERROR((INDIRECT("L" &amp; MATCH("Gross Income",B145:B403,0) +144))/(INDIRECT("L" &amp; MATCH("Sales/Revenue",B145:B403,0) +144)), IFERROR((1 - (INDIRECT("L" &amp; MATCH("Cost of Goods Sold*",B145:B403,0) +144))/(INDIRECT("L" &amp; MATCH("Sales/Revenue",B145:B403,0) +144))),(INDIRECT("L" &amp; MATCH("Operating Income",B145:B403,0) +144))/(INDIRECT("L" &amp; MATCH("Sales/Revenue",B145:B403,0) +144))))</f>
        <v>#N/A</v>
      </c>
      <c r="AA455" t="e">
        <f ca="1">IFERROR((INDIRECT("M" &amp; MATCH("Gross Income",B145:B403,0) +144))/(INDIRECT("M" &amp; MATCH("Sales/Revenue",B145:B403,0) +144)), IFERROR((1 - (INDIRECT("M" &amp; MATCH("Cost of Goods Sold*",B145:B403,0) +144))/(INDIRECT("M" &amp; MATCH("Sales/Revenue",B145:B403,0) +144))),(INDIRECT("M" &amp; MATCH("Operating Income",B145:B403,0) +144))/(INDIRECT("M" &amp; MATCH("Sales/Revenue",B145:B403,0) +144))))</f>
        <v>#N/A</v>
      </c>
      <c r="AB455" t="e">
        <f ca="1">IFERROR((INDIRECT("N" &amp; MATCH("Gross Income",B145:B403,0) +144))/(INDIRECT("N" &amp; MATCH("Sales/Revenue",B145:B403,0) +144)), IFERROR((1 - (INDIRECT("N" &amp; MATCH("Cost of Goods Sold*",B145:B403,0) +144))/(INDIRECT("N" &amp; MATCH("Sales/Revenue",B145:B403,0) +144))),(INDIRECT("N" &amp; MATCH("Operating Income",B145:B403,0) +144))/(INDIRECT("N" &amp; MATCH("Sales/Revenue",B145:B403,0) +144))))</f>
        <v>#N/A</v>
      </c>
    </row>
    <row r="460" spans="2:40" x14ac:dyDescent="0.3">
      <c r="Q460" t="str">
        <f>"Operating Margin"</f>
        <v>Operating Margin</v>
      </c>
    </row>
    <row r="461" spans="2:40" x14ac:dyDescent="0.3">
      <c r="Q461">
        <f>D476</f>
        <v>0</v>
      </c>
      <c r="R461">
        <f>E476</f>
        <v>0</v>
      </c>
      <c r="S461">
        <f>F476</f>
        <v>0</v>
      </c>
      <c r="T461">
        <f>G476</f>
        <v>0</v>
      </c>
      <c r="U461">
        <f>H476</f>
        <v>0</v>
      </c>
      <c r="X461" t="str">
        <f>"SGA / Sales"</f>
        <v>SGA / Sales</v>
      </c>
      <c r="AE461" t="str">
        <f>"Change in Operating Margin"</f>
        <v>Change in Operating Margin</v>
      </c>
      <c r="AK461" t="str">
        <f>"Change in SGA / Sales"</f>
        <v>Change in SGA / Sales</v>
      </c>
    </row>
    <row r="462" spans="2:40" x14ac:dyDescent="0.3">
      <c r="Q462" t="e">
        <f ca="1">X455-X463-X471</f>
        <v>#N/A</v>
      </c>
      <c r="R462" t="e">
        <f ca="1">Y455-Y463-Y471</f>
        <v>#N/A</v>
      </c>
      <c r="S462" t="e">
        <f ca="1">Z455-Z463-Z471</f>
        <v>#N/A</v>
      </c>
      <c r="T462" t="e">
        <f ca="1">AA455-AA463-AA471</f>
        <v>#N/A</v>
      </c>
      <c r="U462" t="e">
        <f ca="1">AB455-AB463-AB471</f>
        <v>#N/A</v>
      </c>
      <c r="X462">
        <f>D476</f>
        <v>0</v>
      </c>
      <c r="Y462">
        <f>E476</f>
        <v>0</v>
      </c>
      <c r="Z462">
        <f>F476</f>
        <v>0</v>
      </c>
      <c r="AA462">
        <f>G476</f>
        <v>0</v>
      </c>
      <c r="AB462">
        <f>H476</f>
        <v>0</v>
      </c>
      <c r="AE462" t="str">
        <f>K476</f>
        <v>0-0</v>
      </c>
      <c r="AF462" t="str">
        <f>L476</f>
        <v>0-0</v>
      </c>
      <c r="AG462" t="str">
        <f>M476</f>
        <v>0-0</v>
      </c>
      <c r="AH462" t="str">
        <f>N476</f>
        <v>0-0</v>
      </c>
      <c r="AK462" t="str">
        <f>K476</f>
        <v>0-0</v>
      </c>
      <c r="AL462" t="str">
        <f>L476</f>
        <v>0-0</v>
      </c>
      <c r="AM462" t="str">
        <f>M476</f>
        <v>0-0</v>
      </c>
      <c r="AN462" t="str">
        <f>N476</f>
        <v>0-0</v>
      </c>
    </row>
    <row r="463" spans="2:40" x14ac:dyDescent="0.3">
      <c r="X463" t="e">
        <f ca="1">(INDIRECT("J" &amp; MATCH("SG&amp;A Expense",B145:B403,0) +144))/(INDIRECT("J" &amp; MATCH("Sales/Revenue",B145:B403,0) +144))</f>
        <v>#N/A</v>
      </c>
      <c r="Y463" t="e">
        <f ca="1">(INDIRECT("K" &amp; MATCH("SG&amp;A Expense",B145:B403,0) +144))/(INDIRECT("K" &amp; MATCH("Sales/Revenue",B145:B403,0) +144))</f>
        <v>#N/A</v>
      </c>
      <c r="Z463" t="e">
        <f ca="1">(INDIRECT("L" &amp; MATCH("SG&amp;A Expense",B145:B403,0) +144))/(INDIRECT("L" &amp; MATCH("Sales/Revenue",B145:B403,0) +144))</f>
        <v>#N/A</v>
      </c>
      <c r="AA463" t="e">
        <f ca="1">(INDIRECT("M" &amp; MATCH("SG&amp;A Expense",B145:B403,0) +144))/(INDIRECT("M" &amp; MATCH("Sales/Revenue",B145:B403,0) +144))</f>
        <v>#N/A</v>
      </c>
      <c r="AB463" t="e">
        <f ca="1">(INDIRECT("N" &amp; MATCH("SG&amp;A Expense",B145:B403,0) +144))/(INDIRECT("N" &amp; MATCH("Sales/Revenue",B145:B403,0) +144))</f>
        <v>#N/A</v>
      </c>
      <c r="AE463" t="e">
        <f ca="1">R462-Q462</f>
        <v>#N/A</v>
      </c>
      <c r="AF463" t="e">
        <f ca="1">S462-R462</f>
        <v>#N/A</v>
      </c>
      <c r="AG463" t="e">
        <f ca="1">T462-S462</f>
        <v>#N/A</v>
      </c>
      <c r="AH463" t="e">
        <f ca="1">U462-T462</f>
        <v>#N/A</v>
      </c>
      <c r="AK463" t="e">
        <f ca="1">Y463-X463</f>
        <v>#N/A</v>
      </c>
      <c r="AL463" t="e">
        <f ca="1">Z463-Y463</f>
        <v>#N/A</v>
      </c>
      <c r="AM463" t="e">
        <f ca="1">AA463-Z463</f>
        <v>#N/A</v>
      </c>
      <c r="AN463" t="e">
        <f ca="1">AB463-AA463</f>
        <v>#N/A</v>
      </c>
    </row>
    <row r="465" spans="4:40" x14ac:dyDescent="0.3">
      <c r="J465" t="str">
        <f>"EOY Pretax ROIC"</f>
        <v>EOY Pretax ROIC</v>
      </c>
    </row>
    <row r="466" spans="4:40" x14ac:dyDescent="0.3">
      <c r="J466">
        <f>D476</f>
        <v>0</v>
      </c>
      <c r="K466">
        <f>E476</f>
        <v>0</v>
      </c>
      <c r="L466">
        <f>F476</f>
        <v>0</v>
      </c>
      <c r="M466">
        <f>G476</f>
        <v>0</v>
      </c>
      <c r="N466">
        <f>H476</f>
        <v>0</v>
      </c>
    </row>
    <row r="467" spans="4:40" x14ac:dyDescent="0.3">
      <c r="J467" t="e">
        <f ca="1">Q462*(1/Q490)</f>
        <v>#N/A</v>
      </c>
      <c r="K467" t="e">
        <f ca="1">R462*(1/R490)</f>
        <v>#N/A</v>
      </c>
      <c r="L467" t="e">
        <f ca="1">S462*(1/S490)</f>
        <v>#N/A</v>
      </c>
      <c r="M467" t="e">
        <f ca="1">T462*(1/T490)</f>
        <v>#N/A</v>
      </c>
      <c r="N467" t="e">
        <f ca="1">U462*(1/U490)</f>
        <v>#N/A</v>
      </c>
    </row>
    <row r="469" spans="4:40" x14ac:dyDescent="0.3">
      <c r="X469" t="str">
        <f>"Depreciation / Sales"</f>
        <v>Depreciation / Sales</v>
      </c>
    </row>
    <row r="470" spans="4:40" x14ac:dyDescent="0.3">
      <c r="Q470" t="str">
        <f>"Change in EOY Pretax ROIC"</f>
        <v>Change in EOY Pretax ROIC</v>
      </c>
      <c r="X470">
        <f>D476</f>
        <v>0</v>
      </c>
      <c r="Y470">
        <f>E476</f>
        <v>0</v>
      </c>
      <c r="Z470">
        <f>F476</f>
        <v>0</v>
      </c>
      <c r="AA470">
        <f>G476</f>
        <v>0</v>
      </c>
      <c r="AB470">
        <f>H476</f>
        <v>0</v>
      </c>
    </row>
    <row r="471" spans="4:40" x14ac:dyDescent="0.3">
      <c r="Q471" t="str">
        <f>K476</f>
        <v>0-0</v>
      </c>
      <c r="R471" t="str">
        <f>L476</f>
        <v>0-0</v>
      </c>
      <c r="S471" t="str">
        <f>M476</f>
        <v>0-0</v>
      </c>
      <c r="T471" t="str">
        <f>N476</f>
        <v>0-0</v>
      </c>
      <c r="X471" t="e">
        <f ca="1">(INDIRECT("J" &amp; MATCH("Depreciation &amp; Amortization Expense",B145:B403,0) +144))/(INDIRECT("J" &amp; MATCH("Sales/Revenue",B145:B403,0) +144))</f>
        <v>#N/A</v>
      </c>
      <c r="Y471" t="e">
        <f ca="1">(INDIRECT("K" &amp; MATCH("Depreciation &amp; Amortization Expense",B145:B403,0) +144))/(INDIRECT("K" &amp; MATCH("Sales/Revenue",B145:B403,0) +144))</f>
        <v>#N/A</v>
      </c>
      <c r="Z471" t="e">
        <f ca="1">(INDIRECT("L" &amp; MATCH("Depreciation &amp; Amortization Expense",B145:B403,0) +144))/(INDIRECT("L" &amp; MATCH("Sales/Revenue",B145:B403,0) +144))</f>
        <v>#N/A</v>
      </c>
      <c r="AA471" t="e">
        <f ca="1">(INDIRECT("M" &amp; MATCH("Depreciation &amp; Amortization Expense",B145:B403,0) +144))/(INDIRECT("M" &amp; MATCH("Sales/Revenue",B145:B403,0) +144))</f>
        <v>#N/A</v>
      </c>
      <c r="AB471" t="e">
        <f ca="1">(INDIRECT("N" &amp; MATCH("Depreciation &amp; Amortization Expense",B145:B403,0) +144))/(INDIRECT("N" &amp; MATCH("Sales/Revenue",B145:B403,0) +144))</f>
        <v>#N/A</v>
      </c>
    </row>
    <row r="472" spans="4:40" x14ac:dyDescent="0.3">
      <c r="Q472" t="e">
        <f ca="1">K467-J467</f>
        <v>#N/A</v>
      </c>
      <c r="R472" t="e">
        <f ca="1">L467-K467</f>
        <v>#N/A</v>
      </c>
      <c r="S472" t="e">
        <f ca="1">M467-L467</f>
        <v>#N/A</v>
      </c>
      <c r="T472" t="e">
        <f ca="1">N467-M467</f>
        <v>#N/A</v>
      </c>
      <c r="AK472" t="str">
        <f>"Change in Depreciation / Sales"</f>
        <v>Change in Depreciation / Sales</v>
      </c>
    </row>
    <row r="473" spans="4:40" x14ac:dyDescent="0.3">
      <c r="AK473" t="str">
        <f>K476</f>
        <v>0-0</v>
      </c>
      <c r="AL473" t="str">
        <f>L476</f>
        <v>0-0</v>
      </c>
      <c r="AM473" t="str">
        <f>M476</f>
        <v>0-0</v>
      </c>
      <c r="AN473" t="str">
        <f>N476</f>
        <v>0-0</v>
      </c>
    </row>
    <row r="474" spans="4:40" x14ac:dyDescent="0.3">
      <c r="AK474" t="e">
        <f ca="1">Y471-X471</f>
        <v>#N/A</v>
      </c>
      <c r="AL474" t="e">
        <f ca="1">Z471-Y471</f>
        <v>#N/A</v>
      </c>
      <c r="AM474" t="e">
        <f ca="1">AA471-Z471</f>
        <v>#N/A</v>
      </c>
      <c r="AN474" t="e">
        <f ca="1">AB471-AA471</f>
        <v>#N/A</v>
      </c>
    </row>
    <row r="475" spans="4:40" x14ac:dyDescent="0.3">
      <c r="D475" t="str">
        <f>"EOY ROIC"</f>
        <v>EOY ROIC</v>
      </c>
      <c r="K475" t="str">
        <f>"Change in EOY ROIC"</f>
        <v>Change in EOY ROIC</v>
      </c>
    </row>
    <row r="476" spans="4:40" x14ac:dyDescent="0.3">
      <c r="D476">
        <f>C144</f>
        <v>0</v>
      </c>
      <c r="E476">
        <f>D144</f>
        <v>0</v>
      </c>
      <c r="F476">
        <f>E144</f>
        <v>0</v>
      </c>
      <c r="G476">
        <f>F144</f>
        <v>0</v>
      </c>
      <c r="H476">
        <f>G144</f>
        <v>0</v>
      </c>
      <c r="K476" t="str">
        <f>RIGHT(D476,2) &amp; "-" &amp; RIGHT(E476,2)</f>
        <v>0-0</v>
      </c>
      <c r="L476" t="str">
        <f>RIGHT(E476,2) &amp; "-" &amp; RIGHT(F476,2)</f>
        <v>0-0</v>
      </c>
      <c r="M476" t="str">
        <f>RIGHT(F476,2) &amp; "-" &amp; RIGHT(G476,2)</f>
        <v>0-0</v>
      </c>
      <c r="N476" t="str">
        <f>RIGHT(G476,2) &amp; "-" &amp; RIGHT(H476,2)</f>
        <v>0-0</v>
      </c>
    </row>
    <row r="477" spans="4:40" x14ac:dyDescent="0.3">
      <c r="D477" t="e">
        <f ca="1">J467*(1-J487)</f>
        <v>#N/A</v>
      </c>
      <c r="E477" t="e">
        <f ca="1">K467*(1-K487)</f>
        <v>#N/A</v>
      </c>
      <c r="F477" t="e">
        <f ca="1">L467*(1-L487)</f>
        <v>#N/A</v>
      </c>
      <c r="G477" t="e">
        <f ca="1">M467*(1-M487)</f>
        <v>#N/A</v>
      </c>
      <c r="H477" t="e">
        <f ca="1">N467*(1-N487)</f>
        <v>#N/A</v>
      </c>
      <c r="K477" t="e">
        <f ca="1">E477-D477</f>
        <v>#N/A</v>
      </c>
      <c r="L477" t="e">
        <f ca="1">F477-E477</f>
        <v>#N/A</v>
      </c>
      <c r="M477" t="e">
        <f ca="1">G477-F477</f>
        <v>#N/A</v>
      </c>
      <c r="N477" t="e">
        <f ca="1">H477-G477</f>
        <v>#N/A</v>
      </c>
    </row>
    <row r="479" spans="4:40" x14ac:dyDescent="0.3">
      <c r="Q479" t="str">
        <f>"Change in Cash Tax Rate"</f>
        <v>Change in Cash Tax Rate</v>
      </c>
    </row>
    <row r="480" spans="4:40" x14ac:dyDescent="0.3">
      <c r="Q480" t="str">
        <f>K476</f>
        <v>0-0</v>
      </c>
      <c r="R480" t="str">
        <f>L476</f>
        <v>0-0</v>
      </c>
      <c r="S480" t="str">
        <f>M476</f>
        <v>0-0</v>
      </c>
      <c r="T480" t="str">
        <f>N476</f>
        <v>0-0</v>
      </c>
    </row>
    <row r="481" spans="10:40" x14ac:dyDescent="0.3">
      <c r="Q481" t="e">
        <f ca="1">K487-J487</f>
        <v>#N/A</v>
      </c>
      <c r="R481" t="e">
        <f ca="1">L487-K487</f>
        <v>#N/A</v>
      </c>
      <c r="S481" t="e">
        <f ca="1">M487-L487</f>
        <v>#N/A</v>
      </c>
      <c r="T481" t="e">
        <f ca="1">N487-M487</f>
        <v>#N/A</v>
      </c>
      <c r="X481" t="str">
        <f>"Op WC / Sales"</f>
        <v>Op WC / Sales</v>
      </c>
    </row>
    <row r="482" spans="10:40" x14ac:dyDescent="0.3">
      <c r="X482">
        <f>D476</f>
        <v>0</v>
      </c>
      <c r="Y482">
        <f>E476</f>
        <v>0</v>
      </c>
      <c r="Z482">
        <f>F476</f>
        <v>0</v>
      </c>
      <c r="AA482">
        <f>G476</f>
        <v>0</v>
      </c>
      <c r="AB482">
        <f>H476</f>
        <v>0</v>
      </c>
      <c r="AK482" t="str">
        <f>"Change in Op WC / Sales"</f>
        <v>Change in Op WC / Sales</v>
      </c>
    </row>
    <row r="483" spans="10:40" x14ac:dyDescent="0.3">
      <c r="X483" t="e">
        <f ca="1">(INDIRECT("J" &amp; MATCH("Total Current Assets",B145:B403,0) +144) - INDIRECT("J" &amp; MATCH("Total Current Liabilities",B145:B403,0) +144))/(INDIRECT("J" &amp; MATCH("Sales/Revenue",B145:B403,0) +144))</f>
        <v>#N/A</v>
      </c>
      <c r="Y483" t="e">
        <f ca="1">(INDIRECT("K" &amp; MATCH("Total Current Assets",B145:B403,0) +144) - INDIRECT("K" &amp; MATCH("Total Current Liabilities",B145:B403,0) +144))/(INDIRECT("K" &amp; MATCH("Sales/Revenue",B145:B403,0) +144))</f>
        <v>#N/A</v>
      </c>
      <c r="Z483" t="e">
        <f ca="1">(INDIRECT("L" &amp; MATCH("Total Current Assets",B145:B403,0) +144) - INDIRECT("L" &amp; MATCH("Total Current Liabilities",B145:B403,0) +144))/(INDIRECT("L" &amp; MATCH("Sales/Revenue",B145:B403,0) +144))</f>
        <v>#N/A</v>
      </c>
      <c r="AA483" t="e">
        <f ca="1">(INDIRECT("M" &amp; MATCH("Total Current Assets",B145:B403,0) +144) - INDIRECT("M" &amp; MATCH("Total Current Liabilities",B145:B403,0) +144))/(INDIRECT("M" &amp; MATCH("Sales/Revenue",B145:B403,0) +144))</f>
        <v>#N/A</v>
      </c>
      <c r="AB483" t="e">
        <f ca="1">(INDIRECT("N" &amp; MATCH("Total Current Assets",B145:B403,0) +144) - INDIRECT("N" &amp; MATCH("Total Current Liabilities",B145:B403,0) +144))/(INDIRECT("N" &amp; MATCH("Sales/Revenue",B145:B403,0) +144))</f>
        <v>#N/A</v>
      </c>
      <c r="AK483" t="str">
        <f>K476</f>
        <v>0-0</v>
      </c>
      <c r="AL483" t="str">
        <f>L476</f>
        <v>0-0</v>
      </c>
      <c r="AM483" t="str">
        <f>M476</f>
        <v>0-0</v>
      </c>
      <c r="AN483" t="str">
        <f>N476</f>
        <v>0-0</v>
      </c>
    </row>
    <row r="484" spans="10:40" x14ac:dyDescent="0.3">
      <c r="AK484" t="e">
        <f ca="1">Y483-X483</f>
        <v>#N/A</v>
      </c>
      <c r="AL484" t="e">
        <f ca="1">Z483-Y483</f>
        <v>#N/A</v>
      </c>
      <c r="AM484" t="e">
        <f ca="1">AA483-Z483</f>
        <v>#N/A</v>
      </c>
      <c r="AN484" t="e">
        <f ca="1">AB483-AA483</f>
        <v>#N/A</v>
      </c>
    </row>
    <row r="485" spans="10:40" x14ac:dyDescent="0.3">
      <c r="J485" t="str">
        <f>"Cash Tax Rate"</f>
        <v>Cash Tax Rate</v>
      </c>
    </row>
    <row r="486" spans="10:40" x14ac:dyDescent="0.3">
      <c r="J486">
        <f>D476</f>
        <v>0</v>
      </c>
      <c r="K486">
        <f>E476</f>
        <v>0</v>
      </c>
      <c r="L486">
        <f>F476</f>
        <v>0</v>
      </c>
      <c r="M486">
        <f>G476</f>
        <v>0</v>
      </c>
      <c r="N486">
        <f>H476</f>
        <v>0</v>
      </c>
    </row>
    <row r="487" spans="10:40" x14ac:dyDescent="0.3">
      <c r="J487" t="e">
        <f ca="1">(INDIRECT("J" &amp; MATCH("Income Tax",B145:B403,0) +144))/(INDIRECT("J" &amp; MATCH("Pretax Income",B145:B403,0) +144))</f>
        <v>#N/A</v>
      </c>
      <c r="K487" t="e">
        <f ca="1">(INDIRECT("K" &amp; MATCH("Income Tax",B145:B403,0) +144))/(INDIRECT("K" &amp; MATCH("Pretax Income",B145:B403,0) +144))</f>
        <v>#N/A</v>
      </c>
      <c r="L487" t="e">
        <f ca="1">(INDIRECT("L" &amp; MATCH("Income Tax",B145:B403,0) +144))/(INDIRECT("L" &amp; MATCH("Pretax Income",B145:B403,0) +144))</f>
        <v>#N/A</v>
      </c>
      <c r="M487" t="e">
        <f ca="1">(INDIRECT("M" &amp; MATCH("Income Tax",B145:B403,0) +144))/(INDIRECT("M" &amp; MATCH("Pretax Income",B145:B403,0) +144))</f>
        <v>#N/A</v>
      </c>
      <c r="N487" t="e">
        <f ca="1">(INDIRECT("N" &amp; MATCH("Income Tax",B145:B403,0) +144))/(INDIRECT("N" &amp; MATCH("Pretax Income",B145:B403,0) +144))</f>
        <v>#N/A</v>
      </c>
    </row>
    <row r="488" spans="10:40" x14ac:dyDescent="0.3">
      <c r="Q488" t="str">
        <f>"Invested Capital / Sales"</f>
        <v>Invested Capital / Sales</v>
      </c>
    </row>
    <row r="489" spans="10:40" x14ac:dyDescent="0.3">
      <c r="Q489">
        <f>D476</f>
        <v>0</v>
      </c>
      <c r="R489">
        <f>E476</f>
        <v>0</v>
      </c>
      <c r="S489">
        <f>F476</f>
        <v>0</v>
      </c>
      <c r="T489">
        <f>G476</f>
        <v>0</v>
      </c>
      <c r="U489">
        <f>H476</f>
        <v>0</v>
      </c>
      <c r="X489" t="str">
        <f>"PPE / Sales"</f>
        <v>PPE / Sales</v>
      </c>
    </row>
    <row r="490" spans="10:40" x14ac:dyDescent="0.3">
      <c r="Q490" t="e">
        <f ca="1">SUM(X483,X491,X499)</f>
        <v>#N/A</v>
      </c>
      <c r="R490" t="e">
        <f ca="1">SUM(Y483,Y491,Y499)</f>
        <v>#N/A</v>
      </c>
      <c r="S490" t="e">
        <f ca="1">SUM(Z483,Z491,Z499)</f>
        <v>#N/A</v>
      </c>
      <c r="T490" t="e">
        <f ca="1">SUM(AA483,AA491,AA499)</f>
        <v>#N/A</v>
      </c>
      <c r="U490" t="e">
        <f ca="1">SUM(AB483,AB491,AB499)</f>
        <v>#N/A</v>
      </c>
      <c r="X490">
        <f>D476</f>
        <v>0</v>
      </c>
      <c r="Y490">
        <f>E476</f>
        <v>0</v>
      </c>
      <c r="Z490">
        <f>F476</f>
        <v>0</v>
      </c>
      <c r="AA490">
        <f>G476</f>
        <v>0</v>
      </c>
      <c r="AB490">
        <f>H476</f>
        <v>0</v>
      </c>
      <c r="AE490" t="str">
        <f>"Change in Invested Capital / Sales"</f>
        <v>Change in Invested Capital / Sales</v>
      </c>
      <c r="AK490" t="str">
        <f>"Change in PPE / Sales"</f>
        <v>Change in PPE / Sales</v>
      </c>
    </row>
    <row r="491" spans="10:40" x14ac:dyDescent="0.3">
      <c r="X491" t="e">
        <f ca="1">(INDIRECT("J" &amp; MATCH("Net Property, Plant &amp; Equipment",B145:B403,0) +144))/(INDIRECT("J" &amp; MATCH("Sales/Revenue",B145:B403,0) +144))</f>
        <v>#N/A</v>
      </c>
      <c r="Y491" t="e">
        <f ca="1">(INDIRECT("K" &amp; MATCH("Net Property, Plant &amp; Equipment",B145:B403,0) +144))/(INDIRECT("K" &amp; MATCH("Sales/Revenue",B145:B403,0) +144))</f>
        <v>#N/A</v>
      </c>
      <c r="Z491" t="e">
        <f ca="1">(INDIRECT("L" &amp; MATCH("Net Property, Plant &amp; Equipment",B145:B403,0) +144))/(INDIRECT("L" &amp; MATCH("Sales/Revenue",B145:B403,0) +144))</f>
        <v>#N/A</v>
      </c>
      <c r="AA491" t="e">
        <f ca="1">(INDIRECT("M" &amp; MATCH("Net Property, Plant &amp; Equipment",B145:B403,0) +144))/(INDIRECT("M" &amp; MATCH("Sales/Revenue",B145:B403,0) +144))</f>
        <v>#N/A</v>
      </c>
      <c r="AB491" t="e">
        <f ca="1">(INDIRECT("N" &amp; MATCH("Net Property, Plant &amp; Equipment",B145:B403,0) +144))/(INDIRECT("N" &amp; MATCH("Sales/Revenue",B145:B403,0) +144))</f>
        <v>#N/A</v>
      </c>
      <c r="AE491" t="str">
        <f>K476</f>
        <v>0-0</v>
      </c>
      <c r="AF491" t="str">
        <f>L476</f>
        <v>0-0</v>
      </c>
      <c r="AG491" t="str">
        <f>M476</f>
        <v>0-0</v>
      </c>
      <c r="AH491" t="str">
        <f>N476</f>
        <v>0-0</v>
      </c>
      <c r="AK491" t="str">
        <f>K476</f>
        <v>0-0</v>
      </c>
      <c r="AL491" t="str">
        <f>L476</f>
        <v>0-0</v>
      </c>
      <c r="AM491" t="str">
        <f>M476</f>
        <v>0-0</v>
      </c>
      <c r="AN491" t="str">
        <f>N476</f>
        <v>0-0</v>
      </c>
    </row>
    <row r="492" spans="10:40" x14ac:dyDescent="0.3">
      <c r="AE492" t="e">
        <f ca="1">R490-Q490</f>
        <v>#N/A</v>
      </c>
      <c r="AF492" t="e">
        <f ca="1">S490-R490</f>
        <v>#N/A</v>
      </c>
      <c r="AG492" t="e">
        <f ca="1">T490-S490</f>
        <v>#N/A</v>
      </c>
      <c r="AH492" t="e">
        <f ca="1">U490-T490</f>
        <v>#N/A</v>
      </c>
      <c r="AK492" t="e">
        <f ca="1">Y491-X491</f>
        <v>#N/A</v>
      </c>
      <c r="AL492" t="e">
        <f ca="1">Z491-Y491</f>
        <v>#N/A</v>
      </c>
      <c r="AM492" t="e">
        <f ca="1">AA491-Z491</f>
        <v>#N/A</v>
      </c>
      <c r="AN492" t="e">
        <f ca="1">AB491-AA491</f>
        <v>#N/A</v>
      </c>
    </row>
    <row r="497" spans="24:40" x14ac:dyDescent="0.3">
      <c r="X497" t="str">
        <f>"Intangibles / Sales"</f>
        <v>Intangibles / Sales</v>
      </c>
    </row>
    <row r="498" spans="24:40" x14ac:dyDescent="0.3">
      <c r="X498">
        <f>D476</f>
        <v>0</v>
      </c>
      <c r="Y498">
        <f>E476</f>
        <v>0</v>
      </c>
      <c r="Z498">
        <f>F476</f>
        <v>0</v>
      </c>
      <c r="AA498">
        <f>G476</f>
        <v>0</v>
      </c>
      <c r="AB498">
        <f>H476</f>
        <v>0</v>
      </c>
      <c r="AK498" t="str">
        <f>"Change in Intagibles / Sales"</f>
        <v>Change in Intagibles / Sales</v>
      </c>
    </row>
    <row r="499" spans="24:40" x14ac:dyDescent="0.3">
      <c r="X499" t="e">
        <f ca="1">(INDIRECT("J" &amp; MATCH("Intangible Assets",B145:B403,0) +144))/(INDIRECT("J" &amp; MATCH("Sales/Revenue",B145:B403,0) +144))</f>
        <v>#N/A</v>
      </c>
      <c r="Y499" t="e">
        <f ca="1">(INDIRECT("K" &amp; MATCH("Intangible Assets",B145:B403,0) +144))/(INDIRECT("K" &amp; MATCH("Sales/Revenue",B145:B403,0) +144))</f>
        <v>#N/A</v>
      </c>
      <c r="Z499" t="e">
        <f ca="1">(INDIRECT("L" &amp; MATCH("Intangible Assets",B145:B403,0) +144))/(INDIRECT("L" &amp; MATCH("Sales/Revenue",B145:B403,0) +144))</f>
        <v>#N/A</v>
      </c>
      <c r="AA499" t="e">
        <f ca="1">(INDIRECT("M" &amp; MATCH("Intangible Assets",B145:B403,0) +144))/(INDIRECT("M" &amp; MATCH("Sales/Revenue",B145:B403,0) +144))</f>
        <v>#N/A</v>
      </c>
      <c r="AB499" t="e">
        <f ca="1">(INDIRECT("N" &amp; MATCH("Intangible Assets",B145:B403,0) +144))/(INDIRECT("N" &amp; MATCH("Sales/Revenue",B145:B403,0) +144))</f>
        <v>#N/A</v>
      </c>
      <c r="AK499" t="str">
        <f>K476</f>
        <v>0-0</v>
      </c>
      <c r="AL499" t="str">
        <f>L476</f>
        <v>0-0</v>
      </c>
      <c r="AM499" t="str">
        <f>M476</f>
        <v>0-0</v>
      </c>
      <c r="AN499" t="str">
        <f>N476</f>
        <v>0-0</v>
      </c>
    </row>
    <row r="500" spans="24:40" x14ac:dyDescent="0.3">
      <c r="AK500" t="e">
        <f ca="1">Y499-X499</f>
        <v>#N/A</v>
      </c>
      <c r="AL500" t="e">
        <f ca="1">Z499-Y499</f>
        <v>#N/A</v>
      </c>
      <c r="AM500" t="e">
        <f ca="1">AA499-Z499</f>
        <v>#N/A</v>
      </c>
      <c r="AN500" t="e">
        <f ca="1">AB499-AA499</f>
        <v>#N/A</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575"/>
  <sheetViews>
    <sheetView topLeftCell="B500" zoomScale="34" zoomScaleNormal="55" workbookViewId="0">
      <selection activeCell="D517" sqref="D517:AM570"/>
    </sheetView>
  </sheetViews>
  <sheetFormatPr defaultRowHeight="14.4" x14ac:dyDescent="0.3"/>
  <cols>
    <col min="1" max="1" width="0" hidden="1" customWidth="1"/>
    <col min="2" max="2" width="66.44140625" customWidth="1"/>
    <col min="3" max="3" width="20.6640625" customWidth="1"/>
    <col min="4" max="4" width="41.88671875" customWidth="1"/>
    <col min="5" max="7" width="20.6640625" customWidth="1"/>
    <col min="10" max="10" width="9.77734375" customWidth="1"/>
    <col min="24" max="24" width="14" customWidth="1"/>
  </cols>
  <sheetData>
    <row r="1" spans="1:16" x14ac:dyDescent="0.3">
      <c r="B1" t="s">
        <v>0</v>
      </c>
      <c r="C1" t="s">
        <v>10881</v>
      </c>
      <c r="D1" t="str">
        <f>TRIM(IFERROR(IFERROR(IFERROR(IFERROR(IFERROR(IFERROR(IFERROR(REPLACE(LEFT(C1,FIND("(",C1) - 2), FIND("PLC",UPPER(LEFT(C1,FIND("(",C1) - 2))),3,"" ), REPLACE(LEFT(C1,FIND("(",C1) - 2), FIND(", INC.",UPPER(LEFT(C1,FIND("(",C1) - 2))),6,"" )), REPLACE(LEFT(C1,FIND("(",C1) - 2), FIND("CORPORATION",UPPER(LEFT(C1,FIND("(",C1) - 2))),11,"" )),REPLACE(LEFT(C1,FIND("(",C1) - 2), FIND("CORP.",UPPER(LEFT(C1,FIND("(",C1) - 2))),5,"" )), REPLACE(LEFT(C1,FIND("(",C1) - 2), FIND("COMPANY",UPPER(LEFT(C1,FIND("(",C1) - 2))),7,"" )),REPLACE(LEFT(C1,FIND("(",C1) - 2), FIND("INC.",UPPER(LEFT(C1,FIND("(",C1) - 2))),4,"" )),REPLACE(LEFT(C1,FIND("(",C1) - 2), FIND("CORP",UPPER(LEFT(C1,FIND("(",C1) - 2))),4,"" )),LEFT(C1,FIND("(",C1) - 2)))</f>
        <v>Blucora</v>
      </c>
    </row>
    <row r="2" spans="1:16" x14ac:dyDescent="0.3">
      <c r="B2" t="s">
        <v>2</v>
      </c>
      <c r="C2" t="s">
        <v>10882</v>
      </c>
      <c r="K2" t="str">
        <f>LEFT(C1,FIND("(",C1) - 2)</f>
        <v>Blucora, Inc.</v>
      </c>
    </row>
    <row r="3" spans="1:16" x14ac:dyDescent="0.3">
      <c r="J3">
        <f ca="1">RANDBETWEEN(1,6)</f>
        <v>6</v>
      </c>
      <c r="K3" t="str">
        <f>" is scheduled to report earnings "&amp;IFERROR("between "&amp;LEFT(C20,FIND("-",C20)-2)&amp;" and "&amp;RIGHT(C20,FIND("-",C20)-2),"on "&amp;C20)</f>
        <v xml:space="preserve"> is scheduled to report earnings on Jul 27, 2017</v>
      </c>
      <c r="L3" t="str">
        <f>" is slated to report earnings "&amp;IFERROR("between "&amp;LEFT(C20,FIND("-",C20)-2)&amp;" and "&amp;RIGHT(C20,FIND("-",C20)-2),"on "&amp;C20)</f>
        <v xml:space="preserve"> is slated to report earnings on Jul 27, 2017</v>
      </c>
      <c r="M3" t="str">
        <f>" will report earnings "&amp;IFERROR("between "&amp;LEFT(C20,FIND("-",C20)-2)&amp;" and "&amp;RIGHT(C20,FIND("-",C20)-2),"on "&amp;C20)</f>
        <v xml:space="preserve"> will report earnings on Jul 27, 2017</v>
      </c>
      <c r="N3" t="str">
        <f>" reports earnings "&amp;IFERROR("between "&amp;LEFT(C20,FIND("-",C20)-2)&amp;" and "&amp;RIGHT(C20,FIND("-",C20)-2),"on "&amp;C20)</f>
        <v xml:space="preserve"> reports earnings on Jul 27, 2017</v>
      </c>
      <c r="O3" t="str">
        <f>" plans to report earnings "&amp;IFERROR("between "&amp;LEFT(C20,FIND("-",C20)-2)&amp;" and "&amp;RIGHT(C20,FIND("-",C20)-2),"on "&amp;C20)</f>
        <v xml:space="preserve"> plans to report earnings on Jul 27, 2017</v>
      </c>
      <c r="P3" t="str">
        <f>" is going to report earnings "&amp;IFERROR("between "&amp;LEFT(C20,FIND("-",C20)-2)&amp;" and "&amp;RIGHT(C20,FIND("-",C20)-2),"on "&amp;C20)</f>
        <v xml:space="preserve"> is going to report earnings on Jul 27, 2017</v>
      </c>
    </row>
    <row r="4" spans="1:16" x14ac:dyDescent="0.3">
      <c r="B4" t="s">
        <v>4</v>
      </c>
      <c r="J4">
        <f ca="1">RANDBETWEEN(1,2)</f>
        <v>2</v>
      </c>
      <c r="K4" t="str">
        <f>"The stock is currently trading at " &amp; TEXT(C2,"$####.00") &amp; ", " &amp; IF(C2-C7=0, "at the same price" &amp; " after opening " &amp; IF(C8-C7=0, "at the same price as yesterday's close", IF(C8-C7&gt;0, "up " &amp; IF((C7-C8)/C7*-1 &lt;0.01, "slightly", TEXT((C7-C8)/C7*-1,"##.##%")) &amp; " over yesterday's close", IF((C7-C8)/C7 &lt;0.01, "slightly below", "down " &amp; TEXT((C7-C8)/C7*1,"##.##%") &amp; " from") &amp; " yesterday's close")), IF(C2-C7&gt;0, "up " &amp; TEXT((C7-C2)/C7*-1,"##.##%") &amp; " after opening " &amp; IF(C8-C7=0, "at the same price as yesterday's close", IF(C8-C7&gt;0, "up " &amp; IF((C7-C8)/C7*-1 &lt;0.01, "slightly", TEXT((C7-C8)/C7*-1,"##.##%")) &amp; " over yesterday's close", IF((C7-C8)/C7 &lt;0.01, "slightly below", "down " &amp; TEXT((C7-C8)/C7*1,"##.##%") &amp; " from") &amp; " yesterday's close")), "down " &amp; TEXT((C7-C2)/C7*1,"##.##%") &amp; " after opening " &amp; IF(C8-C7=0, "at the same price as yesterday's close", IF(C8-C7&gt;0, "up " &amp; IF((C7-C8)/C7*-1 &lt;0.01, "slightly", TEXT((C7-C8)/C7*-1,"##.##%")) &amp; " over yesterday's close", IF((C7-C8)/C7 &lt;0.01, "slightly below", "down " &amp; TEXT((C7-C8)/C7*1,"##.##%") &amp; " from") &amp; " yesterday's close")) ))</f>
        <v>The stock is currently trading at $20.90, up .97% after opening at the same price as yesterday's close</v>
      </c>
      <c r="L4" t="str">
        <f>"The current stock price is " &amp; TEXT(C2,"$####.00") &amp; ", " &amp; IF(C2-C7=0, "at the same price" &amp; " after opening " &amp; IF(C8-C7=0, "at the same price as yesterday's closing price", IF(C8-C7&gt;0, "up " &amp; IF((C7-C8)/C7*-1 &lt;0.01, "a fraction", TEXT((C7-C8)/C7*-1,"##.##%")) &amp; " over yesterday's closing price", IF((C7-C8)/C7 &lt;0.01, "a bit below", "down " &amp; TEXT((C7-C8)/C7*1,"##.##%") &amp; " from") &amp; " yesterday's closing price")), IF(C2-C7&gt;0, "up " &amp; TEXT((C7-C2)/C7*-1,"##.##%") &amp; " after opening " &amp; IF(C8-C7=0, "at yesterday's closing price", IF(C8-C7&gt;0, "up " &amp; IF((C7-C8)/C7*-1 &lt;0.01, "a fraction", TEXT((C7-C8)/C7*-1,"##.##%")) &amp; " over yesterday's closing price", IF((C7-C8)/C7 &lt;0.01, "a bit below", "down " &amp; TEXT((C7-C8)/C7*1,"##.##%") &amp; " from") &amp; " yesterday's closing price")), "down " &amp; TEXT((C7-C2)/C7*1,"##.##%") &amp; " after opening " &amp; IF(C8-C7=0, "at yesterday's closing price", IF(C8-C7&gt;0, "up " &amp; IF((C7-C8)/C7*-1 &lt;0.01, "a fraction", TEXT((C7-C8)/C7*-1,"##.##%")) &amp; " over yesterday's closing price", IF((C7-C8)/C7 &lt;0.01, "a bit below", "down " &amp; TEXT((C7-C8)/C7*1,"##.##%") &amp; " from") &amp; " yesterday's closing price")) ))</f>
        <v>The current stock price is $20.90, up .97% after opening at yesterday's closing price</v>
      </c>
    </row>
    <row r="5" spans="1:16" x14ac:dyDescent="0.3">
      <c r="J5">
        <f ca="1">RANDBETWEEN(1,2)</f>
        <v>1</v>
      </c>
      <c r="K5" t="str">
        <f>"The one year target estimate for " &amp; D1 &amp; " is " &amp; TEXT(C23,"$####.00")</f>
        <v>The one year target estimate for Blucora is $24.25</v>
      </c>
      <c r="L5" t="str">
        <f>D1 &amp; " is expected to be trading at " &amp; TEXT(C23, "$####.00") &amp; ", based on target estimates"</f>
        <v>Blucora is expected to be trading at $24.25, based on target estimates</v>
      </c>
    </row>
    <row r="6" spans="1:16" x14ac:dyDescent="0.3">
      <c r="K6" t="str">
        <f>" which would be " &amp; IF(OR(LEFT(ABS((C23-C2)/C2*100),1)="8",LEFT(ABS((C23-C2)/C2*100),2)="18"), "an ", "a ")  &amp;TEXT(ABS((C23-C2)/C2),"####.00%")&amp;IF((C23-C2)&gt;0," increase over"," decrease from")&amp;" the current price"</f>
        <v xml:space="preserve"> which would be a 16.03% increase over the current price</v>
      </c>
    </row>
    <row r="7" spans="1:16" x14ac:dyDescent="0.3">
      <c r="A7" s="1">
        <v>0</v>
      </c>
      <c r="B7" t="s">
        <v>5</v>
      </c>
      <c r="C7" t="s">
        <v>10883</v>
      </c>
      <c r="K7" t="str">
        <f>"Earnings are expected to " &amp; IF(C28=D28, "remain constant over the next quarter", IF( D28&gt;C28,  "increase by " &amp; TEXT((D28-C28)/C28*100,"##.##") &amp; "% over last quarter", "decrease by " &amp; TEXT((D28-C28)/C28*-100,"##.##") &amp; "% from last quarter")) &amp; " based on the average of " &amp; $C$27 &amp; " analyst estimates (Yahoo Finance)"</f>
        <v>Earnings are expected to decrease by 124.24% from last quarter based on the average of 3 analyst estimates (Yahoo Finance)</v>
      </c>
    </row>
    <row r="8" spans="1:16" x14ac:dyDescent="0.3">
      <c r="A8" s="1">
        <v>1</v>
      </c>
      <c r="B8" t="s">
        <v>7</v>
      </c>
      <c r="C8" t="s">
        <v>10883</v>
      </c>
      <c r="K8" t="str">
        <f>IF(VALUE(C2)=D12, "The stock is trading at an all-time low",IF(VALUE(C2) =E12,"The stock is trading at an all-time high",IF(VALUE(C2)&lt;D12+(E12-D12)/3, "The stock is trading in the low end of its 52-week range",IF(VALUE(C2)&lt;D12+2*(E12-D12)/3, "The stock is trading near the middle of its 52 week range", "The stock is trading in the high end of its 52-week range"))) )</f>
        <v>The stock is trading in the high end of its 52-week range</v>
      </c>
    </row>
    <row r="9" spans="1:16" x14ac:dyDescent="0.3">
      <c r="A9" s="1">
        <v>2</v>
      </c>
      <c r="B9" t="s">
        <v>9</v>
      </c>
      <c r="C9" t="s">
        <v>10884</v>
      </c>
      <c r="K9" t="str">
        <f>"Over the last 4 quarters, there" &amp; IF(4 - COUNTIF(C45:F45,"-*")=1, " has"," have") &amp; " been" &amp; IF(4 - COUNTIF(C45:F45,"-*")=1, " a,","") &amp; " positive earnings surprise" &amp; IF(4 - COUNTIF(C45:F45,"-*")=1, " ","s ") &amp; 4 -COUNTIF(C45:F45,"-*") &amp; IF(4 - COUNTIF(C45:F45,"-*")=1, " time,"," times,") &amp; " and a negative earnings surprise " &amp; COUNTIF(C45:F45,"-*") &amp; IF(COUNTIF(C45:F45,"-*")=1, " time", " times")</f>
        <v>Over the last 4 quarters, there have been positive earnings surprises 4 times, and a negative earnings surprise 0 times</v>
      </c>
    </row>
    <row r="10" spans="1:16" x14ac:dyDescent="0.3">
      <c r="A10" s="1">
        <v>3</v>
      </c>
      <c r="B10" t="s">
        <v>11</v>
      </c>
      <c r="C10" t="s">
        <v>10885</v>
      </c>
      <c r="K10" t="str">
        <f>IF(F48=F52,"",IF(F48&gt;F52, "EPS estimates have increased by " &amp; TEXT(F48-F52,"$0.00") &amp; " in the 2 months leading up to the earnings report", "EPS estimates have decreased by " &amp; TEXT(ABS(F48-F52),"$0.00") &amp; " in the 2 months leading up to the earnings report"))</f>
        <v>EPS estimates have increased by $0.12 in the 2 months leading up to the earnings report</v>
      </c>
    </row>
    <row r="11" spans="1:16" x14ac:dyDescent="0.3">
      <c r="A11" s="1">
        <v>4</v>
      </c>
      <c r="B11" t="s">
        <v>13</v>
      </c>
      <c r="C11" t="s">
        <v>10886</v>
      </c>
      <c r="K11" t="str">
        <f>IF(B145="Interest Income",U42, K42)</f>
        <v>No positive trends</v>
      </c>
    </row>
    <row r="12" spans="1:16" x14ac:dyDescent="0.3">
      <c r="A12" s="1">
        <v>5</v>
      </c>
      <c r="B12" t="s">
        <v>15</v>
      </c>
      <c r="C12" t="s">
        <v>10887</v>
      </c>
      <c r="D12" t="str">
        <f>LEFT(C12,FIND("-",C12)-2)</f>
        <v>9.64</v>
      </c>
      <c r="E12" t="str">
        <f>TRIM(RIGHT(C12,FIND("-",C12)-1))</f>
        <v>22.50</v>
      </c>
      <c r="K12" t="str">
        <f ca="1">D78</f>
        <v>Inconclusive</v>
      </c>
    </row>
    <row r="13" spans="1:16" x14ac:dyDescent="0.3">
      <c r="A13" s="1">
        <v>6</v>
      </c>
      <c r="B13" t="s">
        <v>17</v>
      </c>
      <c r="C13" t="s">
        <v>10888</v>
      </c>
      <c r="K13" t="str">
        <f ca="1">D89</f>
        <v>Inconclusive</v>
      </c>
    </row>
    <row r="14" spans="1:16" x14ac:dyDescent="0.3">
      <c r="A14" s="1">
        <v>7</v>
      </c>
      <c r="B14" t="s">
        <v>19</v>
      </c>
      <c r="C14" t="s">
        <v>10889</v>
      </c>
    </row>
    <row r="16" spans="1:16" x14ac:dyDescent="0.3">
      <c r="A16" s="1">
        <v>0</v>
      </c>
      <c r="B16" t="s">
        <v>21</v>
      </c>
      <c r="C16" t="s">
        <v>10890</v>
      </c>
    </row>
    <row r="17" spans="1:23" x14ac:dyDescent="0.3">
      <c r="A17" s="1">
        <v>1</v>
      </c>
      <c r="B17" t="s">
        <v>23</v>
      </c>
      <c r="C17" t="s">
        <v>10891</v>
      </c>
      <c r="K17" t="str">
        <f ca="1">K2 &amp; IF(J3=1, K3,IF(J3=2,L3,IF(J3=3,M3,IF(J3=4,N3,IF(J3=5,O3,IF(J3=6,P3)))))) &amp; ". " &amp; IF(J4=1,K4,IF(J4=2,L4)) &amp; ". " &amp; IF(J5=1,K5,IF(J5=2,L5)) &amp; K6 &amp; ". " &amp; K7 &amp; ". " &amp; K8 &amp; ". " &amp; K9 &amp; "."</f>
        <v>Blucora, Inc. is going to report earnings on Jul 27, 2017. The current stock price is $20.90, up .97% after opening at yesterday's closing price. The one year target estimate for Blucora is $24.25 which would be a 16.03% increase over the current price. Earnings are expected to decrease by 124.24% from last quarter based on the average of 3 analyst estimates (Yahoo Finance). The stock is trading in the high end of its 52-week range. Over the last 4 quarters, there have been positive earnings surprises 4 times, and a negative earnings surprise 0 times.</v>
      </c>
    </row>
    <row r="18" spans="1:23" x14ac:dyDescent="0.3">
      <c r="A18" s="1">
        <v>2</v>
      </c>
      <c r="B18" t="s">
        <v>25</v>
      </c>
      <c r="C18" t="s">
        <v>10892</v>
      </c>
    </row>
    <row r="19" spans="1:23" x14ac:dyDescent="0.3">
      <c r="A19" s="1">
        <v>3</v>
      </c>
      <c r="B19" t="s">
        <v>27</v>
      </c>
      <c r="C19" t="s">
        <v>10893</v>
      </c>
    </row>
    <row r="20" spans="1:23" x14ac:dyDescent="0.3">
      <c r="A20" s="1">
        <v>4</v>
      </c>
      <c r="B20" t="s">
        <v>29</v>
      </c>
      <c r="C20" t="s">
        <v>30</v>
      </c>
    </row>
    <row r="21" spans="1:23" x14ac:dyDescent="0.3">
      <c r="A21" s="1">
        <v>5</v>
      </c>
      <c r="B21" t="s">
        <v>31</v>
      </c>
      <c r="C21" t="s">
        <v>6541</v>
      </c>
    </row>
    <row r="22" spans="1:23" x14ac:dyDescent="0.3">
      <c r="A22" s="1">
        <v>6</v>
      </c>
      <c r="B22" t="s">
        <v>33</v>
      </c>
      <c r="C22" t="s">
        <v>10894</v>
      </c>
      <c r="J22">
        <f>IF(K22 &lt;&gt; "",1, 0)</f>
        <v>0</v>
      </c>
      <c r="K22" t="str">
        <f>IF(I145="pos_trend","Revenue","")</f>
        <v/>
      </c>
      <c r="L22" t="str">
        <f t="shared" ref="L22:L38" si="0">IF(EXACT(K22,UPPER(K22)),K22,LOWER(K22))</f>
        <v/>
      </c>
      <c r="M22" t="str">
        <f>L22</f>
        <v/>
      </c>
      <c r="T22">
        <f>IF(U22 &lt;&gt; "",1, 0)</f>
        <v>0</v>
      </c>
      <c r="U22" t="str">
        <f>IF(AND(B145 = "Interest Income",I145="pos_trend"), "Interest Income","")</f>
        <v/>
      </c>
      <c r="V22" t="str">
        <f t="shared" ref="V22:V38" si="1">IF(EXACT(U22,UPPER(U22)),U22,LOWER(U22))</f>
        <v/>
      </c>
      <c r="W22" t="str">
        <f>V22</f>
        <v/>
      </c>
    </row>
    <row r="23" spans="1:23" x14ac:dyDescent="0.3">
      <c r="A23" s="1">
        <v>7</v>
      </c>
      <c r="B23" t="s">
        <v>34</v>
      </c>
      <c r="C23" t="s">
        <v>1064</v>
      </c>
      <c r="J23">
        <f>IF(K23 &lt;&gt; "",2, 0)</f>
        <v>0</v>
      </c>
      <c r="K23" t="str">
        <f>IF(I146="pos_trend",B146,"")</f>
        <v/>
      </c>
      <c r="L23" t="str">
        <f t="shared" si="0"/>
        <v/>
      </c>
      <c r="M23" t="str">
        <f t="shared" ref="M23:M39" si="2">IF(L23&lt;&gt;"", M22 &amp; ", " &amp; L23,M22)</f>
        <v/>
      </c>
      <c r="T23">
        <f>IF(U23 &lt;&gt; "",2, 0)</f>
        <v>0</v>
      </c>
      <c r="U23" t="str">
        <f>IF(I151="pos_trend",B151,"")</f>
        <v/>
      </c>
      <c r="V23" t="str">
        <f t="shared" si="1"/>
        <v/>
      </c>
      <c r="W23" t="str">
        <f t="shared" ref="W23:W39" si="3">IF(V23&lt;&gt;"", W22 &amp; ", " &amp; V23,W22)</f>
        <v/>
      </c>
    </row>
    <row r="24" spans="1:23" x14ac:dyDescent="0.3">
      <c r="J24">
        <f>IF(K24 &lt;&gt; "",3, 0)</f>
        <v>0</v>
      </c>
      <c r="K24" t="str">
        <f>IF(I153="pos_trend",B153,"")</f>
        <v/>
      </c>
      <c r="L24" t="str">
        <f t="shared" si="0"/>
        <v/>
      </c>
      <c r="M24" t="str">
        <f t="shared" si="2"/>
        <v/>
      </c>
      <c r="T24">
        <f>IF(U24 &lt;&gt; "",3, 0)</f>
        <v>0</v>
      </c>
      <c r="U24" t="str">
        <f>IF(I161="pos_trend",B161,"")</f>
        <v/>
      </c>
      <c r="V24" t="str">
        <f t="shared" si="1"/>
        <v/>
      </c>
      <c r="W24" t="str">
        <f t="shared" si="3"/>
        <v/>
      </c>
    </row>
    <row r="25" spans="1:23" x14ac:dyDescent="0.3">
      <c r="J25">
        <f>IF(K25 &lt;&gt; "",4, 0)</f>
        <v>0</v>
      </c>
      <c r="K25" t="str">
        <f>IF(I154="pos_trend",B154,"")</f>
        <v/>
      </c>
      <c r="L25" t="str">
        <f t="shared" si="0"/>
        <v/>
      </c>
      <c r="M25" t="str">
        <f t="shared" si="2"/>
        <v/>
      </c>
      <c r="T25">
        <f>IF(U25 &lt;&gt; "",4, 0)</f>
        <v>0</v>
      </c>
      <c r="U25" t="str">
        <f>IF(I162="pos_trend",B162,"")</f>
        <v/>
      </c>
      <c r="V25" t="str">
        <f t="shared" si="1"/>
        <v/>
      </c>
      <c r="W25" t="str">
        <f t="shared" si="3"/>
        <v/>
      </c>
    </row>
    <row r="26" spans="1:23" x14ac:dyDescent="0.3">
      <c r="B26" s="1" t="s">
        <v>36</v>
      </c>
      <c r="C26" s="1" t="s">
        <v>37</v>
      </c>
      <c r="D26" s="1" t="s">
        <v>38</v>
      </c>
      <c r="E26" s="1" t="s">
        <v>39</v>
      </c>
      <c r="F26" s="1" t="s">
        <v>40</v>
      </c>
      <c r="J26">
        <f>IF(K26 &lt;&gt; "",5, 0)</f>
        <v>0</v>
      </c>
      <c r="K26" t="str">
        <f>IF(I155="pos_trend",B155,"")</f>
        <v/>
      </c>
      <c r="L26" t="str">
        <f t="shared" si="0"/>
        <v/>
      </c>
      <c r="M26" t="str">
        <f t="shared" si="2"/>
        <v/>
      </c>
      <c r="T26">
        <f>IF(U26 &lt;&gt; "",5, 0)</f>
        <v>0</v>
      </c>
      <c r="U26" t="str">
        <f>IF(I167="pos_trend",B167,"")</f>
        <v/>
      </c>
      <c r="V26" t="str">
        <f t="shared" si="1"/>
        <v/>
      </c>
      <c r="W26" t="str">
        <f t="shared" si="3"/>
        <v/>
      </c>
    </row>
    <row r="27" spans="1:23" x14ac:dyDescent="0.3">
      <c r="A27" s="1">
        <v>0</v>
      </c>
      <c r="B27" t="s">
        <v>41</v>
      </c>
      <c r="C27">
        <v>3</v>
      </c>
      <c r="D27">
        <v>3</v>
      </c>
      <c r="E27">
        <v>3</v>
      </c>
      <c r="F27">
        <v>3</v>
      </c>
      <c r="J27">
        <f>IF(K27 &lt;&gt; "",6, 0)</f>
        <v>0</v>
      </c>
      <c r="K27" t="str">
        <f>IF(I172="pos_trend",B172,"")</f>
        <v/>
      </c>
      <c r="L27" t="str">
        <f t="shared" si="0"/>
        <v/>
      </c>
      <c r="M27" t="str">
        <f t="shared" si="2"/>
        <v/>
      </c>
      <c r="T27">
        <f>IF(U27 &lt;&gt; "",6, 0)</f>
        <v>0</v>
      </c>
      <c r="U27" t="str">
        <f>IF(I170="pos_trend",B170,"")</f>
        <v/>
      </c>
      <c r="V27" t="str">
        <f t="shared" si="1"/>
        <v/>
      </c>
      <c r="W27" t="str">
        <f t="shared" si="3"/>
        <v/>
      </c>
    </row>
    <row r="28" spans="1:23" x14ac:dyDescent="0.3">
      <c r="A28" s="1">
        <v>1</v>
      </c>
      <c r="B28" t="s">
        <v>42</v>
      </c>
      <c r="C28">
        <v>0.66</v>
      </c>
      <c r="D28">
        <v>-0.16</v>
      </c>
      <c r="E28">
        <v>1.38</v>
      </c>
      <c r="F28">
        <v>1.68</v>
      </c>
      <c r="J28">
        <f>IF(K28 &lt;&gt; "",7, 0)</f>
        <v>0</v>
      </c>
      <c r="K28" t="str">
        <f>IF(I173="pos_trend",B173,"")</f>
        <v/>
      </c>
      <c r="L28" t="str">
        <f t="shared" si="0"/>
        <v/>
      </c>
      <c r="M28" t="str">
        <f t="shared" si="2"/>
        <v/>
      </c>
      <c r="T28">
        <f>IF(U28 &lt;&gt; "",7, 0)</f>
        <v>0</v>
      </c>
      <c r="U28" t="str">
        <f>IF(I171="pos_trend",B171,"")</f>
        <v/>
      </c>
      <c r="V28" t="str">
        <f t="shared" si="1"/>
        <v/>
      </c>
      <c r="W28" t="str">
        <f t="shared" si="3"/>
        <v/>
      </c>
    </row>
    <row r="29" spans="1:23" x14ac:dyDescent="0.3">
      <c r="A29" s="1">
        <v>2</v>
      </c>
      <c r="B29" t="s">
        <v>43</v>
      </c>
      <c r="C29">
        <v>0.64</v>
      </c>
      <c r="D29">
        <v>-0.17</v>
      </c>
      <c r="E29">
        <v>1.34</v>
      </c>
      <c r="F29">
        <v>1.6</v>
      </c>
      <c r="J29">
        <f>IF(K29 &lt;&gt; "",8, 0)</f>
        <v>0</v>
      </c>
      <c r="K29" t="str">
        <f>IF(I174="pos_trend",B174,"")</f>
        <v/>
      </c>
      <c r="L29" t="str">
        <f t="shared" si="0"/>
        <v/>
      </c>
      <c r="M29" t="str">
        <f t="shared" si="2"/>
        <v/>
      </c>
      <c r="T29">
        <f>IF(U29 &lt;&gt; "",8, 0)</f>
        <v>0</v>
      </c>
      <c r="U29" t="str">
        <f>IF(I172="pos_trend",B172,"")</f>
        <v/>
      </c>
      <c r="V29" t="str">
        <f t="shared" si="1"/>
        <v/>
      </c>
      <c r="W29" t="str">
        <f t="shared" si="3"/>
        <v/>
      </c>
    </row>
    <row r="30" spans="1:23" x14ac:dyDescent="0.3">
      <c r="A30" s="1">
        <v>3</v>
      </c>
      <c r="B30" t="s">
        <v>44</v>
      </c>
      <c r="C30">
        <v>0.67</v>
      </c>
      <c r="D30">
        <v>-0.16</v>
      </c>
      <c r="E30">
        <v>1.41</v>
      </c>
      <c r="F30">
        <v>1.75</v>
      </c>
      <c r="J30">
        <f>IF(K30 &lt;&gt; "",9, 0)</f>
        <v>0</v>
      </c>
      <c r="K30" t="str">
        <f>IF(I185="pos_trend",B185,"")</f>
        <v/>
      </c>
      <c r="L30" t="str">
        <f t="shared" si="0"/>
        <v/>
      </c>
      <c r="M30" t="str">
        <f t="shared" si="2"/>
        <v/>
      </c>
      <c r="T30">
        <f>IF(U30 &lt;&gt; "",9, 0)</f>
        <v>0</v>
      </c>
      <c r="U30" t="str">
        <f>IF(I178="pos_trend",B178,"")</f>
        <v/>
      </c>
      <c r="V30" t="str">
        <f t="shared" si="1"/>
        <v/>
      </c>
      <c r="W30" t="str">
        <f t="shared" si="3"/>
        <v/>
      </c>
    </row>
    <row r="31" spans="1:23" x14ac:dyDescent="0.3">
      <c r="A31" s="1">
        <v>4</v>
      </c>
      <c r="B31" t="s">
        <v>45</v>
      </c>
      <c r="C31">
        <v>0.55000000000000004</v>
      </c>
      <c r="D31">
        <v>-0.24</v>
      </c>
      <c r="E31">
        <v>1.06</v>
      </c>
      <c r="F31">
        <v>1.38</v>
      </c>
      <c r="J31">
        <f>IF(K31 &lt;&gt; "",10, 0)</f>
        <v>0</v>
      </c>
      <c r="K31" t="str">
        <f>IF(I186="pos_trend",B186,"")</f>
        <v/>
      </c>
      <c r="L31" t="str">
        <f t="shared" si="0"/>
        <v/>
      </c>
      <c r="M31" t="str">
        <f t="shared" si="2"/>
        <v/>
      </c>
      <c r="T31">
        <f>IF(U31 &lt;&gt; "",10, 0)</f>
        <v>0</v>
      </c>
      <c r="U31" t="str">
        <f>IF(I199="pos_trend",B199,"")</f>
        <v/>
      </c>
      <c r="V31" t="str">
        <f t="shared" si="1"/>
        <v/>
      </c>
      <c r="W31" t="str">
        <f t="shared" si="3"/>
        <v/>
      </c>
    </row>
    <row r="32" spans="1:23" x14ac:dyDescent="0.3">
      <c r="J32">
        <f>IF(K32 &lt;&gt; "",11, 0)</f>
        <v>0</v>
      </c>
      <c r="K32" t="str">
        <f>IF(I187="pos_trend",B187,"")</f>
        <v/>
      </c>
      <c r="L32" t="str">
        <f t="shared" si="0"/>
        <v/>
      </c>
      <c r="M32" t="str">
        <f t="shared" si="2"/>
        <v/>
      </c>
      <c r="T32">
        <f>IF(U32 &lt;&gt; "",11, 0)</f>
        <v>0</v>
      </c>
      <c r="U32" t="str">
        <f>IF(I209="pos_trend",B209,"")</f>
        <v/>
      </c>
      <c r="V32" t="str">
        <f t="shared" si="1"/>
        <v/>
      </c>
      <c r="W32" t="str">
        <f t="shared" si="3"/>
        <v/>
      </c>
    </row>
    <row r="33" spans="1:23" x14ac:dyDescent="0.3">
      <c r="B33" s="1" t="s">
        <v>46</v>
      </c>
      <c r="C33" s="1" t="s">
        <v>37</v>
      </c>
      <c r="D33" s="1" t="s">
        <v>38</v>
      </c>
      <c r="E33" s="1" t="s">
        <v>39</v>
      </c>
      <c r="F33" s="1" t="s">
        <v>40</v>
      </c>
      <c r="J33">
        <f>IF(K33 &lt;&gt; "",12, 0)</f>
        <v>0</v>
      </c>
      <c r="K33" t="str">
        <f>IF(I195="pos_trend",B195,"")</f>
        <v/>
      </c>
      <c r="L33" t="str">
        <f t="shared" si="0"/>
        <v/>
      </c>
      <c r="M33" t="str">
        <f t="shared" si="2"/>
        <v/>
      </c>
      <c r="T33">
        <f>IF(U33 &lt;&gt; "",12, 0)</f>
        <v>0</v>
      </c>
      <c r="U33" t="str">
        <f>IF(I231="pos_trend",B231,"")</f>
        <v/>
      </c>
      <c r="V33" t="str">
        <f t="shared" si="1"/>
        <v/>
      </c>
      <c r="W33" t="str">
        <f t="shared" si="3"/>
        <v/>
      </c>
    </row>
    <row r="34" spans="1:23" x14ac:dyDescent="0.3">
      <c r="A34" s="1">
        <v>0</v>
      </c>
      <c r="B34" t="s">
        <v>41</v>
      </c>
      <c r="C34" t="s">
        <v>47</v>
      </c>
      <c r="D34" t="s">
        <v>47</v>
      </c>
      <c r="E34" t="s">
        <v>47</v>
      </c>
      <c r="F34" t="s">
        <v>47</v>
      </c>
      <c r="J34">
        <f>IF(K34 &lt;&gt; "",13, 0)</f>
        <v>0</v>
      </c>
      <c r="K34" t="str">
        <f>IF(I196="pos_trend",B196,"")</f>
        <v/>
      </c>
      <c r="L34" t="str">
        <f t="shared" si="0"/>
        <v/>
      </c>
      <c r="M34" t="str">
        <f t="shared" si="2"/>
        <v/>
      </c>
      <c r="T34">
        <f>IF(U34 &lt;&gt; "",13, 0)</f>
        <v>0</v>
      </c>
      <c r="U34" t="str">
        <f>IF(I251="pos_trend",B251,"")</f>
        <v/>
      </c>
      <c r="V34" t="str">
        <f t="shared" si="1"/>
        <v/>
      </c>
      <c r="W34" t="str">
        <f t="shared" si="3"/>
        <v/>
      </c>
    </row>
    <row r="35" spans="1:23" x14ac:dyDescent="0.3">
      <c r="A35" s="1">
        <v>1</v>
      </c>
      <c r="B35" t="s">
        <v>42</v>
      </c>
      <c r="C35" t="s">
        <v>10895</v>
      </c>
      <c r="D35" t="s">
        <v>10896</v>
      </c>
      <c r="E35" t="s">
        <v>10897</v>
      </c>
      <c r="F35" t="s">
        <v>10898</v>
      </c>
      <c r="J35">
        <f>IF(K35 &lt;&gt; "",14, 0)</f>
        <v>0</v>
      </c>
      <c r="K35" t="str">
        <f>IF(I201="pos_trend",B201,"")</f>
        <v/>
      </c>
      <c r="L35" t="str">
        <f t="shared" si="0"/>
        <v/>
      </c>
      <c r="M35" t="str">
        <f t="shared" si="2"/>
        <v/>
      </c>
      <c r="T35">
        <f>IF(U35 &lt;&gt; "",14, 0)</f>
        <v>0</v>
      </c>
      <c r="U35" t="str">
        <f>IF(I279="pos_trend",B279,"")</f>
        <v/>
      </c>
      <c r="V35" t="str">
        <f t="shared" si="1"/>
        <v/>
      </c>
      <c r="W35" t="str">
        <f t="shared" si="3"/>
        <v/>
      </c>
    </row>
    <row r="36" spans="1:23" x14ac:dyDescent="0.3">
      <c r="A36" s="1">
        <v>2</v>
      </c>
      <c r="B36" t="s">
        <v>43</v>
      </c>
      <c r="C36" t="s">
        <v>10899</v>
      </c>
      <c r="D36" t="s">
        <v>10900</v>
      </c>
      <c r="E36" t="s">
        <v>10901</v>
      </c>
      <c r="F36" t="s">
        <v>10902</v>
      </c>
      <c r="J36">
        <f>IF(K36 &lt;&gt; "",15, 0)</f>
        <v>0</v>
      </c>
      <c r="K36" t="str">
        <f>IF(I202="pos_trend",B202,"")</f>
        <v/>
      </c>
      <c r="L36" t="str">
        <f t="shared" si="0"/>
        <v/>
      </c>
      <c r="M36" t="str">
        <f t="shared" si="2"/>
        <v/>
      </c>
      <c r="T36">
        <f>IF(U36 &lt;&gt; "",15, 0)</f>
        <v>0</v>
      </c>
      <c r="U36" t="str">
        <f>IF(I336="pos_trend",B336,"")</f>
        <v/>
      </c>
      <c r="V36" t="str">
        <f t="shared" si="1"/>
        <v/>
      </c>
      <c r="W36" t="str">
        <f t="shared" si="3"/>
        <v/>
      </c>
    </row>
    <row r="37" spans="1:23" x14ac:dyDescent="0.3">
      <c r="A37" s="1">
        <v>3</v>
      </c>
      <c r="B37" t="s">
        <v>44</v>
      </c>
      <c r="C37" t="s">
        <v>10903</v>
      </c>
      <c r="D37" t="s">
        <v>10904</v>
      </c>
      <c r="E37" t="s">
        <v>10905</v>
      </c>
      <c r="F37" t="s">
        <v>10906</v>
      </c>
      <c r="J37">
        <f>IF(K37 &lt;&gt; "",16, 0)</f>
        <v>0</v>
      </c>
      <c r="K37" t="str">
        <f>IF(I203="pos_trend",B203,"")</f>
        <v/>
      </c>
      <c r="L37" t="str">
        <f t="shared" si="0"/>
        <v/>
      </c>
      <c r="M37" t="str">
        <f t="shared" si="2"/>
        <v/>
      </c>
      <c r="T37">
        <f>IF(U37 &lt;&gt; "",16, 0)</f>
        <v>0</v>
      </c>
      <c r="U37" t="str">
        <f>IF(I235="pos_trend",B235,"")</f>
        <v/>
      </c>
      <c r="V37" t="str">
        <f t="shared" si="1"/>
        <v/>
      </c>
      <c r="W37" t="str">
        <f t="shared" si="3"/>
        <v/>
      </c>
    </row>
    <row r="38" spans="1:23" x14ac:dyDescent="0.3">
      <c r="A38" s="1">
        <v>4</v>
      </c>
      <c r="B38" t="s">
        <v>60</v>
      </c>
      <c r="C38" t="s">
        <v>10907</v>
      </c>
      <c r="D38" t="s">
        <v>10908</v>
      </c>
      <c r="E38" t="s">
        <v>10909</v>
      </c>
      <c r="F38" t="s">
        <v>10897</v>
      </c>
      <c r="J38">
        <f>IF(K38 &lt;&gt; "",17, 0)</f>
        <v>0</v>
      </c>
      <c r="K38" t="str">
        <f>IF(I351="pos_trend",B351,"")</f>
        <v/>
      </c>
      <c r="L38" t="str">
        <f t="shared" si="0"/>
        <v/>
      </c>
      <c r="M38" t="str">
        <f t="shared" si="2"/>
        <v/>
      </c>
      <c r="T38">
        <f>IF(U38 &lt;&gt; "",17, 0)</f>
        <v>0</v>
      </c>
      <c r="U38" t="str">
        <f>IF(I236="pos_trend",B236,"")</f>
        <v/>
      </c>
      <c r="V38" t="str">
        <f t="shared" si="1"/>
        <v/>
      </c>
      <c r="W38" t="str">
        <f t="shared" si="3"/>
        <v/>
      </c>
    </row>
    <row r="39" spans="1:23" x14ac:dyDescent="0.3">
      <c r="A39" s="1">
        <v>5</v>
      </c>
      <c r="B39" t="s">
        <v>63</v>
      </c>
      <c r="C39" t="s">
        <v>9007</v>
      </c>
      <c r="D39" t="s">
        <v>6208</v>
      </c>
      <c r="E39" t="s">
        <v>90</v>
      </c>
      <c r="F39" t="s">
        <v>10910</v>
      </c>
      <c r="K39" t="str">
        <f>IF(I352="pos_trend",B352,"")</f>
        <v/>
      </c>
      <c r="M39" t="str">
        <f t="shared" si="2"/>
        <v/>
      </c>
      <c r="W39" t="str">
        <f t="shared" si="3"/>
        <v/>
      </c>
    </row>
    <row r="40" spans="1:23" x14ac:dyDescent="0.3">
      <c r="J40">
        <f>MAX(J22:J39)</f>
        <v>0</v>
      </c>
      <c r="K40" t="str">
        <f>VLOOKUP(J40,J22:K39,2,FALSE)</f>
        <v/>
      </c>
      <c r="M40" t="str">
        <f>IF(IFERROR(FIND(",",M39),TRUE)=TRUE,M39,IF(NOT(EXACT(K40,UPPER(K40))),SUBSTITUTE(M39,LOWER(K40),"and "&amp;LOWER(K40)),SUBSTITUTE(M39,K40,"and "&amp;K40)))</f>
        <v/>
      </c>
      <c r="T40">
        <f>MAX(T22:T39)</f>
        <v>0</v>
      </c>
      <c r="U40" t="str">
        <f>VLOOKUP(T40,T22:U39,2,FALSE)</f>
        <v/>
      </c>
      <c r="W40" t="str">
        <f>IF(IFERROR(FIND(",",W39),TRUE)=TRUE,W39,IF(NOT(EXACT(U40,UPPER(U40))),SUBSTITUTE(W39,LOWER(U40),"and "&amp;LOWER(U40)),SUBSTITUTE(W39,U40,"and "&amp;U40)))</f>
        <v/>
      </c>
    </row>
    <row r="41" spans="1:23" x14ac:dyDescent="0.3">
      <c r="B41" s="1" t="s">
        <v>68</v>
      </c>
      <c r="C41" s="1" t="s">
        <v>69</v>
      </c>
      <c r="D41" s="1" t="s">
        <v>70</v>
      </c>
      <c r="E41" s="1" t="s">
        <v>71</v>
      </c>
      <c r="F41" s="1" t="s">
        <v>72</v>
      </c>
    </row>
    <row r="42" spans="1:23" x14ac:dyDescent="0.3">
      <c r="A42" s="1">
        <v>0</v>
      </c>
      <c r="B42" t="s">
        <v>73</v>
      </c>
      <c r="C42" t="s">
        <v>76</v>
      </c>
      <c r="D42" t="s">
        <v>10911</v>
      </c>
      <c r="E42" t="s">
        <v>1827</v>
      </c>
      <c r="F42" t="s">
        <v>5649</v>
      </c>
      <c r="K42" t="str">
        <f>SUBSTITUTE(IF(M40&lt;&gt;"", D1 &amp; " has managed to increase " &amp; M40 &amp; " each year since " &amp; C144, "No positive trends")," , "," ")</f>
        <v>No positive trends</v>
      </c>
      <c r="U42" t="str">
        <f>SUBSTITUTE(IF(W40&lt;&gt;"", D1 &amp; " has managed to increase " &amp; W40 &amp; " each year since " &amp; C144, "No positive trends")," , "," ")</f>
        <v>No positive trends</v>
      </c>
    </row>
    <row r="43" spans="1:23" x14ac:dyDescent="0.3">
      <c r="A43" s="1">
        <v>1</v>
      </c>
      <c r="B43" t="s">
        <v>78</v>
      </c>
      <c r="C43" t="s">
        <v>3781</v>
      </c>
      <c r="D43" t="s">
        <v>5599</v>
      </c>
      <c r="E43" t="s">
        <v>5022</v>
      </c>
      <c r="F43" t="s">
        <v>6540</v>
      </c>
    </row>
    <row r="44" spans="1:23" x14ac:dyDescent="0.3">
      <c r="A44" s="1">
        <v>2</v>
      </c>
      <c r="B44" t="s">
        <v>82</v>
      </c>
      <c r="C44" t="s">
        <v>6634</v>
      </c>
      <c r="D44" t="s">
        <v>4383</v>
      </c>
      <c r="E44" t="s">
        <v>4384</v>
      </c>
      <c r="F44" t="s">
        <v>4384</v>
      </c>
    </row>
    <row r="45" spans="1:23" x14ac:dyDescent="0.3">
      <c r="A45" s="1">
        <v>3</v>
      </c>
      <c r="B45" t="s">
        <v>87</v>
      </c>
      <c r="C45" t="s">
        <v>2658</v>
      </c>
      <c r="D45" t="s">
        <v>10912</v>
      </c>
      <c r="E45" t="s">
        <v>10912</v>
      </c>
      <c r="F45" t="s">
        <v>10913</v>
      </c>
    </row>
    <row r="47" spans="1:23" x14ac:dyDescent="0.3">
      <c r="B47" s="1" t="s">
        <v>92</v>
      </c>
      <c r="C47" s="1" t="s">
        <v>37</v>
      </c>
      <c r="D47" s="1" t="s">
        <v>38</v>
      </c>
      <c r="E47" s="1" t="s">
        <v>39</v>
      </c>
      <c r="F47" s="1" t="s">
        <v>40</v>
      </c>
    </row>
    <row r="48" spans="1:23" x14ac:dyDescent="0.3">
      <c r="A48" s="1">
        <v>0</v>
      </c>
      <c r="B48" t="s">
        <v>93</v>
      </c>
      <c r="C48">
        <v>0.66</v>
      </c>
      <c r="D48">
        <v>-0.16</v>
      </c>
      <c r="E48">
        <v>1.38</v>
      </c>
      <c r="F48">
        <v>1.68</v>
      </c>
    </row>
    <row r="49" spans="1:14" x14ac:dyDescent="0.3">
      <c r="A49" s="1">
        <v>1</v>
      </c>
      <c r="B49" t="s">
        <v>94</v>
      </c>
      <c r="C49">
        <v>0.66</v>
      </c>
      <c r="D49">
        <v>-0.16</v>
      </c>
      <c r="E49">
        <v>1.38</v>
      </c>
      <c r="F49">
        <v>1.68</v>
      </c>
    </row>
    <row r="50" spans="1:14" x14ac:dyDescent="0.3">
      <c r="A50" s="1">
        <v>2</v>
      </c>
      <c r="B50" t="s">
        <v>95</v>
      </c>
      <c r="C50">
        <v>0.66</v>
      </c>
      <c r="D50">
        <v>-0.16</v>
      </c>
      <c r="E50">
        <v>1.38</v>
      </c>
      <c r="F50">
        <v>1.68</v>
      </c>
    </row>
    <row r="51" spans="1:14" x14ac:dyDescent="0.3">
      <c r="A51" s="1">
        <v>3</v>
      </c>
      <c r="B51" t="s">
        <v>96</v>
      </c>
      <c r="C51">
        <v>0.66</v>
      </c>
      <c r="D51">
        <v>-0.16</v>
      </c>
      <c r="E51">
        <v>1.38</v>
      </c>
      <c r="F51">
        <v>1.68</v>
      </c>
    </row>
    <row r="52" spans="1:14" x14ac:dyDescent="0.3">
      <c r="A52" s="1">
        <v>4</v>
      </c>
      <c r="B52" t="s">
        <v>97</v>
      </c>
      <c r="C52">
        <v>0.61</v>
      </c>
      <c r="D52">
        <v>-0.19</v>
      </c>
      <c r="E52">
        <v>1.22</v>
      </c>
      <c r="F52">
        <v>1.56</v>
      </c>
    </row>
    <row r="54" spans="1:14" x14ac:dyDescent="0.3">
      <c r="B54" s="1" t="s">
        <v>98</v>
      </c>
      <c r="C54" s="1" t="s">
        <v>37</v>
      </c>
      <c r="D54" s="1" t="s">
        <v>38</v>
      </c>
      <c r="E54" s="1" t="s">
        <v>39</v>
      </c>
      <c r="F54" s="1" t="s">
        <v>40</v>
      </c>
    </row>
    <row r="55" spans="1:14" x14ac:dyDescent="0.3">
      <c r="A55" s="1">
        <v>0</v>
      </c>
      <c r="B55" t="s">
        <v>99</v>
      </c>
    </row>
    <row r="56" spans="1:14" x14ac:dyDescent="0.3">
      <c r="A56" s="1">
        <v>1</v>
      </c>
      <c r="B56" t="s">
        <v>100</v>
      </c>
    </row>
    <row r="57" spans="1:14" x14ac:dyDescent="0.3">
      <c r="A57" s="1">
        <v>2</v>
      </c>
      <c r="B57" t="s">
        <v>101</v>
      </c>
    </row>
    <row r="58" spans="1:14" x14ac:dyDescent="0.3">
      <c r="A58" s="1">
        <v>3</v>
      </c>
      <c r="B58" t="s">
        <v>102</v>
      </c>
    </row>
    <row r="60" spans="1:14" x14ac:dyDescent="0.3">
      <c r="B60" s="1" t="s">
        <v>103</v>
      </c>
      <c r="C60" s="1" t="s">
        <v>10914</v>
      </c>
      <c r="D60" s="1" t="s">
        <v>105</v>
      </c>
      <c r="E60" s="1" t="s">
        <v>106</v>
      </c>
      <c r="F60" s="1" t="s">
        <v>107</v>
      </c>
      <c r="I60" t="str">
        <f t="shared" ref="I60:I123" si="4">IF(AND(K60&gt; J60, L60&gt; K60, M60&gt; L60, N60&gt; M60), "pos_trend", IF(AND(K60&lt; J60, L60&lt; K60, M60&lt; L60, N60&lt; M60), "neg_trend", "N/A"))</f>
        <v>N/A</v>
      </c>
      <c r="J60" t="str">
        <f t="shared" ref="J60:J123" si="5">IFERROR(IF(TRIM(C60)="-", "N/A", IF(RIGHT(C60,1)=")",IF(RIGHT(C60,2)="T)",-1000000000000*VALUE(MID(C60,2,LEN(C60)-3)),IF(RIGHT(C60,2)="M)",-1000000*VALUE(MID(C60,2,LEN(C60)-3)),IF(RIGHT(C60,2)="B)",-1000000000*VALUE(MID(C60,2,LEN(C60)-3)),IF(RIGHT(C60,2)="k)",-1000*VALUE(MID(C60,2,LEN(C60)-3)),VALUE(SUBSTITUTE(C60,",","")))))),IF(RIGHT(C60,1)="T",1000000000000*VALUE(LEFT(C60,LEN(C60)-1)),IF(RIGHT(C60,1)="M",1000000*VALUE(LEFT(C60,LEN(C60)-1)),IF(RIGHT(C60,1)="B",1000000000*VALUE(LEFT(C60,LEN(C60)-1)),IF(RIGHT(C60,1)="%",0.01*VALUE(LEFT(C60,LEN(C60)-1)),IF(RIGHT(C60,1)="k",1000*VALUE(LEFT(C60,LEN(C60)-1)),VALUE(SUBSTITUTE(C60,",",""))))))))),"N/A")</f>
        <v>N/A</v>
      </c>
      <c r="K60" t="str">
        <f t="shared" ref="K60:K123" si="6">IFERROR(IF(TRIM(D60)="-", "N/A", IF(RIGHT(D60,1)=")",IF(RIGHT(D60,2)="T)",-1000000000000*VALUE(MID(D60,2,LEN(D60)-3)),IF(RIGHT(D60,2)="M)",-1000000*VALUE(MID(D60,2,LEN(D60)-3)),IF(RIGHT(D60,2)="B)",-1000000000*VALUE(MID(D60,2,LEN(D60)-3)),IF(RIGHT(D60,2)="k)",-1000*VALUE(MID(D60,2,LEN(D60)-3)),VALUE(SUBSTITUTE(D60,",","")))))),IF(RIGHT(D60,1)="T",1000000000000*VALUE(LEFT(D60,LEN(D60)-1)),IF(RIGHT(D60,1)="M",1000000*VALUE(LEFT(D60,LEN(D60)-1)),IF(RIGHT(D60,1)="B",1000000000*VALUE(LEFT(D60,LEN(D60)-1)),IF(RIGHT(D60,1)="%",0.01*VALUE(LEFT(D60,LEN(D60)-1)),IF(RIGHT(D60,1)="k",1000*VALUE(LEFT(D60,LEN(D60)-1)),VALUE(SUBSTITUTE(D60,",",""))))))))),"N/A")</f>
        <v>N/A</v>
      </c>
      <c r="L60" t="str">
        <f t="shared" ref="L60:L123" si="7">IFERROR(IF(TRIM(E60)="-", "N/A", IF(RIGHT(E60,1)=")",IF(RIGHT(E60,2)="T)",-1000000000000*VALUE(MID(E60,2,LEN(E60)-3)),IF(RIGHT(E60,2)="M)",-1000000*VALUE(MID(E60,2,LEN(E60)-3)),IF(RIGHT(E60,2)="B)",-1000000000*VALUE(MID(E60,2,LEN(E60)-3)),IF(RIGHT(E60,2)="k)",-1000*VALUE(MID(E60,2,LEN(E60)-3)),VALUE(SUBSTITUTE(E60,",","")))))),IF(RIGHT(E60,1)="T",1000000000000*VALUE(LEFT(E60,LEN(E60)-1)),IF(RIGHT(E60,1)="M",1000000*VALUE(LEFT(E60,LEN(E60)-1)),IF(RIGHT(E60,1)="B",1000000000*VALUE(LEFT(E60,LEN(E60)-1)),IF(RIGHT(E60,1)="%",0.01*VALUE(LEFT(E60,LEN(E60)-1)),IF(RIGHT(E60,1)="k",1000*VALUE(LEFT(E60,LEN(E60)-1)),VALUE(SUBSTITUTE(E60,",",""))))))))),"N/A")</f>
        <v>N/A</v>
      </c>
      <c r="M60" t="str">
        <f t="shared" ref="M60:M123" si="8">IFERROR(IF(TRIM(F60)="-", "N/A", IF(RIGHT(F60,1)=")",IF(RIGHT(F60,2)="T)",-1000000000000*VALUE(MID(F60,2,LEN(F60)-3)),IF(RIGHT(F60,2)="M)",-1000000*VALUE(MID(F60,2,LEN(F60)-3)),IF(RIGHT(F60,2)="B)",-1000000000*VALUE(MID(F60,2,LEN(F60)-3)),IF(RIGHT(F60,2)="k)",-1000*VALUE(MID(F60,2,LEN(F60)-3)),VALUE(SUBSTITUTE(F60,",","")))))),IF(RIGHT(F60,1)="T",1000000000000*VALUE(LEFT(F60,LEN(F60)-1)),IF(RIGHT(F60,1)="M",1000000*VALUE(LEFT(F60,LEN(F60)-1)),IF(RIGHT(F60,1)="B",1000000000*VALUE(LEFT(F60,LEN(F60)-1)),IF(RIGHT(F60,1)="%",0.01*VALUE(LEFT(F60,LEN(F60)-1)),IF(RIGHT(F60,1)="k",1000*VALUE(LEFT(F60,LEN(F60)-1)),VALUE(SUBSTITUTE(F60,",",""))))))))),"N/A")</f>
        <v>N/A</v>
      </c>
      <c r="N60" t="str">
        <f t="shared" ref="N60:N123" si="9">IFERROR(IF(TRIM(G60)="-", "N/A", IF(RIGHT(G60,1)=")",IF(RIGHT(G60,2)="T)",-1000000000000*VALUE(MID(G60,2,LEN(G60)-3)),IF(RIGHT(G60,2)="M)",-1000000*VALUE(MID(G60,2,LEN(G60)-3)),IF(RIGHT(G60,2)="B)",-1000000000*VALUE(MID(G60,2,LEN(G60)-3)),IF(RIGHT(G60,2)="k)",-1000*VALUE(MID(G60,2,LEN(G60)-3)),VALUE(SUBSTITUTE(G60,",","")))))),IF(RIGHT(G60,1)="T",1000000000000*VALUE(LEFT(G60,LEN(G60)-1)),IF(RIGHT(G60,1)="M",1000000*VALUE(LEFT(G60,LEN(G60)-1)),IF(RIGHT(G60,1)="B",1000000000*VALUE(LEFT(G60,LEN(G60)-1)),IF(RIGHT(G60,1)="%",0.01*VALUE(LEFT(G60,LEN(G60)-1)),IF(RIGHT(G60,1)="k",1000*VALUE(LEFT(G60,LEN(G60)-1)),VALUE(SUBSTITUTE(G60,",",""))))))))),"N/A")</f>
        <v>N/A</v>
      </c>
    </row>
    <row r="61" spans="1:14" x14ac:dyDescent="0.3">
      <c r="A61" s="1">
        <v>0</v>
      </c>
      <c r="B61" t="s">
        <v>108</v>
      </c>
      <c r="C61" t="s">
        <v>109</v>
      </c>
      <c r="F61">
        <v>0.19</v>
      </c>
      <c r="I61" t="str">
        <f t="shared" si="4"/>
        <v>N/A</v>
      </c>
      <c r="J61">
        <f t="shared" si="5"/>
        <v>0.2</v>
      </c>
      <c r="K61" t="str">
        <f t="shared" si="6"/>
        <v>N/A</v>
      </c>
      <c r="L61" t="str">
        <f t="shared" si="7"/>
        <v>N/A</v>
      </c>
      <c r="M61">
        <f t="shared" si="8"/>
        <v>0.19</v>
      </c>
      <c r="N61" t="str">
        <f t="shared" si="9"/>
        <v>N/A</v>
      </c>
    </row>
    <row r="62" spans="1:14" x14ac:dyDescent="0.3">
      <c r="A62" s="1">
        <v>1</v>
      </c>
      <c r="B62" t="s">
        <v>110</v>
      </c>
      <c r="C62" t="s">
        <v>10912</v>
      </c>
      <c r="F62">
        <v>0.22</v>
      </c>
      <c r="I62" t="str">
        <f t="shared" si="4"/>
        <v>N/A</v>
      </c>
      <c r="J62">
        <f t="shared" si="5"/>
        <v>0.33299999999999996</v>
      </c>
      <c r="K62" t="str">
        <f t="shared" si="6"/>
        <v>N/A</v>
      </c>
      <c r="L62" t="str">
        <f t="shared" si="7"/>
        <v>N/A</v>
      </c>
      <c r="M62">
        <f t="shared" si="8"/>
        <v>0.22</v>
      </c>
      <c r="N62" t="str">
        <f t="shared" si="9"/>
        <v>N/A</v>
      </c>
    </row>
    <row r="63" spans="1:14" x14ac:dyDescent="0.3">
      <c r="A63" s="1">
        <v>2</v>
      </c>
      <c r="B63" t="s">
        <v>112</v>
      </c>
      <c r="C63" t="s">
        <v>10915</v>
      </c>
      <c r="F63">
        <v>0.08</v>
      </c>
      <c r="I63" t="str">
        <f t="shared" si="4"/>
        <v>N/A</v>
      </c>
      <c r="J63">
        <f t="shared" si="5"/>
        <v>0.30199999999999999</v>
      </c>
      <c r="K63" t="str">
        <f t="shared" si="6"/>
        <v>N/A</v>
      </c>
      <c r="L63" t="str">
        <f t="shared" si="7"/>
        <v>N/A</v>
      </c>
      <c r="M63">
        <f t="shared" si="8"/>
        <v>0.08</v>
      </c>
      <c r="N63" t="str">
        <f t="shared" si="9"/>
        <v>N/A</v>
      </c>
    </row>
    <row r="64" spans="1:14" x14ac:dyDescent="0.3">
      <c r="A64" s="1">
        <v>3</v>
      </c>
      <c r="B64" t="s">
        <v>114</v>
      </c>
      <c r="C64" t="s">
        <v>10916</v>
      </c>
      <c r="F64">
        <v>0.12</v>
      </c>
      <c r="I64" t="str">
        <f t="shared" si="4"/>
        <v>N/A</v>
      </c>
      <c r="J64">
        <f t="shared" si="5"/>
        <v>0.217</v>
      </c>
      <c r="K64" t="str">
        <f t="shared" si="6"/>
        <v>N/A</v>
      </c>
      <c r="L64" t="str">
        <f t="shared" si="7"/>
        <v>N/A</v>
      </c>
      <c r="M64">
        <f t="shared" si="8"/>
        <v>0.12</v>
      </c>
      <c r="N64" t="str">
        <f t="shared" si="9"/>
        <v>N/A</v>
      </c>
    </row>
    <row r="65" spans="1:14" x14ac:dyDescent="0.3">
      <c r="A65" s="1">
        <v>4</v>
      </c>
      <c r="B65" t="s">
        <v>116</v>
      </c>
      <c r="C65" t="s">
        <v>109</v>
      </c>
      <c r="F65">
        <v>0.08</v>
      </c>
      <c r="I65" t="str">
        <f t="shared" si="4"/>
        <v>N/A</v>
      </c>
      <c r="J65">
        <f t="shared" si="5"/>
        <v>0.2</v>
      </c>
      <c r="K65" t="str">
        <f t="shared" si="6"/>
        <v>N/A</v>
      </c>
      <c r="L65" t="str">
        <f t="shared" si="7"/>
        <v>N/A</v>
      </c>
      <c r="M65">
        <f t="shared" si="8"/>
        <v>0.08</v>
      </c>
      <c r="N65" t="str">
        <f t="shared" si="9"/>
        <v>N/A</v>
      </c>
    </row>
    <row r="66" spans="1:14" x14ac:dyDescent="0.3">
      <c r="A66" s="1">
        <v>5</v>
      </c>
      <c r="B66" t="s">
        <v>118</v>
      </c>
      <c r="C66" t="s">
        <v>10917</v>
      </c>
      <c r="I66" t="str">
        <f t="shared" si="4"/>
        <v>N/A</v>
      </c>
      <c r="J66">
        <f t="shared" si="5"/>
        <v>0.35560000000000003</v>
      </c>
      <c r="K66" t="str">
        <f t="shared" si="6"/>
        <v>N/A</v>
      </c>
      <c r="L66" t="str">
        <f t="shared" si="7"/>
        <v>N/A</v>
      </c>
      <c r="M66" t="str">
        <f t="shared" si="8"/>
        <v>N/A</v>
      </c>
      <c r="N66" t="str">
        <f t="shared" si="9"/>
        <v>N/A</v>
      </c>
    </row>
    <row r="67" spans="1:14" x14ac:dyDescent="0.3">
      <c r="D67" t="s">
        <v>120</v>
      </c>
      <c r="E67" t="str">
        <f>C1</f>
        <v>Blucora, Inc. (BCOR)</v>
      </c>
      <c r="I67" t="str">
        <f t="shared" si="4"/>
        <v>N/A</v>
      </c>
      <c r="J67" t="str">
        <f t="shared" si="5"/>
        <v>N/A</v>
      </c>
      <c r="K67" t="str">
        <f t="shared" si="6"/>
        <v>N/A</v>
      </c>
      <c r="L67" t="str">
        <f t="shared" si="7"/>
        <v>N/A</v>
      </c>
      <c r="M67" t="str">
        <f t="shared" si="8"/>
        <v>N/A</v>
      </c>
      <c r="N67" t="str">
        <f t="shared" si="9"/>
        <v>N/A</v>
      </c>
    </row>
    <row r="68" spans="1:14" x14ac:dyDescent="0.3">
      <c r="A68" s="1">
        <v>0</v>
      </c>
      <c r="B68" t="s">
        <v>121</v>
      </c>
      <c r="C68" t="s">
        <v>10890</v>
      </c>
      <c r="D68" t="e">
        <f ca="1">AVERAGE(VALUE(INDIRECT("J"&amp;(MATCH(B68,B69:B500,0)+68))),VALUE(INDIRECT("J"&amp;(MATCH(B68,B69:B500,0)+79))),VALUE(INDIRECT("J"&amp;(MATCH(B68,B69:B500,0)+90))),VALUE(INDIRECT("J"&amp;(MATCH(B68,B69:B500,0)+101))))</f>
        <v>#VALUE!</v>
      </c>
      <c r="E68" t="e">
        <f t="shared" ref="E68:E76" ca="1" si="10">IF(AND(C68&lt;&gt;"",D68&lt;&gt;0),IF(VALUE(J68)&gt;VALUE(K68),"above average","below average"),"no data")</f>
        <v>#VALUE!</v>
      </c>
      <c r="I68" t="str">
        <f t="shared" ca="1" si="4"/>
        <v>N/A</v>
      </c>
      <c r="J68">
        <f t="shared" si="5"/>
        <v>898280000</v>
      </c>
      <c r="K68" t="str">
        <f t="shared" ca="1" si="6"/>
        <v>N/A</v>
      </c>
      <c r="L68" t="str">
        <f t="shared" ca="1" si="7"/>
        <v>N/A</v>
      </c>
      <c r="M68" t="str">
        <f t="shared" si="8"/>
        <v>N/A</v>
      </c>
      <c r="N68" t="str">
        <f t="shared" si="9"/>
        <v>N/A</v>
      </c>
    </row>
    <row r="69" spans="1:14" x14ac:dyDescent="0.3">
      <c r="A69" s="1">
        <v>1</v>
      </c>
      <c r="B69" t="s">
        <v>122</v>
      </c>
      <c r="D69" t="e">
        <f ca="1">AVERAGE(VALUE(INDIRECT("J"&amp;(MATCH(B69,B70:B501,0)+69))),VALUE(INDIRECT("J"&amp;(MATCH(B69,B70:B501,0)+80))),VALUE(INDIRECT("J"&amp;(MATCH(B69,B70:B501,0)+91))),VALUE(INDIRECT("J"&amp;(MATCH(B69,B70:B501,0)+102))))</f>
        <v>#VALUE!</v>
      </c>
      <c r="E69" t="e">
        <f t="shared" ca="1" si="10"/>
        <v>#VALUE!</v>
      </c>
      <c r="I69" t="str">
        <f t="shared" ca="1" si="4"/>
        <v>N/A</v>
      </c>
      <c r="J69" t="str">
        <f t="shared" si="5"/>
        <v>N/A</v>
      </c>
      <c r="K69" t="str">
        <f t="shared" ca="1" si="6"/>
        <v>N/A</v>
      </c>
      <c r="L69" t="str">
        <f t="shared" ca="1" si="7"/>
        <v>N/A</v>
      </c>
      <c r="M69" t="str">
        <f t="shared" si="8"/>
        <v>N/A</v>
      </c>
      <c r="N69" t="str">
        <f t="shared" si="9"/>
        <v>N/A</v>
      </c>
    </row>
    <row r="70" spans="1:14" x14ac:dyDescent="0.3">
      <c r="A70" s="1">
        <v>2</v>
      </c>
      <c r="B70" t="s">
        <v>123</v>
      </c>
      <c r="C70" t="s">
        <v>10892</v>
      </c>
      <c r="D70" t="e">
        <f ca="1">AVERAGE(VALUE(INDIRECT("J"&amp;(MATCH(B70,B71:B502,0)+70))),VALUE(INDIRECT("J"&amp;(MATCH(B70,B71:B502,0)+81))),VALUE(INDIRECT("J"&amp;(MATCH(B70,B71:B502,0)+92))),VALUE(INDIRECT("J"&amp;(MATCH(B70,B71:B502,0)+103))))</f>
        <v>#VALUE!</v>
      </c>
      <c r="E70" t="e">
        <f t="shared" ca="1" si="10"/>
        <v>#VALUE!</v>
      </c>
      <c r="F70" t="e">
        <f t="shared" ref="F70:F76" ca="1" si="11">IF(E70="above average",LOWER(TRIM(IF(ISNUMBER(VALUE(RIGHT(B70,1))),REPLACE(B70,LEN(B70),1,""),B70))),"")</f>
        <v>#VALUE!</v>
      </c>
      <c r="G70" t="e">
        <f ca="1">IFERROR(LEFT(F70,FIND("(",F70) - 2),F70)</f>
        <v>#VALUE!</v>
      </c>
      <c r="I70" t="str">
        <f t="shared" ca="1" si="4"/>
        <v>N/A</v>
      </c>
      <c r="J70">
        <f t="shared" si="5"/>
        <v>-15.23</v>
      </c>
      <c r="K70" t="str">
        <f t="shared" ca="1" si="6"/>
        <v>N/A</v>
      </c>
      <c r="L70" t="str">
        <f t="shared" ca="1" si="7"/>
        <v>N/A</v>
      </c>
      <c r="M70" t="str">
        <f t="shared" ca="1" si="8"/>
        <v>N/A</v>
      </c>
      <c r="N70" t="str">
        <f t="shared" ca="1" si="9"/>
        <v>N/A</v>
      </c>
    </row>
    <row r="71" spans="1:14" x14ac:dyDescent="0.3">
      <c r="A71" s="1">
        <v>3</v>
      </c>
      <c r="B71" t="s">
        <v>124</v>
      </c>
      <c r="C71" t="s">
        <v>10918</v>
      </c>
      <c r="D71" t="e">
        <f ca="1">AVERAGE(VALUE(INDIRECT("J"&amp;(MATCH(B71,B72:B503,0)+71))),VALUE(INDIRECT("J"&amp;(MATCH(B71,B72:B503,0)+82))),VALUE(INDIRECT("J"&amp;(MATCH(B71,B72:B503,0)+93))),VALUE(INDIRECT("J"&amp;(MATCH(B71,B72:B503,0)+104))))</f>
        <v>#VALUE!</v>
      </c>
      <c r="E71" t="e">
        <f t="shared" ca="1" si="10"/>
        <v>#VALUE!</v>
      </c>
      <c r="F71" t="e">
        <f t="shared" ca="1" si="11"/>
        <v>#VALUE!</v>
      </c>
      <c r="G71" t="e">
        <f t="shared" ref="G71:G76" ca="1" si="12">IF(F71&lt;&gt;"", G70 &amp; ", " &amp; IFERROR(LEFT(F71,FIND("(",F71) - 2),F71),G70)</f>
        <v>#VALUE!</v>
      </c>
      <c r="I71" t="str">
        <f t="shared" ca="1" si="4"/>
        <v>N/A</v>
      </c>
      <c r="J71">
        <f t="shared" si="5"/>
        <v>12.44</v>
      </c>
      <c r="K71" t="str">
        <f t="shared" ca="1" si="6"/>
        <v>N/A</v>
      </c>
      <c r="L71" t="str">
        <f t="shared" ca="1" si="7"/>
        <v>N/A</v>
      </c>
      <c r="M71" t="str">
        <f t="shared" ca="1" si="8"/>
        <v>N/A</v>
      </c>
      <c r="N71" t="str">
        <f t="shared" ca="1" si="9"/>
        <v>N/A</v>
      </c>
    </row>
    <row r="72" spans="1:14" x14ac:dyDescent="0.3">
      <c r="A72" s="1">
        <v>4</v>
      </c>
      <c r="B72" t="s">
        <v>126</v>
      </c>
      <c r="C72" t="s">
        <v>1763</v>
      </c>
      <c r="D72" t="e">
        <f ca="1">AVERAGE(VALUE(INDIRECT("J"&amp;(MATCH(B72,B73:B504,0)+72))),VALUE(INDIRECT("J"&amp;(MATCH(B72,B73:B504,0)+83))),VALUE(INDIRECT("J"&amp;(MATCH(B72,B73:B504,0)+94))),VALUE(INDIRECT("J"&amp;(MATCH(B72,B73:B504,0)+105))))</f>
        <v>#VALUE!</v>
      </c>
      <c r="E72" t="e">
        <f t="shared" ca="1" si="10"/>
        <v>#VALUE!</v>
      </c>
      <c r="F72" t="e">
        <f t="shared" ca="1" si="11"/>
        <v>#VALUE!</v>
      </c>
      <c r="G72" t="e">
        <f t="shared" ca="1" si="12"/>
        <v>#VALUE!</v>
      </c>
      <c r="I72" t="str">
        <f t="shared" ca="1" si="4"/>
        <v>N/A</v>
      </c>
      <c r="J72">
        <f t="shared" si="5"/>
        <v>0.75</v>
      </c>
      <c r="K72" t="str">
        <f t="shared" ca="1" si="6"/>
        <v>N/A</v>
      </c>
      <c r="L72" t="str">
        <f t="shared" ca="1" si="7"/>
        <v>N/A</v>
      </c>
      <c r="M72" t="str">
        <f t="shared" ca="1" si="8"/>
        <v>N/A</v>
      </c>
      <c r="N72" t="str">
        <f t="shared" ca="1" si="9"/>
        <v>N/A</v>
      </c>
    </row>
    <row r="73" spans="1:14" x14ac:dyDescent="0.3">
      <c r="A73" s="1">
        <v>5</v>
      </c>
      <c r="B73" t="s">
        <v>128</v>
      </c>
      <c r="C73" t="s">
        <v>10919</v>
      </c>
      <c r="D73" t="e">
        <f ca="1">AVERAGE(VALUE(INDIRECT("J"&amp;(MATCH(B73,B74:B505,0)+73))),VALUE(INDIRECT("J"&amp;(MATCH(B73,B74:B505,0)+84))),VALUE(INDIRECT("J"&amp;(MATCH(B73,B74:B505,0)+95))),VALUE(INDIRECT("J"&amp;(MATCH(B73,B74:B505,0)+106))))</f>
        <v>#VALUE!</v>
      </c>
      <c r="E73" t="e">
        <f t="shared" ca="1" si="10"/>
        <v>#VALUE!</v>
      </c>
      <c r="F73" t="e">
        <f t="shared" ca="1" si="11"/>
        <v>#VALUE!</v>
      </c>
      <c r="G73" t="e">
        <f t="shared" ca="1" si="12"/>
        <v>#VALUE!</v>
      </c>
      <c r="I73" t="str">
        <f t="shared" ca="1" si="4"/>
        <v>N/A</v>
      </c>
      <c r="J73">
        <f t="shared" si="5"/>
        <v>1.9</v>
      </c>
      <c r="K73" t="str">
        <f t="shared" ca="1" si="6"/>
        <v>N/A</v>
      </c>
      <c r="L73" t="str">
        <f t="shared" ca="1" si="7"/>
        <v>N/A</v>
      </c>
      <c r="M73" t="str">
        <f t="shared" ca="1" si="8"/>
        <v>N/A</v>
      </c>
      <c r="N73" t="str">
        <f t="shared" ca="1" si="9"/>
        <v>N/A</v>
      </c>
    </row>
    <row r="74" spans="1:14" x14ac:dyDescent="0.3">
      <c r="A74" s="1">
        <v>6</v>
      </c>
      <c r="B74" t="s">
        <v>130</v>
      </c>
      <c r="C74" t="s">
        <v>1088</v>
      </c>
      <c r="D74" t="e">
        <f ca="1">AVERAGE(VALUE(INDIRECT("J"&amp;(MATCH(B74,B75:B506,0)+74))),VALUE(INDIRECT("J"&amp;(MATCH(B74,B75:B506,0)+85))),VALUE(INDIRECT("J"&amp;(MATCH(B74,B75:B506,0)+96))),VALUE(INDIRECT("J"&amp;(MATCH(B74,B75:B506,0)+107))))</f>
        <v>#VALUE!</v>
      </c>
      <c r="E74" t="e">
        <f t="shared" ca="1" si="10"/>
        <v>#VALUE!</v>
      </c>
      <c r="F74" t="e">
        <f t="shared" ca="1" si="11"/>
        <v>#VALUE!</v>
      </c>
      <c r="G74" t="e">
        <f t="shared" ca="1" si="12"/>
        <v>#VALUE!</v>
      </c>
      <c r="I74" t="str">
        <f t="shared" ca="1" si="4"/>
        <v>N/A</v>
      </c>
      <c r="J74">
        <f t="shared" si="5"/>
        <v>1.76</v>
      </c>
      <c r="K74" t="str">
        <f t="shared" ca="1" si="6"/>
        <v>N/A</v>
      </c>
      <c r="L74" t="str">
        <f t="shared" ca="1" si="7"/>
        <v>N/A</v>
      </c>
      <c r="M74" t="str">
        <f t="shared" ca="1" si="8"/>
        <v>N/A</v>
      </c>
      <c r="N74" t="str">
        <f t="shared" ca="1" si="9"/>
        <v>N/A</v>
      </c>
    </row>
    <row r="75" spans="1:14" x14ac:dyDescent="0.3">
      <c r="A75" s="1">
        <v>7</v>
      </c>
      <c r="B75" t="s">
        <v>132</v>
      </c>
      <c r="D75" t="e">
        <f ca="1">AVERAGE(VALUE(INDIRECT("J"&amp;(MATCH(B75,B76:B507,0)+75))),VALUE(INDIRECT("J"&amp;(MATCH(B75,B76:B507,0)+86))),VALUE(INDIRECT("J"&amp;(MATCH(B75,B76:B507,0)+97))),VALUE(INDIRECT("J"&amp;(MATCH(B75,B76:B507,0)+108))))</f>
        <v>#VALUE!</v>
      </c>
      <c r="E75" t="e">
        <f t="shared" ca="1" si="10"/>
        <v>#VALUE!</v>
      </c>
      <c r="F75" t="e">
        <f t="shared" ca="1" si="11"/>
        <v>#VALUE!</v>
      </c>
      <c r="G75" t="e">
        <f t="shared" ca="1" si="12"/>
        <v>#VALUE!</v>
      </c>
      <c r="I75" t="str">
        <f t="shared" ca="1" si="4"/>
        <v>N/A</v>
      </c>
      <c r="J75" t="str">
        <f t="shared" si="5"/>
        <v>N/A</v>
      </c>
      <c r="K75" t="str">
        <f t="shared" ca="1" si="6"/>
        <v>N/A</v>
      </c>
      <c r="L75" t="str">
        <f t="shared" ca="1" si="7"/>
        <v>N/A</v>
      </c>
      <c r="M75" t="str">
        <f t="shared" ca="1" si="8"/>
        <v>N/A</v>
      </c>
      <c r="N75" t="str">
        <f t="shared" ca="1" si="9"/>
        <v>N/A</v>
      </c>
    </row>
    <row r="76" spans="1:14" x14ac:dyDescent="0.3">
      <c r="A76" s="1">
        <v>8</v>
      </c>
      <c r="B76" t="s">
        <v>133</v>
      </c>
      <c r="D76" t="e">
        <f ca="1">AVERAGE(VALUE(INDIRECT("J"&amp;(MATCH(B76,B77:B508,0)+76))),VALUE(INDIRECT("J"&amp;(MATCH(B76,B77:B508,0)+87))),VALUE(INDIRECT("J"&amp;(MATCH(B76,B77:B508,0)+98))),VALUE(INDIRECT("J"&amp;(MATCH(B76,B77:B508,0)+109))))</f>
        <v>#VALUE!</v>
      </c>
      <c r="E76" t="e">
        <f t="shared" ca="1" si="10"/>
        <v>#VALUE!</v>
      </c>
      <c r="F76" t="e">
        <f t="shared" ca="1" si="11"/>
        <v>#VALUE!</v>
      </c>
      <c r="G76" t="e">
        <f t="shared" ca="1" si="12"/>
        <v>#VALUE!</v>
      </c>
      <c r="I76" t="str">
        <f t="shared" ca="1" si="4"/>
        <v>N/A</v>
      </c>
      <c r="J76" t="str">
        <f t="shared" si="5"/>
        <v>N/A</v>
      </c>
      <c r="K76" t="str">
        <f t="shared" ca="1" si="6"/>
        <v>N/A</v>
      </c>
      <c r="L76" t="str">
        <f t="shared" ca="1" si="7"/>
        <v>N/A</v>
      </c>
      <c r="M76" t="str">
        <f t="shared" ca="1" si="8"/>
        <v>N/A</v>
      </c>
      <c r="N76" t="str">
        <f t="shared" ca="1" si="9"/>
        <v>N/A</v>
      </c>
    </row>
    <row r="77" spans="1:14" x14ac:dyDescent="0.3">
      <c r="F77" t="e">
        <f ca="1">IF(F76="",IF(F75="",IF(F74="",IF(F73="",IF(F72="",IF(F71="",IFERROR(LEFT(F70,FIND("(",F70) - 2),F70),IFERROR(LEFT(F71,FIND("(",F71) - 2),F71)),IFERROR(LEFT(F72,FIND("(",F72) - 2),F72)),IFERROR(LEFT(F73,FIND("(",F73) - 2),F73)),IFERROR(LEFT(F74,FIND("(",F74) - 2),F74)),IFERROR(LEFT(F75,FIND("(",F75) - 2),F75)),IFERROR(LEFT(F76,FIND("(",F76) - 2),F76))</f>
        <v>#VALUE!</v>
      </c>
      <c r="G77" t="e">
        <f ca="1">TRIM(IF(LEFT(G76,1)=",",REPLACE(G76,1,1,""),SUBSTITUTE(G76,F77, "and " &amp; F77)))</f>
        <v>#VALUE!</v>
      </c>
      <c r="I77" t="str">
        <f t="shared" ca="1" si="4"/>
        <v>N/A</v>
      </c>
      <c r="J77" t="str">
        <f t="shared" si="5"/>
        <v>N/A</v>
      </c>
      <c r="K77" t="str">
        <f t="shared" si="6"/>
        <v>N/A</v>
      </c>
      <c r="L77" t="str">
        <f t="shared" si="7"/>
        <v>N/A</v>
      </c>
      <c r="M77" t="str">
        <f t="shared" ca="1" si="8"/>
        <v>N/A</v>
      </c>
      <c r="N77" t="str">
        <f t="shared" ca="1" si="9"/>
        <v>N/A</v>
      </c>
    </row>
    <row r="78" spans="1:14" x14ac:dyDescent="0.3">
      <c r="A78" s="1">
        <v>0</v>
      </c>
      <c r="B78" t="s">
        <v>134</v>
      </c>
      <c r="C78" t="s">
        <v>135</v>
      </c>
      <c r="D78" t="str">
        <f ca="1">IF(COUNTIF(E70:E76,"=above average")&gt;0,"There are some indications that "&amp;D1&amp;" may be overvalued. The company has a higher " &amp; G77 &amp; " than the comparable average", "Inconclusive")</f>
        <v>Inconclusive</v>
      </c>
      <c r="I78" t="str">
        <f t="shared" ca="1" si="4"/>
        <v>N/A</v>
      </c>
      <c r="J78" t="str">
        <f t="shared" si="5"/>
        <v>N/A</v>
      </c>
      <c r="K78" t="str">
        <f t="shared" ca="1" si="6"/>
        <v>N/A</v>
      </c>
      <c r="L78" t="str">
        <f t="shared" si="7"/>
        <v>N/A</v>
      </c>
      <c r="M78" t="str">
        <f t="shared" si="8"/>
        <v>N/A</v>
      </c>
      <c r="N78" t="str">
        <f t="shared" si="9"/>
        <v>N/A</v>
      </c>
    </row>
    <row r="79" spans="1:14" x14ac:dyDescent="0.3">
      <c r="A79" s="1">
        <v>1</v>
      </c>
      <c r="B79" t="s">
        <v>136</v>
      </c>
      <c r="C79" t="s">
        <v>137</v>
      </c>
      <c r="I79" t="str">
        <f t="shared" si="4"/>
        <v>N/A</v>
      </c>
      <c r="J79" t="str">
        <f t="shared" si="5"/>
        <v>N/A</v>
      </c>
      <c r="K79" t="str">
        <f t="shared" si="6"/>
        <v>N/A</v>
      </c>
      <c r="L79" t="str">
        <f t="shared" si="7"/>
        <v>N/A</v>
      </c>
      <c r="M79" t="str">
        <f t="shared" si="8"/>
        <v>N/A</v>
      </c>
      <c r="N79" t="str">
        <f t="shared" si="9"/>
        <v>N/A</v>
      </c>
    </row>
    <row r="80" spans="1:14" x14ac:dyDescent="0.3">
      <c r="I80" t="str">
        <f t="shared" si="4"/>
        <v>N/A</v>
      </c>
      <c r="J80" t="str">
        <f t="shared" si="5"/>
        <v>N/A</v>
      </c>
      <c r="K80" t="str">
        <f t="shared" si="6"/>
        <v>N/A</v>
      </c>
      <c r="L80" t="str">
        <f t="shared" si="7"/>
        <v>N/A</v>
      </c>
      <c r="M80" t="str">
        <f t="shared" si="8"/>
        <v>N/A</v>
      </c>
      <c r="N80" t="str">
        <f t="shared" si="9"/>
        <v>N/A</v>
      </c>
    </row>
    <row r="81" spans="1:14" x14ac:dyDescent="0.3">
      <c r="A81" s="1">
        <v>0</v>
      </c>
      <c r="B81" t="s">
        <v>138</v>
      </c>
      <c r="C81" t="s">
        <v>10920</v>
      </c>
      <c r="F81" t="e">
        <f t="shared" ref="F81:F87" ca="1" si="13">IF(E70="below average",LOWER(TRIM(IF(ISNUMBER(VALUE(RIGHT(B70,1))),REPLACE(B70,LEN(B70),1,""),B70))),"")</f>
        <v>#VALUE!</v>
      </c>
      <c r="G81" t="e">
        <f ca="1">IFERROR(LEFT(F81,FIND("(",F81) - 2),F81)</f>
        <v>#VALUE!</v>
      </c>
      <c r="I81" t="str">
        <f t="shared" ca="1" si="4"/>
        <v>N/A</v>
      </c>
      <c r="J81">
        <f t="shared" si="5"/>
        <v>-0.1211</v>
      </c>
      <c r="K81" t="str">
        <f t="shared" si="6"/>
        <v>N/A</v>
      </c>
      <c r="L81" t="str">
        <f t="shared" si="7"/>
        <v>N/A</v>
      </c>
      <c r="M81" t="str">
        <f t="shared" ca="1" si="8"/>
        <v>N/A</v>
      </c>
      <c r="N81" t="str">
        <f t="shared" ca="1" si="9"/>
        <v>N/A</v>
      </c>
    </row>
    <row r="82" spans="1:14" x14ac:dyDescent="0.3">
      <c r="A82" s="1">
        <v>1</v>
      </c>
      <c r="B82" t="s">
        <v>140</v>
      </c>
      <c r="C82" t="s">
        <v>9819</v>
      </c>
      <c r="F82" t="e">
        <f t="shared" ca="1" si="13"/>
        <v>#VALUE!</v>
      </c>
      <c r="G82" t="e">
        <f t="shared" ref="G82:G87" ca="1" si="14">IF(F82&lt;&gt;"", G81 &amp; ", " &amp; IFERROR(LEFT(F82,FIND("(",F82) - 2),F82),G81)</f>
        <v>#VALUE!</v>
      </c>
      <c r="I82" t="str">
        <f t="shared" ca="1" si="4"/>
        <v>N/A</v>
      </c>
      <c r="J82">
        <f t="shared" si="5"/>
        <v>0.1018</v>
      </c>
      <c r="K82" t="str">
        <f t="shared" si="6"/>
        <v>N/A</v>
      </c>
      <c r="L82" t="str">
        <f t="shared" si="7"/>
        <v>N/A</v>
      </c>
      <c r="M82" t="str">
        <f t="shared" ca="1" si="8"/>
        <v>N/A</v>
      </c>
      <c r="N82" t="str">
        <f t="shared" ca="1" si="9"/>
        <v>N/A</v>
      </c>
    </row>
    <row r="83" spans="1:14" x14ac:dyDescent="0.3">
      <c r="F83" t="e">
        <f t="shared" ca="1" si="13"/>
        <v>#VALUE!</v>
      </c>
      <c r="G83" t="e">
        <f t="shared" ca="1" si="14"/>
        <v>#VALUE!</v>
      </c>
      <c r="I83" t="str">
        <f t="shared" ca="1" si="4"/>
        <v>N/A</v>
      </c>
      <c r="J83" t="str">
        <f t="shared" si="5"/>
        <v>N/A</v>
      </c>
      <c r="K83" t="str">
        <f t="shared" si="6"/>
        <v>N/A</v>
      </c>
      <c r="L83" t="str">
        <f t="shared" si="7"/>
        <v>N/A</v>
      </c>
      <c r="M83" t="str">
        <f t="shared" ca="1" si="8"/>
        <v>N/A</v>
      </c>
      <c r="N83" t="str">
        <f t="shared" ca="1" si="9"/>
        <v>N/A</v>
      </c>
    </row>
    <row r="84" spans="1:14" x14ac:dyDescent="0.3">
      <c r="A84" s="1">
        <v>0</v>
      </c>
      <c r="B84" t="s">
        <v>142</v>
      </c>
      <c r="C84" t="s">
        <v>10921</v>
      </c>
      <c r="F84" t="e">
        <f t="shared" ca="1" si="13"/>
        <v>#VALUE!</v>
      </c>
      <c r="G84" t="e">
        <f t="shared" ca="1" si="14"/>
        <v>#VALUE!</v>
      </c>
      <c r="I84" t="str">
        <f t="shared" ca="1" si="4"/>
        <v>N/A</v>
      </c>
      <c r="J84">
        <f t="shared" si="5"/>
        <v>2.6200000000000001E-2</v>
      </c>
      <c r="K84" t="str">
        <f t="shared" si="6"/>
        <v>N/A</v>
      </c>
      <c r="L84" t="str">
        <f t="shared" si="7"/>
        <v>N/A</v>
      </c>
      <c r="M84" t="str">
        <f t="shared" ca="1" si="8"/>
        <v>N/A</v>
      </c>
      <c r="N84" t="str">
        <f t="shared" ca="1" si="9"/>
        <v>N/A</v>
      </c>
    </row>
    <row r="85" spans="1:14" x14ac:dyDescent="0.3">
      <c r="A85" s="1">
        <v>1</v>
      </c>
      <c r="B85" t="s">
        <v>144</v>
      </c>
      <c r="C85" t="s">
        <v>1402</v>
      </c>
      <c r="F85" t="e">
        <f t="shared" ca="1" si="13"/>
        <v>#VALUE!</v>
      </c>
      <c r="G85" t="e">
        <f t="shared" ca="1" si="14"/>
        <v>#VALUE!</v>
      </c>
      <c r="I85" t="str">
        <f t="shared" ca="1" si="4"/>
        <v>N/A</v>
      </c>
      <c r="J85">
        <f t="shared" si="5"/>
        <v>1.7299999999999999E-2</v>
      </c>
      <c r="K85" t="str">
        <f t="shared" si="6"/>
        <v>N/A</v>
      </c>
      <c r="L85" t="str">
        <f t="shared" si="7"/>
        <v>N/A</v>
      </c>
      <c r="M85" t="str">
        <f t="shared" ca="1" si="8"/>
        <v>N/A</v>
      </c>
      <c r="N85" t="str">
        <f t="shared" ca="1" si="9"/>
        <v>N/A</v>
      </c>
    </row>
    <row r="86" spans="1:14" x14ac:dyDescent="0.3">
      <c r="F86" t="e">
        <f t="shared" ca="1" si="13"/>
        <v>#VALUE!</v>
      </c>
      <c r="G86" t="e">
        <f t="shared" ca="1" si="14"/>
        <v>#VALUE!</v>
      </c>
      <c r="I86" t="str">
        <f t="shared" ca="1" si="4"/>
        <v>N/A</v>
      </c>
      <c r="J86" t="str">
        <f t="shared" si="5"/>
        <v>N/A</v>
      </c>
      <c r="K86" t="str">
        <f t="shared" si="6"/>
        <v>N/A</v>
      </c>
      <c r="L86" t="str">
        <f t="shared" si="7"/>
        <v>N/A</v>
      </c>
      <c r="M86" t="str">
        <f t="shared" ca="1" si="8"/>
        <v>N/A</v>
      </c>
      <c r="N86" t="str">
        <f t="shared" ca="1" si="9"/>
        <v>N/A</v>
      </c>
    </row>
    <row r="87" spans="1:14" x14ac:dyDescent="0.3">
      <c r="A87" s="1">
        <v>0</v>
      </c>
      <c r="B87" t="s">
        <v>146</v>
      </c>
      <c r="C87" t="s">
        <v>10922</v>
      </c>
      <c r="F87" t="e">
        <f t="shared" ca="1" si="13"/>
        <v>#VALUE!</v>
      </c>
      <c r="G87" t="e">
        <f t="shared" ca="1" si="14"/>
        <v>#VALUE!</v>
      </c>
      <c r="I87" t="str">
        <f t="shared" ca="1" si="4"/>
        <v>N/A</v>
      </c>
      <c r="J87">
        <f t="shared" si="5"/>
        <v>472520000</v>
      </c>
      <c r="K87" t="str">
        <f t="shared" si="6"/>
        <v>N/A</v>
      </c>
      <c r="L87" t="str">
        <f t="shared" si="7"/>
        <v>N/A</v>
      </c>
      <c r="M87" t="str">
        <f t="shared" ca="1" si="8"/>
        <v>N/A</v>
      </c>
      <c r="N87" t="str">
        <f t="shared" ca="1" si="9"/>
        <v>N/A</v>
      </c>
    </row>
    <row r="88" spans="1:14" x14ac:dyDescent="0.3">
      <c r="A88" s="1">
        <v>1</v>
      </c>
      <c r="B88" t="s">
        <v>147</v>
      </c>
      <c r="C88" t="s">
        <v>10923</v>
      </c>
      <c r="F88" t="e">
        <f ca="1">IF(F87="",IF(F86="",IF(F85="",IF(F84="",IF(F83="",IF(F82="",IFERROR(LEFT(F81,FIND("(",F81) - 2),F81),IFERROR(LEFT(F82,FIND("(",F82) - 2),F82)),IFERROR(LEFT(F83,FIND("(",F83) - 2),F83)),IFERROR(LEFT(F84,FIND("(",F84) - 2),F84)),IFERROR(LEFT(F85,FIND("(",F85) - 2),F85)),IFERROR(LEFT(F86,FIND("(",F86) - 2),F86)),IFERROR(LEFT(F87,FIND("(",F87) - 2),F87))</f>
        <v>#VALUE!</v>
      </c>
      <c r="G88" t="e">
        <f ca="1">TRIM(IF(LEFT(G87,1)=",",REPLACE(G87,1,1,""),SUBSTITUTE(G87,F88, "and " &amp; F88)))</f>
        <v>#VALUE!</v>
      </c>
      <c r="I88" t="str">
        <f t="shared" ca="1" si="4"/>
        <v>N/A</v>
      </c>
      <c r="J88">
        <f t="shared" si="5"/>
        <v>11.32</v>
      </c>
      <c r="K88" t="str">
        <f t="shared" si="6"/>
        <v>N/A</v>
      </c>
      <c r="L88" t="str">
        <f t="shared" si="7"/>
        <v>N/A</v>
      </c>
      <c r="M88" t="str">
        <f t="shared" ca="1" si="8"/>
        <v>N/A</v>
      </c>
      <c r="N88" t="str">
        <f t="shared" ca="1" si="9"/>
        <v>N/A</v>
      </c>
    </row>
    <row r="89" spans="1:14" x14ac:dyDescent="0.3">
      <c r="A89" s="1">
        <v>2</v>
      </c>
      <c r="B89" t="s">
        <v>149</v>
      </c>
      <c r="C89" t="s">
        <v>330</v>
      </c>
      <c r="D89" t="str">
        <f ca="1">IF(COUNTIF(E70:E76,"=below average")&gt;0,"There are some indications that "&amp;D1&amp;" may be undervalued. The company has a lower " &amp; G88 &amp; " than the comparable average", "Inconclusive")</f>
        <v>Inconclusive</v>
      </c>
      <c r="I89" t="str">
        <f t="shared" ca="1" si="4"/>
        <v>N/A</v>
      </c>
      <c r="J89">
        <f t="shared" si="5"/>
        <v>0.1</v>
      </c>
      <c r="K89" t="str">
        <f t="shared" ca="1" si="6"/>
        <v>N/A</v>
      </c>
      <c r="L89" t="str">
        <f t="shared" si="7"/>
        <v>N/A</v>
      </c>
      <c r="M89" t="str">
        <f t="shared" si="8"/>
        <v>N/A</v>
      </c>
      <c r="N89" t="str">
        <f t="shared" si="9"/>
        <v>N/A</v>
      </c>
    </row>
    <row r="90" spans="1:14" x14ac:dyDescent="0.3">
      <c r="A90" s="1">
        <v>3</v>
      </c>
      <c r="B90" t="s">
        <v>151</v>
      </c>
      <c r="C90" t="s">
        <v>10924</v>
      </c>
      <c r="I90" t="str">
        <f t="shared" si="4"/>
        <v>N/A</v>
      </c>
      <c r="J90">
        <f t="shared" si="5"/>
        <v>232740000</v>
      </c>
      <c r="K90" t="str">
        <f t="shared" si="6"/>
        <v>N/A</v>
      </c>
      <c r="L90" t="str">
        <f t="shared" si="7"/>
        <v>N/A</v>
      </c>
      <c r="M90" t="str">
        <f t="shared" si="8"/>
        <v>N/A</v>
      </c>
      <c r="N90" t="str">
        <f t="shared" si="9"/>
        <v>N/A</v>
      </c>
    </row>
    <row r="91" spans="1:14" x14ac:dyDescent="0.3">
      <c r="A91" s="1">
        <v>4</v>
      </c>
      <c r="B91" t="s">
        <v>153</v>
      </c>
      <c r="C91" t="s">
        <v>10925</v>
      </c>
      <c r="I91" t="str">
        <f t="shared" si="4"/>
        <v>N/A</v>
      </c>
      <c r="J91">
        <f t="shared" si="5"/>
        <v>84970000</v>
      </c>
      <c r="K91" t="str">
        <f t="shared" si="6"/>
        <v>N/A</v>
      </c>
      <c r="L91" t="str">
        <f t="shared" si="7"/>
        <v>N/A</v>
      </c>
      <c r="M91" t="str">
        <f t="shared" si="8"/>
        <v>N/A</v>
      </c>
      <c r="N91" t="str">
        <f t="shared" si="9"/>
        <v>N/A</v>
      </c>
    </row>
    <row r="92" spans="1:14" x14ac:dyDescent="0.3">
      <c r="A92" s="1">
        <v>5</v>
      </c>
      <c r="B92" t="s">
        <v>155</v>
      </c>
      <c r="C92" t="s">
        <v>10000</v>
      </c>
      <c r="I92" t="str">
        <f t="shared" si="4"/>
        <v>N/A</v>
      </c>
      <c r="J92">
        <f t="shared" si="5"/>
        <v>8400000</v>
      </c>
      <c r="K92" t="str">
        <f t="shared" si="6"/>
        <v>N/A</v>
      </c>
      <c r="L92" t="str">
        <f t="shared" si="7"/>
        <v>N/A</v>
      </c>
      <c r="M92" t="str">
        <f t="shared" si="8"/>
        <v>N/A</v>
      </c>
      <c r="N92" t="str">
        <f t="shared" si="9"/>
        <v>N/A</v>
      </c>
    </row>
    <row r="93" spans="1:14" x14ac:dyDescent="0.3">
      <c r="A93" s="1">
        <v>6</v>
      </c>
      <c r="B93" t="s">
        <v>157</v>
      </c>
      <c r="C93" t="s">
        <v>10893</v>
      </c>
      <c r="I93" t="str">
        <f t="shared" si="4"/>
        <v>N/A</v>
      </c>
      <c r="J93">
        <f t="shared" si="5"/>
        <v>-1.37</v>
      </c>
      <c r="K93" t="str">
        <f t="shared" si="6"/>
        <v>N/A</v>
      </c>
      <c r="L93" t="str">
        <f t="shared" si="7"/>
        <v>N/A</v>
      </c>
      <c r="M93" t="str">
        <f t="shared" si="8"/>
        <v>N/A</v>
      </c>
      <c r="N93" t="str">
        <f t="shared" si="9"/>
        <v>N/A</v>
      </c>
    </row>
    <row r="94" spans="1:14" x14ac:dyDescent="0.3">
      <c r="A94" s="1">
        <v>7</v>
      </c>
      <c r="B94" t="s">
        <v>158</v>
      </c>
      <c r="C94" t="s">
        <v>10926</v>
      </c>
      <c r="I94" t="str">
        <f t="shared" si="4"/>
        <v>N/A</v>
      </c>
      <c r="J94">
        <f t="shared" si="5"/>
        <v>0.34899999999999998</v>
      </c>
      <c r="K94" t="str">
        <f t="shared" si="6"/>
        <v>N/A</v>
      </c>
      <c r="L94" t="str">
        <f t="shared" si="7"/>
        <v>N/A</v>
      </c>
      <c r="M94" t="str">
        <f t="shared" si="8"/>
        <v>N/A</v>
      </c>
      <c r="N94" t="str">
        <f t="shared" si="9"/>
        <v>N/A</v>
      </c>
    </row>
    <row r="95" spans="1:14" x14ac:dyDescent="0.3">
      <c r="I95" t="str">
        <f t="shared" si="4"/>
        <v>N/A</v>
      </c>
      <c r="J95" t="str">
        <f t="shared" si="5"/>
        <v>N/A</v>
      </c>
      <c r="K95" t="str">
        <f t="shared" si="6"/>
        <v>N/A</v>
      </c>
      <c r="L95" t="str">
        <f t="shared" si="7"/>
        <v>N/A</v>
      </c>
      <c r="M95" t="str">
        <f t="shared" si="8"/>
        <v>N/A</v>
      </c>
      <c r="N95" t="str">
        <f t="shared" si="9"/>
        <v>N/A</v>
      </c>
    </row>
    <row r="96" spans="1:14" x14ac:dyDescent="0.3">
      <c r="A96" s="1">
        <v>0</v>
      </c>
      <c r="B96" t="s">
        <v>159</v>
      </c>
      <c r="C96" t="s">
        <v>10927</v>
      </c>
      <c r="I96" t="str">
        <f t="shared" si="4"/>
        <v>N/A</v>
      </c>
      <c r="J96">
        <f t="shared" si="5"/>
        <v>74770000</v>
      </c>
      <c r="K96" t="str">
        <f t="shared" si="6"/>
        <v>N/A</v>
      </c>
      <c r="L96" t="str">
        <f t="shared" si="7"/>
        <v>N/A</v>
      </c>
      <c r="M96" t="str">
        <f t="shared" si="8"/>
        <v>N/A</v>
      </c>
      <c r="N96" t="str">
        <f t="shared" si="9"/>
        <v>N/A</v>
      </c>
    </row>
    <row r="97" spans="1:14" x14ac:dyDescent="0.3">
      <c r="A97" s="1">
        <v>1</v>
      </c>
      <c r="B97" t="s">
        <v>161</v>
      </c>
      <c r="C97" t="s">
        <v>9436</v>
      </c>
      <c r="I97" t="str">
        <f t="shared" si="4"/>
        <v>N/A</v>
      </c>
      <c r="J97">
        <f t="shared" si="5"/>
        <v>1.74</v>
      </c>
      <c r="K97" t="str">
        <f t="shared" si="6"/>
        <v>N/A</v>
      </c>
      <c r="L97" t="str">
        <f t="shared" si="7"/>
        <v>N/A</v>
      </c>
      <c r="M97" t="str">
        <f t="shared" si="8"/>
        <v>N/A</v>
      </c>
      <c r="N97" t="str">
        <f t="shared" si="9"/>
        <v>N/A</v>
      </c>
    </row>
    <row r="98" spans="1:14" x14ac:dyDescent="0.3">
      <c r="A98" s="1">
        <v>2</v>
      </c>
      <c r="B98" t="s">
        <v>163</v>
      </c>
      <c r="C98" t="s">
        <v>10928</v>
      </c>
      <c r="I98" t="str">
        <f t="shared" si="4"/>
        <v>N/A</v>
      </c>
      <c r="J98">
        <f t="shared" si="5"/>
        <v>380170000</v>
      </c>
      <c r="K98" t="str">
        <f t="shared" si="6"/>
        <v>N/A</v>
      </c>
      <c r="L98" t="str">
        <f t="shared" si="7"/>
        <v>N/A</v>
      </c>
      <c r="M98" t="str">
        <f t="shared" si="8"/>
        <v>N/A</v>
      </c>
      <c r="N98" t="str">
        <f t="shared" si="9"/>
        <v>N/A</v>
      </c>
    </row>
    <row r="99" spans="1:14" x14ac:dyDescent="0.3">
      <c r="A99" s="1">
        <v>3</v>
      </c>
      <c r="B99" t="s">
        <v>165</v>
      </c>
      <c r="C99" t="s">
        <v>10929</v>
      </c>
      <c r="I99" t="str">
        <f t="shared" si="4"/>
        <v>N/A</v>
      </c>
      <c r="J99">
        <f t="shared" si="5"/>
        <v>72.930000000000007</v>
      </c>
      <c r="K99" t="str">
        <f t="shared" si="6"/>
        <v>N/A</v>
      </c>
      <c r="L99" t="str">
        <f t="shared" si="7"/>
        <v>N/A</v>
      </c>
      <c r="M99" t="str">
        <f t="shared" si="8"/>
        <v>N/A</v>
      </c>
      <c r="N99" t="str">
        <f t="shared" si="9"/>
        <v>N/A</v>
      </c>
    </row>
    <row r="100" spans="1:14" x14ac:dyDescent="0.3">
      <c r="A100" s="1">
        <v>4</v>
      </c>
      <c r="B100" t="s">
        <v>167</v>
      </c>
      <c r="C100" t="s">
        <v>10579</v>
      </c>
      <c r="I100" t="str">
        <f t="shared" si="4"/>
        <v>N/A</v>
      </c>
      <c r="J100">
        <f t="shared" si="5"/>
        <v>1.89</v>
      </c>
      <c r="K100" t="str">
        <f t="shared" si="6"/>
        <v>N/A</v>
      </c>
      <c r="L100" t="str">
        <f t="shared" si="7"/>
        <v>N/A</v>
      </c>
      <c r="M100" t="str">
        <f t="shared" si="8"/>
        <v>N/A</v>
      </c>
      <c r="N100" t="str">
        <f t="shared" si="9"/>
        <v>N/A</v>
      </c>
    </row>
    <row r="101" spans="1:14" x14ac:dyDescent="0.3">
      <c r="A101" s="1">
        <v>5</v>
      </c>
      <c r="B101" t="s">
        <v>169</v>
      </c>
      <c r="C101" t="s">
        <v>10930</v>
      </c>
      <c r="I101" t="str">
        <f t="shared" si="4"/>
        <v>N/A</v>
      </c>
      <c r="J101">
        <f t="shared" si="5"/>
        <v>11.86</v>
      </c>
      <c r="K101" t="str">
        <f t="shared" si="6"/>
        <v>N/A</v>
      </c>
      <c r="L101" t="str">
        <f t="shared" si="7"/>
        <v>N/A</v>
      </c>
      <c r="M101" t="str">
        <f t="shared" si="8"/>
        <v>N/A</v>
      </c>
      <c r="N101" t="str">
        <f t="shared" si="9"/>
        <v>N/A</v>
      </c>
    </row>
    <row r="102" spans="1:14" x14ac:dyDescent="0.3">
      <c r="I102" t="str">
        <f t="shared" si="4"/>
        <v>N/A</v>
      </c>
      <c r="J102" t="str">
        <f t="shared" si="5"/>
        <v>N/A</v>
      </c>
      <c r="K102" t="str">
        <f t="shared" si="6"/>
        <v>N/A</v>
      </c>
      <c r="L102" t="str">
        <f t="shared" si="7"/>
        <v>N/A</v>
      </c>
      <c r="M102" t="str">
        <f t="shared" si="8"/>
        <v>N/A</v>
      </c>
      <c r="N102" t="str">
        <f t="shared" si="9"/>
        <v>N/A</v>
      </c>
    </row>
    <row r="103" spans="1:14" x14ac:dyDescent="0.3">
      <c r="A103" s="1">
        <v>0</v>
      </c>
      <c r="B103" t="s">
        <v>171</v>
      </c>
      <c r="C103" t="s">
        <v>9170</v>
      </c>
      <c r="I103" t="str">
        <f t="shared" si="4"/>
        <v>N/A</v>
      </c>
      <c r="J103">
        <f t="shared" si="5"/>
        <v>59650000</v>
      </c>
      <c r="K103" t="str">
        <f t="shared" si="6"/>
        <v>N/A</v>
      </c>
      <c r="L103" t="str">
        <f t="shared" si="7"/>
        <v>N/A</v>
      </c>
      <c r="M103" t="str">
        <f t="shared" si="8"/>
        <v>N/A</v>
      </c>
      <c r="N103" t="str">
        <f t="shared" si="9"/>
        <v>N/A</v>
      </c>
    </row>
    <row r="104" spans="1:14" x14ac:dyDescent="0.3">
      <c r="A104" s="1">
        <v>1</v>
      </c>
      <c r="B104" t="s">
        <v>173</v>
      </c>
      <c r="C104" t="s">
        <v>10931</v>
      </c>
      <c r="I104" t="str">
        <f t="shared" si="4"/>
        <v>N/A</v>
      </c>
      <c r="J104">
        <f t="shared" si="5"/>
        <v>193520000</v>
      </c>
      <c r="K104" t="str">
        <f t="shared" si="6"/>
        <v>N/A</v>
      </c>
      <c r="L104" t="str">
        <f t="shared" si="7"/>
        <v>N/A</v>
      </c>
      <c r="M104" t="str">
        <f t="shared" si="8"/>
        <v>N/A</v>
      </c>
      <c r="N104" t="str">
        <f t="shared" si="9"/>
        <v>N/A</v>
      </c>
    </row>
    <row r="105" spans="1:14" x14ac:dyDescent="0.3">
      <c r="I105" t="str">
        <f t="shared" si="4"/>
        <v>N/A</v>
      </c>
      <c r="J105" t="str">
        <f t="shared" si="5"/>
        <v>N/A</v>
      </c>
      <c r="K105" t="str">
        <f t="shared" si="6"/>
        <v>N/A</v>
      </c>
      <c r="L105" t="str">
        <f t="shared" si="7"/>
        <v>N/A</v>
      </c>
      <c r="M105" t="str">
        <f t="shared" si="8"/>
        <v>N/A</v>
      </c>
      <c r="N105" t="str">
        <f t="shared" si="9"/>
        <v>N/A</v>
      </c>
    </row>
    <row r="106" spans="1:14" x14ac:dyDescent="0.3">
      <c r="A106" s="1">
        <v>0</v>
      </c>
      <c r="B106" t="s">
        <v>23</v>
      </c>
      <c r="C106" t="s">
        <v>10891</v>
      </c>
      <c r="I106" t="str">
        <f t="shared" si="4"/>
        <v>N/A</v>
      </c>
      <c r="J106">
        <f t="shared" si="5"/>
        <v>-0.59</v>
      </c>
      <c r="K106" t="str">
        <f t="shared" si="6"/>
        <v>N/A</v>
      </c>
      <c r="L106" t="str">
        <f t="shared" si="7"/>
        <v>N/A</v>
      </c>
      <c r="M106" t="str">
        <f t="shared" si="8"/>
        <v>N/A</v>
      </c>
      <c r="N106" t="str">
        <f t="shared" si="9"/>
        <v>N/A</v>
      </c>
    </row>
    <row r="107" spans="1:14" x14ac:dyDescent="0.3">
      <c r="A107" s="1">
        <v>1</v>
      </c>
      <c r="B107" t="s">
        <v>175</v>
      </c>
      <c r="C107" t="s">
        <v>10932</v>
      </c>
      <c r="I107" t="str">
        <f t="shared" si="4"/>
        <v>N/A</v>
      </c>
      <c r="J107">
        <f t="shared" si="5"/>
        <v>0.64549999999999996</v>
      </c>
      <c r="K107" t="str">
        <f t="shared" si="6"/>
        <v>N/A</v>
      </c>
      <c r="L107" t="str">
        <f t="shared" si="7"/>
        <v>N/A</v>
      </c>
      <c r="M107" t="str">
        <f t="shared" si="8"/>
        <v>N/A</v>
      </c>
      <c r="N107" t="str">
        <f t="shared" si="9"/>
        <v>N/A</v>
      </c>
    </row>
    <row r="108" spans="1:14" x14ac:dyDescent="0.3">
      <c r="A108" s="1">
        <v>2</v>
      </c>
      <c r="B108" t="s">
        <v>177</v>
      </c>
      <c r="C108" t="s">
        <v>178</v>
      </c>
      <c r="I108" t="str">
        <f t="shared" si="4"/>
        <v>N/A</v>
      </c>
      <c r="J108">
        <f t="shared" si="5"/>
        <v>0.14019999999999999</v>
      </c>
      <c r="K108" t="str">
        <f t="shared" si="6"/>
        <v>N/A</v>
      </c>
      <c r="L108" t="str">
        <f t="shared" si="7"/>
        <v>N/A</v>
      </c>
      <c r="M108" t="str">
        <f t="shared" si="8"/>
        <v>N/A</v>
      </c>
      <c r="N108" t="str">
        <f t="shared" si="9"/>
        <v>N/A</v>
      </c>
    </row>
    <row r="109" spans="1:14" x14ac:dyDescent="0.3">
      <c r="A109" s="1">
        <v>3</v>
      </c>
      <c r="B109" t="s">
        <v>179</v>
      </c>
      <c r="C109" t="s">
        <v>10933</v>
      </c>
      <c r="I109" t="str">
        <f t="shared" si="4"/>
        <v>N/A</v>
      </c>
      <c r="J109">
        <f t="shared" si="5"/>
        <v>22.5</v>
      </c>
      <c r="K109" t="str">
        <f t="shared" si="6"/>
        <v>N/A</v>
      </c>
      <c r="L109" t="str">
        <f t="shared" si="7"/>
        <v>N/A</v>
      </c>
      <c r="M109" t="str">
        <f t="shared" si="8"/>
        <v>N/A</v>
      </c>
      <c r="N109" t="str">
        <f t="shared" si="9"/>
        <v>N/A</v>
      </c>
    </row>
    <row r="110" spans="1:14" x14ac:dyDescent="0.3">
      <c r="A110" s="1">
        <v>4</v>
      </c>
      <c r="B110" t="s">
        <v>181</v>
      </c>
      <c r="C110" t="s">
        <v>10934</v>
      </c>
      <c r="I110" t="str">
        <f t="shared" si="4"/>
        <v>N/A</v>
      </c>
      <c r="J110">
        <f t="shared" si="5"/>
        <v>9.64</v>
      </c>
      <c r="K110" t="str">
        <f t="shared" si="6"/>
        <v>N/A</v>
      </c>
      <c r="L110" t="str">
        <f t="shared" si="7"/>
        <v>N/A</v>
      </c>
      <c r="M110" t="str">
        <f t="shared" si="8"/>
        <v>N/A</v>
      </c>
      <c r="N110" t="str">
        <f t="shared" si="9"/>
        <v>N/A</v>
      </c>
    </row>
    <row r="111" spans="1:14" x14ac:dyDescent="0.3">
      <c r="A111" s="1">
        <v>5</v>
      </c>
      <c r="B111" t="s">
        <v>183</v>
      </c>
      <c r="C111" t="s">
        <v>10935</v>
      </c>
      <c r="I111" t="str">
        <f t="shared" si="4"/>
        <v>N/A</v>
      </c>
      <c r="J111">
        <f t="shared" si="5"/>
        <v>20.79</v>
      </c>
      <c r="K111" t="str">
        <f t="shared" si="6"/>
        <v>N/A</v>
      </c>
      <c r="L111" t="str">
        <f t="shared" si="7"/>
        <v>N/A</v>
      </c>
      <c r="M111" t="str">
        <f t="shared" si="8"/>
        <v>N/A</v>
      </c>
      <c r="N111" t="str">
        <f t="shared" si="9"/>
        <v>N/A</v>
      </c>
    </row>
    <row r="112" spans="1:14" x14ac:dyDescent="0.3">
      <c r="A112" s="1">
        <v>6</v>
      </c>
      <c r="B112" t="s">
        <v>185</v>
      </c>
      <c r="C112" t="s">
        <v>10936</v>
      </c>
      <c r="I112" t="str">
        <f t="shared" si="4"/>
        <v>N/A</v>
      </c>
      <c r="J112">
        <f t="shared" si="5"/>
        <v>18.05</v>
      </c>
      <c r="K112" t="str">
        <f t="shared" si="6"/>
        <v>N/A</v>
      </c>
      <c r="L112" t="str">
        <f t="shared" si="7"/>
        <v>N/A</v>
      </c>
      <c r="M112" t="str">
        <f t="shared" si="8"/>
        <v>N/A</v>
      </c>
      <c r="N112" t="str">
        <f t="shared" si="9"/>
        <v>N/A</v>
      </c>
    </row>
    <row r="113" spans="1:14" x14ac:dyDescent="0.3">
      <c r="I113" t="str">
        <f t="shared" si="4"/>
        <v>N/A</v>
      </c>
      <c r="J113" t="str">
        <f t="shared" si="5"/>
        <v>N/A</v>
      </c>
      <c r="K113" t="str">
        <f t="shared" si="6"/>
        <v>N/A</v>
      </c>
      <c r="L113" t="str">
        <f t="shared" si="7"/>
        <v>N/A</v>
      </c>
      <c r="M113" t="str">
        <f t="shared" si="8"/>
        <v>N/A</v>
      </c>
      <c r="N113" t="str">
        <f t="shared" si="9"/>
        <v>N/A</v>
      </c>
    </row>
    <row r="114" spans="1:14" x14ac:dyDescent="0.3">
      <c r="A114" s="1">
        <v>0</v>
      </c>
      <c r="B114" t="s">
        <v>187</v>
      </c>
      <c r="C114" t="s">
        <v>10937</v>
      </c>
      <c r="I114" t="str">
        <f t="shared" si="4"/>
        <v>N/A</v>
      </c>
      <c r="J114">
        <f t="shared" si="5"/>
        <v>618240</v>
      </c>
      <c r="K114" t="str">
        <f t="shared" si="6"/>
        <v>N/A</v>
      </c>
      <c r="L114" t="str">
        <f t="shared" si="7"/>
        <v>N/A</v>
      </c>
      <c r="M114" t="str">
        <f t="shared" si="8"/>
        <v>N/A</v>
      </c>
      <c r="N114" t="str">
        <f t="shared" si="9"/>
        <v>N/A</v>
      </c>
    </row>
    <row r="115" spans="1:14" x14ac:dyDescent="0.3">
      <c r="A115" s="1">
        <v>1</v>
      </c>
      <c r="B115" t="s">
        <v>189</v>
      </c>
      <c r="C115" t="s">
        <v>10938</v>
      </c>
      <c r="I115" t="str">
        <f t="shared" si="4"/>
        <v>N/A</v>
      </c>
      <c r="J115">
        <f t="shared" si="5"/>
        <v>402480</v>
      </c>
      <c r="K115" t="str">
        <f t="shared" si="6"/>
        <v>N/A</v>
      </c>
      <c r="L115" t="str">
        <f t="shared" si="7"/>
        <v>N/A</v>
      </c>
      <c r="M115" t="str">
        <f t="shared" si="8"/>
        <v>N/A</v>
      </c>
      <c r="N115" t="str">
        <f t="shared" si="9"/>
        <v>N/A</v>
      </c>
    </row>
    <row r="116" spans="1:14" x14ac:dyDescent="0.3">
      <c r="A116" s="1">
        <v>2</v>
      </c>
      <c r="B116" t="s">
        <v>191</v>
      </c>
      <c r="C116" t="s">
        <v>10939</v>
      </c>
      <c r="I116" t="str">
        <f t="shared" si="4"/>
        <v>N/A</v>
      </c>
      <c r="J116">
        <f t="shared" si="5"/>
        <v>42980000</v>
      </c>
      <c r="K116" t="str">
        <f t="shared" si="6"/>
        <v>N/A</v>
      </c>
      <c r="L116" t="str">
        <f t="shared" si="7"/>
        <v>N/A</v>
      </c>
      <c r="M116" t="str">
        <f t="shared" si="8"/>
        <v>N/A</v>
      </c>
      <c r="N116" t="str">
        <f t="shared" si="9"/>
        <v>N/A</v>
      </c>
    </row>
    <row r="117" spans="1:14" x14ac:dyDescent="0.3">
      <c r="A117" s="1">
        <v>3</v>
      </c>
      <c r="B117" t="s">
        <v>193</v>
      </c>
      <c r="C117" t="s">
        <v>10088</v>
      </c>
      <c r="I117" t="str">
        <f t="shared" si="4"/>
        <v>N/A</v>
      </c>
      <c r="J117">
        <f t="shared" si="5"/>
        <v>40290000</v>
      </c>
      <c r="K117" t="str">
        <f t="shared" si="6"/>
        <v>N/A</v>
      </c>
      <c r="L117" t="str">
        <f t="shared" si="7"/>
        <v>N/A</v>
      </c>
      <c r="M117" t="str">
        <f t="shared" si="8"/>
        <v>N/A</v>
      </c>
      <c r="N117" t="str">
        <f t="shared" si="9"/>
        <v>N/A</v>
      </c>
    </row>
    <row r="118" spans="1:14" x14ac:dyDescent="0.3">
      <c r="A118" s="1">
        <v>4</v>
      </c>
      <c r="B118" t="s">
        <v>195</v>
      </c>
      <c r="C118" t="s">
        <v>10940</v>
      </c>
      <c r="I118" t="str">
        <f t="shared" si="4"/>
        <v>N/A</v>
      </c>
      <c r="J118">
        <f t="shared" si="5"/>
        <v>5.5300000000000002E-2</v>
      </c>
      <c r="K118" t="str">
        <f t="shared" si="6"/>
        <v>N/A</v>
      </c>
      <c r="L118" t="str">
        <f t="shared" si="7"/>
        <v>N/A</v>
      </c>
      <c r="M118" t="str">
        <f t="shared" si="8"/>
        <v>N/A</v>
      </c>
      <c r="N118" t="str">
        <f t="shared" si="9"/>
        <v>N/A</v>
      </c>
    </row>
    <row r="119" spans="1:14" x14ac:dyDescent="0.3">
      <c r="A119" s="1">
        <v>5</v>
      </c>
      <c r="B119" t="s">
        <v>197</v>
      </c>
      <c r="C119" t="s">
        <v>10941</v>
      </c>
      <c r="I119" t="str">
        <f t="shared" si="4"/>
        <v>N/A</v>
      </c>
      <c r="J119">
        <f t="shared" si="5"/>
        <v>0.86</v>
      </c>
      <c r="K119" t="str">
        <f t="shared" si="6"/>
        <v>N/A</v>
      </c>
      <c r="L119" t="str">
        <f t="shared" si="7"/>
        <v>N/A</v>
      </c>
      <c r="M119" t="str">
        <f t="shared" si="8"/>
        <v>N/A</v>
      </c>
      <c r="N119" t="str">
        <f t="shared" si="9"/>
        <v>N/A</v>
      </c>
    </row>
    <row r="120" spans="1:14" x14ac:dyDescent="0.3">
      <c r="A120" s="1">
        <v>6</v>
      </c>
      <c r="B120" t="s">
        <v>199</v>
      </c>
      <c r="C120" t="s">
        <v>3269</v>
      </c>
      <c r="I120" t="str">
        <f t="shared" si="4"/>
        <v>N/A</v>
      </c>
      <c r="J120">
        <f t="shared" si="5"/>
        <v>2510000</v>
      </c>
      <c r="K120" t="str">
        <f t="shared" si="6"/>
        <v>N/A</v>
      </c>
      <c r="L120" t="str">
        <f t="shared" si="7"/>
        <v>N/A</v>
      </c>
      <c r="M120" t="str">
        <f t="shared" si="8"/>
        <v>N/A</v>
      </c>
      <c r="N120" t="str">
        <f t="shared" si="9"/>
        <v>N/A</v>
      </c>
    </row>
    <row r="121" spans="1:14" x14ac:dyDescent="0.3">
      <c r="A121" s="1">
        <v>7</v>
      </c>
      <c r="B121" t="s">
        <v>201</v>
      </c>
      <c r="C121" t="s">
        <v>7088</v>
      </c>
      <c r="I121" t="str">
        <f t="shared" si="4"/>
        <v>N/A</v>
      </c>
      <c r="J121">
        <f t="shared" si="5"/>
        <v>2.59</v>
      </c>
      <c r="K121" t="str">
        <f t="shared" si="6"/>
        <v>N/A</v>
      </c>
      <c r="L121" t="str">
        <f t="shared" si="7"/>
        <v>N/A</v>
      </c>
      <c r="M121" t="str">
        <f t="shared" si="8"/>
        <v>N/A</v>
      </c>
      <c r="N121" t="str">
        <f t="shared" si="9"/>
        <v>N/A</v>
      </c>
    </row>
    <row r="122" spans="1:14" x14ac:dyDescent="0.3">
      <c r="A122" s="1">
        <v>8</v>
      </c>
      <c r="B122" t="s">
        <v>203</v>
      </c>
      <c r="C122" t="s">
        <v>10942</v>
      </c>
      <c r="I122" t="str">
        <f t="shared" si="4"/>
        <v>N/A</v>
      </c>
      <c r="J122">
        <f t="shared" si="5"/>
        <v>8.2500000000000004E-2</v>
      </c>
      <c r="K122" t="str">
        <f t="shared" si="6"/>
        <v>N/A</v>
      </c>
      <c r="L122" t="str">
        <f t="shared" si="7"/>
        <v>N/A</v>
      </c>
      <c r="M122" t="str">
        <f t="shared" si="8"/>
        <v>N/A</v>
      </c>
      <c r="N122" t="str">
        <f t="shared" si="9"/>
        <v>N/A</v>
      </c>
    </row>
    <row r="123" spans="1:14" x14ac:dyDescent="0.3">
      <c r="A123" s="1">
        <v>9</v>
      </c>
      <c r="B123" t="s">
        <v>205</v>
      </c>
      <c r="C123" t="s">
        <v>9201</v>
      </c>
      <c r="I123" t="str">
        <f t="shared" si="4"/>
        <v>N/A</v>
      </c>
      <c r="J123">
        <f t="shared" si="5"/>
        <v>1470000</v>
      </c>
      <c r="K123" t="str">
        <f t="shared" si="6"/>
        <v>N/A</v>
      </c>
      <c r="L123" t="str">
        <f t="shared" si="7"/>
        <v>N/A</v>
      </c>
      <c r="M123" t="str">
        <f t="shared" si="8"/>
        <v>N/A</v>
      </c>
      <c r="N123" t="str">
        <f t="shared" si="9"/>
        <v>N/A</v>
      </c>
    </row>
    <row r="124" spans="1:14" x14ac:dyDescent="0.3">
      <c r="I124" t="str">
        <f t="shared" ref="I124:I187" si="15">IF(AND(K124&gt; J124, L124&gt; K124, M124&gt; L124, N124&gt; M124), "pos_trend", IF(AND(K124&lt; J124, L124&lt; K124, M124&lt; L124, N124&lt; M124), "neg_trend", "N/A"))</f>
        <v>N/A</v>
      </c>
      <c r="J124" t="str">
        <f t="shared" ref="J124:J187" si="16">IFERROR(IF(TRIM(C124)="-", "N/A", IF(RIGHT(C124,1)=")",IF(RIGHT(C124,2)="T)",-1000000000000*VALUE(MID(C124,2,LEN(C124)-3)),IF(RIGHT(C124,2)="M)",-1000000*VALUE(MID(C124,2,LEN(C124)-3)),IF(RIGHT(C124,2)="B)",-1000000000*VALUE(MID(C124,2,LEN(C124)-3)),IF(RIGHT(C124,2)="k)",-1000*VALUE(MID(C124,2,LEN(C124)-3)),VALUE(SUBSTITUTE(C124,",","")))))),IF(RIGHT(C124,1)="T",1000000000000*VALUE(LEFT(C124,LEN(C124)-1)),IF(RIGHT(C124,1)="M",1000000*VALUE(LEFT(C124,LEN(C124)-1)),IF(RIGHT(C124,1)="B",1000000000*VALUE(LEFT(C124,LEN(C124)-1)),IF(RIGHT(C124,1)="%",0.01*VALUE(LEFT(C124,LEN(C124)-1)),IF(RIGHT(C124,1)="k",1000*VALUE(LEFT(C124,LEN(C124)-1)),VALUE(SUBSTITUTE(C124,",",""))))))))),"N/A")</f>
        <v>N/A</v>
      </c>
      <c r="K124" t="str">
        <f t="shared" ref="K124:K187" si="17">IFERROR(IF(TRIM(D124)="-", "N/A", IF(RIGHT(D124,1)=")",IF(RIGHT(D124,2)="T)",-1000000000000*VALUE(MID(D124,2,LEN(D124)-3)),IF(RIGHT(D124,2)="M)",-1000000*VALUE(MID(D124,2,LEN(D124)-3)),IF(RIGHT(D124,2)="B)",-1000000000*VALUE(MID(D124,2,LEN(D124)-3)),IF(RIGHT(D124,2)="k)",-1000*VALUE(MID(D124,2,LEN(D124)-3)),VALUE(SUBSTITUTE(D124,",","")))))),IF(RIGHT(D124,1)="T",1000000000000*VALUE(LEFT(D124,LEN(D124)-1)),IF(RIGHT(D124,1)="M",1000000*VALUE(LEFT(D124,LEN(D124)-1)),IF(RIGHT(D124,1)="B",1000000000*VALUE(LEFT(D124,LEN(D124)-1)),IF(RIGHT(D124,1)="%",0.01*VALUE(LEFT(D124,LEN(D124)-1)),IF(RIGHT(D124,1)="k",1000*VALUE(LEFT(D124,LEN(D124)-1)),VALUE(SUBSTITUTE(D124,",",""))))))))),"N/A")</f>
        <v>N/A</v>
      </c>
      <c r="L124" t="str">
        <f t="shared" ref="L124:L187" si="18">IFERROR(IF(TRIM(E124)="-", "N/A", IF(RIGHT(E124,1)=")",IF(RIGHT(E124,2)="T)",-1000000000000*VALUE(MID(E124,2,LEN(E124)-3)),IF(RIGHT(E124,2)="M)",-1000000*VALUE(MID(E124,2,LEN(E124)-3)),IF(RIGHT(E124,2)="B)",-1000000000*VALUE(MID(E124,2,LEN(E124)-3)),IF(RIGHT(E124,2)="k)",-1000*VALUE(MID(E124,2,LEN(E124)-3)),VALUE(SUBSTITUTE(E124,",","")))))),IF(RIGHT(E124,1)="T",1000000000000*VALUE(LEFT(E124,LEN(E124)-1)),IF(RIGHT(E124,1)="M",1000000*VALUE(LEFT(E124,LEN(E124)-1)),IF(RIGHT(E124,1)="B",1000000000*VALUE(LEFT(E124,LEN(E124)-1)),IF(RIGHT(E124,1)="%",0.01*VALUE(LEFT(E124,LEN(E124)-1)),IF(RIGHT(E124,1)="k",1000*VALUE(LEFT(E124,LEN(E124)-1)),VALUE(SUBSTITUTE(E124,",",""))))))))),"N/A")</f>
        <v>N/A</v>
      </c>
      <c r="M124" t="str">
        <f t="shared" ref="M124:M187" si="19">IFERROR(IF(TRIM(F124)="-", "N/A", IF(RIGHT(F124,1)=")",IF(RIGHT(F124,2)="T)",-1000000000000*VALUE(MID(F124,2,LEN(F124)-3)),IF(RIGHT(F124,2)="M)",-1000000*VALUE(MID(F124,2,LEN(F124)-3)),IF(RIGHT(F124,2)="B)",-1000000000*VALUE(MID(F124,2,LEN(F124)-3)),IF(RIGHT(F124,2)="k)",-1000*VALUE(MID(F124,2,LEN(F124)-3)),VALUE(SUBSTITUTE(F124,",","")))))),IF(RIGHT(F124,1)="T",1000000000000*VALUE(LEFT(F124,LEN(F124)-1)),IF(RIGHT(F124,1)="M",1000000*VALUE(LEFT(F124,LEN(F124)-1)),IF(RIGHT(F124,1)="B",1000000000*VALUE(LEFT(F124,LEN(F124)-1)),IF(RIGHT(F124,1)="%",0.01*VALUE(LEFT(F124,LEN(F124)-1)),IF(RIGHT(F124,1)="k",1000*VALUE(LEFT(F124,LEN(F124)-1)),VALUE(SUBSTITUTE(F124,",",""))))))))),"N/A")</f>
        <v>N/A</v>
      </c>
      <c r="N124" t="str">
        <f t="shared" ref="N124:N187" si="20">IFERROR(IF(TRIM(G124)="-", "N/A", IF(RIGHT(G124,1)=")",IF(RIGHT(G124,2)="T)",-1000000000000*VALUE(MID(G124,2,LEN(G124)-3)),IF(RIGHT(G124,2)="M)",-1000000*VALUE(MID(G124,2,LEN(G124)-3)),IF(RIGHT(G124,2)="B)",-1000000000*VALUE(MID(G124,2,LEN(G124)-3)),IF(RIGHT(G124,2)="k)",-1000*VALUE(MID(G124,2,LEN(G124)-3)),VALUE(SUBSTITUTE(G124,",","")))))),IF(RIGHT(G124,1)="T",1000000000000*VALUE(LEFT(G124,LEN(G124)-1)),IF(RIGHT(G124,1)="M",1000000*VALUE(LEFT(G124,LEN(G124)-1)),IF(RIGHT(G124,1)="B",1000000000*VALUE(LEFT(G124,LEN(G124)-1)),IF(RIGHT(G124,1)="%",0.01*VALUE(LEFT(G124,LEN(G124)-1)),IF(RIGHT(G124,1)="k",1000*VALUE(LEFT(G124,LEN(G124)-1)),VALUE(SUBSTITUTE(G124,",",""))))))))),"N/A")</f>
        <v>N/A</v>
      </c>
    </row>
    <row r="125" spans="1:14" x14ac:dyDescent="0.3">
      <c r="A125" s="1">
        <v>0</v>
      </c>
      <c r="B125" t="s">
        <v>207</v>
      </c>
      <c r="I125" t="str">
        <f t="shared" si="15"/>
        <v>N/A</v>
      </c>
      <c r="J125" t="str">
        <f t="shared" si="16"/>
        <v>N/A</v>
      </c>
      <c r="K125" t="str">
        <f t="shared" si="17"/>
        <v>N/A</v>
      </c>
      <c r="L125" t="str">
        <f t="shared" si="18"/>
        <v>N/A</v>
      </c>
      <c r="M125" t="str">
        <f t="shared" si="19"/>
        <v>N/A</v>
      </c>
      <c r="N125" t="str">
        <f t="shared" si="20"/>
        <v>N/A</v>
      </c>
    </row>
    <row r="126" spans="1:14" x14ac:dyDescent="0.3">
      <c r="A126" s="1">
        <v>1</v>
      </c>
      <c r="B126" t="s">
        <v>208</v>
      </c>
      <c r="C126" t="s">
        <v>6302</v>
      </c>
      <c r="I126" t="str">
        <f t="shared" si="15"/>
        <v>N/A</v>
      </c>
      <c r="J126">
        <f t="shared" si="16"/>
        <v>0</v>
      </c>
      <c r="K126" t="str">
        <f t="shared" si="17"/>
        <v>N/A</v>
      </c>
      <c r="L126" t="str">
        <f t="shared" si="18"/>
        <v>N/A</v>
      </c>
      <c r="M126" t="str">
        <f t="shared" si="19"/>
        <v>N/A</v>
      </c>
      <c r="N126" t="str">
        <f t="shared" si="20"/>
        <v>N/A</v>
      </c>
    </row>
    <row r="127" spans="1:14" x14ac:dyDescent="0.3">
      <c r="A127" s="1">
        <v>2</v>
      </c>
      <c r="B127" t="s">
        <v>209</v>
      </c>
      <c r="I127" t="str">
        <f t="shared" si="15"/>
        <v>N/A</v>
      </c>
      <c r="J127" t="str">
        <f t="shared" si="16"/>
        <v>N/A</v>
      </c>
      <c r="K127" t="str">
        <f t="shared" si="17"/>
        <v>N/A</v>
      </c>
      <c r="L127" t="str">
        <f t="shared" si="18"/>
        <v>N/A</v>
      </c>
      <c r="M127" t="str">
        <f t="shared" si="19"/>
        <v>N/A</v>
      </c>
      <c r="N127" t="str">
        <f t="shared" si="20"/>
        <v>N/A</v>
      </c>
    </row>
    <row r="128" spans="1:14" x14ac:dyDescent="0.3">
      <c r="A128" s="1">
        <v>3</v>
      </c>
      <c r="B128" t="s">
        <v>210</v>
      </c>
      <c r="I128" t="str">
        <f t="shared" si="15"/>
        <v>N/A</v>
      </c>
      <c r="J128" t="str">
        <f t="shared" si="16"/>
        <v>N/A</v>
      </c>
      <c r="K128" t="str">
        <f t="shared" si="17"/>
        <v>N/A</v>
      </c>
      <c r="L128" t="str">
        <f t="shared" si="18"/>
        <v>N/A</v>
      </c>
      <c r="M128" t="str">
        <f t="shared" si="19"/>
        <v>N/A</v>
      </c>
      <c r="N128" t="str">
        <f t="shared" si="20"/>
        <v>N/A</v>
      </c>
    </row>
    <row r="129" spans="1:14" x14ac:dyDescent="0.3">
      <c r="A129" s="1">
        <v>4</v>
      </c>
      <c r="B129" t="s">
        <v>211</v>
      </c>
      <c r="I129" t="str">
        <f t="shared" si="15"/>
        <v>N/A</v>
      </c>
      <c r="J129" t="str">
        <f t="shared" si="16"/>
        <v>N/A</v>
      </c>
      <c r="K129" t="str">
        <f t="shared" si="17"/>
        <v>N/A</v>
      </c>
      <c r="L129" t="str">
        <f t="shared" si="18"/>
        <v>N/A</v>
      </c>
      <c r="M129" t="str">
        <f t="shared" si="19"/>
        <v>N/A</v>
      </c>
      <c r="N129" t="str">
        <f t="shared" si="20"/>
        <v>N/A</v>
      </c>
    </row>
    <row r="130" spans="1:14" x14ac:dyDescent="0.3">
      <c r="A130" s="1">
        <v>5</v>
      </c>
      <c r="B130" t="s">
        <v>212</v>
      </c>
      <c r="C130" t="s">
        <v>6302</v>
      </c>
      <c r="I130" t="str">
        <f t="shared" si="15"/>
        <v>N/A</v>
      </c>
      <c r="J130">
        <f t="shared" si="16"/>
        <v>0</v>
      </c>
      <c r="K130" t="str">
        <f t="shared" si="17"/>
        <v>N/A</v>
      </c>
      <c r="L130" t="str">
        <f t="shared" si="18"/>
        <v>N/A</v>
      </c>
      <c r="M130" t="str">
        <f t="shared" si="19"/>
        <v>N/A</v>
      </c>
      <c r="N130" t="str">
        <f t="shared" si="20"/>
        <v>N/A</v>
      </c>
    </row>
    <row r="131" spans="1:14" x14ac:dyDescent="0.3">
      <c r="A131" s="1">
        <v>6</v>
      </c>
      <c r="B131" t="s">
        <v>213</v>
      </c>
      <c r="I131" t="str">
        <f t="shared" si="15"/>
        <v>N/A</v>
      </c>
      <c r="J131" t="str">
        <f t="shared" si="16"/>
        <v>N/A</v>
      </c>
      <c r="K131" t="str">
        <f t="shared" si="17"/>
        <v>N/A</v>
      </c>
      <c r="L131" t="str">
        <f t="shared" si="18"/>
        <v>N/A</v>
      </c>
      <c r="M131" t="str">
        <f t="shared" si="19"/>
        <v>N/A</v>
      </c>
      <c r="N131" t="str">
        <f t="shared" si="20"/>
        <v>N/A</v>
      </c>
    </row>
    <row r="132" spans="1:14" x14ac:dyDescent="0.3">
      <c r="A132" s="1">
        <v>7</v>
      </c>
      <c r="B132" t="s">
        <v>214</v>
      </c>
      <c r="C132" t="s">
        <v>10943</v>
      </c>
      <c r="I132" t="str">
        <f t="shared" si="15"/>
        <v>N/A</v>
      </c>
      <c r="J132" t="str">
        <f t="shared" si="16"/>
        <v>N/A</v>
      </c>
      <c r="K132" t="str">
        <f t="shared" si="17"/>
        <v>N/A</v>
      </c>
      <c r="L132" t="str">
        <f t="shared" si="18"/>
        <v>N/A</v>
      </c>
      <c r="M132" t="str">
        <f t="shared" si="19"/>
        <v>N/A</v>
      </c>
      <c r="N132" t="str">
        <f t="shared" si="20"/>
        <v>N/A</v>
      </c>
    </row>
    <row r="133" spans="1:14" x14ac:dyDescent="0.3">
      <c r="A133" s="1">
        <v>8</v>
      </c>
      <c r="B133" t="s">
        <v>215</v>
      </c>
      <c r="C133" t="s">
        <v>10944</v>
      </c>
      <c r="I133" t="str">
        <f t="shared" si="15"/>
        <v>N/A</v>
      </c>
      <c r="J133">
        <f t="shared" si="16"/>
        <v>42745</v>
      </c>
      <c r="K133" t="str">
        <f t="shared" si="17"/>
        <v>N/A</v>
      </c>
      <c r="L133" t="str">
        <f t="shared" si="18"/>
        <v>N/A</v>
      </c>
      <c r="M133" t="str">
        <f t="shared" si="19"/>
        <v>N/A</v>
      </c>
      <c r="N133" t="str">
        <f t="shared" si="20"/>
        <v>N/A</v>
      </c>
    </row>
    <row r="134" spans="1:14" x14ac:dyDescent="0.3">
      <c r="A134" s="1">
        <v>9</v>
      </c>
      <c r="B134" t="s">
        <v>217</v>
      </c>
      <c r="C134" t="s">
        <v>10945</v>
      </c>
      <c r="I134" t="str">
        <f t="shared" si="15"/>
        <v>N/A</v>
      </c>
      <c r="J134" t="str">
        <f t="shared" si="16"/>
        <v>N/A</v>
      </c>
      <c r="K134" t="str">
        <f t="shared" si="17"/>
        <v>N/A</v>
      </c>
      <c r="L134" t="str">
        <f t="shared" si="18"/>
        <v>N/A</v>
      </c>
      <c r="M134" t="str">
        <f t="shared" si="19"/>
        <v>N/A</v>
      </c>
      <c r="N134" t="str">
        <f t="shared" si="20"/>
        <v>N/A</v>
      </c>
    </row>
    <row r="135" spans="1:14" x14ac:dyDescent="0.3">
      <c r="I135" t="str">
        <f t="shared" si="15"/>
        <v>N/A</v>
      </c>
      <c r="J135" t="str">
        <f t="shared" si="16"/>
        <v>N/A</v>
      </c>
      <c r="K135" t="str">
        <f t="shared" si="17"/>
        <v>N/A</v>
      </c>
      <c r="L135" t="str">
        <f t="shared" si="18"/>
        <v>N/A</v>
      </c>
      <c r="M135" t="str">
        <f t="shared" si="19"/>
        <v>N/A</v>
      </c>
      <c r="N135" t="str">
        <f t="shared" si="20"/>
        <v>N/A</v>
      </c>
    </row>
    <row r="136" spans="1:14" x14ac:dyDescent="0.3">
      <c r="I136" t="str">
        <f t="shared" si="15"/>
        <v>N/A</v>
      </c>
      <c r="J136" t="str">
        <f t="shared" si="16"/>
        <v>N/A</v>
      </c>
      <c r="K136" t="str">
        <f t="shared" si="17"/>
        <v>N/A</v>
      </c>
      <c r="L136" t="str">
        <f t="shared" si="18"/>
        <v>N/A</v>
      </c>
      <c r="M136" t="str">
        <f t="shared" si="19"/>
        <v>N/A</v>
      </c>
      <c r="N136" t="str">
        <f t="shared" si="20"/>
        <v>N/A</v>
      </c>
    </row>
    <row r="137" spans="1:14" x14ac:dyDescent="0.3">
      <c r="B137" s="1" t="s">
        <v>219</v>
      </c>
      <c r="C137" s="1" t="s">
        <v>220</v>
      </c>
      <c r="D137" s="1" t="s">
        <v>221</v>
      </c>
      <c r="E137" s="1" t="s">
        <v>222</v>
      </c>
      <c r="F137" s="1" t="s">
        <v>223</v>
      </c>
      <c r="I137" t="str">
        <f t="shared" si="15"/>
        <v>N/A</v>
      </c>
      <c r="J137" t="str">
        <f t="shared" si="16"/>
        <v>N/A</v>
      </c>
      <c r="K137" t="str">
        <f t="shared" si="17"/>
        <v>N/A</v>
      </c>
      <c r="L137" t="str">
        <f t="shared" si="18"/>
        <v>N/A</v>
      </c>
      <c r="M137" t="str">
        <f t="shared" si="19"/>
        <v>N/A</v>
      </c>
      <c r="N137" t="str">
        <f t="shared" si="20"/>
        <v>N/A</v>
      </c>
    </row>
    <row r="138" spans="1:14" x14ac:dyDescent="0.3">
      <c r="A138" s="1">
        <v>0</v>
      </c>
      <c r="B138" t="s">
        <v>10946</v>
      </c>
      <c r="C138" t="s">
        <v>10461</v>
      </c>
      <c r="D138" t="s">
        <v>10947</v>
      </c>
      <c r="F138">
        <v>54</v>
      </c>
      <c r="I138" t="str">
        <f t="shared" si="15"/>
        <v>N/A</v>
      </c>
      <c r="J138" t="str">
        <f t="shared" si="16"/>
        <v>N/A</v>
      </c>
      <c r="K138">
        <f t="shared" si="17"/>
        <v>909350</v>
      </c>
      <c r="L138" t="str">
        <f t="shared" si="18"/>
        <v>N/A</v>
      </c>
      <c r="M138">
        <f t="shared" si="19"/>
        <v>54</v>
      </c>
      <c r="N138" t="str">
        <f t="shared" si="20"/>
        <v>N/A</v>
      </c>
    </row>
    <row r="139" spans="1:14" x14ac:dyDescent="0.3">
      <c r="A139" s="1">
        <v>1</v>
      </c>
      <c r="B139" t="s">
        <v>10948</v>
      </c>
      <c r="C139" t="s">
        <v>10949</v>
      </c>
      <c r="D139" t="s">
        <v>10950</v>
      </c>
      <c r="E139" t="s">
        <v>10951</v>
      </c>
      <c r="F139">
        <v>43</v>
      </c>
      <c r="I139" t="str">
        <f t="shared" si="15"/>
        <v>N/A</v>
      </c>
      <c r="J139" t="str">
        <f t="shared" si="16"/>
        <v>N/A</v>
      </c>
      <c r="K139">
        <f t="shared" si="17"/>
        <v>593750</v>
      </c>
      <c r="L139">
        <f t="shared" si="18"/>
        <v>86100</v>
      </c>
      <c r="M139">
        <f t="shared" si="19"/>
        <v>43</v>
      </c>
      <c r="N139" t="str">
        <f t="shared" si="20"/>
        <v>N/A</v>
      </c>
    </row>
    <row r="140" spans="1:14" x14ac:dyDescent="0.3">
      <c r="A140" s="1">
        <v>2</v>
      </c>
      <c r="B140" t="s">
        <v>10952</v>
      </c>
      <c r="C140" t="s">
        <v>10953</v>
      </c>
      <c r="D140" t="s">
        <v>10954</v>
      </c>
      <c r="F140">
        <v>38</v>
      </c>
      <c r="I140" t="str">
        <f t="shared" si="15"/>
        <v>N/A</v>
      </c>
      <c r="J140" t="str">
        <f t="shared" si="16"/>
        <v>N/A</v>
      </c>
      <c r="K140">
        <f t="shared" si="17"/>
        <v>52600</v>
      </c>
      <c r="L140" t="str">
        <f t="shared" si="18"/>
        <v>N/A</v>
      </c>
      <c r="M140">
        <f t="shared" si="19"/>
        <v>38</v>
      </c>
      <c r="N140" t="str">
        <f t="shared" si="20"/>
        <v>N/A</v>
      </c>
    </row>
    <row r="141" spans="1:14" x14ac:dyDescent="0.3">
      <c r="A141" s="1">
        <v>3</v>
      </c>
      <c r="B141" t="s">
        <v>10955</v>
      </c>
      <c r="C141" t="s">
        <v>1894</v>
      </c>
      <c r="I141" t="str">
        <f t="shared" si="15"/>
        <v>N/A</v>
      </c>
      <c r="J141" t="str">
        <f t="shared" si="16"/>
        <v>N/A</v>
      </c>
      <c r="K141" t="str">
        <f t="shared" si="17"/>
        <v>N/A</v>
      </c>
      <c r="L141" t="str">
        <f t="shared" si="18"/>
        <v>N/A</v>
      </c>
      <c r="M141" t="str">
        <f t="shared" si="19"/>
        <v>N/A</v>
      </c>
      <c r="N141" t="str">
        <f t="shared" si="20"/>
        <v>N/A</v>
      </c>
    </row>
    <row r="142" spans="1:14" x14ac:dyDescent="0.3">
      <c r="A142" s="1">
        <v>4</v>
      </c>
      <c r="B142" t="s">
        <v>10956</v>
      </c>
      <c r="C142" t="s">
        <v>10957</v>
      </c>
      <c r="I142" t="str">
        <f t="shared" si="15"/>
        <v>N/A</v>
      </c>
      <c r="J142" t="str">
        <f t="shared" si="16"/>
        <v>N/A</v>
      </c>
      <c r="K142" t="str">
        <f t="shared" si="17"/>
        <v>N/A</v>
      </c>
      <c r="L142" t="str">
        <f t="shared" si="18"/>
        <v>N/A</v>
      </c>
      <c r="M142" t="str">
        <f t="shared" si="19"/>
        <v>N/A</v>
      </c>
      <c r="N142" t="str">
        <f t="shared" si="20"/>
        <v>N/A</v>
      </c>
    </row>
    <row r="143" spans="1:14" x14ac:dyDescent="0.3">
      <c r="I143" t="str">
        <f t="shared" si="15"/>
        <v>N/A</v>
      </c>
      <c r="J143" t="str">
        <f t="shared" si="16"/>
        <v>N/A</v>
      </c>
      <c r="K143" t="str">
        <f t="shared" si="17"/>
        <v>N/A</v>
      </c>
      <c r="L143" t="str">
        <f t="shared" si="18"/>
        <v>N/A</v>
      </c>
      <c r="M143" t="str">
        <f t="shared" si="19"/>
        <v>N/A</v>
      </c>
      <c r="N143" t="str">
        <f t="shared" si="20"/>
        <v>N/A</v>
      </c>
    </row>
    <row r="144" spans="1:14" x14ac:dyDescent="0.3">
      <c r="B144" s="1" t="s">
        <v>241</v>
      </c>
      <c r="C144" s="1" t="s">
        <v>242</v>
      </c>
      <c r="D144" s="1" t="s">
        <v>243</v>
      </c>
      <c r="E144" s="1" t="s">
        <v>244</v>
      </c>
      <c r="F144" s="1" t="s">
        <v>245</v>
      </c>
      <c r="G144" s="1" t="s">
        <v>246</v>
      </c>
      <c r="H144" s="1" t="s">
        <v>247</v>
      </c>
      <c r="I144" t="str">
        <f t="shared" si="15"/>
        <v>pos_trend</v>
      </c>
      <c r="J144">
        <f t="shared" si="16"/>
        <v>2012</v>
      </c>
      <c r="K144">
        <f t="shared" si="17"/>
        <v>2013</v>
      </c>
      <c r="L144">
        <f t="shared" si="18"/>
        <v>2014</v>
      </c>
      <c r="M144">
        <f t="shared" si="19"/>
        <v>2015</v>
      </c>
      <c r="N144">
        <f t="shared" si="20"/>
        <v>2016</v>
      </c>
    </row>
    <row r="145" spans="1:14" x14ac:dyDescent="0.3">
      <c r="A145" s="1">
        <v>0</v>
      </c>
      <c r="B145" t="s">
        <v>248</v>
      </c>
      <c r="C145" t="s">
        <v>10958</v>
      </c>
      <c r="D145" t="s">
        <v>10959</v>
      </c>
      <c r="E145" t="s">
        <v>10960</v>
      </c>
      <c r="F145" t="s">
        <v>10961</v>
      </c>
      <c r="G145" t="s">
        <v>10909</v>
      </c>
      <c r="I145" t="str">
        <f t="shared" si="15"/>
        <v>N/A</v>
      </c>
      <c r="J145">
        <f t="shared" si="16"/>
        <v>406920000</v>
      </c>
      <c r="K145">
        <f t="shared" si="17"/>
        <v>573980000</v>
      </c>
      <c r="L145">
        <f t="shared" si="18"/>
        <v>580720000</v>
      </c>
      <c r="M145">
        <f t="shared" si="19"/>
        <v>117710000</v>
      </c>
      <c r="N145">
        <f t="shared" si="20"/>
        <v>455910000</v>
      </c>
    </row>
    <row r="146" spans="1:14" x14ac:dyDescent="0.3">
      <c r="A146" s="1">
        <v>1</v>
      </c>
      <c r="B146" t="s">
        <v>253</v>
      </c>
      <c r="C146" t="s">
        <v>254</v>
      </c>
      <c r="D146" t="s">
        <v>10962</v>
      </c>
      <c r="E146" t="s">
        <v>3920</v>
      </c>
      <c r="F146" t="s">
        <v>10963</v>
      </c>
      <c r="G146" t="s">
        <v>10964</v>
      </c>
      <c r="I146" t="str">
        <f t="shared" si="15"/>
        <v>N/A</v>
      </c>
      <c r="J146" t="str">
        <f t="shared" si="16"/>
        <v>N/A</v>
      </c>
      <c r="K146">
        <f t="shared" si="17"/>
        <v>0.41060000000000002</v>
      </c>
      <c r="L146">
        <f t="shared" si="18"/>
        <v>1.17E-2</v>
      </c>
      <c r="M146">
        <f t="shared" si="19"/>
        <v>-0.79730000000000001</v>
      </c>
      <c r="N146">
        <f t="shared" si="20"/>
        <v>2.8732000000000002</v>
      </c>
    </row>
    <row r="147" spans="1:14" x14ac:dyDescent="0.3">
      <c r="A147" s="1">
        <v>2</v>
      </c>
      <c r="B147" t="s">
        <v>259</v>
      </c>
      <c r="C147" t="s">
        <v>10965</v>
      </c>
      <c r="D147" t="s">
        <v>1380</v>
      </c>
      <c r="E147" t="s">
        <v>10966</v>
      </c>
      <c r="F147" t="s">
        <v>10967</v>
      </c>
      <c r="G147" t="s">
        <v>10968</v>
      </c>
      <c r="I147" t="str">
        <f t="shared" si="15"/>
        <v>N/A</v>
      </c>
      <c r="J147">
        <f t="shared" si="16"/>
        <v>291160000</v>
      </c>
      <c r="K147">
        <f t="shared" si="17"/>
        <v>363700000</v>
      </c>
      <c r="L147">
        <f t="shared" si="18"/>
        <v>360200000</v>
      </c>
      <c r="M147">
        <f t="shared" si="19"/>
        <v>28300000</v>
      </c>
      <c r="N147">
        <f t="shared" si="20"/>
        <v>264470000.00000003</v>
      </c>
    </row>
    <row r="148" spans="1:14" x14ac:dyDescent="0.3">
      <c r="A148" s="1">
        <v>3</v>
      </c>
      <c r="B148" t="s">
        <v>265</v>
      </c>
      <c r="C148" t="s">
        <v>10969</v>
      </c>
      <c r="D148" t="s">
        <v>10970</v>
      </c>
      <c r="E148" t="s">
        <v>10971</v>
      </c>
      <c r="F148" t="s">
        <v>10972</v>
      </c>
      <c r="G148" t="s">
        <v>10973</v>
      </c>
      <c r="I148" t="str">
        <f t="shared" si="15"/>
        <v>N/A</v>
      </c>
      <c r="J148">
        <f t="shared" si="16"/>
        <v>268149999.99999997</v>
      </c>
      <c r="K148">
        <f t="shared" si="17"/>
        <v>335440000</v>
      </c>
      <c r="L148">
        <f t="shared" si="18"/>
        <v>323530000</v>
      </c>
      <c r="M148">
        <f t="shared" si="19"/>
        <v>5710000</v>
      </c>
      <c r="N148">
        <f t="shared" si="20"/>
        <v>226440000</v>
      </c>
    </row>
    <row r="149" spans="1:14" x14ac:dyDescent="0.3">
      <c r="A149" s="1">
        <v>4</v>
      </c>
      <c r="B149" t="s">
        <v>271</v>
      </c>
      <c r="C149" t="s">
        <v>7865</v>
      </c>
      <c r="D149" t="s">
        <v>10974</v>
      </c>
      <c r="E149" t="s">
        <v>10975</v>
      </c>
      <c r="F149" t="s">
        <v>10976</v>
      </c>
      <c r="G149" t="s">
        <v>10977</v>
      </c>
      <c r="I149" t="str">
        <f t="shared" si="15"/>
        <v>N/A</v>
      </c>
      <c r="J149">
        <f t="shared" si="16"/>
        <v>23010000</v>
      </c>
      <c r="K149">
        <f t="shared" si="17"/>
        <v>28270000</v>
      </c>
      <c r="L149">
        <f t="shared" si="18"/>
        <v>36680000</v>
      </c>
      <c r="M149">
        <f t="shared" si="19"/>
        <v>22590000</v>
      </c>
      <c r="N149">
        <f t="shared" si="20"/>
        <v>38020000</v>
      </c>
    </row>
    <row r="150" spans="1:14" x14ac:dyDescent="0.3">
      <c r="A150" s="1">
        <v>5</v>
      </c>
      <c r="B150" t="s">
        <v>277</v>
      </c>
      <c r="C150" t="s">
        <v>410</v>
      </c>
      <c r="D150" t="s">
        <v>2929</v>
      </c>
      <c r="E150" t="s">
        <v>10978</v>
      </c>
      <c r="F150" t="s">
        <v>10979</v>
      </c>
      <c r="G150" t="s">
        <v>2844</v>
      </c>
      <c r="I150" t="str">
        <f t="shared" si="15"/>
        <v>N/A</v>
      </c>
      <c r="J150">
        <f t="shared" si="16"/>
        <v>3810000</v>
      </c>
      <c r="K150">
        <f t="shared" si="17"/>
        <v>4480000</v>
      </c>
      <c r="L150">
        <f t="shared" si="18"/>
        <v>5580000</v>
      </c>
      <c r="M150">
        <f t="shared" si="19"/>
        <v>2290000</v>
      </c>
      <c r="N150">
        <f t="shared" si="20"/>
        <v>3880000</v>
      </c>
    </row>
    <row r="151" spans="1:14" x14ac:dyDescent="0.3">
      <c r="A151" s="1">
        <v>6</v>
      </c>
      <c r="B151" t="s">
        <v>283</v>
      </c>
      <c r="C151" t="s">
        <v>6827</v>
      </c>
      <c r="D151" t="s">
        <v>10980</v>
      </c>
      <c r="E151" t="s">
        <v>10981</v>
      </c>
      <c r="F151" t="s">
        <v>10982</v>
      </c>
      <c r="G151" t="s">
        <v>10983</v>
      </c>
      <c r="I151" t="str">
        <f t="shared" si="15"/>
        <v>N/A</v>
      </c>
      <c r="J151">
        <f t="shared" si="16"/>
        <v>19200000</v>
      </c>
      <c r="K151">
        <f t="shared" si="17"/>
        <v>23790000</v>
      </c>
      <c r="L151">
        <f t="shared" si="18"/>
        <v>31090000</v>
      </c>
      <c r="M151">
        <f t="shared" si="19"/>
        <v>20300000</v>
      </c>
      <c r="N151">
        <f t="shared" si="20"/>
        <v>34140000</v>
      </c>
    </row>
    <row r="152" spans="1:14" x14ac:dyDescent="0.3">
      <c r="A152" s="1">
        <v>7</v>
      </c>
      <c r="B152" t="s">
        <v>289</v>
      </c>
      <c r="C152" t="s">
        <v>254</v>
      </c>
      <c r="D152" t="s">
        <v>10984</v>
      </c>
      <c r="E152" t="s">
        <v>6076</v>
      </c>
      <c r="F152" t="s">
        <v>10985</v>
      </c>
      <c r="G152" t="s">
        <v>10986</v>
      </c>
      <c r="I152" t="str">
        <f t="shared" si="15"/>
        <v>N/A</v>
      </c>
      <c r="J152" t="str">
        <f t="shared" si="16"/>
        <v>N/A</v>
      </c>
      <c r="K152">
        <f t="shared" si="17"/>
        <v>0.24920000000000003</v>
      </c>
      <c r="L152">
        <f t="shared" si="18"/>
        <v>-9.5999999999999992E-3</v>
      </c>
      <c r="M152">
        <f t="shared" si="19"/>
        <v>-0.9214</v>
      </c>
      <c r="N152">
        <f t="shared" si="20"/>
        <v>8.3458000000000006</v>
      </c>
    </row>
    <row r="153" spans="1:14" x14ac:dyDescent="0.3">
      <c r="A153" s="1">
        <v>8</v>
      </c>
      <c r="B153" t="s">
        <v>294</v>
      </c>
      <c r="C153" t="s">
        <v>10987</v>
      </c>
      <c r="D153" t="s">
        <v>10988</v>
      </c>
      <c r="E153" t="s">
        <v>10989</v>
      </c>
      <c r="F153" t="s">
        <v>10990</v>
      </c>
      <c r="G153" t="s">
        <v>10991</v>
      </c>
      <c r="I153" t="str">
        <f t="shared" si="15"/>
        <v>N/A</v>
      </c>
      <c r="J153">
        <f t="shared" si="16"/>
        <v>115760000</v>
      </c>
      <c r="K153">
        <f t="shared" si="17"/>
        <v>210280000</v>
      </c>
      <c r="L153">
        <f t="shared" si="18"/>
        <v>220520000</v>
      </c>
      <c r="M153">
        <f t="shared" si="19"/>
        <v>89410000</v>
      </c>
      <c r="N153">
        <f t="shared" si="20"/>
        <v>191440000</v>
      </c>
    </row>
    <row r="154" spans="1:14" x14ac:dyDescent="0.3">
      <c r="A154" s="1">
        <v>9</v>
      </c>
      <c r="B154" t="s">
        <v>300</v>
      </c>
      <c r="C154" t="s">
        <v>254</v>
      </c>
      <c r="D154" t="s">
        <v>10992</v>
      </c>
      <c r="E154" t="s">
        <v>1167</v>
      </c>
      <c r="F154" t="s">
        <v>10993</v>
      </c>
      <c r="G154" t="s">
        <v>10994</v>
      </c>
      <c r="I154" t="str">
        <f t="shared" si="15"/>
        <v>N/A</v>
      </c>
      <c r="J154" t="str">
        <f t="shared" si="16"/>
        <v>N/A</v>
      </c>
      <c r="K154">
        <f t="shared" si="17"/>
        <v>0.81650000000000011</v>
      </c>
      <c r="L154">
        <f t="shared" si="18"/>
        <v>4.87E-2</v>
      </c>
      <c r="M154">
        <f t="shared" si="19"/>
        <v>-0.59450000000000003</v>
      </c>
      <c r="N154">
        <f t="shared" si="20"/>
        <v>1.1412</v>
      </c>
    </row>
    <row r="155" spans="1:14" x14ac:dyDescent="0.3">
      <c r="A155" s="1">
        <v>10</v>
      </c>
      <c r="B155" t="s">
        <v>305</v>
      </c>
      <c r="C155" t="s">
        <v>254</v>
      </c>
      <c r="D155" t="s">
        <v>254</v>
      </c>
      <c r="E155" t="s">
        <v>254</v>
      </c>
      <c r="F155" t="s">
        <v>254</v>
      </c>
      <c r="G155" t="s">
        <v>10995</v>
      </c>
      <c r="I155" t="str">
        <f t="shared" si="15"/>
        <v>N/A</v>
      </c>
      <c r="J155" t="str">
        <f t="shared" si="16"/>
        <v>N/A</v>
      </c>
      <c r="K155" t="str">
        <f t="shared" si="17"/>
        <v>N/A</v>
      </c>
      <c r="L155" t="str">
        <f t="shared" si="18"/>
        <v>N/A</v>
      </c>
      <c r="M155" t="str">
        <f t="shared" si="19"/>
        <v>N/A</v>
      </c>
      <c r="N155">
        <f t="shared" si="20"/>
        <v>0.41990000000000005</v>
      </c>
    </row>
    <row r="156" spans="1:14" x14ac:dyDescent="0.3">
      <c r="I156" t="str">
        <f t="shared" si="15"/>
        <v>N/A</v>
      </c>
      <c r="J156" t="str">
        <f t="shared" si="16"/>
        <v>N/A</v>
      </c>
      <c r="K156" t="str">
        <f t="shared" si="17"/>
        <v>N/A</v>
      </c>
      <c r="L156" t="str">
        <f t="shared" si="18"/>
        <v>N/A</v>
      </c>
      <c r="M156" t="str">
        <f t="shared" si="19"/>
        <v>N/A</v>
      </c>
      <c r="N156" t="str">
        <f t="shared" si="20"/>
        <v>N/A</v>
      </c>
    </row>
    <row r="157" spans="1:14" x14ac:dyDescent="0.3">
      <c r="B157" s="1" t="s">
        <v>307</v>
      </c>
      <c r="C157" s="1" t="s">
        <v>242</v>
      </c>
      <c r="D157" s="1" t="s">
        <v>243</v>
      </c>
      <c r="E157" s="1" t="s">
        <v>244</v>
      </c>
      <c r="F157" s="1" t="s">
        <v>245</v>
      </c>
      <c r="G157" s="1" t="s">
        <v>246</v>
      </c>
      <c r="H157" s="1" t="s">
        <v>247</v>
      </c>
      <c r="I157" t="str">
        <f t="shared" si="15"/>
        <v>pos_trend</v>
      </c>
      <c r="J157">
        <f t="shared" si="16"/>
        <v>2012</v>
      </c>
      <c r="K157">
        <f t="shared" si="17"/>
        <v>2013</v>
      </c>
      <c r="L157">
        <f t="shared" si="18"/>
        <v>2014</v>
      </c>
      <c r="M157">
        <f t="shared" si="19"/>
        <v>2015</v>
      </c>
      <c r="N157">
        <f t="shared" si="20"/>
        <v>2016</v>
      </c>
    </row>
    <row r="158" spans="1:14" x14ac:dyDescent="0.3">
      <c r="A158" s="1">
        <v>0</v>
      </c>
      <c r="B158" t="s">
        <v>308</v>
      </c>
      <c r="C158" t="s">
        <v>6801</v>
      </c>
      <c r="D158" t="s">
        <v>10996</v>
      </c>
      <c r="E158" t="s">
        <v>10997</v>
      </c>
      <c r="F158" t="s">
        <v>10998</v>
      </c>
      <c r="G158" t="s">
        <v>10999</v>
      </c>
      <c r="I158" t="str">
        <f t="shared" si="15"/>
        <v>N/A</v>
      </c>
      <c r="J158">
        <f t="shared" si="16"/>
        <v>70460000</v>
      </c>
      <c r="K158">
        <f t="shared" si="17"/>
        <v>135130000</v>
      </c>
      <c r="L158">
        <f t="shared" si="18"/>
        <v>166140000</v>
      </c>
      <c r="M158">
        <f t="shared" si="19"/>
        <v>79940000</v>
      </c>
      <c r="N158">
        <f t="shared" si="20"/>
        <v>150070000</v>
      </c>
    </row>
    <row r="159" spans="1:14" x14ac:dyDescent="0.3">
      <c r="A159" s="1">
        <v>1</v>
      </c>
      <c r="B159" t="s">
        <v>314</v>
      </c>
      <c r="C159" t="s">
        <v>8108</v>
      </c>
      <c r="D159" t="s">
        <v>11000</v>
      </c>
      <c r="E159" t="s">
        <v>10002</v>
      </c>
      <c r="F159" t="s">
        <v>2930</v>
      </c>
      <c r="G159" t="s">
        <v>8215</v>
      </c>
      <c r="I159" t="str">
        <f t="shared" si="15"/>
        <v>N/A</v>
      </c>
      <c r="J159">
        <f t="shared" si="16"/>
        <v>6100000</v>
      </c>
      <c r="K159">
        <f t="shared" si="17"/>
        <v>7300000</v>
      </c>
      <c r="L159">
        <f t="shared" si="18"/>
        <v>8900000</v>
      </c>
      <c r="M159">
        <f t="shared" si="19"/>
        <v>4800000</v>
      </c>
      <c r="N159">
        <f t="shared" si="20"/>
        <v>13700000</v>
      </c>
    </row>
    <row r="160" spans="1:14" x14ac:dyDescent="0.3">
      <c r="A160" s="1">
        <v>2</v>
      </c>
      <c r="B160" t="s">
        <v>320</v>
      </c>
      <c r="C160" t="s">
        <v>11001</v>
      </c>
      <c r="D160" t="s">
        <v>11002</v>
      </c>
      <c r="E160" t="s">
        <v>11003</v>
      </c>
      <c r="F160" t="s">
        <v>11004</v>
      </c>
      <c r="G160" t="s">
        <v>11005</v>
      </c>
      <c r="I160" t="str">
        <f t="shared" si="15"/>
        <v>N/A</v>
      </c>
      <c r="J160">
        <f t="shared" si="16"/>
        <v>64360000</v>
      </c>
      <c r="K160">
        <f t="shared" si="17"/>
        <v>127830000</v>
      </c>
      <c r="L160">
        <f t="shared" si="18"/>
        <v>157240000</v>
      </c>
      <c r="M160">
        <f t="shared" si="19"/>
        <v>75140000</v>
      </c>
      <c r="N160">
        <f t="shared" si="20"/>
        <v>136370000</v>
      </c>
    </row>
    <row r="161" spans="1:14" x14ac:dyDescent="0.3">
      <c r="A161" s="1">
        <v>3</v>
      </c>
      <c r="B161" t="s">
        <v>326</v>
      </c>
      <c r="C161" t="s">
        <v>254</v>
      </c>
      <c r="D161" t="s">
        <v>11006</v>
      </c>
      <c r="E161" t="s">
        <v>11007</v>
      </c>
      <c r="F161" t="s">
        <v>11008</v>
      </c>
      <c r="G161" t="s">
        <v>11009</v>
      </c>
      <c r="I161" t="str">
        <f t="shared" si="15"/>
        <v>N/A</v>
      </c>
      <c r="J161" t="str">
        <f t="shared" si="16"/>
        <v>N/A</v>
      </c>
      <c r="K161">
        <f t="shared" si="17"/>
        <v>0.91790000000000005</v>
      </c>
      <c r="L161">
        <f t="shared" si="18"/>
        <v>0.22950000000000001</v>
      </c>
      <c r="M161">
        <f t="shared" si="19"/>
        <v>-0.51880000000000004</v>
      </c>
      <c r="N161">
        <f t="shared" si="20"/>
        <v>0.87709999999999999</v>
      </c>
    </row>
    <row r="162" spans="1:14" x14ac:dyDescent="0.3">
      <c r="A162" s="1">
        <v>4</v>
      </c>
      <c r="B162" t="s">
        <v>331</v>
      </c>
      <c r="C162" t="s">
        <v>254</v>
      </c>
      <c r="D162" t="s">
        <v>254</v>
      </c>
      <c r="E162" t="s">
        <v>254</v>
      </c>
      <c r="F162" t="s">
        <v>254</v>
      </c>
      <c r="G162" t="s">
        <v>254</v>
      </c>
      <c r="I162" t="str">
        <f t="shared" si="15"/>
        <v>N/A</v>
      </c>
      <c r="J162" t="str">
        <f t="shared" si="16"/>
        <v>N/A</v>
      </c>
      <c r="K162" t="str">
        <f t="shared" si="17"/>
        <v>N/A</v>
      </c>
      <c r="L162" t="str">
        <f t="shared" si="18"/>
        <v>N/A</v>
      </c>
      <c r="M162" t="str">
        <f t="shared" si="19"/>
        <v>N/A</v>
      </c>
      <c r="N162" t="str">
        <f t="shared" si="20"/>
        <v>N/A</v>
      </c>
    </row>
    <row r="163" spans="1:14" x14ac:dyDescent="0.3">
      <c r="A163" s="1">
        <v>5</v>
      </c>
      <c r="B163" t="s">
        <v>332</v>
      </c>
      <c r="C163" t="s">
        <v>9303</v>
      </c>
      <c r="D163" t="s">
        <v>11010</v>
      </c>
      <c r="E163" t="s">
        <v>11011</v>
      </c>
      <c r="F163" t="s">
        <v>11012</v>
      </c>
      <c r="G163" t="s">
        <v>11013</v>
      </c>
      <c r="I163" t="str">
        <f t="shared" si="15"/>
        <v>N/A</v>
      </c>
      <c r="J163">
        <f t="shared" si="16"/>
        <v>3450000</v>
      </c>
      <c r="K163">
        <f t="shared" si="17"/>
        <v>17360000</v>
      </c>
      <c r="L163">
        <f t="shared" si="18"/>
        <v>62140000</v>
      </c>
      <c r="M163">
        <f t="shared" si="19"/>
        <v>13540000</v>
      </c>
      <c r="N163">
        <f t="shared" si="20"/>
        <v>5130000</v>
      </c>
    </row>
    <row r="164" spans="1:14" x14ac:dyDescent="0.3">
      <c r="A164" s="1">
        <v>6</v>
      </c>
      <c r="B164" t="s">
        <v>338</v>
      </c>
      <c r="C164" t="s">
        <v>11014</v>
      </c>
      <c r="D164" t="s">
        <v>11015</v>
      </c>
      <c r="E164" t="s">
        <v>11016</v>
      </c>
      <c r="F164" t="s">
        <v>11017</v>
      </c>
      <c r="G164" t="s">
        <v>11018</v>
      </c>
      <c r="I164" t="str">
        <f t="shared" si="15"/>
        <v>N/A</v>
      </c>
      <c r="J164">
        <f t="shared" si="16"/>
        <v>41860000</v>
      </c>
      <c r="K164">
        <f t="shared" si="17"/>
        <v>57790000</v>
      </c>
      <c r="L164">
        <f t="shared" si="18"/>
        <v>-7760000</v>
      </c>
      <c r="M164">
        <f t="shared" si="19"/>
        <v>-4080000</v>
      </c>
      <c r="N164">
        <f t="shared" si="20"/>
        <v>36250000</v>
      </c>
    </row>
    <row r="165" spans="1:14" x14ac:dyDescent="0.3">
      <c r="A165" s="1">
        <v>7</v>
      </c>
      <c r="B165" t="s">
        <v>344</v>
      </c>
      <c r="C165" t="s">
        <v>11019</v>
      </c>
      <c r="D165" t="s">
        <v>11020</v>
      </c>
      <c r="E165" t="s">
        <v>3002</v>
      </c>
      <c r="F165" t="s">
        <v>9559</v>
      </c>
      <c r="G165" t="s">
        <v>11021</v>
      </c>
      <c r="I165" t="str">
        <f t="shared" si="15"/>
        <v>N/A</v>
      </c>
      <c r="J165">
        <f t="shared" si="16"/>
        <v>205000</v>
      </c>
      <c r="K165">
        <f t="shared" si="17"/>
        <v>142000</v>
      </c>
      <c r="L165">
        <f t="shared" si="18"/>
        <v>238000</v>
      </c>
      <c r="M165">
        <f t="shared" si="19"/>
        <v>162000</v>
      </c>
      <c r="N165">
        <f t="shared" si="20"/>
        <v>-44000</v>
      </c>
    </row>
    <row r="166" spans="1:14" x14ac:dyDescent="0.3">
      <c r="A166" s="1">
        <v>8</v>
      </c>
      <c r="B166" t="s">
        <v>350</v>
      </c>
      <c r="C166" t="s">
        <v>11022</v>
      </c>
      <c r="D166" t="s">
        <v>10538</v>
      </c>
      <c r="E166" t="s">
        <v>4681</v>
      </c>
      <c r="F166" t="s">
        <v>11023</v>
      </c>
      <c r="G166" t="s">
        <v>11024</v>
      </c>
      <c r="I166" t="str">
        <f t="shared" si="15"/>
        <v>N/A</v>
      </c>
      <c r="J166">
        <f t="shared" si="16"/>
        <v>131000</v>
      </c>
      <c r="K166">
        <f t="shared" si="17"/>
        <v>300000</v>
      </c>
      <c r="L166">
        <f t="shared" si="18"/>
        <v>352000</v>
      </c>
      <c r="M166">
        <f t="shared" si="19"/>
        <v>609000</v>
      </c>
      <c r="N166">
        <f t="shared" si="20"/>
        <v>81000</v>
      </c>
    </row>
    <row r="167" spans="1:14" x14ac:dyDescent="0.3">
      <c r="A167" s="1">
        <v>9</v>
      </c>
      <c r="B167" t="s">
        <v>356</v>
      </c>
      <c r="C167" t="s">
        <v>254</v>
      </c>
      <c r="D167" t="s">
        <v>254</v>
      </c>
      <c r="E167" t="s">
        <v>254</v>
      </c>
      <c r="F167" t="s">
        <v>254</v>
      </c>
      <c r="G167" t="s">
        <v>254</v>
      </c>
      <c r="I167" t="str">
        <f t="shared" si="15"/>
        <v>N/A</v>
      </c>
      <c r="J167" t="str">
        <f t="shared" si="16"/>
        <v>N/A</v>
      </c>
      <c r="K167" t="str">
        <f t="shared" si="17"/>
        <v>N/A</v>
      </c>
      <c r="L167" t="str">
        <f t="shared" si="18"/>
        <v>N/A</v>
      </c>
      <c r="M167" t="str">
        <f t="shared" si="19"/>
        <v>N/A</v>
      </c>
      <c r="N167" t="str">
        <f t="shared" si="20"/>
        <v>N/A</v>
      </c>
    </row>
    <row r="168" spans="1:14" x14ac:dyDescent="0.3">
      <c r="A168" s="1">
        <v>10</v>
      </c>
      <c r="B168" t="s">
        <v>357</v>
      </c>
      <c r="C168" t="s">
        <v>9684</v>
      </c>
      <c r="D168" t="s">
        <v>11025</v>
      </c>
      <c r="E168" t="s">
        <v>8809</v>
      </c>
      <c r="F168" t="s">
        <v>11026</v>
      </c>
      <c r="G168" t="s">
        <v>11027</v>
      </c>
      <c r="I168" t="str">
        <f t="shared" si="15"/>
        <v>N/A</v>
      </c>
      <c r="J168">
        <f t="shared" si="16"/>
        <v>4670000</v>
      </c>
      <c r="K168">
        <f t="shared" si="17"/>
        <v>13410000</v>
      </c>
      <c r="L168">
        <f t="shared" si="18"/>
        <v>16040000</v>
      </c>
      <c r="M168">
        <f t="shared" si="19"/>
        <v>14040000</v>
      </c>
      <c r="N168">
        <f t="shared" si="20"/>
        <v>38950000</v>
      </c>
    </row>
    <row r="169" spans="1:14" x14ac:dyDescent="0.3">
      <c r="A169" s="1">
        <v>11</v>
      </c>
      <c r="B169" t="s">
        <v>363</v>
      </c>
      <c r="C169" t="s">
        <v>254</v>
      </c>
      <c r="D169" t="s">
        <v>11028</v>
      </c>
      <c r="E169" t="s">
        <v>11029</v>
      </c>
      <c r="F169" t="s">
        <v>11030</v>
      </c>
      <c r="G169" t="s">
        <v>11031</v>
      </c>
      <c r="I169" t="str">
        <f t="shared" si="15"/>
        <v>N/A</v>
      </c>
      <c r="J169" t="str">
        <f t="shared" si="16"/>
        <v>N/A</v>
      </c>
      <c r="K169">
        <f t="shared" si="17"/>
        <v>1.8732</v>
      </c>
      <c r="L169">
        <f t="shared" si="18"/>
        <v>0.19589999999999999</v>
      </c>
      <c r="M169">
        <f t="shared" si="19"/>
        <v>-0.12429999999999999</v>
      </c>
      <c r="N169">
        <f t="shared" si="20"/>
        <v>1.7738999999999998</v>
      </c>
    </row>
    <row r="170" spans="1:14" x14ac:dyDescent="0.3">
      <c r="A170" s="1">
        <v>12</v>
      </c>
      <c r="B170" t="s">
        <v>368</v>
      </c>
      <c r="C170" t="s">
        <v>9684</v>
      </c>
      <c r="D170" t="s">
        <v>11025</v>
      </c>
      <c r="E170" t="s">
        <v>8809</v>
      </c>
      <c r="F170" t="s">
        <v>11026</v>
      </c>
      <c r="G170" t="s">
        <v>11027</v>
      </c>
      <c r="I170" t="str">
        <f t="shared" si="15"/>
        <v>N/A</v>
      </c>
      <c r="J170">
        <f t="shared" si="16"/>
        <v>4670000</v>
      </c>
      <c r="K170">
        <f t="shared" si="17"/>
        <v>13410000</v>
      </c>
      <c r="L170">
        <f t="shared" si="18"/>
        <v>16040000</v>
      </c>
      <c r="M170">
        <f t="shared" si="19"/>
        <v>14040000</v>
      </c>
      <c r="N170">
        <f t="shared" si="20"/>
        <v>38950000</v>
      </c>
    </row>
    <row r="171" spans="1:14" x14ac:dyDescent="0.3">
      <c r="A171" s="1">
        <v>13</v>
      </c>
      <c r="B171" t="s">
        <v>369</v>
      </c>
      <c r="C171" t="s">
        <v>254</v>
      </c>
      <c r="D171" t="s">
        <v>254</v>
      </c>
      <c r="E171" t="s">
        <v>254</v>
      </c>
      <c r="F171" t="s">
        <v>254</v>
      </c>
      <c r="G171" t="s">
        <v>254</v>
      </c>
      <c r="I171" t="str">
        <f t="shared" si="15"/>
        <v>N/A</v>
      </c>
      <c r="J171" t="str">
        <f t="shared" si="16"/>
        <v>N/A</v>
      </c>
      <c r="K171" t="str">
        <f t="shared" si="17"/>
        <v>N/A</v>
      </c>
      <c r="L171" t="str">
        <f t="shared" si="18"/>
        <v>N/A</v>
      </c>
      <c r="M171" t="str">
        <f t="shared" si="19"/>
        <v>N/A</v>
      </c>
      <c r="N171" t="str">
        <f t="shared" si="20"/>
        <v>N/A</v>
      </c>
    </row>
    <row r="172" spans="1:14" x14ac:dyDescent="0.3">
      <c r="A172" s="1">
        <v>14</v>
      </c>
      <c r="B172" t="s">
        <v>370</v>
      </c>
      <c r="C172" t="s">
        <v>11032</v>
      </c>
      <c r="D172" t="s">
        <v>11033</v>
      </c>
      <c r="E172" t="s">
        <v>11034</v>
      </c>
      <c r="F172" t="s">
        <v>11035</v>
      </c>
      <c r="G172" t="s">
        <v>11036</v>
      </c>
      <c r="I172" t="str">
        <f t="shared" si="15"/>
        <v>N/A</v>
      </c>
      <c r="J172">
        <f t="shared" si="16"/>
        <v>37530000</v>
      </c>
      <c r="K172">
        <f t="shared" si="17"/>
        <v>44830000</v>
      </c>
      <c r="L172">
        <f t="shared" si="18"/>
        <v>-23210000</v>
      </c>
      <c r="M172">
        <f t="shared" si="19"/>
        <v>-17350000</v>
      </c>
      <c r="N172">
        <f t="shared" si="20"/>
        <v>-2660000</v>
      </c>
    </row>
    <row r="173" spans="1:14" x14ac:dyDescent="0.3">
      <c r="A173" s="1">
        <v>15</v>
      </c>
      <c r="B173" t="s">
        <v>376</v>
      </c>
      <c r="C173" t="s">
        <v>254</v>
      </c>
      <c r="D173" t="s">
        <v>11037</v>
      </c>
      <c r="E173" t="s">
        <v>11038</v>
      </c>
      <c r="F173" t="s">
        <v>11039</v>
      </c>
      <c r="G173" t="s">
        <v>11040</v>
      </c>
      <c r="I173" t="str">
        <f t="shared" si="15"/>
        <v>N/A</v>
      </c>
      <c r="J173" t="str">
        <f t="shared" si="16"/>
        <v>N/A</v>
      </c>
      <c r="K173">
        <f t="shared" si="17"/>
        <v>0.19450000000000001</v>
      </c>
      <c r="L173">
        <f t="shared" si="18"/>
        <v>-1.5177</v>
      </c>
      <c r="M173">
        <f t="shared" si="19"/>
        <v>0.25240000000000001</v>
      </c>
      <c r="N173">
        <f t="shared" si="20"/>
        <v>0.84640000000000004</v>
      </c>
    </row>
    <row r="174" spans="1:14" x14ac:dyDescent="0.3">
      <c r="A174" s="1">
        <v>16</v>
      </c>
      <c r="B174" t="s">
        <v>381</v>
      </c>
      <c r="C174" t="s">
        <v>254</v>
      </c>
      <c r="D174" t="s">
        <v>254</v>
      </c>
      <c r="E174" t="s">
        <v>254</v>
      </c>
      <c r="F174" t="s">
        <v>254</v>
      </c>
      <c r="G174" t="s">
        <v>11041</v>
      </c>
      <c r="I174" t="str">
        <f t="shared" si="15"/>
        <v>N/A</v>
      </c>
      <c r="J174" t="str">
        <f t="shared" si="16"/>
        <v>N/A</v>
      </c>
      <c r="K174" t="str">
        <f t="shared" si="17"/>
        <v>N/A</v>
      </c>
      <c r="L174" t="str">
        <f t="shared" si="18"/>
        <v>N/A</v>
      </c>
      <c r="M174" t="str">
        <f t="shared" si="19"/>
        <v>N/A</v>
      </c>
      <c r="N174">
        <f t="shared" si="20"/>
        <v>-5.7999999999999996E-3</v>
      </c>
    </row>
    <row r="175" spans="1:14" x14ac:dyDescent="0.3">
      <c r="A175" s="1">
        <v>17</v>
      </c>
      <c r="B175" t="s">
        <v>383</v>
      </c>
      <c r="C175" t="s">
        <v>710</v>
      </c>
      <c r="D175" t="s">
        <v>9155</v>
      </c>
      <c r="E175" t="s">
        <v>11042</v>
      </c>
      <c r="F175" t="s">
        <v>9410</v>
      </c>
      <c r="G175" t="s">
        <v>11043</v>
      </c>
      <c r="I175" t="str">
        <f t="shared" si="15"/>
        <v>N/A</v>
      </c>
      <c r="J175">
        <f t="shared" si="16"/>
        <v>15000000</v>
      </c>
      <c r="K175">
        <f t="shared" si="17"/>
        <v>20430000</v>
      </c>
      <c r="L175">
        <f t="shared" si="18"/>
        <v>12340000</v>
      </c>
      <c r="M175">
        <f t="shared" si="19"/>
        <v>-4620000</v>
      </c>
      <c r="N175">
        <f t="shared" si="20"/>
        <v>-1290000</v>
      </c>
    </row>
    <row r="176" spans="1:14" x14ac:dyDescent="0.3">
      <c r="A176" s="1">
        <v>18</v>
      </c>
      <c r="B176" t="s">
        <v>389</v>
      </c>
      <c r="C176" t="s">
        <v>11044</v>
      </c>
      <c r="D176" t="s">
        <v>10981</v>
      </c>
      <c r="E176" t="s">
        <v>2233</v>
      </c>
      <c r="F176" t="s">
        <v>3856</v>
      </c>
      <c r="G176" t="s">
        <v>11045</v>
      </c>
      <c r="I176" t="str">
        <f t="shared" si="15"/>
        <v>N/A</v>
      </c>
      <c r="J176">
        <f t="shared" si="16"/>
        <v>23740000</v>
      </c>
      <c r="K176">
        <f t="shared" si="17"/>
        <v>31090000</v>
      </c>
      <c r="L176">
        <f t="shared" si="18"/>
        <v>26010000</v>
      </c>
      <c r="M176">
        <f t="shared" si="19"/>
        <v>7980000</v>
      </c>
      <c r="N176">
        <f t="shared" si="20"/>
        <v>16739999.999999998</v>
      </c>
    </row>
    <row r="177" spans="1:14" x14ac:dyDescent="0.3">
      <c r="A177" s="1">
        <v>19</v>
      </c>
      <c r="B177" t="s">
        <v>395</v>
      </c>
      <c r="C177" t="s">
        <v>254</v>
      </c>
      <c r="D177" t="s">
        <v>254</v>
      </c>
      <c r="E177" t="s">
        <v>254</v>
      </c>
      <c r="F177" t="s">
        <v>254</v>
      </c>
      <c r="G177" t="s">
        <v>11046</v>
      </c>
      <c r="I177" t="str">
        <f t="shared" si="15"/>
        <v>N/A</v>
      </c>
      <c r="J177" t="str">
        <f t="shared" si="16"/>
        <v>N/A</v>
      </c>
      <c r="K177" t="str">
        <f t="shared" si="17"/>
        <v>N/A</v>
      </c>
      <c r="L177" t="str">
        <f t="shared" si="18"/>
        <v>N/A</v>
      </c>
      <c r="M177" t="str">
        <f t="shared" si="19"/>
        <v>N/A</v>
      </c>
      <c r="N177">
        <f t="shared" si="20"/>
        <v>27000</v>
      </c>
    </row>
    <row r="178" spans="1:14" x14ac:dyDescent="0.3">
      <c r="A178" s="1">
        <v>20</v>
      </c>
      <c r="B178" t="s">
        <v>401</v>
      </c>
      <c r="C178" t="s">
        <v>11047</v>
      </c>
      <c r="D178" t="s">
        <v>11048</v>
      </c>
      <c r="E178" t="s">
        <v>11049</v>
      </c>
      <c r="F178" t="s">
        <v>11050</v>
      </c>
      <c r="G178" t="s">
        <v>11051</v>
      </c>
      <c r="I178" t="str">
        <f t="shared" si="15"/>
        <v>N/A</v>
      </c>
      <c r="J178">
        <f t="shared" si="16"/>
        <v>-8740000</v>
      </c>
      <c r="K178">
        <f t="shared" si="17"/>
        <v>-10670000</v>
      </c>
      <c r="L178">
        <f t="shared" si="18"/>
        <v>-13670000</v>
      </c>
      <c r="M178">
        <f t="shared" si="19"/>
        <v>-12540000</v>
      </c>
      <c r="N178">
        <f t="shared" si="20"/>
        <v>-18030000</v>
      </c>
    </row>
    <row r="179" spans="1:14" x14ac:dyDescent="0.3">
      <c r="A179" s="1">
        <v>21</v>
      </c>
      <c r="B179" t="s">
        <v>407</v>
      </c>
      <c r="C179" t="s">
        <v>254</v>
      </c>
      <c r="D179" t="s">
        <v>254</v>
      </c>
      <c r="E179" t="s">
        <v>254</v>
      </c>
      <c r="F179" t="s">
        <v>8055</v>
      </c>
      <c r="G179" t="s">
        <v>2702</v>
      </c>
      <c r="I179" t="str">
        <f t="shared" si="15"/>
        <v>N/A</v>
      </c>
      <c r="J179" t="str">
        <f t="shared" si="16"/>
        <v>N/A</v>
      </c>
      <c r="K179" t="str">
        <f t="shared" si="17"/>
        <v>N/A</v>
      </c>
      <c r="L179" t="str">
        <f t="shared" si="18"/>
        <v>N/A</v>
      </c>
      <c r="M179">
        <f t="shared" si="19"/>
        <v>-65000</v>
      </c>
      <c r="N179">
        <f t="shared" si="20"/>
        <v>-26000</v>
      </c>
    </row>
    <row r="180" spans="1:14" x14ac:dyDescent="0.3">
      <c r="A180" s="1">
        <v>22</v>
      </c>
      <c r="B180" t="s">
        <v>413</v>
      </c>
      <c r="C180" t="s">
        <v>254</v>
      </c>
      <c r="D180" t="s">
        <v>254</v>
      </c>
      <c r="E180" t="s">
        <v>254</v>
      </c>
      <c r="F180" t="s">
        <v>254</v>
      </c>
      <c r="G180" t="s">
        <v>254</v>
      </c>
      <c r="I180" t="str">
        <f t="shared" si="15"/>
        <v>N/A</v>
      </c>
      <c r="J180" t="str">
        <f t="shared" si="16"/>
        <v>N/A</v>
      </c>
      <c r="K180" t="str">
        <f t="shared" si="17"/>
        <v>N/A</v>
      </c>
      <c r="L180" t="str">
        <f t="shared" si="18"/>
        <v>N/A</v>
      </c>
      <c r="M180" t="str">
        <f t="shared" si="19"/>
        <v>N/A</v>
      </c>
      <c r="N180" t="str">
        <f t="shared" si="20"/>
        <v>N/A</v>
      </c>
    </row>
    <row r="181" spans="1:14" x14ac:dyDescent="0.3">
      <c r="A181" s="1">
        <v>23</v>
      </c>
      <c r="B181" t="s">
        <v>414</v>
      </c>
      <c r="C181" t="s">
        <v>254</v>
      </c>
      <c r="D181" t="s">
        <v>254</v>
      </c>
      <c r="E181" t="s">
        <v>254</v>
      </c>
      <c r="F181" t="s">
        <v>254</v>
      </c>
      <c r="G181" t="s">
        <v>254</v>
      </c>
      <c r="I181" t="str">
        <f t="shared" si="15"/>
        <v>N/A</v>
      </c>
      <c r="J181" t="str">
        <f t="shared" si="16"/>
        <v>N/A</v>
      </c>
      <c r="K181" t="str">
        <f t="shared" si="17"/>
        <v>N/A</v>
      </c>
      <c r="L181" t="str">
        <f t="shared" si="18"/>
        <v>N/A</v>
      </c>
      <c r="M181" t="str">
        <f t="shared" si="19"/>
        <v>N/A</v>
      </c>
      <c r="N181" t="str">
        <f t="shared" si="20"/>
        <v>N/A</v>
      </c>
    </row>
    <row r="182" spans="1:14" x14ac:dyDescent="0.3">
      <c r="A182" s="1">
        <v>24</v>
      </c>
      <c r="B182" t="s">
        <v>415</v>
      </c>
      <c r="C182" t="s">
        <v>254</v>
      </c>
      <c r="D182" t="s">
        <v>254</v>
      </c>
      <c r="E182" t="s">
        <v>254</v>
      </c>
      <c r="F182" t="s">
        <v>254</v>
      </c>
      <c r="G182" t="s">
        <v>254</v>
      </c>
      <c r="I182" t="str">
        <f t="shared" si="15"/>
        <v>N/A</v>
      </c>
      <c r="J182" t="str">
        <f t="shared" si="16"/>
        <v>N/A</v>
      </c>
      <c r="K182" t="str">
        <f t="shared" si="17"/>
        <v>N/A</v>
      </c>
      <c r="L182" t="str">
        <f t="shared" si="18"/>
        <v>N/A</v>
      </c>
      <c r="M182" t="str">
        <f t="shared" si="19"/>
        <v>N/A</v>
      </c>
      <c r="N182" t="str">
        <f t="shared" si="20"/>
        <v>N/A</v>
      </c>
    </row>
    <row r="183" spans="1:14" x14ac:dyDescent="0.3">
      <c r="A183" s="1">
        <v>25</v>
      </c>
      <c r="B183" t="s">
        <v>416</v>
      </c>
      <c r="C183" t="s">
        <v>5100</v>
      </c>
      <c r="D183" t="s">
        <v>1544</v>
      </c>
      <c r="E183" t="s">
        <v>11052</v>
      </c>
      <c r="F183" t="s">
        <v>10336</v>
      </c>
      <c r="G183" t="s">
        <v>3007</v>
      </c>
      <c r="I183" t="str">
        <f t="shared" si="15"/>
        <v>N/A</v>
      </c>
      <c r="J183">
        <f t="shared" si="16"/>
        <v>22530000</v>
      </c>
      <c r="K183">
        <f t="shared" si="17"/>
        <v>24400000</v>
      </c>
      <c r="L183">
        <f t="shared" si="18"/>
        <v>-35550000</v>
      </c>
      <c r="M183">
        <f t="shared" si="19"/>
        <v>-12730000</v>
      </c>
      <c r="N183">
        <f t="shared" si="20"/>
        <v>-1380000</v>
      </c>
    </row>
    <row r="184" spans="1:14" x14ac:dyDescent="0.3">
      <c r="A184" s="1">
        <v>26</v>
      </c>
      <c r="B184" t="s">
        <v>422</v>
      </c>
      <c r="C184" t="s">
        <v>254</v>
      </c>
      <c r="D184" t="s">
        <v>254</v>
      </c>
      <c r="E184" t="s">
        <v>254</v>
      </c>
      <c r="F184" t="s">
        <v>254</v>
      </c>
      <c r="G184" t="s">
        <v>11053</v>
      </c>
      <c r="I184" t="str">
        <f t="shared" si="15"/>
        <v>N/A</v>
      </c>
      <c r="J184" t="str">
        <f t="shared" si="16"/>
        <v>N/A</v>
      </c>
      <c r="K184" t="str">
        <f t="shared" si="17"/>
        <v>N/A</v>
      </c>
      <c r="L184" t="str">
        <f t="shared" si="18"/>
        <v>N/A</v>
      </c>
      <c r="M184" t="str">
        <f t="shared" si="19"/>
        <v>N/A</v>
      </c>
      <c r="N184">
        <f t="shared" si="20"/>
        <v>658000</v>
      </c>
    </row>
    <row r="185" spans="1:14" x14ac:dyDescent="0.3">
      <c r="A185" s="1">
        <v>27</v>
      </c>
      <c r="B185" t="s">
        <v>423</v>
      </c>
      <c r="C185" t="s">
        <v>5100</v>
      </c>
      <c r="D185" t="s">
        <v>1544</v>
      </c>
      <c r="E185" t="s">
        <v>11052</v>
      </c>
      <c r="F185" t="s">
        <v>10336</v>
      </c>
      <c r="G185" t="s">
        <v>11054</v>
      </c>
      <c r="I185" t="str">
        <f t="shared" si="15"/>
        <v>N/A</v>
      </c>
      <c r="J185">
        <f t="shared" si="16"/>
        <v>22530000</v>
      </c>
      <c r="K185">
        <f t="shared" si="17"/>
        <v>24400000</v>
      </c>
      <c r="L185">
        <f t="shared" si="18"/>
        <v>-35550000</v>
      </c>
      <c r="M185">
        <f t="shared" si="19"/>
        <v>-12730000</v>
      </c>
      <c r="N185">
        <f t="shared" si="20"/>
        <v>-2040000</v>
      </c>
    </row>
    <row r="186" spans="1:14" x14ac:dyDescent="0.3">
      <c r="A186" s="1">
        <v>28</v>
      </c>
      <c r="B186" t="s">
        <v>424</v>
      </c>
      <c r="C186" t="s">
        <v>254</v>
      </c>
      <c r="D186" t="s">
        <v>11055</v>
      </c>
      <c r="E186" t="s">
        <v>11056</v>
      </c>
      <c r="F186" t="s">
        <v>11057</v>
      </c>
      <c r="G186" t="s">
        <v>11058</v>
      </c>
      <c r="I186" t="str">
        <f t="shared" si="15"/>
        <v>N/A</v>
      </c>
      <c r="J186" t="str">
        <f t="shared" si="16"/>
        <v>N/A</v>
      </c>
      <c r="K186">
        <f t="shared" si="17"/>
        <v>8.3100000000000007E-2</v>
      </c>
      <c r="L186">
        <f t="shared" si="18"/>
        <v>-2.4569000000000001</v>
      </c>
      <c r="M186">
        <f t="shared" si="19"/>
        <v>0.64200000000000002</v>
      </c>
      <c r="N186">
        <f t="shared" si="20"/>
        <v>0.83989999999999998</v>
      </c>
    </row>
    <row r="187" spans="1:14" x14ac:dyDescent="0.3">
      <c r="A187" s="1">
        <v>29</v>
      </c>
      <c r="B187" t="s">
        <v>429</v>
      </c>
      <c r="C187" t="s">
        <v>254</v>
      </c>
      <c r="D187" t="s">
        <v>254</v>
      </c>
      <c r="E187" t="s">
        <v>254</v>
      </c>
      <c r="F187" t="s">
        <v>254</v>
      </c>
      <c r="G187" t="s">
        <v>11059</v>
      </c>
      <c r="I187" t="str">
        <f t="shared" si="15"/>
        <v>N/A</v>
      </c>
      <c r="J187" t="str">
        <f t="shared" si="16"/>
        <v>N/A</v>
      </c>
      <c r="K187" t="str">
        <f t="shared" si="17"/>
        <v>N/A</v>
      </c>
      <c r="L187" t="str">
        <f t="shared" si="18"/>
        <v>N/A</v>
      </c>
      <c r="M187" t="str">
        <f t="shared" si="19"/>
        <v>N/A</v>
      </c>
      <c r="N187">
        <f t="shared" si="20"/>
        <v>-4.5000000000000005E-3</v>
      </c>
    </row>
    <row r="188" spans="1:14" x14ac:dyDescent="0.3">
      <c r="A188" s="1">
        <v>30</v>
      </c>
      <c r="B188" t="s">
        <v>431</v>
      </c>
      <c r="C188" t="s">
        <v>254</v>
      </c>
      <c r="D188" t="s">
        <v>254</v>
      </c>
      <c r="E188" t="s">
        <v>254</v>
      </c>
      <c r="F188" t="s">
        <v>11060</v>
      </c>
      <c r="G188" t="s">
        <v>11061</v>
      </c>
      <c r="I188" t="str">
        <f t="shared" ref="I188:I251" si="21">IF(AND(K188&gt; J188, L188&gt; K188, M188&gt; L188, N188&gt; M188), "pos_trend", IF(AND(K188&lt; J188, L188&lt; K188, M188&lt; L188, N188&lt; M188), "neg_trend", "N/A"))</f>
        <v>N/A</v>
      </c>
      <c r="J188" t="str">
        <f t="shared" ref="J188:J251" si="22">IFERROR(IF(TRIM(C188)="-", "N/A", IF(RIGHT(C188,1)=")",IF(RIGHT(C188,2)="T)",-1000000000000*VALUE(MID(C188,2,LEN(C188)-3)),IF(RIGHT(C188,2)="M)",-1000000*VALUE(MID(C188,2,LEN(C188)-3)),IF(RIGHT(C188,2)="B)",-1000000000*VALUE(MID(C188,2,LEN(C188)-3)),IF(RIGHT(C188,2)="k)",-1000*VALUE(MID(C188,2,LEN(C188)-3)),VALUE(SUBSTITUTE(C188,",","")))))),IF(RIGHT(C188,1)="T",1000000000000*VALUE(LEFT(C188,LEN(C188)-1)),IF(RIGHT(C188,1)="M",1000000*VALUE(LEFT(C188,LEN(C188)-1)),IF(RIGHT(C188,1)="B",1000000000*VALUE(LEFT(C188,LEN(C188)-1)),IF(RIGHT(C188,1)="%",0.01*VALUE(LEFT(C188,LEN(C188)-1)),IF(RIGHT(C188,1)="k",1000*VALUE(LEFT(C188,LEN(C188)-1)),VALUE(SUBSTITUTE(C188,",",""))))))))),"N/A")</f>
        <v>N/A</v>
      </c>
      <c r="K188" t="str">
        <f t="shared" ref="K188:K251" si="23">IFERROR(IF(TRIM(D188)="-", "N/A", IF(RIGHT(D188,1)=")",IF(RIGHT(D188,2)="T)",-1000000000000*VALUE(MID(D188,2,LEN(D188)-3)),IF(RIGHT(D188,2)="M)",-1000000*VALUE(MID(D188,2,LEN(D188)-3)),IF(RIGHT(D188,2)="B)",-1000000000*VALUE(MID(D188,2,LEN(D188)-3)),IF(RIGHT(D188,2)="k)",-1000*VALUE(MID(D188,2,LEN(D188)-3)),VALUE(SUBSTITUTE(D188,",","")))))),IF(RIGHT(D188,1)="T",1000000000000*VALUE(LEFT(D188,LEN(D188)-1)),IF(RIGHT(D188,1)="M",1000000*VALUE(LEFT(D188,LEN(D188)-1)),IF(RIGHT(D188,1)="B",1000000000*VALUE(LEFT(D188,LEN(D188)-1)),IF(RIGHT(D188,1)="%",0.01*VALUE(LEFT(D188,LEN(D188)-1)),IF(RIGHT(D188,1)="k",1000*VALUE(LEFT(D188,LEN(D188)-1)),VALUE(SUBSTITUTE(D188,",",""))))))))),"N/A")</f>
        <v>N/A</v>
      </c>
      <c r="L188" t="str">
        <f t="shared" ref="L188:L251" si="24">IFERROR(IF(TRIM(E188)="-", "N/A", IF(RIGHT(E188,1)=")",IF(RIGHT(E188,2)="T)",-1000000000000*VALUE(MID(E188,2,LEN(E188)-3)),IF(RIGHT(E188,2)="M)",-1000000*VALUE(MID(E188,2,LEN(E188)-3)),IF(RIGHT(E188,2)="B)",-1000000000*VALUE(MID(E188,2,LEN(E188)-3)),IF(RIGHT(E188,2)="k)",-1000*VALUE(MID(E188,2,LEN(E188)-3)),VALUE(SUBSTITUTE(E188,",","")))))),IF(RIGHT(E188,1)="T",1000000000000*VALUE(LEFT(E188,LEN(E188)-1)),IF(RIGHT(E188,1)="M",1000000*VALUE(LEFT(E188,LEN(E188)-1)),IF(RIGHT(E188,1)="B",1000000000*VALUE(LEFT(E188,LEN(E188)-1)),IF(RIGHT(E188,1)="%",0.01*VALUE(LEFT(E188,LEN(E188)-1)),IF(RIGHT(E188,1)="k",1000*VALUE(LEFT(E188,LEN(E188)-1)),VALUE(SUBSTITUTE(E188,",",""))))))))),"N/A")</f>
        <v>N/A</v>
      </c>
      <c r="M188">
        <f t="shared" ref="M188:M251" si="25">IFERROR(IF(TRIM(F188)="-", "N/A", IF(RIGHT(F188,1)=")",IF(RIGHT(F188,2)="T)",-1000000000000*VALUE(MID(F188,2,LEN(F188)-3)),IF(RIGHT(F188,2)="M)",-1000000*VALUE(MID(F188,2,LEN(F188)-3)),IF(RIGHT(F188,2)="B)",-1000000000*VALUE(MID(F188,2,LEN(F188)-3)),IF(RIGHT(F188,2)="k)",-1000*VALUE(MID(F188,2,LEN(F188)-3)),VALUE(SUBSTITUTE(F188,",","")))))),IF(RIGHT(F188,1)="T",1000000000000*VALUE(LEFT(F188,LEN(F188)-1)),IF(RIGHT(F188,1)="M",1000000*VALUE(LEFT(F188,LEN(F188)-1)),IF(RIGHT(F188,1)="B",1000000000*VALUE(LEFT(F188,LEN(F188)-1)),IF(RIGHT(F188,1)="%",0.01*VALUE(LEFT(F188,LEN(F188)-1)),IF(RIGHT(F188,1)="k",1000*VALUE(LEFT(F188,LEN(F188)-1)),VALUE(SUBSTITUTE(F188,",",""))))))))),"N/A")</f>
        <v>-27350000</v>
      </c>
      <c r="N188">
        <f t="shared" ref="N188:N251" si="26">IFERROR(IF(TRIM(G188)="-", "N/A", IF(RIGHT(G188,1)=")",IF(RIGHT(G188,2)="T)",-1000000000000*VALUE(MID(G188,2,LEN(G188)-3)),IF(RIGHT(G188,2)="M)",-1000000*VALUE(MID(G188,2,LEN(G188)-3)),IF(RIGHT(G188,2)="B)",-1000000000*VALUE(MID(G188,2,LEN(G188)-3)),IF(RIGHT(G188,2)="k)",-1000*VALUE(MID(G188,2,LEN(G188)-3)),VALUE(SUBSTITUTE(G188,",","")))))),IF(RIGHT(G188,1)="T",1000000000000*VALUE(LEFT(G188,LEN(G188)-1)),IF(RIGHT(G188,1)="M",1000000*VALUE(LEFT(G188,LEN(G188)-1)),IF(RIGHT(G188,1)="B",1000000000*VALUE(LEFT(G188,LEN(G188)-1)),IF(RIGHT(G188,1)="%",0.01*VALUE(LEFT(G188,LEN(G188)-1)),IF(RIGHT(G188,1)="k",1000*VALUE(LEFT(G188,LEN(G188)-1)),VALUE(SUBSTITUTE(G188,",",""))))))))),"N/A")</f>
        <v>-63120000</v>
      </c>
    </row>
    <row r="189" spans="1:14" x14ac:dyDescent="0.3">
      <c r="A189" s="1">
        <v>31</v>
      </c>
      <c r="B189" t="s">
        <v>432</v>
      </c>
      <c r="C189" t="s">
        <v>254</v>
      </c>
      <c r="D189" t="s">
        <v>254</v>
      </c>
      <c r="E189" t="s">
        <v>254</v>
      </c>
      <c r="F189" t="s">
        <v>254</v>
      </c>
      <c r="G189" t="s">
        <v>11062</v>
      </c>
      <c r="I189" t="str">
        <f t="shared" si="21"/>
        <v>N/A</v>
      </c>
      <c r="J189" t="str">
        <f t="shared" si="22"/>
        <v>N/A</v>
      </c>
      <c r="K189" t="str">
        <f t="shared" si="23"/>
        <v>N/A</v>
      </c>
      <c r="L189" t="str">
        <f t="shared" si="24"/>
        <v>N/A</v>
      </c>
      <c r="M189" t="str">
        <f t="shared" si="25"/>
        <v>N/A</v>
      </c>
      <c r="N189">
        <f t="shared" si="26"/>
        <v>-73800000</v>
      </c>
    </row>
    <row r="190" spans="1:14" x14ac:dyDescent="0.3">
      <c r="A190" s="1">
        <v>32</v>
      </c>
      <c r="B190" t="s">
        <v>433</v>
      </c>
      <c r="C190" t="s">
        <v>254</v>
      </c>
      <c r="D190" t="s">
        <v>254</v>
      </c>
      <c r="E190" t="s">
        <v>254</v>
      </c>
      <c r="F190" t="s">
        <v>254</v>
      </c>
      <c r="G190" t="s">
        <v>254</v>
      </c>
      <c r="I190" t="str">
        <f t="shared" si="21"/>
        <v>N/A</v>
      </c>
      <c r="J190" t="str">
        <f t="shared" si="22"/>
        <v>N/A</v>
      </c>
      <c r="K190" t="str">
        <f t="shared" si="23"/>
        <v>N/A</v>
      </c>
      <c r="L190" t="str">
        <f t="shared" si="24"/>
        <v>N/A</v>
      </c>
      <c r="M190" t="str">
        <f t="shared" si="25"/>
        <v>N/A</v>
      </c>
      <c r="N190" t="str">
        <f t="shared" si="26"/>
        <v>N/A</v>
      </c>
    </row>
    <row r="191" spans="1:14" x14ac:dyDescent="0.3">
      <c r="A191" s="1">
        <v>33</v>
      </c>
      <c r="B191" t="s">
        <v>434</v>
      </c>
      <c r="C191" t="s">
        <v>254</v>
      </c>
      <c r="D191" t="s">
        <v>254</v>
      </c>
      <c r="E191" t="s">
        <v>254</v>
      </c>
      <c r="F191" t="s">
        <v>11060</v>
      </c>
      <c r="G191" t="s">
        <v>11063</v>
      </c>
      <c r="I191" t="str">
        <f t="shared" si="21"/>
        <v>N/A</v>
      </c>
      <c r="J191" t="str">
        <f t="shared" si="22"/>
        <v>N/A</v>
      </c>
      <c r="K191" t="str">
        <f t="shared" si="23"/>
        <v>N/A</v>
      </c>
      <c r="L191" t="str">
        <f t="shared" si="24"/>
        <v>N/A</v>
      </c>
      <c r="M191">
        <f t="shared" si="25"/>
        <v>-27350000</v>
      </c>
      <c r="N191">
        <f t="shared" si="26"/>
        <v>10680000</v>
      </c>
    </row>
    <row r="192" spans="1:14" x14ac:dyDescent="0.3">
      <c r="A192" s="1">
        <v>34</v>
      </c>
      <c r="B192" t="s">
        <v>435</v>
      </c>
      <c r="C192" t="s">
        <v>5100</v>
      </c>
      <c r="D192" t="s">
        <v>1544</v>
      </c>
      <c r="E192" t="s">
        <v>11052</v>
      </c>
      <c r="F192" t="s">
        <v>11064</v>
      </c>
      <c r="G192" t="s">
        <v>11065</v>
      </c>
      <c r="I192" t="str">
        <f t="shared" si="21"/>
        <v>N/A</v>
      </c>
      <c r="J192">
        <f t="shared" si="22"/>
        <v>22530000</v>
      </c>
      <c r="K192">
        <f t="shared" si="23"/>
        <v>24400000</v>
      </c>
      <c r="L192">
        <f t="shared" si="24"/>
        <v>-35550000</v>
      </c>
      <c r="M192">
        <f t="shared" si="25"/>
        <v>-40070000</v>
      </c>
      <c r="N192">
        <f t="shared" si="26"/>
        <v>-65160000</v>
      </c>
    </row>
    <row r="193" spans="1:14" x14ac:dyDescent="0.3">
      <c r="A193" s="1">
        <v>35</v>
      </c>
      <c r="B193" t="s">
        <v>436</v>
      </c>
      <c r="C193" t="s">
        <v>254</v>
      </c>
      <c r="D193" t="s">
        <v>254</v>
      </c>
      <c r="E193" t="s">
        <v>254</v>
      </c>
      <c r="F193" t="s">
        <v>254</v>
      </c>
      <c r="G193" t="s">
        <v>254</v>
      </c>
      <c r="I193" t="str">
        <f t="shared" si="21"/>
        <v>N/A</v>
      </c>
      <c r="J193" t="str">
        <f t="shared" si="22"/>
        <v>N/A</v>
      </c>
      <c r="K193" t="str">
        <f t="shared" si="23"/>
        <v>N/A</v>
      </c>
      <c r="L193" t="str">
        <f t="shared" si="24"/>
        <v>N/A</v>
      </c>
      <c r="M193" t="str">
        <f t="shared" si="25"/>
        <v>N/A</v>
      </c>
      <c r="N193" t="str">
        <f t="shared" si="26"/>
        <v>N/A</v>
      </c>
    </row>
    <row r="194" spans="1:14" x14ac:dyDescent="0.3">
      <c r="A194" s="1">
        <v>36</v>
      </c>
      <c r="B194" t="s">
        <v>437</v>
      </c>
      <c r="C194" t="s">
        <v>5100</v>
      </c>
      <c r="D194" t="s">
        <v>1544</v>
      </c>
      <c r="E194" t="s">
        <v>11052</v>
      </c>
      <c r="F194" t="s">
        <v>11064</v>
      </c>
      <c r="G194" t="s">
        <v>3445</v>
      </c>
      <c r="I194" t="str">
        <f t="shared" si="21"/>
        <v>N/A</v>
      </c>
      <c r="J194">
        <f t="shared" si="22"/>
        <v>22530000</v>
      </c>
      <c r="K194">
        <f t="shared" si="23"/>
        <v>24400000</v>
      </c>
      <c r="L194">
        <f t="shared" si="24"/>
        <v>-35550000</v>
      </c>
      <c r="M194">
        <f t="shared" si="25"/>
        <v>-40070000</v>
      </c>
      <c r="N194">
        <f t="shared" si="26"/>
        <v>8640000</v>
      </c>
    </row>
    <row r="195" spans="1:14" x14ac:dyDescent="0.3">
      <c r="A195" s="1">
        <v>37</v>
      </c>
      <c r="B195" t="s">
        <v>438</v>
      </c>
      <c r="C195" t="s">
        <v>1169</v>
      </c>
      <c r="D195" t="s">
        <v>441</v>
      </c>
      <c r="E195" t="s">
        <v>11066</v>
      </c>
      <c r="F195" t="s">
        <v>11067</v>
      </c>
      <c r="G195" t="s">
        <v>6561</v>
      </c>
      <c r="I195" t="str">
        <f t="shared" si="21"/>
        <v>N/A</v>
      </c>
      <c r="J195">
        <f t="shared" si="22"/>
        <v>0.56000000000000005</v>
      </c>
      <c r="K195">
        <f t="shared" si="23"/>
        <v>0.59</v>
      </c>
      <c r="L195">
        <f t="shared" si="24"/>
        <v>-0.86</v>
      </c>
      <c r="M195">
        <f t="shared" si="25"/>
        <v>-0.98</v>
      </c>
      <c r="N195">
        <f t="shared" si="26"/>
        <v>0.21</v>
      </c>
    </row>
    <row r="196" spans="1:14" x14ac:dyDescent="0.3">
      <c r="A196" s="1">
        <v>38</v>
      </c>
      <c r="B196" t="s">
        <v>444</v>
      </c>
      <c r="C196" t="s">
        <v>254</v>
      </c>
      <c r="D196" t="s">
        <v>8329</v>
      </c>
      <c r="E196" t="s">
        <v>11068</v>
      </c>
      <c r="F196" t="s">
        <v>11069</v>
      </c>
      <c r="G196" t="s">
        <v>11070</v>
      </c>
      <c r="I196" t="str">
        <f t="shared" si="21"/>
        <v>N/A</v>
      </c>
      <c r="J196" t="str">
        <f t="shared" si="22"/>
        <v>N/A</v>
      </c>
      <c r="K196">
        <f t="shared" si="23"/>
        <v>5.3600000000000002E-2</v>
      </c>
      <c r="L196">
        <f t="shared" si="24"/>
        <v>-2.4575999999999998</v>
      </c>
      <c r="M196">
        <f t="shared" si="25"/>
        <v>-0.13949999999999999</v>
      </c>
      <c r="N196">
        <f t="shared" si="26"/>
        <v>1.2126000000000001</v>
      </c>
    </row>
    <row r="197" spans="1:14" x14ac:dyDescent="0.3">
      <c r="A197" s="1">
        <v>39</v>
      </c>
      <c r="B197" t="s">
        <v>449</v>
      </c>
      <c r="C197" t="s">
        <v>11071</v>
      </c>
      <c r="D197" t="s">
        <v>7991</v>
      </c>
      <c r="E197" t="s">
        <v>9811</v>
      </c>
      <c r="F197" t="s">
        <v>11072</v>
      </c>
      <c r="G197" t="s">
        <v>11073</v>
      </c>
      <c r="I197" t="str">
        <f t="shared" si="21"/>
        <v>N/A</v>
      </c>
      <c r="J197">
        <f t="shared" si="22"/>
        <v>40280000</v>
      </c>
      <c r="K197">
        <f t="shared" si="23"/>
        <v>41200000</v>
      </c>
      <c r="L197">
        <f t="shared" si="24"/>
        <v>41400000</v>
      </c>
      <c r="M197">
        <f t="shared" si="25"/>
        <v>40960000</v>
      </c>
      <c r="N197">
        <f t="shared" si="26"/>
        <v>41490000</v>
      </c>
    </row>
    <row r="198" spans="1:14" x14ac:dyDescent="0.3">
      <c r="A198" s="1">
        <v>40</v>
      </c>
      <c r="B198" t="s">
        <v>455</v>
      </c>
      <c r="C198" t="s">
        <v>440</v>
      </c>
      <c r="D198" t="s">
        <v>1169</v>
      </c>
      <c r="E198" t="s">
        <v>11066</v>
      </c>
      <c r="F198" t="s">
        <v>11067</v>
      </c>
      <c r="G198" t="s">
        <v>6561</v>
      </c>
      <c r="I198" t="str">
        <f t="shared" si="21"/>
        <v>N/A</v>
      </c>
      <c r="J198">
        <f t="shared" si="22"/>
        <v>0.54</v>
      </c>
      <c r="K198">
        <f t="shared" si="23"/>
        <v>0.56000000000000005</v>
      </c>
      <c r="L198">
        <f t="shared" si="24"/>
        <v>-0.86</v>
      </c>
      <c r="M198">
        <f t="shared" si="25"/>
        <v>-0.98</v>
      </c>
      <c r="N198">
        <f t="shared" si="26"/>
        <v>0.21</v>
      </c>
    </row>
    <row r="199" spans="1:14" x14ac:dyDescent="0.3">
      <c r="A199" s="1">
        <v>41</v>
      </c>
      <c r="B199" t="s">
        <v>461</v>
      </c>
      <c r="C199" t="s">
        <v>254</v>
      </c>
      <c r="D199" t="s">
        <v>1112</v>
      </c>
      <c r="E199" t="s">
        <v>11074</v>
      </c>
      <c r="F199" t="s">
        <v>11069</v>
      </c>
      <c r="G199" t="s">
        <v>11070</v>
      </c>
      <c r="I199" t="str">
        <f t="shared" si="21"/>
        <v>N/A</v>
      </c>
      <c r="J199" t="str">
        <f t="shared" si="22"/>
        <v>N/A</v>
      </c>
      <c r="K199">
        <f t="shared" si="23"/>
        <v>3.7000000000000005E-2</v>
      </c>
      <c r="L199">
        <f t="shared" si="24"/>
        <v>-2.5356999999999998</v>
      </c>
      <c r="M199">
        <f t="shared" si="25"/>
        <v>-0.13949999999999999</v>
      </c>
      <c r="N199">
        <f t="shared" si="26"/>
        <v>1.2126000000000001</v>
      </c>
    </row>
    <row r="200" spans="1:14" x14ac:dyDescent="0.3">
      <c r="A200" s="1">
        <v>42</v>
      </c>
      <c r="B200" t="s">
        <v>466</v>
      </c>
      <c r="C200" t="s">
        <v>10373</v>
      </c>
      <c r="D200" t="s">
        <v>11075</v>
      </c>
      <c r="E200" t="s">
        <v>9811</v>
      </c>
      <c r="F200" t="s">
        <v>11072</v>
      </c>
      <c r="G200" t="s">
        <v>11073</v>
      </c>
      <c r="I200" t="str">
        <f t="shared" si="21"/>
        <v>N/A</v>
      </c>
      <c r="J200">
        <f t="shared" si="22"/>
        <v>41670000</v>
      </c>
      <c r="K200">
        <f t="shared" si="23"/>
        <v>43480000</v>
      </c>
      <c r="L200">
        <f t="shared" si="24"/>
        <v>41400000</v>
      </c>
      <c r="M200">
        <f t="shared" si="25"/>
        <v>40960000</v>
      </c>
      <c r="N200">
        <f t="shared" si="26"/>
        <v>41490000</v>
      </c>
    </row>
    <row r="201" spans="1:14" x14ac:dyDescent="0.3">
      <c r="A201" s="1">
        <v>43</v>
      </c>
      <c r="B201" t="s">
        <v>153</v>
      </c>
      <c r="C201" t="s">
        <v>11076</v>
      </c>
      <c r="D201" t="s">
        <v>11077</v>
      </c>
      <c r="E201" t="s">
        <v>11078</v>
      </c>
      <c r="F201" t="s">
        <v>2017</v>
      </c>
      <c r="G201" t="s">
        <v>11079</v>
      </c>
      <c r="I201" t="str">
        <f t="shared" si="21"/>
        <v>N/A</v>
      </c>
      <c r="J201">
        <f t="shared" si="22"/>
        <v>68320000</v>
      </c>
      <c r="K201">
        <f t="shared" si="23"/>
        <v>103410000</v>
      </c>
      <c r="L201">
        <f t="shared" si="24"/>
        <v>91050000</v>
      </c>
      <c r="M201">
        <f t="shared" si="25"/>
        <v>32060000.000000004</v>
      </c>
      <c r="N201">
        <f t="shared" si="26"/>
        <v>79400000</v>
      </c>
    </row>
    <row r="202" spans="1:14" x14ac:dyDescent="0.3">
      <c r="A202" s="1">
        <v>44</v>
      </c>
      <c r="B202" t="s">
        <v>477</v>
      </c>
      <c r="C202" t="s">
        <v>254</v>
      </c>
      <c r="D202" t="s">
        <v>11080</v>
      </c>
      <c r="E202" t="s">
        <v>11081</v>
      </c>
      <c r="F202" t="s">
        <v>11082</v>
      </c>
      <c r="G202" t="s">
        <v>11083</v>
      </c>
      <c r="I202" t="str">
        <f t="shared" si="21"/>
        <v>N/A</v>
      </c>
      <c r="J202" t="str">
        <f t="shared" si="22"/>
        <v>N/A</v>
      </c>
      <c r="K202">
        <f t="shared" si="23"/>
        <v>0.51380000000000003</v>
      </c>
      <c r="L202">
        <f t="shared" si="24"/>
        <v>-0.1195</v>
      </c>
      <c r="M202">
        <f t="shared" si="25"/>
        <v>-0.64790000000000003</v>
      </c>
      <c r="N202">
        <f t="shared" si="26"/>
        <v>1.4769000000000001</v>
      </c>
    </row>
    <row r="203" spans="1:14" x14ac:dyDescent="0.3">
      <c r="A203" s="1">
        <v>45</v>
      </c>
      <c r="B203" t="s">
        <v>482</v>
      </c>
      <c r="C203" t="s">
        <v>254</v>
      </c>
      <c r="D203" t="s">
        <v>254</v>
      </c>
      <c r="E203" t="s">
        <v>254</v>
      </c>
      <c r="F203" t="s">
        <v>254</v>
      </c>
      <c r="G203" t="s">
        <v>11084</v>
      </c>
      <c r="I203" t="str">
        <f t="shared" si="21"/>
        <v>N/A</v>
      </c>
      <c r="J203" t="str">
        <f t="shared" si="22"/>
        <v>N/A</v>
      </c>
      <c r="K203" t="str">
        <f t="shared" si="23"/>
        <v>N/A</v>
      </c>
      <c r="L203" t="str">
        <f t="shared" si="24"/>
        <v>N/A</v>
      </c>
      <c r="M203" t="str">
        <f t="shared" si="25"/>
        <v>N/A</v>
      </c>
      <c r="N203">
        <f t="shared" si="26"/>
        <v>0.17420000000000002</v>
      </c>
    </row>
    <row r="204" spans="1:14" x14ac:dyDescent="0.3">
      <c r="I204" t="str">
        <f t="shared" si="21"/>
        <v>N/A</v>
      </c>
      <c r="J204" t="str">
        <f t="shared" si="22"/>
        <v>N/A</v>
      </c>
      <c r="K204" t="str">
        <f t="shared" si="23"/>
        <v>N/A</v>
      </c>
      <c r="L204" t="str">
        <f t="shared" si="24"/>
        <v>N/A</v>
      </c>
      <c r="M204" t="str">
        <f t="shared" si="25"/>
        <v>N/A</v>
      </c>
      <c r="N204" t="str">
        <f t="shared" si="26"/>
        <v>N/A</v>
      </c>
    </row>
    <row r="205" spans="1:14" x14ac:dyDescent="0.3">
      <c r="B205" s="1" t="s">
        <v>241</v>
      </c>
      <c r="C205" s="1" t="s">
        <v>242</v>
      </c>
      <c r="D205" s="1" t="s">
        <v>243</v>
      </c>
      <c r="E205" s="1" t="s">
        <v>244</v>
      </c>
      <c r="F205" s="1" t="s">
        <v>245</v>
      </c>
      <c r="G205" s="1" t="s">
        <v>246</v>
      </c>
      <c r="H205" s="1" t="s">
        <v>247</v>
      </c>
      <c r="I205" t="str">
        <f t="shared" si="21"/>
        <v>pos_trend</v>
      </c>
      <c r="J205">
        <f t="shared" si="22"/>
        <v>2012</v>
      </c>
      <c r="K205">
        <f t="shared" si="23"/>
        <v>2013</v>
      </c>
      <c r="L205">
        <f t="shared" si="24"/>
        <v>2014</v>
      </c>
      <c r="M205">
        <f t="shared" si="25"/>
        <v>2015</v>
      </c>
      <c r="N205">
        <f t="shared" si="26"/>
        <v>2016</v>
      </c>
    </row>
    <row r="206" spans="1:14" x14ac:dyDescent="0.3">
      <c r="A206" s="1">
        <v>0</v>
      </c>
      <c r="B206" t="s">
        <v>484</v>
      </c>
      <c r="C206" t="s">
        <v>11085</v>
      </c>
      <c r="D206" t="s">
        <v>11086</v>
      </c>
      <c r="E206" t="s">
        <v>11087</v>
      </c>
      <c r="F206" t="s">
        <v>8951</v>
      </c>
      <c r="G206" t="s">
        <v>3719</v>
      </c>
      <c r="I206" t="str">
        <f t="shared" si="21"/>
        <v>N/A</v>
      </c>
      <c r="J206">
        <f t="shared" si="22"/>
        <v>162290000</v>
      </c>
      <c r="K206">
        <f t="shared" si="23"/>
        <v>333710000</v>
      </c>
      <c r="L206">
        <f t="shared" si="24"/>
        <v>301300000</v>
      </c>
      <c r="M206">
        <f t="shared" si="25"/>
        <v>70330000</v>
      </c>
      <c r="N206">
        <f t="shared" si="26"/>
        <v>61170000</v>
      </c>
    </row>
    <row r="207" spans="1:14" x14ac:dyDescent="0.3">
      <c r="A207" s="1">
        <v>1</v>
      </c>
      <c r="B207" t="s">
        <v>490</v>
      </c>
      <c r="C207" t="s">
        <v>11088</v>
      </c>
      <c r="D207" t="s">
        <v>11089</v>
      </c>
      <c r="E207" t="s">
        <v>11090</v>
      </c>
      <c r="F207" t="s">
        <v>11091</v>
      </c>
      <c r="G207" t="s">
        <v>11092</v>
      </c>
      <c r="I207" t="str">
        <f t="shared" si="21"/>
        <v>N/A</v>
      </c>
      <c r="J207">
        <f t="shared" si="22"/>
        <v>68280000</v>
      </c>
      <c r="K207">
        <f t="shared" si="23"/>
        <v>130229999.99999999</v>
      </c>
      <c r="L207">
        <f t="shared" si="24"/>
        <v>46440000</v>
      </c>
      <c r="M207">
        <f t="shared" si="25"/>
        <v>59030000</v>
      </c>
      <c r="N207">
        <f t="shared" si="26"/>
        <v>54070000</v>
      </c>
    </row>
    <row r="208" spans="1:14" x14ac:dyDescent="0.3">
      <c r="A208" s="1">
        <v>2</v>
      </c>
      <c r="B208" t="s">
        <v>491</v>
      </c>
      <c r="C208" t="s">
        <v>11093</v>
      </c>
      <c r="D208" t="s">
        <v>11094</v>
      </c>
      <c r="E208" t="s">
        <v>11095</v>
      </c>
      <c r="F208" t="s">
        <v>11096</v>
      </c>
      <c r="G208" t="s">
        <v>2181</v>
      </c>
      <c r="I208" t="str">
        <f t="shared" si="21"/>
        <v>N/A</v>
      </c>
      <c r="J208">
        <f t="shared" si="22"/>
        <v>94010000</v>
      </c>
      <c r="K208">
        <f t="shared" si="23"/>
        <v>203480000</v>
      </c>
      <c r="L208">
        <f t="shared" si="24"/>
        <v>254850000</v>
      </c>
      <c r="M208">
        <f t="shared" si="25"/>
        <v>11300000</v>
      </c>
      <c r="N208">
        <f t="shared" si="26"/>
        <v>7100000</v>
      </c>
    </row>
    <row r="209" spans="1:14" x14ac:dyDescent="0.3">
      <c r="A209" s="1">
        <v>3</v>
      </c>
      <c r="B209" t="s">
        <v>492</v>
      </c>
      <c r="C209" t="s">
        <v>254</v>
      </c>
      <c r="D209" t="s">
        <v>11097</v>
      </c>
      <c r="E209" t="s">
        <v>11098</v>
      </c>
      <c r="F209" t="s">
        <v>11099</v>
      </c>
      <c r="G209" t="s">
        <v>11100</v>
      </c>
      <c r="I209" t="str">
        <f t="shared" si="21"/>
        <v>N/A</v>
      </c>
      <c r="J209" t="str">
        <f t="shared" si="22"/>
        <v>N/A</v>
      </c>
      <c r="K209">
        <f t="shared" si="23"/>
        <v>1.0563</v>
      </c>
      <c r="L209">
        <f t="shared" si="24"/>
        <v>-9.7100000000000006E-2</v>
      </c>
      <c r="M209">
        <f t="shared" si="25"/>
        <v>-0.76659999999999995</v>
      </c>
      <c r="N209">
        <f t="shared" si="26"/>
        <v>-0.1303</v>
      </c>
    </row>
    <row r="210" spans="1:14" x14ac:dyDescent="0.3">
      <c r="A210" s="1">
        <v>4</v>
      </c>
      <c r="B210" t="s">
        <v>497</v>
      </c>
      <c r="C210" t="s">
        <v>11101</v>
      </c>
      <c r="D210" t="s">
        <v>3512</v>
      </c>
      <c r="E210" t="s">
        <v>11102</v>
      </c>
      <c r="F210" t="s">
        <v>9035</v>
      </c>
      <c r="G210" t="s">
        <v>11103</v>
      </c>
      <c r="I210" t="str">
        <f t="shared" si="21"/>
        <v>N/A</v>
      </c>
      <c r="J210">
        <f t="shared" si="22"/>
        <v>0.27729999999999999</v>
      </c>
      <c r="K210">
        <f t="shared" si="23"/>
        <v>0.3412</v>
      </c>
      <c r="L210">
        <f t="shared" si="24"/>
        <v>0.34520000000000006</v>
      </c>
      <c r="M210">
        <f t="shared" si="25"/>
        <v>5.4100000000000002E-2</v>
      </c>
      <c r="N210">
        <f t="shared" si="26"/>
        <v>5.8099999999999999E-2</v>
      </c>
    </row>
    <row r="211" spans="1:14" x14ac:dyDescent="0.3">
      <c r="A211" s="1">
        <v>5</v>
      </c>
      <c r="B211" t="s">
        <v>503</v>
      </c>
      <c r="C211" t="s">
        <v>11104</v>
      </c>
      <c r="D211" t="s">
        <v>11105</v>
      </c>
      <c r="E211" t="s">
        <v>11106</v>
      </c>
      <c r="F211" t="s">
        <v>11107</v>
      </c>
      <c r="G211" t="s">
        <v>11108</v>
      </c>
      <c r="I211" t="str">
        <f t="shared" si="21"/>
        <v>N/A</v>
      </c>
      <c r="J211">
        <f t="shared" si="22"/>
        <v>38870000</v>
      </c>
      <c r="K211">
        <f t="shared" si="23"/>
        <v>56370000</v>
      </c>
      <c r="L211">
        <f t="shared" si="24"/>
        <v>34280000</v>
      </c>
      <c r="M211">
        <f t="shared" si="25"/>
        <v>48620000</v>
      </c>
      <c r="N211">
        <f t="shared" si="26"/>
        <v>30360000</v>
      </c>
    </row>
    <row r="212" spans="1:14" x14ac:dyDescent="0.3">
      <c r="A212" s="1">
        <v>6</v>
      </c>
      <c r="B212" t="s">
        <v>509</v>
      </c>
      <c r="C212" t="s">
        <v>3441</v>
      </c>
      <c r="D212" t="s">
        <v>11109</v>
      </c>
      <c r="E212" t="s">
        <v>11110</v>
      </c>
      <c r="F212" t="s">
        <v>2841</v>
      </c>
      <c r="G212" t="s">
        <v>9198</v>
      </c>
      <c r="I212" t="str">
        <f t="shared" si="21"/>
        <v>N/A</v>
      </c>
      <c r="J212">
        <f t="shared" si="22"/>
        <v>34930000</v>
      </c>
      <c r="K212">
        <f t="shared" si="23"/>
        <v>48080000</v>
      </c>
      <c r="L212">
        <f t="shared" si="24"/>
        <v>30990000</v>
      </c>
      <c r="M212">
        <f t="shared" si="25"/>
        <v>7880000</v>
      </c>
      <c r="N212">
        <f t="shared" si="26"/>
        <v>10210000</v>
      </c>
    </row>
    <row r="213" spans="1:14" x14ac:dyDescent="0.3">
      <c r="A213" s="1">
        <v>7</v>
      </c>
      <c r="B213" t="s">
        <v>515</v>
      </c>
      <c r="C213" t="s">
        <v>11111</v>
      </c>
      <c r="D213" t="s">
        <v>11112</v>
      </c>
      <c r="E213" t="s">
        <v>11113</v>
      </c>
      <c r="F213" t="s">
        <v>4703</v>
      </c>
      <c r="G213" t="s">
        <v>9198</v>
      </c>
      <c r="I213" t="str">
        <f t="shared" si="21"/>
        <v>N/A</v>
      </c>
      <c r="J213">
        <f t="shared" si="22"/>
        <v>34940000</v>
      </c>
      <c r="K213">
        <f t="shared" si="23"/>
        <v>48140000</v>
      </c>
      <c r="L213">
        <f t="shared" si="24"/>
        <v>31060000</v>
      </c>
      <c r="M213">
        <f t="shared" si="25"/>
        <v>7900000</v>
      </c>
      <c r="N213">
        <f t="shared" si="26"/>
        <v>10210000</v>
      </c>
    </row>
    <row r="214" spans="1:14" x14ac:dyDescent="0.3">
      <c r="A214" s="1">
        <v>8</v>
      </c>
      <c r="B214" t="s">
        <v>521</v>
      </c>
      <c r="C214" t="s">
        <v>11114</v>
      </c>
      <c r="D214" t="s">
        <v>9385</v>
      </c>
      <c r="E214" t="s">
        <v>11115</v>
      </c>
      <c r="F214" t="s">
        <v>11116</v>
      </c>
      <c r="G214" t="s">
        <v>254</v>
      </c>
      <c r="I214" t="str">
        <f t="shared" si="21"/>
        <v>N/A</v>
      </c>
      <c r="J214">
        <f t="shared" si="22"/>
        <v>-10000</v>
      </c>
      <c r="K214">
        <f t="shared" si="23"/>
        <v>-62000</v>
      </c>
      <c r="L214">
        <f t="shared" si="24"/>
        <v>-67000</v>
      </c>
      <c r="M214">
        <f t="shared" si="25"/>
        <v>-20000</v>
      </c>
      <c r="N214" t="str">
        <f t="shared" si="26"/>
        <v>N/A</v>
      </c>
    </row>
    <row r="215" spans="1:14" x14ac:dyDescent="0.3">
      <c r="A215" s="1">
        <v>9</v>
      </c>
      <c r="B215" t="s">
        <v>527</v>
      </c>
      <c r="C215" t="s">
        <v>1975</v>
      </c>
      <c r="D215" t="s">
        <v>9636</v>
      </c>
      <c r="E215" t="s">
        <v>4473</v>
      </c>
      <c r="F215" t="s">
        <v>9712</v>
      </c>
      <c r="G215" t="s">
        <v>11117</v>
      </c>
      <c r="I215" t="str">
        <f t="shared" si="21"/>
        <v>N/A</v>
      </c>
      <c r="J215">
        <f t="shared" si="22"/>
        <v>3940000</v>
      </c>
      <c r="K215">
        <f t="shared" si="23"/>
        <v>8289999.9999999991</v>
      </c>
      <c r="L215">
        <f t="shared" si="24"/>
        <v>3300000</v>
      </c>
      <c r="M215">
        <f t="shared" si="25"/>
        <v>40740000</v>
      </c>
      <c r="N215">
        <f t="shared" si="26"/>
        <v>20150000</v>
      </c>
    </row>
    <row r="216" spans="1:14" x14ac:dyDescent="0.3">
      <c r="A216" s="1">
        <v>10</v>
      </c>
      <c r="B216" t="s">
        <v>533</v>
      </c>
      <c r="C216" t="s">
        <v>254</v>
      </c>
      <c r="D216" t="s">
        <v>11118</v>
      </c>
      <c r="E216" t="s">
        <v>11119</v>
      </c>
      <c r="F216" t="s">
        <v>11120</v>
      </c>
      <c r="G216" t="s">
        <v>11121</v>
      </c>
      <c r="I216" t="str">
        <f t="shared" si="21"/>
        <v>N/A</v>
      </c>
      <c r="J216" t="str">
        <f t="shared" si="22"/>
        <v>N/A</v>
      </c>
      <c r="K216">
        <f t="shared" si="23"/>
        <v>0.4501</v>
      </c>
      <c r="L216">
        <f t="shared" si="24"/>
        <v>-0.39189999999999997</v>
      </c>
      <c r="M216">
        <f t="shared" si="25"/>
        <v>0.41820000000000002</v>
      </c>
      <c r="N216">
        <f t="shared" si="26"/>
        <v>-0.37560000000000004</v>
      </c>
    </row>
    <row r="217" spans="1:14" x14ac:dyDescent="0.3">
      <c r="A217" s="1">
        <v>11</v>
      </c>
      <c r="B217" t="s">
        <v>538</v>
      </c>
      <c r="C217" t="s">
        <v>11122</v>
      </c>
      <c r="D217" t="s">
        <v>8967</v>
      </c>
      <c r="E217" t="s">
        <v>11123</v>
      </c>
      <c r="F217" t="s">
        <v>6522</v>
      </c>
      <c r="G217" t="s">
        <v>11124</v>
      </c>
      <c r="I217" t="str">
        <f t="shared" si="21"/>
        <v>N/A</v>
      </c>
      <c r="J217">
        <f t="shared" si="22"/>
        <v>10.47</v>
      </c>
      <c r="K217">
        <f t="shared" si="23"/>
        <v>10.18</v>
      </c>
      <c r="L217">
        <f t="shared" si="24"/>
        <v>16.940000000000001</v>
      </c>
      <c r="M217">
        <f t="shared" si="25"/>
        <v>2.42</v>
      </c>
      <c r="N217">
        <f t="shared" si="26"/>
        <v>15.02</v>
      </c>
    </row>
    <row r="218" spans="1:14" x14ac:dyDescent="0.3">
      <c r="A218" s="1">
        <v>12</v>
      </c>
      <c r="B218" t="s">
        <v>544</v>
      </c>
      <c r="C218" t="s">
        <v>254</v>
      </c>
      <c r="D218" t="s">
        <v>2778</v>
      </c>
      <c r="E218" t="s">
        <v>11125</v>
      </c>
      <c r="F218" t="s">
        <v>254</v>
      </c>
      <c r="G218" t="s">
        <v>254</v>
      </c>
      <c r="I218" t="str">
        <f t="shared" si="21"/>
        <v>N/A</v>
      </c>
      <c r="J218" t="str">
        <f t="shared" si="22"/>
        <v>N/A</v>
      </c>
      <c r="K218">
        <f t="shared" si="23"/>
        <v>28830000</v>
      </c>
      <c r="L218">
        <f t="shared" si="24"/>
        <v>29250000</v>
      </c>
      <c r="M218" t="str">
        <f t="shared" si="25"/>
        <v>N/A</v>
      </c>
      <c r="N218" t="str">
        <f t="shared" si="26"/>
        <v>N/A</v>
      </c>
    </row>
    <row r="219" spans="1:14" x14ac:dyDescent="0.3">
      <c r="A219" s="1">
        <v>13</v>
      </c>
      <c r="B219" t="s">
        <v>545</v>
      </c>
      <c r="C219" t="s">
        <v>254</v>
      </c>
      <c r="D219" t="s">
        <v>2778</v>
      </c>
      <c r="E219" t="s">
        <v>11125</v>
      </c>
      <c r="F219" t="s">
        <v>254</v>
      </c>
      <c r="G219" t="s">
        <v>254</v>
      </c>
      <c r="I219" t="str">
        <f t="shared" si="21"/>
        <v>N/A</v>
      </c>
      <c r="J219" t="str">
        <f t="shared" si="22"/>
        <v>N/A</v>
      </c>
      <c r="K219">
        <f t="shared" si="23"/>
        <v>28830000</v>
      </c>
      <c r="L219">
        <f t="shared" si="24"/>
        <v>29250000</v>
      </c>
      <c r="M219" t="str">
        <f t="shared" si="25"/>
        <v>N/A</v>
      </c>
      <c r="N219" t="str">
        <f t="shared" si="26"/>
        <v>N/A</v>
      </c>
    </row>
    <row r="220" spans="1:14" x14ac:dyDescent="0.3">
      <c r="A220" s="1">
        <v>14</v>
      </c>
      <c r="B220" t="s">
        <v>546</v>
      </c>
      <c r="C220" t="s">
        <v>254</v>
      </c>
      <c r="D220" t="s">
        <v>254</v>
      </c>
      <c r="E220" t="s">
        <v>254</v>
      </c>
      <c r="F220" t="s">
        <v>254</v>
      </c>
      <c r="G220" t="s">
        <v>254</v>
      </c>
      <c r="I220" t="str">
        <f t="shared" si="21"/>
        <v>N/A</v>
      </c>
      <c r="J220" t="str">
        <f t="shared" si="22"/>
        <v>N/A</v>
      </c>
      <c r="K220" t="str">
        <f t="shared" si="23"/>
        <v>N/A</v>
      </c>
      <c r="L220" t="str">
        <f t="shared" si="24"/>
        <v>N/A</v>
      </c>
      <c r="M220" t="str">
        <f t="shared" si="25"/>
        <v>N/A</v>
      </c>
      <c r="N220" t="str">
        <f t="shared" si="26"/>
        <v>N/A</v>
      </c>
    </row>
    <row r="221" spans="1:14" x14ac:dyDescent="0.3">
      <c r="A221" s="1">
        <v>15</v>
      </c>
      <c r="B221" t="s">
        <v>547</v>
      </c>
      <c r="C221" t="s">
        <v>254</v>
      </c>
      <c r="D221" t="s">
        <v>254</v>
      </c>
      <c r="E221" t="s">
        <v>254</v>
      </c>
      <c r="F221" t="s">
        <v>254</v>
      </c>
      <c r="G221" t="s">
        <v>254</v>
      </c>
      <c r="I221" t="str">
        <f t="shared" si="21"/>
        <v>N/A</v>
      </c>
      <c r="J221" t="str">
        <f t="shared" si="22"/>
        <v>N/A</v>
      </c>
      <c r="K221" t="str">
        <f t="shared" si="23"/>
        <v>N/A</v>
      </c>
      <c r="L221" t="str">
        <f t="shared" si="24"/>
        <v>N/A</v>
      </c>
      <c r="M221" t="str">
        <f t="shared" si="25"/>
        <v>N/A</v>
      </c>
      <c r="N221" t="str">
        <f t="shared" si="26"/>
        <v>N/A</v>
      </c>
    </row>
    <row r="222" spans="1:14" x14ac:dyDescent="0.3">
      <c r="A222" s="1">
        <v>16</v>
      </c>
      <c r="B222" t="s">
        <v>548</v>
      </c>
      <c r="C222" t="s">
        <v>254</v>
      </c>
      <c r="D222" t="s">
        <v>254</v>
      </c>
      <c r="E222" t="s">
        <v>254</v>
      </c>
      <c r="F222" t="s">
        <v>254</v>
      </c>
      <c r="G222" t="s">
        <v>254</v>
      </c>
      <c r="I222" t="str">
        <f t="shared" si="21"/>
        <v>N/A</v>
      </c>
      <c r="J222" t="str">
        <f t="shared" si="22"/>
        <v>N/A</v>
      </c>
      <c r="K222" t="str">
        <f t="shared" si="23"/>
        <v>N/A</v>
      </c>
      <c r="L222" t="str">
        <f t="shared" si="24"/>
        <v>N/A</v>
      </c>
      <c r="M222" t="str">
        <f t="shared" si="25"/>
        <v>N/A</v>
      </c>
      <c r="N222" t="str">
        <f t="shared" si="26"/>
        <v>N/A</v>
      </c>
    </row>
    <row r="223" spans="1:14" x14ac:dyDescent="0.3">
      <c r="A223" s="1">
        <v>17</v>
      </c>
      <c r="B223" t="s">
        <v>549</v>
      </c>
      <c r="C223" t="s">
        <v>3680</v>
      </c>
      <c r="D223" t="s">
        <v>11126</v>
      </c>
      <c r="E223" t="s">
        <v>11127</v>
      </c>
      <c r="F223" t="s">
        <v>11128</v>
      </c>
      <c r="G223" t="s">
        <v>11129</v>
      </c>
      <c r="I223" t="str">
        <f t="shared" si="21"/>
        <v>N/A</v>
      </c>
      <c r="J223">
        <f t="shared" si="22"/>
        <v>10910000</v>
      </c>
      <c r="K223">
        <f t="shared" si="23"/>
        <v>9770000</v>
      </c>
      <c r="L223">
        <f t="shared" si="24"/>
        <v>13480000</v>
      </c>
      <c r="M223">
        <f t="shared" si="25"/>
        <v>221730000</v>
      </c>
      <c r="N223">
        <f t="shared" si="26"/>
        <v>6320000</v>
      </c>
    </row>
    <row r="224" spans="1:14" x14ac:dyDescent="0.3">
      <c r="A224" s="1">
        <v>18</v>
      </c>
      <c r="B224" t="s">
        <v>555</v>
      </c>
      <c r="C224" t="s">
        <v>9214</v>
      </c>
      <c r="D224" t="s">
        <v>411</v>
      </c>
      <c r="E224" t="s">
        <v>2930</v>
      </c>
      <c r="F224" t="s">
        <v>11130</v>
      </c>
      <c r="G224" t="s">
        <v>11131</v>
      </c>
      <c r="I224" t="str">
        <f t="shared" si="21"/>
        <v>N/A</v>
      </c>
      <c r="J224">
        <f t="shared" si="22"/>
        <v>5640000</v>
      </c>
      <c r="K224">
        <f t="shared" si="23"/>
        <v>5400000</v>
      </c>
      <c r="L224">
        <f t="shared" si="24"/>
        <v>4800000</v>
      </c>
      <c r="M224">
        <f t="shared" si="25"/>
        <v>211830000</v>
      </c>
      <c r="N224">
        <f t="shared" si="26"/>
        <v>331000</v>
      </c>
    </row>
    <row r="225" spans="1:14" x14ac:dyDescent="0.3">
      <c r="A225" s="1">
        <v>19</v>
      </c>
      <c r="B225" t="s">
        <v>561</v>
      </c>
      <c r="C225" t="s">
        <v>11132</v>
      </c>
      <c r="D225" t="s">
        <v>11133</v>
      </c>
      <c r="E225" t="s">
        <v>11134</v>
      </c>
      <c r="F225" t="s">
        <v>7861</v>
      </c>
      <c r="G225" t="s">
        <v>11135</v>
      </c>
      <c r="I225" t="str">
        <f t="shared" si="21"/>
        <v>N/A</v>
      </c>
      <c r="J225">
        <f t="shared" si="22"/>
        <v>212070000</v>
      </c>
      <c r="K225">
        <f t="shared" si="23"/>
        <v>428680000</v>
      </c>
      <c r="L225">
        <f t="shared" si="24"/>
        <v>378300000</v>
      </c>
      <c r="M225">
        <f t="shared" si="25"/>
        <v>340680000</v>
      </c>
      <c r="N225">
        <f t="shared" si="26"/>
        <v>97850000</v>
      </c>
    </row>
    <row r="226" spans="1:14" x14ac:dyDescent="0.3">
      <c r="I226" t="str">
        <f t="shared" si="21"/>
        <v>N/A</v>
      </c>
      <c r="J226" t="str">
        <f t="shared" si="22"/>
        <v>N/A</v>
      </c>
      <c r="K226" t="str">
        <f t="shared" si="23"/>
        <v>N/A</v>
      </c>
      <c r="L226" t="str">
        <f t="shared" si="24"/>
        <v>N/A</v>
      </c>
      <c r="M226" t="str">
        <f t="shared" si="25"/>
        <v>N/A</v>
      </c>
      <c r="N226" t="str">
        <f t="shared" si="26"/>
        <v>N/A</v>
      </c>
    </row>
    <row r="227" spans="1:14" x14ac:dyDescent="0.3">
      <c r="B227" s="1" t="s">
        <v>307</v>
      </c>
      <c r="C227" s="1" t="s">
        <v>242</v>
      </c>
      <c r="D227" s="1" t="s">
        <v>243</v>
      </c>
      <c r="E227" s="1" t="s">
        <v>244</v>
      </c>
      <c r="F227" s="1" t="s">
        <v>245</v>
      </c>
      <c r="G227" s="1" t="s">
        <v>246</v>
      </c>
      <c r="H227" s="1" t="s">
        <v>247</v>
      </c>
      <c r="I227" t="str">
        <f t="shared" si="21"/>
        <v>pos_trend</v>
      </c>
      <c r="J227">
        <f t="shared" si="22"/>
        <v>2012</v>
      </c>
      <c r="K227">
        <f t="shared" si="23"/>
        <v>2013</v>
      </c>
      <c r="L227">
        <f t="shared" si="24"/>
        <v>2014</v>
      </c>
      <c r="M227">
        <f t="shared" si="25"/>
        <v>2015</v>
      </c>
      <c r="N227">
        <f t="shared" si="26"/>
        <v>2016</v>
      </c>
    </row>
    <row r="228" spans="1:14" x14ac:dyDescent="0.3">
      <c r="A228" s="1">
        <v>0</v>
      </c>
      <c r="B228" t="s">
        <v>567</v>
      </c>
      <c r="C228" t="s">
        <v>9670</v>
      </c>
      <c r="D228" t="s">
        <v>1996</v>
      </c>
      <c r="E228" t="s">
        <v>11136</v>
      </c>
      <c r="F228" t="s">
        <v>11137</v>
      </c>
      <c r="G228" t="s">
        <v>11138</v>
      </c>
      <c r="I228" t="str">
        <f t="shared" si="21"/>
        <v>N/A</v>
      </c>
      <c r="J228">
        <f t="shared" si="22"/>
        <v>7530000</v>
      </c>
      <c r="K228">
        <f t="shared" si="23"/>
        <v>16110000</v>
      </c>
      <c r="L228">
        <f t="shared" si="24"/>
        <v>15940000</v>
      </c>
      <c r="M228">
        <f t="shared" si="25"/>
        <v>11310000</v>
      </c>
      <c r="N228">
        <f t="shared" si="26"/>
        <v>10840000</v>
      </c>
    </row>
    <row r="229" spans="1:14" x14ac:dyDescent="0.3">
      <c r="A229" s="1">
        <v>1</v>
      </c>
      <c r="B229" t="s">
        <v>573</v>
      </c>
      <c r="C229" t="s">
        <v>11139</v>
      </c>
      <c r="D229" t="s">
        <v>11140</v>
      </c>
      <c r="E229" t="s">
        <v>11141</v>
      </c>
      <c r="F229" t="s">
        <v>11142</v>
      </c>
      <c r="G229" t="s">
        <v>11143</v>
      </c>
      <c r="I229" t="str">
        <f t="shared" si="21"/>
        <v>N/A</v>
      </c>
      <c r="J229">
        <f t="shared" si="22"/>
        <v>30170000</v>
      </c>
      <c r="K229">
        <f t="shared" si="23"/>
        <v>34090000</v>
      </c>
      <c r="L229">
        <f t="shared" si="24"/>
        <v>37220000</v>
      </c>
      <c r="M229">
        <f t="shared" si="25"/>
        <v>18220000</v>
      </c>
      <c r="N229">
        <f t="shared" si="26"/>
        <v>23110000</v>
      </c>
    </row>
    <row r="230" spans="1:14" x14ac:dyDescent="0.3">
      <c r="A230" s="1">
        <v>2</v>
      </c>
      <c r="B230" t="s">
        <v>579</v>
      </c>
      <c r="C230" t="s">
        <v>254</v>
      </c>
      <c r="D230" t="s">
        <v>254</v>
      </c>
      <c r="E230" t="s">
        <v>254</v>
      </c>
      <c r="F230" t="s">
        <v>254</v>
      </c>
      <c r="G230" t="s">
        <v>254</v>
      </c>
      <c r="I230" t="str">
        <f t="shared" si="21"/>
        <v>N/A</v>
      </c>
      <c r="J230" t="str">
        <f t="shared" si="22"/>
        <v>N/A</v>
      </c>
      <c r="K230" t="str">
        <f t="shared" si="23"/>
        <v>N/A</v>
      </c>
      <c r="L230" t="str">
        <f t="shared" si="24"/>
        <v>N/A</v>
      </c>
      <c r="M230" t="str">
        <f t="shared" si="25"/>
        <v>N/A</v>
      </c>
      <c r="N230" t="str">
        <f t="shared" si="26"/>
        <v>N/A</v>
      </c>
    </row>
    <row r="231" spans="1:14" x14ac:dyDescent="0.3">
      <c r="A231" s="1">
        <v>3</v>
      </c>
      <c r="B231" t="s">
        <v>585</v>
      </c>
      <c r="C231" t="s">
        <v>254</v>
      </c>
      <c r="D231" t="s">
        <v>254</v>
      </c>
      <c r="E231" t="s">
        <v>254</v>
      </c>
      <c r="F231" t="s">
        <v>254</v>
      </c>
      <c r="G231" t="s">
        <v>254</v>
      </c>
      <c r="I231" t="str">
        <f t="shared" si="21"/>
        <v>N/A</v>
      </c>
      <c r="J231" t="str">
        <f t="shared" si="22"/>
        <v>N/A</v>
      </c>
      <c r="K231" t="str">
        <f t="shared" si="23"/>
        <v>N/A</v>
      </c>
      <c r="L231" t="str">
        <f t="shared" si="24"/>
        <v>N/A</v>
      </c>
      <c r="M231" t="str">
        <f t="shared" si="25"/>
        <v>N/A</v>
      </c>
      <c r="N231" t="str">
        <f t="shared" si="26"/>
        <v>N/A</v>
      </c>
    </row>
    <row r="232" spans="1:14" x14ac:dyDescent="0.3">
      <c r="A232" s="1">
        <v>4</v>
      </c>
      <c r="B232" t="s">
        <v>589</v>
      </c>
      <c r="C232" t="s">
        <v>6018</v>
      </c>
      <c r="D232" t="s">
        <v>3824</v>
      </c>
      <c r="E232" t="s">
        <v>11144</v>
      </c>
      <c r="F232" t="s">
        <v>11145</v>
      </c>
      <c r="G232" t="s">
        <v>2420</v>
      </c>
      <c r="I232" t="str">
        <f t="shared" si="21"/>
        <v>N/A</v>
      </c>
      <c r="J232">
        <f t="shared" si="22"/>
        <v>23000000</v>
      </c>
      <c r="K232">
        <f t="shared" si="23"/>
        <v>24110000</v>
      </c>
      <c r="L232">
        <f t="shared" si="24"/>
        <v>26160000</v>
      </c>
      <c r="M232">
        <f t="shared" si="25"/>
        <v>9500000</v>
      </c>
      <c r="N232">
        <f t="shared" si="26"/>
        <v>13780000</v>
      </c>
    </row>
    <row r="233" spans="1:14" x14ac:dyDescent="0.3">
      <c r="A233" s="1">
        <v>5</v>
      </c>
      <c r="B233" t="s">
        <v>593</v>
      </c>
      <c r="C233" t="s">
        <v>7688</v>
      </c>
      <c r="D233" t="s">
        <v>2810</v>
      </c>
      <c r="E233" t="s">
        <v>11146</v>
      </c>
      <c r="F233" t="s">
        <v>11147</v>
      </c>
      <c r="G233" t="s">
        <v>11148</v>
      </c>
      <c r="I233" t="str">
        <f t="shared" si="21"/>
        <v>pos_trend</v>
      </c>
      <c r="J233">
        <f t="shared" si="22"/>
        <v>2370000</v>
      </c>
      <c r="K233">
        <f t="shared" si="23"/>
        <v>6040000</v>
      </c>
      <c r="L233">
        <f t="shared" si="24"/>
        <v>7080000</v>
      </c>
      <c r="M233">
        <f t="shared" si="25"/>
        <v>8250000</v>
      </c>
      <c r="N233">
        <f t="shared" si="26"/>
        <v>8520000</v>
      </c>
    </row>
    <row r="234" spans="1:14" x14ac:dyDescent="0.3">
      <c r="A234" s="1">
        <v>6</v>
      </c>
      <c r="B234" t="s">
        <v>599</v>
      </c>
      <c r="C234" t="s">
        <v>11149</v>
      </c>
      <c r="D234" t="s">
        <v>2899</v>
      </c>
      <c r="E234" t="s">
        <v>11150</v>
      </c>
      <c r="F234" t="s">
        <v>2818</v>
      </c>
      <c r="G234" t="s">
        <v>8273</v>
      </c>
      <c r="I234" t="str">
        <f t="shared" si="21"/>
        <v>N/A</v>
      </c>
      <c r="J234">
        <f t="shared" si="22"/>
        <v>22640000</v>
      </c>
      <c r="K234">
        <f t="shared" si="23"/>
        <v>17990000</v>
      </c>
      <c r="L234">
        <f t="shared" si="24"/>
        <v>21280000</v>
      </c>
      <c r="M234">
        <f t="shared" si="25"/>
        <v>6920000</v>
      </c>
      <c r="N234">
        <f t="shared" si="26"/>
        <v>12270000</v>
      </c>
    </row>
    <row r="235" spans="1:14" x14ac:dyDescent="0.3">
      <c r="A235" s="1">
        <v>7</v>
      </c>
      <c r="B235" t="s">
        <v>605</v>
      </c>
      <c r="C235" t="s">
        <v>254</v>
      </c>
      <c r="D235" t="s">
        <v>254</v>
      </c>
      <c r="E235" t="s">
        <v>254</v>
      </c>
      <c r="F235" t="s">
        <v>254</v>
      </c>
      <c r="G235" t="s">
        <v>254</v>
      </c>
      <c r="I235" t="str">
        <f t="shared" si="21"/>
        <v>N/A</v>
      </c>
      <c r="J235" t="str">
        <f t="shared" si="22"/>
        <v>N/A</v>
      </c>
      <c r="K235" t="str">
        <f t="shared" si="23"/>
        <v>N/A</v>
      </c>
      <c r="L235" t="str">
        <f t="shared" si="24"/>
        <v>N/A</v>
      </c>
      <c r="M235" t="str">
        <f t="shared" si="25"/>
        <v>N/A</v>
      </c>
      <c r="N235" t="str">
        <f t="shared" si="26"/>
        <v>N/A</v>
      </c>
    </row>
    <row r="236" spans="1:14" x14ac:dyDescent="0.3">
      <c r="A236" s="1">
        <v>8</v>
      </c>
      <c r="B236" t="s">
        <v>606</v>
      </c>
      <c r="C236" t="s">
        <v>254</v>
      </c>
      <c r="D236" t="s">
        <v>254</v>
      </c>
      <c r="E236" t="s">
        <v>254</v>
      </c>
      <c r="F236" t="s">
        <v>254</v>
      </c>
      <c r="G236" t="s">
        <v>254</v>
      </c>
      <c r="I236" t="str">
        <f t="shared" si="21"/>
        <v>N/A</v>
      </c>
      <c r="J236" t="str">
        <f t="shared" si="22"/>
        <v>N/A</v>
      </c>
      <c r="K236" t="str">
        <f t="shared" si="23"/>
        <v>N/A</v>
      </c>
      <c r="L236" t="str">
        <f t="shared" si="24"/>
        <v>N/A</v>
      </c>
      <c r="M236" t="str">
        <f t="shared" si="25"/>
        <v>N/A</v>
      </c>
      <c r="N236" t="str">
        <f t="shared" si="26"/>
        <v>N/A</v>
      </c>
    </row>
    <row r="237" spans="1:14" x14ac:dyDescent="0.3">
      <c r="A237" s="1">
        <v>9</v>
      </c>
      <c r="B237" t="s">
        <v>607</v>
      </c>
      <c r="C237" t="s">
        <v>254</v>
      </c>
      <c r="D237" t="s">
        <v>254</v>
      </c>
      <c r="E237" t="s">
        <v>254</v>
      </c>
      <c r="F237" t="s">
        <v>254</v>
      </c>
      <c r="G237" t="s">
        <v>254</v>
      </c>
      <c r="I237" t="str">
        <f t="shared" si="21"/>
        <v>N/A</v>
      </c>
      <c r="J237" t="str">
        <f t="shared" si="22"/>
        <v>N/A</v>
      </c>
      <c r="K237" t="str">
        <f t="shared" si="23"/>
        <v>N/A</v>
      </c>
      <c r="L237" t="str">
        <f t="shared" si="24"/>
        <v>N/A</v>
      </c>
      <c r="M237" t="str">
        <f t="shared" si="25"/>
        <v>N/A</v>
      </c>
      <c r="N237" t="str">
        <f t="shared" si="26"/>
        <v>N/A</v>
      </c>
    </row>
    <row r="238" spans="1:14" x14ac:dyDescent="0.3">
      <c r="A238" s="1">
        <v>10</v>
      </c>
      <c r="B238" t="s">
        <v>608</v>
      </c>
      <c r="C238" t="s">
        <v>11151</v>
      </c>
      <c r="D238" t="s">
        <v>11152</v>
      </c>
      <c r="E238" t="s">
        <v>11153</v>
      </c>
      <c r="F238" t="s">
        <v>11154</v>
      </c>
      <c r="G238" t="s">
        <v>11155</v>
      </c>
      <c r="I238" t="str">
        <f t="shared" si="21"/>
        <v>N/A</v>
      </c>
      <c r="J238">
        <f t="shared" si="22"/>
        <v>363110000</v>
      </c>
      <c r="K238">
        <f t="shared" si="23"/>
        <v>527020000</v>
      </c>
      <c r="L238">
        <f t="shared" si="24"/>
        <v>473580000</v>
      </c>
      <c r="M238">
        <f t="shared" si="25"/>
        <v>945250000</v>
      </c>
      <c r="N238">
        <f t="shared" si="26"/>
        <v>910920000</v>
      </c>
    </row>
    <row r="239" spans="1:14" x14ac:dyDescent="0.3">
      <c r="A239" s="1">
        <v>11</v>
      </c>
      <c r="B239" t="s">
        <v>614</v>
      </c>
      <c r="C239" t="s">
        <v>11156</v>
      </c>
      <c r="D239" t="s">
        <v>11157</v>
      </c>
      <c r="E239" t="s">
        <v>11158</v>
      </c>
      <c r="F239" t="s">
        <v>11159</v>
      </c>
      <c r="G239" t="s">
        <v>11160</v>
      </c>
      <c r="I239" t="str">
        <f t="shared" si="21"/>
        <v>N/A</v>
      </c>
      <c r="J239">
        <f t="shared" si="22"/>
        <v>230290000</v>
      </c>
      <c r="K239">
        <f t="shared" si="23"/>
        <v>348960000</v>
      </c>
      <c r="L239">
        <f t="shared" si="24"/>
        <v>304660000</v>
      </c>
      <c r="M239">
        <f t="shared" si="25"/>
        <v>548960000</v>
      </c>
      <c r="N239">
        <f t="shared" si="26"/>
        <v>548740000</v>
      </c>
    </row>
    <row r="240" spans="1:14" x14ac:dyDescent="0.3">
      <c r="A240" s="1">
        <v>12</v>
      </c>
      <c r="B240" t="s">
        <v>620</v>
      </c>
      <c r="C240" t="s">
        <v>11161</v>
      </c>
      <c r="D240" t="s">
        <v>11162</v>
      </c>
      <c r="E240" t="s">
        <v>11163</v>
      </c>
      <c r="F240" t="s">
        <v>11164</v>
      </c>
      <c r="G240" t="s">
        <v>11165</v>
      </c>
      <c r="I240" t="str">
        <f t="shared" si="21"/>
        <v>N/A</v>
      </c>
      <c r="J240">
        <f t="shared" si="22"/>
        <v>132820000</v>
      </c>
      <c r="K240">
        <f t="shared" si="23"/>
        <v>178060000</v>
      </c>
      <c r="L240">
        <f t="shared" si="24"/>
        <v>168920000</v>
      </c>
      <c r="M240">
        <f t="shared" si="25"/>
        <v>396300000</v>
      </c>
      <c r="N240">
        <f t="shared" si="26"/>
        <v>362180000</v>
      </c>
    </row>
    <row r="241" spans="1:14" x14ac:dyDescent="0.3">
      <c r="A241" s="1">
        <v>13</v>
      </c>
      <c r="B241" t="s">
        <v>626</v>
      </c>
      <c r="C241" t="s">
        <v>11166</v>
      </c>
      <c r="D241" t="s">
        <v>11167</v>
      </c>
      <c r="E241" t="s">
        <v>11168</v>
      </c>
      <c r="F241" t="s">
        <v>8320</v>
      </c>
      <c r="G241" t="s">
        <v>11169</v>
      </c>
      <c r="I241" t="str">
        <f t="shared" si="21"/>
        <v>N/A</v>
      </c>
      <c r="J241">
        <f t="shared" si="22"/>
        <v>2580000</v>
      </c>
      <c r="K241">
        <f t="shared" si="23"/>
        <v>6220000</v>
      </c>
      <c r="L241">
        <f t="shared" si="24"/>
        <v>4890000</v>
      </c>
      <c r="M241">
        <f t="shared" si="25"/>
        <v>2310000</v>
      </c>
      <c r="N241">
        <f t="shared" si="26"/>
        <v>3060000</v>
      </c>
    </row>
    <row r="242" spans="1:14" x14ac:dyDescent="0.3">
      <c r="A242" s="1">
        <v>14</v>
      </c>
      <c r="B242" t="s">
        <v>632</v>
      </c>
      <c r="C242" t="s">
        <v>11166</v>
      </c>
      <c r="D242" t="s">
        <v>11167</v>
      </c>
      <c r="E242" t="s">
        <v>11168</v>
      </c>
      <c r="F242" t="s">
        <v>8320</v>
      </c>
      <c r="G242" t="s">
        <v>11169</v>
      </c>
      <c r="I242" t="str">
        <f t="shared" si="21"/>
        <v>N/A</v>
      </c>
      <c r="J242">
        <f t="shared" si="22"/>
        <v>2580000</v>
      </c>
      <c r="K242">
        <f t="shared" si="23"/>
        <v>6220000</v>
      </c>
      <c r="L242">
        <f t="shared" si="24"/>
        <v>4890000</v>
      </c>
      <c r="M242">
        <f t="shared" si="25"/>
        <v>2310000</v>
      </c>
      <c r="N242">
        <f t="shared" si="26"/>
        <v>3060000</v>
      </c>
    </row>
    <row r="243" spans="1:14" x14ac:dyDescent="0.3">
      <c r="A243" s="1">
        <v>15</v>
      </c>
      <c r="B243" t="s">
        <v>635</v>
      </c>
      <c r="C243" t="s">
        <v>11170</v>
      </c>
      <c r="D243" t="s">
        <v>11171</v>
      </c>
      <c r="E243" t="s">
        <v>11172</v>
      </c>
      <c r="F243" t="s">
        <v>613</v>
      </c>
      <c r="G243" t="s">
        <v>252</v>
      </c>
      <c r="I243" t="str">
        <f t="shared" si="21"/>
        <v>N/A</v>
      </c>
      <c r="J243">
        <f t="shared" si="22"/>
        <v>585290000</v>
      </c>
      <c r="K243">
        <f t="shared" si="23"/>
        <v>978030000</v>
      </c>
      <c r="L243">
        <f t="shared" si="24"/>
        <v>872710000</v>
      </c>
      <c r="M243">
        <f t="shared" si="25"/>
        <v>1300000000</v>
      </c>
      <c r="N243">
        <f t="shared" si="26"/>
        <v>1050000000</v>
      </c>
    </row>
    <row r="244" spans="1:14" x14ac:dyDescent="0.3">
      <c r="A244" s="1">
        <v>16</v>
      </c>
      <c r="B244" t="s">
        <v>640</v>
      </c>
      <c r="C244" t="s">
        <v>254</v>
      </c>
      <c r="D244" t="s">
        <v>11173</v>
      </c>
      <c r="E244" t="s">
        <v>11174</v>
      </c>
      <c r="F244" t="s">
        <v>11175</v>
      </c>
      <c r="G244" t="s">
        <v>11176</v>
      </c>
      <c r="I244" t="str">
        <f t="shared" si="21"/>
        <v>N/A</v>
      </c>
      <c r="J244" t="str">
        <f t="shared" si="22"/>
        <v>N/A</v>
      </c>
      <c r="K244">
        <f t="shared" si="23"/>
        <v>0.67099999999999993</v>
      </c>
      <c r="L244">
        <f t="shared" si="24"/>
        <v>-0.1077</v>
      </c>
      <c r="M244">
        <f t="shared" si="25"/>
        <v>0.48909999999999998</v>
      </c>
      <c r="N244">
        <f t="shared" si="26"/>
        <v>-0.19010000000000002</v>
      </c>
    </row>
    <row r="245" spans="1:14" x14ac:dyDescent="0.3">
      <c r="I245" t="str">
        <f t="shared" si="21"/>
        <v>N/A</v>
      </c>
      <c r="J245" t="str">
        <f t="shared" si="22"/>
        <v>N/A</v>
      </c>
      <c r="K245" t="str">
        <f t="shared" si="23"/>
        <v>N/A</v>
      </c>
      <c r="L245" t="str">
        <f t="shared" si="24"/>
        <v>N/A</v>
      </c>
      <c r="M245" t="str">
        <f t="shared" si="25"/>
        <v>N/A</v>
      </c>
      <c r="N245" t="str">
        <f t="shared" si="26"/>
        <v>N/A</v>
      </c>
    </row>
    <row r="246" spans="1:14" x14ac:dyDescent="0.3">
      <c r="B246" s="1" t="s">
        <v>307</v>
      </c>
      <c r="C246" s="1" t="s">
        <v>242</v>
      </c>
      <c r="D246" s="1" t="s">
        <v>243</v>
      </c>
      <c r="E246" s="1" t="s">
        <v>244</v>
      </c>
      <c r="F246" s="1" t="s">
        <v>245</v>
      </c>
      <c r="G246" s="1" t="s">
        <v>246</v>
      </c>
      <c r="H246" s="1" t="s">
        <v>247</v>
      </c>
      <c r="I246" t="str">
        <f t="shared" si="21"/>
        <v>pos_trend</v>
      </c>
      <c r="J246">
        <f t="shared" si="22"/>
        <v>2012</v>
      </c>
      <c r="K246">
        <f t="shared" si="23"/>
        <v>2013</v>
      </c>
      <c r="L246">
        <f t="shared" si="24"/>
        <v>2014</v>
      </c>
      <c r="M246">
        <f t="shared" si="25"/>
        <v>2015</v>
      </c>
      <c r="N246">
        <f t="shared" si="26"/>
        <v>2016</v>
      </c>
    </row>
    <row r="247" spans="1:14" x14ac:dyDescent="0.3">
      <c r="A247" s="1">
        <v>0</v>
      </c>
      <c r="B247" t="s">
        <v>645</v>
      </c>
      <c r="C247" t="s">
        <v>7871</v>
      </c>
      <c r="D247" t="s">
        <v>11177</v>
      </c>
      <c r="E247" t="s">
        <v>2817</v>
      </c>
      <c r="F247" t="s">
        <v>2721</v>
      </c>
      <c r="G247" t="s">
        <v>5690</v>
      </c>
      <c r="I247" t="str">
        <f t="shared" si="21"/>
        <v>N/A</v>
      </c>
      <c r="J247">
        <f t="shared" si="22"/>
        <v>4590000</v>
      </c>
      <c r="K247">
        <f t="shared" si="23"/>
        <v>189490000</v>
      </c>
      <c r="L247">
        <f t="shared" si="24"/>
        <v>7910000</v>
      </c>
      <c r="M247">
        <f t="shared" si="25"/>
        <v>31630000</v>
      </c>
      <c r="N247">
        <f t="shared" si="26"/>
        <v>2560000</v>
      </c>
    </row>
    <row r="248" spans="1:14" x14ac:dyDescent="0.3">
      <c r="A248" s="1">
        <v>1</v>
      </c>
      <c r="B248" t="s">
        <v>651</v>
      </c>
      <c r="C248" t="s">
        <v>254</v>
      </c>
      <c r="D248" t="s">
        <v>11178</v>
      </c>
      <c r="E248" t="s">
        <v>254</v>
      </c>
      <c r="F248" t="s">
        <v>254</v>
      </c>
      <c r="G248" t="s">
        <v>254</v>
      </c>
      <c r="I248" t="str">
        <f t="shared" si="21"/>
        <v>N/A</v>
      </c>
      <c r="J248" t="str">
        <f t="shared" si="22"/>
        <v>N/A</v>
      </c>
      <c r="K248">
        <f t="shared" si="23"/>
        <v>181580000</v>
      </c>
      <c r="L248" t="str">
        <f t="shared" si="24"/>
        <v>N/A</v>
      </c>
      <c r="M248" t="str">
        <f t="shared" si="25"/>
        <v>N/A</v>
      </c>
      <c r="N248" t="str">
        <f t="shared" si="26"/>
        <v>N/A</v>
      </c>
    </row>
    <row r="249" spans="1:14" x14ac:dyDescent="0.3">
      <c r="A249" s="1">
        <v>2</v>
      </c>
      <c r="B249" t="s">
        <v>653</v>
      </c>
      <c r="C249" t="s">
        <v>7871</v>
      </c>
      <c r="D249" t="s">
        <v>4703</v>
      </c>
      <c r="E249" t="s">
        <v>2817</v>
      </c>
      <c r="F249" t="s">
        <v>2721</v>
      </c>
      <c r="G249" t="s">
        <v>5690</v>
      </c>
      <c r="I249" t="str">
        <f t="shared" si="21"/>
        <v>N/A</v>
      </c>
      <c r="J249">
        <f t="shared" si="22"/>
        <v>4590000</v>
      </c>
      <c r="K249">
        <f t="shared" si="23"/>
        <v>7900000</v>
      </c>
      <c r="L249">
        <f t="shared" si="24"/>
        <v>7910000</v>
      </c>
      <c r="M249">
        <f t="shared" si="25"/>
        <v>31630000</v>
      </c>
      <c r="N249">
        <f t="shared" si="26"/>
        <v>2560000</v>
      </c>
    </row>
    <row r="250" spans="1:14" x14ac:dyDescent="0.3">
      <c r="A250" s="1">
        <v>3</v>
      </c>
      <c r="B250" t="s">
        <v>655</v>
      </c>
      <c r="C250" t="s">
        <v>11179</v>
      </c>
      <c r="D250" t="s">
        <v>4107</v>
      </c>
      <c r="E250" t="s">
        <v>4911</v>
      </c>
      <c r="F250" t="s">
        <v>7148</v>
      </c>
      <c r="G250" t="s">
        <v>11180</v>
      </c>
      <c r="I250" t="str">
        <f t="shared" si="21"/>
        <v>N/A</v>
      </c>
      <c r="J250">
        <f t="shared" si="22"/>
        <v>37690000</v>
      </c>
      <c r="K250">
        <f t="shared" si="23"/>
        <v>61270000</v>
      </c>
      <c r="L250">
        <f t="shared" si="24"/>
        <v>37760000</v>
      </c>
      <c r="M250">
        <f t="shared" si="25"/>
        <v>4690000</v>
      </c>
      <c r="N250">
        <f t="shared" si="26"/>
        <v>4540000</v>
      </c>
    </row>
    <row r="251" spans="1:14" x14ac:dyDescent="0.3">
      <c r="A251" s="1">
        <v>4</v>
      </c>
      <c r="B251" t="s">
        <v>661</v>
      </c>
      <c r="C251" t="s">
        <v>254</v>
      </c>
      <c r="D251" t="s">
        <v>11181</v>
      </c>
      <c r="E251" t="s">
        <v>11182</v>
      </c>
      <c r="F251" t="s">
        <v>11183</v>
      </c>
      <c r="G251" t="s">
        <v>11184</v>
      </c>
      <c r="I251" t="str">
        <f t="shared" si="21"/>
        <v>N/A</v>
      </c>
      <c r="J251" t="str">
        <f t="shared" si="22"/>
        <v>N/A</v>
      </c>
      <c r="K251">
        <f t="shared" si="23"/>
        <v>0.62570000000000003</v>
      </c>
      <c r="L251">
        <f t="shared" si="24"/>
        <v>-0.38380000000000003</v>
      </c>
      <c r="M251">
        <f t="shared" si="25"/>
        <v>-0.87580000000000002</v>
      </c>
      <c r="N251">
        <f t="shared" si="26"/>
        <v>-3.2599999999999997E-2</v>
      </c>
    </row>
    <row r="252" spans="1:14" x14ac:dyDescent="0.3">
      <c r="A252" s="1">
        <v>5</v>
      </c>
      <c r="B252" t="s">
        <v>666</v>
      </c>
      <c r="C252" t="s">
        <v>254</v>
      </c>
      <c r="D252" t="s">
        <v>254</v>
      </c>
      <c r="E252" t="s">
        <v>254</v>
      </c>
      <c r="F252" t="s">
        <v>254</v>
      </c>
      <c r="G252" t="s">
        <v>254</v>
      </c>
      <c r="I252" t="str">
        <f t="shared" ref="I252:I315" si="27">IF(AND(K252&gt; J252, L252&gt; K252, M252&gt; L252, N252&gt; M252), "pos_trend", IF(AND(K252&lt; J252, L252&lt; K252, M252&lt; L252, N252&lt; M252), "neg_trend", "N/A"))</f>
        <v>N/A</v>
      </c>
      <c r="J252" t="str">
        <f t="shared" ref="J252:J315" si="28">IFERROR(IF(TRIM(C252)="-", "N/A", IF(RIGHT(C252,1)=")",IF(RIGHT(C252,2)="T)",-1000000000000*VALUE(MID(C252,2,LEN(C252)-3)),IF(RIGHT(C252,2)="M)",-1000000*VALUE(MID(C252,2,LEN(C252)-3)),IF(RIGHT(C252,2)="B)",-1000000000*VALUE(MID(C252,2,LEN(C252)-3)),IF(RIGHT(C252,2)="k)",-1000*VALUE(MID(C252,2,LEN(C252)-3)),VALUE(SUBSTITUTE(C252,",","")))))),IF(RIGHT(C252,1)="T",1000000000000*VALUE(LEFT(C252,LEN(C252)-1)),IF(RIGHT(C252,1)="M",1000000*VALUE(LEFT(C252,LEN(C252)-1)),IF(RIGHT(C252,1)="B",1000000000*VALUE(LEFT(C252,LEN(C252)-1)),IF(RIGHT(C252,1)="%",0.01*VALUE(LEFT(C252,LEN(C252)-1)),IF(RIGHT(C252,1)="k",1000*VALUE(LEFT(C252,LEN(C252)-1)),VALUE(SUBSTITUTE(C252,",",""))))))))),"N/A")</f>
        <v>N/A</v>
      </c>
      <c r="K252" t="str">
        <f t="shared" ref="K252:K315" si="29">IFERROR(IF(TRIM(D252)="-", "N/A", IF(RIGHT(D252,1)=")",IF(RIGHT(D252,2)="T)",-1000000000000*VALUE(MID(D252,2,LEN(D252)-3)),IF(RIGHT(D252,2)="M)",-1000000*VALUE(MID(D252,2,LEN(D252)-3)),IF(RIGHT(D252,2)="B)",-1000000000*VALUE(MID(D252,2,LEN(D252)-3)),IF(RIGHT(D252,2)="k)",-1000*VALUE(MID(D252,2,LEN(D252)-3)),VALUE(SUBSTITUTE(D252,",","")))))),IF(RIGHT(D252,1)="T",1000000000000*VALUE(LEFT(D252,LEN(D252)-1)),IF(RIGHT(D252,1)="M",1000000*VALUE(LEFT(D252,LEN(D252)-1)),IF(RIGHT(D252,1)="B",1000000000*VALUE(LEFT(D252,LEN(D252)-1)),IF(RIGHT(D252,1)="%",0.01*VALUE(LEFT(D252,LEN(D252)-1)),IF(RIGHT(D252,1)="k",1000*VALUE(LEFT(D252,LEN(D252)-1)),VALUE(SUBSTITUTE(D252,",",""))))))))),"N/A")</f>
        <v>N/A</v>
      </c>
      <c r="L252" t="str">
        <f t="shared" ref="L252:L315" si="30">IFERROR(IF(TRIM(E252)="-", "N/A", IF(RIGHT(E252,1)=")",IF(RIGHT(E252,2)="T)",-1000000000000*VALUE(MID(E252,2,LEN(E252)-3)),IF(RIGHT(E252,2)="M)",-1000000*VALUE(MID(E252,2,LEN(E252)-3)),IF(RIGHT(E252,2)="B)",-1000000000*VALUE(MID(E252,2,LEN(E252)-3)),IF(RIGHT(E252,2)="k)",-1000*VALUE(MID(E252,2,LEN(E252)-3)),VALUE(SUBSTITUTE(E252,",","")))))),IF(RIGHT(E252,1)="T",1000000000000*VALUE(LEFT(E252,LEN(E252)-1)),IF(RIGHT(E252,1)="M",1000000*VALUE(LEFT(E252,LEN(E252)-1)),IF(RIGHT(E252,1)="B",1000000000*VALUE(LEFT(E252,LEN(E252)-1)),IF(RIGHT(E252,1)="%",0.01*VALUE(LEFT(E252,LEN(E252)-1)),IF(RIGHT(E252,1)="k",1000*VALUE(LEFT(E252,LEN(E252)-1)),VALUE(SUBSTITUTE(E252,",",""))))))))),"N/A")</f>
        <v>N/A</v>
      </c>
      <c r="M252" t="str">
        <f t="shared" ref="M252:M315" si="31">IFERROR(IF(TRIM(F252)="-", "N/A", IF(RIGHT(F252,1)=")",IF(RIGHT(F252,2)="T)",-1000000000000*VALUE(MID(F252,2,LEN(F252)-3)),IF(RIGHT(F252,2)="M)",-1000000*VALUE(MID(F252,2,LEN(F252)-3)),IF(RIGHT(F252,2)="B)",-1000000000*VALUE(MID(F252,2,LEN(F252)-3)),IF(RIGHT(F252,2)="k)",-1000*VALUE(MID(F252,2,LEN(F252)-3)),VALUE(SUBSTITUTE(F252,",","")))))),IF(RIGHT(F252,1)="T",1000000000000*VALUE(LEFT(F252,LEN(F252)-1)),IF(RIGHT(F252,1)="M",1000000*VALUE(LEFT(F252,LEN(F252)-1)),IF(RIGHT(F252,1)="B",1000000000*VALUE(LEFT(F252,LEN(F252)-1)),IF(RIGHT(F252,1)="%",0.01*VALUE(LEFT(F252,LEN(F252)-1)),IF(RIGHT(F252,1)="k",1000*VALUE(LEFT(F252,LEN(F252)-1)),VALUE(SUBSTITUTE(F252,",",""))))))))),"N/A")</f>
        <v>N/A</v>
      </c>
      <c r="N252" t="str">
        <f t="shared" ref="N252:N315" si="32">IFERROR(IF(TRIM(G252)="-", "N/A", IF(RIGHT(G252,1)=")",IF(RIGHT(G252,2)="T)",-1000000000000*VALUE(MID(G252,2,LEN(G252)-3)),IF(RIGHT(G252,2)="M)",-1000000*VALUE(MID(G252,2,LEN(G252)-3)),IF(RIGHT(G252,2)="B)",-1000000000*VALUE(MID(G252,2,LEN(G252)-3)),IF(RIGHT(G252,2)="k)",-1000*VALUE(MID(G252,2,LEN(G252)-3)),VALUE(SUBSTITUTE(G252,",","")))))),IF(RIGHT(G252,1)="T",1000000000000*VALUE(LEFT(G252,LEN(G252)-1)),IF(RIGHT(G252,1)="M",1000000*VALUE(LEFT(G252,LEN(G252)-1)),IF(RIGHT(G252,1)="B",1000000000*VALUE(LEFT(G252,LEN(G252)-1)),IF(RIGHT(G252,1)="%",0.01*VALUE(LEFT(G252,LEN(G252)-1)),IF(RIGHT(G252,1)="k",1000*VALUE(LEFT(G252,LEN(G252)-1)),VALUE(SUBSTITUTE(G252,",",""))))))))),"N/A")</f>
        <v>N/A</v>
      </c>
    </row>
    <row r="253" spans="1:14" x14ac:dyDescent="0.3">
      <c r="A253" s="1">
        <v>6</v>
      </c>
      <c r="B253" t="s">
        <v>672</v>
      </c>
      <c r="C253" t="s">
        <v>11185</v>
      </c>
      <c r="D253" t="s">
        <v>11186</v>
      </c>
      <c r="E253" t="s">
        <v>11187</v>
      </c>
      <c r="F253" t="s">
        <v>11188</v>
      </c>
      <c r="G253" t="s">
        <v>11189</v>
      </c>
      <c r="I253" t="str">
        <f t="shared" si="27"/>
        <v>N/A</v>
      </c>
      <c r="J253">
        <f t="shared" si="28"/>
        <v>25410000</v>
      </c>
      <c r="K253">
        <f t="shared" si="29"/>
        <v>38620000</v>
      </c>
      <c r="L253">
        <f t="shared" si="30"/>
        <v>29390000</v>
      </c>
      <c r="M253">
        <f t="shared" si="31"/>
        <v>129780000</v>
      </c>
      <c r="N253">
        <f t="shared" si="32"/>
        <v>47270000</v>
      </c>
    </row>
    <row r="254" spans="1:14" x14ac:dyDescent="0.3">
      <c r="A254" s="1">
        <v>7</v>
      </c>
      <c r="B254" t="s">
        <v>677</v>
      </c>
      <c r="C254" t="s">
        <v>254</v>
      </c>
      <c r="D254" t="s">
        <v>254</v>
      </c>
      <c r="E254" t="s">
        <v>254</v>
      </c>
      <c r="F254" t="s">
        <v>254</v>
      </c>
      <c r="G254" t="s">
        <v>254</v>
      </c>
      <c r="I254" t="str">
        <f t="shared" si="27"/>
        <v>N/A</v>
      </c>
      <c r="J254" t="str">
        <f t="shared" si="28"/>
        <v>N/A</v>
      </c>
      <c r="K254" t="str">
        <f t="shared" si="29"/>
        <v>N/A</v>
      </c>
      <c r="L254" t="str">
        <f t="shared" si="30"/>
        <v>N/A</v>
      </c>
      <c r="M254" t="str">
        <f t="shared" si="31"/>
        <v>N/A</v>
      </c>
      <c r="N254" t="str">
        <f t="shared" si="32"/>
        <v>N/A</v>
      </c>
    </row>
    <row r="255" spans="1:14" x14ac:dyDescent="0.3">
      <c r="A255" s="1">
        <v>8</v>
      </c>
      <c r="B255" t="s">
        <v>678</v>
      </c>
      <c r="C255" t="s">
        <v>8281</v>
      </c>
      <c r="D255" t="s">
        <v>6875</v>
      </c>
      <c r="E255" t="s">
        <v>8854</v>
      </c>
      <c r="F255" t="s">
        <v>5404</v>
      </c>
      <c r="G255" t="s">
        <v>5150</v>
      </c>
      <c r="I255" t="str">
        <f t="shared" si="27"/>
        <v>N/A</v>
      </c>
      <c r="J255">
        <f t="shared" si="28"/>
        <v>5190000</v>
      </c>
      <c r="K255">
        <f t="shared" si="29"/>
        <v>7710000</v>
      </c>
      <c r="L255">
        <f t="shared" si="30"/>
        <v>5460000</v>
      </c>
      <c r="M255">
        <f t="shared" si="31"/>
        <v>7580000</v>
      </c>
      <c r="N255">
        <f t="shared" si="32"/>
        <v>12510000</v>
      </c>
    </row>
    <row r="256" spans="1:14" x14ac:dyDescent="0.3">
      <c r="A256" s="1">
        <v>9</v>
      </c>
      <c r="B256" t="s">
        <v>683</v>
      </c>
      <c r="C256" t="s">
        <v>9061</v>
      </c>
      <c r="D256" t="s">
        <v>11190</v>
      </c>
      <c r="E256" t="s">
        <v>11191</v>
      </c>
      <c r="F256" t="s">
        <v>11192</v>
      </c>
      <c r="G256" t="s">
        <v>11193</v>
      </c>
      <c r="I256" t="str">
        <f t="shared" si="27"/>
        <v>N/A</v>
      </c>
      <c r="J256">
        <f t="shared" si="28"/>
        <v>20230000</v>
      </c>
      <c r="K256">
        <f t="shared" si="29"/>
        <v>30910000</v>
      </c>
      <c r="L256">
        <f t="shared" si="30"/>
        <v>23930000</v>
      </c>
      <c r="M256">
        <f t="shared" si="31"/>
        <v>122200000</v>
      </c>
      <c r="N256">
        <f t="shared" si="32"/>
        <v>34770000</v>
      </c>
    </row>
    <row r="257" spans="1:14" x14ac:dyDescent="0.3">
      <c r="A257" s="1">
        <v>10</v>
      </c>
      <c r="B257" t="s">
        <v>689</v>
      </c>
      <c r="C257" t="s">
        <v>11194</v>
      </c>
      <c r="D257" t="s">
        <v>8395</v>
      </c>
      <c r="E257" t="s">
        <v>11195</v>
      </c>
      <c r="F257" t="s">
        <v>11196</v>
      </c>
      <c r="G257" t="s">
        <v>11197</v>
      </c>
      <c r="I257" t="str">
        <f t="shared" si="27"/>
        <v>N/A</v>
      </c>
      <c r="J257">
        <f t="shared" si="28"/>
        <v>67690000</v>
      </c>
      <c r="K257">
        <f t="shared" si="29"/>
        <v>289370000</v>
      </c>
      <c r="L257">
        <f t="shared" si="30"/>
        <v>75060000</v>
      </c>
      <c r="M257">
        <f t="shared" si="31"/>
        <v>166100000</v>
      </c>
      <c r="N257">
        <f t="shared" si="32"/>
        <v>54370000</v>
      </c>
    </row>
    <row r="258" spans="1:14" x14ac:dyDescent="0.3">
      <c r="A258" s="1">
        <v>11</v>
      </c>
      <c r="B258" t="s">
        <v>695</v>
      </c>
      <c r="C258" t="s">
        <v>11198</v>
      </c>
      <c r="D258" t="s">
        <v>11199</v>
      </c>
      <c r="E258" t="s">
        <v>11200</v>
      </c>
      <c r="F258" t="s">
        <v>11201</v>
      </c>
      <c r="G258" t="s">
        <v>11202</v>
      </c>
      <c r="I258" t="str">
        <f t="shared" si="27"/>
        <v>N/A</v>
      </c>
      <c r="J258">
        <f t="shared" si="28"/>
        <v>69280000</v>
      </c>
      <c r="K258">
        <f t="shared" si="29"/>
        <v>113190000</v>
      </c>
      <c r="L258">
        <f t="shared" si="30"/>
        <v>271010000</v>
      </c>
      <c r="M258">
        <f t="shared" si="31"/>
        <v>539770000</v>
      </c>
      <c r="N258">
        <f t="shared" si="32"/>
        <v>412400000</v>
      </c>
    </row>
    <row r="259" spans="1:14" x14ac:dyDescent="0.3">
      <c r="A259" s="1">
        <v>12</v>
      </c>
      <c r="B259" t="s">
        <v>701</v>
      </c>
      <c r="C259" t="s">
        <v>11198</v>
      </c>
      <c r="D259" t="s">
        <v>11199</v>
      </c>
      <c r="E259" t="s">
        <v>11200</v>
      </c>
      <c r="F259" t="s">
        <v>11201</v>
      </c>
      <c r="G259" t="s">
        <v>11202</v>
      </c>
      <c r="I259" t="str">
        <f t="shared" si="27"/>
        <v>N/A</v>
      </c>
      <c r="J259">
        <f t="shared" si="28"/>
        <v>69280000</v>
      </c>
      <c r="K259">
        <f t="shared" si="29"/>
        <v>113190000</v>
      </c>
      <c r="L259">
        <f t="shared" si="30"/>
        <v>271010000</v>
      </c>
      <c r="M259">
        <f t="shared" si="31"/>
        <v>539770000</v>
      </c>
      <c r="N259">
        <f t="shared" si="32"/>
        <v>412400000</v>
      </c>
    </row>
    <row r="260" spans="1:14" x14ac:dyDescent="0.3">
      <c r="A260" s="1">
        <v>13</v>
      </c>
      <c r="B260" t="s">
        <v>704</v>
      </c>
      <c r="C260" t="s">
        <v>11198</v>
      </c>
      <c r="D260" t="s">
        <v>11199</v>
      </c>
      <c r="E260" t="s">
        <v>11200</v>
      </c>
      <c r="F260" t="s">
        <v>11201</v>
      </c>
      <c r="G260" t="s">
        <v>11202</v>
      </c>
      <c r="I260" t="str">
        <f t="shared" si="27"/>
        <v>N/A</v>
      </c>
      <c r="J260">
        <f t="shared" si="28"/>
        <v>69280000</v>
      </c>
      <c r="K260">
        <f t="shared" si="29"/>
        <v>113190000</v>
      </c>
      <c r="L260">
        <f t="shared" si="30"/>
        <v>271010000</v>
      </c>
      <c r="M260">
        <f t="shared" si="31"/>
        <v>539770000</v>
      </c>
      <c r="N260">
        <f t="shared" si="32"/>
        <v>412400000</v>
      </c>
    </row>
    <row r="261" spans="1:14" x14ac:dyDescent="0.3">
      <c r="A261" s="1">
        <v>14</v>
      </c>
      <c r="B261" t="s">
        <v>705</v>
      </c>
      <c r="C261" t="s">
        <v>254</v>
      </c>
      <c r="D261" t="s">
        <v>254</v>
      </c>
      <c r="E261" t="s">
        <v>254</v>
      </c>
      <c r="F261" t="s">
        <v>254</v>
      </c>
      <c r="G261" t="s">
        <v>254</v>
      </c>
      <c r="I261" t="str">
        <f t="shared" si="27"/>
        <v>N/A</v>
      </c>
      <c r="J261" t="str">
        <f t="shared" si="28"/>
        <v>N/A</v>
      </c>
      <c r="K261" t="str">
        <f t="shared" si="29"/>
        <v>N/A</v>
      </c>
      <c r="L261" t="str">
        <f t="shared" si="30"/>
        <v>N/A</v>
      </c>
      <c r="M261" t="str">
        <f t="shared" si="31"/>
        <v>N/A</v>
      </c>
      <c r="N261" t="str">
        <f t="shared" si="32"/>
        <v>N/A</v>
      </c>
    </row>
    <row r="262" spans="1:14" x14ac:dyDescent="0.3">
      <c r="A262" s="1">
        <v>15</v>
      </c>
      <c r="B262" t="s">
        <v>706</v>
      </c>
      <c r="C262" t="s">
        <v>254</v>
      </c>
      <c r="D262" t="s">
        <v>254</v>
      </c>
      <c r="E262" t="s">
        <v>254</v>
      </c>
      <c r="F262" t="s">
        <v>254</v>
      </c>
      <c r="G262" t="s">
        <v>254</v>
      </c>
      <c r="I262" t="str">
        <f t="shared" si="27"/>
        <v>N/A</v>
      </c>
      <c r="J262" t="str">
        <f t="shared" si="28"/>
        <v>N/A</v>
      </c>
      <c r="K262" t="str">
        <f t="shared" si="29"/>
        <v>N/A</v>
      </c>
      <c r="L262" t="str">
        <f t="shared" si="30"/>
        <v>N/A</v>
      </c>
      <c r="M262" t="str">
        <f t="shared" si="31"/>
        <v>N/A</v>
      </c>
      <c r="N262" t="str">
        <f t="shared" si="32"/>
        <v>N/A</v>
      </c>
    </row>
    <row r="263" spans="1:14" x14ac:dyDescent="0.3">
      <c r="A263" s="1">
        <v>16</v>
      </c>
      <c r="B263" t="s">
        <v>709</v>
      </c>
      <c r="C263" t="s">
        <v>254</v>
      </c>
      <c r="D263" t="s">
        <v>254</v>
      </c>
      <c r="E263" t="s">
        <v>254</v>
      </c>
      <c r="F263" t="s">
        <v>11203</v>
      </c>
      <c r="G263" t="s">
        <v>2427</v>
      </c>
      <c r="I263" t="str">
        <f t="shared" si="27"/>
        <v>N/A</v>
      </c>
      <c r="J263" t="str">
        <f t="shared" si="28"/>
        <v>N/A</v>
      </c>
      <c r="K263" t="str">
        <f t="shared" si="29"/>
        <v>N/A</v>
      </c>
      <c r="L263" t="str">
        <f t="shared" si="30"/>
        <v>N/A</v>
      </c>
      <c r="M263">
        <f t="shared" si="31"/>
        <v>3270000</v>
      </c>
      <c r="N263">
        <f t="shared" si="32"/>
        <v>2500000</v>
      </c>
    </row>
    <row r="264" spans="1:14" x14ac:dyDescent="0.3">
      <c r="A264" s="1">
        <v>17</v>
      </c>
      <c r="B264" t="s">
        <v>714</v>
      </c>
      <c r="C264" t="s">
        <v>11204</v>
      </c>
      <c r="D264" t="s">
        <v>11205</v>
      </c>
      <c r="E264" t="s">
        <v>6943</v>
      </c>
      <c r="F264" t="s">
        <v>6762</v>
      </c>
      <c r="G264" t="s">
        <v>11206</v>
      </c>
      <c r="I264" t="str">
        <f t="shared" si="27"/>
        <v>N/A</v>
      </c>
      <c r="J264">
        <f t="shared" si="28"/>
        <v>29330000</v>
      </c>
      <c r="K264">
        <f t="shared" si="29"/>
        <v>56860000</v>
      </c>
      <c r="L264">
        <f t="shared" si="30"/>
        <v>42960000</v>
      </c>
      <c r="M264">
        <f t="shared" si="31"/>
        <v>103520000</v>
      </c>
      <c r="N264">
        <f t="shared" si="32"/>
        <v>111130000</v>
      </c>
    </row>
    <row r="265" spans="1:14" x14ac:dyDescent="0.3">
      <c r="A265" s="1">
        <v>18</v>
      </c>
      <c r="B265" t="s">
        <v>720</v>
      </c>
      <c r="C265" t="s">
        <v>11204</v>
      </c>
      <c r="D265" t="s">
        <v>11205</v>
      </c>
      <c r="E265" t="s">
        <v>6943</v>
      </c>
      <c r="F265" t="s">
        <v>6762</v>
      </c>
      <c r="G265" t="s">
        <v>11207</v>
      </c>
      <c r="I265" t="str">
        <f t="shared" si="27"/>
        <v>N/A</v>
      </c>
      <c r="J265">
        <f t="shared" si="28"/>
        <v>29330000</v>
      </c>
      <c r="K265">
        <f t="shared" si="29"/>
        <v>56860000</v>
      </c>
      <c r="L265">
        <f t="shared" si="30"/>
        <v>42960000</v>
      </c>
      <c r="M265">
        <f t="shared" si="31"/>
        <v>103520000</v>
      </c>
      <c r="N265">
        <f t="shared" si="32"/>
        <v>140940000</v>
      </c>
    </row>
    <row r="266" spans="1:14" x14ac:dyDescent="0.3">
      <c r="A266" s="1">
        <v>19</v>
      </c>
      <c r="B266" t="s">
        <v>725</v>
      </c>
      <c r="C266" t="s">
        <v>254</v>
      </c>
      <c r="D266" t="s">
        <v>254</v>
      </c>
      <c r="E266" t="s">
        <v>254</v>
      </c>
      <c r="F266" t="s">
        <v>254</v>
      </c>
      <c r="G266" t="s">
        <v>11208</v>
      </c>
      <c r="I266" t="str">
        <f t="shared" si="27"/>
        <v>N/A</v>
      </c>
      <c r="J266" t="str">
        <f t="shared" si="28"/>
        <v>N/A</v>
      </c>
      <c r="K266" t="str">
        <f t="shared" si="29"/>
        <v>N/A</v>
      </c>
      <c r="L266" t="str">
        <f t="shared" si="30"/>
        <v>N/A</v>
      </c>
      <c r="M266" t="str">
        <f t="shared" si="31"/>
        <v>N/A</v>
      </c>
      <c r="N266">
        <f t="shared" si="32"/>
        <v>29810000</v>
      </c>
    </row>
    <row r="267" spans="1:14" x14ac:dyDescent="0.3">
      <c r="A267" s="1">
        <v>20</v>
      </c>
      <c r="B267" t="s">
        <v>730</v>
      </c>
      <c r="C267" t="s">
        <v>988</v>
      </c>
      <c r="D267" t="s">
        <v>4678</v>
      </c>
      <c r="E267" t="s">
        <v>4464</v>
      </c>
      <c r="F267" t="s">
        <v>8829</v>
      </c>
      <c r="G267" t="s">
        <v>4547</v>
      </c>
      <c r="I267" t="str">
        <f t="shared" si="27"/>
        <v>N/A</v>
      </c>
      <c r="J267">
        <f t="shared" si="28"/>
        <v>3540000</v>
      </c>
      <c r="K267">
        <f t="shared" si="29"/>
        <v>4530000</v>
      </c>
      <c r="L267">
        <f t="shared" si="30"/>
        <v>4660000</v>
      </c>
      <c r="M267">
        <f t="shared" si="31"/>
        <v>9560000</v>
      </c>
      <c r="N267">
        <f t="shared" si="32"/>
        <v>9550000</v>
      </c>
    </row>
    <row r="268" spans="1:14" x14ac:dyDescent="0.3">
      <c r="A268" s="1">
        <v>21</v>
      </c>
      <c r="B268" t="s">
        <v>735</v>
      </c>
      <c r="C268" t="s">
        <v>6778</v>
      </c>
      <c r="D268" t="s">
        <v>3268</v>
      </c>
      <c r="E268" t="s">
        <v>6708</v>
      </c>
      <c r="F268" t="s">
        <v>9070</v>
      </c>
      <c r="G268" t="s">
        <v>6875</v>
      </c>
      <c r="I268" t="str">
        <f t="shared" si="27"/>
        <v>pos_trend</v>
      </c>
      <c r="J268">
        <f t="shared" si="28"/>
        <v>2230000</v>
      </c>
      <c r="K268">
        <f t="shared" si="29"/>
        <v>2720000</v>
      </c>
      <c r="L268">
        <f t="shared" si="30"/>
        <v>2740000</v>
      </c>
      <c r="M268">
        <f t="shared" si="31"/>
        <v>7660000</v>
      </c>
      <c r="N268">
        <f t="shared" si="32"/>
        <v>7710000</v>
      </c>
    </row>
    <row r="269" spans="1:14" x14ac:dyDescent="0.3">
      <c r="A269" s="1">
        <v>22</v>
      </c>
      <c r="B269" t="s">
        <v>741</v>
      </c>
      <c r="C269" t="s">
        <v>2864</v>
      </c>
      <c r="D269" t="s">
        <v>6383</v>
      </c>
      <c r="E269" t="s">
        <v>9380</v>
      </c>
      <c r="F269" t="s">
        <v>5759</v>
      </c>
      <c r="G269" t="s">
        <v>3331</v>
      </c>
      <c r="I269" t="str">
        <f t="shared" si="27"/>
        <v>N/A</v>
      </c>
      <c r="J269">
        <f t="shared" si="28"/>
        <v>1320000</v>
      </c>
      <c r="K269">
        <f t="shared" si="29"/>
        <v>1810000</v>
      </c>
      <c r="L269">
        <f t="shared" si="30"/>
        <v>1920000</v>
      </c>
      <c r="M269">
        <f t="shared" si="31"/>
        <v>1900000</v>
      </c>
      <c r="N269">
        <f t="shared" si="32"/>
        <v>1850000</v>
      </c>
    </row>
    <row r="270" spans="1:14" x14ac:dyDescent="0.3">
      <c r="A270" s="1">
        <v>23</v>
      </c>
      <c r="B270" t="s">
        <v>747</v>
      </c>
      <c r="C270" t="s">
        <v>11209</v>
      </c>
      <c r="D270" t="s">
        <v>11210</v>
      </c>
      <c r="E270" t="s">
        <v>11211</v>
      </c>
      <c r="F270" t="s">
        <v>11212</v>
      </c>
      <c r="G270" t="s">
        <v>11213</v>
      </c>
      <c r="I270" t="str">
        <f t="shared" si="27"/>
        <v>N/A</v>
      </c>
      <c r="J270">
        <f t="shared" si="28"/>
        <v>169840000</v>
      </c>
      <c r="K270">
        <f t="shared" si="29"/>
        <v>463960000</v>
      </c>
      <c r="L270">
        <f t="shared" si="30"/>
        <v>393690000</v>
      </c>
      <c r="M270">
        <f t="shared" si="31"/>
        <v>822230000</v>
      </c>
      <c r="N270">
        <f t="shared" si="32"/>
        <v>619750000</v>
      </c>
    </row>
    <row r="271" spans="1:14" x14ac:dyDescent="0.3">
      <c r="A271" s="1">
        <v>24</v>
      </c>
      <c r="B271" t="s">
        <v>753</v>
      </c>
      <c r="C271" t="s">
        <v>254</v>
      </c>
      <c r="D271" t="s">
        <v>254</v>
      </c>
      <c r="E271" t="s">
        <v>254</v>
      </c>
      <c r="F271" t="s">
        <v>254</v>
      </c>
      <c r="G271" t="s">
        <v>254</v>
      </c>
      <c r="I271" t="str">
        <f t="shared" si="27"/>
        <v>N/A</v>
      </c>
      <c r="J271" t="str">
        <f t="shared" si="28"/>
        <v>N/A</v>
      </c>
      <c r="K271" t="str">
        <f t="shared" si="29"/>
        <v>N/A</v>
      </c>
      <c r="L271" t="str">
        <f t="shared" si="30"/>
        <v>N/A</v>
      </c>
      <c r="M271" t="str">
        <f t="shared" si="31"/>
        <v>N/A</v>
      </c>
      <c r="N271" t="str">
        <f t="shared" si="32"/>
        <v>N/A</v>
      </c>
    </row>
    <row r="272" spans="1:14" x14ac:dyDescent="0.3">
      <c r="A272" s="1">
        <v>25</v>
      </c>
      <c r="B272" t="s">
        <v>754</v>
      </c>
      <c r="C272" t="s">
        <v>11214</v>
      </c>
      <c r="D272" t="s">
        <v>11215</v>
      </c>
      <c r="E272" t="s">
        <v>11216</v>
      </c>
      <c r="F272" t="s">
        <v>11217</v>
      </c>
      <c r="G272" t="s">
        <v>11218</v>
      </c>
      <c r="I272" t="str">
        <f t="shared" si="27"/>
        <v>N/A</v>
      </c>
      <c r="J272">
        <f t="shared" si="28"/>
        <v>0.29020000000000001</v>
      </c>
      <c r="K272">
        <f t="shared" si="29"/>
        <v>0.47439999999999999</v>
      </c>
      <c r="L272">
        <f t="shared" si="30"/>
        <v>0.4511</v>
      </c>
      <c r="M272">
        <f t="shared" si="31"/>
        <v>0.63270000000000004</v>
      </c>
      <c r="N272">
        <f t="shared" si="32"/>
        <v>0.58889999999999998</v>
      </c>
    </row>
    <row r="273" spans="1:14" x14ac:dyDescent="0.3">
      <c r="A273" s="1">
        <v>26</v>
      </c>
      <c r="B273" t="s">
        <v>760</v>
      </c>
      <c r="C273" t="s">
        <v>254</v>
      </c>
      <c r="D273" t="s">
        <v>254</v>
      </c>
      <c r="E273" t="s">
        <v>254</v>
      </c>
      <c r="F273" t="s">
        <v>254</v>
      </c>
      <c r="G273" t="s">
        <v>254</v>
      </c>
      <c r="I273" t="str">
        <f t="shared" si="27"/>
        <v>N/A</v>
      </c>
      <c r="J273" t="str">
        <f t="shared" si="28"/>
        <v>N/A</v>
      </c>
      <c r="K273" t="str">
        <f t="shared" si="29"/>
        <v>N/A</v>
      </c>
      <c r="L273" t="str">
        <f t="shared" si="30"/>
        <v>N/A</v>
      </c>
      <c r="M273" t="str">
        <f t="shared" si="31"/>
        <v>N/A</v>
      </c>
      <c r="N273" t="str">
        <f t="shared" si="32"/>
        <v>N/A</v>
      </c>
    </row>
    <row r="274" spans="1:14" x14ac:dyDescent="0.3">
      <c r="A274" s="1">
        <v>27</v>
      </c>
      <c r="B274" t="s">
        <v>761</v>
      </c>
      <c r="C274" t="s">
        <v>254</v>
      </c>
      <c r="D274" t="s">
        <v>254</v>
      </c>
      <c r="E274" t="s">
        <v>254</v>
      </c>
      <c r="F274" t="s">
        <v>254</v>
      </c>
      <c r="G274" t="s">
        <v>254</v>
      </c>
      <c r="I274" t="str">
        <f t="shared" si="27"/>
        <v>N/A</v>
      </c>
      <c r="J274" t="str">
        <f t="shared" si="28"/>
        <v>N/A</v>
      </c>
      <c r="K274" t="str">
        <f t="shared" si="29"/>
        <v>N/A</v>
      </c>
      <c r="L274" t="str">
        <f t="shared" si="30"/>
        <v>N/A</v>
      </c>
      <c r="M274" t="str">
        <f t="shared" si="31"/>
        <v>N/A</v>
      </c>
      <c r="N274" t="str">
        <f t="shared" si="32"/>
        <v>N/A</v>
      </c>
    </row>
    <row r="275" spans="1:14" x14ac:dyDescent="0.3">
      <c r="A275" s="1">
        <v>28</v>
      </c>
      <c r="B275" t="s">
        <v>762</v>
      </c>
      <c r="C275" t="s">
        <v>254</v>
      </c>
      <c r="D275" t="s">
        <v>254</v>
      </c>
      <c r="E275" t="s">
        <v>254</v>
      </c>
      <c r="F275" t="s">
        <v>254</v>
      </c>
      <c r="G275" t="s">
        <v>254</v>
      </c>
      <c r="I275" t="str">
        <f t="shared" si="27"/>
        <v>N/A</v>
      </c>
      <c r="J275" t="str">
        <f t="shared" si="28"/>
        <v>N/A</v>
      </c>
      <c r="K275" t="str">
        <f t="shared" si="29"/>
        <v>N/A</v>
      </c>
      <c r="L275" t="str">
        <f t="shared" si="30"/>
        <v>N/A</v>
      </c>
      <c r="M275" t="str">
        <f t="shared" si="31"/>
        <v>N/A</v>
      </c>
      <c r="N275" t="str">
        <f t="shared" si="32"/>
        <v>N/A</v>
      </c>
    </row>
    <row r="276" spans="1:14" x14ac:dyDescent="0.3">
      <c r="A276" s="1">
        <v>29</v>
      </c>
      <c r="B276" t="s">
        <v>763</v>
      </c>
      <c r="C276" t="s">
        <v>11219</v>
      </c>
      <c r="D276" t="s">
        <v>11220</v>
      </c>
      <c r="E276" t="s">
        <v>4292</v>
      </c>
      <c r="F276" t="s">
        <v>11221</v>
      </c>
      <c r="G276" t="s">
        <v>11222</v>
      </c>
      <c r="I276" t="str">
        <f t="shared" si="27"/>
        <v>N/A</v>
      </c>
      <c r="J276">
        <f t="shared" si="28"/>
        <v>415450000</v>
      </c>
      <c r="K276">
        <f t="shared" si="29"/>
        <v>514070000.00000006</v>
      </c>
      <c r="L276">
        <f t="shared" si="30"/>
        <v>479030000</v>
      </c>
      <c r="M276">
        <f t="shared" si="31"/>
        <v>462280000</v>
      </c>
      <c r="N276">
        <f t="shared" si="32"/>
        <v>417020000</v>
      </c>
    </row>
    <row r="277" spans="1:14" x14ac:dyDescent="0.3">
      <c r="A277" s="1">
        <v>30</v>
      </c>
      <c r="B277" t="s">
        <v>769</v>
      </c>
      <c r="C277" t="s">
        <v>3033</v>
      </c>
      <c r="D277" t="s">
        <v>3033</v>
      </c>
      <c r="E277" t="s">
        <v>3033</v>
      </c>
      <c r="F277" t="s">
        <v>3033</v>
      </c>
      <c r="G277" t="s">
        <v>3033</v>
      </c>
      <c r="I277" t="str">
        <f t="shared" si="27"/>
        <v>N/A</v>
      </c>
      <c r="J277">
        <f t="shared" si="28"/>
        <v>4000</v>
      </c>
      <c r="K277">
        <f t="shared" si="29"/>
        <v>4000</v>
      </c>
      <c r="L277">
        <f t="shared" si="30"/>
        <v>4000</v>
      </c>
      <c r="M277">
        <f t="shared" si="31"/>
        <v>4000</v>
      </c>
      <c r="N277">
        <f t="shared" si="32"/>
        <v>4000</v>
      </c>
    </row>
    <row r="278" spans="1:14" x14ac:dyDescent="0.3">
      <c r="A278" s="1">
        <v>31</v>
      </c>
      <c r="B278" t="s">
        <v>773</v>
      </c>
      <c r="C278" t="s">
        <v>11223</v>
      </c>
      <c r="D278" t="s">
        <v>11224</v>
      </c>
      <c r="E278" t="s">
        <v>11225</v>
      </c>
      <c r="F278" t="s">
        <v>7970</v>
      </c>
      <c r="G278" t="s">
        <v>11226</v>
      </c>
      <c r="I278" t="str">
        <f t="shared" si="27"/>
        <v>N/A</v>
      </c>
      <c r="J278">
        <f t="shared" si="28"/>
        <v>-976380000</v>
      </c>
      <c r="K278">
        <f t="shared" si="29"/>
        <v>-951980000</v>
      </c>
      <c r="L278">
        <f t="shared" si="30"/>
        <v>-987520000</v>
      </c>
      <c r="M278">
        <f t="shared" si="31"/>
        <v>-1030000000</v>
      </c>
      <c r="N278">
        <f t="shared" si="32"/>
        <v>-1090000000</v>
      </c>
    </row>
    <row r="279" spans="1:14" x14ac:dyDescent="0.3">
      <c r="A279" s="1">
        <v>32</v>
      </c>
      <c r="B279" t="s">
        <v>779</v>
      </c>
      <c r="C279" t="s">
        <v>254</v>
      </c>
      <c r="D279" t="s">
        <v>254</v>
      </c>
      <c r="E279" t="s">
        <v>254</v>
      </c>
      <c r="F279" t="s">
        <v>254</v>
      </c>
      <c r="G279" t="s">
        <v>254</v>
      </c>
      <c r="I279" t="str">
        <f t="shared" si="27"/>
        <v>N/A</v>
      </c>
      <c r="J279" t="str">
        <f t="shared" si="28"/>
        <v>N/A</v>
      </c>
      <c r="K279" t="str">
        <f t="shared" si="29"/>
        <v>N/A</v>
      </c>
      <c r="L279" t="str">
        <f t="shared" si="30"/>
        <v>N/A</v>
      </c>
      <c r="M279" t="str">
        <f t="shared" si="31"/>
        <v>N/A</v>
      </c>
      <c r="N279" t="str">
        <f t="shared" si="32"/>
        <v>N/A</v>
      </c>
    </row>
    <row r="280" spans="1:14" x14ac:dyDescent="0.3">
      <c r="A280" s="1">
        <v>33</v>
      </c>
      <c r="B280" t="s">
        <v>780</v>
      </c>
      <c r="C280" t="s">
        <v>254</v>
      </c>
      <c r="D280" t="s">
        <v>254</v>
      </c>
      <c r="E280" t="s">
        <v>254</v>
      </c>
      <c r="F280" t="s">
        <v>11227</v>
      </c>
      <c r="G280" t="s">
        <v>11228</v>
      </c>
      <c r="I280" t="str">
        <f t="shared" si="27"/>
        <v>N/A</v>
      </c>
      <c r="J280" t="str">
        <f t="shared" si="28"/>
        <v>N/A</v>
      </c>
      <c r="K280" t="str">
        <f t="shared" si="29"/>
        <v>N/A</v>
      </c>
      <c r="L280" t="str">
        <f t="shared" si="30"/>
        <v>N/A</v>
      </c>
      <c r="M280">
        <f t="shared" si="31"/>
        <v>-517000</v>
      </c>
      <c r="N280">
        <f t="shared" si="32"/>
        <v>-380000</v>
      </c>
    </row>
    <row r="281" spans="1:14" x14ac:dyDescent="0.3">
      <c r="A281" s="1">
        <v>34</v>
      </c>
      <c r="B281" t="s">
        <v>786</v>
      </c>
      <c r="C281" t="s">
        <v>254</v>
      </c>
      <c r="D281" t="s">
        <v>254</v>
      </c>
      <c r="E281" t="s">
        <v>254</v>
      </c>
      <c r="F281" t="s">
        <v>11114</v>
      </c>
      <c r="G281" t="s">
        <v>6776</v>
      </c>
      <c r="I281" t="str">
        <f t="shared" si="27"/>
        <v>N/A</v>
      </c>
      <c r="J281" t="str">
        <f t="shared" si="28"/>
        <v>N/A</v>
      </c>
      <c r="K281" t="str">
        <f t="shared" si="29"/>
        <v>N/A</v>
      </c>
      <c r="L281" t="str">
        <f t="shared" si="30"/>
        <v>N/A</v>
      </c>
      <c r="M281">
        <f t="shared" si="31"/>
        <v>-10000</v>
      </c>
      <c r="N281">
        <f t="shared" si="32"/>
        <v>-1000</v>
      </c>
    </row>
    <row r="282" spans="1:14" x14ac:dyDescent="0.3">
      <c r="A282" s="1">
        <v>35</v>
      </c>
      <c r="B282" t="s">
        <v>788</v>
      </c>
      <c r="C282" t="s">
        <v>254</v>
      </c>
      <c r="D282" t="s">
        <v>254</v>
      </c>
      <c r="E282" t="s">
        <v>254</v>
      </c>
      <c r="F282" t="s">
        <v>254</v>
      </c>
      <c r="G282" t="s">
        <v>254</v>
      </c>
      <c r="I282" t="str">
        <f t="shared" si="27"/>
        <v>N/A</v>
      </c>
      <c r="J282" t="str">
        <f t="shared" si="28"/>
        <v>N/A</v>
      </c>
      <c r="K282" t="str">
        <f t="shared" si="29"/>
        <v>N/A</v>
      </c>
      <c r="L282" t="str">
        <f t="shared" si="30"/>
        <v>N/A</v>
      </c>
      <c r="M282" t="str">
        <f t="shared" si="31"/>
        <v>N/A</v>
      </c>
      <c r="N282" t="str">
        <f t="shared" si="32"/>
        <v>N/A</v>
      </c>
    </row>
    <row r="283" spans="1:14" x14ac:dyDescent="0.3">
      <c r="A283" s="1">
        <v>36</v>
      </c>
      <c r="B283" t="s">
        <v>789</v>
      </c>
      <c r="C283" t="s">
        <v>254</v>
      </c>
      <c r="D283" t="s">
        <v>254</v>
      </c>
      <c r="E283" t="s">
        <v>254</v>
      </c>
      <c r="F283" t="s">
        <v>254</v>
      </c>
      <c r="G283" t="s">
        <v>254</v>
      </c>
      <c r="I283" t="str">
        <f t="shared" si="27"/>
        <v>N/A</v>
      </c>
      <c r="J283" t="str">
        <f t="shared" si="28"/>
        <v>N/A</v>
      </c>
      <c r="K283" t="str">
        <f t="shared" si="29"/>
        <v>N/A</v>
      </c>
      <c r="L283" t="str">
        <f t="shared" si="30"/>
        <v>N/A</v>
      </c>
      <c r="M283" t="str">
        <f t="shared" si="31"/>
        <v>N/A</v>
      </c>
      <c r="N283" t="str">
        <f t="shared" si="32"/>
        <v>N/A</v>
      </c>
    </row>
    <row r="284" spans="1:14" x14ac:dyDescent="0.3">
      <c r="A284" s="1">
        <v>37</v>
      </c>
      <c r="B284" t="s">
        <v>795</v>
      </c>
      <c r="C284" t="s">
        <v>11229</v>
      </c>
      <c r="D284" t="s">
        <v>11230</v>
      </c>
      <c r="E284" t="s">
        <v>11231</v>
      </c>
      <c r="F284" t="s">
        <v>11232</v>
      </c>
      <c r="G284" t="s">
        <v>4168</v>
      </c>
      <c r="I284" t="str">
        <f t="shared" si="27"/>
        <v>N/A</v>
      </c>
      <c r="J284">
        <f t="shared" si="28"/>
        <v>0.7098000000000001</v>
      </c>
      <c r="K284">
        <f t="shared" si="29"/>
        <v>0.52560000000000007</v>
      </c>
      <c r="L284">
        <f t="shared" si="30"/>
        <v>0.54890000000000005</v>
      </c>
      <c r="M284">
        <f t="shared" si="31"/>
        <v>0.35570000000000002</v>
      </c>
      <c r="N284">
        <f t="shared" si="32"/>
        <v>0.3962</v>
      </c>
    </row>
    <row r="285" spans="1:14" x14ac:dyDescent="0.3">
      <c r="A285" s="1">
        <v>38</v>
      </c>
      <c r="B285" t="s">
        <v>801</v>
      </c>
      <c r="C285" t="s">
        <v>11219</v>
      </c>
      <c r="D285" t="s">
        <v>11220</v>
      </c>
      <c r="E285" t="s">
        <v>4292</v>
      </c>
      <c r="F285" t="s">
        <v>11221</v>
      </c>
      <c r="G285" t="s">
        <v>11222</v>
      </c>
      <c r="I285" t="str">
        <f t="shared" si="27"/>
        <v>N/A</v>
      </c>
      <c r="J285">
        <f t="shared" si="28"/>
        <v>415450000</v>
      </c>
      <c r="K285">
        <f t="shared" si="29"/>
        <v>514070000.00000006</v>
      </c>
      <c r="L285">
        <f t="shared" si="30"/>
        <v>479030000</v>
      </c>
      <c r="M285">
        <f t="shared" si="31"/>
        <v>462280000</v>
      </c>
      <c r="N285">
        <f t="shared" si="32"/>
        <v>417020000</v>
      </c>
    </row>
    <row r="286" spans="1:14" x14ac:dyDescent="0.3">
      <c r="A286" s="1">
        <v>39</v>
      </c>
      <c r="B286" t="s">
        <v>802</v>
      </c>
      <c r="C286" t="s">
        <v>11229</v>
      </c>
      <c r="D286" t="s">
        <v>11230</v>
      </c>
      <c r="E286" t="s">
        <v>11231</v>
      </c>
      <c r="F286" t="s">
        <v>11232</v>
      </c>
      <c r="G286" t="s">
        <v>4168</v>
      </c>
      <c r="I286" t="str">
        <f t="shared" si="27"/>
        <v>N/A</v>
      </c>
      <c r="J286">
        <f t="shared" si="28"/>
        <v>0.7098000000000001</v>
      </c>
      <c r="K286">
        <f t="shared" si="29"/>
        <v>0.52560000000000007</v>
      </c>
      <c r="L286">
        <f t="shared" si="30"/>
        <v>0.54890000000000005</v>
      </c>
      <c r="M286">
        <f t="shared" si="31"/>
        <v>0.35570000000000002</v>
      </c>
      <c r="N286">
        <f t="shared" si="32"/>
        <v>0.3962</v>
      </c>
    </row>
    <row r="287" spans="1:14" x14ac:dyDescent="0.3">
      <c r="A287" s="1">
        <v>40</v>
      </c>
      <c r="B287" t="s">
        <v>803</v>
      </c>
      <c r="C287" t="s">
        <v>254</v>
      </c>
      <c r="D287" t="s">
        <v>254</v>
      </c>
      <c r="E287" t="s">
        <v>254</v>
      </c>
      <c r="F287" t="s">
        <v>11233</v>
      </c>
      <c r="G287" t="s">
        <v>2051</v>
      </c>
      <c r="I287" t="str">
        <f t="shared" si="27"/>
        <v>N/A</v>
      </c>
      <c r="J287" t="str">
        <f t="shared" si="28"/>
        <v>N/A</v>
      </c>
      <c r="K287" t="str">
        <f t="shared" si="29"/>
        <v>N/A</v>
      </c>
      <c r="L287" t="str">
        <f t="shared" si="30"/>
        <v>N/A</v>
      </c>
      <c r="M287">
        <f t="shared" si="31"/>
        <v>15040000</v>
      </c>
      <c r="N287">
        <f t="shared" si="32"/>
        <v>15700000</v>
      </c>
    </row>
    <row r="288" spans="1:14" x14ac:dyDescent="0.3">
      <c r="A288" s="1">
        <v>41</v>
      </c>
      <c r="B288" t="s">
        <v>804</v>
      </c>
      <c r="C288" t="s">
        <v>11219</v>
      </c>
      <c r="D288" t="s">
        <v>11220</v>
      </c>
      <c r="E288" t="s">
        <v>4292</v>
      </c>
      <c r="F288" t="s">
        <v>11234</v>
      </c>
      <c r="G288" t="s">
        <v>11235</v>
      </c>
      <c r="I288" t="str">
        <f t="shared" si="27"/>
        <v>N/A</v>
      </c>
      <c r="J288">
        <f t="shared" si="28"/>
        <v>415450000</v>
      </c>
      <c r="K288">
        <f t="shared" si="29"/>
        <v>514070000.00000006</v>
      </c>
      <c r="L288">
        <f t="shared" si="30"/>
        <v>479030000</v>
      </c>
      <c r="M288">
        <f t="shared" si="31"/>
        <v>477320000</v>
      </c>
      <c r="N288">
        <f t="shared" si="32"/>
        <v>432720000</v>
      </c>
    </row>
    <row r="289" spans="1:14" x14ac:dyDescent="0.3">
      <c r="A289" s="1">
        <v>42</v>
      </c>
      <c r="B289" t="s">
        <v>805</v>
      </c>
      <c r="C289" t="s">
        <v>11170</v>
      </c>
      <c r="D289" t="s">
        <v>11171</v>
      </c>
      <c r="E289" t="s">
        <v>11172</v>
      </c>
      <c r="F289" t="s">
        <v>613</v>
      </c>
      <c r="G289" t="s">
        <v>252</v>
      </c>
      <c r="I289" t="str">
        <f t="shared" si="27"/>
        <v>N/A</v>
      </c>
      <c r="J289">
        <f t="shared" si="28"/>
        <v>585290000</v>
      </c>
      <c r="K289">
        <f t="shared" si="29"/>
        <v>978030000</v>
      </c>
      <c r="L289">
        <f t="shared" si="30"/>
        <v>872710000</v>
      </c>
      <c r="M289">
        <f t="shared" si="31"/>
        <v>1300000000</v>
      </c>
      <c r="N289">
        <f t="shared" si="32"/>
        <v>1050000000</v>
      </c>
    </row>
    <row r="290" spans="1:14" x14ac:dyDescent="0.3">
      <c r="I290" t="str">
        <f t="shared" si="27"/>
        <v>N/A</v>
      </c>
      <c r="J290" t="str">
        <f t="shared" si="28"/>
        <v>N/A</v>
      </c>
      <c r="K290" t="str">
        <f t="shared" si="29"/>
        <v>N/A</v>
      </c>
      <c r="L290" t="str">
        <f t="shared" si="30"/>
        <v>N/A</v>
      </c>
      <c r="M290" t="str">
        <f t="shared" si="31"/>
        <v>N/A</v>
      </c>
      <c r="N290" t="str">
        <f t="shared" si="32"/>
        <v>N/A</v>
      </c>
    </row>
    <row r="291" spans="1:14" x14ac:dyDescent="0.3">
      <c r="B291" s="1" t="s">
        <v>241</v>
      </c>
      <c r="C291" s="1" t="s">
        <v>242</v>
      </c>
      <c r="D291" s="1" t="s">
        <v>243</v>
      </c>
      <c r="E291" s="1" t="s">
        <v>244</v>
      </c>
      <c r="F291" s="1" t="s">
        <v>245</v>
      </c>
      <c r="G291" s="1" t="s">
        <v>246</v>
      </c>
      <c r="H291" s="1" t="s">
        <v>247</v>
      </c>
      <c r="I291" t="str">
        <f t="shared" si="27"/>
        <v>pos_trend</v>
      </c>
      <c r="J291">
        <f t="shared" si="28"/>
        <v>2012</v>
      </c>
      <c r="K291">
        <f t="shared" si="29"/>
        <v>2013</v>
      </c>
      <c r="L291">
        <f t="shared" si="30"/>
        <v>2014</v>
      </c>
      <c r="M291">
        <f t="shared" si="31"/>
        <v>2015</v>
      </c>
      <c r="N291">
        <f t="shared" si="32"/>
        <v>2016</v>
      </c>
    </row>
    <row r="292" spans="1:14" x14ac:dyDescent="0.3">
      <c r="A292" s="1">
        <v>0</v>
      </c>
      <c r="B292" t="s">
        <v>806</v>
      </c>
      <c r="C292" t="s">
        <v>5100</v>
      </c>
      <c r="D292" t="s">
        <v>1544</v>
      </c>
      <c r="E292" t="s">
        <v>11052</v>
      </c>
      <c r="F292" t="s">
        <v>10336</v>
      </c>
      <c r="G292" t="s">
        <v>4831</v>
      </c>
      <c r="I292" t="str">
        <f t="shared" si="27"/>
        <v>N/A</v>
      </c>
      <c r="J292">
        <f t="shared" si="28"/>
        <v>22530000</v>
      </c>
      <c r="K292">
        <f t="shared" si="29"/>
        <v>24400000</v>
      </c>
      <c r="L292">
        <f t="shared" si="30"/>
        <v>-35550000</v>
      </c>
      <c r="M292">
        <f t="shared" si="31"/>
        <v>-12730000</v>
      </c>
      <c r="N292">
        <f t="shared" si="32"/>
        <v>-2700000</v>
      </c>
    </row>
    <row r="293" spans="1:14" x14ac:dyDescent="0.3">
      <c r="A293" s="1">
        <v>1</v>
      </c>
      <c r="B293" t="s">
        <v>424</v>
      </c>
      <c r="C293" t="s">
        <v>254</v>
      </c>
      <c r="D293" t="s">
        <v>11055</v>
      </c>
      <c r="E293" t="s">
        <v>11056</v>
      </c>
      <c r="F293" t="s">
        <v>11057</v>
      </c>
      <c r="G293" t="s">
        <v>11236</v>
      </c>
      <c r="I293" t="str">
        <f t="shared" si="27"/>
        <v>N/A</v>
      </c>
      <c r="J293" t="str">
        <f t="shared" si="28"/>
        <v>N/A</v>
      </c>
      <c r="K293">
        <f t="shared" si="29"/>
        <v>8.3100000000000007E-2</v>
      </c>
      <c r="L293">
        <f t="shared" si="30"/>
        <v>-2.4569000000000001</v>
      </c>
      <c r="M293">
        <f t="shared" si="31"/>
        <v>0.64200000000000002</v>
      </c>
      <c r="N293">
        <f t="shared" si="32"/>
        <v>0.7881999999999999</v>
      </c>
    </row>
    <row r="294" spans="1:14" x14ac:dyDescent="0.3">
      <c r="A294" s="1">
        <v>2</v>
      </c>
      <c r="B294" t="s">
        <v>807</v>
      </c>
      <c r="C294" t="s">
        <v>7865</v>
      </c>
      <c r="D294" t="s">
        <v>10974</v>
      </c>
      <c r="E294" t="s">
        <v>10975</v>
      </c>
      <c r="F294" t="s">
        <v>10976</v>
      </c>
      <c r="G294" t="s">
        <v>11237</v>
      </c>
      <c r="I294" t="str">
        <f t="shared" si="27"/>
        <v>N/A</v>
      </c>
      <c r="J294">
        <f t="shared" si="28"/>
        <v>23010000</v>
      </c>
      <c r="K294">
        <f t="shared" si="29"/>
        <v>28270000</v>
      </c>
      <c r="L294">
        <f t="shared" si="30"/>
        <v>36680000</v>
      </c>
      <c r="M294">
        <f t="shared" si="31"/>
        <v>22590000</v>
      </c>
      <c r="N294">
        <f t="shared" si="32"/>
        <v>38690000</v>
      </c>
    </row>
    <row r="295" spans="1:14" x14ac:dyDescent="0.3">
      <c r="A295" s="1">
        <v>3</v>
      </c>
      <c r="B295" t="s">
        <v>808</v>
      </c>
      <c r="C295" t="s">
        <v>8747</v>
      </c>
      <c r="D295" t="s">
        <v>2929</v>
      </c>
      <c r="E295" t="s">
        <v>10978</v>
      </c>
      <c r="F295" t="s">
        <v>10979</v>
      </c>
      <c r="G295" t="s">
        <v>6121</v>
      </c>
      <c r="I295" t="str">
        <f t="shared" si="27"/>
        <v>N/A</v>
      </c>
      <c r="J295">
        <f t="shared" si="28"/>
        <v>2120000</v>
      </c>
      <c r="K295">
        <f t="shared" si="29"/>
        <v>4480000</v>
      </c>
      <c r="L295">
        <f t="shared" si="30"/>
        <v>5580000</v>
      </c>
      <c r="M295">
        <f t="shared" si="31"/>
        <v>2290000</v>
      </c>
      <c r="N295">
        <f t="shared" si="32"/>
        <v>4500000</v>
      </c>
    </row>
    <row r="296" spans="1:14" x14ac:dyDescent="0.3">
      <c r="A296" s="1">
        <v>4</v>
      </c>
      <c r="B296" t="s">
        <v>809</v>
      </c>
      <c r="C296" t="s">
        <v>11238</v>
      </c>
      <c r="D296" t="s">
        <v>10980</v>
      </c>
      <c r="E296" t="s">
        <v>10981</v>
      </c>
      <c r="F296" t="s">
        <v>10982</v>
      </c>
      <c r="G296" t="s">
        <v>11239</v>
      </c>
      <c r="I296" t="str">
        <f t="shared" si="27"/>
        <v>N/A</v>
      </c>
      <c r="J296">
        <f t="shared" si="28"/>
        <v>20890000</v>
      </c>
      <c r="K296">
        <f t="shared" si="29"/>
        <v>23790000</v>
      </c>
      <c r="L296">
        <f t="shared" si="30"/>
        <v>31090000</v>
      </c>
      <c r="M296">
        <f t="shared" si="31"/>
        <v>20300000</v>
      </c>
      <c r="N296">
        <f t="shared" si="32"/>
        <v>34190000</v>
      </c>
    </row>
    <row r="297" spans="1:14" x14ac:dyDescent="0.3">
      <c r="A297" s="1">
        <v>5</v>
      </c>
      <c r="B297" t="s">
        <v>810</v>
      </c>
      <c r="C297" t="s">
        <v>11047</v>
      </c>
      <c r="D297" t="s">
        <v>11240</v>
      </c>
      <c r="E297" t="s">
        <v>11049</v>
      </c>
      <c r="F297" t="s">
        <v>11241</v>
      </c>
      <c r="G297" t="s">
        <v>11242</v>
      </c>
      <c r="I297" t="str">
        <f t="shared" si="27"/>
        <v>N/A</v>
      </c>
      <c r="J297">
        <f t="shared" si="28"/>
        <v>-8740000</v>
      </c>
      <c r="K297">
        <f t="shared" si="29"/>
        <v>-10850000</v>
      </c>
      <c r="L297">
        <f t="shared" si="30"/>
        <v>-13670000</v>
      </c>
      <c r="M297">
        <f t="shared" si="31"/>
        <v>-12610000</v>
      </c>
      <c r="N297">
        <f t="shared" si="32"/>
        <v>-18060000</v>
      </c>
    </row>
    <row r="298" spans="1:14" x14ac:dyDescent="0.3">
      <c r="A298" s="1">
        <v>6</v>
      </c>
      <c r="B298" t="s">
        <v>714</v>
      </c>
      <c r="C298" t="s">
        <v>11047</v>
      </c>
      <c r="D298" t="s">
        <v>11240</v>
      </c>
      <c r="E298" t="s">
        <v>11049</v>
      </c>
      <c r="F298" t="s">
        <v>11241</v>
      </c>
      <c r="G298" t="s">
        <v>11242</v>
      </c>
      <c r="I298" t="str">
        <f t="shared" si="27"/>
        <v>N/A</v>
      </c>
      <c r="J298">
        <f t="shared" si="28"/>
        <v>-8740000</v>
      </c>
      <c r="K298">
        <f t="shared" si="29"/>
        <v>-10850000</v>
      </c>
      <c r="L298">
        <f t="shared" si="30"/>
        <v>-13670000</v>
      </c>
      <c r="M298">
        <f t="shared" si="31"/>
        <v>-12610000</v>
      </c>
      <c r="N298">
        <f t="shared" si="32"/>
        <v>-18060000</v>
      </c>
    </row>
    <row r="299" spans="1:14" x14ac:dyDescent="0.3">
      <c r="A299" s="1">
        <v>7</v>
      </c>
      <c r="B299" t="s">
        <v>816</v>
      </c>
      <c r="C299" t="s">
        <v>254</v>
      </c>
      <c r="D299" t="s">
        <v>254</v>
      </c>
      <c r="E299" t="s">
        <v>254</v>
      </c>
      <c r="F299" t="s">
        <v>254</v>
      </c>
      <c r="G299" t="s">
        <v>254</v>
      </c>
      <c r="I299" t="str">
        <f t="shared" si="27"/>
        <v>N/A</v>
      </c>
      <c r="J299" t="str">
        <f t="shared" si="28"/>
        <v>N/A</v>
      </c>
      <c r="K299" t="str">
        <f t="shared" si="29"/>
        <v>N/A</v>
      </c>
      <c r="L299" t="str">
        <f t="shared" si="30"/>
        <v>N/A</v>
      </c>
      <c r="M299" t="str">
        <f t="shared" si="31"/>
        <v>N/A</v>
      </c>
      <c r="N299" t="str">
        <f t="shared" si="32"/>
        <v>N/A</v>
      </c>
    </row>
    <row r="300" spans="1:14" x14ac:dyDescent="0.3">
      <c r="A300" s="1">
        <v>8</v>
      </c>
      <c r="B300" t="s">
        <v>817</v>
      </c>
      <c r="C300" t="s">
        <v>11243</v>
      </c>
      <c r="D300" t="s">
        <v>9587</v>
      </c>
      <c r="E300" t="s">
        <v>11244</v>
      </c>
      <c r="F300" t="s">
        <v>9856</v>
      </c>
      <c r="G300" t="s">
        <v>2118</v>
      </c>
      <c r="I300" t="str">
        <f t="shared" si="27"/>
        <v>N/A</v>
      </c>
      <c r="J300">
        <f t="shared" si="28"/>
        <v>-6490000</v>
      </c>
      <c r="K300">
        <f t="shared" si="29"/>
        <v>6760000</v>
      </c>
      <c r="L300">
        <f t="shared" si="30"/>
        <v>60140000</v>
      </c>
      <c r="M300">
        <f t="shared" si="31"/>
        <v>7920000</v>
      </c>
      <c r="N300">
        <f t="shared" si="32"/>
        <v>7270000</v>
      </c>
    </row>
    <row r="301" spans="1:14" x14ac:dyDescent="0.3">
      <c r="A301" s="1">
        <v>9</v>
      </c>
      <c r="B301" t="s">
        <v>823</v>
      </c>
      <c r="C301" t="s">
        <v>7888</v>
      </c>
      <c r="D301" t="s">
        <v>11245</v>
      </c>
      <c r="E301" t="s">
        <v>11246</v>
      </c>
      <c r="F301" t="s">
        <v>4469</v>
      </c>
      <c r="G301" t="s">
        <v>11247</v>
      </c>
      <c r="I301" t="str">
        <f t="shared" si="27"/>
        <v>N/A</v>
      </c>
      <c r="J301">
        <f t="shared" si="28"/>
        <v>30310000</v>
      </c>
      <c r="K301">
        <f t="shared" si="29"/>
        <v>48570000</v>
      </c>
      <c r="L301">
        <f t="shared" si="30"/>
        <v>47600000</v>
      </c>
      <c r="M301">
        <f t="shared" si="31"/>
        <v>5170000</v>
      </c>
      <c r="N301">
        <f t="shared" si="32"/>
        <v>25210000</v>
      </c>
    </row>
    <row r="302" spans="1:14" x14ac:dyDescent="0.3">
      <c r="A302" s="1">
        <v>10</v>
      </c>
      <c r="B302" t="s">
        <v>829</v>
      </c>
      <c r="C302" t="s">
        <v>254</v>
      </c>
      <c r="D302" t="s">
        <v>254</v>
      </c>
      <c r="E302" t="s">
        <v>254</v>
      </c>
      <c r="F302" t="s">
        <v>254</v>
      </c>
      <c r="G302" t="s">
        <v>254</v>
      </c>
      <c r="I302" t="str">
        <f t="shared" si="27"/>
        <v>N/A</v>
      </c>
      <c r="J302" t="str">
        <f t="shared" si="28"/>
        <v>N/A</v>
      </c>
      <c r="K302" t="str">
        <f t="shared" si="29"/>
        <v>N/A</v>
      </c>
      <c r="L302" t="str">
        <f t="shared" si="30"/>
        <v>N/A</v>
      </c>
      <c r="M302" t="str">
        <f t="shared" si="31"/>
        <v>N/A</v>
      </c>
      <c r="N302" t="str">
        <f t="shared" si="32"/>
        <v>N/A</v>
      </c>
    </row>
    <row r="303" spans="1:14" x14ac:dyDescent="0.3">
      <c r="A303" s="1">
        <v>11</v>
      </c>
      <c r="B303" t="s">
        <v>830</v>
      </c>
      <c r="C303" t="s">
        <v>8496</v>
      </c>
      <c r="D303" t="s">
        <v>11248</v>
      </c>
      <c r="E303" t="s">
        <v>11249</v>
      </c>
      <c r="F303" t="s">
        <v>9171</v>
      </c>
      <c r="G303" t="s">
        <v>2177</v>
      </c>
      <c r="I303" t="str">
        <f t="shared" si="27"/>
        <v>N/A</v>
      </c>
      <c r="J303">
        <f t="shared" si="28"/>
        <v>18520000</v>
      </c>
      <c r="K303">
        <f t="shared" si="29"/>
        <v>46480000</v>
      </c>
      <c r="L303">
        <f t="shared" si="30"/>
        <v>8140000.0000000009</v>
      </c>
      <c r="M303">
        <f t="shared" si="31"/>
        <v>11320000</v>
      </c>
      <c r="N303">
        <f t="shared" si="32"/>
        <v>46000000</v>
      </c>
    </row>
    <row r="304" spans="1:14" x14ac:dyDescent="0.3">
      <c r="A304" s="1">
        <v>12</v>
      </c>
      <c r="B304" t="s">
        <v>836</v>
      </c>
      <c r="C304" t="s">
        <v>8014</v>
      </c>
      <c r="D304" t="s">
        <v>11250</v>
      </c>
      <c r="E304" t="s">
        <v>11251</v>
      </c>
      <c r="F304" t="s">
        <v>11252</v>
      </c>
      <c r="G304" t="s">
        <v>4704</v>
      </c>
      <c r="I304" t="str">
        <f t="shared" si="27"/>
        <v>N/A</v>
      </c>
      <c r="J304">
        <f t="shared" si="28"/>
        <v>-1260000</v>
      </c>
      <c r="K304">
        <f t="shared" si="29"/>
        <v>-8170000</v>
      </c>
      <c r="L304">
        <f t="shared" si="30"/>
        <v>21980000</v>
      </c>
      <c r="M304">
        <f t="shared" si="31"/>
        <v>-1210000</v>
      </c>
      <c r="N304">
        <f t="shared" si="32"/>
        <v>20720000</v>
      </c>
    </row>
    <row r="305" spans="1:14" x14ac:dyDescent="0.3">
      <c r="A305" s="1">
        <v>13</v>
      </c>
      <c r="B305" t="s">
        <v>655</v>
      </c>
      <c r="C305" t="s">
        <v>11253</v>
      </c>
      <c r="D305" t="s">
        <v>11254</v>
      </c>
      <c r="E305" t="s">
        <v>11255</v>
      </c>
      <c r="F305" t="s">
        <v>11256</v>
      </c>
      <c r="G305" t="s">
        <v>11257</v>
      </c>
      <c r="I305" t="str">
        <f t="shared" si="27"/>
        <v>N/A</v>
      </c>
      <c r="J305">
        <f t="shared" si="28"/>
        <v>-1600000</v>
      </c>
      <c r="K305">
        <f t="shared" si="29"/>
        <v>12280000</v>
      </c>
      <c r="L305">
        <f t="shared" si="30"/>
        <v>-23510000</v>
      </c>
      <c r="M305">
        <f t="shared" si="31"/>
        <v>369000</v>
      </c>
      <c r="N305">
        <f t="shared" si="32"/>
        <v>-153000</v>
      </c>
    </row>
    <row r="306" spans="1:14" x14ac:dyDescent="0.3">
      <c r="A306" s="1">
        <v>14</v>
      </c>
      <c r="B306" t="s">
        <v>847</v>
      </c>
      <c r="C306" t="s">
        <v>10064</v>
      </c>
      <c r="D306" t="s">
        <v>2810</v>
      </c>
      <c r="E306" t="s">
        <v>11258</v>
      </c>
      <c r="F306" t="s">
        <v>8851</v>
      </c>
      <c r="G306" t="s">
        <v>2019</v>
      </c>
      <c r="I306" t="str">
        <f t="shared" si="27"/>
        <v>N/A</v>
      </c>
      <c r="J306">
        <f t="shared" si="28"/>
        <v>-3880000</v>
      </c>
      <c r="K306">
        <f t="shared" si="29"/>
        <v>6040000</v>
      </c>
      <c r="L306">
        <f t="shared" si="30"/>
        <v>-3530000</v>
      </c>
      <c r="M306">
        <f t="shared" si="31"/>
        <v>12160000</v>
      </c>
      <c r="N306">
        <f t="shared" si="32"/>
        <v>4240000</v>
      </c>
    </row>
    <row r="307" spans="1:14" x14ac:dyDescent="0.3">
      <c r="A307" s="1">
        <v>15</v>
      </c>
      <c r="B307" t="s">
        <v>853</v>
      </c>
      <c r="C307" t="s">
        <v>11259</v>
      </c>
      <c r="D307" t="s">
        <v>486</v>
      </c>
      <c r="E307" t="s">
        <v>11260</v>
      </c>
      <c r="F307" t="s">
        <v>11261</v>
      </c>
      <c r="G307" t="s">
        <v>11262</v>
      </c>
      <c r="I307" t="str">
        <f t="shared" si="27"/>
        <v>N/A</v>
      </c>
      <c r="J307">
        <f t="shared" si="28"/>
        <v>48830000</v>
      </c>
      <c r="K307">
        <f t="shared" si="29"/>
        <v>95060000</v>
      </c>
      <c r="L307">
        <f t="shared" si="30"/>
        <v>55730000</v>
      </c>
      <c r="M307">
        <f t="shared" si="31"/>
        <v>16489999.999999998</v>
      </c>
      <c r="N307">
        <f t="shared" si="32"/>
        <v>71220000</v>
      </c>
    </row>
    <row r="308" spans="1:14" x14ac:dyDescent="0.3">
      <c r="A308" s="1">
        <v>16</v>
      </c>
      <c r="B308" t="s">
        <v>859</v>
      </c>
      <c r="C308" t="s">
        <v>254</v>
      </c>
      <c r="D308" t="s">
        <v>11263</v>
      </c>
      <c r="E308" t="s">
        <v>9122</v>
      </c>
      <c r="F308" t="s">
        <v>11264</v>
      </c>
      <c r="G308" t="s">
        <v>11265</v>
      </c>
      <c r="I308" t="str">
        <f t="shared" si="27"/>
        <v>N/A</v>
      </c>
      <c r="J308" t="str">
        <f t="shared" si="28"/>
        <v>N/A</v>
      </c>
      <c r="K308">
        <f t="shared" si="29"/>
        <v>0.9466</v>
      </c>
      <c r="L308">
        <f t="shared" si="30"/>
        <v>-0.41369999999999996</v>
      </c>
      <c r="M308">
        <f t="shared" si="31"/>
        <v>-0.70409999999999995</v>
      </c>
      <c r="N308">
        <f t="shared" si="32"/>
        <v>3.3184</v>
      </c>
    </row>
    <row r="309" spans="1:14" x14ac:dyDescent="0.3">
      <c r="A309" s="1">
        <v>17</v>
      </c>
      <c r="B309" t="s">
        <v>864</v>
      </c>
      <c r="C309" t="s">
        <v>6467</v>
      </c>
      <c r="D309" t="s">
        <v>11266</v>
      </c>
      <c r="E309" t="s">
        <v>90</v>
      </c>
      <c r="F309" t="s">
        <v>11267</v>
      </c>
      <c r="G309" t="s">
        <v>4475</v>
      </c>
      <c r="I309" t="str">
        <f t="shared" si="27"/>
        <v>N/A</v>
      </c>
      <c r="J309">
        <f t="shared" si="28"/>
        <v>0.12</v>
      </c>
      <c r="K309">
        <f t="shared" si="29"/>
        <v>0.1656</v>
      </c>
      <c r="L309">
        <f t="shared" si="30"/>
        <v>9.6000000000000002E-2</v>
      </c>
      <c r="M309">
        <f t="shared" si="31"/>
        <v>0.1401</v>
      </c>
      <c r="N309">
        <f t="shared" si="32"/>
        <v>0.15620000000000001</v>
      </c>
    </row>
    <row r="310" spans="1:14" x14ac:dyDescent="0.3">
      <c r="I310" t="str">
        <f t="shared" si="27"/>
        <v>N/A</v>
      </c>
      <c r="J310" t="str">
        <f t="shared" si="28"/>
        <v>N/A</v>
      </c>
      <c r="K310" t="str">
        <f t="shared" si="29"/>
        <v>N/A</v>
      </c>
      <c r="L310" t="str">
        <f t="shared" si="30"/>
        <v>N/A</v>
      </c>
      <c r="M310" t="str">
        <f t="shared" si="31"/>
        <v>N/A</v>
      </c>
      <c r="N310" t="str">
        <f t="shared" si="32"/>
        <v>N/A</v>
      </c>
    </row>
    <row r="311" spans="1:14" x14ac:dyDescent="0.3">
      <c r="B311" s="1" t="s">
        <v>307</v>
      </c>
      <c r="C311" s="1" t="s">
        <v>242</v>
      </c>
      <c r="D311" s="1" t="s">
        <v>243</v>
      </c>
      <c r="E311" s="1" t="s">
        <v>244</v>
      </c>
      <c r="F311" s="1" t="s">
        <v>245</v>
      </c>
      <c r="G311" s="1" t="s">
        <v>246</v>
      </c>
      <c r="H311" s="1" t="s">
        <v>247</v>
      </c>
      <c r="I311" t="str">
        <f t="shared" si="27"/>
        <v>pos_trend</v>
      </c>
      <c r="J311">
        <f t="shared" si="28"/>
        <v>2012</v>
      </c>
      <c r="K311">
        <f t="shared" si="29"/>
        <v>2013</v>
      </c>
      <c r="L311">
        <f t="shared" si="30"/>
        <v>2014</v>
      </c>
      <c r="M311">
        <f t="shared" si="31"/>
        <v>2015</v>
      </c>
      <c r="N311">
        <f t="shared" si="32"/>
        <v>2016</v>
      </c>
    </row>
    <row r="312" spans="1:14" x14ac:dyDescent="0.3">
      <c r="A312" s="1">
        <v>0</v>
      </c>
      <c r="B312" t="s">
        <v>870</v>
      </c>
      <c r="C312" t="s">
        <v>11268</v>
      </c>
      <c r="D312" t="s">
        <v>11269</v>
      </c>
      <c r="E312" t="s">
        <v>11270</v>
      </c>
      <c r="F312" t="s">
        <v>11271</v>
      </c>
      <c r="G312" t="s">
        <v>8578</v>
      </c>
      <c r="I312" t="str">
        <f t="shared" si="27"/>
        <v>N/A</v>
      </c>
      <c r="J312">
        <f t="shared" si="28"/>
        <v>-3760000</v>
      </c>
      <c r="K312">
        <f t="shared" si="29"/>
        <v>-4750000</v>
      </c>
      <c r="L312">
        <f t="shared" si="30"/>
        <v>-5210000</v>
      </c>
      <c r="M312">
        <f t="shared" si="31"/>
        <v>-1510000</v>
      </c>
      <c r="N312">
        <f t="shared" si="32"/>
        <v>-3810000</v>
      </c>
    </row>
    <row r="313" spans="1:14" x14ac:dyDescent="0.3">
      <c r="A313" s="1">
        <v>1</v>
      </c>
      <c r="B313" t="s">
        <v>876</v>
      </c>
      <c r="C313" t="s">
        <v>11268</v>
      </c>
      <c r="D313" t="s">
        <v>11269</v>
      </c>
      <c r="E313" t="s">
        <v>11270</v>
      </c>
      <c r="F313" t="s">
        <v>11271</v>
      </c>
      <c r="G313" t="s">
        <v>8578</v>
      </c>
      <c r="I313" t="str">
        <f t="shared" si="27"/>
        <v>N/A</v>
      </c>
      <c r="J313">
        <f t="shared" si="28"/>
        <v>-3760000</v>
      </c>
      <c r="K313">
        <f t="shared" si="29"/>
        <v>-4750000</v>
      </c>
      <c r="L313">
        <f t="shared" si="30"/>
        <v>-5210000</v>
      </c>
      <c r="M313">
        <f t="shared" si="31"/>
        <v>-1510000</v>
      </c>
      <c r="N313">
        <f t="shared" si="32"/>
        <v>-3810000</v>
      </c>
    </row>
    <row r="314" spans="1:14" x14ac:dyDescent="0.3">
      <c r="A314" s="1">
        <v>2</v>
      </c>
      <c r="B314" t="s">
        <v>882</v>
      </c>
      <c r="C314" t="s">
        <v>254</v>
      </c>
      <c r="D314" t="s">
        <v>254</v>
      </c>
      <c r="E314" t="s">
        <v>254</v>
      </c>
      <c r="F314" t="s">
        <v>254</v>
      </c>
      <c r="G314" t="s">
        <v>254</v>
      </c>
      <c r="I314" t="str">
        <f t="shared" si="27"/>
        <v>N/A</v>
      </c>
      <c r="J314" t="str">
        <f t="shared" si="28"/>
        <v>N/A</v>
      </c>
      <c r="K314" t="str">
        <f t="shared" si="29"/>
        <v>N/A</v>
      </c>
      <c r="L314" t="str">
        <f t="shared" si="30"/>
        <v>N/A</v>
      </c>
      <c r="M314" t="str">
        <f t="shared" si="31"/>
        <v>N/A</v>
      </c>
      <c r="N314" t="str">
        <f t="shared" si="32"/>
        <v>N/A</v>
      </c>
    </row>
    <row r="315" spans="1:14" x14ac:dyDescent="0.3">
      <c r="A315" s="1">
        <v>3</v>
      </c>
      <c r="B315" t="s">
        <v>888</v>
      </c>
      <c r="C315" t="s">
        <v>254</v>
      </c>
      <c r="D315" t="s">
        <v>11272</v>
      </c>
      <c r="E315" t="s">
        <v>11273</v>
      </c>
      <c r="F315" t="s">
        <v>11274</v>
      </c>
      <c r="G315" t="s">
        <v>11275</v>
      </c>
      <c r="I315" t="str">
        <f t="shared" si="27"/>
        <v>N/A</v>
      </c>
      <c r="J315" t="str">
        <f t="shared" si="28"/>
        <v>N/A</v>
      </c>
      <c r="K315">
        <f t="shared" si="29"/>
        <v>-0.26379999999999998</v>
      </c>
      <c r="L315">
        <f t="shared" si="30"/>
        <v>-9.820000000000001E-2</v>
      </c>
      <c r="M315">
        <f t="shared" si="31"/>
        <v>0.71</v>
      </c>
      <c r="N315">
        <f t="shared" si="32"/>
        <v>-1.5212000000000001</v>
      </c>
    </row>
    <row r="316" spans="1:14" x14ac:dyDescent="0.3">
      <c r="A316" s="1">
        <v>4</v>
      </c>
      <c r="B316" t="s">
        <v>893</v>
      </c>
      <c r="C316" t="s">
        <v>11276</v>
      </c>
      <c r="D316" t="s">
        <v>11277</v>
      </c>
      <c r="E316" t="s">
        <v>11278</v>
      </c>
      <c r="F316" t="s">
        <v>5583</v>
      </c>
      <c r="G316" t="s">
        <v>11279</v>
      </c>
      <c r="I316" t="str">
        <f t="shared" ref="I316:I379" si="33">IF(AND(K316&gt; J316, L316&gt; K316, M316&gt; L316, N316&gt; M316), "pos_trend", IF(AND(K316&lt; J316, L316&lt; K316, M316&lt; L316, N316&lt; M316), "neg_trend", "N/A"))</f>
        <v>N/A</v>
      </c>
      <c r="J316">
        <f t="shared" ref="J316:J379" si="34">IFERROR(IF(TRIM(C316)="-", "N/A", IF(RIGHT(C316,1)=")",IF(RIGHT(C316,2)="T)",-1000000000000*VALUE(MID(C316,2,LEN(C316)-3)),IF(RIGHT(C316,2)="M)",-1000000*VALUE(MID(C316,2,LEN(C316)-3)),IF(RIGHT(C316,2)="B)",-1000000000*VALUE(MID(C316,2,LEN(C316)-3)),IF(RIGHT(C316,2)="k)",-1000*VALUE(MID(C316,2,LEN(C316)-3)),VALUE(SUBSTITUTE(C316,",","")))))),IF(RIGHT(C316,1)="T",1000000000000*VALUE(LEFT(C316,LEN(C316)-1)),IF(RIGHT(C316,1)="M",1000000*VALUE(LEFT(C316,LEN(C316)-1)),IF(RIGHT(C316,1)="B",1000000000*VALUE(LEFT(C316,LEN(C316)-1)),IF(RIGHT(C316,1)="%",0.01*VALUE(LEFT(C316,LEN(C316)-1)),IF(RIGHT(C316,1)="k",1000*VALUE(LEFT(C316,LEN(C316)-1)),VALUE(SUBSTITUTE(C316,",",""))))))))),"N/A")</f>
        <v>-9.1999999999999998E-3</v>
      </c>
      <c r="K316">
        <f t="shared" ref="K316:K379" si="35">IFERROR(IF(TRIM(D316)="-", "N/A", IF(RIGHT(D316,1)=")",IF(RIGHT(D316,2)="T)",-1000000000000*VALUE(MID(D316,2,LEN(D316)-3)),IF(RIGHT(D316,2)="M)",-1000000*VALUE(MID(D316,2,LEN(D316)-3)),IF(RIGHT(D316,2)="B)",-1000000000*VALUE(MID(D316,2,LEN(D316)-3)),IF(RIGHT(D316,2)="k)",-1000*VALUE(MID(D316,2,LEN(D316)-3)),VALUE(SUBSTITUTE(D316,",","")))))),IF(RIGHT(D316,1)="T",1000000000000*VALUE(LEFT(D316,LEN(D316)-1)),IF(RIGHT(D316,1)="M",1000000*VALUE(LEFT(D316,LEN(D316)-1)),IF(RIGHT(D316,1)="B",1000000000*VALUE(LEFT(D316,LEN(D316)-1)),IF(RIGHT(D316,1)="%",0.01*VALUE(LEFT(D316,LEN(D316)-1)),IF(RIGHT(D316,1)="k",1000*VALUE(LEFT(D316,LEN(D316)-1)),VALUE(SUBSTITUTE(D316,",",""))))))))),"N/A")</f>
        <v>-8.3000000000000001E-3</v>
      </c>
      <c r="L316">
        <f t="shared" ref="L316:L379" si="36">IFERROR(IF(TRIM(E316)="-", "N/A", IF(RIGHT(E316,1)=")",IF(RIGHT(E316,2)="T)",-1000000000000*VALUE(MID(E316,2,LEN(E316)-3)),IF(RIGHT(E316,2)="M)",-1000000*VALUE(MID(E316,2,LEN(E316)-3)),IF(RIGHT(E316,2)="B)",-1000000000*VALUE(MID(E316,2,LEN(E316)-3)),IF(RIGHT(E316,2)="k)",-1000*VALUE(MID(E316,2,LEN(E316)-3)),VALUE(SUBSTITUTE(E316,",","")))))),IF(RIGHT(E316,1)="T",1000000000000*VALUE(LEFT(E316,LEN(E316)-1)),IF(RIGHT(E316,1)="M",1000000*VALUE(LEFT(E316,LEN(E316)-1)),IF(RIGHT(E316,1)="B",1000000000*VALUE(LEFT(E316,LEN(E316)-1)),IF(RIGHT(E316,1)="%",0.01*VALUE(LEFT(E316,LEN(E316)-1)),IF(RIGHT(E316,1)="k",1000*VALUE(LEFT(E316,LEN(E316)-1)),VALUE(SUBSTITUTE(E316,",",""))))))))),"N/A")</f>
        <v>-9.0000000000000011E-3</v>
      </c>
      <c r="M316">
        <f t="shared" ref="M316:M379" si="37">IFERROR(IF(TRIM(F316)="-", "N/A", IF(RIGHT(F316,1)=")",IF(RIGHT(F316,2)="T)",-1000000000000*VALUE(MID(F316,2,LEN(F316)-3)),IF(RIGHT(F316,2)="M)",-1000000*VALUE(MID(F316,2,LEN(F316)-3)),IF(RIGHT(F316,2)="B)",-1000000000*VALUE(MID(F316,2,LEN(F316)-3)),IF(RIGHT(F316,2)="k)",-1000*VALUE(MID(F316,2,LEN(F316)-3)),VALUE(SUBSTITUTE(F316,",","")))))),IF(RIGHT(F316,1)="T",1000000000000*VALUE(LEFT(F316,LEN(F316)-1)),IF(RIGHT(F316,1)="M",1000000*VALUE(LEFT(F316,LEN(F316)-1)),IF(RIGHT(F316,1)="B",1000000000*VALUE(LEFT(F316,LEN(F316)-1)),IF(RIGHT(F316,1)="%",0.01*VALUE(LEFT(F316,LEN(F316)-1)),IF(RIGHT(F316,1)="k",1000*VALUE(LEFT(F316,LEN(F316)-1)),VALUE(SUBSTITUTE(F316,",",""))))))))),"N/A")</f>
        <v>-1.2800000000000001E-2</v>
      </c>
      <c r="N316">
        <f t="shared" ref="N316:N379" si="38">IFERROR(IF(TRIM(G316)="-", "N/A", IF(RIGHT(G316,1)=")",IF(RIGHT(G316,2)="T)",-1000000000000*VALUE(MID(G316,2,LEN(G316)-3)),IF(RIGHT(G316,2)="M)",-1000000*VALUE(MID(G316,2,LEN(G316)-3)),IF(RIGHT(G316,2)="B)",-1000000000*VALUE(MID(G316,2,LEN(G316)-3)),IF(RIGHT(G316,2)="k)",-1000*VALUE(MID(G316,2,LEN(G316)-3)),VALUE(SUBSTITUTE(G316,",","")))))),IF(RIGHT(G316,1)="T",1000000000000*VALUE(LEFT(G316,LEN(G316)-1)),IF(RIGHT(G316,1)="M",1000000*VALUE(LEFT(G316,LEN(G316)-1)),IF(RIGHT(G316,1)="B",1000000000*VALUE(LEFT(G316,LEN(G316)-1)),IF(RIGHT(G316,1)="%",0.01*VALUE(LEFT(G316,LEN(G316)-1)),IF(RIGHT(G316,1)="k",1000*VALUE(LEFT(G316,LEN(G316)-1)),VALUE(SUBSTITUTE(G316,",",""))))))))),"N/A")</f>
        <v>-8.3999999999999995E-3</v>
      </c>
    </row>
    <row r="317" spans="1:14" x14ac:dyDescent="0.3">
      <c r="A317" s="1">
        <v>5</v>
      </c>
      <c r="B317" t="s">
        <v>899</v>
      </c>
      <c r="C317" t="s">
        <v>11280</v>
      </c>
      <c r="D317" t="s">
        <v>11281</v>
      </c>
      <c r="E317" t="s">
        <v>11282</v>
      </c>
      <c r="F317" t="s">
        <v>11283</v>
      </c>
      <c r="G317" t="s">
        <v>9572</v>
      </c>
      <c r="I317" t="str">
        <f t="shared" si="33"/>
        <v>N/A</v>
      </c>
      <c r="J317">
        <f t="shared" si="34"/>
        <v>-279390000</v>
      </c>
      <c r="K317">
        <f t="shared" si="35"/>
        <v>-184980000</v>
      </c>
      <c r="L317">
        <f t="shared" si="36"/>
        <v>-44930000</v>
      </c>
      <c r="M317">
        <f t="shared" si="37"/>
        <v>-573370000</v>
      </c>
      <c r="N317">
        <f t="shared" si="38"/>
        <v>-1790000</v>
      </c>
    </row>
    <row r="318" spans="1:14" x14ac:dyDescent="0.3">
      <c r="A318" s="1">
        <v>6</v>
      </c>
      <c r="B318" t="s">
        <v>904</v>
      </c>
      <c r="C318" t="s">
        <v>3033</v>
      </c>
      <c r="D318" t="s">
        <v>254</v>
      </c>
      <c r="E318" t="s">
        <v>254</v>
      </c>
      <c r="F318" t="s">
        <v>254</v>
      </c>
      <c r="G318" t="s">
        <v>254</v>
      </c>
      <c r="I318" t="str">
        <f t="shared" si="33"/>
        <v>N/A</v>
      </c>
      <c r="J318">
        <f t="shared" si="34"/>
        <v>4000</v>
      </c>
      <c r="K318" t="str">
        <f t="shared" si="35"/>
        <v>N/A</v>
      </c>
      <c r="L318" t="str">
        <f t="shared" si="36"/>
        <v>N/A</v>
      </c>
      <c r="M318" t="str">
        <f t="shared" si="37"/>
        <v>N/A</v>
      </c>
      <c r="N318" t="str">
        <f t="shared" si="38"/>
        <v>N/A</v>
      </c>
    </row>
    <row r="319" spans="1:14" x14ac:dyDescent="0.3">
      <c r="A319" s="1">
        <v>7</v>
      </c>
      <c r="B319" t="s">
        <v>906</v>
      </c>
      <c r="C319" t="s">
        <v>11284</v>
      </c>
      <c r="D319" t="s">
        <v>11285</v>
      </c>
      <c r="E319" t="s">
        <v>11286</v>
      </c>
      <c r="F319" t="s">
        <v>11287</v>
      </c>
      <c r="G319" t="s">
        <v>8869</v>
      </c>
      <c r="I319" t="str">
        <f t="shared" si="33"/>
        <v>N/A</v>
      </c>
      <c r="J319">
        <f t="shared" si="34"/>
        <v>117810000</v>
      </c>
      <c r="K319">
        <f t="shared" si="35"/>
        <v>-116460000</v>
      </c>
      <c r="L319">
        <f t="shared" si="36"/>
        <v>-51800000</v>
      </c>
      <c r="M319">
        <f t="shared" si="37"/>
        <v>238700000</v>
      </c>
      <c r="N319">
        <f t="shared" si="38"/>
        <v>4040000</v>
      </c>
    </row>
    <row r="320" spans="1:14" x14ac:dyDescent="0.3">
      <c r="A320" s="1">
        <v>8</v>
      </c>
      <c r="B320" t="s">
        <v>908</v>
      </c>
      <c r="C320" t="s">
        <v>11288</v>
      </c>
      <c r="D320" t="s">
        <v>11289</v>
      </c>
      <c r="E320" t="s">
        <v>11290</v>
      </c>
      <c r="F320" t="s">
        <v>11291</v>
      </c>
      <c r="G320" t="s">
        <v>11292</v>
      </c>
      <c r="I320" t="str">
        <f t="shared" si="33"/>
        <v>N/A</v>
      </c>
      <c r="J320">
        <f t="shared" si="34"/>
        <v>-122430000</v>
      </c>
      <c r="K320">
        <f t="shared" si="35"/>
        <v>-355880000</v>
      </c>
      <c r="L320">
        <f t="shared" si="36"/>
        <v>-336500000</v>
      </c>
      <c r="M320">
        <f t="shared" si="37"/>
        <v>-214260000</v>
      </c>
      <c r="N320">
        <f t="shared" si="38"/>
        <v>-8770000</v>
      </c>
    </row>
    <row r="321" spans="1:14" x14ac:dyDescent="0.3">
      <c r="A321" s="1">
        <v>9</v>
      </c>
      <c r="B321" t="s">
        <v>909</v>
      </c>
      <c r="C321" t="s">
        <v>11293</v>
      </c>
      <c r="D321" t="s">
        <v>11294</v>
      </c>
      <c r="E321" t="s">
        <v>11295</v>
      </c>
      <c r="F321" t="s">
        <v>11296</v>
      </c>
      <c r="G321" t="s">
        <v>7197</v>
      </c>
      <c r="I321" t="str">
        <f t="shared" si="33"/>
        <v>N/A</v>
      </c>
      <c r="J321">
        <f t="shared" si="34"/>
        <v>240250000</v>
      </c>
      <c r="K321">
        <f t="shared" si="35"/>
        <v>239430000</v>
      </c>
      <c r="L321">
        <f t="shared" si="36"/>
        <v>284700000</v>
      </c>
      <c r="M321">
        <f t="shared" si="37"/>
        <v>452960000</v>
      </c>
      <c r="N321">
        <f t="shared" si="38"/>
        <v>12810000</v>
      </c>
    </row>
    <row r="322" spans="1:14" x14ac:dyDescent="0.3">
      <c r="A322" s="1">
        <v>10</v>
      </c>
      <c r="B322" t="s">
        <v>910</v>
      </c>
      <c r="C322" t="s">
        <v>254</v>
      </c>
      <c r="D322" t="s">
        <v>254</v>
      </c>
      <c r="E322" t="s">
        <v>254</v>
      </c>
      <c r="F322" t="s">
        <v>7462</v>
      </c>
      <c r="G322" t="s">
        <v>11297</v>
      </c>
      <c r="I322" t="str">
        <f t="shared" si="33"/>
        <v>N/A</v>
      </c>
      <c r="J322" t="str">
        <f t="shared" si="34"/>
        <v>N/A</v>
      </c>
      <c r="K322" t="str">
        <f t="shared" si="35"/>
        <v>N/A</v>
      </c>
      <c r="L322" t="str">
        <f t="shared" si="36"/>
        <v>N/A</v>
      </c>
      <c r="M322">
        <f t="shared" si="37"/>
        <v>-9520000</v>
      </c>
      <c r="N322">
        <f t="shared" si="38"/>
        <v>-25000000</v>
      </c>
    </row>
    <row r="323" spans="1:14" x14ac:dyDescent="0.3">
      <c r="A323" s="1">
        <v>11</v>
      </c>
      <c r="B323" t="s">
        <v>914</v>
      </c>
      <c r="C323" t="s">
        <v>11298</v>
      </c>
      <c r="D323" t="s">
        <v>11299</v>
      </c>
      <c r="E323" t="s">
        <v>254</v>
      </c>
      <c r="F323" t="s">
        <v>8217</v>
      </c>
      <c r="G323" t="s">
        <v>11300</v>
      </c>
      <c r="I323" t="str">
        <f t="shared" si="33"/>
        <v>N/A</v>
      </c>
      <c r="J323">
        <f t="shared" si="34"/>
        <v>252000</v>
      </c>
      <c r="K323">
        <f t="shared" si="35"/>
        <v>2490000</v>
      </c>
      <c r="L323" t="str">
        <f t="shared" si="36"/>
        <v>N/A</v>
      </c>
      <c r="M323">
        <f t="shared" si="37"/>
        <v>14110000</v>
      </c>
      <c r="N323">
        <f t="shared" si="38"/>
        <v>97660000</v>
      </c>
    </row>
    <row r="324" spans="1:14" x14ac:dyDescent="0.3">
      <c r="A324" s="1">
        <v>12</v>
      </c>
      <c r="B324" t="s">
        <v>915</v>
      </c>
      <c r="C324" t="s">
        <v>11301</v>
      </c>
      <c r="D324" t="s">
        <v>11302</v>
      </c>
      <c r="E324" t="s">
        <v>11303</v>
      </c>
      <c r="F324" t="s">
        <v>11304</v>
      </c>
      <c r="G324" t="s">
        <v>5994</v>
      </c>
      <c r="I324" t="str">
        <f t="shared" si="33"/>
        <v>N/A</v>
      </c>
      <c r="J324">
        <f t="shared" si="34"/>
        <v>-165070000</v>
      </c>
      <c r="K324">
        <f t="shared" si="35"/>
        <v>-303690000</v>
      </c>
      <c r="L324">
        <f t="shared" si="36"/>
        <v>-101940000</v>
      </c>
      <c r="M324">
        <f t="shared" si="37"/>
        <v>-331590000</v>
      </c>
      <c r="N324">
        <f t="shared" si="38"/>
        <v>71100000</v>
      </c>
    </row>
    <row r="325" spans="1:14" x14ac:dyDescent="0.3">
      <c r="A325" s="1">
        <v>13</v>
      </c>
      <c r="B325" t="s">
        <v>921</v>
      </c>
      <c r="C325" t="s">
        <v>254</v>
      </c>
      <c r="D325" t="s">
        <v>11305</v>
      </c>
      <c r="E325" t="s">
        <v>11306</v>
      </c>
      <c r="F325" t="s">
        <v>11307</v>
      </c>
      <c r="G325" t="s">
        <v>11308</v>
      </c>
      <c r="I325" t="str">
        <f t="shared" si="33"/>
        <v>N/A</v>
      </c>
      <c r="J325" t="str">
        <f t="shared" si="34"/>
        <v>N/A</v>
      </c>
      <c r="K325">
        <f t="shared" si="35"/>
        <v>-0.8397</v>
      </c>
      <c r="L325">
        <f t="shared" si="36"/>
        <v>0.66430000000000011</v>
      </c>
      <c r="M325">
        <f t="shared" si="37"/>
        <v>-2.2528999999999999</v>
      </c>
      <c r="N325">
        <f t="shared" si="38"/>
        <v>1.2143999999999999</v>
      </c>
    </row>
    <row r="326" spans="1:14" x14ac:dyDescent="0.3">
      <c r="A326" s="1">
        <v>14</v>
      </c>
      <c r="B326" t="s">
        <v>926</v>
      </c>
      <c r="C326" t="s">
        <v>11309</v>
      </c>
      <c r="D326" t="s">
        <v>9121</v>
      </c>
      <c r="E326" t="s">
        <v>11310</v>
      </c>
      <c r="F326" t="s">
        <v>11311</v>
      </c>
      <c r="G326" t="s">
        <v>11312</v>
      </c>
      <c r="I326" t="str">
        <f t="shared" si="33"/>
        <v>N/A</v>
      </c>
      <c r="J326">
        <f t="shared" si="34"/>
        <v>-0.40570000000000001</v>
      </c>
      <c r="K326">
        <f t="shared" si="35"/>
        <v>-0.52910000000000001</v>
      </c>
      <c r="L326">
        <f t="shared" si="36"/>
        <v>-0.17550000000000002</v>
      </c>
      <c r="M326">
        <f t="shared" si="37"/>
        <v>-2.8169999999999997</v>
      </c>
      <c r="N326">
        <f t="shared" si="38"/>
        <v>0.15590000000000001</v>
      </c>
    </row>
    <row r="327" spans="1:14" x14ac:dyDescent="0.3">
      <c r="I327" t="str">
        <f t="shared" si="33"/>
        <v>N/A</v>
      </c>
      <c r="J327" t="str">
        <f t="shared" si="34"/>
        <v>N/A</v>
      </c>
      <c r="K327" t="str">
        <f t="shared" si="35"/>
        <v>N/A</v>
      </c>
      <c r="L327" t="str">
        <f t="shared" si="36"/>
        <v>N/A</v>
      </c>
      <c r="M327" t="str">
        <f t="shared" si="37"/>
        <v>N/A</v>
      </c>
      <c r="N327" t="str">
        <f t="shared" si="38"/>
        <v>N/A</v>
      </c>
    </row>
    <row r="328" spans="1:14" x14ac:dyDescent="0.3">
      <c r="B328" s="1" t="s">
        <v>307</v>
      </c>
      <c r="C328" s="1" t="s">
        <v>242</v>
      </c>
      <c r="D328" s="1" t="s">
        <v>243</v>
      </c>
      <c r="E328" s="1" t="s">
        <v>244</v>
      </c>
      <c r="F328" s="1" t="s">
        <v>245</v>
      </c>
      <c r="G328" s="1" t="s">
        <v>246</v>
      </c>
      <c r="H328" s="1" t="s">
        <v>247</v>
      </c>
      <c r="I328" t="str">
        <f t="shared" si="33"/>
        <v>pos_trend</v>
      </c>
      <c r="J328">
        <f t="shared" si="34"/>
        <v>2012</v>
      </c>
      <c r="K328">
        <f t="shared" si="35"/>
        <v>2013</v>
      </c>
      <c r="L328">
        <f t="shared" si="36"/>
        <v>2014</v>
      </c>
      <c r="M328">
        <f t="shared" si="37"/>
        <v>2015</v>
      </c>
      <c r="N328">
        <f t="shared" si="38"/>
        <v>2016</v>
      </c>
    </row>
    <row r="329" spans="1:14" x14ac:dyDescent="0.3">
      <c r="A329" s="1">
        <v>0</v>
      </c>
      <c r="B329" t="s">
        <v>932</v>
      </c>
      <c r="C329" t="s">
        <v>254</v>
      </c>
      <c r="D329" t="s">
        <v>254</v>
      </c>
      <c r="E329" t="s">
        <v>254</v>
      </c>
      <c r="F329" t="s">
        <v>254</v>
      </c>
      <c r="G329" t="s">
        <v>254</v>
      </c>
      <c r="I329" t="str">
        <f t="shared" si="33"/>
        <v>N/A</v>
      </c>
      <c r="J329" t="str">
        <f t="shared" si="34"/>
        <v>N/A</v>
      </c>
      <c r="K329" t="str">
        <f t="shared" si="35"/>
        <v>N/A</v>
      </c>
      <c r="L329" t="str">
        <f t="shared" si="36"/>
        <v>N/A</v>
      </c>
      <c r="M329" t="str">
        <f t="shared" si="37"/>
        <v>N/A</v>
      </c>
      <c r="N329" t="str">
        <f t="shared" si="38"/>
        <v>N/A</v>
      </c>
    </row>
    <row r="330" spans="1:14" x14ac:dyDescent="0.3">
      <c r="A330" s="1">
        <v>1</v>
      </c>
      <c r="B330" t="s">
        <v>933</v>
      </c>
      <c r="C330" t="s">
        <v>254</v>
      </c>
      <c r="D330" t="s">
        <v>254</v>
      </c>
      <c r="E330" t="s">
        <v>254</v>
      </c>
      <c r="F330" t="s">
        <v>254</v>
      </c>
      <c r="G330" t="s">
        <v>254</v>
      </c>
      <c r="I330" t="str">
        <f t="shared" si="33"/>
        <v>N/A</v>
      </c>
      <c r="J330" t="str">
        <f t="shared" si="34"/>
        <v>N/A</v>
      </c>
      <c r="K330" t="str">
        <f t="shared" si="35"/>
        <v>N/A</v>
      </c>
      <c r="L330" t="str">
        <f t="shared" si="36"/>
        <v>N/A</v>
      </c>
      <c r="M330" t="str">
        <f t="shared" si="37"/>
        <v>N/A</v>
      </c>
      <c r="N330" t="str">
        <f t="shared" si="38"/>
        <v>N/A</v>
      </c>
    </row>
    <row r="331" spans="1:14" x14ac:dyDescent="0.3">
      <c r="A331" s="1">
        <v>2</v>
      </c>
      <c r="B331" t="s">
        <v>436</v>
      </c>
      <c r="C331" t="s">
        <v>254</v>
      </c>
      <c r="D331" t="s">
        <v>254</v>
      </c>
      <c r="E331" t="s">
        <v>254</v>
      </c>
      <c r="F331" t="s">
        <v>254</v>
      </c>
      <c r="G331" t="s">
        <v>254</v>
      </c>
      <c r="I331" t="str">
        <f t="shared" si="33"/>
        <v>N/A</v>
      </c>
      <c r="J331" t="str">
        <f t="shared" si="34"/>
        <v>N/A</v>
      </c>
      <c r="K331" t="str">
        <f t="shared" si="35"/>
        <v>N/A</v>
      </c>
      <c r="L331" t="str">
        <f t="shared" si="36"/>
        <v>N/A</v>
      </c>
      <c r="M331" t="str">
        <f t="shared" si="37"/>
        <v>N/A</v>
      </c>
      <c r="N331" t="str">
        <f t="shared" si="38"/>
        <v>N/A</v>
      </c>
    </row>
    <row r="332" spans="1:14" x14ac:dyDescent="0.3">
      <c r="A332" s="1">
        <v>3</v>
      </c>
      <c r="B332" t="s">
        <v>934</v>
      </c>
      <c r="C332" t="s">
        <v>4474</v>
      </c>
      <c r="D332" t="s">
        <v>11313</v>
      </c>
      <c r="E332" t="s">
        <v>11314</v>
      </c>
      <c r="F332" t="s">
        <v>11315</v>
      </c>
      <c r="G332" t="s">
        <v>9302</v>
      </c>
      <c r="I332" t="str">
        <f t="shared" si="33"/>
        <v>N/A</v>
      </c>
      <c r="J332">
        <f t="shared" si="34"/>
        <v>9100000</v>
      </c>
      <c r="K332">
        <f t="shared" si="35"/>
        <v>3510000</v>
      </c>
      <c r="L332">
        <f t="shared" si="36"/>
        <v>-30540000</v>
      </c>
      <c r="M332">
        <f t="shared" si="37"/>
        <v>-4130000</v>
      </c>
      <c r="N332">
        <f t="shared" si="38"/>
        <v>3620000</v>
      </c>
    </row>
    <row r="333" spans="1:14" x14ac:dyDescent="0.3">
      <c r="A333" s="1">
        <v>4</v>
      </c>
      <c r="B333" t="s">
        <v>940</v>
      </c>
      <c r="C333" t="s">
        <v>254</v>
      </c>
      <c r="D333" t="s">
        <v>7453</v>
      </c>
      <c r="E333" t="s">
        <v>11316</v>
      </c>
      <c r="F333" t="s">
        <v>1011</v>
      </c>
      <c r="G333" t="s">
        <v>254</v>
      </c>
      <c r="I333" t="str">
        <f t="shared" si="33"/>
        <v>N/A</v>
      </c>
      <c r="J333" t="str">
        <f t="shared" si="34"/>
        <v>N/A</v>
      </c>
      <c r="K333">
        <f t="shared" si="35"/>
        <v>-10010000</v>
      </c>
      <c r="L333">
        <f t="shared" si="36"/>
        <v>-38650000</v>
      </c>
      <c r="M333">
        <f t="shared" si="37"/>
        <v>-7740000</v>
      </c>
      <c r="N333" t="str">
        <f t="shared" si="38"/>
        <v>N/A</v>
      </c>
    </row>
    <row r="334" spans="1:14" x14ac:dyDescent="0.3">
      <c r="A334" s="1">
        <v>5</v>
      </c>
      <c r="B334" t="s">
        <v>946</v>
      </c>
      <c r="C334" t="s">
        <v>4474</v>
      </c>
      <c r="D334" t="s">
        <v>11317</v>
      </c>
      <c r="E334" t="s">
        <v>3891</v>
      </c>
      <c r="F334" t="s">
        <v>1600</v>
      </c>
      <c r="G334" t="s">
        <v>9302</v>
      </c>
      <c r="I334" t="str">
        <f t="shared" si="33"/>
        <v>N/A</v>
      </c>
      <c r="J334">
        <f t="shared" si="34"/>
        <v>9100000</v>
      </c>
      <c r="K334">
        <f t="shared" si="35"/>
        <v>13510000</v>
      </c>
      <c r="L334">
        <f t="shared" si="36"/>
        <v>8109999.9999999991</v>
      </c>
      <c r="M334">
        <f t="shared" si="37"/>
        <v>3600000</v>
      </c>
      <c r="N334">
        <f t="shared" si="38"/>
        <v>3620000</v>
      </c>
    </row>
    <row r="335" spans="1:14" x14ac:dyDescent="0.3">
      <c r="A335" s="1">
        <v>6</v>
      </c>
      <c r="B335" t="s">
        <v>952</v>
      </c>
      <c r="C335" t="s">
        <v>254</v>
      </c>
      <c r="D335" t="s">
        <v>254</v>
      </c>
      <c r="E335" t="s">
        <v>254</v>
      </c>
      <c r="F335" t="s">
        <v>254</v>
      </c>
      <c r="G335" t="s">
        <v>254</v>
      </c>
      <c r="I335" t="str">
        <f t="shared" si="33"/>
        <v>N/A</v>
      </c>
      <c r="J335" t="str">
        <f t="shared" si="34"/>
        <v>N/A</v>
      </c>
      <c r="K335" t="str">
        <f t="shared" si="35"/>
        <v>N/A</v>
      </c>
      <c r="L335" t="str">
        <f t="shared" si="36"/>
        <v>N/A</v>
      </c>
      <c r="M335" t="str">
        <f t="shared" si="37"/>
        <v>N/A</v>
      </c>
      <c r="N335" t="str">
        <f t="shared" si="38"/>
        <v>N/A</v>
      </c>
    </row>
    <row r="336" spans="1:14" x14ac:dyDescent="0.3">
      <c r="A336" s="1">
        <v>7</v>
      </c>
      <c r="B336" t="s">
        <v>958</v>
      </c>
      <c r="C336" t="s">
        <v>4474</v>
      </c>
      <c r="D336" t="s">
        <v>11317</v>
      </c>
      <c r="E336" t="s">
        <v>3891</v>
      </c>
      <c r="F336" t="s">
        <v>1600</v>
      </c>
      <c r="G336" t="s">
        <v>9302</v>
      </c>
      <c r="I336" t="str">
        <f t="shared" si="33"/>
        <v>N/A</v>
      </c>
      <c r="J336">
        <f t="shared" si="34"/>
        <v>9100000</v>
      </c>
      <c r="K336">
        <f t="shared" si="35"/>
        <v>13510000</v>
      </c>
      <c r="L336">
        <f t="shared" si="36"/>
        <v>8109999.9999999991</v>
      </c>
      <c r="M336">
        <f t="shared" si="37"/>
        <v>3600000</v>
      </c>
      <c r="N336">
        <f t="shared" si="38"/>
        <v>3620000</v>
      </c>
    </row>
    <row r="337" spans="1:14" x14ac:dyDescent="0.3">
      <c r="A337" s="1">
        <v>8</v>
      </c>
      <c r="B337" t="s">
        <v>964</v>
      </c>
      <c r="C337" t="s">
        <v>11318</v>
      </c>
      <c r="D337" t="s">
        <v>11319</v>
      </c>
      <c r="E337" t="s">
        <v>11320</v>
      </c>
      <c r="F337" t="s">
        <v>11321</v>
      </c>
      <c r="G337" t="s">
        <v>11322</v>
      </c>
      <c r="I337" t="str">
        <f t="shared" si="33"/>
        <v>N/A</v>
      </c>
      <c r="J337">
        <f t="shared" si="34"/>
        <v>71200000</v>
      </c>
      <c r="K337">
        <f t="shared" si="35"/>
        <v>240080000</v>
      </c>
      <c r="L337">
        <f t="shared" si="36"/>
        <v>-27440000</v>
      </c>
      <c r="M337">
        <f t="shared" si="37"/>
        <v>326330000</v>
      </c>
      <c r="N337">
        <f t="shared" si="38"/>
        <v>-163870000</v>
      </c>
    </row>
    <row r="338" spans="1:14" x14ac:dyDescent="0.3">
      <c r="A338" s="1">
        <v>9</v>
      </c>
      <c r="B338" t="s">
        <v>970</v>
      </c>
      <c r="C338" t="s">
        <v>254</v>
      </c>
      <c r="D338" t="s">
        <v>254</v>
      </c>
      <c r="E338" t="s">
        <v>254</v>
      </c>
      <c r="F338" t="s">
        <v>254</v>
      </c>
      <c r="G338" t="s">
        <v>254</v>
      </c>
      <c r="I338" t="str">
        <f t="shared" si="33"/>
        <v>N/A</v>
      </c>
      <c r="J338" t="str">
        <f t="shared" si="34"/>
        <v>N/A</v>
      </c>
      <c r="K338" t="str">
        <f t="shared" si="35"/>
        <v>N/A</v>
      </c>
      <c r="L338" t="str">
        <f t="shared" si="36"/>
        <v>N/A</v>
      </c>
      <c r="M338" t="str">
        <f t="shared" si="37"/>
        <v>N/A</v>
      </c>
      <c r="N338" t="str">
        <f t="shared" si="38"/>
        <v>N/A</v>
      </c>
    </row>
    <row r="339" spans="1:14" x14ac:dyDescent="0.3">
      <c r="A339" s="1">
        <v>10</v>
      </c>
      <c r="B339" t="s">
        <v>971</v>
      </c>
      <c r="C339" t="s">
        <v>11318</v>
      </c>
      <c r="D339" t="s">
        <v>11319</v>
      </c>
      <c r="E339" t="s">
        <v>11320</v>
      </c>
      <c r="F339" t="s">
        <v>11321</v>
      </c>
      <c r="G339" t="s">
        <v>11322</v>
      </c>
      <c r="I339" t="str">
        <f t="shared" si="33"/>
        <v>N/A</v>
      </c>
      <c r="J339">
        <f t="shared" si="34"/>
        <v>71200000</v>
      </c>
      <c r="K339">
        <f t="shared" si="35"/>
        <v>240080000</v>
      </c>
      <c r="L339">
        <f t="shared" si="36"/>
        <v>-27440000</v>
      </c>
      <c r="M339">
        <f t="shared" si="37"/>
        <v>326330000</v>
      </c>
      <c r="N339">
        <f t="shared" si="38"/>
        <v>-163870000</v>
      </c>
    </row>
    <row r="340" spans="1:14" x14ac:dyDescent="0.3">
      <c r="A340" s="1">
        <v>11</v>
      </c>
      <c r="B340" t="s">
        <v>972</v>
      </c>
      <c r="C340" t="s">
        <v>10576</v>
      </c>
      <c r="D340" t="s">
        <v>11323</v>
      </c>
      <c r="E340" t="s">
        <v>11324</v>
      </c>
      <c r="F340" t="s">
        <v>11325</v>
      </c>
      <c r="G340" t="s">
        <v>254</v>
      </c>
      <c r="I340" t="str">
        <f t="shared" si="33"/>
        <v>N/A</v>
      </c>
      <c r="J340">
        <f t="shared" si="34"/>
        <v>96700000</v>
      </c>
      <c r="K340">
        <f t="shared" si="35"/>
        <v>250080000</v>
      </c>
      <c r="L340">
        <f t="shared" si="36"/>
        <v>36560000</v>
      </c>
      <c r="M340">
        <f t="shared" si="37"/>
        <v>378270000</v>
      </c>
      <c r="N340" t="str">
        <f t="shared" si="38"/>
        <v>N/A</v>
      </c>
    </row>
    <row r="341" spans="1:14" x14ac:dyDescent="0.3">
      <c r="A341" s="1">
        <v>12</v>
      </c>
      <c r="B341" t="s">
        <v>978</v>
      </c>
      <c r="C341" t="s">
        <v>11326</v>
      </c>
      <c r="D341" t="s">
        <v>1666</v>
      </c>
      <c r="E341" t="s">
        <v>6089</v>
      </c>
      <c r="F341" t="s">
        <v>11327</v>
      </c>
      <c r="G341" t="s">
        <v>11322</v>
      </c>
      <c r="I341" t="str">
        <f t="shared" si="33"/>
        <v>N/A</v>
      </c>
      <c r="J341">
        <f t="shared" si="34"/>
        <v>-25500000</v>
      </c>
      <c r="K341">
        <f t="shared" si="35"/>
        <v>-10000000</v>
      </c>
      <c r="L341">
        <f t="shared" si="36"/>
        <v>-64000000</v>
      </c>
      <c r="M341">
        <f t="shared" si="37"/>
        <v>-51940000</v>
      </c>
      <c r="N341">
        <f t="shared" si="38"/>
        <v>-163870000</v>
      </c>
    </row>
    <row r="342" spans="1:14" x14ac:dyDescent="0.3">
      <c r="A342" s="1">
        <v>13</v>
      </c>
      <c r="B342" t="s">
        <v>817</v>
      </c>
      <c r="C342" t="s">
        <v>3045</v>
      </c>
      <c r="D342" t="s">
        <v>11328</v>
      </c>
      <c r="E342" t="s">
        <v>6283</v>
      </c>
      <c r="F342" t="s">
        <v>3543</v>
      </c>
      <c r="G342" t="s">
        <v>11329</v>
      </c>
      <c r="I342" t="str">
        <f t="shared" si="33"/>
        <v>N/A</v>
      </c>
      <c r="J342">
        <f t="shared" si="34"/>
        <v>22320000</v>
      </c>
      <c r="K342">
        <f t="shared" si="35"/>
        <v>27000000</v>
      </c>
      <c r="L342">
        <f t="shared" si="36"/>
        <v>20410000</v>
      </c>
      <c r="M342">
        <f t="shared" si="37"/>
        <v>6420000</v>
      </c>
      <c r="N342">
        <f t="shared" si="38"/>
        <v>14210000</v>
      </c>
    </row>
    <row r="343" spans="1:14" x14ac:dyDescent="0.3">
      <c r="A343" s="1">
        <v>14</v>
      </c>
      <c r="B343" t="s">
        <v>910</v>
      </c>
      <c r="C343" t="s">
        <v>2701</v>
      </c>
      <c r="D343" t="s">
        <v>2416</v>
      </c>
      <c r="E343" t="s">
        <v>11330</v>
      </c>
      <c r="F343" t="s">
        <v>11331</v>
      </c>
      <c r="G343" t="s">
        <v>11332</v>
      </c>
      <c r="I343" t="str">
        <f t="shared" si="33"/>
        <v>N/A</v>
      </c>
      <c r="J343">
        <f t="shared" si="34"/>
        <v>-1320000</v>
      </c>
      <c r="K343">
        <f t="shared" si="35"/>
        <v>-2410000</v>
      </c>
      <c r="L343">
        <f t="shared" si="36"/>
        <v>-2880000</v>
      </c>
      <c r="M343">
        <f t="shared" si="37"/>
        <v>-1550000</v>
      </c>
      <c r="N343">
        <f t="shared" si="38"/>
        <v>-1750000</v>
      </c>
    </row>
    <row r="344" spans="1:14" x14ac:dyDescent="0.3">
      <c r="A344" s="1">
        <v>15</v>
      </c>
      <c r="B344" t="s">
        <v>914</v>
      </c>
      <c r="C344" t="s">
        <v>11333</v>
      </c>
      <c r="D344" t="s">
        <v>10520</v>
      </c>
      <c r="E344" t="s">
        <v>11334</v>
      </c>
      <c r="F344" t="s">
        <v>4131</v>
      </c>
      <c r="G344" t="s">
        <v>8399</v>
      </c>
      <c r="I344" t="str">
        <f t="shared" si="33"/>
        <v>N/A</v>
      </c>
      <c r="J344">
        <f t="shared" si="34"/>
        <v>23640000</v>
      </c>
      <c r="K344">
        <f t="shared" si="35"/>
        <v>29400000</v>
      </c>
      <c r="L344">
        <f t="shared" si="36"/>
        <v>23280000</v>
      </c>
      <c r="M344">
        <f t="shared" si="37"/>
        <v>7970000</v>
      </c>
      <c r="N344">
        <f t="shared" si="38"/>
        <v>15960000</v>
      </c>
    </row>
    <row r="345" spans="1:14" x14ac:dyDescent="0.3">
      <c r="A345" s="1">
        <v>16</v>
      </c>
      <c r="B345" t="s">
        <v>990</v>
      </c>
      <c r="C345" t="s">
        <v>11335</v>
      </c>
      <c r="D345" t="s">
        <v>11336</v>
      </c>
      <c r="E345" t="s">
        <v>5447</v>
      </c>
      <c r="F345" t="s">
        <v>11337</v>
      </c>
      <c r="G345" t="s">
        <v>11338</v>
      </c>
      <c r="I345" t="str">
        <f t="shared" si="33"/>
        <v>N/A</v>
      </c>
      <c r="J345">
        <f t="shared" si="34"/>
        <v>102620000</v>
      </c>
      <c r="K345">
        <f t="shared" si="35"/>
        <v>270580000</v>
      </c>
      <c r="L345">
        <f t="shared" si="36"/>
        <v>-37580000</v>
      </c>
      <c r="M345">
        <f t="shared" si="37"/>
        <v>328620000</v>
      </c>
      <c r="N345">
        <f t="shared" si="38"/>
        <v>-146040000</v>
      </c>
    </row>
    <row r="346" spans="1:14" x14ac:dyDescent="0.3">
      <c r="A346" s="1">
        <v>17</v>
      </c>
      <c r="B346" t="s">
        <v>996</v>
      </c>
      <c r="C346" t="s">
        <v>254</v>
      </c>
      <c r="D346" t="s">
        <v>11339</v>
      </c>
      <c r="E346" t="s">
        <v>11340</v>
      </c>
      <c r="F346" t="s">
        <v>11341</v>
      </c>
      <c r="G346" t="s">
        <v>11342</v>
      </c>
      <c r="I346" t="str">
        <f t="shared" si="33"/>
        <v>N/A</v>
      </c>
      <c r="J346" t="str">
        <f t="shared" si="34"/>
        <v>N/A</v>
      </c>
      <c r="K346">
        <f t="shared" si="35"/>
        <v>1.6366999999999998</v>
      </c>
      <c r="L346">
        <f t="shared" si="36"/>
        <v>-1.1389</v>
      </c>
      <c r="M346">
        <f t="shared" si="37"/>
        <v>9.7447999999999997</v>
      </c>
      <c r="N346">
        <f t="shared" si="38"/>
        <v>-1.4443999999999999</v>
      </c>
    </row>
    <row r="347" spans="1:14" x14ac:dyDescent="0.3">
      <c r="A347" s="1">
        <v>18</v>
      </c>
      <c r="B347" t="s">
        <v>1001</v>
      </c>
      <c r="C347" t="s">
        <v>10734</v>
      </c>
      <c r="D347" t="s">
        <v>11343</v>
      </c>
      <c r="E347" t="s">
        <v>11344</v>
      </c>
      <c r="F347" t="s">
        <v>11345</v>
      </c>
      <c r="G347" t="s">
        <v>11346</v>
      </c>
      <c r="I347" t="str">
        <f t="shared" si="33"/>
        <v>N/A</v>
      </c>
      <c r="J347">
        <f t="shared" si="34"/>
        <v>0.25219999999999998</v>
      </c>
      <c r="K347">
        <f t="shared" si="35"/>
        <v>0.47140000000000004</v>
      </c>
      <c r="L347">
        <f t="shared" si="36"/>
        <v>-6.4699999999999994E-2</v>
      </c>
      <c r="M347">
        <f t="shared" si="37"/>
        <v>2.7918000000000003</v>
      </c>
      <c r="N347">
        <f t="shared" si="38"/>
        <v>-0.32030000000000003</v>
      </c>
    </row>
    <row r="348" spans="1:14" x14ac:dyDescent="0.3">
      <c r="A348" s="1">
        <v>19</v>
      </c>
      <c r="B348" t="s">
        <v>1007</v>
      </c>
      <c r="C348" t="s">
        <v>254</v>
      </c>
      <c r="D348" t="s">
        <v>254</v>
      </c>
      <c r="E348" t="s">
        <v>254</v>
      </c>
      <c r="F348" t="s">
        <v>11347</v>
      </c>
      <c r="G348" t="s">
        <v>2702</v>
      </c>
      <c r="I348" t="str">
        <f t="shared" si="33"/>
        <v>N/A</v>
      </c>
      <c r="J348" t="str">
        <f t="shared" si="34"/>
        <v>N/A</v>
      </c>
      <c r="K348" t="str">
        <f t="shared" si="35"/>
        <v>N/A</v>
      </c>
      <c r="L348" t="str">
        <f t="shared" si="36"/>
        <v>N/A</v>
      </c>
      <c r="M348">
        <f t="shared" si="37"/>
        <v>-17000</v>
      </c>
      <c r="N348">
        <f t="shared" si="38"/>
        <v>-26000</v>
      </c>
    </row>
    <row r="349" spans="1:14" x14ac:dyDescent="0.3">
      <c r="A349" s="1">
        <v>20</v>
      </c>
      <c r="B349" t="s">
        <v>1013</v>
      </c>
      <c r="C349" t="s">
        <v>254</v>
      </c>
      <c r="D349" t="s">
        <v>254</v>
      </c>
      <c r="E349" t="s">
        <v>1014</v>
      </c>
      <c r="F349" t="s">
        <v>1014</v>
      </c>
      <c r="G349" t="s">
        <v>1014</v>
      </c>
      <c r="I349" t="str">
        <f t="shared" si="33"/>
        <v>N/A</v>
      </c>
      <c r="J349" t="str">
        <f t="shared" si="34"/>
        <v>N/A</v>
      </c>
      <c r="K349" t="str">
        <f t="shared" si="35"/>
        <v>N/A</v>
      </c>
      <c r="L349">
        <f t="shared" si="36"/>
        <v>0</v>
      </c>
      <c r="M349">
        <f t="shared" si="37"/>
        <v>0</v>
      </c>
      <c r="N349">
        <f t="shared" si="38"/>
        <v>0</v>
      </c>
    </row>
    <row r="350" spans="1:14" x14ac:dyDescent="0.3">
      <c r="A350" s="1">
        <v>21</v>
      </c>
      <c r="B350" t="s">
        <v>1015</v>
      </c>
      <c r="C350" t="s">
        <v>3090</v>
      </c>
      <c r="D350" t="s">
        <v>11348</v>
      </c>
      <c r="E350" t="s">
        <v>11349</v>
      </c>
      <c r="F350" t="s">
        <v>11317</v>
      </c>
      <c r="G350" t="s">
        <v>11268</v>
      </c>
      <c r="I350" t="str">
        <f t="shared" si="33"/>
        <v>N/A</v>
      </c>
      <c r="J350">
        <f t="shared" si="34"/>
        <v>-13620000</v>
      </c>
      <c r="K350">
        <f t="shared" si="35"/>
        <v>61950000</v>
      </c>
      <c r="L350">
        <f t="shared" si="36"/>
        <v>-83780000</v>
      </c>
      <c r="M350">
        <f t="shared" si="37"/>
        <v>13510000</v>
      </c>
      <c r="N350">
        <f t="shared" si="38"/>
        <v>-3760000</v>
      </c>
    </row>
    <row r="351" spans="1:14" x14ac:dyDescent="0.3">
      <c r="A351" s="1">
        <v>22</v>
      </c>
      <c r="B351" t="s">
        <v>1021</v>
      </c>
      <c r="C351" t="s">
        <v>2173</v>
      </c>
      <c r="D351" t="s">
        <v>11350</v>
      </c>
      <c r="E351" t="s">
        <v>11351</v>
      </c>
      <c r="F351" t="s">
        <v>11352</v>
      </c>
      <c r="G351" t="s">
        <v>11353</v>
      </c>
      <c r="I351" t="str">
        <f t="shared" si="33"/>
        <v>N/A</v>
      </c>
      <c r="J351">
        <f t="shared" si="34"/>
        <v>45080000</v>
      </c>
      <c r="K351">
        <f t="shared" si="35"/>
        <v>90310000</v>
      </c>
      <c r="L351">
        <f t="shared" si="36"/>
        <v>50520000</v>
      </c>
      <c r="M351">
        <f t="shared" si="37"/>
        <v>14980000</v>
      </c>
      <c r="N351">
        <f t="shared" si="38"/>
        <v>67400000</v>
      </c>
    </row>
    <row r="352" spans="1:14" x14ac:dyDescent="0.3">
      <c r="A352" s="1">
        <v>23</v>
      </c>
      <c r="B352" t="s">
        <v>1027</v>
      </c>
      <c r="C352" t="s">
        <v>254</v>
      </c>
      <c r="D352" t="s">
        <v>11354</v>
      </c>
      <c r="E352" t="s">
        <v>11355</v>
      </c>
      <c r="F352" t="s">
        <v>11356</v>
      </c>
      <c r="G352" t="s">
        <v>11357</v>
      </c>
      <c r="I352" t="str">
        <f t="shared" si="33"/>
        <v>N/A</v>
      </c>
      <c r="J352" t="str">
        <f t="shared" si="34"/>
        <v>N/A</v>
      </c>
      <c r="K352">
        <f t="shared" si="35"/>
        <v>1.0035000000000001</v>
      </c>
      <c r="L352">
        <f t="shared" si="36"/>
        <v>-0.44060000000000005</v>
      </c>
      <c r="M352">
        <f t="shared" si="37"/>
        <v>-0.7034999999999999</v>
      </c>
      <c r="N352">
        <f t="shared" si="38"/>
        <v>3.4998000000000005</v>
      </c>
    </row>
    <row r="353" spans="1:14" x14ac:dyDescent="0.3">
      <c r="A353" s="1">
        <v>24</v>
      </c>
      <c r="B353" t="s">
        <v>1032</v>
      </c>
      <c r="C353" t="s">
        <v>254</v>
      </c>
      <c r="D353" t="s">
        <v>254</v>
      </c>
      <c r="E353" t="s">
        <v>254</v>
      </c>
      <c r="F353" t="s">
        <v>254</v>
      </c>
      <c r="G353" t="s">
        <v>11358</v>
      </c>
      <c r="I353" t="str">
        <f t="shared" si="33"/>
        <v>N/A</v>
      </c>
      <c r="J353" t="str">
        <f t="shared" si="34"/>
        <v>N/A</v>
      </c>
      <c r="K353" t="str">
        <f t="shared" si="35"/>
        <v>N/A</v>
      </c>
      <c r="L353" t="str">
        <f t="shared" si="36"/>
        <v>N/A</v>
      </c>
      <c r="M353" t="str">
        <f t="shared" si="37"/>
        <v>N/A</v>
      </c>
      <c r="N353">
        <f t="shared" si="38"/>
        <v>0.1101</v>
      </c>
    </row>
    <row r="354" spans="1:14" x14ac:dyDescent="0.3">
      <c r="I354" t="str">
        <f t="shared" si="33"/>
        <v>N/A</v>
      </c>
      <c r="J354" t="str">
        <f t="shared" si="34"/>
        <v>N/A</v>
      </c>
      <c r="K354" t="str">
        <f t="shared" si="35"/>
        <v>N/A</v>
      </c>
      <c r="L354" t="str">
        <f t="shared" si="36"/>
        <v>N/A</v>
      </c>
      <c r="M354" t="str">
        <f t="shared" si="37"/>
        <v>N/A</v>
      </c>
      <c r="N354" t="str">
        <f t="shared" si="38"/>
        <v>N/A</v>
      </c>
    </row>
    <row r="355" spans="1:14" x14ac:dyDescent="0.3">
      <c r="A355" s="1">
        <v>0</v>
      </c>
      <c r="B355" t="s">
        <v>11359</v>
      </c>
      <c r="C355" t="s">
        <v>11360</v>
      </c>
      <c r="I355" t="str">
        <f t="shared" si="33"/>
        <v>N/A</v>
      </c>
      <c r="J355" t="str">
        <f t="shared" si="34"/>
        <v>N/A</v>
      </c>
      <c r="K355" t="str">
        <f t="shared" si="35"/>
        <v>N/A</v>
      </c>
      <c r="L355" t="str">
        <f t="shared" si="36"/>
        <v>N/A</v>
      </c>
      <c r="M355" t="str">
        <f t="shared" si="37"/>
        <v>N/A</v>
      </c>
      <c r="N355" t="str">
        <f t="shared" si="38"/>
        <v>N/A</v>
      </c>
    </row>
    <row r="356" spans="1:14" x14ac:dyDescent="0.3">
      <c r="A356" s="1">
        <v>1</v>
      </c>
      <c r="B356" t="s">
        <v>11361</v>
      </c>
      <c r="C356" t="s">
        <v>11362</v>
      </c>
      <c r="I356" t="str">
        <f t="shared" si="33"/>
        <v>N/A</v>
      </c>
      <c r="J356" t="str">
        <f t="shared" si="34"/>
        <v>N/A</v>
      </c>
      <c r="K356" t="str">
        <f t="shared" si="35"/>
        <v>N/A</v>
      </c>
      <c r="L356" t="str">
        <f t="shared" si="36"/>
        <v>N/A</v>
      </c>
      <c r="M356" t="str">
        <f t="shared" si="37"/>
        <v>N/A</v>
      </c>
      <c r="N356" t="str">
        <f t="shared" si="38"/>
        <v>N/A</v>
      </c>
    </row>
    <row r="357" spans="1:14" x14ac:dyDescent="0.3">
      <c r="A357" s="1">
        <v>2</v>
      </c>
      <c r="B357" t="s">
        <v>11363</v>
      </c>
      <c r="C357" t="s">
        <v>11364</v>
      </c>
      <c r="I357" t="str">
        <f t="shared" si="33"/>
        <v>N/A</v>
      </c>
      <c r="J357" t="str">
        <f t="shared" si="34"/>
        <v>N/A</v>
      </c>
      <c r="K357" t="str">
        <f t="shared" si="35"/>
        <v>N/A</v>
      </c>
      <c r="L357" t="str">
        <f t="shared" si="36"/>
        <v>N/A</v>
      </c>
      <c r="M357" t="str">
        <f t="shared" si="37"/>
        <v>N/A</v>
      </c>
      <c r="N357" t="str">
        <f t="shared" si="38"/>
        <v>N/A</v>
      </c>
    </row>
    <row r="358" spans="1:14" x14ac:dyDescent="0.3">
      <c r="A358" s="1">
        <v>3</v>
      </c>
      <c r="B358" t="s">
        <v>11365</v>
      </c>
      <c r="C358" t="s">
        <v>11366</v>
      </c>
      <c r="I358" t="str">
        <f t="shared" si="33"/>
        <v>N/A</v>
      </c>
      <c r="J358" t="str">
        <f t="shared" si="34"/>
        <v>N/A</v>
      </c>
      <c r="K358" t="str">
        <f t="shared" si="35"/>
        <v>N/A</v>
      </c>
      <c r="L358" t="str">
        <f t="shared" si="36"/>
        <v>N/A</v>
      </c>
      <c r="M358" t="str">
        <f t="shared" si="37"/>
        <v>N/A</v>
      </c>
      <c r="N358" t="str">
        <f t="shared" si="38"/>
        <v>N/A</v>
      </c>
    </row>
    <row r="359" spans="1:14" x14ac:dyDescent="0.3">
      <c r="A359" s="1">
        <v>4</v>
      </c>
      <c r="B359" t="s">
        <v>11367</v>
      </c>
      <c r="C359" t="s">
        <v>11368</v>
      </c>
      <c r="I359" t="str">
        <f t="shared" si="33"/>
        <v>N/A</v>
      </c>
      <c r="J359" t="str">
        <f t="shared" si="34"/>
        <v>N/A</v>
      </c>
      <c r="K359" t="str">
        <f t="shared" si="35"/>
        <v>N/A</v>
      </c>
      <c r="L359" t="str">
        <f t="shared" si="36"/>
        <v>N/A</v>
      </c>
      <c r="M359" t="str">
        <f t="shared" si="37"/>
        <v>N/A</v>
      </c>
      <c r="N359" t="str">
        <f t="shared" si="38"/>
        <v>N/A</v>
      </c>
    </row>
    <row r="360" spans="1:14" x14ac:dyDescent="0.3">
      <c r="A360" s="1">
        <v>5</v>
      </c>
      <c r="B360" t="s">
        <v>11369</v>
      </c>
      <c r="C360" t="s">
        <v>11370</v>
      </c>
      <c r="I360" t="str">
        <f t="shared" si="33"/>
        <v>N/A</v>
      </c>
      <c r="J360" t="str">
        <f t="shared" si="34"/>
        <v>N/A</v>
      </c>
      <c r="K360" t="str">
        <f t="shared" si="35"/>
        <v>N/A</v>
      </c>
      <c r="L360" t="str">
        <f t="shared" si="36"/>
        <v>N/A</v>
      </c>
      <c r="M360" t="str">
        <f t="shared" si="37"/>
        <v>N/A</v>
      </c>
      <c r="N360" t="str">
        <f t="shared" si="38"/>
        <v>N/A</v>
      </c>
    </row>
    <row r="361" spans="1:14" x14ac:dyDescent="0.3">
      <c r="I361" t="str">
        <f t="shared" si="33"/>
        <v>N/A</v>
      </c>
      <c r="J361" t="str">
        <f t="shared" si="34"/>
        <v>N/A</v>
      </c>
      <c r="K361" t="str">
        <f t="shared" si="35"/>
        <v>N/A</v>
      </c>
      <c r="L361" t="str">
        <f t="shared" si="36"/>
        <v>N/A</v>
      </c>
      <c r="M361" t="str">
        <f t="shared" si="37"/>
        <v>N/A</v>
      </c>
      <c r="N361" t="str">
        <f t="shared" si="38"/>
        <v>N/A</v>
      </c>
    </row>
    <row r="362" spans="1:14" x14ac:dyDescent="0.3">
      <c r="I362" t="str">
        <f t="shared" si="33"/>
        <v>N/A</v>
      </c>
      <c r="J362" t="str">
        <f t="shared" si="34"/>
        <v>N/A</v>
      </c>
      <c r="K362" t="str">
        <f t="shared" si="35"/>
        <v>N/A</v>
      </c>
      <c r="L362" t="str">
        <f t="shared" si="36"/>
        <v>N/A</v>
      </c>
      <c r="M362" t="str">
        <f t="shared" si="37"/>
        <v>N/A</v>
      </c>
      <c r="N362" t="str">
        <f t="shared" si="38"/>
        <v>N/A</v>
      </c>
    </row>
    <row r="363" spans="1:14" x14ac:dyDescent="0.3">
      <c r="A363" s="1">
        <v>0</v>
      </c>
      <c r="B363" t="s">
        <v>121</v>
      </c>
      <c r="C363" t="s">
        <v>11371</v>
      </c>
      <c r="I363" t="str">
        <f t="shared" si="33"/>
        <v>N/A</v>
      </c>
      <c r="J363">
        <f t="shared" si="34"/>
        <v>29530000</v>
      </c>
      <c r="K363" t="str">
        <f t="shared" si="35"/>
        <v>N/A</v>
      </c>
      <c r="L363" t="str">
        <f t="shared" si="36"/>
        <v>N/A</v>
      </c>
      <c r="M363" t="str">
        <f t="shared" si="37"/>
        <v>N/A</v>
      </c>
      <c r="N363" t="str">
        <f t="shared" si="38"/>
        <v>N/A</v>
      </c>
    </row>
    <row r="364" spans="1:14" x14ac:dyDescent="0.3">
      <c r="A364" s="1">
        <v>1</v>
      </c>
      <c r="B364" t="s">
        <v>122</v>
      </c>
      <c r="I364" t="str">
        <f t="shared" si="33"/>
        <v>N/A</v>
      </c>
      <c r="J364" t="str">
        <f t="shared" si="34"/>
        <v>N/A</v>
      </c>
      <c r="K364" t="str">
        <f t="shared" si="35"/>
        <v>N/A</v>
      </c>
      <c r="L364" t="str">
        <f t="shared" si="36"/>
        <v>N/A</v>
      </c>
      <c r="M364" t="str">
        <f t="shared" si="37"/>
        <v>N/A</v>
      </c>
      <c r="N364" t="str">
        <f t="shared" si="38"/>
        <v>N/A</v>
      </c>
    </row>
    <row r="365" spans="1:14" x14ac:dyDescent="0.3">
      <c r="A365" s="1">
        <v>2</v>
      </c>
      <c r="B365" t="s">
        <v>123</v>
      </c>
      <c r="C365" t="s">
        <v>11372</v>
      </c>
      <c r="I365" t="str">
        <f t="shared" si="33"/>
        <v>N/A</v>
      </c>
      <c r="J365">
        <f t="shared" si="34"/>
        <v>-4.8899999999999997</v>
      </c>
      <c r="K365" t="str">
        <f t="shared" si="35"/>
        <v>N/A</v>
      </c>
      <c r="L365" t="str">
        <f t="shared" si="36"/>
        <v>N/A</v>
      </c>
      <c r="M365" t="str">
        <f t="shared" si="37"/>
        <v>N/A</v>
      </c>
      <c r="N365" t="str">
        <f t="shared" si="38"/>
        <v>N/A</v>
      </c>
    </row>
    <row r="366" spans="1:14" x14ac:dyDescent="0.3">
      <c r="A366" s="1">
        <v>3</v>
      </c>
      <c r="B366" t="s">
        <v>124</v>
      </c>
      <c r="C366" t="s">
        <v>11373</v>
      </c>
      <c r="I366" t="str">
        <f t="shared" si="33"/>
        <v>N/A</v>
      </c>
      <c r="J366">
        <f t="shared" si="34"/>
        <v>-5.41</v>
      </c>
      <c r="K366" t="str">
        <f t="shared" si="35"/>
        <v>N/A</v>
      </c>
      <c r="L366" t="str">
        <f t="shared" si="36"/>
        <v>N/A</v>
      </c>
      <c r="M366" t="str">
        <f t="shared" si="37"/>
        <v>N/A</v>
      </c>
      <c r="N366" t="str">
        <f t="shared" si="38"/>
        <v>N/A</v>
      </c>
    </row>
    <row r="367" spans="1:14" x14ac:dyDescent="0.3">
      <c r="A367" s="1">
        <v>4</v>
      </c>
      <c r="B367" t="s">
        <v>126</v>
      </c>
      <c r="C367" t="s">
        <v>9006</v>
      </c>
      <c r="I367" t="str">
        <f t="shared" si="33"/>
        <v>N/A</v>
      </c>
      <c r="J367">
        <f t="shared" si="34"/>
        <v>-0.32</v>
      </c>
      <c r="K367" t="str">
        <f t="shared" si="35"/>
        <v>N/A</v>
      </c>
      <c r="L367" t="str">
        <f t="shared" si="36"/>
        <v>N/A</v>
      </c>
      <c r="M367" t="str">
        <f t="shared" si="37"/>
        <v>N/A</v>
      </c>
      <c r="N367" t="str">
        <f t="shared" si="38"/>
        <v>N/A</v>
      </c>
    </row>
    <row r="368" spans="1:14" x14ac:dyDescent="0.3">
      <c r="A368" s="1">
        <v>5</v>
      </c>
      <c r="B368" t="s">
        <v>128</v>
      </c>
      <c r="C368" t="s">
        <v>6633</v>
      </c>
      <c r="I368" t="str">
        <f t="shared" si="33"/>
        <v>N/A</v>
      </c>
      <c r="J368">
        <f t="shared" si="34"/>
        <v>0.91</v>
      </c>
      <c r="K368" t="str">
        <f t="shared" si="35"/>
        <v>N/A</v>
      </c>
      <c r="L368" t="str">
        <f t="shared" si="36"/>
        <v>N/A</v>
      </c>
      <c r="M368" t="str">
        <f t="shared" si="37"/>
        <v>N/A</v>
      </c>
      <c r="N368" t="str">
        <f t="shared" si="38"/>
        <v>N/A</v>
      </c>
    </row>
    <row r="369" spans="1:14" x14ac:dyDescent="0.3">
      <c r="A369" s="1">
        <v>6</v>
      </c>
      <c r="B369" t="s">
        <v>130</v>
      </c>
      <c r="C369" t="s">
        <v>24</v>
      </c>
      <c r="I369" t="str">
        <f t="shared" si="33"/>
        <v>N/A</v>
      </c>
      <c r="J369">
        <f t="shared" si="34"/>
        <v>1.46</v>
      </c>
      <c r="K369" t="str">
        <f t="shared" si="35"/>
        <v>N/A</v>
      </c>
      <c r="L369" t="str">
        <f t="shared" si="36"/>
        <v>N/A</v>
      </c>
      <c r="M369" t="str">
        <f t="shared" si="37"/>
        <v>N/A</v>
      </c>
      <c r="N369" t="str">
        <f t="shared" si="38"/>
        <v>N/A</v>
      </c>
    </row>
    <row r="370" spans="1:14" x14ac:dyDescent="0.3">
      <c r="A370" s="1">
        <v>7</v>
      </c>
      <c r="B370" t="s">
        <v>132</v>
      </c>
      <c r="I370" t="str">
        <f t="shared" si="33"/>
        <v>N/A</v>
      </c>
      <c r="J370" t="str">
        <f t="shared" si="34"/>
        <v>N/A</v>
      </c>
      <c r="K370" t="str">
        <f t="shared" si="35"/>
        <v>N/A</v>
      </c>
      <c r="L370" t="str">
        <f t="shared" si="36"/>
        <v>N/A</v>
      </c>
      <c r="M370" t="str">
        <f t="shared" si="37"/>
        <v>N/A</v>
      </c>
      <c r="N370" t="str">
        <f t="shared" si="38"/>
        <v>N/A</v>
      </c>
    </row>
    <row r="371" spans="1:14" x14ac:dyDescent="0.3">
      <c r="A371" s="1">
        <v>8</v>
      </c>
      <c r="B371" t="s">
        <v>133</v>
      </c>
      <c r="I371" t="str">
        <f t="shared" si="33"/>
        <v>N/A</v>
      </c>
      <c r="J371" t="str">
        <f t="shared" si="34"/>
        <v>N/A</v>
      </c>
      <c r="K371" t="str">
        <f t="shared" si="35"/>
        <v>N/A</v>
      </c>
      <c r="L371" t="str">
        <f t="shared" si="36"/>
        <v>N/A</v>
      </c>
      <c r="M371" t="str">
        <f t="shared" si="37"/>
        <v>N/A</v>
      </c>
      <c r="N371" t="str">
        <f t="shared" si="38"/>
        <v>N/A</v>
      </c>
    </row>
    <row r="372" spans="1:14" x14ac:dyDescent="0.3">
      <c r="I372" t="str">
        <f t="shared" si="33"/>
        <v>N/A</v>
      </c>
      <c r="J372" t="str">
        <f t="shared" si="34"/>
        <v>N/A</v>
      </c>
      <c r="K372" t="str">
        <f t="shared" si="35"/>
        <v>N/A</v>
      </c>
      <c r="L372" t="str">
        <f t="shared" si="36"/>
        <v>N/A</v>
      </c>
      <c r="M372" t="str">
        <f t="shared" si="37"/>
        <v>N/A</v>
      </c>
      <c r="N372" t="str">
        <f t="shared" si="38"/>
        <v>N/A</v>
      </c>
    </row>
    <row r="373" spans="1:14" x14ac:dyDescent="0.3">
      <c r="I373" t="str">
        <f t="shared" si="33"/>
        <v>N/A</v>
      </c>
      <c r="J373" t="str">
        <f t="shared" si="34"/>
        <v>N/A</v>
      </c>
      <c r="K373" t="str">
        <f t="shared" si="35"/>
        <v>N/A</v>
      </c>
      <c r="L373" t="str">
        <f t="shared" si="36"/>
        <v>N/A</v>
      </c>
      <c r="M373" t="str">
        <f t="shared" si="37"/>
        <v>N/A</v>
      </c>
      <c r="N373" t="str">
        <f t="shared" si="38"/>
        <v>N/A</v>
      </c>
    </row>
    <row r="374" spans="1:14" x14ac:dyDescent="0.3">
      <c r="A374" s="1">
        <v>0</v>
      </c>
      <c r="B374" t="s">
        <v>121</v>
      </c>
      <c r="C374" t="s">
        <v>11374</v>
      </c>
      <c r="I374" t="str">
        <f t="shared" si="33"/>
        <v>N/A</v>
      </c>
      <c r="J374">
        <f t="shared" si="34"/>
        <v>268130000</v>
      </c>
      <c r="K374" t="str">
        <f t="shared" si="35"/>
        <v>N/A</v>
      </c>
      <c r="L374" t="str">
        <f t="shared" si="36"/>
        <v>N/A</v>
      </c>
      <c r="M374" t="str">
        <f t="shared" si="37"/>
        <v>N/A</v>
      </c>
      <c r="N374" t="str">
        <f t="shared" si="38"/>
        <v>N/A</v>
      </c>
    </row>
    <row r="375" spans="1:14" x14ac:dyDescent="0.3">
      <c r="A375" s="1">
        <v>1</v>
      </c>
      <c r="B375" t="s">
        <v>122</v>
      </c>
      <c r="I375" t="str">
        <f t="shared" si="33"/>
        <v>N/A</v>
      </c>
      <c r="J375" t="str">
        <f t="shared" si="34"/>
        <v>N/A</v>
      </c>
      <c r="K375" t="str">
        <f t="shared" si="35"/>
        <v>N/A</v>
      </c>
      <c r="L375" t="str">
        <f t="shared" si="36"/>
        <v>N/A</v>
      </c>
      <c r="M375" t="str">
        <f t="shared" si="37"/>
        <v>N/A</v>
      </c>
      <c r="N375" t="str">
        <f t="shared" si="38"/>
        <v>N/A</v>
      </c>
    </row>
    <row r="376" spans="1:14" x14ac:dyDescent="0.3">
      <c r="A376" s="1">
        <v>2</v>
      </c>
      <c r="B376" t="s">
        <v>123</v>
      </c>
      <c r="C376" t="s">
        <v>11375</v>
      </c>
      <c r="I376" t="str">
        <f t="shared" si="33"/>
        <v>N/A</v>
      </c>
      <c r="J376">
        <f t="shared" si="34"/>
        <v>116.31</v>
      </c>
      <c r="K376" t="str">
        <f t="shared" si="35"/>
        <v>N/A</v>
      </c>
      <c r="L376" t="str">
        <f t="shared" si="36"/>
        <v>N/A</v>
      </c>
      <c r="M376" t="str">
        <f t="shared" si="37"/>
        <v>N/A</v>
      </c>
      <c r="N376" t="str">
        <f t="shared" si="38"/>
        <v>N/A</v>
      </c>
    </row>
    <row r="377" spans="1:14" x14ac:dyDescent="0.3">
      <c r="A377" s="1">
        <v>3</v>
      </c>
      <c r="B377" t="s">
        <v>124</v>
      </c>
      <c r="C377" t="s">
        <v>11376</v>
      </c>
      <c r="I377" t="str">
        <f t="shared" si="33"/>
        <v>N/A</v>
      </c>
      <c r="J377">
        <f t="shared" si="34"/>
        <v>21.24</v>
      </c>
      <c r="K377" t="str">
        <f t="shared" si="35"/>
        <v>N/A</v>
      </c>
      <c r="L377" t="str">
        <f t="shared" si="36"/>
        <v>N/A</v>
      </c>
      <c r="M377" t="str">
        <f t="shared" si="37"/>
        <v>N/A</v>
      </c>
      <c r="N377" t="str">
        <f t="shared" si="38"/>
        <v>N/A</v>
      </c>
    </row>
    <row r="378" spans="1:14" x14ac:dyDescent="0.3">
      <c r="A378" s="1">
        <v>4</v>
      </c>
      <c r="B378" t="s">
        <v>126</v>
      </c>
      <c r="C378" t="s">
        <v>2726</v>
      </c>
      <c r="I378" t="str">
        <f t="shared" si="33"/>
        <v>N/A</v>
      </c>
      <c r="J378">
        <f t="shared" si="34"/>
        <v>1.37</v>
      </c>
      <c r="K378" t="str">
        <f t="shared" si="35"/>
        <v>N/A</v>
      </c>
      <c r="L378" t="str">
        <f t="shared" si="36"/>
        <v>N/A</v>
      </c>
      <c r="M378" t="str">
        <f t="shared" si="37"/>
        <v>N/A</v>
      </c>
      <c r="N378" t="str">
        <f t="shared" si="38"/>
        <v>N/A</v>
      </c>
    </row>
    <row r="379" spans="1:14" x14ac:dyDescent="0.3">
      <c r="A379" s="1">
        <v>5</v>
      </c>
      <c r="B379" t="s">
        <v>128</v>
      </c>
      <c r="C379" t="s">
        <v>6244</v>
      </c>
      <c r="I379" t="str">
        <f t="shared" si="33"/>
        <v>N/A</v>
      </c>
      <c r="J379">
        <f t="shared" si="34"/>
        <v>2.5499999999999998</v>
      </c>
      <c r="K379" t="str">
        <f t="shared" si="35"/>
        <v>N/A</v>
      </c>
      <c r="L379" t="str">
        <f t="shared" si="36"/>
        <v>N/A</v>
      </c>
      <c r="M379" t="str">
        <f t="shared" si="37"/>
        <v>N/A</v>
      </c>
      <c r="N379" t="str">
        <f t="shared" si="38"/>
        <v>N/A</v>
      </c>
    </row>
    <row r="380" spans="1:14" x14ac:dyDescent="0.3">
      <c r="A380" s="1">
        <v>6</v>
      </c>
      <c r="B380" t="s">
        <v>130</v>
      </c>
      <c r="C380" t="s">
        <v>9886</v>
      </c>
      <c r="I380" t="str">
        <f t="shared" ref="I380:I443" si="39">IF(AND(K380&gt; J380, L380&gt; K380, M380&gt; L380, N380&gt; M380), "pos_trend", IF(AND(K380&lt; J380, L380&lt; K380, M380&lt; L380, N380&lt; M380), "neg_trend", "N/A"))</f>
        <v>N/A</v>
      </c>
      <c r="J380">
        <f t="shared" ref="J380:J399" si="40">IFERROR(IF(TRIM(C380)="-", "N/A", IF(RIGHT(C380,1)=")",IF(RIGHT(C380,2)="T)",-1000000000000*VALUE(MID(C380,2,LEN(C380)-3)),IF(RIGHT(C380,2)="M)",-1000000*VALUE(MID(C380,2,LEN(C380)-3)),IF(RIGHT(C380,2)="B)",-1000000000*VALUE(MID(C380,2,LEN(C380)-3)),IF(RIGHT(C380,2)="k)",-1000*VALUE(MID(C380,2,LEN(C380)-3)),VALUE(SUBSTITUTE(C380,",","")))))),IF(RIGHT(C380,1)="T",1000000000000*VALUE(LEFT(C380,LEN(C380)-1)),IF(RIGHT(C380,1)="M",1000000*VALUE(LEFT(C380,LEN(C380)-1)),IF(RIGHT(C380,1)="B",1000000000*VALUE(LEFT(C380,LEN(C380)-1)),IF(RIGHT(C380,1)="%",0.01*VALUE(LEFT(C380,LEN(C380)-1)),IF(RIGHT(C380,1)="k",1000*VALUE(LEFT(C380,LEN(C380)-1)),VALUE(SUBSTITUTE(C380,",",""))))))))),"N/A")</f>
        <v>2.2799999999999998</v>
      </c>
      <c r="K380" t="str">
        <f t="shared" ref="K380:K399" si="41">IFERROR(IF(TRIM(D380)="-", "N/A", IF(RIGHT(D380,1)=")",IF(RIGHT(D380,2)="T)",-1000000000000*VALUE(MID(D380,2,LEN(D380)-3)),IF(RIGHT(D380,2)="M)",-1000000*VALUE(MID(D380,2,LEN(D380)-3)),IF(RIGHT(D380,2)="B)",-1000000000*VALUE(MID(D380,2,LEN(D380)-3)),IF(RIGHT(D380,2)="k)",-1000*VALUE(MID(D380,2,LEN(D380)-3)),VALUE(SUBSTITUTE(D380,",","")))))),IF(RIGHT(D380,1)="T",1000000000000*VALUE(LEFT(D380,LEN(D380)-1)),IF(RIGHT(D380,1)="M",1000000*VALUE(LEFT(D380,LEN(D380)-1)),IF(RIGHT(D380,1)="B",1000000000*VALUE(LEFT(D380,LEN(D380)-1)),IF(RIGHT(D380,1)="%",0.01*VALUE(LEFT(D380,LEN(D380)-1)),IF(RIGHT(D380,1)="k",1000*VALUE(LEFT(D380,LEN(D380)-1)),VALUE(SUBSTITUTE(D380,",",""))))))))),"N/A")</f>
        <v>N/A</v>
      </c>
      <c r="L380" t="str">
        <f t="shared" ref="L380:L399" si="42">IFERROR(IF(TRIM(E380)="-", "N/A", IF(RIGHT(E380,1)=")",IF(RIGHT(E380,2)="T)",-1000000000000*VALUE(MID(E380,2,LEN(E380)-3)),IF(RIGHT(E380,2)="M)",-1000000*VALUE(MID(E380,2,LEN(E380)-3)),IF(RIGHT(E380,2)="B)",-1000000000*VALUE(MID(E380,2,LEN(E380)-3)),IF(RIGHT(E380,2)="k)",-1000*VALUE(MID(E380,2,LEN(E380)-3)),VALUE(SUBSTITUTE(E380,",","")))))),IF(RIGHT(E380,1)="T",1000000000000*VALUE(LEFT(E380,LEN(E380)-1)),IF(RIGHT(E380,1)="M",1000000*VALUE(LEFT(E380,LEN(E380)-1)),IF(RIGHT(E380,1)="B",1000000000*VALUE(LEFT(E380,LEN(E380)-1)),IF(RIGHT(E380,1)="%",0.01*VALUE(LEFT(E380,LEN(E380)-1)),IF(RIGHT(E380,1)="k",1000*VALUE(LEFT(E380,LEN(E380)-1)),VALUE(SUBSTITUTE(E380,",",""))))))))),"N/A")</f>
        <v>N/A</v>
      </c>
      <c r="M380" t="str">
        <f t="shared" ref="M380:M399" si="43">IFERROR(IF(TRIM(F380)="-", "N/A", IF(RIGHT(F380,1)=")",IF(RIGHT(F380,2)="T)",-1000000000000*VALUE(MID(F380,2,LEN(F380)-3)),IF(RIGHT(F380,2)="M)",-1000000*VALUE(MID(F380,2,LEN(F380)-3)),IF(RIGHT(F380,2)="B)",-1000000000*VALUE(MID(F380,2,LEN(F380)-3)),IF(RIGHT(F380,2)="k)",-1000*VALUE(MID(F380,2,LEN(F380)-3)),VALUE(SUBSTITUTE(F380,",","")))))),IF(RIGHT(F380,1)="T",1000000000000*VALUE(LEFT(F380,LEN(F380)-1)),IF(RIGHT(F380,1)="M",1000000*VALUE(LEFT(F380,LEN(F380)-1)),IF(RIGHT(F380,1)="B",1000000000*VALUE(LEFT(F380,LEN(F380)-1)),IF(RIGHT(F380,1)="%",0.01*VALUE(LEFT(F380,LEN(F380)-1)),IF(RIGHT(F380,1)="k",1000*VALUE(LEFT(F380,LEN(F380)-1)),VALUE(SUBSTITUTE(F380,",",""))))))))),"N/A")</f>
        <v>N/A</v>
      </c>
      <c r="N380" t="str">
        <f t="shared" ref="N380:N399" si="44">IFERROR(IF(TRIM(G380)="-", "N/A", IF(RIGHT(G380,1)=")",IF(RIGHT(G380,2)="T)",-1000000000000*VALUE(MID(G380,2,LEN(G380)-3)),IF(RIGHT(G380,2)="M)",-1000000*VALUE(MID(G380,2,LEN(G380)-3)),IF(RIGHT(G380,2)="B)",-1000000000*VALUE(MID(G380,2,LEN(G380)-3)),IF(RIGHT(G380,2)="k)",-1000*VALUE(MID(G380,2,LEN(G380)-3)),VALUE(SUBSTITUTE(G380,",","")))))),IF(RIGHT(G380,1)="T",1000000000000*VALUE(LEFT(G380,LEN(G380)-1)),IF(RIGHT(G380,1)="M",1000000*VALUE(LEFT(G380,LEN(G380)-1)),IF(RIGHT(G380,1)="B",1000000000*VALUE(LEFT(G380,LEN(G380)-1)),IF(RIGHT(G380,1)="%",0.01*VALUE(LEFT(G380,LEN(G380)-1)),IF(RIGHT(G380,1)="k",1000*VALUE(LEFT(G380,LEN(G380)-1)),VALUE(SUBSTITUTE(G380,",",""))))))))),"N/A")</f>
        <v>N/A</v>
      </c>
    </row>
    <row r="381" spans="1:14" x14ac:dyDescent="0.3">
      <c r="A381" s="1">
        <v>7</v>
      </c>
      <c r="B381" t="s">
        <v>132</v>
      </c>
      <c r="I381" t="str">
        <f t="shared" si="39"/>
        <v>N/A</v>
      </c>
      <c r="J381" t="str">
        <f t="shared" si="40"/>
        <v>N/A</v>
      </c>
      <c r="K381" t="str">
        <f t="shared" si="41"/>
        <v>N/A</v>
      </c>
      <c r="L381" t="str">
        <f t="shared" si="42"/>
        <v>N/A</v>
      </c>
      <c r="M381" t="str">
        <f t="shared" si="43"/>
        <v>N/A</v>
      </c>
      <c r="N381" t="str">
        <f t="shared" si="44"/>
        <v>N/A</v>
      </c>
    </row>
    <row r="382" spans="1:14" x14ac:dyDescent="0.3">
      <c r="A382" s="1">
        <v>8</v>
      </c>
      <c r="B382" t="s">
        <v>133</v>
      </c>
      <c r="I382" t="str">
        <f t="shared" si="39"/>
        <v>N/A</v>
      </c>
      <c r="J382" t="str">
        <f t="shared" si="40"/>
        <v>N/A</v>
      </c>
      <c r="K382" t="str">
        <f t="shared" si="41"/>
        <v>N/A</v>
      </c>
      <c r="L382" t="str">
        <f t="shared" si="42"/>
        <v>N/A</v>
      </c>
      <c r="M382" t="str">
        <f t="shared" si="43"/>
        <v>N/A</v>
      </c>
      <c r="N382" t="str">
        <f t="shared" si="44"/>
        <v>N/A</v>
      </c>
    </row>
    <row r="383" spans="1:14" x14ac:dyDescent="0.3">
      <c r="I383" t="str">
        <f t="shared" si="39"/>
        <v>N/A</v>
      </c>
      <c r="J383" t="str">
        <f t="shared" si="40"/>
        <v>N/A</v>
      </c>
      <c r="K383" t="str">
        <f t="shared" si="41"/>
        <v>N/A</v>
      </c>
      <c r="L383" t="str">
        <f t="shared" si="42"/>
        <v>N/A</v>
      </c>
      <c r="M383" t="str">
        <f t="shared" si="43"/>
        <v>N/A</v>
      </c>
      <c r="N383" t="str">
        <f t="shared" si="44"/>
        <v>N/A</v>
      </c>
    </row>
    <row r="384" spans="1:14" x14ac:dyDescent="0.3">
      <c r="I384" t="str">
        <f t="shared" si="39"/>
        <v>N/A</v>
      </c>
      <c r="J384" t="str">
        <f t="shared" si="40"/>
        <v>N/A</v>
      </c>
      <c r="K384" t="str">
        <f t="shared" si="41"/>
        <v>N/A</v>
      </c>
      <c r="L384" t="str">
        <f t="shared" si="42"/>
        <v>N/A</v>
      </c>
      <c r="M384" t="str">
        <f t="shared" si="43"/>
        <v>N/A</v>
      </c>
      <c r="N384" t="str">
        <f t="shared" si="44"/>
        <v>N/A</v>
      </c>
    </row>
    <row r="385" spans="1:14" x14ac:dyDescent="0.3">
      <c r="A385" s="1">
        <v>0</v>
      </c>
      <c r="B385" t="s">
        <v>121</v>
      </c>
      <c r="C385" t="s">
        <v>11377</v>
      </c>
      <c r="I385" t="str">
        <f t="shared" si="39"/>
        <v>N/A</v>
      </c>
      <c r="J385">
        <f t="shared" si="40"/>
        <v>46510</v>
      </c>
      <c r="K385" t="str">
        <f t="shared" si="41"/>
        <v>N/A</v>
      </c>
      <c r="L385" t="str">
        <f t="shared" si="42"/>
        <v>N/A</v>
      </c>
      <c r="M385" t="str">
        <f t="shared" si="43"/>
        <v>N/A</v>
      </c>
      <c r="N385" t="str">
        <f t="shared" si="44"/>
        <v>N/A</v>
      </c>
    </row>
    <row r="386" spans="1:14" x14ac:dyDescent="0.3">
      <c r="A386" s="1">
        <v>1</v>
      </c>
      <c r="B386" t="s">
        <v>122</v>
      </c>
      <c r="I386" t="str">
        <f t="shared" si="39"/>
        <v>N/A</v>
      </c>
      <c r="J386" t="str">
        <f t="shared" si="40"/>
        <v>N/A</v>
      </c>
      <c r="K386" t="str">
        <f t="shared" si="41"/>
        <v>N/A</v>
      </c>
      <c r="L386" t="str">
        <f t="shared" si="42"/>
        <v>N/A</v>
      </c>
      <c r="M386" t="str">
        <f t="shared" si="43"/>
        <v>N/A</v>
      </c>
      <c r="N386" t="str">
        <f t="shared" si="44"/>
        <v>N/A</v>
      </c>
    </row>
    <row r="387" spans="1:14" x14ac:dyDescent="0.3">
      <c r="A387" s="1">
        <v>2</v>
      </c>
      <c r="B387" t="s">
        <v>123</v>
      </c>
      <c r="C387" t="s">
        <v>1828</v>
      </c>
      <c r="I387" t="str">
        <f t="shared" si="39"/>
        <v>N/A</v>
      </c>
      <c r="J387">
        <f t="shared" si="40"/>
        <v>-0.01</v>
      </c>
      <c r="K387" t="str">
        <f t="shared" si="41"/>
        <v>N/A</v>
      </c>
      <c r="L387" t="str">
        <f t="shared" si="42"/>
        <v>N/A</v>
      </c>
      <c r="M387" t="str">
        <f t="shared" si="43"/>
        <v>N/A</v>
      </c>
      <c r="N387" t="str">
        <f t="shared" si="44"/>
        <v>N/A</v>
      </c>
    </row>
    <row r="388" spans="1:14" x14ac:dyDescent="0.3">
      <c r="A388" s="1">
        <v>3</v>
      </c>
      <c r="B388" t="s">
        <v>124</v>
      </c>
      <c r="I388" t="str">
        <f t="shared" si="39"/>
        <v>N/A</v>
      </c>
      <c r="J388" t="str">
        <f t="shared" si="40"/>
        <v>N/A</v>
      </c>
      <c r="K388" t="str">
        <f t="shared" si="41"/>
        <v>N/A</v>
      </c>
      <c r="L388" t="str">
        <f t="shared" si="42"/>
        <v>N/A</v>
      </c>
      <c r="M388" t="str">
        <f t="shared" si="43"/>
        <v>N/A</v>
      </c>
      <c r="N388" t="str">
        <f t="shared" si="44"/>
        <v>N/A</v>
      </c>
    </row>
    <row r="389" spans="1:14" x14ac:dyDescent="0.3">
      <c r="A389" s="1">
        <v>4</v>
      </c>
      <c r="B389" t="s">
        <v>126</v>
      </c>
      <c r="I389" t="str">
        <f t="shared" si="39"/>
        <v>N/A</v>
      </c>
      <c r="J389" t="str">
        <f t="shared" si="40"/>
        <v>N/A</v>
      </c>
      <c r="K389" t="str">
        <f t="shared" si="41"/>
        <v>N/A</v>
      </c>
      <c r="L389" t="str">
        <f t="shared" si="42"/>
        <v>N/A</v>
      </c>
      <c r="M389" t="str">
        <f t="shared" si="43"/>
        <v>N/A</v>
      </c>
      <c r="N389" t="str">
        <f t="shared" si="44"/>
        <v>N/A</v>
      </c>
    </row>
    <row r="390" spans="1:14" x14ac:dyDescent="0.3">
      <c r="A390" s="1">
        <v>5</v>
      </c>
      <c r="B390" t="s">
        <v>128</v>
      </c>
      <c r="I390" t="str">
        <f t="shared" si="39"/>
        <v>N/A</v>
      </c>
      <c r="J390" t="str">
        <f t="shared" si="40"/>
        <v>N/A</v>
      </c>
      <c r="K390" t="str">
        <f t="shared" si="41"/>
        <v>N/A</v>
      </c>
      <c r="L390" t="str">
        <f t="shared" si="42"/>
        <v>N/A</v>
      </c>
      <c r="M390" t="str">
        <f t="shared" si="43"/>
        <v>N/A</v>
      </c>
      <c r="N390" t="str">
        <f t="shared" si="44"/>
        <v>N/A</v>
      </c>
    </row>
    <row r="391" spans="1:14" x14ac:dyDescent="0.3">
      <c r="A391" s="1">
        <v>6</v>
      </c>
      <c r="B391" t="s">
        <v>130</v>
      </c>
      <c r="I391" t="str">
        <f t="shared" si="39"/>
        <v>N/A</v>
      </c>
      <c r="J391" t="str">
        <f t="shared" si="40"/>
        <v>N/A</v>
      </c>
      <c r="K391" t="str">
        <f t="shared" si="41"/>
        <v>N/A</v>
      </c>
      <c r="L391" t="str">
        <f t="shared" si="42"/>
        <v>N/A</v>
      </c>
      <c r="M391" t="str">
        <f t="shared" si="43"/>
        <v>N/A</v>
      </c>
      <c r="N391" t="str">
        <f t="shared" si="44"/>
        <v>N/A</v>
      </c>
    </row>
    <row r="392" spans="1:14" x14ac:dyDescent="0.3">
      <c r="A392" s="1">
        <v>7</v>
      </c>
      <c r="B392" t="s">
        <v>132</v>
      </c>
      <c r="I392" t="str">
        <f t="shared" si="39"/>
        <v>N/A</v>
      </c>
      <c r="J392" t="str">
        <f t="shared" si="40"/>
        <v>N/A</v>
      </c>
      <c r="K392" t="str">
        <f t="shared" si="41"/>
        <v>N/A</v>
      </c>
      <c r="L392" t="str">
        <f t="shared" si="42"/>
        <v>N/A</v>
      </c>
      <c r="M392" t="str">
        <f t="shared" si="43"/>
        <v>N/A</v>
      </c>
      <c r="N392" t="str">
        <f t="shared" si="44"/>
        <v>N/A</v>
      </c>
    </row>
    <row r="393" spans="1:14" x14ac:dyDescent="0.3">
      <c r="A393" s="1">
        <v>8</v>
      </c>
      <c r="B393" t="s">
        <v>133</v>
      </c>
      <c r="I393" t="str">
        <f t="shared" si="39"/>
        <v>N/A</v>
      </c>
      <c r="J393" t="str">
        <f t="shared" si="40"/>
        <v>N/A</v>
      </c>
      <c r="K393" t="str">
        <f t="shared" si="41"/>
        <v>N/A</v>
      </c>
      <c r="L393" t="str">
        <f t="shared" si="42"/>
        <v>N/A</v>
      </c>
      <c r="M393" t="str">
        <f t="shared" si="43"/>
        <v>N/A</v>
      </c>
      <c r="N393" t="str">
        <f t="shared" si="44"/>
        <v>N/A</v>
      </c>
    </row>
    <row r="394" spans="1:14" x14ac:dyDescent="0.3">
      <c r="I394" t="str">
        <f t="shared" si="39"/>
        <v>N/A</v>
      </c>
      <c r="J394" t="str">
        <f t="shared" si="40"/>
        <v>N/A</v>
      </c>
      <c r="K394" t="str">
        <f t="shared" si="41"/>
        <v>N/A</v>
      </c>
      <c r="L394" t="str">
        <f t="shared" si="42"/>
        <v>N/A</v>
      </c>
      <c r="M394" t="str">
        <f t="shared" si="43"/>
        <v>N/A</v>
      </c>
      <c r="N394" t="str">
        <f t="shared" si="44"/>
        <v>N/A</v>
      </c>
    </row>
    <row r="395" spans="1:14" x14ac:dyDescent="0.3">
      <c r="I395" t="str">
        <f t="shared" si="39"/>
        <v>N/A</v>
      </c>
      <c r="J395" t="str">
        <f t="shared" si="40"/>
        <v>N/A</v>
      </c>
      <c r="K395" t="str">
        <f t="shared" si="41"/>
        <v>N/A</v>
      </c>
      <c r="L395" t="str">
        <f t="shared" si="42"/>
        <v>N/A</v>
      </c>
      <c r="M395" t="str">
        <f t="shared" si="43"/>
        <v>N/A</v>
      </c>
      <c r="N395" t="str">
        <f t="shared" si="44"/>
        <v>N/A</v>
      </c>
    </row>
    <row r="396" spans="1:14" x14ac:dyDescent="0.3">
      <c r="A396" s="1">
        <v>0</v>
      </c>
      <c r="B396" t="s">
        <v>121</v>
      </c>
      <c r="I396" t="str">
        <f t="shared" si="39"/>
        <v>N/A</v>
      </c>
      <c r="J396" t="str">
        <f t="shared" si="40"/>
        <v>N/A</v>
      </c>
      <c r="K396" t="str">
        <f t="shared" si="41"/>
        <v>N/A</v>
      </c>
      <c r="L396" t="str">
        <f t="shared" si="42"/>
        <v>N/A</v>
      </c>
      <c r="M396" t="str">
        <f t="shared" si="43"/>
        <v>N/A</v>
      </c>
      <c r="N396" t="str">
        <f t="shared" si="44"/>
        <v>N/A</v>
      </c>
    </row>
    <row r="397" spans="1:14" x14ac:dyDescent="0.3">
      <c r="A397" s="1">
        <v>1</v>
      </c>
      <c r="B397" t="s">
        <v>122</v>
      </c>
      <c r="I397" t="str">
        <f t="shared" si="39"/>
        <v>N/A</v>
      </c>
      <c r="J397" t="str">
        <f t="shared" si="40"/>
        <v>N/A</v>
      </c>
      <c r="K397" t="str">
        <f t="shared" si="41"/>
        <v>N/A</v>
      </c>
      <c r="L397" t="str">
        <f t="shared" si="42"/>
        <v>N/A</v>
      </c>
      <c r="M397" t="str">
        <f t="shared" si="43"/>
        <v>N/A</v>
      </c>
      <c r="N397" t="str">
        <f t="shared" si="44"/>
        <v>N/A</v>
      </c>
    </row>
    <row r="398" spans="1:14" x14ac:dyDescent="0.3">
      <c r="A398" s="1">
        <v>2</v>
      </c>
      <c r="B398" t="s">
        <v>123</v>
      </c>
      <c r="I398" t="str">
        <f t="shared" si="39"/>
        <v>N/A</v>
      </c>
      <c r="J398" t="str">
        <f t="shared" si="40"/>
        <v>N/A</v>
      </c>
      <c r="K398" t="str">
        <f t="shared" si="41"/>
        <v>N/A</v>
      </c>
      <c r="L398" t="str">
        <f t="shared" si="42"/>
        <v>N/A</v>
      </c>
      <c r="M398" t="str">
        <f t="shared" si="43"/>
        <v>N/A</v>
      </c>
      <c r="N398" t="str">
        <f t="shared" si="44"/>
        <v>N/A</v>
      </c>
    </row>
    <row r="399" spans="1:14" x14ac:dyDescent="0.3">
      <c r="A399" s="1">
        <v>3</v>
      </c>
      <c r="B399" t="s">
        <v>124</v>
      </c>
      <c r="I399" t="str">
        <f t="shared" si="39"/>
        <v>N/A</v>
      </c>
      <c r="J399" t="str">
        <f t="shared" si="40"/>
        <v>N/A</v>
      </c>
      <c r="K399" t="str">
        <f t="shared" si="41"/>
        <v>N/A</v>
      </c>
      <c r="L399" t="str">
        <f t="shared" si="42"/>
        <v>N/A</v>
      </c>
      <c r="M399" t="str">
        <f t="shared" si="43"/>
        <v>N/A</v>
      </c>
      <c r="N399" t="str">
        <f t="shared" si="44"/>
        <v>N/A</v>
      </c>
    </row>
    <row r="400" spans="1:14" x14ac:dyDescent="0.3">
      <c r="A400" s="1">
        <v>4</v>
      </c>
      <c r="B400" t="s">
        <v>126</v>
      </c>
    </row>
    <row r="401" spans="1:2" x14ac:dyDescent="0.3">
      <c r="A401" s="1">
        <v>5</v>
      </c>
      <c r="B401" t="s">
        <v>128</v>
      </c>
    </row>
    <row r="402" spans="1:2" x14ac:dyDescent="0.3">
      <c r="A402" s="1">
        <v>6</v>
      </c>
      <c r="B402" t="s">
        <v>130</v>
      </c>
    </row>
    <row r="403" spans="1:2" x14ac:dyDescent="0.3">
      <c r="A403" s="1">
        <v>7</v>
      </c>
      <c r="B403" t="s">
        <v>132</v>
      </c>
    </row>
    <row r="404" spans="1:2" x14ac:dyDescent="0.3">
      <c r="A404" s="1">
        <v>8</v>
      </c>
      <c r="B404" t="s">
        <v>133</v>
      </c>
    </row>
    <row r="450" spans="2:40" x14ac:dyDescent="0.3">
      <c r="B450" t="str">
        <f>"ROIC Super Tree"</f>
        <v>ROIC Super Tree</v>
      </c>
    </row>
    <row r="452" spans="2:40" x14ac:dyDescent="0.3">
      <c r="AK452" t="str">
        <f>"Change in Gross Margin / Sales"</f>
        <v>Change in Gross Margin / Sales</v>
      </c>
    </row>
    <row r="453" spans="2:40" x14ac:dyDescent="0.3">
      <c r="X453" t="str">
        <f>"Gross Margin"</f>
        <v>Gross Margin</v>
      </c>
      <c r="AK453" t="str">
        <f>K476</f>
        <v>12-13</v>
      </c>
      <c r="AL453" t="str">
        <f>L476</f>
        <v>13-14</v>
      </c>
      <c r="AM453" t="str">
        <f>M476</f>
        <v>14-15</v>
      </c>
      <c r="AN453" t="str">
        <f>N476</f>
        <v>15-16</v>
      </c>
    </row>
    <row r="454" spans="2:40" x14ac:dyDescent="0.3">
      <c r="X454" t="str">
        <f>D476</f>
        <v>2012</v>
      </c>
      <c r="Y454" t="str">
        <f>E476</f>
        <v>2013</v>
      </c>
      <c r="Z454" t="str">
        <f>F476</f>
        <v>2014</v>
      </c>
      <c r="AA454" t="str">
        <f>G476</f>
        <v>2015</v>
      </c>
      <c r="AB454" t="str">
        <f>H476</f>
        <v>2016</v>
      </c>
      <c r="AK454">
        <f ca="1">Y455-X455</f>
        <v>8.1875706793603786E-2</v>
      </c>
      <c r="AL454">
        <f ca="1">Z455-Y455</f>
        <v>1.3381272387353649E-2</v>
      </c>
      <c r="AM454">
        <f ca="1">AA455-Z455</f>
        <v>0.37984312467771197</v>
      </c>
      <c r="AN454">
        <f ca="1">AB455-AA455</f>
        <v>-0.33967118756388237</v>
      </c>
    </row>
    <row r="455" spans="2:40" x14ac:dyDescent="0.3">
      <c r="X455">
        <f ca="1">IFERROR((INDIRECT("J" &amp; MATCH("Gross Income",B145:B403,0) +144))/(INDIRECT("J" &amp; MATCH("Sales/Revenue",B145:B403,0) +144)), IFERROR((1 - (INDIRECT("J" &amp; MATCH("Cost of Goods Sold*",B145:B403,0) +144))/(INDIRECT("J" &amp; MATCH("Sales/Revenue",B145:B403,0) +144))),(INDIRECT("J" &amp; MATCH("Operating Income",B145:B403,0) +144))/(INDIRECT("J" &amp; MATCH("Sales/Revenue",B145:B403,0) +144))))</f>
        <v>0.28447852157672271</v>
      </c>
      <c r="Y455">
        <f ca="1">IFERROR((INDIRECT("K" &amp; MATCH("Gross Income",B145:B403,0) +144))/(INDIRECT("K" &amp; MATCH("Sales/Revenue",B145:B403,0) +144)), IFERROR((1 - (INDIRECT("K" &amp; MATCH("Cost of Goods Sold*",B145:B403,0) +144))/(INDIRECT("K" &amp; MATCH("Sales/Revenue",B145:B403,0) +144))),(INDIRECT("K" &amp; MATCH("Operating Income",B145:B403,0) +144))/(INDIRECT("K" &amp; MATCH("Sales/Revenue",B145:B403,0) +144))))</f>
        <v>0.3663542283703265</v>
      </c>
      <c r="Z455">
        <f ca="1">IFERROR((INDIRECT("L" &amp; MATCH("Gross Income",B145:B403,0) +144))/(INDIRECT("L" &amp; MATCH("Sales/Revenue",B145:B403,0) +144)), IFERROR((1 - (INDIRECT("L" &amp; MATCH("Cost of Goods Sold*",B145:B403,0) +144))/(INDIRECT("L" &amp; MATCH("Sales/Revenue",B145:B403,0) +144))),(INDIRECT("L" &amp; MATCH("Operating Income",B145:B403,0) +144))/(INDIRECT("L" &amp; MATCH("Sales/Revenue",B145:B403,0) +144))))</f>
        <v>0.37973550075768014</v>
      </c>
      <c r="AA455">
        <f ca="1">IFERROR((INDIRECT("M" &amp; MATCH("Gross Income",B145:B403,0) +144))/(INDIRECT("M" &amp; MATCH("Sales/Revenue",B145:B403,0) +144)), IFERROR((1 - (INDIRECT("M" &amp; MATCH("Cost of Goods Sold*",B145:B403,0) +144))/(INDIRECT("M" &amp; MATCH("Sales/Revenue",B145:B403,0) +144))),(INDIRECT("M" &amp; MATCH("Operating Income",B145:B403,0) +144))/(INDIRECT("M" &amp; MATCH("Sales/Revenue",B145:B403,0) +144))))</f>
        <v>0.75957862543539212</v>
      </c>
      <c r="AB455">
        <f ca="1">IFERROR((INDIRECT("N" &amp; MATCH("Gross Income",B145:B403,0) +144))/(INDIRECT("N" &amp; MATCH("Sales/Revenue",B145:B403,0) +144)), IFERROR((1 - (INDIRECT("N" &amp; MATCH("Cost of Goods Sold*",B145:B403,0) +144))/(INDIRECT("N" &amp; MATCH("Sales/Revenue",B145:B403,0) +144))),(INDIRECT("N" &amp; MATCH("Operating Income",B145:B403,0) +144))/(INDIRECT("N" &amp; MATCH("Sales/Revenue",B145:B403,0) +144))))</f>
        <v>0.41990743787150975</v>
      </c>
      <c r="AK455" t="str">
        <f>"Max " &amp; AK452</f>
        <v>Max Change in Gross Margin / Sales</v>
      </c>
      <c r="AL455">
        <f ca="1">MAX(AK454:AN454)</f>
        <v>0.37984312467771197</v>
      </c>
    </row>
    <row r="456" spans="2:40" x14ac:dyDescent="0.3">
      <c r="X456" t="str">
        <f>"Max " &amp; X453</f>
        <v>Max Gross Margin</v>
      </c>
      <c r="Y456">
        <f ca="1">MAX(X455:AB455)</f>
        <v>0.75957862543539212</v>
      </c>
      <c r="AK456" t="str">
        <f>AK455 &amp; " Year"</f>
        <v>Max Change in Gross Margin / Sales Year</v>
      </c>
      <c r="AL456" t="str">
        <f ca="1">IF(MATCH(AL455,AK454:AN454,0)=1,AK453,IF(MATCH(AL455,AK454:AN454,0)=2,AL453,IF(MATCH(AL455,AK454:AN454,0)=3,AM453,AN453)))</f>
        <v>14-15</v>
      </c>
    </row>
    <row r="457" spans="2:40" x14ac:dyDescent="0.3">
      <c r="X457" t="str">
        <f>X456 &amp; " Year"</f>
        <v>Max Gross Margin Year</v>
      </c>
      <c r="Y457">
        <f ca="1">VALUE(X454)+MATCH(Y456,X455:AB455,0)-1</f>
        <v>2015</v>
      </c>
      <c r="AK457" t="str">
        <f>"Min " &amp; AK452</f>
        <v>Min Change in Gross Margin / Sales</v>
      </c>
      <c r="AL457">
        <f ca="1">MIN(AK454:AN454)</f>
        <v>-0.33967118756388237</v>
      </c>
    </row>
    <row r="458" spans="2:40" x14ac:dyDescent="0.3">
      <c r="X458" t="str">
        <f>"Min " &amp; X453</f>
        <v>Min Gross Margin</v>
      </c>
      <c r="Y458">
        <f ca="1">MIN(X455:AB455)</f>
        <v>0.28447852157672271</v>
      </c>
      <c r="AK458" t="str">
        <f>AK457 &amp; " Year"</f>
        <v>Min Change in Gross Margin / Sales Year</v>
      </c>
      <c r="AL458" t="str">
        <f ca="1">IF(MATCH(AL457,AK454:AN454,0)=1,AK453,IF(MATCH(AL457,AK454:AN454,0)=2,AL453,IF(MATCH(AL457,AK454:AN454,0)=3,AM453,AN453)))</f>
        <v>15-16</v>
      </c>
    </row>
    <row r="459" spans="2:40" x14ac:dyDescent="0.3">
      <c r="X459" t="str">
        <f>X458 &amp; " Year"</f>
        <v>Min Gross Margin Year</v>
      </c>
      <c r="Y459">
        <f ca="1">VALUE(X454)+MATCH(Y458,X455:AB455,0)-1</f>
        <v>2012</v>
      </c>
    </row>
    <row r="460" spans="2:40" x14ac:dyDescent="0.3">
      <c r="Q460" t="str">
        <f>"Operating Margin"</f>
        <v>Operating Margin</v>
      </c>
    </row>
    <row r="461" spans="2:40" x14ac:dyDescent="0.3">
      <c r="Q461" t="str">
        <f>D476</f>
        <v>2012</v>
      </c>
      <c r="R461" t="str">
        <f>E476</f>
        <v>2013</v>
      </c>
      <c r="S461" t="str">
        <f>F476</f>
        <v>2014</v>
      </c>
      <c r="T461" t="str">
        <f>G476</f>
        <v>2015</v>
      </c>
      <c r="U461" t="str">
        <f>H476</f>
        <v>2016</v>
      </c>
      <c r="X461" t="str">
        <f>"SGA / Sales"</f>
        <v>SGA / Sales</v>
      </c>
      <c r="AE461" t="str">
        <f>"Change in Operating Margin"</f>
        <v>Change in Operating Margin</v>
      </c>
      <c r="AK461" t="str">
        <f>"Change in SGA / Sales"</f>
        <v>Change in SGA / Sales</v>
      </c>
    </row>
    <row r="462" spans="2:40" x14ac:dyDescent="0.3">
      <c r="Q462">
        <f ca="1">X455-X463-X471</f>
        <v>5.4777351813624302E-2</v>
      </c>
      <c r="R462">
        <f ca="1">Y455-Y463-Y471</f>
        <v>8.167531969755043E-2</v>
      </c>
      <c r="S462">
        <f ca="1">Z455-Z463-Z471</f>
        <v>3.047940487670478E-2</v>
      </c>
      <c r="T462">
        <f ca="1">AA455-AA463-AA471</f>
        <v>-0.11146036870274392</v>
      </c>
      <c r="U462">
        <f ca="1">AB455-AB463-AB471</f>
        <v>7.347941479678044E-3</v>
      </c>
      <c r="X462" t="str">
        <f>D476</f>
        <v>2012</v>
      </c>
      <c r="Y462" t="str">
        <f>E476</f>
        <v>2013</v>
      </c>
      <c r="Z462" t="str">
        <f>F476</f>
        <v>2014</v>
      </c>
      <c r="AA462" t="str">
        <f>G476</f>
        <v>2015</v>
      </c>
      <c r="AB462" t="str">
        <f>H476</f>
        <v>2016</v>
      </c>
      <c r="AE462" t="str">
        <f>K476</f>
        <v>12-13</v>
      </c>
      <c r="AF462" t="str">
        <f>L476</f>
        <v>13-14</v>
      </c>
      <c r="AG462" t="str">
        <f>M476</f>
        <v>14-15</v>
      </c>
      <c r="AH462" t="str">
        <f>N476</f>
        <v>15-16</v>
      </c>
      <c r="AK462" t="str">
        <f>K476</f>
        <v>12-13</v>
      </c>
      <c r="AL462" t="str">
        <f>L476</f>
        <v>13-14</v>
      </c>
      <c r="AM462" t="str">
        <f>M476</f>
        <v>14-15</v>
      </c>
      <c r="AN462" t="str">
        <f>N476</f>
        <v>15-16</v>
      </c>
    </row>
    <row r="463" spans="2:40" x14ac:dyDescent="0.3">
      <c r="Q463" t="str">
        <f>"Max " &amp; Q460</f>
        <v>Max Operating Margin</v>
      </c>
      <c r="R463">
        <f ca="1">MAX(Q462:U462)</f>
        <v>8.167531969755043E-2</v>
      </c>
      <c r="X463">
        <f ca="1">(INDIRECT("J" &amp; MATCH("SG&amp;A Expense",B145:B403,0) +144))/(INDIRECT("J" &amp; MATCH("Sales/Revenue",B145:B403,0) +144))</f>
        <v>0.17315442838887252</v>
      </c>
      <c r="Y463">
        <f ca="1">(INDIRECT("K" &amp; MATCH("SG&amp;A Expense",B145:B403,0) +144))/(INDIRECT("K" &amp; MATCH("Sales/Revenue",B145:B403,0) +144))</f>
        <v>0.23542632147461584</v>
      </c>
      <c r="Z463">
        <f ca="1">(INDIRECT("L" &amp; MATCH("SG&amp;A Expense",B145:B403,0) +144))/(INDIRECT("L" &amp; MATCH("Sales/Revenue",B145:B403,0) +144))</f>
        <v>0.28609312577490015</v>
      </c>
      <c r="AA463">
        <f ca="1">(INDIRECT("M" &amp; MATCH("SG&amp;A Expense",B145:B403,0) +144))/(INDIRECT("M" &amp; MATCH("Sales/Revenue",B145:B403,0) +144))</f>
        <v>0.67912666723303028</v>
      </c>
      <c r="AB463">
        <f ca="1">(INDIRECT("N" &amp; MATCH("SG&amp;A Expense",B145:B403,0) +144))/(INDIRECT("N" &amp; MATCH("Sales/Revenue",B145:B403,0) +144))</f>
        <v>0.329165844135904</v>
      </c>
      <c r="AE463">
        <f ca="1">R462-Q462</f>
        <v>2.6897967883926129E-2</v>
      </c>
      <c r="AF463">
        <f ca="1">S462-R462</f>
        <v>-5.119591482084565E-2</v>
      </c>
      <c r="AG463">
        <f ca="1">T462-S462</f>
        <v>-0.1419397735794487</v>
      </c>
      <c r="AH463">
        <f ca="1">U462-T462</f>
        <v>0.11880831018242197</v>
      </c>
      <c r="AK463">
        <f ca="1">Y463-X463</f>
        <v>6.2271893085743324E-2</v>
      </c>
      <c r="AL463">
        <f ca="1">Z463-Y463</f>
        <v>5.0666804300284307E-2</v>
      </c>
      <c r="AM463">
        <f ca="1">AA463-Z463</f>
        <v>0.39303354145813013</v>
      </c>
      <c r="AN463">
        <f ca="1">AB463-AA463</f>
        <v>-0.34996082309712628</v>
      </c>
    </row>
    <row r="464" spans="2:40" x14ac:dyDescent="0.3">
      <c r="Q464" t="str">
        <f>Q463 &amp; " Year"</f>
        <v>Max Operating Margin Year</v>
      </c>
      <c r="R464">
        <f ca="1">VALUE(Q461)+MATCH(R463,Q462:U462,0)-1</f>
        <v>2013</v>
      </c>
      <c r="X464" t="str">
        <f>"Max " &amp; X461</f>
        <v>Max SGA / Sales</v>
      </c>
      <c r="Y464">
        <f ca="1">MAX(X463:AB463)</f>
        <v>0.67912666723303028</v>
      </c>
      <c r="AE464" t="str">
        <f>"Max " &amp; AE461</f>
        <v>Max Change in Operating Margin</v>
      </c>
      <c r="AF464">
        <f ca="1">MAX(AE463:AH463)</f>
        <v>0.11880831018242197</v>
      </c>
      <c r="AK464" t="str">
        <f>"Max " &amp; AK461</f>
        <v>Max Change in SGA / Sales</v>
      </c>
      <c r="AL464">
        <f ca="1">MAX(AK463:AN463)</f>
        <v>0.39303354145813013</v>
      </c>
    </row>
    <row r="465" spans="4:40" x14ac:dyDescent="0.3">
      <c r="J465" t="str">
        <f>"EOY Pretax ROIC"</f>
        <v>EOY Pretax ROIC</v>
      </c>
      <c r="Q465" t="str">
        <f>"Min " &amp; Q460</f>
        <v>Min Operating Margin</v>
      </c>
      <c r="R465">
        <f ca="1">MIN(Q462:U462)</f>
        <v>-0.11146036870274392</v>
      </c>
      <c r="X465" t="str">
        <f>X464 &amp; " Year"</f>
        <v>Max SGA / Sales Year</v>
      </c>
      <c r="Y465">
        <f ca="1">VALUE(X462)+MATCH(Y464,X463:AB463,0)-1</f>
        <v>2015</v>
      </c>
      <c r="AE465" t="str">
        <f>AE464 &amp; " Year"</f>
        <v>Max Change in Operating Margin Year</v>
      </c>
      <c r="AF465" t="str">
        <f ca="1">IF(MATCH(AF464,AE463:AH463,0)=1,AE462,IF(MATCH(AF464,AE463:AH463,0)=2,AF462,IF(MATCH(AF464,AE463:AH463,0)=3,AG462,AH462)))</f>
        <v>15-16</v>
      </c>
      <c r="AK465" t="str">
        <f>AK464 &amp; " Year"</f>
        <v>Max Change in SGA / Sales Year</v>
      </c>
      <c r="AL465" t="str">
        <f ca="1">IF(MATCH(AL464,AK463:AN463,0)=1,AK462,IF(MATCH(AL464,AK463:AN463,0)=2,AL462,IF(MATCH(AL464,AK463:AN463,0)=3,AM462,AN462)))</f>
        <v>14-15</v>
      </c>
    </row>
    <row r="466" spans="4:40" x14ac:dyDescent="0.3">
      <c r="J466" t="str">
        <f>D476</f>
        <v>2012</v>
      </c>
      <c r="K466" t="str">
        <f>E476</f>
        <v>2013</v>
      </c>
      <c r="L466" t="str">
        <f>F476</f>
        <v>2014</v>
      </c>
      <c r="M466" t="str">
        <f>G476</f>
        <v>2015</v>
      </c>
      <c r="N466" t="str">
        <f>H476</f>
        <v>2016</v>
      </c>
      <c r="Q466" t="str">
        <f>Q465 &amp; " Year"</f>
        <v>Min Operating Margin Year</v>
      </c>
      <c r="R466">
        <f ca="1">VALUE(Q461)+MATCH(R465,Q462:U462,0)-1</f>
        <v>2015</v>
      </c>
      <c r="X466" t="str">
        <f>"Min " &amp; X461</f>
        <v>Min SGA / Sales</v>
      </c>
      <c r="Y466">
        <f ca="1">MIN(X463:AB463)</f>
        <v>0.17315442838887252</v>
      </c>
      <c r="AE466" t="str">
        <f>"Min " &amp; AE461</f>
        <v>Min Change in Operating Margin</v>
      </c>
      <c r="AF466">
        <f ca="1">MIN(AE463:AH463)</f>
        <v>-0.1419397735794487</v>
      </c>
      <c r="AK466" t="str">
        <f>"Min " &amp; AK461</f>
        <v>Min Change in SGA / Sales</v>
      </c>
      <c r="AL466">
        <f ca="1">MIN(AK463:AN463)</f>
        <v>-0.34996082309712628</v>
      </c>
    </row>
    <row r="467" spans="4:40" x14ac:dyDescent="0.3">
      <c r="J467">
        <f ca="1">Q462*(1/Q490)</f>
        <v>4.3279872626305775E-2</v>
      </c>
      <c r="K467">
        <f ca="1">R462*(1/R490)</f>
        <v>6.86946837817244E-2</v>
      </c>
      <c r="L467">
        <f ca="1">S462*(1/S490)</f>
        <v>2.232705989202281E-2</v>
      </c>
      <c r="M467">
        <f ca="1">T462*(1/T490)</f>
        <v>-1.1598917905829504E-2</v>
      </c>
      <c r="N467">
        <f ca="1">U462*(1/U490)</f>
        <v>3.4706394264639026E-3</v>
      </c>
      <c r="X467" t="str">
        <f>X466 &amp; " Year"</f>
        <v>Min SGA / Sales Year</v>
      </c>
      <c r="Y467">
        <f ca="1">VALUE(X462)+MATCH(Y466,X463:AB463,0)-1</f>
        <v>2012</v>
      </c>
      <c r="AE467" t="str">
        <f>AE466 &amp; " Year"</f>
        <v>Min Change in Operating Margin Year</v>
      </c>
      <c r="AF467" t="str">
        <f ca="1">IF(MATCH(AF466,AE463:AH463,0)=1,AE462,IF(MATCH(AF466,AE463:AH463,0)=2,AF462,IF(MATCH(AF466,AE463:AH463,0)=3,AG462,AH462)))</f>
        <v>14-15</v>
      </c>
      <c r="AK467" t="str">
        <f>AK466 &amp; " Year"</f>
        <v>Min Change in SGA / Sales Year</v>
      </c>
      <c r="AL467" t="str">
        <f ca="1">IF(MATCH(AL466,AK463:AN463,0)=1,AK462,IF(MATCH(AL466,AK463:AN463,0)=2,AL462,IF(MATCH(AL466,AK463:AN463,0)=3,AM462,AN462)))</f>
        <v>15-16</v>
      </c>
    </row>
    <row r="468" spans="4:40" x14ac:dyDescent="0.3">
      <c r="J468" t="str">
        <f>"Max " &amp; J465</f>
        <v>Max EOY Pretax ROIC</v>
      </c>
      <c r="K468">
        <f ca="1">MAX(J467:N467)</f>
        <v>6.86946837817244E-2</v>
      </c>
    </row>
    <row r="469" spans="4:40" x14ac:dyDescent="0.3">
      <c r="J469" t="str">
        <f>J468 &amp; " Year"</f>
        <v>Max EOY Pretax ROIC Year</v>
      </c>
      <c r="K469">
        <f ca="1">VALUE(J466)+MATCH(K468,J467:N467,0)-1</f>
        <v>2013</v>
      </c>
      <c r="X469" t="str">
        <f>"Depreciation / Sales"</f>
        <v>Depreciation / Sales</v>
      </c>
    </row>
    <row r="470" spans="4:40" x14ac:dyDescent="0.3">
      <c r="J470" t="str">
        <f>"Min " &amp; J465</f>
        <v>Min EOY Pretax ROIC</v>
      </c>
      <c r="K470">
        <f ca="1">MIN(J467:N467)</f>
        <v>-1.1598917905829504E-2</v>
      </c>
      <c r="Q470" t="str">
        <f>"Change in EOY Pretax ROIC"</f>
        <v>Change in EOY Pretax ROIC</v>
      </c>
      <c r="X470" t="str">
        <f>D476</f>
        <v>2012</v>
      </c>
      <c r="Y470" t="str">
        <f>E476</f>
        <v>2013</v>
      </c>
      <c r="Z470" t="str">
        <f>F476</f>
        <v>2014</v>
      </c>
      <c r="AA470" t="str">
        <f>G476</f>
        <v>2015</v>
      </c>
      <c r="AB470" t="str">
        <f>H476</f>
        <v>2016</v>
      </c>
    </row>
    <row r="471" spans="4:40" x14ac:dyDescent="0.3">
      <c r="J471" t="str">
        <f>J470 &amp; " Year"</f>
        <v>Min EOY Pretax ROIC Year</v>
      </c>
      <c r="K471">
        <f ca="1">VALUE(J466)+MATCH(K470,J467:N467,0)-1</f>
        <v>2015</v>
      </c>
      <c r="Q471" t="str">
        <f>K476</f>
        <v>12-13</v>
      </c>
      <c r="R471" t="str">
        <f>L476</f>
        <v>13-14</v>
      </c>
      <c r="S471" t="str">
        <f>M476</f>
        <v>14-15</v>
      </c>
      <c r="T471" t="str">
        <f>N476</f>
        <v>15-16</v>
      </c>
      <c r="X471">
        <f ca="1">(INDIRECT("J" &amp; MATCH("Depreciation &amp; Amortization Expense",B145:B403,0) +144))/(INDIRECT("J" &amp; MATCH("Sales/Revenue",B145:B403,0) +144))</f>
        <v>5.6546741374225891E-2</v>
      </c>
      <c r="Y471">
        <f ca="1">(INDIRECT("K" &amp; MATCH("Depreciation &amp; Amortization Expense",B145:B403,0) +144))/(INDIRECT("K" &amp; MATCH("Sales/Revenue",B145:B403,0) +144))</f>
        <v>4.9252587198160218E-2</v>
      </c>
      <c r="Z471">
        <f ca="1">(INDIRECT("L" &amp; MATCH("Depreciation &amp; Amortization Expense",B145:B403,0) +144))/(INDIRECT("L" &amp; MATCH("Sales/Revenue",B145:B403,0) +144))</f>
        <v>6.3162970106075217E-2</v>
      </c>
      <c r="AA471">
        <f ca="1">(INDIRECT("M" &amp; MATCH("Depreciation &amp; Amortization Expense",B145:B403,0) +144))/(INDIRECT("M" &amp; MATCH("Sales/Revenue",B145:B403,0) +144))</f>
        <v>0.19191232690510576</v>
      </c>
      <c r="AB471">
        <f ca="1">(INDIRECT("N" &amp; MATCH("Depreciation &amp; Amortization Expense",B145:B403,0) +144))/(INDIRECT("N" &amp; MATCH("Sales/Revenue",B145:B403,0) +144))</f>
        <v>8.3393652255927708E-2</v>
      </c>
    </row>
    <row r="472" spans="4:40" x14ac:dyDescent="0.3">
      <c r="Q472">
        <f ca="1">K467-J467</f>
        <v>2.5414811155418625E-2</v>
      </c>
      <c r="R472">
        <f ca="1">L467-K467</f>
        <v>-4.6367623889701587E-2</v>
      </c>
      <c r="S472">
        <f ca="1">M467-L467</f>
        <v>-3.3925977797852315E-2</v>
      </c>
      <c r="T472">
        <f ca="1">N467-M467</f>
        <v>1.5069557332293405E-2</v>
      </c>
      <c r="X472" t="str">
        <f>"Max " &amp; X469</f>
        <v>Max Depreciation / Sales</v>
      </c>
      <c r="Y472">
        <f ca="1">MAX(X471:AB471)</f>
        <v>0.19191232690510576</v>
      </c>
      <c r="AK472" t="str">
        <f>"Change in Depreciation / Sales"</f>
        <v>Change in Depreciation / Sales</v>
      </c>
    </row>
    <row r="473" spans="4:40" x14ac:dyDescent="0.3">
      <c r="Q473" t="str">
        <f>"Max " &amp; Q470</f>
        <v>Max Change in EOY Pretax ROIC</v>
      </c>
      <c r="R473">
        <f ca="1">MAX(Q472:T472)</f>
        <v>2.5414811155418625E-2</v>
      </c>
      <c r="X473" t="str">
        <f>X472 &amp; " Year"</f>
        <v>Max Depreciation / Sales Year</v>
      </c>
      <c r="Y473">
        <f ca="1">VALUE(X470)+MATCH(Y472,X471:AB471,0)-1</f>
        <v>2015</v>
      </c>
      <c r="AK473" t="str">
        <f>K476</f>
        <v>12-13</v>
      </c>
      <c r="AL473" t="str">
        <f>L476</f>
        <v>13-14</v>
      </c>
      <c r="AM473" t="str">
        <f>M476</f>
        <v>14-15</v>
      </c>
      <c r="AN473" t="str">
        <f>N476</f>
        <v>15-16</v>
      </c>
    </row>
    <row r="474" spans="4:40" x14ac:dyDescent="0.3">
      <c r="Q474" t="str">
        <f>Q473 &amp; " Year"</f>
        <v>Max Change in EOY Pretax ROIC Year</v>
      </c>
      <c r="R474" t="str">
        <f ca="1">IF(MATCH(R473,Q472:T472,0)=1,Q471,IF(MATCH(R473,Q472:T472,0)=2,R471,IF(MATCH(R473,Q472:T472,0)=3,S471,T471)))</f>
        <v>12-13</v>
      </c>
      <c r="X474" t="str">
        <f>"Min " &amp; X469</f>
        <v>Min Depreciation / Sales</v>
      </c>
      <c r="Y474">
        <f ca="1">MIN(X471:AB471)</f>
        <v>4.9252587198160218E-2</v>
      </c>
      <c r="AK474">
        <f ca="1">Y471-X471</f>
        <v>-7.2941541760656731E-3</v>
      </c>
      <c r="AL474">
        <f ca="1">Z471-Y471</f>
        <v>1.3910382907914999E-2</v>
      </c>
      <c r="AM474">
        <f ca="1">AA471-Z471</f>
        <v>0.12874935679903055</v>
      </c>
      <c r="AN474">
        <f ca="1">AB471-AA471</f>
        <v>-0.10851867464917805</v>
      </c>
    </row>
    <row r="475" spans="4:40" x14ac:dyDescent="0.3">
      <c r="D475" t="str">
        <f>"EOY ROIC"</f>
        <v>EOY ROIC</v>
      </c>
      <c r="K475" t="str">
        <f>"Change in EOY ROIC"</f>
        <v>Change in EOY ROIC</v>
      </c>
      <c r="Q475" t="str">
        <f>"Min " &amp; Q470</f>
        <v>Min Change in EOY Pretax ROIC</v>
      </c>
      <c r="R475">
        <f ca="1">MIN(Q472:T472)</f>
        <v>-4.6367623889701587E-2</v>
      </c>
      <c r="X475" t="str">
        <f>X474 &amp; " Year"</f>
        <v>Min Depreciation / Sales Year</v>
      </c>
      <c r="Y475">
        <f ca="1">VALUE(X470)+MATCH(Y474,X471:AB471,0)-1</f>
        <v>2013</v>
      </c>
      <c r="AK475" t="str">
        <f>"Max " &amp; AK472</f>
        <v>Max Change in Depreciation / Sales</v>
      </c>
      <c r="AL475">
        <f ca="1">MAX(AK474:AN474)</f>
        <v>0.12874935679903055</v>
      </c>
    </row>
    <row r="476" spans="4:40" x14ac:dyDescent="0.3">
      <c r="D476" t="str">
        <f>C144</f>
        <v>2012</v>
      </c>
      <c r="E476" t="str">
        <f>D144</f>
        <v>2013</v>
      </c>
      <c r="F476" t="str">
        <f>E144</f>
        <v>2014</v>
      </c>
      <c r="G476" t="str">
        <f>F144</f>
        <v>2015</v>
      </c>
      <c r="H476" t="str">
        <f>G144</f>
        <v>2016</v>
      </c>
      <c r="K476" t="str">
        <f>RIGHT(D476,2) &amp; "-" &amp; RIGHT(E476,2)</f>
        <v>12-13</v>
      </c>
      <c r="L476" t="str">
        <f>RIGHT(E476,2) &amp; "-" &amp; RIGHT(F476,2)</f>
        <v>13-14</v>
      </c>
      <c r="M476" t="str">
        <f>RIGHT(F476,2) &amp; "-" &amp; RIGHT(G476,2)</f>
        <v>14-15</v>
      </c>
      <c r="N476" t="str">
        <f>RIGHT(G476,2) &amp; "-" &amp; RIGHT(H476,2)</f>
        <v>15-16</v>
      </c>
      <c r="Q476" t="str">
        <f>Q475 &amp; " Year"</f>
        <v>Min Change in EOY Pretax ROIC Year</v>
      </c>
      <c r="R476" t="str">
        <f ca="1">IF(MATCH(R475,Q472:T472,0)=1,Q471,IF(MATCH(R475,Q472:T472,0)=2,R471,IF(MATCH(R475,Q472:T472,0)=3,S471,T471)))</f>
        <v>13-14</v>
      </c>
      <c r="AK476" t="str">
        <f>AK475 &amp; " Year"</f>
        <v>Max Change in Depreciation / Sales Year</v>
      </c>
      <c r="AL476" t="str">
        <f ca="1">IF(MATCH(AL475,AK474:AN474,0)=1,AK473,IF(MATCH(AL475,AK474:AN474,0)=2,AL473,IF(MATCH(AL475,AK474:AN474,0)=3,AM473,AN473)))</f>
        <v>14-15</v>
      </c>
    </row>
    <row r="477" spans="4:40" x14ac:dyDescent="0.3">
      <c r="D477">
        <f ca="1">J467*(1-J487)</f>
        <v>2.5981762064233124E-2</v>
      </c>
      <c r="E477">
        <f ca="1">K467*(1-K487)</f>
        <v>3.7389031547492201E-2</v>
      </c>
      <c r="F477">
        <f ca="1">L467*(1-L487)</f>
        <v>3.4197629433925507E-2</v>
      </c>
      <c r="G477">
        <f ca="1">M467*(1-M487)</f>
        <v>-8.5103299677930597E-3</v>
      </c>
      <c r="H477">
        <f ca="1">N467*(1-N487)</f>
        <v>1.7875097797953182E-3</v>
      </c>
      <c r="K477">
        <f ca="1">E477-D477</f>
        <v>1.1407269483259076E-2</v>
      </c>
      <c r="L477">
        <f ca="1">F477-E477</f>
        <v>-3.1914021135666937E-3</v>
      </c>
      <c r="M477">
        <f ca="1">G477-F477</f>
        <v>-4.2707959401718565E-2</v>
      </c>
      <c r="N477">
        <f ca="1">H477-G477</f>
        <v>1.0297839747588378E-2</v>
      </c>
      <c r="AK477" t="str">
        <f>"Min " &amp; AK472</f>
        <v>Min Change in Depreciation / Sales</v>
      </c>
      <c r="AL477">
        <f ca="1">MIN(AK474:AN474)</f>
        <v>-0.10851867464917805</v>
      </c>
    </row>
    <row r="478" spans="4:40" x14ac:dyDescent="0.3">
      <c r="D478" t="str">
        <f>"Max " &amp; D475</f>
        <v>Max EOY ROIC</v>
      </c>
      <c r="E478">
        <f ca="1">MAX(D477:H477)</f>
        <v>3.7389031547492201E-2</v>
      </c>
      <c r="K478" t="str">
        <f>"Max " &amp; K475</f>
        <v>Max Change in EOY ROIC</v>
      </c>
      <c r="L478">
        <f ca="1">MAX(K477:N477)</f>
        <v>1.1407269483259076E-2</v>
      </c>
      <c r="AK478" t="str">
        <f>AK477 &amp; " Year"</f>
        <v>Min Change in Depreciation / Sales Year</v>
      </c>
      <c r="AL478" t="str">
        <f ca="1">IF(MATCH(AL477,AK474:AN474,0)=1,AK473,IF(MATCH(AL477,AK474:AN474,0)=2,AL473,IF(MATCH(AL477,AK474:AN474,0)=3,AM473,AN473)))</f>
        <v>15-16</v>
      </c>
    </row>
    <row r="479" spans="4:40" x14ac:dyDescent="0.3">
      <c r="D479" t="str">
        <f>D478 &amp; " Year"</f>
        <v>Max EOY ROIC Year</v>
      </c>
      <c r="E479">
        <f ca="1">VALUE(D476)+MATCH(E478,D477:H477,0)-1</f>
        <v>2013</v>
      </c>
      <c r="K479" t="str">
        <f>K478 &amp; " Year"</f>
        <v>Max Change in EOY ROIC Year</v>
      </c>
      <c r="L479" t="str">
        <f ca="1">IF(MATCH(L478,K477:N477,0)=1,K476,IF(MATCH(L478,K477:N477,0)=2,L476,IF(MATCH(L478,K477:N477,0)=3,M476,N476)))</f>
        <v>12-13</v>
      </c>
      <c r="Q479" t="str">
        <f>"Change in Cash Tax Rate"</f>
        <v>Change in Cash Tax Rate</v>
      </c>
    </row>
    <row r="480" spans="4:40" x14ac:dyDescent="0.3">
      <c r="D480" t="str">
        <f>"Min " &amp; D475</f>
        <v>Min EOY ROIC</v>
      </c>
      <c r="E480">
        <f ca="1">MIN(D477:H477)</f>
        <v>-8.5103299677930597E-3</v>
      </c>
      <c r="K480" t="str">
        <f>"Min " &amp; K475</f>
        <v>Min Change in EOY ROIC</v>
      </c>
      <c r="L480">
        <f ca="1">MIN(K477:N477)</f>
        <v>-4.2707959401718565E-2</v>
      </c>
      <c r="Q480" t="str">
        <f>K476</f>
        <v>12-13</v>
      </c>
      <c r="R480" t="str">
        <f>L476</f>
        <v>13-14</v>
      </c>
      <c r="S480" t="str">
        <f>M476</f>
        <v>14-15</v>
      </c>
      <c r="T480" t="str">
        <f>N476</f>
        <v>15-16</v>
      </c>
    </row>
    <row r="481" spans="4:40" x14ac:dyDescent="0.3">
      <c r="D481" t="str">
        <f>D480 &amp; " Year"</f>
        <v>Min EOY ROIC Year</v>
      </c>
      <c r="E481">
        <f ca="1">VALUE(D476)+MATCH(E480,D477:H477,0)-1</f>
        <v>2015</v>
      </c>
      <c r="K481" t="str">
        <f>K480 &amp; " Year"</f>
        <v>Min Change in EOY ROIC Year</v>
      </c>
      <c r="L481" t="str">
        <f ca="1">IF(MATCH(L480,K477:N477,0)=1,K476,IF(MATCH(L480,K477:N477,0)=2,L476,IF(MATCH(L480,K477:N477,0)=3,M476,N476)))</f>
        <v>14-15</v>
      </c>
      <c r="Q481">
        <f ca="1">K487-J487</f>
        <v>5.604135919459835E-2</v>
      </c>
      <c r="R481">
        <f ca="1">L487-K487</f>
        <v>-0.9873889997379155</v>
      </c>
      <c r="S481">
        <f ca="1">M487-L487</f>
        <v>0.79794980549723304</v>
      </c>
      <c r="T481">
        <f ca="1">N487-M487</f>
        <v>0.21867998526575805</v>
      </c>
      <c r="X481" t="str">
        <f>"Op WC / Sales"</f>
        <v>Op WC / Sales</v>
      </c>
    </row>
    <row r="482" spans="4:40" x14ac:dyDescent="0.3">
      <c r="Q482" t="str">
        <f>"Max " &amp; Q479</f>
        <v>Max Change in Cash Tax Rate</v>
      </c>
      <c r="R482">
        <f ca="1">MAX(Q481:T481)</f>
        <v>0.79794980549723304</v>
      </c>
      <c r="X482" t="str">
        <f>D476</f>
        <v>2012</v>
      </c>
      <c r="Y482" t="str">
        <f>E476</f>
        <v>2013</v>
      </c>
      <c r="Z482" t="str">
        <f>F476</f>
        <v>2014</v>
      </c>
      <c r="AA482" t="str">
        <f>G476</f>
        <v>2015</v>
      </c>
      <c r="AB482" t="str">
        <f>H476</f>
        <v>2016</v>
      </c>
      <c r="AK482" t="str">
        <f>"Change in Op WC / Sales"</f>
        <v>Change in Op WC / Sales</v>
      </c>
    </row>
    <row r="483" spans="4:40" x14ac:dyDescent="0.3">
      <c r="Q483" t="str">
        <f>Q482 &amp; " Year"</f>
        <v>Max Change in Cash Tax Rate Year</v>
      </c>
      <c r="R483" t="str">
        <f ca="1">IF(MATCH(R482,Q481:T481,0)=1,Q480,IF(MATCH(R482,Q481:T481,0)=2,R480,IF(MATCH(R482,Q481:T481,0)=3,S480,T480)))</f>
        <v>14-15</v>
      </c>
      <c r="X483">
        <f ca="1">(INDIRECT("J" &amp; MATCH("Total Current Assets",B145:B403,0) +144) - INDIRECT("J" &amp; MATCH("Total Current Liabilities",B145:B403,0) +144))/(INDIRECT("J" &amp; MATCH("Sales/Revenue",B145:B403,0) +144))</f>
        <v>0.35481175661063602</v>
      </c>
      <c r="Y483">
        <f ca="1">(INDIRECT("K" &amp; MATCH("Total Current Assets",B145:B403,0) +144) - INDIRECT("K" &amp; MATCH("Total Current Liabilities",B145:B403,0) +144))/(INDIRECT("K" &amp; MATCH("Sales/Revenue",B145:B403,0) +144))</f>
        <v>0.24270880518484964</v>
      </c>
      <c r="Z483">
        <f ca="1">(INDIRECT("L" &amp; MATCH("Total Current Assets",B145:B403,0) +144) - INDIRECT("L" &amp; MATCH("Total Current Liabilities",B145:B403,0) +144))/(INDIRECT("L" &amp; MATCH("Sales/Revenue",B145:B403,0) +144))</f>
        <v>0.52217936354869821</v>
      </c>
      <c r="AA483">
        <f ca="1">(INDIRECT("M" &amp; MATCH("Total Current Assets",B145:B403,0) +144) - INDIRECT("M" &amp; MATCH("Total Current Liabilities",B145:B403,0) +144))/(INDIRECT("M" &amp; MATCH("Sales/Revenue",B145:B403,0) +144))</f>
        <v>1.4831365219607511</v>
      </c>
      <c r="AB483">
        <f ca="1">(INDIRECT("N" &amp; MATCH("Total Current Assets",B145:B403,0) +144) - INDIRECT("N" &amp; MATCH("Total Current Liabilities",B145:B403,0) +144))/(INDIRECT("N" &amp; MATCH("Sales/Revenue",B145:B403,0) +144))</f>
        <v>9.5369700160119322E-2</v>
      </c>
      <c r="AK483" t="str">
        <f>K476</f>
        <v>12-13</v>
      </c>
      <c r="AL483" t="str">
        <f>L476</f>
        <v>13-14</v>
      </c>
      <c r="AM483" t="str">
        <f>M476</f>
        <v>14-15</v>
      </c>
      <c r="AN483" t="str">
        <f>N476</f>
        <v>15-16</v>
      </c>
    </row>
    <row r="484" spans="4:40" x14ac:dyDescent="0.3">
      <c r="Q484" t="str">
        <f>"Min " &amp; Q479</f>
        <v>Min Change in Cash Tax Rate</v>
      </c>
      <c r="R484">
        <f ca="1">MIN(Q481:T481)</f>
        <v>-0.9873889997379155</v>
      </c>
      <c r="X484" t="str">
        <f>"Max " &amp; X481</f>
        <v>Max Op WC / Sales</v>
      </c>
      <c r="Y484">
        <f ca="1">MAX(X483:AB483)</f>
        <v>1.4831365219607511</v>
      </c>
      <c r="AK484">
        <f ca="1">Y483-X483</f>
        <v>-0.11210295142578638</v>
      </c>
      <c r="AL484">
        <f ca="1">Z483-Y483</f>
        <v>0.2794705583638486</v>
      </c>
      <c r="AM484">
        <f ca="1">AA483-Z483</f>
        <v>0.96095715841205287</v>
      </c>
      <c r="AN484">
        <f ca="1">AB483-AA483</f>
        <v>-1.3877668218006318</v>
      </c>
    </row>
    <row r="485" spans="4:40" x14ac:dyDescent="0.3">
      <c r="J485" t="str">
        <f>"Cash Tax Rate"</f>
        <v>Cash Tax Rate</v>
      </c>
      <c r="Q485" t="str">
        <f>Q484 &amp; " Year"</f>
        <v>Min Change in Cash Tax Rate Year</v>
      </c>
      <c r="R485" t="str">
        <f ca="1">IF(MATCH(R484,Q481:T481,0)=1,Q480,IF(MATCH(R484,Q481:T481,0)=2,R480,IF(MATCH(R484,Q481:T481,0)=3,S480,T480)))</f>
        <v>13-14</v>
      </c>
      <c r="X485" t="str">
        <f>X484 &amp; " Year"</f>
        <v>Max Op WC / Sales Year</v>
      </c>
      <c r="Y485">
        <f ca="1">VALUE(X482)+MATCH(Y484,X483:AB483,0)-1</f>
        <v>2015</v>
      </c>
      <c r="AK485" t="str">
        <f>"Max " &amp; AK482</f>
        <v>Max Change in Op WC / Sales</v>
      </c>
      <c r="AL485">
        <f ca="1">MAX(AK484:AN484)</f>
        <v>0.96095715841205287</v>
      </c>
    </row>
    <row r="486" spans="4:40" x14ac:dyDescent="0.3">
      <c r="J486" t="str">
        <f>D476</f>
        <v>2012</v>
      </c>
      <c r="K486" t="str">
        <f>E476</f>
        <v>2013</v>
      </c>
      <c r="L486" t="str">
        <f>F476</f>
        <v>2014</v>
      </c>
      <c r="M486" t="str">
        <f>G476</f>
        <v>2015</v>
      </c>
      <c r="N486" t="str">
        <f>H476</f>
        <v>2016</v>
      </c>
      <c r="X486" t="str">
        <f>"Min " &amp; X481</f>
        <v>Min Op WC / Sales</v>
      </c>
      <c r="Y486">
        <f ca="1">MIN(X483:AB483)</f>
        <v>9.5369700160119322E-2</v>
      </c>
      <c r="AK486" t="str">
        <f>AK485 &amp; " Year"</f>
        <v>Max Change in Op WC / Sales Year</v>
      </c>
      <c r="AL486" t="str">
        <f ca="1">IF(MATCH(AL485,AK484:AN484,0)=1,AK483,IF(MATCH(AL485,AK484:AN484,0)=2,AL483,IF(MATCH(AL485,AK484:AN484,0)=3,AM483,AN483)))</f>
        <v>14-15</v>
      </c>
    </row>
    <row r="487" spans="4:40" x14ac:dyDescent="0.3">
      <c r="J487">
        <f ca="1">(INDIRECT("J" &amp; MATCH("Income Tax",B145:B403,0) +144))/(INDIRECT("J" &amp; MATCH("Pretax Income",B145:B403,0) +144))</f>
        <v>0.3996802557953637</v>
      </c>
      <c r="K487">
        <f ca="1">(INDIRECT("K" &amp; MATCH("Income Tax",B145:B403,0) +144))/(INDIRECT("K" &amp; MATCH("Pretax Income",B145:B403,0) +144))</f>
        <v>0.45572161498996205</v>
      </c>
      <c r="L487">
        <f ca="1">(INDIRECT("L" &amp; MATCH("Income Tax",B145:B403,0) +144))/(INDIRECT("L" &amp; MATCH("Pretax Income",B145:B403,0) +144))</f>
        <v>-0.5316673847479535</v>
      </c>
      <c r="M487">
        <f ca="1">(INDIRECT("M" &amp; MATCH("Income Tax",B145:B403,0) +144))/(INDIRECT("M" &amp; MATCH("Pretax Income",B145:B403,0) +144))</f>
        <v>0.26628242074927955</v>
      </c>
      <c r="N487">
        <f ca="1">(INDIRECT("N" &amp; MATCH("Income Tax",B145:B403,0) +144))/(INDIRECT("N" &amp; MATCH("Pretax Income",B145:B403,0) +144))</f>
        <v>0.48496240601503759</v>
      </c>
      <c r="X487" t="str">
        <f>X486 &amp; " Year"</f>
        <v>Min Op WC / Sales Year</v>
      </c>
      <c r="Y487">
        <f ca="1">VALUE(X482)+MATCH(Y486,X483:AB483,0)-1</f>
        <v>2016</v>
      </c>
      <c r="AK487" t="str">
        <f>"Min " &amp; AK482</f>
        <v>Min Change in Op WC / Sales</v>
      </c>
      <c r="AL487">
        <f ca="1">MIN(AK484:AN484)</f>
        <v>-1.3877668218006318</v>
      </c>
    </row>
    <row r="488" spans="4:40" x14ac:dyDescent="0.3">
      <c r="J488" t="str">
        <f>"Max " &amp; J485</f>
        <v>Max Cash Tax Rate</v>
      </c>
      <c r="K488">
        <f ca="1">MAX(J487:N487)</f>
        <v>0.48496240601503759</v>
      </c>
      <c r="Q488" t="str">
        <f>"Invested Capital / Sales"</f>
        <v>Invested Capital / Sales</v>
      </c>
      <c r="AK488" t="str">
        <f>AK487 &amp; " Year"</f>
        <v>Min Change in Op WC / Sales Year</v>
      </c>
      <c r="AL488" t="str">
        <f ca="1">IF(MATCH(AL487,AK484:AN484,0)=1,AK483,IF(MATCH(AL487,AK484:AN484,0)=2,AL483,IF(MATCH(AL487,AK484:AN484,0)=3,AM483,AN483)))</f>
        <v>15-16</v>
      </c>
    </row>
    <row r="489" spans="4:40" x14ac:dyDescent="0.3">
      <c r="J489" t="str">
        <f>J488 &amp; " Year"</f>
        <v>Max Cash Tax Rate Year</v>
      </c>
      <c r="K489">
        <f ca="1">VALUE(J486)+MATCH(K488,J487:N487,0)-1</f>
        <v>2016</v>
      </c>
      <c r="Q489" t="str">
        <f>D476</f>
        <v>2012</v>
      </c>
      <c r="R489" t="str">
        <f>E476</f>
        <v>2013</v>
      </c>
      <c r="S489" t="str">
        <f>F476</f>
        <v>2014</v>
      </c>
      <c r="T489" t="str">
        <f>G476</f>
        <v>2015</v>
      </c>
      <c r="U489" t="str">
        <f>H476</f>
        <v>2016</v>
      </c>
      <c r="X489" t="str">
        <f>"PPE / Sales"</f>
        <v>PPE / Sales</v>
      </c>
    </row>
    <row r="490" spans="4:40" x14ac:dyDescent="0.3">
      <c r="J490" t="str">
        <f>"Min " &amp; J485</f>
        <v>Min Cash Tax Rate</v>
      </c>
      <c r="K490">
        <f ca="1">MIN(J487:N487)</f>
        <v>-0.5316673847479535</v>
      </c>
      <c r="Q490">
        <f ca="1">SUM(X483,X491,X499)</f>
        <v>1.2656541826403225</v>
      </c>
      <c r="R490">
        <f ca="1">SUM(Y483,Y491,Y499)</f>
        <v>1.1889612878497509</v>
      </c>
      <c r="S490">
        <f ca="1">SUM(Z483,Z491,Z499)</f>
        <v>1.36513293842127</v>
      </c>
      <c r="T490">
        <f ca="1">SUM(AA483,AA491,AA499)</f>
        <v>9.6095488913431328</v>
      </c>
      <c r="U490">
        <f ca="1">SUM(AB483,AB491,AB499)</f>
        <v>2.1171722489087759</v>
      </c>
      <c r="X490" t="str">
        <f>D476</f>
        <v>2012</v>
      </c>
      <c r="Y490" t="str">
        <f>E476</f>
        <v>2013</v>
      </c>
      <c r="Z490" t="str">
        <f>F476</f>
        <v>2014</v>
      </c>
      <c r="AA490" t="str">
        <f>G476</f>
        <v>2015</v>
      </c>
      <c r="AB490" t="str">
        <f>H476</f>
        <v>2016</v>
      </c>
      <c r="AE490" t="str">
        <f>"Change in Invested Capital / Sales"</f>
        <v>Change in Invested Capital / Sales</v>
      </c>
      <c r="AK490" t="str">
        <f>"Change in PPE / Sales"</f>
        <v>Change in PPE / Sales</v>
      </c>
    </row>
    <row r="491" spans="4:40" x14ac:dyDescent="0.3">
      <c r="J491" t="str">
        <f>J490 &amp; " Year"</f>
        <v>Min Cash Tax Rate Year</v>
      </c>
      <c r="K491">
        <f ca="1">VALUE(J486)+MATCH(K490,J487:N487,0)-1</f>
        <v>2014</v>
      </c>
      <c r="Q491" t="str">
        <f>"Max " &amp; Q488</f>
        <v>Max Invested Capital / Sales</v>
      </c>
      <c r="R491">
        <f ca="1">MAX(Q490:U490)</f>
        <v>9.6095488913431328</v>
      </c>
      <c r="X491">
        <f ca="1">(INDIRECT("J" &amp; MATCH("Net Property, Plant &amp; Equipment",B145:B403,0) +144))/(INDIRECT("J" &amp; MATCH("Sales/Revenue",B145:B403,0) +144))</f>
        <v>1.8504865821291655E-2</v>
      </c>
      <c r="Y491">
        <f ca="1">(INDIRECT("K" &amp; MATCH("Net Property, Plant &amp; Equipment",B145:B403,0) +144))/(INDIRECT("K" &amp; MATCH("Sales/Revenue",B145:B403,0) +144))</f>
        <v>2.8067180041116416E-2</v>
      </c>
      <c r="Z491">
        <f ca="1">(INDIRECT("L" &amp; MATCH("Net Property, Plant &amp; Equipment",B145:B403,0) +144))/(INDIRECT("L" &amp; MATCH("Sales/Revenue",B145:B403,0) +144))</f>
        <v>2.7448684391789501E-2</v>
      </c>
      <c r="AA491">
        <f ca="1">(INDIRECT("M" &amp; MATCH("Net Property, Plant &amp; Equipment",B145:B403,0) +144))/(INDIRECT("M" &amp; MATCH("Sales/Revenue",B145:B403,0) +144))</f>
        <v>9.6083595276527059E-2</v>
      </c>
      <c r="AB491">
        <f ca="1">(INDIRECT("N" &amp; MATCH("Net Property, Plant &amp; Equipment",B145:B403,0) +144))/(INDIRECT("N" &amp; MATCH("Sales/Revenue",B145:B403,0) +144))</f>
        <v>2.3776622579017789E-2</v>
      </c>
      <c r="AE491" t="str">
        <f>K476</f>
        <v>12-13</v>
      </c>
      <c r="AF491" t="str">
        <f>L476</f>
        <v>13-14</v>
      </c>
      <c r="AG491" t="str">
        <f>M476</f>
        <v>14-15</v>
      </c>
      <c r="AH491" t="str">
        <f>N476</f>
        <v>15-16</v>
      </c>
      <c r="AK491" t="str">
        <f>K476</f>
        <v>12-13</v>
      </c>
      <c r="AL491" t="str">
        <f>L476</f>
        <v>13-14</v>
      </c>
      <c r="AM491" t="str">
        <f>M476</f>
        <v>14-15</v>
      </c>
      <c r="AN491" t="str">
        <f>N476</f>
        <v>15-16</v>
      </c>
    </row>
    <row r="492" spans="4:40" x14ac:dyDescent="0.3">
      <c r="Q492" t="str">
        <f>Q491 &amp; " Year"</f>
        <v>Max Invested Capital / Sales Year</v>
      </c>
      <c r="R492">
        <f ca="1">VALUE(Q489)+MATCH(R491,Q490:U490,0)-1</f>
        <v>2015</v>
      </c>
      <c r="X492" t="str">
        <f>"Max " &amp; X489</f>
        <v>Max PPE / Sales</v>
      </c>
      <c r="Y492">
        <f ca="1">MAX(X491:AB491)</f>
        <v>9.6083595276527059E-2</v>
      </c>
      <c r="AE492">
        <f ca="1">R490-Q490</f>
        <v>-7.669289479057162E-2</v>
      </c>
      <c r="AF492">
        <f ca="1">S490-R490</f>
        <v>0.17617165057151918</v>
      </c>
      <c r="AG492">
        <f ca="1">T490-S490</f>
        <v>8.2444159529218624</v>
      </c>
      <c r="AH492">
        <f ca="1">U490-T490</f>
        <v>-7.4923766424343565</v>
      </c>
      <c r="AK492">
        <f ca="1">Y491-X491</f>
        <v>9.5623142198247614E-3</v>
      </c>
      <c r="AL492">
        <f ca="1">Z491-Y491</f>
        <v>-6.1849564932691531E-4</v>
      </c>
      <c r="AM492">
        <f ca="1">AA491-Z491</f>
        <v>6.8634910884737554E-2</v>
      </c>
      <c r="AN492">
        <f ca="1">AB491-AA491</f>
        <v>-7.230697269750927E-2</v>
      </c>
    </row>
    <row r="493" spans="4:40" x14ac:dyDescent="0.3">
      <c r="Q493" t="str">
        <f>"Min " &amp; Q488</f>
        <v>Min Invested Capital / Sales</v>
      </c>
      <c r="R493">
        <f ca="1">MIN(Q490:U490)</f>
        <v>1.1889612878497509</v>
      </c>
      <c r="X493" t="str">
        <f>X492 &amp; " Year"</f>
        <v>Max PPE / Sales Year</v>
      </c>
      <c r="Y493">
        <f ca="1">VALUE(X490)+MATCH(Y492,X491:AB491,0)-1</f>
        <v>2015</v>
      </c>
      <c r="AE493" t="str">
        <f>"Max " &amp; AE490</f>
        <v>Max Change in Invested Capital / Sales</v>
      </c>
      <c r="AF493">
        <f ca="1">MAX(AE492:AH492)</f>
        <v>8.2444159529218624</v>
      </c>
      <c r="AK493" t="str">
        <f>"Max " &amp; AK490</f>
        <v>Max Change in PPE / Sales</v>
      </c>
      <c r="AL493">
        <f ca="1">MAX(AK492:AN492)</f>
        <v>6.8634910884737554E-2</v>
      </c>
    </row>
    <row r="494" spans="4:40" x14ac:dyDescent="0.3">
      <c r="Q494" t="str">
        <f>Q493 &amp; " Year"</f>
        <v>Min Invested Capital / Sales Year</v>
      </c>
      <c r="R494">
        <f ca="1">VALUE(Q489)+MATCH(R493,Q490:U490,0)-1</f>
        <v>2013</v>
      </c>
      <c r="X494" t="str">
        <f>"Min " &amp; X489</f>
        <v>Min PPE / Sales</v>
      </c>
      <c r="Y494">
        <f ca="1">MIN(X491:AB491)</f>
        <v>1.8504865821291655E-2</v>
      </c>
      <c r="AE494" t="str">
        <f>AE493 &amp; " Year"</f>
        <v>Max Change in Invested Capital / Sales Year</v>
      </c>
      <c r="AF494" t="str">
        <f ca="1">IF(MATCH(AF493,AE492:AH492,0)=1,AE491,IF(MATCH(AF493,AE492:AH492,0)=2,AF491,IF(MATCH(AF493,AE492:AH492,0)=3,AG491,AH491)))</f>
        <v>14-15</v>
      </c>
      <c r="AK494" t="str">
        <f>AK493 &amp; " Year"</f>
        <v>Max Change in PPE / Sales Year</v>
      </c>
      <c r="AL494" t="str">
        <f ca="1">IF(MATCH(AL493,AK492:AN492,0)=1,AK491,IF(MATCH(AL493,AK492:AN492,0)=2,AL491,IF(MATCH(AL493,AK492:AN492,0)=3,AM491,AN491)))</f>
        <v>14-15</v>
      </c>
    </row>
    <row r="495" spans="4:40" x14ac:dyDescent="0.3">
      <c r="X495" t="str">
        <f>X494 &amp; " Year"</f>
        <v>Min PPE / Sales Year</v>
      </c>
      <c r="Y495">
        <f ca="1">VALUE(X490)+MATCH(Y494,X491:AB491,0)-1</f>
        <v>2012</v>
      </c>
      <c r="AE495" t="str">
        <f>"Min " &amp; AE490</f>
        <v>Min Change in Invested Capital / Sales</v>
      </c>
      <c r="AF495">
        <f ca="1">MIN(AE492:AH492)</f>
        <v>-7.4923766424343565</v>
      </c>
      <c r="AK495" t="str">
        <f>"Min " &amp; AK490</f>
        <v>Min Change in PPE / Sales</v>
      </c>
      <c r="AL495">
        <f ca="1">MIN(AK492:AN492)</f>
        <v>-7.230697269750927E-2</v>
      </c>
    </row>
    <row r="496" spans="4:40" x14ac:dyDescent="0.3">
      <c r="AE496" t="str">
        <f>AE495 &amp; " Year"</f>
        <v>Min Change in Invested Capital / Sales Year</v>
      </c>
      <c r="AF496" t="str">
        <f ca="1">IF(MATCH(AF495,AE492:AH492,0)=1,AE491,IF(MATCH(AF495,AE492:AH492,0)=2,AF491,IF(MATCH(AF495,AE492:AH492,0)=3,AG491,AH491)))</f>
        <v>15-16</v>
      </c>
      <c r="AK496" t="str">
        <f>AK495 &amp; " Year"</f>
        <v>Min Change in PPE / Sales Year</v>
      </c>
      <c r="AL496" t="str">
        <f ca="1">IF(MATCH(AL495,AK492:AN492,0)=1,AK491,IF(MATCH(AL495,AK492:AN492,0)=2,AL491,IF(MATCH(AL495,AK492:AN492,0)=3,AM491,AN491)))</f>
        <v>15-16</v>
      </c>
    </row>
    <row r="497" spans="3:40" x14ac:dyDescent="0.3">
      <c r="X497" t="str">
        <f>"Intangibles / Sales"</f>
        <v>Intangibles / Sales</v>
      </c>
    </row>
    <row r="498" spans="3:40" x14ac:dyDescent="0.3">
      <c r="X498" t="str">
        <f>D476</f>
        <v>2012</v>
      </c>
      <c r="Y498" t="str">
        <f>E476</f>
        <v>2013</v>
      </c>
      <c r="Z498" t="str">
        <f>F476</f>
        <v>2014</v>
      </c>
      <c r="AA498" t="str">
        <f>G476</f>
        <v>2015</v>
      </c>
      <c r="AB498" t="str">
        <f>H476</f>
        <v>2016</v>
      </c>
      <c r="AK498" t="str">
        <f>"Change in Intagibles / Sales"</f>
        <v>Change in Intagibles / Sales</v>
      </c>
    </row>
    <row r="499" spans="3:40" x14ac:dyDescent="0.3">
      <c r="X499">
        <f ca="1">(INDIRECT("J" &amp; MATCH("Intangible Assets",B145:B403,0) +144))/(INDIRECT("J" &amp; MATCH("Sales/Revenue",B145:B403,0) +144))</f>
        <v>0.89233756020839472</v>
      </c>
      <c r="Y499">
        <f ca="1">(INDIRECT("K" &amp; MATCH("Intangible Assets",B145:B403,0) +144))/(INDIRECT("K" &amp; MATCH("Sales/Revenue",B145:B403,0) +144))</f>
        <v>0.91818530262378484</v>
      </c>
      <c r="Z499">
        <f ca="1">(INDIRECT("L" &amp; MATCH("Intangible Assets",B145:B403,0) +144))/(INDIRECT("L" &amp; MATCH("Sales/Revenue",B145:B403,0) +144))</f>
        <v>0.81550489048078245</v>
      </c>
      <c r="AA499">
        <f ca="1">(INDIRECT("M" &amp; MATCH("Intangible Assets",B145:B403,0) +144))/(INDIRECT("M" &amp; MATCH("Sales/Revenue",B145:B403,0) +144))</f>
        <v>8.030328774105854</v>
      </c>
      <c r="AB499">
        <f ca="1">(INDIRECT("N" &amp; MATCH("Intangible Assets",B145:B403,0) +144))/(INDIRECT("N" &amp; MATCH("Sales/Revenue",B145:B403,0) +144))</f>
        <v>1.9980259261696387</v>
      </c>
      <c r="AK499" t="str">
        <f>K476</f>
        <v>12-13</v>
      </c>
      <c r="AL499" t="str">
        <f>L476</f>
        <v>13-14</v>
      </c>
      <c r="AM499" t="str">
        <f>M476</f>
        <v>14-15</v>
      </c>
      <c r="AN499" t="str">
        <f>N476</f>
        <v>15-16</v>
      </c>
    </row>
    <row r="500" spans="3:40" x14ac:dyDescent="0.3">
      <c r="C500" t="s">
        <v>4949</v>
      </c>
      <c r="X500" t="str">
        <f>"Max " &amp; X497</f>
        <v>Max Intangibles / Sales</v>
      </c>
      <c r="Y500">
        <f ca="1">MAX(X499:AB499)</f>
        <v>8.030328774105854</v>
      </c>
      <c r="AK500">
        <f ca="1">Y499-X499</f>
        <v>2.5847742415390118E-2</v>
      </c>
      <c r="AL500">
        <f ca="1">Z499-Y499</f>
        <v>-0.10268041214300239</v>
      </c>
      <c r="AM500">
        <f ca="1">AA499-Z499</f>
        <v>7.2148238836250718</v>
      </c>
      <c r="AN500">
        <f ca="1">AB499-AA499</f>
        <v>-6.0323028479362151</v>
      </c>
    </row>
    <row r="501" spans="3:40" x14ac:dyDescent="0.3">
      <c r="C501" t="s">
        <v>6182</v>
      </c>
      <c r="X501" t="str">
        <f>X500 &amp; " Year"</f>
        <v>Max Intangibles / Sales Year</v>
      </c>
      <c r="Y501">
        <f ca="1">VALUE(X498)+MATCH(Y500,X499:AB499,0)-1</f>
        <v>2015</v>
      </c>
      <c r="AK501" t="str">
        <f>"Max " &amp; AK498</f>
        <v>Max Change in Intagibles / Sales</v>
      </c>
      <c r="AL501">
        <f ca="1">MAX(AK500:AN500)</f>
        <v>7.2148238836250718</v>
      </c>
    </row>
    <row r="502" spans="3:40" x14ac:dyDescent="0.3">
      <c r="C502" t="s">
        <v>1069</v>
      </c>
      <c r="X502" t="str">
        <f>"Min " &amp; X497</f>
        <v>Min Intangibles / Sales</v>
      </c>
      <c r="Y502">
        <f ca="1">MIN(X499:AB499)</f>
        <v>0.81550489048078245</v>
      </c>
      <c r="AK502" t="str">
        <f>AK501 &amp; " Year"</f>
        <v>Max Change in Intagibles / Sales Year</v>
      </c>
      <c r="AL502" t="str">
        <f ca="1">IF(MATCH(AL501,AK500:AN500,0)=1,AK499,IF(MATCH(AL501,AK500:AN500,0)=2,AL499,IF(MATCH(AL501,AK500:AN500,0)=3,AM499,AN499)))</f>
        <v>14-15</v>
      </c>
    </row>
    <row r="503" spans="3:40" x14ac:dyDescent="0.3">
      <c r="C503" t="s">
        <v>1783</v>
      </c>
      <c r="X503" t="str">
        <f>X502 &amp; " Year"</f>
        <v>Min Intangibles / Sales Year</v>
      </c>
      <c r="Y503">
        <f ca="1">VALUE(X498)+MATCH(Y502,X499:AB499,0)-1</f>
        <v>2014</v>
      </c>
      <c r="AK503" t="str">
        <f>"Min " &amp; AK498</f>
        <v>Min Change in Intagibles / Sales</v>
      </c>
      <c r="AL503">
        <f ca="1">MIN(AK500:AN500)</f>
        <v>-6.0323028479362151</v>
      </c>
    </row>
    <row r="504" spans="3:40" x14ac:dyDescent="0.3">
      <c r="C504" t="s">
        <v>11378</v>
      </c>
      <c r="AK504" t="str">
        <f>AK503 &amp; " Year"</f>
        <v>Min Change in Intagibles / Sales Year</v>
      </c>
      <c r="AL504" t="str">
        <f ca="1">IF(MATCH(AL503,AK500:AN500,0)=1,AK499,IF(MATCH(AL503,AK500:AN500,0)=2,AL499,IF(MATCH(AL503,AK500:AN500,0)=3,AM499,AN499)))</f>
        <v>15-16</v>
      </c>
    </row>
    <row r="505" spans="3:40" x14ac:dyDescent="0.3">
      <c r="C505" t="s">
        <v>1074</v>
      </c>
    </row>
    <row r="506" spans="3:40" x14ac:dyDescent="0.3">
      <c r="C506" t="s">
        <v>7545</v>
      </c>
    </row>
    <row r="507" spans="3:40" x14ac:dyDescent="0.3">
      <c r="C507" t="s">
        <v>1071</v>
      </c>
    </row>
    <row r="508" spans="3:40" x14ac:dyDescent="0.3">
      <c r="C508" t="s">
        <v>3148</v>
      </c>
    </row>
    <row r="509" spans="3:40" x14ac:dyDescent="0.3">
      <c r="C509" t="s">
        <v>8163</v>
      </c>
    </row>
    <row r="515" spans="2:41" x14ac:dyDescent="0.3">
      <c r="B515" t="str">
        <f ca="1">IF(ISNUMBER(FIND("Max",IFERROR(SUBSTITUTE("worksheet.write('" &amp; CELL("address",B450) &amp; "','" &amp; _xlfn.FORMULATEXT(B450) &amp; "')","$",""),""))), IFERROR(SUBSTITUTE("worksheet.write('" &amp; CELL("address",B450) &amp; "','" &amp; _xlfn.FORMULATEXT(B450) &amp; "')","$",""),""),"")</f>
        <v/>
      </c>
      <c r="C515" t="str">
        <f t="shared" ref="C515:AN515" ca="1" si="45">IFERROR(SUBSTITUTE("worksheet.write('" &amp; CELL("address",C450) &amp; "','" &amp; _xlfn.FORMULATEXT(C450) &amp; "')","$",""),"")</f>
        <v/>
      </c>
      <c r="D515" t="str">
        <f t="shared" ca="1" si="45"/>
        <v/>
      </c>
      <c r="E515" t="str">
        <f t="shared" ca="1" si="45"/>
        <v/>
      </c>
      <c r="F515" t="str">
        <f t="shared" ca="1" si="45"/>
        <v/>
      </c>
      <c r="G515" t="str">
        <f t="shared" ca="1" si="45"/>
        <v/>
      </c>
      <c r="H515" t="str">
        <f t="shared" ca="1" si="45"/>
        <v/>
      </c>
      <c r="I515" t="str">
        <f t="shared" ca="1" si="45"/>
        <v/>
      </c>
      <c r="J515" t="str">
        <f t="shared" ca="1" si="45"/>
        <v/>
      </c>
      <c r="K515" t="str">
        <f t="shared" ca="1" si="45"/>
        <v/>
      </c>
      <c r="L515" t="str">
        <f t="shared" ca="1" si="45"/>
        <v/>
      </c>
      <c r="M515" t="str">
        <f t="shared" ca="1" si="45"/>
        <v/>
      </c>
      <c r="N515" t="str">
        <f t="shared" ca="1" si="45"/>
        <v/>
      </c>
      <c r="O515" t="str">
        <f t="shared" ca="1" si="45"/>
        <v/>
      </c>
      <c r="P515" t="str">
        <f t="shared" ca="1" si="45"/>
        <v/>
      </c>
      <c r="Q515" t="str">
        <f t="shared" ca="1" si="45"/>
        <v/>
      </c>
      <c r="R515" t="str">
        <f t="shared" ca="1" si="45"/>
        <v/>
      </c>
      <c r="S515" t="str">
        <f t="shared" ca="1" si="45"/>
        <v/>
      </c>
      <c r="T515" t="str">
        <f t="shared" ca="1" si="45"/>
        <v/>
      </c>
      <c r="U515" t="str">
        <f t="shared" ca="1" si="45"/>
        <v/>
      </c>
      <c r="V515" t="str">
        <f t="shared" ref="V515:AO515" ca="1" si="46">IF(OR(ISNUMBER(FIND("Max",IFERROR(SUBSTITUTE("worksheet.write('" &amp; CELL("address",V450) &amp; "','" &amp; _xlfn.FORMULATEXT(V450) &amp; "')","$",""),""))),ISNUMBER(FIND("Year",IFERROR(SUBSTITUTE("worksheet.write('" &amp; CELL("address",V450) &amp; "','" &amp; _xlfn.FORMULATEXT(V450) &amp; "')","$",""),""))),ISNUMBER(FIND("Min",IFERROR(SUBSTITUTE("worksheet.write('" &amp; CELL("address",V450) &amp; "','" &amp; _xlfn.FORMULATEXT(V450) &amp; "')","$",""),""))),ISNUMBER(FIND("Max",IFERROR(SUBSTITUTE("worksheet.write('" &amp; CELL("address",U450) &amp; "','" &amp; _xlfn.FORMULATEXT(U450) &amp; "')","$",""),""))),ISNUMBER(FIND("Year",IFERROR(SUBSTITUTE("worksheet.write('" &amp; CELL("address",U450) &amp; "','" &amp; _xlfn.FORMULATEXT(U450) &amp; "')","$",""),""))),ISNUMBER(FIND("Min",IFERROR(SUBSTITUTE("worksheet.write('" &amp; CELL("address",U450) &amp; "','" &amp; _xlfn.FORMULATEXT(U450) &amp; "')","$",""),"")))), IFERROR(SUBSTITUTE("worksheet.write('" &amp; CELL("address",V450) &amp; "','" &amp; _xlfn.FORMULATEXT(V450) &amp; "')","$",""),""),"")</f>
        <v/>
      </c>
      <c r="W515" t="str">
        <f t="shared" ca="1" si="46"/>
        <v/>
      </c>
      <c r="X515" t="str">
        <f t="shared" ca="1" si="46"/>
        <v/>
      </c>
      <c r="Y515" t="str">
        <f t="shared" ca="1" si="46"/>
        <v/>
      </c>
      <c r="Z515" t="str">
        <f t="shared" ca="1" si="46"/>
        <v/>
      </c>
      <c r="AA515" t="str">
        <f t="shared" ca="1" si="46"/>
        <v/>
      </c>
      <c r="AB515" t="str">
        <f t="shared" ca="1" si="46"/>
        <v/>
      </c>
      <c r="AC515" t="str">
        <f t="shared" ca="1" si="46"/>
        <v/>
      </c>
      <c r="AD515" t="str">
        <f t="shared" ca="1" si="46"/>
        <v/>
      </c>
      <c r="AE515" t="str">
        <f t="shared" ca="1" si="46"/>
        <v/>
      </c>
      <c r="AF515" t="str">
        <f t="shared" ca="1" si="46"/>
        <v/>
      </c>
      <c r="AG515" t="str">
        <f t="shared" ca="1" si="46"/>
        <v/>
      </c>
      <c r="AH515" t="str">
        <f t="shared" ca="1" si="46"/>
        <v/>
      </c>
      <c r="AI515" t="str">
        <f t="shared" ca="1" si="46"/>
        <v/>
      </c>
      <c r="AJ515" t="str">
        <f t="shared" ca="1" si="46"/>
        <v/>
      </c>
      <c r="AK515" t="str">
        <f t="shared" ca="1" si="46"/>
        <v/>
      </c>
      <c r="AL515" t="str">
        <f t="shared" ca="1" si="46"/>
        <v/>
      </c>
      <c r="AM515" t="str">
        <f t="shared" ca="1" si="46"/>
        <v/>
      </c>
      <c r="AN515" t="str">
        <f t="shared" ca="1" si="46"/>
        <v/>
      </c>
      <c r="AO515" t="str">
        <f t="shared" ca="1" si="46"/>
        <v/>
      </c>
    </row>
    <row r="516" spans="2:41" x14ac:dyDescent="0.3">
      <c r="B516" t="str">
        <f t="shared" ref="B516:AN516" ca="1" si="47">IFERROR(SUBSTITUTE("worksheet.write('" &amp; CELL("address",B451) &amp; "','" &amp; _xlfn.FORMULATEXT(B451) &amp; "')","$",""),"")</f>
        <v/>
      </c>
      <c r="C516" t="str">
        <f t="shared" ca="1" si="47"/>
        <v/>
      </c>
      <c r="D516" t="str">
        <f t="shared" ca="1" si="47"/>
        <v/>
      </c>
      <c r="E516" t="str">
        <f t="shared" ca="1" si="47"/>
        <v/>
      </c>
      <c r="F516" t="str">
        <f t="shared" ca="1" si="47"/>
        <v/>
      </c>
      <c r="G516" t="str">
        <f t="shared" ca="1" si="47"/>
        <v/>
      </c>
      <c r="H516" t="str">
        <f t="shared" ca="1" si="47"/>
        <v/>
      </c>
      <c r="I516" t="str">
        <f t="shared" ca="1" si="47"/>
        <v/>
      </c>
      <c r="J516" t="str">
        <f t="shared" ca="1" si="47"/>
        <v/>
      </c>
      <c r="K516" t="str">
        <f t="shared" ca="1" si="47"/>
        <v/>
      </c>
      <c r="L516" t="str">
        <f t="shared" ca="1" si="47"/>
        <v/>
      </c>
      <c r="M516" t="str">
        <f t="shared" ca="1" si="47"/>
        <v/>
      </c>
      <c r="N516" t="str">
        <f t="shared" ca="1" si="47"/>
        <v/>
      </c>
      <c r="O516" t="str">
        <f t="shared" ca="1" si="47"/>
        <v/>
      </c>
      <c r="P516" t="str">
        <f t="shared" ca="1" si="47"/>
        <v/>
      </c>
      <c r="Q516" t="str">
        <f t="shared" ca="1" si="47"/>
        <v/>
      </c>
      <c r="R516" t="str">
        <f t="shared" ca="1" si="47"/>
        <v/>
      </c>
      <c r="S516" t="str">
        <f t="shared" ca="1" si="47"/>
        <v/>
      </c>
      <c r="T516" t="str">
        <f t="shared" ca="1" si="47"/>
        <v/>
      </c>
      <c r="U516" t="str">
        <f t="shared" ca="1" si="47"/>
        <v/>
      </c>
      <c r="V516" t="str">
        <f t="shared" ref="V516:AO516" ca="1" si="48">IF(OR(ISNUMBER(FIND("Max",IFERROR(SUBSTITUTE("worksheet.write('" &amp; CELL("address",V451) &amp; "','" &amp; _xlfn.FORMULATEXT(V451) &amp; "')","$",""),""))),ISNUMBER(FIND("Year",IFERROR(SUBSTITUTE("worksheet.write('" &amp; CELL("address",V451) &amp; "','" &amp; _xlfn.FORMULATEXT(V451) &amp; "')","$",""),""))),ISNUMBER(FIND("Min",IFERROR(SUBSTITUTE("worksheet.write('" &amp; CELL("address",V451) &amp; "','" &amp; _xlfn.FORMULATEXT(V451) &amp; "')","$",""),""))),ISNUMBER(FIND("Max",IFERROR(SUBSTITUTE("worksheet.write('" &amp; CELL("address",U451) &amp; "','" &amp; _xlfn.FORMULATEXT(U451) &amp; "')","$",""),""))),ISNUMBER(FIND("Year",IFERROR(SUBSTITUTE("worksheet.write('" &amp; CELL("address",U451) &amp; "','" &amp; _xlfn.FORMULATEXT(U451) &amp; "')","$",""),""))),ISNUMBER(FIND("Min",IFERROR(SUBSTITUTE("worksheet.write('" &amp; CELL("address",U451) &amp; "','" &amp; _xlfn.FORMULATEXT(U451) &amp; "')","$",""),"")))), IFERROR(SUBSTITUTE("worksheet.write('" &amp; CELL("address",V451) &amp; "','" &amp; _xlfn.FORMULATEXT(V451) &amp; "')","$",""),""),"")</f>
        <v/>
      </c>
      <c r="W516" t="str">
        <f t="shared" ca="1" si="48"/>
        <v/>
      </c>
      <c r="X516" t="str">
        <f t="shared" ca="1" si="48"/>
        <v/>
      </c>
      <c r="Y516" t="str">
        <f t="shared" ca="1" si="48"/>
        <v/>
      </c>
      <c r="Z516" t="str">
        <f t="shared" ca="1" si="48"/>
        <v/>
      </c>
      <c r="AA516" t="str">
        <f t="shared" ca="1" si="48"/>
        <v/>
      </c>
      <c r="AB516" t="str">
        <f t="shared" ca="1" si="48"/>
        <v/>
      </c>
      <c r="AC516" t="str">
        <f t="shared" ca="1" si="48"/>
        <v/>
      </c>
      <c r="AD516" t="str">
        <f t="shared" ca="1" si="48"/>
        <v/>
      </c>
      <c r="AE516" t="str">
        <f t="shared" ca="1" si="48"/>
        <v/>
      </c>
      <c r="AF516" t="str">
        <f t="shared" ca="1" si="48"/>
        <v/>
      </c>
      <c r="AG516" t="str">
        <f t="shared" ca="1" si="48"/>
        <v/>
      </c>
      <c r="AH516" t="str">
        <f t="shared" ca="1" si="48"/>
        <v/>
      </c>
      <c r="AI516" t="str">
        <f t="shared" ca="1" si="48"/>
        <v/>
      </c>
      <c r="AJ516" t="str">
        <f t="shared" ca="1" si="48"/>
        <v/>
      </c>
      <c r="AK516" t="str">
        <f t="shared" ca="1" si="48"/>
        <v/>
      </c>
      <c r="AL516" t="str">
        <f t="shared" ca="1" si="48"/>
        <v/>
      </c>
      <c r="AM516" t="str">
        <f t="shared" ca="1" si="48"/>
        <v/>
      </c>
      <c r="AN516" t="str">
        <f t="shared" ca="1" si="48"/>
        <v/>
      </c>
      <c r="AO516" t="str">
        <f t="shared" ca="1" si="48"/>
        <v/>
      </c>
    </row>
    <row r="517" spans="2:41" x14ac:dyDescent="0.3">
      <c r="B517" t="str">
        <f t="shared" ref="B517:AN517" ca="1" si="49">IFERROR(SUBSTITUTE("worksheet.write('" &amp; CELL("address",B452) &amp; "','" &amp; _xlfn.FORMULATEXT(B452) &amp; "')","$",""),"")</f>
        <v/>
      </c>
      <c r="C517" t="str">
        <f t="shared" ca="1" si="49"/>
        <v/>
      </c>
      <c r="D517" t="str">
        <f t="shared" ca="1" si="49"/>
        <v/>
      </c>
      <c r="E517" t="str">
        <f t="shared" ca="1" si="49"/>
        <v/>
      </c>
      <c r="F517" t="str">
        <f t="shared" ca="1" si="49"/>
        <v/>
      </c>
      <c r="G517" t="str">
        <f t="shared" ca="1" si="49"/>
        <v/>
      </c>
      <c r="H517" t="str">
        <f t="shared" ca="1" si="49"/>
        <v/>
      </c>
      <c r="I517" t="str">
        <f t="shared" ca="1" si="49"/>
        <v/>
      </c>
      <c r="J517" t="str">
        <f t="shared" ca="1" si="49"/>
        <v/>
      </c>
      <c r="K517" t="str">
        <f t="shared" ca="1" si="49"/>
        <v/>
      </c>
      <c r="L517" t="str">
        <f t="shared" ca="1" si="49"/>
        <v/>
      </c>
      <c r="M517" t="str">
        <f t="shared" ca="1" si="49"/>
        <v/>
      </c>
      <c r="N517" t="str">
        <f t="shared" ca="1" si="49"/>
        <v/>
      </c>
      <c r="O517" t="str">
        <f t="shared" ca="1" si="49"/>
        <v/>
      </c>
      <c r="P517" t="str">
        <f t="shared" ca="1" si="49"/>
        <v/>
      </c>
      <c r="Q517" t="str">
        <f t="shared" ca="1" si="49"/>
        <v/>
      </c>
      <c r="R517" t="str">
        <f t="shared" ca="1" si="49"/>
        <v/>
      </c>
      <c r="S517" t="str">
        <f t="shared" ca="1" si="49"/>
        <v/>
      </c>
      <c r="T517" t="str">
        <f t="shared" ca="1" si="49"/>
        <v/>
      </c>
      <c r="U517" t="str">
        <f t="shared" ca="1" si="49"/>
        <v/>
      </c>
      <c r="V517" t="str">
        <f t="shared" ref="V517:AO517" ca="1" si="50">IF(OR(ISNUMBER(FIND("Max",IFERROR(SUBSTITUTE("worksheet.write('" &amp; CELL("address",V452) &amp; "','" &amp; _xlfn.FORMULATEXT(V452) &amp; "')","$",""),""))),ISNUMBER(FIND("Year",IFERROR(SUBSTITUTE("worksheet.write('" &amp; CELL("address",V452) &amp; "','" &amp; _xlfn.FORMULATEXT(V452) &amp; "')","$",""),""))),ISNUMBER(FIND("Min",IFERROR(SUBSTITUTE("worksheet.write('" &amp; CELL("address",V452) &amp; "','" &amp; _xlfn.FORMULATEXT(V452) &amp; "')","$",""),""))),ISNUMBER(FIND("Max",IFERROR(SUBSTITUTE("worksheet.write('" &amp; CELL("address",U452) &amp; "','" &amp; _xlfn.FORMULATEXT(U452) &amp; "')","$",""),""))),ISNUMBER(FIND("Year",IFERROR(SUBSTITUTE("worksheet.write('" &amp; CELL("address",U452) &amp; "','" &amp; _xlfn.FORMULATEXT(U452) &amp; "')","$",""),""))),ISNUMBER(FIND("Min",IFERROR(SUBSTITUTE("worksheet.write('" &amp; CELL("address",U452) &amp; "','" &amp; _xlfn.FORMULATEXT(U452) &amp; "')","$",""),"")))), IFERROR(SUBSTITUTE("worksheet.write('" &amp; CELL("address",V452) &amp; "','" &amp; _xlfn.FORMULATEXT(V452) &amp; "')","$",""),""),"")</f>
        <v/>
      </c>
      <c r="W517" t="str">
        <f t="shared" ca="1" si="50"/>
        <v/>
      </c>
      <c r="X517" t="str">
        <f t="shared" ca="1" si="50"/>
        <v/>
      </c>
      <c r="Y517" t="str">
        <f t="shared" ca="1" si="50"/>
        <v/>
      </c>
      <c r="Z517" t="str">
        <f t="shared" ca="1" si="50"/>
        <v/>
      </c>
      <c r="AA517" t="str">
        <f t="shared" ca="1" si="50"/>
        <v/>
      </c>
      <c r="AB517" t="str">
        <f t="shared" ca="1" si="50"/>
        <v/>
      </c>
      <c r="AC517" t="str">
        <f t="shared" ca="1" si="50"/>
        <v/>
      </c>
      <c r="AD517" t="str">
        <f t="shared" ca="1" si="50"/>
        <v/>
      </c>
      <c r="AE517" t="str">
        <f t="shared" ca="1" si="50"/>
        <v/>
      </c>
      <c r="AF517" t="str">
        <f t="shared" ca="1" si="50"/>
        <v/>
      </c>
      <c r="AG517" t="str">
        <f t="shared" ca="1" si="50"/>
        <v/>
      </c>
      <c r="AH517" t="str">
        <f t="shared" ca="1" si="50"/>
        <v/>
      </c>
      <c r="AI517" t="str">
        <f t="shared" ca="1" si="50"/>
        <v/>
      </c>
      <c r="AJ517" t="str">
        <f t="shared" ca="1" si="50"/>
        <v/>
      </c>
      <c r="AK517" t="str">
        <f t="shared" ca="1" si="50"/>
        <v/>
      </c>
      <c r="AL517" t="str">
        <f t="shared" ca="1" si="50"/>
        <v/>
      </c>
      <c r="AM517" t="str">
        <f t="shared" ca="1" si="50"/>
        <v/>
      </c>
      <c r="AN517" t="str">
        <f t="shared" ca="1" si="50"/>
        <v/>
      </c>
      <c r="AO517" t="str">
        <f t="shared" ca="1" si="50"/>
        <v/>
      </c>
    </row>
    <row r="518" spans="2:41" x14ac:dyDescent="0.3">
      <c r="B518" t="str">
        <f t="shared" ref="B518:AN518" ca="1" si="51">IFERROR(SUBSTITUTE("worksheet.write('" &amp; CELL("address",B453) &amp; "','" &amp; _xlfn.FORMULATEXT(B453) &amp; "')","$",""),"")</f>
        <v/>
      </c>
      <c r="C518" t="str">
        <f t="shared" ca="1" si="51"/>
        <v/>
      </c>
      <c r="D518" t="str">
        <f t="shared" ca="1" si="51"/>
        <v/>
      </c>
      <c r="E518" t="str">
        <f t="shared" ca="1" si="51"/>
        <v/>
      </c>
      <c r="F518" t="str">
        <f t="shared" ca="1" si="51"/>
        <v/>
      </c>
      <c r="G518" t="str">
        <f t="shared" ca="1" si="51"/>
        <v/>
      </c>
      <c r="H518" t="str">
        <f t="shared" ca="1" si="51"/>
        <v/>
      </c>
      <c r="I518" t="str">
        <f t="shared" ca="1" si="51"/>
        <v/>
      </c>
      <c r="J518" t="str">
        <f t="shared" ca="1" si="51"/>
        <v/>
      </c>
      <c r="K518" t="str">
        <f t="shared" ca="1" si="51"/>
        <v/>
      </c>
      <c r="L518" t="str">
        <f t="shared" ca="1" si="51"/>
        <v/>
      </c>
      <c r="M518" t="str">
        <f t="shared" ca="1" si="51"/>
        <v/>
      </c>
      <c r="N518" t="str">
        <f t="shared" ca="1" si="51"/>
        <v/>
      </c>
      <c r="O518" t="str">
        <f t="shared" ca="1" si="51"/>
        <v/>
      </c>
      <c r="P518" t="str">
        <f t="shared" ca="1" si="51"/>
        <v/>
      </c>
      <c r="Q518" t="str">
        <f t="shared" ca="1" si="51"/>
        <v/>
      </c>
      <c r="R518" t="str">
        <f t="shared" ca="1" si="51"/>
        <v/>
      </c>
      <c r="S518" t="str">
        <f t="shared" ca="1" si="51"/>
        <v/>
      </c>
      <c r="T518" t="str">
        <f t="shared" ca="1" si="51"/>
        <v/>
      </c>
      <c r="U518" t="str">
        <f t="shared" ca="1" si="51"/>
        <v/>
      </c>
      <c r="V518" t="str">
        <f t="shared" ref="V518:AO518" ca="1" si="52">IF(OR(ISNUMBER(FIND("Max",IFERROR(SUBSTITUTE("worksheet.write('" &amp; CELL("address",V453) &amp; "','" &amp; _xlfn.FORMULATEXT(V453) &amp; "')","$",""),""))),ISNUMBER(FIND("Year",IFERROR(SUBSTITUTE("worksheet.write('" &amp; CELL("address",V453) &amp; "','" &amp; _xlfn.FORMULATEXT(V453) &amp; "')","$",""),""))),ISNUMBER(FIND("Min",IFERROR(SUBSTITUTE("worksheet.write('" &amp; CELL("address",V453) &amp; "','" &amp; _xlfn.FORMULATEXT(V453) &amp; "')","$",""),""))),ISNUMBER(FIND("Max",IFERROR(SUBSTITUTE("worksheet.write('" &amp; CELL("address",U453) &amp; "','" &amp; _xlfn.FORMULATEXT(U453) &amp; "')","$",""),""))),ISNUMBER(FIND("Year",IFERROR(SUBSTITUTE("worksheet.write('" &amp; CELL("address",U453) &amp; "','" &amp; _xlfn.FORMULATEXT(U453) &amp; "')","$",""),""))),ISNUMBER(FIND("Min",IFERROR(SUBSTITUTE("worksheet.write('" &amp; CELL("address",U453) &amp; "','" &amp; _xlfn.FORMULATEXT(U453) &amp; "')","$",""),"")))), IFERROR(SUBSTITUTE("worksheet.write('" &amp; CELL("address",V453) &amp; "','" &amp; _xlfn.FORMULATEXT(V453) &amp; "')","$",""),""),"")</f>
        <v/>
      </c>
      <c r="W518" t="str">
        <f t="shared" ca="1" si="52"/>
        <v/>
      </c>
      <c r="X518" t="str">
        <f t="shared" ca="1" si="52"/>
        <v/>
      </c>
      <c r="Y518" t="str">
        <f t="shared" ca="1" si="52"/>
        <v/>
      </c>
      <c r="Z518" t="str">
        <f t="shared" ca="1" si="52"/>
        <v/>
      </c>
      <c r="AA518" t="str">
        <f t="shared" ca="1" si="52"/>
        <v/>
      </c>
      <c r="AB518" t="str">
        <f t="shared" ca="1" si="52"/>
        <v/>
      </c>
      <c r="AC518" t="str">
        <f t="shared" ca="1" si="52"/>
        <v/>
      </c>
      <c r="AD518" t="str">
        <f t="shared" ca="1" si="52"/>
        <v/>
      </c>
      <c r="AE518" t="str">
        <f t="shared" ca="1" si="52"/>
        <v/>
      </c>
      <c r="AF518" t="str">
        <f t="shared" ca="1" si="52"/>
        <v/>
      </c>
      <c r="AG518" t="str">
        <f t="shared" ca="1" si="52"/>
        <v/>
      </c>
      <c r="AH518" t="str">
        <f t="shared" ca="1" si="52"/>
        <v/>
      </c>
      <c r="AI518" t="str">
        <f t="shared" ca="1" si="52"/>
        <v/>
      </c>
      <c r="AJ518" t="str">
        <f t="shared" ca="1" si="52"/>
        <v/>
      </c>
      <c r="AK518" t="str">
        <f t="shared" ca="1" si="52"/>
        <v/>
      </c>
      <c r="AL518" t="str">
        <f t="shared" ca="1" si="52"/>
        <v/>
      </c>
      <c r="AM518" t="str">
        <f t="shared" ca="1" si="52"/>
        <v/>
      </c>
      <c r="AN518" t="str">
        <f t="shared" ca="1" si="52"/>
        <v/>
      </c>
      <c r="AO518" t="str">
        <f t="shared" ca="1" si="52"/>
        <v/>
      </c>
    </row>
    <row r="519" spans="2:41" x14ac:dyDescent="0.3">
      <c r="B519" t="str">
        <f t="shared" ref="B519:AN519" ca="1" si="53">IFERROR(SUBSTITUTE("worksheet.write('" &amp; CELL("address",B454) &amp; "','" &amp; _xlfn.FORMULATEXT(B454) &amp; "')","$",""),"")</f>
        <v/>
      </c>
      <c r="C519" t="str">
        <f t="shared" ca="1" si="53"/>
        <v/>
      </c>
      <c r="D519" t="str">
        <f t="shared" ca="1" si="53"/>
        <v/>
      </c>
      <c r="E519" t="str">
        <f t="shared" ca="1" si="53"/>
        <v/>
      </c>
      <c r="F519" t="str">
        <f t="shared" ca="1" si="53"/>
        <v/>
      </c>
      <c r="G519" t="str">
        <f t="shared" ca="1" si="53"/>
        <v/>
      </c>
      <c r="H519" t="str">
        <f t="shared" ca="1" si="53"/>
        <v/>
      </c>
      <c r="I519" t="str">
        <f t="shared" ca="1" si="53"/>
        <v/>
      </c>
      <c r="J519" t="str">
        <f t="shared" ca="1" si="53"/>
        <v/>
      </c>
      <c r="K519" t="str">
        <f t="shared" ca="1" si="53"/>
        <v/>
      </c>
      <c r="L519" t="str">
        <f t="shared" ca="1" si="53"/>
        <v/>
      </c>
      <c r="M519" t="str">
        <f t="shared" ca="1" si="53"/>
        <v/>
      </c>
      <c r="N519" t="str">
        <f t="shared" ca="1" si="53"/>
        <v/>
      </c>
      <c r="O519" t="str">
        <f t="shared" ca="1" si="53"/>
        <v/>
      </c>
      <c r="P519" t="str">
        <f t="shared" ca="1" si="53"/>
        <v/>
      </c>
      <c r="Q519" t="str">
        <f t="shared" ca="1" si="53"/>
        <v/>
      </c>
      <c r="R519" t="str">
        <f t="shared" ca="1" si="53"/>
        <v/>
      </c>
      <c r="S519" t="str">
        <f t="shared" ca="1" si="53"/>
        <v/>
      </c>
      <c r="T519" t="str">
        <f t="shared" ca="1" si="53"/>
        <v/>
      </c>
      <c r="U519" t="str">
        <f t="shared" ca="1" si="53"/>
        <v/>
      </c>
      <c r="V519" t="str">
        <f t="shared" ref="V519:AO519" ca="1" si="54">IF(OR(ISNUMBER(FIND("Max",IFERROR(SUBSTITUTE("worksheet.write('" &amp; CELL("address",V454) &amp; "','" &amp; _xlfn.FORMULATEXT(V454) &amp; "')","$",""),""))),ISNUMBER(FIND("Year",IFERROR(SUBSTITUTE("worksheet.write('" &amp; CELL("address",V454) &amp; "','" &amp; _xlfn.FORMULATEXT(V454) &amp; "')","$",""),""))),ISNUMBER(FIND("Min",IFERROR(SUBSTITUTE("worksheet.write('" &amp; CELL("address",V454) &amp; "','" &amp; _xlfn.FORMULATEXT(V454) &amp; "')","$",""),""))),ISNUMBER(FIND("Max",IFERROR(SUBSTITUTE("worksheet.write('" &amp; CELL("address",U454) &amp; "','" &amp; _xlfn.FORMULATEXT(U454) &amp; "')","$",""),""))),ISNUMBER(FIND("Year",IFERROR(SUBSTITUTE("worksheet.write('" &amp; CELL("address",U454) &amp; "','" &amp; _xlfn.FORMULATEXT(U454) &amp; "')","$",""),""))),ISNUMBER(FIND("Min",IFERROR(SUBSTITUTE("worksheet.write('" &amp; CELL("address",U454) &amp; "','" &amp; _xlfn.FORMULATEXT(U454) &amp; "')","$",""),"")))), IFERROR(SUBSTITUTE("worksheet.write('" &amp; CELL("address",V454) &amp; "','" &amp; _xlfn.FORMULATEXT(V454) &amp; "')","$",""),""),"")</f>
        <v/>
      </c>
      <c r="W519" t="str">
        <f t="shared" ca="1" si="54"/>
        <v/>
      </c>
      <c r="X519" t="str">
        <f t="shared" ca="1" si="54"/>
        <v/>
      </c>
      <c r="Y519" t="str">
        <f t="shared" ca="1" si="54"/>
        <v/>
      </c>
      <c r="Z519" t="str">
        <f t="shared" ca="1" si="54"/>
        <v/>
      </c>
      <c r="AA519" t="str">
        <f t="shared" ca="1" si="54"/>
        <v/>
      </c>
      <c r="AB519" t="str">
        <f t="shared" ca="1" si="54"/>
        <v/>
      </c>
      <c r="AC519" t="str">
        <f t="shared" ca="1" si="54"/>
        <v/>
      </c>
      <c r="AD519" t="str">
        <f t="shared" ca="1" si="54"/>
        <v/>
      </c>
      <c r="AE519" t="str">
        <f t="shared" ca="1" si="54"/>
        <v/>
      </c>
      <c r="AF519" t="str">
        <f t="shared" ca="1" si="54"/>
        <v/>
      </c>
      <c r="AG519" t="str">
        <f t="shared" ca="1" si="54"/>
        <v/>
      </c>
      <c r="AH519" t="str">
        <f t="shared" ca="1" si="54"/>
        <v/>
      </c>
      <c r="AI519" t="str">
        <f t="shared" ca="1" si="54"/>
        <v/>
      </c>
      <c r="AJ519" t="str">
        <f t="shared" ca="1" si="54"/>
        <v/>
      </c>
      <c r="AK519" t="str">
        <f t="shared" ca="1" si="54"/>
        <v/>
      </c>
      <c r="AL519" t="str">
        <f t="shared" ca="1" si="54"/>
        <v/>
      </c>
      <c r="AM519" t="str">
        <f t="shared" ca="1" si="54"/>
        <v/>
      </c>
      <c r="AN519" t="str">
        <f t="shared" ca="1" si="54"/>
        <v/>
      </c>
      <c r="AO519" t="str">
        <f t="shared" ca="1" si="54"/>
        <v/>
      </c>
    </row>
    <row r="520" spans="2:41" x14ac:dyDescent="0.3">
      <c r="B520" t="str">
        <f t="shared" ref="B520:AN520" ca="1" si="55">IFERROR(SUBSTITUTE("worksheet.write('" &amp; CELL("address",B455) &amp; "','" &amp; _xlfn.FORMULATEXT(B455) &amp; "')","$",""),"")</f>
        <v/>
      </c>
      <c r="C520" t="str">
        <f t="shared" ca="1" si="55"/>
        <v/>
      </c>
      <c r="D520" t="str">
        <f t="shared" ca="1" si="55"/>
        <v/>
      </c>
      <c r="E520" t="str">
        <f t="shared" ca="1" si="55"/>
        <v/>
      </c>
      <c r="F520" t="str">
        <f t="shared" ca="1" si="55"/>
        <v/>
      </c>
      <c r="G520" t="str">
        <f t="shared" ca="1" si="55"/>
        <v/>
      </c>
      <c r="H520" t="str">
        <f t="shared" ca="1" si="55"/>
        <v/>
      </c>
      <c r="I520" t="str">
        <f t="shared" ca="1" si="55"/>
        <v/>
      </c>
      <c r="J520" t="str">
        <f t="shared" ca="1" si="55"/>
        <v/>
      </c>
      <c r="K520" t="str">
        <f t="shared" ca="1" si="55"/>
        <v/>
      </c>
      <c r="L520" t="str">
        <f t="shared" ca="1" si="55"/>
        <v/>
      </c>
      <c r="M520" t="str">
        <f t="shared" ca="1" si="55"/>
        <v/>
      </c>
      <c r="N520" t="str">
        <f t="shared" ca="1" si="55"/>
        <v/>
      </c>
      <c r="O520" t="str">
        <f t="shared" ca="1" si="55"/>
        <v/>
      </c>
      <c r="P520" t="str">
        <f t="shared" ca="1" si="55"/>
        <v/>
      </c>
      <c r="Q520" t="str">
        <f t="shared" ca="1" si="55"/>
        <v/>
      </c>
      <c r="R520" t="str">
        <f t="shared" ca="1" si="55"/>
        <v/>
      </c>
      <c r="S520" t="str">
        <f t="shared" ca="1" si="55"/>
        <v/>
      </c>
      <c r="T520" t="str">
        <f t="shared" ca="1" si="55"/>
        <v/>
      </c>
      <c r="U520" t="str">
        <f t="shared" ca="1" si="55"/>
        <v/>
      </c>
      <c r="V520" t="str">
        <f t="shared" ref="V520:AO520" ca="1" si="56">IF(OR(ISNUMBER(FIND("Max",IFERROR(SUBSTITUTE("worksheet.write('" &amp; CELL("address",V455) &amp; "','" &amp; _xlfn.FORMULATEXT(V455) &amp; "')","$",""),""))),ISNUMBER(FIND("Year",IFERROR(SUBSTITUTE("worksheet.write('" &amp; CELL("address",V455) &amp; "','" &amp; _xlfn.FORMULATEXT(V455) &amp; "')","$",""),""))),ISNUMBER(FIND("Min",IFERROR(SUBSTITUTE("worksheet.write('" &amp; CELL("address",V455) &amp; "','" &amp; _xlfn.FORMULATEXT(V455) &amp; "')","$",""),""))),ISNUMBER(FIND("Max",IFERROR(SUBSTITUTE("worksheet.write('" &amp; CELL("address",U455) &amp; "','" &amp; _xlfn.FORMULATEXT(U455) &amp; "')","$",""),""))),ISNUMBER(FIND("Year",IFERROR(SUBSTITUTE("worksheet.write('" &amp; CELL("address",U455) &amp; "','" &amp; _xlfn.FORMULATEXT(U455) &amp; "')","$",""),""))),ISNUMBER(FIND("Min",IFERROR(SUBSTITUTE("worksheet.write('" &amp; CELL("address",U455) &amp; "','" &amp; _xlfn.FORMULATEXT(U455) &amp; "')","$",""),"")))), IFERROR(SUBSTITUTE("worksheet.write('" &amp; CELL("address",V455) &amp; "','" &amp; _xlfn.FORMULATEXT(V455) &amp; "')","$",""),""),"")</f>
        <v/>
      </c>
      <c r="W520" t="str">
        <f t="shared" ca="1" si="56"/>
        <v/>
      </c>
      <c r="X520" t="str">
        <f t="shared" ca="1" si="56"/>
        <v/>
      </c>
      <c r="Y520" t="str">
        <f t="shared" ca="1" si="56"/>
        <v/>
      </c>
      <c r="Z520" t="str">
        <f t="shared" ca="1" si="56"/>
        <v/>
      </c>
      <c r="AA520" t="str">
        <f t="shared" ca="1" si="56"/>
        <v/>
      </c>
      <c r="AB520" t="str">
        <f t="shared" ca="1" si="56"/>
        <v/>
      </c>
      <c r="AC520" t="str">
        <f t="shared" ca="1" si="56"/>
        <v/>
      </c>
      <c r="AD520" t="str">
        <f t="shared" ca="1" si="56"/>
        <v/>
      </c>
      <c r="AE520" t="str">
        <f t="shared" ca="1" si="56"/>
        <v/>
      </c>
      <c r="AF520" t="str">
        <f t="shared" ca="1" si="56"/>
        <v/>
      </c>
      <c r="AG520" t="str">
        <f t="shared" ca="1" si="56"/>
        <v/>
      </c>
      <c r="AH520" t="str">
        <f t="shared" ca="1" si="56"/>
        <v/>
      </c>
      <c r="AI520" t="str">
        <f t="shared" ca="1" si="56"/>
        <v/>
      </c>
      <c r="AJ520" t="str">
        <f t="shared" ca="1" si="56"/>
        <v/>
      </c>
      <c r="AK520" t="str">
        <f t="shared" ca="1" si="56"/>
        <v>worksheet.write('AK455','="Max " &amp; AK452')</v>
      </c>
      <c r="AL520" t="str">
        <f t="shared" ca="1" si="56"/>
        <v>worksheet.write('AL455','=MAX(AK454:AN454)')</v>
      </c>
      <c r="AM520" t="str">
        <f t="shared" ca="1" si="56"/>
        <v/>
      </c>
      <c r="AN520" t="str">
        <f t="shared" ca="1" si="56"/>
        <v/>
      </c>
      <c r="AO520" t="str">
        <f t="shared" ca="1" si="56"/>
        <v/>
      </c>
    </row>
    <row r="521" spans="2:41" x14ac:dyDescent="0.3">
      <c r="B521" t="str">
        <f t="shared" ref="B521:AN521" ca="1" si="57">IFERROR(SUBSTITUTE("worksheet.write('" &amp; CELL("address",B456) &amp; "','" &amp; _xlfn.FORMULATEXT(B456) &amp; "')","$",""),"")</f>
        <v/>
      </c>
      <c r="C521" t="str">
        <f t="shared" ca="1" si="57"/>
        <v/>
      </c>
      <c r="D521" t="str">
        <f t="shared" ca="1" si="57"/>
        <v/>
      </c>
      <c r="E521" t="str">
        <f t="shared" ca="1" si="57"/>
        <v/>
      </c>
      <c r="F521" t="str">
        <f t="shared" ca="1" si="57"/>
        <v/>
      </c>
      <c r="G521" t="str">
        <f t="shared" ca="1" si="57"/>
        <v/>
      </c>
      <c r="H521" t="str">
        <f t="shared" ca="1" si="57"/>
        <v/>
      </c>
      <c r="I521" t="str">
        <f t="shared" ca="1" si="57"/>
        <v/>
      </c>
      <c r="J521" t="str">
        <f t="shared" ca="1" si="57"/>
        <v/>
      </c>
      <c r="K521" t="str">
        <f t="shared" ca="1" si="57"/>
        <v/>
      </c>
      <c r="L521" t="str">
        <f t="shared" ca="1" si="57"/>
        <v/>
      </c>
      <c r="M521" t="str">
        <f t="shared" ca="1" si="57"/>
        <v/>
      </c>
      <c r="N521" t="str">
        <f t="shared" ca="1" si="57"/>
        <v/>
      </c>
      <c r="O521" t="str">
        <f t="shared" ca="1" si="57"/>
        <v/>
      </c>
      <c r="P521" t="str">
        <f t="shared" ca="1" si="57"/>
        <v/>
      </c>
      <c r="Q521" t="str">
        <f t="shared" ca="1" si="57"/>
        <v/>
      </c>
      <c r="R521" t="str">
        <f t="shared" ca="1" si="57"/>
        <v/>
      </c>
      <c r="S521" t="str">
        <f t="shared" ca="1" si="57"/>
        <v/>
      </c>
      <c r="T521" t="str">
        <f t="shared" ca="1" si="57"/>
        <v/>
      </c>
      <c r="U521" t="str">
        <f t="shared" ca="1" si="57"/>
        <v/>
      </c>
      <c r="V521" t="str">
        <f t="shared" ref="V521:AO521" ca="1" si="58">IF(OR(ISNUMBER(FIND("Max",IFERROR(SUBSTITUTE("worksheet.write('" &amp; CELL("address",V456) &amp; "','" &amp; _xlfn.FORMULATEXT(V456) &amp; "')","$",""),""))),ISNUMBER(FIND("Year",IFERROR(SUBSTITUTE("worksheet.write('" &amp; CELL("address",V456) &amp; "','" &amp; _xlfn.FORMULATEXT(V456) &amp; "')","$",""),""))),ISNUMBER(FIND("Min",IFERROR(SUBSTITUTE("worksheet.write('" &amp; CELL("address",V456) &amp; "','" &amp; _xlfn.FORMULATEXT(V456) &amp; "')","$",""),""))),ISNUMBER(FIND("Max",IFERROR(SUBSTITUTE("worksheet.write('" &amp; CELL("address",U456) &amp; "','" &amp; _xlfn.FORMULATEXT(U456) &amp; "')","$",""),""))),ISNUMBER(FIND("Year",IFERROR(SUBSTITUTE("worksheet.write('" &amp; CELL("address",U456) &amp; "','" &amp; _xlfn.FORMULATEXT(U456) &amp; "')","$",""),""))),ISNUMBER(FIND("Min",IFERROR(SUBSTITUTE("worksheet.write('" &amp; CELL("address",U456) &amp; "','" &amp; _xlfn.FORMULATEXT(U456) &amp; "')","$",""),"")))), IFERROR(SUBSTITUTE("worksheet.write('" &amp; CELL("address",V456) &amp; "','" &amp; _xlfn.FORMULATEXT(V456) &amp; "')","$",""),""),"")</f>
        <v/>
      </c>
      <c r="W521" t="str">
        <f t="shared" ca="1" si="58"/>
        <v/>
      </c>
      <c r="X521" t="str">
        <f t="shared" ca="1" si="58"/>
        <v>worksheet.write('X456','="Max " &amp; X453')</v>
      </c>
      <c r="Y521" t="str">
        <f t="shared" ca="1" si="58"/>
        <v>worksheet.write('Y456','=MAX(X455:AB455)')</v>
      </c>
      <c r="Z521" t="str">
        <f t="shared" ca="1" si="58"/>
        <v/>
      </c>
      <c r="AA521" t="str">
        <f t="shared" ca="1" si="58"/>
        <v/>
      </c>
      <c r="AB521" t="str">
        <f t="shared" ca="1" si="58"/>
        <v/>
      </c>
      <c r="AC521" t="str">
        <f t="shared" ca="1" si="58"/>
        <v/>
      </c>
      <c r="AD521" t="str">
        <f t="shared" ca="1" si="58"/>
        <v/>
      </c>
      <c r="AE521" t="str">
        <f t="shared" ca="1" si="58"/>
        <v/>
      </c>
      <c r="AF521" t="str">
        <f t="shared" ca="1" si="58"/>
        <v/>
      </c>
      <c r="AG521" t="str">
        <f t="shared" ca="1" si="58"/>
        <v/>
      </c>
      <c r="AH521" t="str">
        <f t="shared" ca="1" si="58"/>
        <v/>
      </c>
      <c r="AI521" t="str">
        <f t="shared" ca="1" si="58"/>
        <v/>
      </c>
      <c r="AJ521" t="str">
        <f t="shared" ca="1" si="58"/>
        <v/>
      </c>
      <c r="AK521" t="str">
        <f t="shared" ca="1" si="58"/>
        <v>worksheet.write('AK456','=AK455 &amp; " Year"')</v>
      </c>
      <c r="AL521" t="str">
        <f t="shared" ca="1" si="58"/>
        <v>worksheet.write('AL456','=IF(MATCH(AL455,AK454:AN454,0)=1,AK453,IF(MATCH(AL455,AK454:AN454,0)=2,AL453,IF(MATCH(AL455,AK454:AN454,0)=3,AM453,AN453)))')</v>
      </c>
      <c r="AM521" t="str">
        <f t="shared" ca="1" si="58"/>
        <v/>
      </c>
      <c r="AN521" t="str">
        <f t="shared" ca="1" si="58"/>
        <v/>
      </c>
      <c r="AO521" t="str">
        <f t="shared" ca="1" si="58"/>
        <v/>
      </c>
    </row>
    <row r="522" spans="2:41" x14ac:dyDescent="0.3">
      <c r="B522" t="str">
        <f t="shared" ref="B522:AN522" ca="1" si="59">IFERROR(SUBSTITUTE("worksheet.write('" &amp; CELL("address",B457) &amp; "','" &amp; _xlfn.FORMULATEXT(B457) &amp; "')","$",""),"")</f>
        <v/>
      </c>
      <c r="C522" t="str">
        <f t="shared" ca="1" si="59"/>
        <v/>
      </c>
      <c r="D522" t="str">
        <f t="shared" ca="1" si="59"/>
        <v/>
      </c>
      <c r="E522" t="str">
        <f t="shared" ca="1" si="59"/>
        <v/>
      </c>
      <c r="F522" t="str">
        <f t="shared" ca="1" si="59"/>
        <v/>
      </c>
      <c r="G522" t="str">
        <f t="shared" ca="1" si="59"/>
        <v/>
      </c>
      <c r="H522" t="str">
        <f t="shared" ca="1" si="59"/>
        <v/>
      </c>
      <c r="I522" t="str">
        <f t="shared" ca="1" si="59"/>
        <v/>
      </c>
      <c r="J522" t="str">
        <f t="shared" ca="1" si="59"/>
        <v/>
      </c>
      <c r="K522" t="str">
        <f t="shared" ca="1" si="59"/>
        <v/>
      </c>
      <c r="L522" t="str">
        <f t="shared" ca="1" si="59"/>
        <v/>
      </c>
      <c r="M522" t="str">
        <f t="shared" ca="1" si="59"/>
        <v/>
      </c>
      <c r="N522" t="str">
        <f t="shared" ca="1" si="59"/>
        <v/>
      </c>
      <c r="O522" t="str">
        <f t="shared" ca="1" si="59"/>
        <v/>
      </c>
      <c r="P522" t="str">
        <f t="shared" ca="1" si="59"/>
        <v/>
      </c>
      <c r="Q522" t="str">
        <f t="shared" ca="1" si="59"/>
        <v/>
      </c>
      <c r="R522" t="str">
        <f t="shared" ca="1" si="59"/>
        <v/>
      </c>
      <c r="S522" t="str">
        <f t="shared" ca="1" si="59"/>
        <v/>
      </c>
      <c r="T522" t="str">
        <f t="shared" ca="1" si="59"/>
        <v/>
      </c>
      <c r="U522" t="str">
        <f t="shared" ca="1" si="59"/>
        <v/>
      </c>
      <c r="V522" t="str">
        <f t="shared" ref="V522:AO522" ca="1" si="60">IF(OR(ISNUMBER(FIND("Max",IFERROR(SUBSTITUTE("worksheet.write('" &amp; CELL("address",V457) &amp; "','" &amp; _xlfn.FORMULATEXT(V457) &amp; "')","$",""),""))),ISNUMBER(FIND("Year",IFERROR(SUBSTITUTE("worksheet.write('" &amp; CELL("address",V457) &amp; "','" &amp; _xlfn.FORMULATEXT(V457) &amp; "')","$",""),""))),ISNUMBER(FIND("Min",IFERROR(SUBSTITUTE("worksheet.write('" &amp; CELL("address",V457) &amp; "','" &amp; _xlfn.FORMULATEXT(V457) &amp; "')","$",""),""))),ISNUMBER(FIND("Max",IFERROR(SUBSTITUTE("worksheet.write('" &amp; CELL("address",U457) &amp; "','" &amp; _xlfn.FORMULATEXT(U457) &amp; "')","$",""),""))),ISNUMBER(FIND("Year",IFERROR(SUBSTITUTE("worksheet.write('" &amp; CELL("address",U457) &amp; "','" &amp; _xlfn.FORMULATEXT(U457) &amp; "')","$",""),""))),ISNUMBER(FIND("Min",IFERROR(SUBSTITUTE("worksheet.write('" &amp; CELL("address",U457) &amp; "','" &amp; _xlfn.FORMULATEXT(U457) &amp; "')","$",""),"")))), IFERROR(SUBSTITUTE("worksheet.write('" &amp; CELL("address",V457) &amp; "','" &amp; _xlfn.FORMULATEXT(V457) &amp; "')","$",""),""),"")</f>
        <v/>
      </c>
      <c r="W522" t="str">
        <f t="shared" ca="1" si="60"/>
        <v/>
      </c>
      <c r="X522" t="str">
        <f t="shared" ca="1" si="60"/>
        <v>worksheet.write('X457','=X456 &amp; " Year"')</v>
      </c>
      <c r="Y522" t="str">
        <f t="shared" ca="1" si="60"/>
        <v>worksheet.write('Y457','=VALUE(X454)+MATCH(Y456,X455:AB455,0)-1')</v>
      </c>
      <c r="Z522" t="str">
        <f t="shared" ca="1" si="60"/>
        <v/>
      </c>
      <c r="AA522" t="str">
        <f t="shared" ca="1" si="60"/>
        <v/>
      </c>
      <c r="AB522" t="str">
        <f t="shared" ca="1" si="60"/>
        <v/>
      </c>
      <c r="AC522" t="str">
        <f t="shared" ca="1" si="60"/>
        <v/>
      </c>
      <c r="AD522" t="str">
        <f t="shared" ca="1" si="60"/>
        <v/>
      </c>
      <c r="AE522" t="str">
        <f t="shared" ca="1" si="60"/>
        <v/>
      </c>
      <c r="AF522" t="str">
        <f t="shared" ca="1" si="60"/>
        <v/>
      </c>
      <c r="AG522" t="str">
        <f t="shared" ca="1" si="60"/>
        <v/>
      </c>
      <c r="AH522" t="str">
        <f t="shared" ca="1" si="60"/>
        <v/>
      </c>
      <c r="AI522" t="str">
        <f t="shared" ca="1" si="60"/>
        <v/>
      </c>
      <c r="AJ522" t="str">
        <f t="shared" ca="1" si="60"/>
        <v/>
      </c>
      <c r="AK522" t="str">
        <f t="shared" ca="1" si="60"/>
        <v>worksheet.write('AK457','="Min " &amp; AK452')</v>
      </c>
      <c r="AL522" t="str">
        <f t="shared" ca="1" si="60"/>
        <v>worksheet.write('AL457','=MIN(AK454:AN454)')</v>
      </c>
      <c r="AM522" t="str">
        <f t="shared" ca="1" si="60"/>
        <v/>
      </c>
      <c r="AN522" t="str">
        <f t="shared" ca="1" si="60"/>
        <v/>
      </c>
      <c r="AO522" t="str">
        <f t="shared" ca="1" si="60"/>
        <v/>
      </c>
    </row>
    <row r="523" spans="2:41" x14ac:dyDescent="0.3">
      <c r="B523" t="str">
        <f t="shared" ref="B523:AN523" ca="1" si="61">IFERROR(SUBSTITUTE("worksheet.write('" &amp; CELL("address",B458) &amp; "','" &amp; _xlfn.FORMULATEXT(B458) &amp; "')","$",""),"")</f>
        <v/>
      </c>
      <c r="C523" t="str">
        <f t="shared" ca="1" si="61"/>
        <v/>
      </c>
      <c r="D523" t="str">
        <f t="shared" ca="1" si="61"/>
        <v/>
      </c>
      <c r="E523" t="str">
        <f t="shared" ca="1" si="61"/>
        <v/>
      </c>
      <c r="F523" t="str">
        <f t="shared" ca="1" si="61"/>
        <v/>
      </c>
      <c r="G523" t="str">
        <f t="shared" ca="1" si="61"/>
        <v/>
      </c>
      <c r="H523" t="str">
        <f t="shared" ca="1" si="61"/>
        <v/>
      </c>
      <c r="I523" t="str">
        <f t="shared" ca="1" si="61"/>
        <v/>
      </c>
      <c r="J523" t="str">
        <f t="shared" ca="1" si="61"/>
        <v/>
      </c>
      <c r="K523" t="str">
        <f t="shared" ca="1" si="61"/>
        <v/>
      </c>
      <c r="L523" t="str">
        <f t="shared" ca="1" si="61"/>
        <v/>
      </c>
      <c r="M523" t="str">
        <f t="shared" ca="1" si="61"/>
        <v/>
      </c>
      <c r="N523" t="str">
        <f t="shared" ca="1" si="61"/>
        <v/>
      </c>
      <c r="O523" t="str">
        <f t="shared" ca="1" si="61"/>
        <v/>
      </c>
      <c r="P523" t="str">
        <f t="shared" ca="1" si="61"/>
        <v/>
      </c>
      <c r="Q523" t="str">
        <f t="shared" ca="1" si="61"/>
        <v/>
      </c>
      <c r="R523" t="str">
        <f t="shared" ca="1" si="61"/>
        <v/>
      </c>
      <c r="S523" t="str">
        <f t="shared" ca="1" si="61"/>
        <v/>
      </c>
      <c r="T523" t="str">
        <f t="shared" ca="1" si="61"/>
        <v/>
      </c>
      <c r="U523" t="str">
        <f t="shared" ca="1" si="61"/>
        <v/>
      </c>
      <c r="V523" t="str">
        <f t="shared" ref="V523:AO523" ca="1" si="62">IF(OR(ISNUMBER(FIND("Max",IFERROR(SUBSTITUTE("worksheet.write('" &amp; CELL("address",V458) &amp; "','" &amp; _xlfn.FORMULATEXT(V458) &amp; "')","$",""),""))),ISNUMBER(FIND("Year",IFERROR(SUBSTITUTE("worksheet.write('" &amp; CELL("address",V458) &amp; "','" &amp; _xlfn.FORMULATEXT(V458) &amp; "')","$",""),""))),ISNUMBER(FIND("Min",IFERROR(SUBSTITUTE("worksheet.write('" &amp; CELL("address",V458) &amp; "','" &amp; _xlfn.FORMULATEXT(V458) &amp; "')","$",""),""))),ISNUMBER(FIND("Max",IFERROR(SUBSTITUTE("worksheet.write('" &amp; CELL("address",U458) &amp; "','" &amp; _xlfn.FORMULATEXT(U458) &amp; "')","$",""),""))),ISNUMBER(FIND("Year",IFERROR(SUBSTITUTE("worksheet.write('" &amp; CELL("address",U458) &amp; "','" &amp; _xlfn.FORMULATEXT(U458) &amp; "')","$",""),""))),ISNUMBER(FIND("Min",IFERROR(SUBSTITUTE("worksheet.write('" &amp; CELL("address",U458) &amp; "','" &amp; _xlfn.FORMULATEXT(U458) &amp; "')","$",""),"")))), IFERROR(SUBSTITUTE("worksheet.write('" &amp; CELL("address",V458) &amp; "','" &amp; _xlfn.FORMULATEXT(V458) &amp; "')","$",""),""),"")</f>
        <v/>
      </c>
      <c r="W523" t="str">
        <f t="shared" ca="1" si="62"/>
        <v/>
      </c>
      <c r="X523" t="str">
        <f t="shared" ca="1" si="62"/>
        <v>worksheet.write('X458','="Min " &amp; X453')</v>
      </c>
      <c r="Y523" t="str">
        <f t="shared" ca="1" si="62"/>
        <v>worksheet.write('Y458','=MIN(X455:AB455)')</v>
      </c>
      <c r="Z523" t="str">
        <f t="shared" ca="1" si="62"/>
        <v/>
      </c>
      <c r="AA523" t="str">
        <f t="shared" ca="1" si="62"/>
        <v/>
      </c>
      <c r="AB523" t="str">
        <f t="shared" ca="1" si="62"/>
        <v/>
      </c>
      <c r="AC523" t="str">
        <f t="shared" ca="1" si="62"/>
        <v/>
      </c>
      <c r="AD523" t="str">
        <f t="shared" ca="1" si="62"/>
        <v/>
      </c>
      <c r="AE523" t="str">
        <f t="shared" ca="1" si="62"/>
        <v/>
      </c>
      <c r="AF523" t="str">
        <f t="shared" ca="1" si="62"/>
        <v/>
      </c>
      <c r="AG523" t="str">
        <f t="shared" ca="1" si="62"/>
        <v/>
      </c>
      <c r="AH523" t="str">
        <f t="shared" ca="1" si="62"/>
        <v/>
      </c>
      <c r="AI523" t="str">
        <f t="shared" ca="1" si="62"/>
        <v/>
      </c>
      <c r="AJ523" t="str">
        <f t="shared" ca="1" si="62"/>
        <v/>
      </c>
      <c r="AK523" t="str">
        <f t="shared" ca="1" si="62"/>
        <v>worksheet.write('AK458','=AK457 &amp; " Year"')</v>
      </c>
      <c r="AL523" t="str">
        <f t="shared" ca="1" si="62"/>
        <v>worksheet.write('AL458','=IF(MATCH(AL457,AK454:AN454,0)=1,AK453,IF(MATCH(AL457,AK454:AN454,0)=2,AL453,IF(MATCH(AL457,AK454:AN454,0)=3,AM453,AN453)))')</v>
      </c>
      <c r="AM523" t="str">
        <f t="shared" ca="1" si="62"/>
        <v/>
      </c>
      <c r="AN523" t="str">
        <f t="shared" ca="1" si="62"/>
        <v/>
      </c>
      <c r="AO523" t="str">
        <f t="shared" ca="1" si="62"/>
        <v/>
      </c>
    </row>
    <row r="524" spans="2:41" x14ac:dyDescent="0.3">
      <c r="B524" t="str">
        <f t="shared" ref="B524:AN524" ca="1" si="63">IFERROR(SUBSTITUTE("worksheet.write('" &amp; CELL("address",B459) &amp; "','" &amp; _xlfn.FORMULATEXT(B459) &amp; "')","$",""),"")</f>
        <v/>
      </c>
      <c r="C524" t="str">
        <f t="shared" ca="1" si="63"/>
        <v/>
      </c>
      <c r="D524" t="str">
        <f t="shared" ca="1" si="63"/>
        <v/>
      </c>
      <c r="E524" t="str">
        <f t="shared" ca="1" si="63"/>
        <v/>
      </c>
      <c r="F524" t="str">
        <f t="shared" ca="1" si="63"/>
        <v/>
      </c>
      <c r="G524" t="str">
        <f t="shared" ca="1" si="63"/>
        <v/>
      </c>
      <c r="H524" t="str">
        <f t="shared" ca="1" si="63"/>
        <v/>
      </c>
      <c r="I524" t="str">
        <f t="shared" ca="1" si="63"/>
        <v/>
      </c>
      <c r="J524" t="str">
        <f t="shared" ca="1" si="63"/>
        <v/>
      </c>
      <c r="K524" t="str">
        <f t="shared" ca="1" si="63"/>
        <v/>
      </c>
      <c r="L524" t="str">
        <f t="shared" ca="1" si="63"/>
        <v/>
      </c>
      <c r="M524" t="str">
        <f t="shared" ca="1" si="63"/>
        <v/>
      </c>
      <c r="N524" t="str">
        <f t="shared" ca="1" si="63"/>
        <v/>
      </c>
      <c r="O524" t="str">
        <f t="shared" ca="1" si="63"/>
        <v/>
      </c>
      <c r="P524" t="str">
        <f t="shared" ca="1" si="63"/>
        <v/>
      </c>
      <c r="Q524" t="str">
        <f t="shared" ca="1" si="63"/>
        <v/>
      </c>
      <c r="R524" t="str">
        <f t="shared" ca="1" si="63"/>
        <v/>
      </c>
      <c r="S524" t="str">
        <f t="shared" ca="1" si="63"/>
        <v/>
      </c>
      <c r="T524" t="str">
        <f t="shared" ca="1" si="63"/>
        <v/>
      </c>
      <c r="U524" t="str">
        <f t="shared" ca="1" si="63"/>
        <v/>
      </c>
      <c r="V524" t="str">
        <f t="shared" ref="V524:AO524" ca="1" si="64">IF(OR(ISNUMBER(FIND("Max",IFERROR(SUBSTITUTE("worksheet.write('" &amp; CELL("address",V459) &amp; "','" &amp; _xlfn.FORMULATEXT(V459) &amp; "')","$",""),""))),ISNUMBER(FIND("Year",IFERROR(SUBSTITUTE("worksheet.write('" &amp; CELL("address",V459) &amp; "','" &amp; _xlfn.FORMULATEXT(V459) &amp; "')","$",""),""))),ISNUMBER(FIND("Min",IFERROR(SUBSTITUTE("worksheet.write('" &amp; CELL("address",V459) &amp; "','" &amp; _xlfn.FORMULATEXT(V459) &amp; "')","$",""),""))),ISNUMBER(FIND("Max",IFERROR(SUBSTITUTE("worksheet.write('" &amp; CELL("address",U459) &amp; "','" &amp; _xlfn.FORMULATEXT(U459) &amp; "')","$",""),""))),ISNUMBER(FIND("Year",IFERROR(SUBSTITUTE("worksheet.write('" &amp; CELL("address",U459) &amp; "','" &amp; _xlfn.FORMULATEXT(U459) &amp; "')","$",""),""))),ISNUMBER(FIND("Min",IFERROR(SUBSTITUTE("worksheet.write('" &amp; CELL("address",U459) &amp; "','" &amp; _xlfn.FORMULATEXT(U459) &amp; "')","$",""),"")))), IFERROR(SUBSTITUTE("worksheet.write('" &amp; CELL("address",V459) &amp; "','" &amp; _xlfn.FORMULATEXT(V459) &amp; "')","$",""),""),"")</f>
        <v/>
      </c>
      <c r="W524" t="str">
        <f t="shared" ca="1" si="64"/>
        <v/>
      </c>
      <c r="X524" t="str">
        <f t="shared" ca="1" si="64"/>
        <v>worksheet.write('X459','=X458 &amp; " Year"')</v>
      </c>
      <c r="Y524" t="str">
        <f t="shared" ca="1" si="64"/>
        <v>worksheet.write('Y459','=VALUE(X454)+MATCH(Y458,X455:AB455,0)-1')</v>
      </c>
      <c r="Z524" t="str">
        <f t="shared" ca="1" si="64"/>
        <v/>
      </c>
      <c r="AA524" t="str">
        <f t="shared" ca="1" si="64"/>
        <v/>
      </c>
      <c r="AB524" t="str">
        <f t="shared" ca="1" si="64"/>
        <v/>
      </c>
      <c r="AC524" t="str">
        <f t="shared" ca="1" si="64"/>
        <v/>
      </c>
      <c r="AD524" t="str">
        <f t="shared" ca="1" si="64"/>
        <v/>
      </c>
      <c r="AE524" t="str">
        <f t="shared" ca="1" si="64"/>
        <v/>
      </c>
      <c r="AF524" t="str">
        <f t="shared" ca="1" si="64"/>
        <v/>
      </c>
      <c r="AG524" t="str">
        <f t="shared" ca="1" si="64"/>
        <v/>
      </c>
      <c r="AH524" t="str">
        <f t="shared" ca="1" si="64"/>
        <v/>
      </c>
      <c r="AI524" t="str">
        <f t="shared" ca="1" si="64"/>
        <v/>
      </c>
      <c r="AJ524" t="str">
        <f t="shared" ca="1" si="64"/>
        <v/>
      </c>
      <c r="AK524" t="str">
        <f t="shared" ca="1" si="64"/>
        <v/>
      </c>
      <c r="AL524" t="str">
        <f t="shared" ca="1" si="64"/>
        <v/>
      </c>
      <c r="AM524" t="str">
        <f t="shared" ca="1" si="64"/>
        <v/>
      </c>
      <c r="AN524" t="str">
        <f t="shared" ca="1" si="64"/>
        <v/>
      </c>
      <c r="AO524" t="str">
        <f t="shared" ca="1" si="64"/>
        <v/>
      </c>
    </row>
    <row r="525" spans="2:41" x14ac:dyDescent="0.3">
      <c r="B525" t="str">
        <f t="shared" ref="B525:AN525" ca="1" si="65">IFERROR(SUBSTITUTE("worksheet.write('" &amp; CELL("address",B460) &amp; "','" &amp; _xlfn.FORMULATEXT(B460) &amp; "')","$",""),"")</f>
        <v/>
      </c>
      <c r="C525" t="str">
        <f t="shared" ca="1" si="65"/>
        <v/>
      </c>
      <c r="D525" t="str">
        <f t="shared" ref="D525:E525" ca="1" si="66">IF(OR(ISNUMBER(FIND("Max",IFERROR(SUBSTITUTE("worksheet.write('" &amp; CELL("address",D460) &amp; "','" &amp; _xlfn.FORMULATEXT(D460) &amp; "')","$",""),""))),ISNUMBER(FIND("Year",IFERROR(SUBSTITUTE("worksheet.write('" &amp; CELL("address",D460) &amp; "','" &amp; _xlfn.FORMULATEXT(D460) &amp; "')","$",""),""))),ISNUMBER(FIND("Min",IFERROR(SUBSTITUTE("worksheet.write('" &amp; CELL("address",D460) &amp; "','" &amp; _xlfn.FORMULATEXT(D460) &amp; "')","$",""),""))),ISNUMBER(FIND("Max",IFERROR(SUBSTITUTE("worksheet.write('" &amp; CELL("address",C460) &amp; "','" &amp; _xlfn.FORMULATEXT(C460) &amp; "')","$",""),""))),ISNUMBER(FIND("Year",IFERROR(SUBSTITUTE("worksheet.write('" &amp; CELL("address",C460) &amp; "','" &amp; _xlfn.FORMULATEXT(C460) &amp; "')","$",""),""))),ISNUMBER(FIND("Min",IFERROR(SUBSTITUTE("worksheet.write('" &amp; CELL("address",C460) &amp; "','" &amp; _xlfn.FORMULATEXT(C460) &amp; "')","$",""),"")))), IFERROR(SUBSTITUTE("worksheet.write('" &amp; CELL("address",D460) &amp; "','" &amp; _xlfn.FORMULATEXT(D460) &amp; "')","$",""),""),"")</f>
        <v/>
      </c>
      <c r="E525" t="str">
        <f t="shared" ca="1" si="66"/>
        <v/>
      </c>
      <c r="F525" t="str">
        <f t="shared" ref="F525:AO525" ca="1" si="67">IF(OR(ISNUMBER(FIND("Max",IFERROR(SUBSTITUTE("worksheet.write('" &amp; CELL("address",F460) &amp; "','" &amp; _xlfn.FORMULATEXT(F460) &amp; "')","$",""),""))),ISNUMBER(FIND("Year",IFERROR(SUBSTITUTE("worksheet.write('" &amp; CELL("address",F460) &amp; "','" &amp; _xlfn.FORMULATEXT(F460) &amp; "')","$",""),""))),ISNUMBER(FIND("Min",IFERROR(SUBSTITUTE("worksheet.write('" &amp; CELL("address",F460) &amp; "','" &amp; _xlfn.FORMULATEXT(F460) &amp; "')","$",""),""))),ISNUMBER(FIND("Max",IFERROR(SUBSTITUTE("worksheet.write('" &amp; CELL("address",E460) &amp; "','" &amp; _xlfn.FORMULATEXT(E460) &amp; "')","$",""),""))),ISNUMBER(FIND("Year",IFERROR(SUBSTITUTE("worksheet.write('" &amp; CELL("address",E460) &amp; "','" &amp; _xlfn.FORMULATEXT(E460) &amp; "')","$",""),""))),ISNUMBER(FIND("Min",IFERROR(SUBSTITUTE("worksheet.write('" &amp; CELL("address",E460) &amp; "','" &amp; _xlfn.FORMULATEXT(E460) &amp; "')","$",""),"")))), IFERROR(SUBSTITUTE("worksheet.write('" &amp; CELL("address",F460) &amp; "','" &amp; _xlfn.FORMULATEXT(F460) &amp; "')","$",""),""),"")</f>
        <v/>
      </c>
      <c r="G525" t="str">
        <f t="shared" ca="1" si="67"/>
        <v/>
      </c>
      <c r="H525" t="str">
        <f t="shared" ca="1" si="67"/>
        <v/>
      </c>
      <c r="I525" t="str">
        <f t="shared" ca="1" si="67"/>
        <v/>
      </c>
      <c r="J525" t="str">
        <f t="shared" ca="1" si="67"/>
        <v/>
      </c>
      <c r="K525" t="str">
        <f t="shared" ca="1" si="67"/>
        <v/>
      </c>
      <c r="L525" t="str">
        <f t="shared" ca="1" si="67"/>
        <v/>
      </c>
      <c r="M525" t="str">
        <f t="shared" ca="1" si="67"/>
        <v/>
      </c>
      <c r="N525" t="str">
        <f t="shared" ca="1" si="67"/>
        <v/>
      </c>
      <c r="O525" t="str">
        <f t="shared" ca="1" si="67"/>
        <v/>
      </c>
      <c r="P525" t="str">
        <f t="shared" ca="1" si="67"/>
        <v/>
      </c>
      <c r="Q525" t="str">
        <f t="shared" ca="1" si="67"/>
        <v/>
      </c>
      <c r="R525" t="str">
        <f t="shared" ca="1" si="67"/>
        <v/>
      </c>
      <c r="S525" t="str">
        <f t="shared" ca="1" si="67"/>
        <v/>
      </c>
      <c r="T525" t="str">
        <f t="shared" ca="1" si="67"/>
        <v/>
      </c>
      <c r="U525" t="str">
        <f t="shared" ca="1" si="67"/>
        <v/>
      </c>
      <c r="V525" t="str">
        <f t="shared" ca="1" si="67"/>
        <v/>
      </c>
      <c r="W525" t="str">
        <f t="shared" ca="1" si="67"/>
        <v/>
      </c>
      <c r="X525" t="str">
        <f t="shared" ca="1" si="67"/>
        <v/>
      </c>
      <c r="Y525" t="str">
        <f t="shared" ca="1" si="67"/>
        <v/>
      </c>
      <c r="Z525" t="str">
        <f t="shared" ca="1" si="67"/>
        <v/>
      </c>
      <c r="AA525" t="str">
        <f t="shared" ca="1" si="67"/>
        <v/>
      </c>
      <c r="AB525" t="str">
        <f t="shared" ca="1" si="67"/>
        <v/>
      </c>
      <c r="AC525" t="str">
        <f t="shared" ca="1" si="67"/>
        <v/>
      </c>
      <c r="AD525" t="str">
        <f t="shared" ca="1" si="67"/>
        <v/>
      </c>
      <c r="AE525" t="str">
        <f t="shared" ca="1" si="67"/>
        <v/>
      </c>
      <c r="AF525" t="str">
        <f t="shared" ca="1" si="67"/>
        <v/>
      </c>
      <c r="AG525" t="str">
        <f t="shared" ca="1" si="67"/>
        <v/>
      </c>
      <c r="AH525" t="str">
        <f t="shared" ca="1" si="67"/>
        <v/>
      </c>
      <c r="AI525" t="str">
        <f t="shared" ca="1" si="67"/>
        <v/>
      </c>
      <c r="AJ525" t="str">
        <f t="shared" ca="1" si="67"/>
        <v/>
      </c>
      <c r="AK525" t="str">
        <f t="shared" ca="1" si="67"/>
        <v/>
      </c>
      <c r="AL525" t="str">
        <f t="shared" ca="1" si="67"/>
        <v/>
      </c>
      <c r="AM525" t="str">
        <f t="shared" ca="1" si="67"/>
        <v/>
      </c>
      <c r="AN525" t="str">
        <f t="shared" ca="1" si="67"/>
        <v/>
      </c>
      <c r="AO525" t="str">
        <f t="shared" ca="1" si="67"/>
        <v/>
      </c>
    </row>
    <row r="526" spans="2:41" x14ac:dyDescent="0.3">
      <c r="B526" t="str">
        <f t="shared" ref="B526:AN526" ca="1" si="68">IFERROR(SUBSTITUTE("worksheet.write('" &amp; CELL("address",B461) &amp; "','" &amp; _xlfn.FORMULATEXT(B461) &amp; "')","$",""),"")</f>
        <v/>
      </c>
      <c r="C526" t="str">
        <f t="shared" ca="1" si="68"/>
        <v/>
      </c>
      <c r="D526" t="str">
        <f t="shared" ref="D526:E526" ca="1" si="69">IF(OR(ISNUMBER(FIND("Max",IFERROR(SUBSTITUTE("worksheet.write('" &amp; CELL("address",D461) &amp; "','" &amp; _xlfn.FORMULATEXT(D461) &amp; "')","$",""),""))),ISNUMBER(FIND("Year",IFERROR(SUBSTITUTE("worksheet.write('" &amp; CELL("address",D461) &amp; "','" &amp; _xlfn.FORMULATEXT(D461) &amp; "')","$",""),""))),ISNUMBER(FIND("Min",IFERROR(SUBSTITUTE("worksheet.write('" &amp; CELL("address",D461) &amp; "','" &amp; _xlfn.FORMULATEXT(D461) &amp; "')","$",""),""))),ISNUMBER(FIND("Max",IFERROR(SUBSTITUTE("worksheet.write('" &amp; CELL("address",C461) &amp; "','" &amp; _xlfn.FORMULATEXT(C461) &amp; "')","$",""),""))),ISNUMBER(FIND("Year",IFERROR(SUBSTITUTE("worksheet.write('" &amp; CELL("address",C461) &amp; "','" &amp; _xlfn.FORMULATEXT(C461) &amp; "')","$",""),""))),ISNUMBER(FIND("Min",IFERROR(SUBSTITUTE("worksheet.write('" &amp; CELL("address",C461) &amp; "','" &amp; _xlfn.FORMULATEXT(C461) &amp; "')","$",""),"")))), IFERROR(SUBSTITUTE("worksheet.write('" &amp; CELL("address",D461) &amp; "','" &amp; _xlfn.FORMULATEXT(D461) &amp; "')","$",""),""),"")</f>
        <v/>
      </c>
      <c r="E526" t="str">
        <f t="shared" ca="1" si="69"/>
        <v/>
      </c>
      <c r="F526" t="str">
        <f t="shared" ref="F526:AO526" ca="1" si="70">IF(OR(ISNUMBER(FIND("Max",IFERROR(SUBSTITUTE("worksheet.write('" &amp; CELL("address",F461) &amp; "','" &amp; _xlfn.FORMULATEXT(F461) &amp; "')","$",""),""))),ISNUMBER(FIND("Year",IFERROR(SUBSTITUTE("worksheet.write('" &amp; CELL("address",F461) &amp; "','" &amp; _xlfn.FORMULATEXT(F461) &amp; "')","$",""),""))),ISNUMBER(FIND("Min",IFERROR(SUBSTITUTE("worksheet.write('" &amp; CELL("address",F461) &amp; "','" &amp; _xlfn.FORMULATEXT(F461) &amp; "')","$",""),""))),ISNUMBER(FIND("Max",IFERROR(SUBSTITUTE("worksheet.write('" &amp; CELL("address",E461) &amp; "','" &amp; _xlfn.FORMULATEXT(E461) &amp; "')","$",""),""))),ISNUMBER(FIND("Year",IFERROR(SUBSTITUTE("worksheet.write('" &amp; CELL("address",E461) &amp; "','" &amp; _xlfn.FORMULATEXT(E461) &amp; "')","$",""),""))),ISNUMBER(FIND("Min",IFERROR(SUBSTITUTE("worksheet.write('" &amp; CELL("address",E461) &amp; "','" &amp; _xlfn.FORMULATEXT(E461) &amp; "')","$",""),"")))), IFERROR(SUBSTITUTE("worksheet.write('" &amp; CELL("address",F461) &amp; "','" &amp; _xlfn.FORMULATEXT(F461) &amp; "')","$",""),""),"")</f>
        <v/>
      </c>
      <c r="G526" t="str">
        <f t="shared" ca="1" si="70"/>
        <v/>
      </c>
      <c r="H526" t="str">
        <f t="shared" ca="1" si="70"/>
        <v/>
      </c>
      <c r="I526" t="str">
        <f t="shared" ca="1" si="70"/>
        <v/>
      </c>
      <c r="J526" t="str">
        <f t="shared" ca="1" si="70"/>
        <v/>
      </c>
      <c r="K526" t="str">
        <f t="shared" ca="1" si="70"/>
        <v/>
      </c>
      <c r="L526" t="str">
        <f t="shared" ca="1" si="70"/>
        <v/>
      </c>
      <c r="M526" t="str">
        <f t="shared" ca="1" si="70"/>
        <v/>
      </c>
      <c r="N526" t="str">
        <f t="shared" ca="1" si="70"/>
        <v/>
      </c>
      <c r="O526" t="str">
        <f t="shared" ca="1" si="70"/>
        <v/>
      </c>
      <c r="P526" t="str">
        <f t="shared" ca="1" si="70"/>
        <v/>
      </c>
      <c r="Q526" t="str">
        <f t="shared" ca="1" si="70"/>
        <v/>
      </c>
      <c r="R526" t="str">
        <f t="shared" ca="1" si="70"/>
        <v/>
      </c>
      <c r="S526" t="str">
        <f t="shared" ca="1" si="70"/>
        <v/>
      </c>
      <c r="T526" t="str">
        <f t="shared" ca="1" si="70"/>
        <v/>
      </c>
      <c r="U526" t="str">
        <f t="shared" ca="1" si="70"/>
        <v/>
      </c>
      <c r="V526" t="str">
        <f t="shared" ca="1" si="70"/>
        <v/>
      </c>
      <c r="W526" t="str">
        <f t="shared" ca="1" si="70"/>
        <v/>
      </c>
      <c r="X526" t="str">
        <f t="shared" ca="1" si="70"/>
        <v/>
      </c>
      <c r="Y526" t="str">
        <f t="shared" ca="1" si="70"/>
        <v/>
      </c>
      <c r="Z526" t="str">
        <f t="shared" ca="1" si="70"/>
        <v/>
      </c>
      <c r="AA526" t="str">
        <f t="shared" ca="1" si="70"/>
        <v/>
      </c>
      <c r="AB526" t="str">
        <f t="shared" ca="1" si="70"/>
        <v/>
      </c>
      <c r="AC526" t="str">
        <f t="shared" ca="1" si="70"/>
        <v/>
      </c>
      <c r="AD526" t="str">
        <f t="shared" ca="1" si="70"/>
        <v/>
      </c>
      <c r="AE526" t="str">
        <f t="shared" ca="1" si="70"/>
        <v/>
      </c>
      <c r="AF526" t="str">
        <f t="shared" ca="1" si="70"/>
        <v/>
      </c>
      <c r="AG526" t="str">
        <f t="shared" ca="1" si="70"/>
        <v/>
      </c>
      <c r="AH526" t="str">
        <f t="shared" ca="1" si="70"/>
        <v/>
      </c>
      <c r="AI526" t="str">
        <f t="shared" ca="1" si="70"/>
        <v/>
      </c>
      <c r="AJ526" t="str">
        <f t="shared" ca="1" si="70"/>
        <v/>
      </c>
      <c r="AK526" t="str">
        <f t="shared" ca="1" si="70"/>
        <v/>
      </c>
      <c r="AL526" t="str">
        <f t="shared" ca="1" si="70"/>
        <v/>
      </c>
      <c r="AM526" t="str">
        <f t="shared" ca="1" si="70"/>
        <v/>
      </c>
      <c r="AN526" t="str">
        <f t="shared" ca="1" si="70"/>
        <v/>
      </c>
      <c r="AO526" t="str">
        <f t="shared" ca="1" si="70"/>
        <v/>
      </c>
    </row>
    <row r="527" spans="2:41" x14ac:dyDescent="0.3">
      <c r="B527" t="str">
        <f t="shared" ref="B527:AN527" ca="1" si="71">IFERROR(SUBSTITUTE("worksheet.write('" &amp; CELL("address",B462) &amp; "','" &amp; _xlfn.FORMULATEXT(B462) &amp; "')","$",""),"")</f>
        <v/>
      </c>
      <c r="C527" t="str">
        <f t="shared" ca="1" si="71"/>
        <v/>
      </c>
      <c r="D527" t="str">
        <f t="shared" ref="D527:E527" ca="1" si="72">IF(OR(ISNUMBER(FIND("Max",IFERROR(SUBSTITUTE("worksheet.write('" &amp; CELL("address",D462) &amp; "','" &amp; _xlfn.FORMULATEXT(D462) &amp; "')","$",""),""))),ISNUMBER(FIND("Year",IFERROR(SUBSTITUTE("worksheet.write('" &amp; CELL("address",D462) &amp; "','" &amp; _xlfn.FORMULATEXT(D462) &amp; "')","$",""),""))),ISNUMBER(FIND("Min",IFERROR(SUBSTITUTE("worksheet.write('" &amp; CELL("address",D462) &amp; "','" &amp; _xlfn.FORMULATEXT(D462) &amp; "')","$",""),""))),ISNUMBER(FIND("Max",IFERROR(SUBSTITUTE("worksheet.write('" &amp; CELL("address",C462) &amp; "','" &amp; _xlfn.FORMULATEXT(C462) &amp; "')","$",""),""))),ISNUMBER(FIND("Year",IFERROR(SUBSTITUTE("worksheet.write('" &amp; CELL("address",C462) &amp; "','" &amp; _xlfn.FORMULATEXT(C462) &amp; "')","$",""),""))),ISNUMBER(FIND("Min",IFERROR(SUBSTITUTE("worksheet.write('" &amp; CELL("address",C462) &amp; "','" &amp; _xlfn.FORMULATEXT(C462) &amp; "')","$",""),"")))), IFERROR(SUBSTITUTE("worksheet.write('" &amp; CELL("address",D462) &amp; "','" &amp; _xlfn.FORMULATEXT(D462) &amp; "')","$",""),""),"")</f>
        <v/>
      </c>
      <c r="E527" t="str">
        <f t="shared" ca="1" si="72"/>
        <v/>
      </c>
      <c r="F527" t="str">
        <f t="shared" ref="F527:AO527" ca="1" si="73">IF(OR(ISNUMBER(FIND("Max",IFERROR(SUBSTITUTE("worksheet.write('" &amp; CELL("address",F462) &amp; "','" &amp; _xlfn.FORMULATEXT(F462) &amp; "')","$",""),""))),ISNUMBER(FIND("Year",IFERROR(SUBSTITUTE("worksheet.write('" &amp; CELL("address",F462) &amp; "','" &amp; _xlfn.FORMULATEXT(F462) &amp; "')","$",""),""))),ISNUMBER(FIND("Min",IFERROR(SUBSTITUTE("worksheet.write('" &amp; CELL("address",F462) &amp; "','" &amp; _xlfn.FORMULATEXT(F462) &amp; "')","$",""),""))),ISNUMBER(FIND("Max",IFERROR(SUBSTITUTE("worksheet.write('" &amp; CELL("address",E462) &amp; "','" &amp; _xlfn.FORMULATEXT(E462) &amp; "')","$",""),""))),ISNUMBER(FIND("Year",IFERROR(SUBSTITUTE("worksheet.write('" &amp; CELL("address",E462) &amp; "','" &amp; _xlfn.FORMULATEXT(E462) &amp; "')","$",""),""))),ISNUMBER(FIND("Min",IFERROR(SUBSTITUTE("worksheet.write('" &amp; CELL("address",E462) &amp; "','" &amp; _xlfn.FORMULATEXT(E462) &amp; "')","$",""),"")))), IFERROR(SUBSTITUTE("worksheet.write('" &amp; CELL("address",F462) &amp; "','" &amp; _xlfn.FORMULATEXT(F462) &amp; "')","$",""),""),"")</f>
        <v/>
      </c>
      <c r="G527" t="str">
        <f t="shared" ca="1" si="73"/>
        <v/>
      </c>
      <c r="H527" t="str">
        <f t="shared" ca="1" si="73"/>
        <v/>
      </c>
      <c r="I527" t="str">
        <f t="shared" ca="1" si="73"/>
        <v/>
      </c>
      <c r="J527" t="str">
        <f t="shared" ca="1" si="73"/>
        <v/>
      </c>
      <c r="K527" t="str">
        <f t="shared" ca="1" si="73"/>
        <v/>
      </c>
      <c r="L527" t="str">
        <f t="shared" ca="1" si="73"/>
        <v/>
      </c>
      <c r="M527" t="str">
        <f t="shared" ca="1" si="73"/>
        <v/>
      </c>
      <c r="N527" t="str">
        <f t="shared" ca="1" si="73"/>
        <v/>
      </c>
      <c r="O527" t="str">
        <f t="shared" ca="1" si="73"/>
        <v/>
      </c>
      <c r="P527" t="str">
        <f t="shared" ca="1" si="73"/>
        <v/>
      </c>
      <c r="Q527" t="str">
        <f t="shared" ca="1" si="73"/>
        <v/>
      </c>
      <c r="R527" t="str">
        <f t="shared" ca="1" si="73"/>
        <v/>
      </c>
      <c r="S527" t="str">
        <f t="shared" ca="1" si="73"/>
        <v/>
      </c>
      <c r="T527" t="str">
        <f t="shared" ca="1" si="73"/>
        <v/>
      </c>
      <c r="U527" t="str">
        <f t="shared" ca="1" si="73"/>
        <v/>
      </c>
      <c r="V527" t="str">
        <f t="shared" ca="1" si="73"/>
        <v/>
      </c>
      <c r="W527" t="str">
        <f t="shared" ca="1" si="73"/>
        <v/>
      </c>
      <c r="X527" t="str">
        <f t="shared" ca="1" si="73"/>
        <v/>
      </c>
      <c r="Y527" t="str">
        <f t="shared" ca="1" si="73"/>
        <v/>
      </c>
      <c r="Z527" t="str">
        <f t="shared" ca="1" si="73"/>
        <v/>
      </c>
      <c r="AA527" t="str">
        <f t="shared" ca="1" si="73"/>
        <v/>
      </c>
      <c r="AB527" t="str">
        <f t="shared" ca="1" si="73"/>
        <v/>
      </c>
      <c r="AC527" t="str">
        <f t="shared" ca="1" si="73"/>
        <v/>
      </c>
      <c r="AD527" t="str">
        <f t="shared" ca="1" si="73"/>
        <v/>
      </c>
      <c r="AE527" t="str">
        <f t="shared" ca="1" si="73"/>
        <v/>
      </c>
      <c r="AF527" t="str">
        <f t="shared" ca="1" si="73"/>
        <v/>
      </c>
      <c r="AG527" t="str">
        <f t="shared" ca="1" si="73"/>
        <v/>
      </c>
      <c r="AH527" t="str">
        <f t="shared" ca="1" si="73"/>
        <v/>
      </c>
      <c r="AI527" t="str">
        <f t="shared" ca="1" si="73"/>
        <v/>
      </c>
      <c r="AJ527" t="str">
        <f t="shared" ca="1" si="73"/>
        <v/>
      </c>
      <c r="AK527" t="str">
        <f t="shared" ca="1" si="73"/>
        <v/>
      </c>
      <c r="AL527" t="str">
        <f t="shared" ca="1" si="73"/>
        <v/>
      </c>
      <c r="AM527" t="str">
        <f t="shared" ca="1" si="73"/>
        <v/>
      </c>
      <c r="AN527" t="str">
        <f t="shared" ca="1" si="73"/>
        <v/>
      </c>
      <c r="AO527" t="str">
        <f t="shared" ca="1" si="73"/>
        <v/>
      </c>
    </row>
    <row r="528" spans="2:41" x14ac:dyDescent="0.3">
      <c r="B528" t="str">
        <f t="shared" ref="B528:AN528" ca="1" si="74">IFERROR(SUBSTITUTE("worksheet.write('" &amp; CELL("address",B463) &amp; "','" &amp; _xlfn.FORMULATEXT(B463) &amp; "')","$",""),"")</f>
        <v/>
      </c>
      <c r="C528" t="str">
        <f t="shared" ca="1" si="74"/>
        <v/>
      </c>
      <c r="D528" t="str">
        <f t="shared" ref="D528:E528" ca="1" si="75">IF(OR(ISNUMBER(FIND("Max",IFERROR(SUBSTITUTE("worksheet.write('" &amp; CELL("address",D463) &amp; "','" &amp; _xlfn.FORMULATEXT(D463) &amp; "')","$",""),""))),ISNUMBER(FIND("Year",IFERROR(SUBSTITUTE("worksheet.write('" &amp; CELL("address",D463) &amp; "','" &amp; _xlfn.FORMULATEXT(D463) &amp; "')","$",""),""))),ISNUMBER(FIND("Min",IFERROR(SUBSTITUTE("worksheet.write('" &amp; CELL("address",D463) &amp; "','" &amp; _xlfn.FORMULATEXT(D463) &amp; "')","$",""),""))),ISNUMBER(FIND("Max",IFERROR(SUBSTITUTE("worksheet.write('" &amp; CELL("address",C463) &amp; "','" &amp; _xlfn.FORMULATEXT(C463) &amp; "')","$",""),""))),ISNUMBER(FIND("Year",IFERROR(SUBSTITUTE("worksheet.write('" &amp; CELL("address",C463) &amp; "','" &amp; _xlfn.FORMULATEXT(C463) &amp; "')","$",""),""))),ISNUMBER(FIND("Min",IFERROR(SUBSTITUTE("worksheet.write('" &amp; CELL("address",C463) &amp; "','" &amp; _xlfn.FORMULATEXT(C463) &amp; "')","$",""),"")))), IFERROR(SUBSTITUTE("worksheet.write('" &amp; CELL("address",D463) &amp; "','" &amp; _xlfn.FORMULATEXT(D463) &amp; "')","$",""),""),"")</f>
        <v/>
      </c>
      <c r="E528" t="str">
        <f t="shared" ca="1" si="75"/>
        <v/>
      </c>
      <c r="F528" t="str">
        <f t="shared" ref="F528:AO528" ca="1" si="76">IF(OR(ISNUMBER(FIND("Max",IFERROR(SUBSTITUTE("worksheet.write('" &amp; CELL("address",F463) &amp; "','" &amp; _xlfn.FORMULATEXT(F463) &amp; "')","$",""),""))),ISNUMBER(FIND("Year",IFERROR(SUBSTITUTE("worksheet.write('" &amp; CELL("address",F463) &amp; "','" &amp; _xlfn.FORMULATEXT(F463) &amp; "')","$",""),""))),ISNUMBER(FIND("Min",IFERROR(SUBSTITUTE("worksheet.write('" &amp; CELL("address",F463) &amp; "','" &amp; _xlfn.FORMULATEXT(F463) &amp; "')","$",""),""))),ISNUMBER(FIND("Max",IFERROR(SUBSTITUTE("worksheet.write('" &amp; CELL("address",E463) &amp; "','" &amp; _xlfn.FORMULATEXT(E463) &amp; "')","$",""),""))),ISNUMBER(FIND("Year",IFERROR(SUBSTITUTE("worksheet.write('" &amp; CELL("address",E463) &amp; "','" &amp; _xlfn.FORMULATEXT(E463) &amp; "')","$",""),""))),ISNUMBER(FIND("Min",IFERROR(SUBSTITUTE("worksheet.write('" &amp; CELL("address",E463) &amp; "','" &amp; _xlfn.FORMULATEXT(E463) &amp; "')","$",""),"")))), IFERROR(SUBSTITUTE("worksheet.write('" &amp; CELL("address",F463) &amp; "','" &amp; _xlfn.FORMULATEXT(F463) &amp; "')","$",""),""),"")</f>
        <v/>
      </c>
      <c r="G528" t="str">
        <f t="shared" ca="1" si="76"/>
        <v/>
      </c>
      <c r="H528" t="str">
        <f t="shared" ca="1" si="76"/>
        <v/>
      </c>
      <c r="I528" t="str">
        <f t="shared" ca="1" si="76"/>
        <v/>
      </c>
      <c r="J528" t="str">
        <f t="shared" ca="1" si="76"/>
        <v/>
      </c>
      <c r="K528" t="str">
        <f t="shared" ca="1" si="76"/>
        <v/>
      </c>
      <c r="L528" t="str">
        <f t="shared" ca="1" si="76"/>
        <v/>
      </c>
      <c r="M528" t="str">
        <f t="shared" ca="1" si="76"/>
        <v/>
      </c>
      <c r="N528" t="str">
        <f t="shared" ca="1" si="76"/>
        <v/>
      </c>
      <c r="O528" t="str">
        <f t="shared" ca="1" si="76"/>
        <v/>
      </c>
      <c r="P528" t="str">
        <f t="shared" ca="1" si="76"/>
        <v/>
      </c>
      <c r="Q528" t="str">
        <f t="shared" ca="1" si="76"/>
        <v>worksheet.write('Q463','="Max " &amp; Q460')</v>
      </c>
      <c r="R528" t="str">
        <f t="shared" ca="1" si="76"/>
        <v>worksheet.write('R463','=MAX(Q462:U462)')</v>
      </c>
      <c r="S528" t="str">
        <f t="shared" ca="1" si="76"/>
        <v/>
      </c>
      <c r="T528" t="str">
        <f t="shared" ca="1" si="76"/>
        <v/>
      </c>
      <c r="U528" t="str">
        <f t="shared" ca="1" si="76"/>
        <v/>
      </c>
      <c r="V528" t="str">
        <f t="shared" ca="1" si="76"/>
        <v/>
      </c>
      <c r="W528" t="str">
        <f t="shared" ca="1" si="76"/>
        <v/>
      </c>
      <c r="X528" t="str">
        <f t="shared" ca="1" si="76"/>
        <v/>
      </c>
      <c r="Y528" t="str">
        <f t="shared" ca="1" si="76"/>
        <v/>
      </c>
      <c r="Z528" t="str">
        <f t="shared" ca="1" si="76"/>
        <v/>
      </c>
      <c r="AA528" t="str">
        <f t="shared" ca="1" si="76"/>
        <v/>
      </c>
      <c r="AB528" t="str">
        <f t="shared" ca="1" si="76"/>
        <v/>
      </c>
      <c r="AC528" t="str">
        <f t="shared" ca="1" si="76"/>
        <v/>
      </c>
      <c r="AD528" t="str">
        <f t="shared" ca="1" si="76"/>
        <v/>
      </c>
      <c r="AE528" t="str">
        <f t="shared" ca="1" si="76"/>
        <v/>
      </c>
      <c r="AF528" t="str">
        <f t="shared" ca="1" si="76"/>
        <v/>
      </c>
      <c r="AG528" t="str">
        <f t="shared" ca="1" si="76"/>
        <v/>
      </c>
      <c r="AH528" t="str">
        <f t="shared" ca="1" si="76"/>
        <v/>
      </c>
      <c r="AI528" t="str">
        <f t="shared" ca="1" si="76"/>
        <v/>
      </c>
      <c r="AJ528" t="str">
        <f t="shared" ca="1" si="76"/>
        <v/>
      </c>
      <c r="AK528" t="str">
        <f t="shared" ca="1" si="76"/>
        <v/>
      </c>
      <c r="AL528" t="str">
        <f t="shared" ca="1" si="76"/>
        <v/>
      </c>
      <c r="AM528" t="str">
        <f t="shared" ca="1" si="76"/>
        <v/>
      </c>
      <c r="AN528" t="str">
        <f t="shared" ca="1" si="76"/>
        <v/>
      </c>
      <c r="AO528" t="str">
        <f t="shared" ca="1" si="76"/>
        <v/>
      </c>
    </row>
    <row r="529" spans="2:41" x14ac:dyDescent="0.3">
      <c r="B529" t="str">
        <f t="shared" ref="B529:AN529" ca="1" si="77">IFERROR(SUBSTITUTE("worksheet.write('" &amp; CELL("address",B464) &amp; "','" &amp; _xlfn.FORMULATEXT(B464) &amp; "')","$",""),"")</f>
        <v/>
      </c>
      <c r="C529" t="str">
        <f t="shared" ca="1" si="77"/>
        <v/>
      </c>
      <c r="D529" t="str">
        <f t="shared" ref="D529:E529" ca="1" si="78">IF(OR(ISNUMBER(FIND("Max",IFERROR(SUBSTITUTE("worksheet.write('" &amp; CELL("address",D464) &amp; "','" &amp; _xlfn.FORMULATEXT(D464) &amp; "')","$",""),""))),ISNUMBER(FIND("Year",IFERROR(SUBSTITUTE("worksheet.write('" &amp; CELL("address",D464) &amp; "','" &amp; _xlfn.FORMULATEXT(D464) &amp; "')","$",""),""))),ISNUMBER(FIND("Min",IFERROR(SUBSTITUTE("worksheet.write('" &amp; CELL("address",D464) &amp; "','" &amp; _xlfn.FORMULATEXT(D464) &amp; "')","$",""),""))),ISNUMBER(FIND("Max",IFERROR(SUBSTITUTE("worksheet.write('" &amp; CELL("address",C464) &amp; "','" &amp; _xlfn.FORMULATEXT(C464) &amp; "')","$",""),""))),ISNUMBER(FIND("Year",IFERROR(SUBSTITUTE("worksheet.write('" &amp; CELL("address",C464) &amp; "','" &amp; _xlfn.FORMULATEXT(C464) &amp; "')","$",""),""))),ISNUMBER(FIND("Min",IFERROR(SUBSTITUTE("worksheet.write('" &amp; CELL("address",C464) &amp; "','" &amp; _xlfn.FORMULATEXT(C464) &amp; "')","$",""),"")))), IFERROR(SUBSTITUTE("worksheet.write('" &amp; CELL("address",D464) &amp; "','" &amp; _xlfn.FORMULATEXT(D464) &amp; "')","$",""),""),"")</f>
        <v/>
      </c>
      <c r="E529" t="str">
        <f t="shared" ca="1" si="78"/>
        <v/>
      </c>
      <c r="F529" t="str">
        <f t="shared" ref="F529:AO529" ca="1" si="79">IF(OR(ISNUMBER(FIND("Max",IFERROR(SUBSTITUTE("worksheet.write('" &amp; CELL("address",F464) &amp; "','" &amp; _xlfn.FORMULATEXT(F464) &amp; "')","$",""),""))),ISNUMBER(FIND("Year",IFERROR(SUBSTITUTE("worksheet.write('" &amp; CELL("address",F464) &amp; "','" &amp; _xlfn.FORMULATEXT(F464) &amp; "')","$",""),""))),ISNUMBER(FIND("Min",IFERROR(SUBSTITUTE("worksheet.write('" &amp; CELL("address",F464) &amp; "','" &amp; _xlfn.FORMULATEXT(F464) &amp; "')","$",""),""))),ISNUMBER(FIND("Max",IFERROR(SUBSTITUTE("worksheet.write('" &amp; CELL("address",E464) &amp; "','" &amp; _xlfn.FORMULATEXT(E464) &amp; "')","$",""),""))),ISNUMBER(FIND("Year",IFERROR(SUBSTITUTE("worksheet.write('" &amp; CELL("address",E464) &amp; "','" &amp; _xlfn.FORMULATEXT(E464) &amp; "')","$",""),""))),ISNUMBER(FIND("Min",IFERROR(SUBSTITUTE("worksheet.write('" &amp; CELL("address",E464) &amp; "','" &amp; _xlfn.FORMULATEXT(E464) &amp; "')","$",""),"")))), IFERROR(SUBSTITUTE("worksheet.write('" &amp; CELL("address",F464) &amp; "','" &amp; _xlfn.FORMULATEXT(F464) &amp; "')","$",""),""),"")</f>
        <v/>
      </c>
      <c r="G529" t="str">
        <f t="shared" ca="1" si="79"/>
        <v/>
      </c>
      <c r="H529" t="str">
        <f t="shared" ca="1" si="79"/>
        <v/>
      </c>
      <c r="I529" t="str">
        <f t="shared" ca="1" si="79"/>
        <v/>
      </c>
      <c r="J529" t="str">
        <f t="shared" ca="1" si="79"/>
        <v/>
      </c>
      <c r="K529" t="str">
        <f t="shared" ca="1" si="79"/>
        <v/>
      </c>
      <c r="L529" t="str">
        <f t="shared" ca="1" si="79"/>
        <v/>
      </c>
      <c r="M529" t="str">
        <f t="shared" ca="1" si="79"/>
        <v/>
      </c>
      <c r="N529" t="str">
        <f t="shared" ca="1" si="79"/>
        <v/>
      </c>
      <c r="O529" t="str">
        <f t="shared" ca="1" si="79"/>
        <v/>
      </c>
      <c r="P529" t="str">
        <f t="shared" ca="1" si="79"/>
        <v/>
      </c>
      <c r="Q529" t="str">
        <f t="shared" ca="1" si="79"/>
        <v>worksheet.write('Q464','=Q463 &amp; " Year"')</v>
      </c>
      <c r="R529" t="str">
        <f t="shared" ca="1" si="79"/>
        <v>worksheet.write('R464','=VALUE(Q461)+MATCH(R463,Q462:U462,0)-1')</v>
      </c>
      <c r="S529" t="str">
        <f t="shared" ca="1" si="79"/>
        <v/>
      </c>
      <c r="T529" t="str">
        <f t="shared" ca="1" si="79"/>
        <v/>
      </c>
      <c r="U529" t="str">
        <f t="shared" ca="1" si="79"/>
        <v/>
      </c>
      <c r="V529" t="str">
        <f t="shared" ca="1" si="79"/>
        <v/>
      </c>
      <c r="W529" t="str">
        <f t="shared" ca="1" si="79"/>
        <v/>
      </c>
      <c r="X529" t="str">
        <f t="shared" ca="1" si="79"/>
        <v>worksheet.write('X464','="Max " &amp; X461')</v>
      </c>
      <c r="Y529" t="str">
        <f t="shared" ca="1" si="79"/>
        <v>worksheet.write('Y464','=MAX(X463:AB463)')</v>
      </c>
      <c r="Z529" t="str">
        <f t="shared" ca="1" si="79"/>
        <v/>
      </c>
      <c r="AA529" t="str">
        <f t="shared" ca="1" si="79"/>
        <v/>
      </c>
      <c r="AB529" t="str">
        <f t="shared" ca="1" si="79"/>
        <v/>
      </c>
      <c r="AC529" t="str">
        <f t="shared" ca="1" si="79"/>
        <v/>
      </c>
      <c r="AD529" t="str">
        <f t="shared" ca="1" si="79"/>
        <v/>
      </c>
      <c r="AE529" t="str">
        <f t="shared" ca="1" si="79"/>
        <v>worksheet.write('AE464','="Max " &amp; AE461')</v>
      </c>
      <c r="AF529" t="str">
        <f t="shared" ca="1" si="79"/>
        <v>worksheet.write('AF464','=MAX(AE463:AH463)')</v>
      </c>
      <c r="AG529" t="str">
        <f t="shared" ca="1" si="79"/>
        <v/>
      </c>
      <c r="AH529" t="str">
        <f t="shared" ca="1" si="79"/>
        <v/>
      </c>
      <c r="AI529" t="str">
        <f t="shared" ca="1" si="79"/>
        <v/>
      </c>
      <c r="AJ529" t="str">
        <f t="shared" ca="1" si="79"/>
        <v/>
      </c>
      <c r="AK529" t="str">
        <f t="shared" ca="1" si="79"/>
        <v>worksheet.write('AK464','="Max " &amp; AK461')</v>
      </c>
      <c r="AL529" t="str">
        <f t="shared" ca="1" si="79"/>
        <v>worksheet.write('AL464','=MAX(AK463:AN463)')</v>
      </c>
      <c r="AM529" t="str">
        <f t="shared" ca="1" si="79"/>
        <v/>
      </c>
      <c r="AN529" t="str">
        <f t="shared" ca="1" si="79"/>
        <v/>
      </c>
      <c r="AO529" t="str">
        <f t="shared" ca="1" si="79"/>
        <v/>
      </c>
    </row>
    <row r="530" spans="2:41" x14ac:dyDescent="0.3">
      <c r="B530" t="str">
        <f t="shared" ref="B530:AN530" ca="1" si="80">IFERROR(SUBSTITUTE("worksheet.write('" &amp; CELL("address",B465) &amp; "','" &amp; _xlfn.FORMULATEXT(B465) &amp; "')","$",""),"")</f>
        <v/>
      </c>
      <c r="C530" t="str">
        <f t="shared" ca="1" si="80"/>
        <v/>
      </c>
      <c r="D530" t="str">
        <f ca="1">IF(OR(ISNUMBER(FIND("Max",IFERROR(SUBSTITUTE("worksheet.write('" &amp; CELL("address",D465) &amp; "','" &amp; _xlfn.FORMULATEXT(D465) &amp; "')","$",""),""))),ISNUMBER(FIND("Year",IFERROR(SUBSTITUTE("worksheet.write('" &amp; CELL("address",D465) &amp; "','" &amp; _xlfn.FORMULATEXT(D465) &amp; "')","$",""),""))),ISNUMBER(FIND("Min",IFERROR(SUBSTITUTE("worksheet.write('" &amp; CELL("address",D465) &amp; "','" &amp; _xlfn.FORMULATEXT(D465) &amp; "')","$",""),""))),ISNUMBER(FIND("Max",IFERROR(SUBSTITUTE("worksheet.write('" &amp; CELL("address",C465) &amp; "','" &amp; _xlfn.FORMULATEXT(C465) &amp; "')","$",""),""))),ISNUMBER(FIND("Year",IFERROR(SUBSTITUTE("worksheet.write('" &amp; CELL("address",C465) &amp; "','" &amp; _xlfn.FORMULATEXT(C465) &amp; "')","$",""),""))),ISNUMBER(FIND("Min",IFERROR(SUBSTITUTE("worksheet.write('" &amp; CELL("address",C465) &amp; "','" &amp; _xlfn.FORMULATEXT(C465) &amp; "')","$",""),"")))), IFERROR(SUBSTITUTE("worksheet.write('" &amp; CELL("address",D465) &amp; "','" &amp; _xlfn.FORMULATEXT(D465) &amp; "')","$",""),""),"")</f>
        <v/>
      </c>
      <c r="E530" t="str">
        <f ca="1">IF(OR(ISNUMBER(FIND("Max",IFERROR(SUBSTITUTE("worksheet.write('" &amp; CELL("address",E465) &amp; "','" &amp; _xlfn.FORMULATEXT(E465) &amp; "')","$",""),""))),ISNUMBER(FIND("Year",IFERROR(SUBSTITUTE("worksheet.write('" &amp; CELL("address",E465) &amp; "','" &amp; _xlfn.FORMULATEXT(E465) &amp; "')","$",""),""))),ISNUMBER(FIND("Min",IFERROR(SUBSTITUTE("worksheet.write('" &amp; CELL("address",E465) &amp; "','" &amp; _xlfn.FORMULATEXT(E465) &amp; "')","$",""),""))),ISNUMBER(FIND("Max",IFERROR(SUBSTITUTE("worksheet.write('" &amp; CELL("address",D465) &amp; "','" &amp; _xlfn.FORMULATEXT(D465) &amp; "')","$",""),""))),ISNUMBER(FIND("Year",IFERROR(SUBSTITUTE("worksheet.write('" &amp; CELL("address",D465) &amp; "','" &amp; _xlfn.FORMULATEXT(D465) &amp; "')","$",""),""))),ISNUMBER(FIND("Min",IFERROR(SUBSTITUTE("worksheet.write('" &amp; CELL("address",D465) &amp; "','" &amp; _xlfn.FORMULATEXT(D465) &amp; "')","$",""),"")))), IFERROR(SUBSTITUTE("worksheet.write('" &amp; CELL("address",E465) &amp; "','" &amp; _xlfn.FORMULATEXT(E465) &amp; "')","$",""),""),"")</f>
        <v/>
      </c>
      <c r="F530" t="str">
        <f t="shared" ref="F530:AO530" ca="1" si="81">IF(OR(ISNUMBER(FIND("Max",IFERROR(SUBSTITUTE("worksheet.write('" &amp; CELL("address",F465) &amp; "','" &amp; _xlfn.FORMULATEXT(F465) &amp; "')","$",""),""))),ISNUMBER(FIND("Year",IFERROR(SUBSTITUTE("worksheet.write('" &amp; CELL("address",F465) &amp; "','" &amp; _xlfn.FORMULATEXT(F465) &amp; "')","$",""),""))),ISNUMBER(FIND("Min",IFERROR(SUBSTITUTE("worksheet.write('" &amp; CELL("address",F465) &amp; "','" &amp; _xlfn.FORMULATEXT(F465) &amp; "')","$",""),""))),ISNUMBER(FIND("Max",IFERROR(SUBSTITUTE("worksheet.write('" &amp; CELL("address",E465) &amp; "','" &amp; _xlfn.FORMULATEXT(E465) &amp; "')","$",""),""))),ISNUMBER(FIND("Year",IFERROR(SUBSTITUTE("worksheet.write('" &amp; CELL("address",E465) &amp; "','" &amp; _xlfn.FORMULATEXT(E465) &amp; "')","$",""),""))),ISNUMBER(FIND("Min",IFERROR(SUBSTITUTE("worksheet.write('" &amp; CELL("address",E465) &amp; "','" &amp; _xlfn.FORMULATEXT(E465) &amp; "')","$",""),"")))), IFERROR(SUBSTITUTE("worksheet.write('" &amp; CELL("address",F465) &amp; "','" &amp; _xlfn.FORMULATEXT(F465) &amp; "')","$",""),""),"")</f>
        <v/>
      </c>
      <c r="G530" t="str">
        <f t="shared" ca="1" si="81"/>
        <v/>
      </c>
      <c r="H530" t="str">
        <f t="shared" ca="1" si="81"/>
        <v/>
      </c>
      <c r="I530" t="str">
        <f t="shared" ca="1" si="81"/>
        <v/>
      </c>
      <c r="J530" t="str">
        <f t="shared" ca="1" si="81"/>
        <v/>
      </c>
      <c r="K530" t="str">
        <f t="shared" ca="1" si="81"/>
        <v/>
      </c>
      <c r="L530" t="str">
        <f t="shared" ca="1" si="81"/>
        <v/>
      </c>
      <c r="M530" t="str">
        <f t="shared" ca="1" si="81"/>
        <v/>
      </c>
      <c r="N530" t="str">
        <f t="shared" ca="1" si="81"/>
        <v/>
      </c>
      <c r="O530" t="str">
        <f t="shared" ca="1" si="81"/>
        <v/>
      </c>
      <c r="P530" t="str">
        <f t="shared" ca="1" si="81"/>
        <v/>
      </c>
      <c r="Q530" t="str">
        <f t="shared" ca="1" si="81"/>
        <v>worksheet.write('Q465','="Min " &amp; Q460')</v>
      </c>
      <c r="R530" t="str">
        <f t="shared" ca="1" si="81"/>
        <v>worksheet.write('R465','=MIN(Q462:U462)')</v>
      </c>
      <c r="S530" t="str">
        <f t="shared" ca="1" si="81"/>
        <v/>
      </c>
      <c r="T530" t="str">
        <f t="shared" ca="1" si="81"/>
        <v/>
      </c>
      <c r="U530" t="str">
        <f t="shared" ca="1" si="81"/>
        <v/>
      </c>
      <c r="V530" t="str">
        <f t="shared" ca="1" si="81"/>
        <v/>
      </c>
      <c r="W530" t="str">
        <f t="shared" ca="1" si="81"/>
        <v/>
      </c>
      <c r="X530" t="str">
        <f t="shared" ca="1" si="81"/>
        <v>worksheet.write('X465','=X464 &amp; " Year"')</v>
      </c>
      <c r="Y530" t="str">
        <f t="shared" ca="1" si="81"/>
        <v>worksheet.write('Y465','=VALUE(X462)+MATCH(Y464,X463:AB463,0)-1')</v>
      </c>
      <c r="Z530" t="str">
        <f t="shared" ca="1" si="81"/>
        <v/>
      </c>
      <c r="AA530" t="str">
        <f t="shared" ca="1" si="81"/>
        <v/>
      </c>
      <c r="AB530" t="str">
        <f t="shared" ca="1" si="81"/>
        <v/>
      </c>
      <c r="AC530" t="str">
        <f t="shared" ca="1" si="81"/>
        <v/>
      </c>
      <c r="AD530" t="str">
        <f t="shared" ca="1" si="81"/>
        <v/>
      </c>
      <c r="AE530" t="str">
        <f t="shared" ca="1" si="81"/>
        <v>worksheet.write('AE465','=AE464 &amp; " Year"')</v>
      </c>
      <c r="AF530" t="str">
        <f t="shared" ca="1" si="81"/>
        <v>worksheet.write('AF465','=IF(MATCH(AF464,AE463:AH463,0)=1,AE462,IF(MATCH(AF464,AE463:AH463,0)=2,AF462,IF(MATCH(AF464,AE463:AH463,0)=3,AG462,AH462)))')</v>
      </c>
      <c r="AG530" t="str">
        <f t="shared" ca="1" si="81"/>
        <v/>
      </c>
      <c r="AH530" t="str">
        <f t="shared" ca="1" si="81"/>
        <v/>
      </c>
      <c r="AI530" t="str">
        <f t="shared" ca="1" si="81"/>
        <v/>
      </c>
      <c r="AJ530" t="str">
        <f t="shared" ca="1" si="81"/>
        <v/>
      </c>
      <c r="AK530" t="str">
        <f t="shared" ca="1" si="81"/>
        <v>worksheet.write('AK465','=AK464 &amp; " Year"')</v>
      </c>
      <c r="AL530" t="str">
        <f t="shared" ca="1" si="81"/>
        <v>worksheet.write('AL465','=IF(MATCH(AL464,AK463:AN463,0)=1,AK462,IF(MATCH(AL464,AK463:AN463,0)=2,AL462,IF(MATCH(AL464,AK463:AN463,0)=3,AM462,AN462)))')</v>
      </c>
      <c r="AM530" t="str">
        <f t="shared" ca="1" si="81"/>
        <v/>
      </c>
      <c r="AN530" t="str">
        <f t="shared" ca="1" si="81"/>
        <v/>
      </c>
      <c r="AO530" t="str">
        <f t="shared" ca="1" si="81"/>
        <v/>
      </c>
    </row>
    <row r="531" spans="2:41" x14ac:dyDescent="0.3">
      <c r="B531" t="str">
        <f t="shared" ref="B531:AN531" ca="1" si="82">IFERROR(SUBSTITUTE("worksheet.write('" &amp; CELL("address",B466) &amp; "','" &amp; _xlfn.FORMULATEXT(B466) &amp; "')","$",""),"")</f>
        <v/>
      </c>
      <c r="C531" t="str">
        <f t="shared" ca="1" si="82"/>
        <v/>
      </c>
      <c r="D531" t="str">
        <f t="shared" ref="D531:E531" ca="1" si="83">IF(OR(ISNUMBER(FIND("Max",IFERROR(SUBSTITUTE("worksheet.write('" &amp; CELL("address",D466) &amp; "','" &amp; _xlfn.FORMULATEXT(D466) &amp; "')","$",""),""))),ISNUMBER(FIND("Year",IFERROR(SUBSTITUTE("worksheet.write('" &amp; CELL("address",D466) &amp; "','" &amp; _xlfn.FORMULATEXT(D466) &amp; "')","$",""),""))),ISNUMBER(FIND("Min",IFERROR(SUBSTITUTE("worksheet.write('" &amp; CELL("address",D466) &amp; "','" &amp; _xlfn.FORMULATEXT(D466) &amp; "')","$",""),""))),ISNUMBER(FIND("Max",IFERROR(SUBSTITUTE("worksheet.write('" &amp; CELL("address",C466) &amp; "','" &amp; _xlfn.FORMULATEXT(C466) &amp; "')","$",""),""))),ISNUMBER(FIND("Year",IFERROR(SUBSTITUTE("worksheet.write('" &amp; CELL("address",C466) &amp; "','" &amp; _xlfn.FORMULATEXT(C466) &amp; "')","$",""),""))),ISNUMBER(FIND("Min",IFERROR(SUBSTITUTE("worksheet.write('" &amp; CELL("address",C466) &amp; "','" &amp; _xlfn.FORMULATEXT(C466) &amp; "')","$",""),"")))), IFERROR(SUBSTITUTE("worksheet.write('" &amp; CELL("address",D466) &amp; "','" &amp; _xlfn.FORMULATEXT(D466) &amp; "')","$",""),""),"")</f>
        <v/>
      </c>
      <c r="E531" t="str">
        <f t="shared" ca="1" si="83"/>
        <v/>
      </c>
      <c r="F531" t="str">
        <f t="shared" ref="F531:AO531" ca="1" si="84">IF(OR(ISNUMBER(FIND("Max",IFERROR(SUBSTITUTE("worksheet.write('" &amp; CELL("address",F466) &amp; "','" &amp; _xlfn.FORMULATEXT(F466) &amp; "')","$",""),""))),ISNUMBER(FIND("Year",IFERROR(SUBSTITUTE("worksheet.write('" &amp; CELL("address",F466) &amp; "','" &amp; _xlfn.FORMULATEXT(F466) &amp; "')","$",""),""))),ISNUMBER(FIND("Min",IFERROR(SUBSTITUTE("worksheet.write('" &amp; CELL("address",F466) &amp; "','" &amp; _xlfn.FORMULATEXT(F466) &amp; "')","$",""),""))),ISNUMBER(FIND("Max",IFERROR(SUBSTITUTE("worksheet.write('" &amp; CELL("address",E466) &amp; "','" &amp; _xlfn.FORMULATEXT(E466) &amp; "')","$",""),""))),ISNUMBER(FIND("Year",IFERROR(SUBSTITUTE("worksheet.write('" &amp; CELL("address",E466) &amp; "','" &amp; _xlfn.FORMULATEXT(E466) &amp; "')","$",""),""))),ISNUMBER(FIND("Min",IFERROR(SUBSTITUTE("worksheet.write('" &amp; CELL("address",E466) &amp; "','" &amp; _xlfn.FORMULATEXT(E466) &amp; "')","$",""),"")))), IFERROR(SUBSTITUTE("worksheet.write('" &amp; CELL("address",F466) &amp; "','" &amp; _xlfn.FORMULATEXT(F466) &amp; "')","$",""),""),"")</f>
        <v/>
      </c>
      <c r="G531" t="str">
        <f t="shared" ca="1" si="84"/>
        <v/>
      </c>
      <c r="H531" t="str">
        <f t="shared" ca="1" si="84"/>
        <v/>
      </c>
      <c r="I531" t="str">
        <f t="shared" ca="1" si="84"/>
        <v/>
      </c>
      <c r="J531" t="str">
        <f t="shared" ca="1" si="84"/>
        <v/>
      </c>
      <c r="K531" t="str">
        <f t="shared" ca="1" si="84"/>
        <v/>
      </c>
      <c r="L531" t="str">
        <f t="shared" ca="1" si="84"/>
        <v/>
      </c>
      <c r="M531" t="str">
        <f t="shared" ca="1" si="84"/>
        <v/>
      </c>
      <c r="N531" t="str">
        <f t="shared" ca="1" si="84"/>
        <v/>
      </c>
      <c r="O531" t="str">
        <f t="shared" ca="1" si="84"/>
        <v/>
      </c>
      <c r="P531" t="str">
        <f t="shared" ca="1" si="84"/>
        <v/>
      </c>
      <c r="Q531" t="str">
        <f t="shared" ca="1" si="84"/>
        <v>worksheet.write('Q466','=Q465 &amp; " Year"')</v>
      </c>
      <c r="R531" t="str">
        <f t="shared" ca="1" si="84"/>
        <v>worksheet.write('R466','=VALUE(Q461)+MATCH(R465,Q462:U462,0)-1')</v>
      </c>
      <c r="S531" t="str">
        <f t="shared" ca="1" si="84"/>
        <v/>
      </c>
      <c r="T531" t="str">
        <f t="shared" ca="1" si="84"/>
        <v/>
      </c>
      <c r="U531" t="str">
        <f t="shared" ca="1" si="84"/>
        <v/>
      </c>
      <c r="V531" t="str">
        <f t="shared" ca="1" si="84"/>
        <v/>
      </c>
      <c r="W531" t="str">
        <f t="shared" ca="1" si="84"/>
        <v/>
      </c>
      <c r="X531" t="str">
        <f t="shared" ca="1" si="84"/>
        <v>worksheet.write('X466','="Min " &amp; X461')</v>
      </c>
      <c r="Y531" t="str">
        <f t="shared" ca="1" si="84"/>
        <v>worksheet.write('Y466','=MIN(X463:AB463)')</v>
      </c>
      <c r="Z531" t="str">
        <f t="shared" ca="1" si="84"/>
        <v/>
      </c>
      <c r="AA531" t="str">
        <f t="shared" ca="1" si="84"/>
        <v/>
      </c>
      <c r="AB531" t="str">
        <f t="shared" ca="1" si="84"/>
        <v/>
      </c>
      <c r="AC531" t="str">
        <f t="shared" ca="1" si="84"/>
        <v/>
      </c>
      <c r="AD531" t="str">
        <f t="shared" ca="1" si="84"/>
        <v/>
      </c>
      <c r="AE531" t="str">
        <f t="shared" ca="1" si="84"/>
        <v>worksheet.write('AE466','="Min " &amp; AE461')</v>
      </c>
      <c r="AF531" t="str">
        <f t="shared" ca="1" si="84"/>
        <v>worksheet.write('AF466','=MIN(AE463:AH463)')</v>
      </c>
      <c r="AG531" t="str">
        <f t="shared" ca="1" si="84"/>
        <v/>
      </c>
      <c r="AH531" t="str">
        <f t="shared" ca="1" si="84"/>
        <v/>
      </c>
      <c r="AI531" t="str">
        <f t="shared" ca="1" si="84"/>
        <v/>
      </c>
      <c r="AJ531" t="str">
        <f t="shared" ca="1" si="84"/>
        <v/>
      </c>
      <c r="AK531" t="str">
        <f t="shared" ca="1" si="84"/>
        <v>worksheet.write('AK466','="Min " &amp; AK461')</v>
      </c>
      <c r="AL531" t="str">
        <f t="shared" ca="1" si="84"/>
        <v>worksheet.write('AL466','=MIN(AK463:AN463)')</v>
      </c>
      <c r="AM531" t="str">
        <f t="shared" ca="1" si="84"/>
        <v/>
      </c>
      <c r="AN531" t="str">
        <f t="shared" ca="1" si="84"/>
        <v/>
      </c>
      <c r="AO531" t="str">
        <f t="shared" ca="1" si="84"/>
        <v/>
      </c>
    </row>
    <row r="532" spans="2:41" x14ac:dyDescent="0.3">
      <c r="B532" t="str">
        <f t="shared" ref="B532:AN532" ca="1" si="85">IFERROR(SUBSTITUTE("worksheet.write('" &amp; CELL("address",B467) &amp; "','" &amp; _xlfn.FORMULATEXT(B467) &amp; "')","$",""),"")</f>
        <v/>
      </c>
      <c r="C532" t="str">
        <f t="shared" ca="1" si="85"/>
        <v/>
      </c>
      <c r="D532" t="str">
        <f t="shared" ref="D532:E532" ca="1" si="86">IF(OR(ISNUMBER(FIND("Max",IFERROR(SUBSTITUTE("worksheet.write('" &amp; CELL("address",D467) &amp; "','" &amp; _xlfn.FORMULATEXT(D467) &amp; "')","$",""),""))),ISNUMBER(FIND("Year",IFERROR(SUBSTITUTE("worksheet.write('" &amp; CELL("address",D467) &amp; "','" &amp; _xlfn.FORMULATEXT(D467) &amp; "')","$",""),""))),ISNUMBER(FIND("Min",IFERROR(SUBSTITUTE("worksheet.write('" &amp; CELL("address",D467) &amp; "','" &amp; _xlfn.FORMULATEXT(D467) &amp; "')","$",""),""))),ISNUMBER(FIND("Max",IFERROR(SUBSTITUTE("worksheet.write('" &amp; CELL("address",C467) &amp; "','" &amp; _xlfn.FORMULATEXT(C467) &amp; "')","$",""),""))),ISNUMBER(FIND("Year",IFERROR(SUBSTITUTE("worksheet.write('" &amp; CELL("address",C467) &amp; "','" &amp; _xlfn.FORMULATEXT(C467) &amp; "')","$",""),""))),ISNUMBER(FIND("Min",IFERROR(SUBSTITUTE("worksheet.write('" &amp; CELL("address",C467) &amp; "','" &amp; _xlfn.FORMULATEXT(C467) &amp; "')","$",""),"")))), IFERROR(SUBSTITUTE("worksheet.write('" &amp; CELL("address",D467) &amp; "','" &amp; _xlfn.FORMULATEXT(D467) &amp; "')","$",""),""),"")</f>
        <v/>
      </c>
      <c r="E532" t="str">
        <f t="shared" ca="1" si="86"/>
        <v/>
      </c>
      <c r="F532" t="str">
        <f t="shared" ref="F532:AO532" ca="1" si="87">IF(OR(ISNUMBER(FIND("Max",IFERROR(SUBSTITUTE("worksheet.write('" &amp; CELL("address",F467) &amp; "','" &amp; _xlfn.FORMULATEXT(F467) &amp; "')","$",""),""))),ISNUMBER(FIND("Year",IFERROR(SUBSTITUTE("worksheet.write('" &amp; CELL("address",F467) &amp; "','" &amp; _xlfn.FORMULATEXT(F467) &amp; "')","$",""),""))),ISNUMBER(FIND("Min",IFERROR(SUBSTITUTE("worksheet.write('" &amp; CELL("address",F467) &amp; "','" &amp; _xlfn.FORMULATEXT(F467) &amp; "')","$",""),""))),ISNUMBER(FIND("Max",IFERROR(SUBSTITUTE("worksheet.write('" &amp; CELL("address",E467) &amp; "','" &amp; _xlfn.FORMULATEXT(E467) &amp; "')","$",""),""))),ISNUMBER(FIND("Year",IFERROR(SUBSTITUTE("worksheet.write('" &amp; CELL("address",E467) &amp; "','" &amp; _xlfn.FORMULATEXT(E467) &amp; "')","$",""),""))),ISNUMBER(FIND("Min",IFERROR(SUBSTITUTE("worksheet.write('" &amp; CELL("address",E467) &amp; "','" &amp; _xlfn.FORMULATEXT(E467) &amp; "')","$",""),"")))), IFERROR(SUBSTITUTE("worksheet.write('" &amp; CELL("address",F467) &amp; "','" &amp; _xlfn.FORMULATEXT(F467) &amp; "')","$",""),""),"")</f>
        <v/>
      </c>
      <c r="G532" t="str">
        <f t="shared" ca="1" si="87"/>
        <v/>
      </c>
      <c r="H532" t="str">
        <f t="shared" ca="1" si="87"/>
        <v/>
      </c>
      <c r="I532" t="str">
        <f t="shared" ca="1" si="87"/>
        <v/>
      </c>
      <c r="J532" t="str">
        <f t="shared" ca="1" si="87"/>
        <v/>
      </c>
      <c r="K532" t="str">
        <f t="shared" ca="1" si="87"/>
        <v/>
      </c>
      <c r="L532" t="str">
        <f t="shared" ca="1" si="87"/>
        <v/>
      </c>
      <c r="M532" t="str">
        <f t="shared" ca="1" si="87"/>
        <v/>
      </c>
      <c r="N532" t="str">
        <f t="shared" ca="1" si="87"/>
        <v/>
      </c>
      <c r="O532" t="str">
        <f t="shared" ca="1" si="87"/>
        <v/>
      </c>
      <c r="P532" t="str">
        <f t="shared" ca="1" si="87"/>
        <v/>
      </c>
      <c r="Q532" t="str">
        <f t="shared" ca="1" si="87"/>
        <v/>
      </c>
      <c r="R532" t="str">
        <f t="shared" ca="1" si="87"/>
        <v/>
      </c>
      <c r="S532" t="str">
        <f t="shared" ca="1" si="87"/>
        <v/>
      </c>
      <c r="T532" t="str">
        <f t="shared" ca="1" si="87"/>
        <v/>
      </c>
      <c r="U532" t="str">
        <f t="shared" ca="1" si="87"/>
        <v/>
      </c>
      <c r="V532" t="str">
        <f t="shared" ca="1" si="87"/>
        <v/>
      </c>
      <c r="W532" t="str">
        <f t="shared" ca="1" si="87"/>
        <v/>
      </c>
      <c r="X532" t="str">
        <f t="shared" ca="1" si="87"/>
        <v>worksheet.write('X467','=X466 &amp; " Year"')</v>
      </c>
      <c r="Y532" t="str">
        <f t="shared" ca="1" si="87"/>
        <v>worksheet.write('Y467','=VALUE(X462)+MATCH(Y466,X463:AB463,0)-1')</v>
      </c>
      <c r="Z532" t="str">
        <f t="shared" ca="1" si="87"/>
        <v/>
      </c>
      <c r="AA532" t="str">
        <f t="shared" ca="1" si="87"/>
        <v/>
      </c>
      <c r="AB532" t="str">
        <f t="shared" ca="1" si="87"/>
        <v/>
      </c>
      <c r="AC532" t="str">
        <f t="shared" ca="1" si="87"/>
        <v/>
      </c>
      <c r="AD532" t="str">
        <f t="shared" ca="1" si="87"/>
        <v/>
      </c>
      <c r="AE532" t="str">
        <f t="shared" ca="1" si="87"/>
        <v>worksheet.write('AE467','=AE466 &amp; " Year"')</v>
      </c>
      <c r="AF532" t="str">
        <f t="shared" ca="1" si="87"/>
        <v>worksheet.write('AF467','=IF(MATCH(AF466,AE463:AH463,0)=1,AE462,IF(MATCH(AF466,AE463:AH463,0)=2,AF462,IF(MATCH(AF466,AE463:AH463,0)=3,AG462,AH462)))')</v>
      </c>
      <c r="AG532" t="str">
        <f t="shared" ca="1" si="87"/>
        <v/>
      </c>
      <c r="AH532" t="str">
        <f t="shared" ca="1" si="87"/>
        <v/>
      </c>
      <c r="AI532" t="str">
        <f t="shared" ca="1" si="87"/>
        <v/>
      </c>
      <c r="AJ532" t="str">
        <f t="shared" ca="1" si="87"/>
        <v/>
      </c>
      <c r="AK532" t="str">
        <f t="shared" ca="1" si="87"/>
        <v>worksheet.write('AK467','=AK466 &amp; " Year"')</v>
      </c>
      <c r="AL532" t="str">
        <f t="shared" ca="1" si="87"/>
        <v>worksheet.write('AL467','=IF(MATCH(AL466,AK463:AN463,0)=1,AK462,IF(MATCH(AL466,AK463:AN463,0)=2,AL462,IF(MATCH(AL466,AK463:AN463,0)=3,AM462,AN462)))')</v>
      </c>
      <c r="AM532" t="str">
        <f t="shared" ca="1" si="87"/>
        <v/>
      </c>
      <c r="AN532" t="str">
        <f t="shared" ca="1" si="87"/>
        <v/>
      </c>
      <c r="AO532" t="str">
        <f t="shared" ca="1" si="87"/>
        <v/>
      </c>
    </row>
    <row r="533" spans="2:41" x14ac:dyDescent="0.3">
      <c r="B533" t="str">
        <f t="shared" ref="B533:AN533" ca="1" si="88">IFERROR(SUBSTITUTE("worksheet.write('" &amp; CELL("address",B468) &amp; "','" &amp; _xlfn.FORMULATEXT(B468) &amp; "')","$",""),"")</f>
        <v/>
      </c>
      <c r="C533" t="str">
        <f t="shared" ca="1" si="88"/>
        <v/>
      </c>
      <c r="D533" t="str">
        <f t="shared" ref="D533:E533" ca="1" si="89">IF(OR(ISNUMBER(FIND("Max",IFERROR(SUBSTITUTE("worksheet.write('" &amp; CELL("address",D468) &amp; "','" &amp; _xlfn.FORMULATEXT(D468) &amp; "')","$",""),""))),ISNUMBER(FIND("Year",IFERROR(SUBSTITUTE("worksheet.write('" &amp; CELL("address",D468) &amp; "','" &amp; _xlfn.FORMULATEXT(D468) &amp; "')","$",""),""))),ISNUMBER(FIND("Min",IFERROR(SUBSTITUTE("worksheet.write('" &amp; CELL("address",D468) &amp; "','" &amp; _xlfn.FORMULATEXT(D468) &amp; "')","$",""),""))),ISNUMBER(FIND("Max",IFERROR(SUBSTITUTE("worksheet.write('" &amp; CELL("address",C468) &amp; "','" &amp; _xlfn.FORMULATEXT(C468) &amp; "')","$",""),""))),ISNUMBER(FIND("Year",IFERROR(SUBSTITUTE("worksheet.write('" &amp; CELL("address",C468) &amp; "','" &amp; _xlfn.FORMULATEXT(C468) &amp; "')","$",""),""))),ISNUMBER(FIND("Min",IFERROR(SUBSTITUTE("worksheet.write('" &amp; CELL("address",C468) &amp; "','" &amp; _xlfn.FORMULATEXT(C468) &amp; "')","$",""),"")))), IFERROR(SUBSTITUTE("worksheet.write('" &amp; CELL("address",D468) &amp; "','" &amp; _xlfn.FORMULATEXT(D468) &amp; "')","$",""),""),"")</f>
        <v/>
      </c>
      <c r="E533" t="str">
        <f t="shared" ca="1" si="89"/>
        <v/>
      </c>
      <c r="F533" t="str">
        <f t="shared" ref="F533:AO533" ca="1" si="90">IF(OR(ISNUMBER(FIND("Max",IFERROR(SUBSTITUTE("worksheet.write('" &amp; CELL("address",F468) &amp; "','" &amp; _xlfn.FORMULATEXT(F468) &amp; "')","$",""),""))),ISNUMBER(FIND("Year",IFERROR(SUBSTITUTE("worksheet.write('" &amp; CELL("address",F468) &amp; "','" &amp; _xlfn.FORMULATEXT(F468) &amp; "')","$",""),""))),ISNUMBER(FIND("Min",IFERROR(SUBSTITUTE("worksheet.write('" &amp; CELL("address",F468) &amp; "','" &amp; _xlfn.FORMULATEXT(F468) &amp; "')","$",""),""))),ISNUMBER(FIND("Max",IFERROR(SUBSTITUTE("worksheet.write('" &amp; CELL("address",E468) &amp; "','" &amp; _xlfn.FORMULATEXT(E468) &amp; "')","$",""),""))),ISNUMBER(FIND("Year",IFERROR(SUBSTITUTE("worksheet.write('" &amp; CELL("address",E468) &amp; "','" &amp; _xlfn.FORMULATEXT(E468) &amp; "')","$",""),""))),ISNUMBER(FIND("Min",IFERROR(SUBSTITUTE("worksheet.write('" &amp; CELL("address",E468) &amp; "','" &amp; _xlfn.FORMULATEXT(E468) &amp; "')","$",""),"")))), IFERROR(SUBSTITUTE("worksheet.write('" &amp; CELL("address",F468) &amp; "','" &amp; _xlfn.FORMULATEXT(F468) &amp; "')","$",""),""),"")</f>
        <v/>
      </c>
      <c r="G533" t="str">
        <f t="shared" ca="1" si="90"/>
        <v/>
      </c>
      <c r="H533" t="str">
        <f t="shared" ca="1" si="90"/>
        <v/>
      </c>
      <c r="I533" t="str">
        <f t="shared" ca="1" si="90"/>
        <v/>
      </c>
      <c r="J533" t="str">
        <f t="shared" ca="1" si="90"/>
        <v>worksheet.write('J468','="Max " &amp; J465')</v>
      </c>
      <c r="K533" t="str">
        <f t="shared" ca="1" si="90"/>
        <v>worksheet.write('K468','=MAX(J467:N467)')</v>
      </c>
      <c r="L533" t="str">
        <f t="shared" ca="1" si="90"/>
        <v/>
      </c>
      <c r="M533" t="str">
        <f t="shared" ca="1" si="90"/>
        <v/>
      </c>
      <c r="N533" t="str">
        <f t="shared" ca="1" si="90"/>
        <v/>
      </c>
      <c r="O533" t="str">
        <f t="shared" ca="1" si="90"/>
        <v/>
      </c>
      <c r="P533" t="str">
        <f t="shared" ca="1" si="90"/>
        <v/>
      </c>
      <c r="Q533" t="str">
        <f t="shared" ca="1" si="90"/>
        <v/>
      </c>
      <c r="R533" t="str">
        <f t="shared" ca="1" si="90"/>
        <v/>
      </c>
      <c r="S533" t="str">
        <f t="shared" ca="1" si="90"/>
        <v/>
      </c>
      <c r="T533" t="str">
        <f t="shared" ca="1" si="90"/>
        <v/>
      </c>
      <c r="U533" t="str">
        <f t="shared" ca="1" si="90"/>
        <v/>
      </c>
      <c r="V533" t="str">
        <f t="shared" ca="1" si="90"/>
        <v/>
      </c>
      <c r="W533" t="str">
        <f t="shared" ca="1" si="90"/>
        <v/>
      </c>
      <c r="X533" t="str">
        <f t="shared" ca="1" si="90"/>
        <v/>
      </c>
      <c r="Y533" t="str">
        <f t="shared" ca="1" si="90"/>
        <v/>
      </c>
      <c r="Z533" t="str">
        <f t="shared" ca="1" si="90"/>
        <v/>
      </c>
      <c r="AA533" t="str">
        <f t="shared" ca="1" si="90"/>
        <v/>
      </c>
      <c r="AB533" t="str">
        <f t="shared" ca="1" si="90"/>
        <v/>
      </c>
      <c r="AC533" t="str">
        <f t="shared" ca="1" si="90"/>
        <v/>
      </c>
      <c r="AD533" t="str">
        <f t="shared" ca="1" si="90"/>
        <v/>
      </c>
      <c r="AE533" t="str">
        <f t="shared" ca="1" si="90"/>
        <v/>
      </c>
      <c r="AF533" t="str">
        <f t="shared" ca="1" si="90"/>
        <v/>
      </c>
      <c r="AG533" t="str">
        <f t="shared" ca="1" si="90"/>
        <v/>
      </c>
      <c r="AH533" t="str">
        <f t="shared" ca="1" si="90"/>
        <v/>
      </c>
      <c r="AI533" t="str">
        <f t="shared" ca="1" si="90"/>
        <v/>
      </c>
      <c r="AJ533" t="str">
        <f t="shared" ca="1" si="90"/>
        <v/>
      </c>
      <c r="AK533" t="str">
        <f t="shared" ca="1" si="90"/>
        <v/>
      </c>
      <c r="AL533" t="str">
        <f t="shared" ca="1" si="90"/>
        <v/>
      </c>
      <c r="AM533" t="str">
        <f t="shared" ca="1" si="90"/>
        <v/>
      </c>
      <c r="AN533" t="str">
        <f t="shared" ca="1" si="90"/>
        <v/>
      </c>
      <c r="AO533" t="str">
        <f t="shared" ca="1" si="90"/>
        <v/>
      </c>
    </row>
    <row r="534" spans="2:41" x14ac:dyDescent="0.3">
      <c r="B534" t="str">
        <f t="shared" ref="B534:AN534" ca="1" si="91">IFERROR(SUBSTITUTE("worksheet.write('" &amp; CELL("address",B469) &amp; "','" &amp; _xlfn.FORMULATEXT(B469) &amp; "')","$",""),"")</f>
        <v/>
      </c>
      <c r="C534" t="str">
        <f t="shared" ca="1" si="91"/>
        <v/>
      </c>
      <c r="D534" t="str">
        <f t="shared" ref="D534:E534" ca="1" si="92">IF(OR(ISNUMBER(FIND("Max",IFERROR(SUBSTITUTE("worksheet.write('" &amp; CELL("address",D469) &amp; "','" &amp; _xlfn.FORMULATEXT(D469) &amp; "')","$",""),""))),ISNUMBER(FIND("Year",IFERROR(SUBSTITUTE("worksheet.write('" &amp; CELL("address",D469) &amp; "','" &amp; _xlfn.FORMULATEXT(D469) &amp; "')","$",""),""))),ISNUMBER(FIND("Min",IFERROR(SUBSTITUTE("worksheet.write('" &amp; CELL("address",D469) &amp; "','" &amp; _xlfn.FORMULATEXT(D469) &amp; "')","$",""),""))),ISNUMBER(FIND("Max",IFERROR(SUBSTITUTE("worksheet.write('" &amp; CELL("address",C469) &amp; "','" &amp; _xlfn.FORMULATEXT(C469) &amp; "')","$",""),""))),ISNUMBER(FIND("Year",IFERROR(SUBSTITUTE("worksheet.write('" &amp; CELL("address",C469) &amp; "','" &amp; _xlfn.FORMULATEXT(C469) &amp; "')","$",""),""))),ISNUMBER(FIND("Min",IFERROR(SUBSTITUTE("worksheet.write('" &amp; CELL("address",C469) &amp; "','" &amp; _xlfn.FORMULATEXT(C469) &amp; "')","$",""),"")))), IFERROR(SUBSTITUTE("worksheet.write('" &amp; CELL("address",D469) &amp; "','" &amp; _xlfn.FORMULATEXT(D469) &amp; "')","$",""),""),"")</f>
        <v/>
      </c>
      <c r="E534" t="str">
        <f t="shared" ca="1" si="92"/>
        <v/>
      </c>
      <c r="F534" t="str">
        <f t="shared" ref="F534:AO534" ca="1" si="93">IF(OR(ISNUMBER(FIND("Max",IFERROR(SUBSTITUTE("worksheet.write('" &amp; CELL("address",F469) &amp; "','" &amp; _xlfn.FORMULATEXT(F469) &amp; "')","$",""),""))),ISNUMBER(FIND("Year",IFERROR(SUBSTITUTE("worksheet.write('" &amp; CELL("address",F469) &amp; "','" &amp; _xlfn.FORMULATEXT(F469) &amp; "')","$",""),""))),ISNUMBER(FIND("Min",IFERROR(SUBSTITUTE("worksheet.write('" &amp; CELL("address",F469) &amp; "','" &amp; _xlfn.FORMULATEXT(F469) &amp; "')","$",""),""))),ISNUMBER(FIND("Max",IFERROR(SUBSTITUTE("worksheet.write('" &amp; CELL("address",E469) &amp; "','" &amp; _xlfn.FORMULATEXT(E469) &amp; "')","$",""),""))),ISNUMBER(FIND("Year",IFERROR(SUBSTITUTE("worksheet.write('" &amp; CELL("address",E469) &amp; "','" &amp; _xlfn.FORMULATEXT(E469) &amp; "')","$",""),""))),ISNUMBER(FIND("Min",IFERROR(SUBSTITUTE("worksheet.write('" &amp; CELL("address",E469) &amp; "','" &amp; _xlfn.FORMULATEXT(E469) &amp; "')","$",""),"")))), IFERROR(SUBSTITUTE("worksheet.write('" &amp; CELL("address",F469) &amp; "','" &amp; _xlfn.FORMULATEXT(F469) &amp; "')","$",""),""),"")</f>
        <v/>
      </c>
      <c r="G534" t="str">
        <f t="shared" ca="1" si="93"/>
        <v/>
      </c>
      <c r="H534" t="str">
        <f t="shared" ca="1" si="93"/>
        <v/>
      </c>
      <c r="I534" t="str">
        <f t="shared" ca="1" si="93"/>
        <v/>
      </c>
      <c r="J534" t="str">
        <f t="shared" ca="1" si="93"/>
        <v>worksheet.write('J469','=J468 &amp; " Year"')</v>
      </c>
      <c r="K534" t="str">
        <f t="shared" ca="1" si="93"/>
        <v>worksheet.write('K469','=VALUE(J466)+MATCH(K468,J467:N467,0)-1')</v>
      </c>
      <c r="L534" t="str">
        <f t="shared" ca="1" si="93"/>
        <v/>
      </c>
      <c r="M534" t="str">
        <f t="shared" ca="1" si="93"/>
        <v/>
      </c>
      <c r="N534" t="str">
        <f t="shared" ca="1" si="93"/>
        <v/>
      </c>
      <c r="O534" t="str">
        <f t="shared" ca="1" si="93"/>
        <v/>
      </c>
      <c r="P534" t="str">
        <f t="shared" ca="1" si="93"/>
        <v/>
      </c>
      <c r="Q534" t="str">
        <f t="shared" ca="1" si="93"/>
        <v/>
      </c>
      <c r="R534" t="str">
        <f t="shared" ca="1" si="93"/>
        <v/>
      </c>
      <c r="S534" t="str">
        <f t="shared" ca="1" si="93"/>
        <v/>
      </c>
      <c r="T534" t="str">
        <f t="shared" ca="1" si="93"/>
        <v/>
      </c>
      <c r="U534" t="str">
        <f t="shared" ca="1" si="93"/>
        <v/>
      </c>
      <c r="V534" t="str">
        <f t="shared" ca="1" si="93"/>
        <v/>
      </c>
      <c r="W534" t="str">
        <f t="shared" ca="1" si="93"/>
        <v/>
      </c>
      <c r="X534" t="str">
        <f t="shared" ca="1" si="93"/>
        <v/>
      </c>
      <c r="Y534" t="str">
        <f t="shared" ca="1" si="93"/>
        <v/>
      </c>
      <c r="Z534" t="str">
        <f t="shared" ca="1" si="93"/>
        <v/>
      </c>
      <c r="AA534" t="str">
        <f t="shared" ca="1" si="93"/>
        <v/>
      </c>
      <c r="AB534" t="str">
        <f t="shared" ca="1" si="93"/>
        <v/>
      </c>
      <c r="AC534" t="str">
        <f t="shared" ca="1" si="93"/>
        <v/>
      </c>
      <c r="AD534" t="str">
        <f t="shared" ca="1" si="93"/>
        <v/>
      </c>
      <c r="AE534" t="str">
        <f t="shared" ca="1" si="93"/>
        <v/>
      </c>
      <c r="AF534" t="str">
        <f t="shared" ca="1" si="93"/>
        <v/>
      </c>
      <c r="AG534" t="str">
        <f t="shared" ca="1" si="93"/>
        <v/>
      </c>
      <c r="AH534" t="str">
        <f t="shared" ca="1" si="93"/>
        <v/>
      </c>
      <c r="AI534" t="str">
        <f t="shared" ca="1" si="93"/>
        <v/>
      </c>
      <c r="AJ534" t="str">
        <f t="shared" ca="1" si="93"/>
        <v/>
      </c>
      <c r="AK534" t="str">
        <f t="shared" ca="1" si="93"/>
        <v/>
      </c>
      <c r="AL534" t="str">
        <f t="shared" ca="1" si="93"/>
        <v/>
      </c>
      <c r="AM534" t="str">
        <f t="shared" ca="1" si="93"/>
        <v/>
      </c>
      <c r="AN534" t="str">
        <f t="shared" ca="1" si="93"/>
        <v/>
      </c>
      <c r="AO534" t="str">
        <f t="shared" ca="1" si="93"/>
        <v/>
      </c>
    </row>
    <row r="535" spans="2:41" x14ac:dyDescent="0.3">
      <c r="B535" t="str">
        <f t="shared" ref="B535:AN535" ca="1" si="94">IFERROR(SUBSTITUTE("worksheet.write('" &amp; CELL("address",B470) &amp; "','" &amp; _xlfn.FORMULATEXT(B470) &amp; "')","$",""),"")</f>
        <v/>
      </c>
      <c r="C535" t="str">
        <f t="shared" ca="1" si="94"/>
        <v/>
      </c>
      <c r="D535" t="str">
        <f t="shared" ref="D535:E535" ca="1" si="95">IF(OR(ISNUMBER(FIND("Max",IFERROR(SUBSTITUTE("worksheet.write('" &amp; CELL("address",D470) &amp; "','" &amp; _xlfn.FORMULATEXT(D470) &amp; "')","$",""),""))),ISNUMBER(FIND("Year",IFERROR(SUBSTITUTE("worksheet.write('" &amp; CELL("address",D470) &amp; "','" &amp; _xlfn.FORMULATEXT(D470) &amp; "')","$",""),""))),ISNUMBER(FIND("Min",IFERROR(SUBSTITUTE("worksheet.write('" &amp; CELL("address",D470) &amp; "','" &amp; _xlfn.FORMULATEXT(D470) &amp; "')","$",""),""))),ISNUMBER(FIND("Max",IFERROR(SUBSTITUTE("worksheet.write('" &amp; CELL("address",C470) &amp; "','" &amp; _xlfn.FORMULATEXT(C470) &amp; "')","$",""),""))),ISNUMBER(FIND("Year",IFERROR(SUBSTITUTE("worksheet.write('" &amp; CELL("address",C470) &amp; "','" &amp; _xlfn.FORMULATEXT(C470) &amp; "')","$",""),""))),ISNUMBER(FIND("Min",IFERROR(SUBSTITUTE("worksheet.write('" &amp; CELL("address",C470) &amp; "','" &amp; _xlfn.FORMULATEXT(C470) &amp; "')","$",""),"")))), IFERROR(SUBSTITUTE("worksheet.write('" &amp; CELL("address",D470) &amp; "','" &amp; _xlfn.FORMULATEXT(D470) &amp; "')","$",""),""),"")</f>
        <v/>
      </c>
      <c r="E535" t="str">
        <f t="shared" ca="1" si="95"/>
        <v/>
      </c>
      <c r="F535" t="str">
        <f t="shared" ref="F535:AO535" ca="1" si="96">IF(OR(ISNUMBER(FIND("Max",IFERROR(SUBSTITUTE("worksheet.write('" &amp; CELL("address",F470) &amp; "','" &amp; _xlfn.FORMULATEXT(F470) &amp; "')","$",""),""))),ISNUMBER(FIND("Year",IFERROR(SUBSTITUTE("worksheet.write('" &amp; CELL("address",F470) &amp; "','" &amp; _xlfn.FORMULATEXT(F470) &amp; "')","$",""),""))),ISNUMBER(FIND("Min",IFERROR(SUBSTITUTE("worksheet.write('" &amp; CELL("address",F470) &amp; "','" &amp; _xlfn.FORMULATEXT(F470) &amp; "')","$",""),""))),ISNUMBER(FIND("Max",IFERROR(SUBSTITUTE("worksheet.write('" &amp; CELL("address",E470) &amp; "','" &amp; _xlfn.FORMULATEXT(E470) &amp; "')","$",""),""))),ISNUMBER(FIND("Year",IFERROR(SUBSTITUTE("worksheet.write('" &amp; CELL("address",E470) &amp; "','" &amp; _xlfn.FORMULATEXT(E470) &amp; "')","$",""),""))),ISNUMBER(FIND("Min",IFERROR(SUBSTITUTE("worksheet.write('" &amp; CELL("address",E470) &amp; "','" &amp; _xlfn.FORMULATEXT(E470) &amp; "')","$",""),"")))), IFERROR(SUBSTITUTE("worksheet.write('" &amp; CELL("address",F470) &amp; "','" &amp; _xlfn.FORMULATEXT(F470) &amp; "')","$",""),""),"")</f>
        <v/>
      </c>
      <c r="G535" t="str">
        <f t="shared" ca="1" si="96"/>
        <v/>
      </c>
      <c r="H535" t="str">
        <f t="shared" ca="1" si="96"/>
        <v/>
      </c>
      <c r="I535" t="str">
        <f t="shared" ca="1" si="96"/>
        <v/>
      </c>
      <c r="J535" t="str">
        <f t="shared" ca="1" si="96"/>
        <v>worksheet.write('J470','="Min " &amp; J465')</v>
      </c>
      <c r="K535" t="str">
        <f t="shared" ca="1" si="96"/>
        <v>worksheet.write('K470','=MIN(J467:N467)')</v>
      </c>
      <c r="L535" t="str">
        <f t="shared" ca="1" si="96"/>
        <v/>
      </c>
      <c r="M535" t="str">
        <f t="shared" ca="1" si="96"/>
        <v/>
      </c>
      <c r="N535" t="str">
        <f t="shared" ca="1" si="96"/>
        <v/>
      </c>
      <c r="O535" t="str">
        <f t="shared" ca="1" si="96"/>
        <v/>
      </c>
      <c r="P535" t="str">
        <f t="shared" ca="1" si="96"/>
        <v/>
      </c>
      <c r="Q535" t="str">
        <f t="shared" ca="1" si="96"/>
        <v/>
      </c>
      <c r="R535" t="str">
        <f t="shared" ca="1" si="96"/>
        <v/>
      </c>
      <c r="S535" t="str">
        <f t="shared" ca="1" si="96"/>
        <v/>
      </c>
      <c r="T535" t="str">
        <f t="shared" ca="1" si="96"/>
        <v/>
      </c>
      <c r="U535" t="str">
        <f t="shared" ca="1" si="96"/>
        <v/>
      </c>
      <c r="V535" t="str">
        <f t="shared" ca="1" si="96"/>
        <v/>
      </c>
      <c r="W535" t="str">
        <f t="shared" ca="1" si="96"/>
        <v/>
      </c>
      <c r="X535" t="str">
        <f t="shared" ca="1" si="96"/>
        <v/>
      </c>
      <c r="Y535" t="str">
        <f t="shared" ca="1" si="96"/>
        <v/>
      </c>
      <c r="Z535" t="str">
        <f t="shared" ca="1" si="96"/>
        <v/>
      </c>
      <c r="AA535" t="str">
        <f t="shared" ca="1" si="96"/>
        <v/>
      </c>
      <c r="AB535" t="str">
        <f t="shared" ca="1" si="96"/>
        <v/>
      </c>
      <c r="AC535" t="str">
        <f t="shared" ca="1" si="96"/>
        <v/>
      </c>
      <c r="AD535" t="str">
        <f t="shared" ca="1" si="96"/>
        <v/>
      </c>
      <c r="AE535" t="str">
        <f t="shared" ca="1" si="96"/>
        <v/>
      </c>
      <c r="AF535" t="str">
        <f t="shared" ca="1" si="96"/>
        <v/>
      </c>
      <c r="AG535" t="str">
        <f t="shared" ca="1" si="96"/>
        <v/>
      </c>
      <c r="AH535" t="str">
        <f t="shared" ca="1" si="96"/>
        <v/>
      </c>
      <c r="AI535" t="str">
        <f t="shared" ca="1" si="96"/>
        <v/>
      </c>
      <c r="AJ535" t="str">
        <f t="shared" ca="1" si="96"/>
        <v/>
      </c>
      <c r="AK535" t="str">
        <f t="shared" ca="1" si="96"/>
        <v/>
      </c>
      <c r="AL535" t="str">
        <f t="shared" ca="1" si="96"/>
        <v/>
      </c>
      <c r="AM535" t="str">
        <f t="shared" ca="1" si="96"/>
        <v/>
      </c>
      <c r="AN535" t="str">
        <f t="shared" ca="1" si="96"/>
        <v/>
      </c>
      <c r="AO535" t="str">
        <f t="shared" ca="1" si="96"/>
        <v/>
      </c>
    </row>
    <row r="536" spans="2:41" x14ac:dyDescent="0.3">
      <c r="B536" t="str">
        <f t="shared" ref="B536:AN536" ca="1" si="97">IFERROR(SUBSTITUTE("worksheet.write('" &amp; CELL("address",B471) &amp; "','" &amp; _xlfn.FORMULATEXT(B471) &amp; "')","$",""),"")</f>
        <v/>
      </c>
      <c r="C536" t="str">
        <f t="shared" ca="1" si="97"/>
        <v/>
      </c>
      <c r="D536" t="str">
        <f t="shared" ref="D536:E536" ca="1" si="98">IF(OR(ISNUMBER(FIND("Max",IFERROR(SUBSTITUTE("worksheet.write('" &amp; CELL("address",D471) &amp; "','" &amp; _xlfn.FORMULATEXT(D471) &amp; "')","$",""),""))),ISNUMBER(FIND("Year",IFERROR(SUBSTITUTE("worksheet.write('" &amp; CELL("address",D471) &amp; "','" &amp; _xlfn.FORMULATEXT(D471) &amp; "')","$",""),""))),ISNUMBER(FIND("Min",IFERROR(SUBSTITUTE("worksheet.write('" &amp; CELL("address",D471) &amp; "','" &amp; _xlfn.FORMULATEXT(D471) &amp; "')","$",""),""))),ISNUMBER(FIND("Max",IFERROR(SUBSTITUTE("worksheet.write('" &amp; CELL("address",C471) &amp; "','" &amp; _xlfn.FORMULATEXT(C471) &amp; "')","$",""),""))),ISNUMBER(FIND("Year",IFERROR(SUBSTITUTE("worksheet.write('" &amp; CELL("address",C471) &amp; "','" &amp; _xlfn.FORMULATEXT(C471) &amp; "')","$",""),""))),ISNUMBER(FIND("Min",IFERROR(SUBSTITUTE("worksheet.write('" &amp; CELL("address",C471) &amp; "','" &amp; _xlfn.FORMULATEXT(C471) &amp; "')","$",""),"")))), IFERROR(SUBSTITUTE("worksheet.write('" &amp; CELL("address",D471) &amp; "','" &amp; _xlfn.FORMULATEXT(D471) &amp; "')","$",""),""),"")</f>
        <v/>
      </c>
      <c r="E536" t="str">
        <f t="shared" ca="1" si="98"/>
        <v/>
      </c>
      <c r="F536" t="str">
        <f t="shared" ref="F536:AO536" ca="1" si="99">IF(OR(ISNUMBER(FIND("Max",IFERROR(SUBSTITUTE("worksheet.write('" &amp; CELL("address",F471) &amp; "','" &amp; _xlfn.FORMULATEXT(F471) &amp; "')","$",""),""))),ISNUMBER(FIND("Year",IFERROR(SUBSTITUTE("worksheet.write('" &amp; CELL("address",F471) &amp; "','" &amp; _xlfn.FORMULATEXT(F471) &amp; "')","$",""),""))),ISNUMBER(FIND("Min",IFERROR(SUBSTITUTE("worksheet.write('" &amp; CELL("address",F471) &amp; "','" &amp; _xlfn.FORMULATEXT(F471) &amp; "')","$",""),""))),ISNUMBER(FIND("Max",IFERROR(SUBSTITUTE("worksheet.write('" &amp; CELL("address",E471) &amp; "','" &amp; _xlfn.FORMULATEXT(E471) &amp; "')","$",""),""))),ISNUMBER(FIND("Year",IFERROR(SUBSTITUTE("worksheet.write('" &amp; CELL("address",E471) &amp; "','" &amp; _xlfn.FORMULATEXT(E471) &amp; "')","$",""),""))),ISNUMBER(FIND("Min",IFERROR(SUBSTITUTE("worksheet.write('" &amp; CELL("address",E471) &amp; "','" &amp; _xlfn.FORMULATEXT(E471) &amp; "')","$",""),"")))), IFERROR(SUBSTITUTE("worksheet.write('" &amp; CELL("address",F471) &amp; "','" &amp; _xlfn.FORMULATEXT(F471) &amp; "')","$",""),""),"")</f>
        <v/>
      </c>
      <c r="G536" t="str">
        <f t="shared" ca="1" si="99"/>
        <v/>
      </c>
      <c r="H536" t="str">
        <f t="shared" ca="1" si="99"/>
        <v/>
      </c>
      <c r="I536" t="str">
        <f t="shared" ca="1" si="99"/>
        <v/>
      </c>
      <c r="J536" t="str">
        <f t="shared" ca="1" si="99"/>
        <v>worksheet.write('J471','=J470 &amp; " Year"')</v>
      </c>
      <c r="K536" t="str">
        <f t="shared" ca="1" si="99"/>
        <v>worksheet.write('K471','=VALUE(J466)+MATCH(K470,J467:N467,0)-1')</v>
      </c>
      <c r="L536" t="str">
        <f t="shared" ca="1" si="99"/>
        <v/>
      </c>
      <c r="M536" t="str">
        <f t="shared" ca="1" si="99"/>
        <v/>
      </c>
      <c r="N536" t="str">
        <f t="shared" ca="1" si="99"/>
        <v/>
      </c>
      <c r="O536" t="str">
        <f t="shared" ca="1" si="99"/>
        <v/>
      </c>
      <c r="P536" t="str">
        <f t="shared" ca="1" si="99"/>
        <v/>
      </c>
      <c r="Q536" t="str">
        <f t="shared" ca="1" si="99"/>
        <v/>
      </c>
      <c r="R536" t="str">
        <f t="shared" ca="1" si="99"/>
        <v/>
      </c>
      <c r="S536" t="str">
        <f t="shared" ca="1" si="99"/>
        <v/>
      </c>
      <c r="T536" t="str">
        <f t="shared" ca="1" si="99"/>
        <v/>
      </c>
      <c r="U536" t="str">
        <f t="shared" ca="1" si="99"/>
        <v/>
      </c>
      <c r="V536" t="str">
        <f t="shared" ca="1" si="99"/>
        <v/>
      </c>
      <c r="W536" t="str">
        <f t="shared" ca="1" si="99"/>
        <v/>
      </c>
      <c r="X536" t="str">
        <f t="shared" ca="1" si="99"/>
        <v/>
      </c>
      <c r="Y536" t="str">
        <f t="shared" ca="1" si="99"/>
        <v/>
      </c>
      <c r="Z536" t="str">
        <f t="shared" ca="1" si="99"/>
        <v/>
      </c>
      <c r="AA536" t="str">
        <f t="shared" ca="1" si="99"/>
        <v/>
      </c>
      <c r="AB536" t="str">
        <f t="shared" ca="1" si="99"/>
        <v/>
      </c>
      <c r="AC536" t="str">
        <f t="shared" ca="1" si="99"/>
        <v/>
      </c>
      <c r="AD536" t="str">
        <f t="shared" ca="1" si="99"/>
        <v/>
      </c>
      <c r="AE536" t="str">
        <f t="shared" ca="1" si="99"/>
        <v/>
      </c>
      <c r="AF536" t="str">
        <f t="shared" ca="1" si="99"/>
        <v/>
      </c>
      <c r="AG536" t="str">
        <f t="shared" ca="1" si="99"/>
        <v/>
      </c>
      <c r="AH536" t="str">
        <f t="shared" ca="1" si="99"/>
        <v/>
      </c>
      <c r="AI536" t="str">
        <f t="shared" ca="1" si="99"/>
        <v/>
      </c>
      <c r="AJ536" t="str">
        <f t="shared" ca="1" si="99"/>
        <v/>
      </c>
      <c r="AK536" t="str">
        <f t="shared" ca="1" si="99"/>
        <v/>
      </c>
      <c r="AL536" t="str">
        <f t="shared" ca="1" si="99"/>
        <v/>
      </c>
      <c r="AM536" t="str">
        <f t="shared" ca="1" si="99"/>
        <v/>
      </c>
      <c r="AN536" t="str">
        <f t="shared" ca="1" si="99"/>
        <v/>
      </c>
      <c r="AO536" t="str">
        <f t="shared" ca="1" si="99"/>
        <v/>
      </c>
    </row>
    <row r="537" spans="2:41" x14ac:dyDescent="0.3">
      <c r="B537" t="str">
        <f t="shared" ref="B537:AN537" ca="1" si="100">IFERROR(SUBSTITUTE("worksheet.write('" &amp; CELL("address",B472) &amp; "','" &amp; _xlfn.FORMULATEXT(B472) &amp; "')","$",""),"")</f>
        <v/>
      </c>
      <c r="C537" t="str">
        <f t="shared" ca="1" si="100"/>
        <v/>
      </c>
      <c r="D537" t="str">
        <f t="shared" ref="D537:E537" ca="1" si="101">IF(OR(ISNUMBER(FIND("Max",IFERROR(SUBSTITUTE("worksheet.write('" &amp; CELL("address",D472) &amp; "','" &amp; _xlfn.FORMULATEXT(D472) &amp; "')","$",""),""))),ISNUMBER(FIND("Year",IFERROR(SUBSTITUTE("worksheet.write('" &amp; CELL("address",D472) &amp; "','" &amp; _xlfn.FORMULATEXT(D472) &amp; "')","$",""),""))),ISNUMBER(FIND("Min",IFERROR(SUBSTITUTE("worksheet.write('" &amp; CELL("address",D472) &amp; "','" &amp; _xlfn.FORMULATEXT(D472) &amp; "')","$",""),""))),ISNUMBER(FIND("Max",IFERROR(SUBSTITUTE("worksheet.write('" &amp; CELL("address",C472) &amp; "','" &amp; _xlfn.FORMULATEXT(C472) &amp; "')","$",""),""))),ISNUMBER(FIND("Year",IFERROR(SUBSTITUTE("worksheet.write('" &amp; CELL("address",C472) &amp; "','" &amp; _xlfn.FORMULATEXT(C472) &amp; "')","$",""),""))),ISNUMBER(FIND("Min",IFERROR(SUBSTITUTE("worksheet.write('" &amp; CELL("address",C472) &amp; "','" &amp; _xlfn.FORMULATEXT(C472) &amp; "')","$",""),"")))), IFERROR(SUBSTITUTE("worksheet.write('" &amp; CELL("address",D472) &amp; "','" &amp; _xlfn.FORMULATEXT(D472) &amp; "')","$",""),""),"")</f>
        <v/>
      </c>
      <c r="E537" t="str">
        <f t="shared" ca="1" si="101"/>
        <v/>
      </c>
      <c r="F537" t="str">
        <f t="shared" ref="F537:AO537" ca="1" si="102">IF(OR(ISNUMBER(FIND("Max",IFERROR(SUBSTITUTE("worksheet.write('" &amp; CELL("address",F472) &amp; "','" &amp; _xlfn.FORMULATEXT(F472) &amp; "')","$",""),""))),ISNUMBER(FIND("Year",IFERROR(SUBSTITUTE("worksheet.write('" &amp; CELL("address",F472) &amp; "','" &amp; _xlfn.FORMULATEXT(F472) &amp; "')","$",""),""))),ISNUMBER(FIND("Min",IFERROR(SUBSTITUTE("worksheet.write('" &amp; CELL("address",F472) &amp; "','" &amp; _xlfn.FORMULATEXT(F472) &amp; "')","$",""),""))),ISNUMBER(FIND("Max",IFERROR(SUBSTITUTE("worksheet.write('" &amp; CELL("address",E472) &amp; "','" &amp; _xlfn.FORMULATEXT(E472) &amp; "')","$",""),""))),ISNUMBER(FIND("Year",IFERROR(SUBSTITUTE("worksheet.write('" &amp; CELL("address",E472) &amp; "','" &amp; _xlfn.FORMULATEXT(E472) &amp; "')","$",""),""))),ISNUMBER(FIND("Min",IFERROR(SUBSTITUTE("worksheet.write('" &amp; CELL("address",E472) &amp; "','" &amp; _xlfn.FORMULATEXT(E472) &amp; "')","$",""),"")))), IFERROR(SUBSTITUTE("worksheet.write('" &amp; CELL("address",F472) &amp; "','" &amp; _xlfn.FORMULATEXT(F472) &amp; "')","$",""),""),"")</f>
        <v/>
      </c>
      <c r="G537" t="str">
        <f t="shared" ca="1" si="102"/>
        <v/>
      </c>
      <c r="H537" t="str">
        <f t="shared" ca="1" si="102"/>
        <v/>
      </c>
      <c r="I537" t="str">
        <f t="shared" ca="1" si="102"/>
        <v/>
      </c>
      <c r="J537" t="str">
        <f t="shared" ca="1" si="102"/>
        <v/>
      </c>
      <c r="K537" t="str">
        <f t="shared" ca="1" si="102"/>
        <v/>
      </c>
      <c r="L537" t="str">
        <f t="shared" ca="1" si="102"/>
        <v/>
      </c>
      <c r="M537" t="str">
        <f t="shared" ca="1" si="102"/>
        <v/>
      </c>
      <c r="N537" t="str">
        <f t="shared" ca="1" si="102"/>
        <v/>
      </c>
      <c r="O537" t="str">
        <f t="shared" ca="1" si="102"/>
        <v/>
      </c>
      <c r="P537" t="str">
        <f t="shared" ca="1" si="102"/>
        <v/>
      </c>
      <c r="Q537" t="str">
        <f t="shared" ca="1" si="102"/>
        <v/>
      </c>
      <c r="R537" t="str">
        <f t="shared" ca="1" si="102"/>
        <v/>
      </c>
      <c r="S537" t="str">
        <f t="shared" ca="1" si="102"/>
        <v/>
      </c>
      <c r="T537" t="str">
        <f t="shared" ca="1" si="102"/>
        <v/>
      </c>
      <c r="U537" t="str">
        <f t="shared" ca="1" si="102"/>
        <v/>
      </c>
      <c r="V537" t="str">
        <f t="shared" ca="1" si="102"/>
        <v/>
      </c>
      <c r="W537" t="str">
        <f t="shared" ca="1" si="102"/>
        <v/>
      </c>
      <c r="X537" t="str">
        <f t="shared" ca="1" si="102"/>
        <v>worksheet.write('X472','="Max " &amp; X469')</v>
      </c>
      <c r="Y537" t="str">
        <f t="shared" ca="1" si="102"/>
        <v>worksheet.write('Y472','=MAX(X471:AB471)')</v>
      </c>
      <c r="Z537" t="str">
        <f t="shared" ca="1" si="102"/>
        <v/>
      </c>
      <c r="AA537" t="str">
        <f t="shared" ca="1" si="102"/>
        <v/>
      </c>
      <c r="AB537" t="str">
        <f t="shared" ca="1" si="102"/>
        <v/>
      </c>
      <c r="AC537" t="str">
        <f t="shared" ca="1" si="102"/>
        <v/>
      </c>
      <c r="AD537" t="str">
        <f t="shared" ca="1" si="102"/>
        <v/>
      </c>
      <c r="AE537" t="str">
        <f t="shared" ca="1" si="102"/>
        <v/>
      </c>
      <c r="AF537" t="str">
        <f t="shared" ca="1" si="102"/>
        <v/>
      </c>
      <c r="AG537" t="str">
        <f t="shared" ca="1" si="102"/>
        <v/>
      </c>
      <c r="AH537" t="str">
        <f t="shared" ca="1" si="102"/>
        <v/>
      </c>
      <c r="AI537" t="str">
        <f t="shared" ca="1" si="102"/>
        <v/>
      </c>
      <c r="AJ537" t="str">
        <f t="shared" ca="1" si="102"/>
        <v/>
      </c>
      <c r="AK537" t="str">
        <f t="shared" ca="1" si="102"/>
        <v/>
      </c>
      <c r="AL537" t="str">
        <f t="shared" ca="1" si="102"/>
        <v/>
      </c>
      <c r="AM537" t="str">
        <f t="shared" ca="1" si="102"/>
        <v/>
      </c>
      <c r="AN537" t="str">
        <f t="shared" ca="1" si="102"/>
        <v/>
      </c>
      <c r="AO537" t="str">
        <f t="shared" ca="1" si="102"/>
        <v/>
      </c>
    </row>
    <row r="538" spans="2:41" x14ac:dyDescent="0.3">
      <c r="B538" t="str">
        <f t="shared" ref="B538:AN538" ca="1" si="103">IFERROR(SUBSTITUTE("worksheet.write('" &amp; CELL("address",B473) &amp; "','" &amp; _xlfn.FORMULATEXT(B473) &amp; "')","$",""),"")</f>
        <v/>
      </c>
      <c r="C538" t="str">
        <f t="shared" ca="1" si="103"/>
        <v/>
      </c>
      <c r="D538" t="str">
        <f t="shared" ref="D538:E538" ca="1" si="104">IF(OR(ISNUMBER(FIND("Max",IFERROR(SUBSTITUTE("worksheet.write('" &amp; CELL("address",D473) &amp; "','" &amp; _xlfn.FORMULATEXT(D473) &amp; "')","$",""),""))),ISNUMBER(FIND("Year",IFERROR(SUBSTITUTE("worksheet.write('" &amp; CELL("address",D473) &amp; "','" &amp; _xlfn.FORMULATEXT(D473) &amp; "')","$",""),""))),ISNUMBER(FIND("Min",IFERROR(SUBSTITUTE("worksheet.write('" &amp; CELL("address",D473) &amp; "','" &amp; _xlfn.FORMULATEXT(D473) &amp; "')","$",""),""))),ISNUMBER(FIND("Max",IFERROR(SUBSTITUTE("worksheet.write('" &amp; CELL("address",C473) &amp; "','" &amp; _xlfn.FORMULATEXT(C473) &amp; "')","$",""),""))),ISNUMBER(FIND("Year",IFERROR(SUBSTITUTE("worksheet.write('" &amp; CELL("address",C473) &amp; "','" &amp; _xlfn.FORMULATEXT(C473) &amp; "')","$",""),""))),ISNUMBER(FIND("Min",IFERROR(SUBSTITUTE("worksheet.write('" &amp; CELL("address",C473) &amp; "','" &amp; _xlfn.FORMULATEXT(C473) &amp; "')","$",""),"")))), IFERROR(SUBSTITUTE("worksheet.write('" &amp; CELL("address",D473) &amp; "','" &amp; _xlfn.FORMULATEXT(D473) &amp; "')","$",""),""),"")</f>
        <v/>
      </c>
      <c r="E538" t="str">
        <f t="shared" ca="1" si="104"/>
        <v/>
      </c>
      <c r="F538" t="str">
        <f t="shared" ref="F538:AO538" ca="1" si="105">IF(OR(ISNUMBER(FIND("Max",IFERROR(SUBSTITUTE("worksheet.write('" &amp; CELL("address",F473) &amp; "','" &amp; _xlfn.FORMULATEXT(F473) &amp; "')","$",""),""))),ISNUMBER(FIND("Year",IFERROR(SUBSTITUTE("worksheet.write('" &amp; CELL("address",F473) &amp; "','" &amp; _xlfn.FORMULATEXT(F473) &amp; "')","$",""),""))),ISNUMBER(FIND("Min",IFERROR(SUBSTITUTE("worksheet.write('" &amp; CELL("address",F473) &amp; "','" &amp; _xlfn.FORMULATEXT(F473) &amp; "')","$",""),""))),ISNUMBER(FIND("Max",IFERROR(SUBSTITUTE("worksheet.write('" &amp; CELL("address",E473) &amp; "','" &amp; _xlfn.FORMULATEXT(E473) &amp; "')","$",""),""))),ISNUMBER(FIND("Year",IFERROR(SUBSTITUTE("worksheet.write('" &amp; CELL("address",E473) &amp; "','" &amp; _xlfn.FORMULATEXT(E473) &amp; "')","$",""),""))),ISNUMBER(FIND("Min",IFERROR(SUBSTITUTE("worksheet.write('" &amp; CELL("address",E473) &amp; "','" &amp; _xlfn.FORMULATEXT(E473) &amp; "')","$",""),"")))), IFERROR(SUBSTITUTE("worksheet.write('" &amp; CELL("address",F473) &amp; "','" &amp; _xlfn.FORMULATEXT(F473) &amp; "')","$",""),""),"")</f>
        <v/>
      </c>
      <c r="G538" t="str">
        <f t="shared" ca="1" si="105"/>
        <v/>
      </c>
      <c r="H538" t="str">
        <f t="shared" ca="1" si="105"/>
        <v/>
      </c>
      <c r="I538" t="str">
        <f t="shared" ca="1" si="105"/>
        <v/>
      </c>
      <c r="J538" t="str">
        <f t="shared" ca="1" si="105"/>
        <v/>
      </c>
      <c r="K538" t="str">
        <f t="shared" ca="1" si="105"/>
        <v/>
      </c>
      <c r="L538" t="str">
        <f t="shared" ca="1" si="105"/>
        <v/>
      </c>
      <c r="M538" t="str">
        <f t="shared" ca="1" si="105"/>
        <v/>
      </c>
      <c r="N538" t="str">
        <f t="shared" ca="1" si="105"/>
        <v/>
      </c>
      <c r="O538" t="str">
        <f t="shared" ca="1" si="105"/>
        <v/>
      </c>
      <c r="P538" t="str">
        <f t="shared" ca="1" si="105"/>
        <v/>
      </c>
      <c r="Q538" t="str">
        <f t="shared" ca="1" si="105"/>
        <v>worksheet.write('Q473','="Max " &amp; Q470')</v>
      </c>
      <c r="R538" t="str">
        <f t="shared" ca="1" si="105"/>
        <v>worksheet.write('R473','=MAX(Q472:T472)')</v>
      </c>
      <c r="S538" t="str">
        <f t="shared" ca="1" si="105"/>
        <v/>
      </c>
      <c r="T538" t="str">
        <f t="shared" ca="1" si="105"/>
        <v/>
      </c>
      <c r="U538" t="str">
        <f t="shared" ca="1" si="105"/>
        <v/>
      </c>
      <c r="V538" t="str">
        <f t="shared" ca="1" si="105"/>
        <v/>
      </c>
      <c r="W538" t="str">
        <f t="shared" ca="1" si="105"/>
        <v/>
      </c>
      <c r="X538" t="str">
        <f t="shared" ca="1" si="105"/>
        <v>worksheet.write('X473','=X472 &amp; " Year"')</v>
      </c>
      <c r="Y538" t="str">
        <f t="shared" ca="1" si="105"/>
        <v>worksheet.write('Y473','=VALUE(X470)+MATCH(Y472,X471:AB471,0)-1')</v>
      </c>
      <c r="Z538" t="str">
        <f t="shared" ca="1" si="105"/>
        <v/>
      </c>
      <c r="AA538" t="str">
        <f t="shared" ca="1" si="105"/>
        <v/>
      </c>
      <c r="AB538" t="str">
        <f t="shared" ca="1" si="105"/>
        <v/>
      </c>
      <c r="AC538" t="str">
        <f t="shared" ca="1" si="105"/>
        <v/>
      </c>
      <c r="AD538" t="str">
        <f t="shared" ca="1" si="105"/>
        <v/>
      </c>
      <c r="AE538" t="str">
        <f t="shared" ca="1" si="105"/>
        <v/>
      </c>
      <c r="AF538" t="str">
        <f t="shared" ca="1" si="105"/>
        <v/>
      </c>
      <c r="AG538" t="str">
        <f t="shared" ca="1" si="105"/>
        <v/>
      </c>
      <c r="AH538" t="str">
        <f t="shared" ca="1" si="105"/>
        <v/>
      </c>
      <c r="AI538" t="str">
        <f t="shared" ca="1" si="105"/>
        <v/>
      </c>
      <c r="AJ538" t="str">
        <f t="shared" ca="1" si="105"/>
        <v/>
      </c>
      <c r="AK538" t="str">
        <f t="shared" ca="1" si="105"/>
        <v/>
      </c>
      <c r="AL538" t="str">
        <f t="shared" ca="1" si="105"/>
        <v/>
      </c>
      <c r="AM538" t="str">
        <f t="shared" ca="1" si="105"/>
        <v/>
      </c>
      <c r="AN538" t="str">
        <f t="shared" ca="1" si="105"/>
        <v/>
      </c>
      <c r="AO538" t="str">
        <f t="shared" ca="1" si="105"/>
        <v/>
      </c>
    </row>
    <row r="539" spans="2:41" x14ac:dyDescent="0.3">
      <c r="B539" t="str">
        <f t="shared" ref="B539:AN539" ca="1" si="106">IFERROR(SUBSTITUTE("worksheet.write('" &amp; CELL("address",B474) &amp; "','" &amp; _xlfn.FORMULATEXT(B474) &amp; "')","$",""),"")</f>
        <v/>
      </c>
      <c r="C539" t="str">
        <f t="shared" ca="1" si="106"/>
        <v/>
      </c>
      <c r="D539" t="str">
        <f t="shared" ref="D539:E539" ca="1" si="107">IF(OR(ISNUMBER(FIND("Max",IFERROR(SUBSTITUTE("worksheet.write('" &amp; CELL("address",D474) &amp; "','" &amp; _xlfn.FORMULATEXT(D474) &amp; "')","$",""),""))),ISNUMBER(FIND("Year",IFERROR(SUBSTITUTE("worksheet.write('" &amp; CELL("address",D474) &amp; "','" &amp; _xlfn.FORMULATEXT(D474) &amp; "')","$",""),""))),ISNUMBER(FIND("Min",IFERROR(SUBSTITUTE("worksheet.write('" &amp; CELL("address",D474) &amp; "','" &amp; _xlfn.FORMULATEXT(D474) &amp; "')","$",""),""))),ISNUMBER(FIND("Max",IFERROR(SUBSTITUTE("worksheet.write('" &amp; CELL("address",C474) &amp; "','" &amp; _xlfn.FORMULATEXT(C474) &amp; "')","$",""),""))),ISNUMBER(FIND("Year",IFERROR(SUBSTITUTE("worksheet.write('" &amp; CELL("address",C474) &amp; "','" &amp; _xlfn.FORMULATEXT(C474) &amp; "')","$",""),""))),ISNUMBER(FIND("Min",IFERROR(SUBSTITUTE("worksheet.write('" &amp; CELL("address",C474) &amp; "','" &amp; _xlfn.FORMULATEXT(C474) &amp; "')","$",""),"")))), IFERROR(SUBSTITUTE("worksheet.write('" &amp; CELL("address",D474) &amp; "','" &amp; _xlfn.FORMULATEXT(D474) &amp; "')","$",""),""),"")</f>
        <v/>
      </c>
      <c r="E539" t="str">
        <f t="shared" ca="1" si="107"/>
        <v/>
      </c>
      <c r="F539" t="str">
        <f t="shared" ref="F539:AO539" ca="1" si="108">IF(OR(ISNUMBER(FIND("Max",IFERROR(SUBSTITUTE("worksheet.write('" &amp; CELL("address",F474) &amp; "','" &amp; _xlfn.FORMULATEXT(F474) &amp; "')","$",""),""))),ISNUMBER(FIND("Year",IFERROR(SUBSTITUTE("worksheet.write('" &amp; CELL("address",F474) &amp; "','" &amp; _xlfn.FORMULATEXT(F474) &amp; "')","$",""),""))),ISNUMBER(FIND("Min",IFERROR(SUBSTITUTE("worksheet.write('" &amp; CELL("address",F474) &amp; "','" &amp; _xlfn.FORMULATEXT(F474) &amp; "')","$",""),""))),ISNUMBER(FIND("Max",IFERROR(SUBSTITUTE("worksheet.write('" &amp; CELL("address",E474) &amp; "','" &amp; _xlfn.FORMULATEXT(E474) &amp; "')","$",""),""))),ISNUMBER(FIND("Year",IFERROR(SUBSTITUTE("worksheet.write('" &amp; CELL("address",E474) &amp; "','" &amp; _xlfn.FORMULATEXT(E474) &amp; "')","$",""),""))),ISNUMBER(FIND("Min",IFERROR(SUBSTITUTE("worksheet.write('" &amp; CELL("address",E474) &amp; "','" &amp; _xlfn.FORMULATEXT(E474) &amp; "')","$",""),"")))), IFERROR(SUBSTITUTE("worksheet.write('" &amp; CELL("address",F474) &amp; "','" &amp; _xlfn.FORMULATEXT(F474) &amp; "')","$",""),""),"")</f>
        <v/>
      </c>
      <c r="G539" t="str">
        <f t="shared" ca="1" si="108"/>
        <v/>
      </c>
      <c r="H539" t="str">
        <f t="shared" ca="1" si="108"/>
        <v/>
      </c>
      <c r="I539" t="str">
        <f t="shared" ca="1" si="108"/>
        <v/>
      </c>
      <c r="J539" t="str">
        <f t="shared" ca="1" si="108"/>
        <v/>
      </c>
      <c r="K539" t="str">
        <f t="shared" ca="1" si="108"/>
        <v/>
      </c>
      <c r="L539" t="str">
        <f t="shared" ca="1" si="108"/>
        <v/>
      </c>
      <c r="M539" t="str">
        <f t="shared" ca="1" si="108"/>
        <v/>
      </c>
      <c r="N539" t="str">
        <f t="shared" ca="1" si="108"/>
        <v/>
      </c>
      <c r="O539" t="str">
        <f t="shared" ca="1" si="108"/>
        <v/>
      </c>
      <c r="P539" t="str">
        <f t="shared" ca="1" si="108"/>
        <v/>
      </c>
      <c r="Q539" t="str">
        <f t="shared" ca="1" si="108"/>
        <v>worksheet.write('Q474','=Q473 &amp; " Year"')</v>
      </c>
      <c r="R539" t="str">
        <f t="shared" ca="1" si="108"/>
        <v>worksheet.write('R474','=IF(MATCH(R473,Q472:T472,0)=1,Q471,IF(MATCH(R473,Q472:T472,0)=2,R471,IF(MATCH(R473,Q472:T472,0)=3,S471,T471)))')</v>
      </c>
      <c r="S539" t="str">
        <f t="shared" ca="1" si="108"/>
        <v/>
      </c>
      <c r="T539" t="str">
        <f t="shared" ca="1" si="108"/>
        <v/>
      </c>
      <c r="U539" t="str">
        <f t="shared" ca="1" si="108"/>
        <v/>
      </c>
      <c r="V539" t="str">
        <f t="shared" ca="1" si="108"/>
        <v/>
      </c>
      <c r="W539" t="str">
        <f t="shared" ca="1" si="108"/>
        <v/>
      </c>
      <c r="X539" t="str">
        <f t="shared" ca="1" si="108"/>
        <v>worksheet.write('X474','="Min " &amp; X469')</v>
      </c>
      <c r="Y539" t="str">
        <f t="shared" ca="1" si="108"/>
        <v>worksheet.write('Y474','=MIN(X471:AB471)')</v>
      </c>
      <c r="Z539" t="str">
        <f t="shared" ca="1" si="108"/>
        <v/>
      </c>
      <c r="AA539" t="str">
        <f t="shared" ca="1" si="108"/>
        <v/>
      </c>
      <c r="AB539" t="str">
        <f t="shared" ca="1" si="108"/>
        <v/>
      </c>
      <c r="AC539" t="str">
        <f t="shared" ca="1" si="108"/>
        <v/>
      </c>
      <c r="AD539" t="str">
        <f t="shared" ca="1" si="108"/>
        <v/>
      </c>
      <c r="AE539" t="str">
        <f t="shared" ca="1" si="108"/>
        <v/>
      </c>
      <c r="AF539" t="str">
        <f t="shared" ca="1" si="108"/>
        <v/>
      </c>
      <c r="AG539" t="str">
        <f t="shared" ca="1" si="108"/>
        <v/>
      </c>
      <c r="AH539" t="str">
        <f t="shared" ca="1" si="108"/>
        <v/>
      </c>
      <c r="AI539" t="str">
        <f t="shared" ca="1" si="108"/>
        <v/>
      </c>
      <c r="AJ539" t="str">
        <f t="shared" ca="1" si="108"/>
        <v/>
      </c>
      <c r="AK539" t="str">
        <f t="shared" ca="1" si="108"/>
        <v/>
      </c>
      <c r="AL539" t="str">
        <f t="shared" ca="1" si="108"/>
        <v/>
      </c>
      <c r="AM539" t="str">
        <f t="shared" ca="1" si="108"/>
        <v/>
      </c>
      <c r="AN539" t="str">
        <f t="shared" ca="1" si="108"/>
        <v/>
      </c>
      <c r="AO539" t="str">
        <f t="shared" ca="1" si="108"/>
        <v/>
      </c>
    </row>
    <row r="540" spans="2:41" x14ac:dyDescent="0.3">
      <c r="B540" t="str">
        <f t="shared" ref="B540:AN540" ca="1" si="109">IFERROR(SUBSTITUTE("worksheet.write('" &amp; CELL("address",B475) &amp; "','" &amp; _xlfn.FORMULATEXT(B475) &amp; "')","$",""),"")</f>
        <v/>
      </c>
      <c r="C540" t="str">
        <f t="shared" ca="1" si="109"/>
        <v/>
      </c>
      <c r="D540" t="str">
        <f t="shared" ref="D540:E540" ca="1" si="110">IF(OR(ISNUMBER(FIND("Max",IFERROR(SUBSTITUTE("worksheet.write('" &amp; CELL("address",D475) &amp; "','" &amp; _xlfn.FORMULATEXT(D475) &amp; "')","$",""),""))),ISNUMBER(FIND("Year",IFERROR(SUBSTITUTE("worksheet.write('" &amp; CELL("address",D475) &amp; "','" &amp; _xlfn.FORMULATEXT(D475) &amp; "')","$",""),""))),ISNUMBER(FIND("Min",IFERROR(SUBSTITUTE("worksheet.write('" &amp; CELL("address",D475) &amp; "','" &amp; _xlfn.FORMULATEXT(D475) &amp; "')","$",""),""))),ISNUMBER(FIND("Max",IFERROR(SUBSTITUTE("worksheet.write('" &amp; CELL("address",C475) &amp; "','" &amp; _xlfn.FORMULATEXT(C475) &amp; "')","$",""),""))),ISNUMBER(FIND("Year",IFERROR(SUBSTITUTE("worksheet.write('" &amp; CELL("address",C475) &amp; "','" &amp; _xlfn.FORMULATEXT(C475) &amp; "')","$",""),""))),ISNUMBER(FIND("Min",IFERROR(SUBSTITUTE("worksheet.write('" &amp; CELL("address",C475) &amp; "','" &amp; _xlfn.FORMULATEXT(C475) &amp; "')","$",""),"")))), IFERROR(SUBSTITUTE("worksheet.write('" &amp; CELL("address",D475) &amp; "','" &amp; _xlfn.FORMULATEXT(D475) &amp; "')","$",""),""),"")</f>
        <v/>
      </c>
      <c r="E540" t="str">
        <f t="shared" ca="1" si="110"/>
        <v/>
      </c>
      <c r="F540" t="str">
        <f t="shared" ref="F540:AO540" ca="1" si="111">IF(OR(ISNUMBER(FIND("Max",IFERROR(SUBSTITUTE("worksheet.write('" &amp; CELL("address",F475) &amp; "','" &amp; _xlfn.FORMULATEXT(F475) &amp; "')","$",""),""))),ISNUMBER(FIND("Year",IFERROR(SUBSTITUTE("worksheet.write('" &amp; CELL("address",F475) &amp; "','" &amp; _xlfn.FORMULATEXT(F475) &amp; "')","$",""),""))),ISNUMBER(FIND("Min",IFERROR(SUBSTITUTE("worksheet.write('" &amp; CELL("address",F475) &amp; "','" &amp; _xlfn.FORMULATEXT(F475) &amp; "')","$",""),""))),ISNUMBER(FIND("Max",IFERROR(SUBSTITUTE("worksheet.write('" &amp; CELL("address",E475) &amp; "','" &amp; _xlfn.FORMULATEXT(E475) &amp; "')","$",""),""))),ISNUMBER(FIND("Year",IFERROR(SUBSTITUTE("worksheet.write('" &amp; CELL("address",E475) &amp; "','" &amp; _xlfn.FORMULATEXT(E475) &amp; "')","$",""),""))),ISNUMBER(FIND("Min",IFERROR(SUBSTITUTE("worksheet.write('" &amp; CELL("address",E475) &amp; "','" &amp; _xlfn.FORMULATEXT(E475) &amp; "')","$",""),"")))), IFERROR(SUBSTITUTE("worksheet.write('" &amp; CELL("address",F475) &amp; "','" &amp; _xlfn.FORMULATEXT(F475) &amp; "')","$",""),""),"")</f>
        <v/>
      </c>
      <c r="G540" t="str">
        <f t="shared" ca="1" si="111"/>
        <v/>
      </c>
      <c r="H540" t="str">
        <f t="shared" ca="1" si="111"/>
        <v/>
      </c>
      <c r="I540" t="str">
        <f t="shared" ca="1" si="111"/>
        <v/>
      </c>
      <c r="J540" t="str">
        <f t="shared" ca="1" si="111"/>
        <v/>
      </c>
      <c r="K540" t="str">
        <f t="shared" ca="1" si="111"/>
        <v/>
      </c>
      <c r="L540" t="str">
        <f t="shared" ca="1" si="111"/>
        <v/>
      </c>
      <c r="M540" t="str">
        <f t="shared" ca="1" si="111"/>
        <v/>
      </c>
      <c r="N540" t="str">
        <f t="shared" ca="1" si="111"/>
        <v/>
      </c>
      <c r="O540" t="str">
        <f t="shared" ca="1" si="111"/>
        <v/>
      </c>
      <c r="P540" t="str">
        <f t="shared" ca="1" si="111"/>
        <v/>
      </c>
      <c r="Q540" t="str">
        <f t="shared" ca="1" si="111"/>
        <v>worksheet.write('Q475','="Min " &amp; Q470')</v>
      </c>
      <c r="R540" t="str">
        <f t="shared" ca="1" si="111"/>
        <v>worksheet.write('R475','=MIN(Q472:T472)')</v>
      </c>
      <c r="S540" t="str">
        <f t="shared" ca="1" si="111"/>
        <v/>
      </c>
      <c r="T540" t="str">
        <f t="shared" ca="1" si="111"/>
        <v/>
      </c>
      <c r="U540" t="str">
        <f t="shared" ca="1" si="111"/>
        <v/>
      </c>
      <c r="V540" t="str">
        <f t="shared" ca="1" si="111"/>
        <v/>
      </c>
      <c r="W540" t="str">
        <f t="shared" ca="1" si="111"/>
        <v/>
      </c>
      <c r="X540" t="str">
        <f t="shared" ca="1" si="111"/>
        <v>worksheet.write('X475','=X474 &amp; " Year"')</v>
      </c>
      <c r="Y540" t="str">
        <f t="shared" ca="1" si="111"/>
        <v>worksheet.write('Y475','=VALUE(X470)+MATCH(Y474,X471:AB471,0)-1')</v>
      </c>
      <c r="Z540" t="str">
        <f t="shared" ca="1" si="111"/>
        <v/>
      </c>
      <c r="AA540" t="str">
        <f t="shared" ca="1" si="111"/>
        <v/>
      </c>
      <c r="AB540" t="str">
        <f t="shared" ca="1" si="111"/>
        <v/>
      </c>
      <c r="AC540" t="str">
        <f t="shared" ca="1" si="111"/>
        <v/>
      </c>
      <c r="AD540" t="str">
        <f t="shared" ca="1" si="111"/>
        <v/>
      </c>
      <c r="AE540" t="str">
        <f t="shared" ca="1" si="111"/>
        <v/>
      </c>
      <c r="AF540" t="str">
        <f t="shared" ca="1" si="111"/>
        <v/>
      </c>
      <c r="AG540" t="str">
        <f t="shared" ca="1" si="111"/>
        <v/>
      </c>
      <c r="AH540" t="str">
        <f t="shared" ca="1" si="111"/>
        <v/>
      </c>
      <c r="AI540" t="str">
        <f t="shared" ca="1" si="111"/>
        <v/>
      </c>
      <c r="AJ540" t="str">
        <f t="shared" ca="1" si="111"/>
        <v/>
      </c>
      <c r="AK540" t="str">
        <f t="shared" ca="1" si="111"/>
        <v>worksheet.write('AK475','="Max " &amp; AK472')</v>
      </c>
      <c r="AL540" t="str">
        <f t="shared" ca="1" si="111"/>
        <v>worksheet.write('AL475','=MAX(AK474:AN474)')</v>
      </c>
      <c r="AM540" t="str">
        <f t="shared" ca="1" si="111"/>
        <v/>
      </c>
      <c r="AN540" t="str">
        <f t="shared" ca="1" si="111"/>
        <v/>
      </c>
      <c r="AO540" t="str">
        <f t="shared" ca="1" si="111"/>
        <v/>
      </c>
    </row>
    <row r="541" spans="2:41" x14ac:dyDescent="0.3">
      <c r="B541" t="str">
        <f t="shared" ref="B541:AN541" ca="1" si="112">IFERROR(SUBSTITUTE("worksheet.write('" &amp; CELL("address",B476) &amp; "','" &amp; _xlfn.FORMULATEXT(B476) &amp; "')","$",""),"")</f>
        <v/>
      </c>
      <c r="C541" t="str">
        <f t="shared" ca="1" si="112"/>
        <v/>
      </c>
      <c r="D541" t="str">
        <f t="shared" ref="D541:E541" ca="1" si="113">IF(OR(ISNUMBER(FIND("Max",IFERROR(SUBSTITUTE("worksheet.write('" &amp; CELL("address",D476) &amp; "','" &amp; _xlfn.FORMULATEXT(D476) &amp; "')","$",""),""))),ISNUMBER(FIND("Year",IFERROR(SUBSTITUTE("worksheet.write('" &amp; CELL("address",D476) &amp; "','" &amp; _xlfn.FORMULATEXT(D476) &amp; "')","$",""),""))),ISNUMBER(FIND("Min",IFERROR(SUBSTITUTE("worksheet.write('" &amp; CELL("address",D476) &amp; "','" &amp; _xlfn.FORMULATEXT(D476) &amp; "')","$",""),""))),ISNUMBER(FIND("Max",IFERROR(SUBSTITUTE("worksheet.write('" &amp; CELL("address",C476) &amp; "','" &amp; _xlfn.FORMULATEXT(C476) &amp; "')","$",""),""))),ISNUMBER(FIND("Year",IFERROR(SUBSTITUTE("worksheet.write('" &amp; CELL("address",C476) &amp; "','" &amp; _xlfn.FORMULATEXT(C476) &amp; "')","$",""),""))),ISNUMBER(FIND("Min",IFERROR(SUBSTITUTE("worksheet.write('" &amp; CELL("address",C476) &amp; "','" &amp; _xlfn.FORMULATEXT(C476) &amp; "')","$",""),"")))), IFERROR(SUBSTITUTE("worksheet.write('" &amp; CELL("address",D476) &amp; "','" &amp; _xlfn.FORMULATEXT(D476) &amp; "')","$",""),""),"")</f>
        <v/>
      </c>
      <c r="E541" t="str">
        <f t="shared" ca="1" si="113"/>
        <v/>
      </c>
      <c r="F541" t="str">
        <f t="shared" ref="F541:AO541" ca="1" si="114">IF(OR(ISNUMBER(FIND("Max",IFERROR(SUBSTITUTE("worksheet.write('" &amp; CELL("address",F476) &amp; "','" &amp; _xlfn.FORMULATEXT(F476) &amp; "')","$",""),""))),ISNUMBER(FIND("Year",IFERROR(SUBSTITUTE("worksheet.write('" &amp; CELL("address",F476) &amp; "','" &amp; _xlfn.FORMULATEXT(F476) &amp; "')","$",""),""))),ISNUMBER(FIND("Min",IFERROR(SUBSTITUTE("worksheet.write('" &amp; CELL("address",F476) &amp; "','" &amp; _xlfn.FORMULATEXT(F476) &amp; "')","$",""),""))),ISNUMBER(FIND("Max",IFERROR(SUBSTITUTE("worksheet.write('" &amp; CELL("address",E476) &amp; "','" &amp; _xlfn.FORMULATEXT(E476) &amp; "')","$",""),""))),ISNUMBER(FIND("Year",IFERROR(SUBSTITUTE("worksheet.write('" &amp; CELL("address",E476) &amp; "','" &amp; _xlfn.FORMULATEXT(E476) &amp; "')","$",""),""))),ISNUMBER(FIND("Min",IFERROR(SUBSTITUTE("worksheet.write('" &amp; CELL("address",E476) &amp; "','" &amp; _xlfn.FORMULATEXT(E476) &amp; "')","$",""),"")))), IFERROR(SUBSTITUTE("worksheet.write('" &amp; CELL("address",F476) &amp; "','" &amp; _xlfn.FORMULATEXT(F476) &amp; "')","$",""),""),"")</f>
        <v/>
      </c>
      <c r="G541" t="str">
        <f t="shared" ca="1" si="114"/>
        <v/>
      </c>
      <c r="H541" t="str">
        <f t="shared" ca="1" si="114"/>
        <v/>
      </c>
      <c r="I541" t="str">
        <f t="shared" ca="1" si="114"/>
        <v/>
      </c>
      <c r="J541" t="str">
        <f t="shared" ca="1" si="114"/>
        <v/>
      </c>
      <c r="K541" t="str">
        <f t="shared" ca="1" si="114"/>
        <v/>
      </c>
      <c r="L541" t="str">
        <f t="shared" ca="1" si="114"/>
        <v/>
      </c>
      <c r="M541" t="str">
        <f t="shared" ca="1" si="114"/>
        <v/>
      </c>
      <c r="N541" t="str">
        <f t="shared" ca="1" si="114"/>
        <v/>
      </c>
      <c r="O541" t="str">
        <f t="shared" ca="1" si="114"/>
        <v/>
      </c>
      <c r="P541" t="str">
        <f t="shared" ca="1" si="114"/>
        <v/>
      </c>
      <c r="Q541" t="str">
        <f t="shared" ca="1" si="114"/>
        <v>worksheet.write('Q476','=Q475 &amp; " Year"')</v>
      </c>
      <c r="R541" t="str">
        <f t="shared" ca="1" si="114"/>
        <v>worksheet.write('R476','=IF(MATCH(R475,Q472:T472,0)=1,Q471,IF(MATCH(R475,Q472:T472,0)=2,R471,IF(MATCH(R475,Q472:T472,0)=3,S471,T471)))')</v>
      </c>
      <c r="S541" t="str">
        <f t="shared" ca="1" si="114"/>
        <v/>
      </c>
      <c r="T541" t="str">
        <f t="shared" ca="1" si="114"/>
        <v/>
      </c>
      <c r="U541" t="str">
        <f t="shared" ca="1" si="114"/>
        <v/>
      </c>
      <c r="V541" t="str">
        <f t="shared" ca="1" si="114"/>
        <v/>
      </c>
      <c r="W541" t="str">
        <f t="shared" ca="1" si="114"/>
        <v/>
      </c>
      <c r="X541" t="str">
        <f t="shared" ca="1" si="114"/>
        <v/>
      </c>
      <c r="Y541" t="str">
        <f t="shared" ca="1" si="114"/>
        <v/>
      </c>
      <c r="Z541" t="str">
        <f t="shared" ca="1" si="114"/>
        <v/>
      </c>
      <c r="AA541" t="str">
        <f t="shared" ca="1" si="114"/>
        <v/>
      </c>
      <c r="AB541" t="str">
        <f t="shared" ca="1" si="114"/>
        <v/>
      </c>
      <c r="AC541" t="str">
        <f t="shared" ca="1" si="114"/>
        <v/>
      </c>
      <c r="AD541" t="str">
        <f t="shared" ca="1" si="114"/>
        <v/>
      </c>
      <c r="AE541" t="str">
        <f t="shared" ca="1" si="114"/>
        <v/>
      </c>
      <c r="AF541" t="str">
        <f t="shared" ca="1" si="114"/>
        <v/>
      </c>
      <c r="AG541" t="str">
        <f t="shared" ca="1" si="114"/>
        <v/>
      </c>
      <c r="AH541" t="str">
        <f t="shared" ca="1" si="114"/>
        <v/>
      </c>
      <c r="AI541" t="str">
        <f t="shared" ca="1" si="114"/>
        <v/>
      </c>
      <c r="AJ541" t="str">
        <f t="shared" ca="1" si="114"/>
        <v/>
      </c>
      <c r="AK541" t="str">
        <f t="shared" ca="1" si="114"/>
        <v>worksheet.write('AK476','=AK475 &amp; " Year"')</v>
      </c>
      <c r="AL541" t="str">
        <f t="shared" ca="1" si="114"/>
        <v>worksheet.write('AL476','=IF(MATCH(AL475,AK474:AN474,0)=1,AK473,IF(MATCH(AL475,AK474:AN474,0)=2,AL473,IF(MATCH(AL475,AK474:AN474,0)=3,AM473,AN473)))')</v>
      </c>
      <c r="AM541" t="str">
        <f t="shared" ca="1" si="114"/>
        <v/>
      </c>
      <c r="AN541" t="str">
        <f t="shared" ca="1" si="114"/>
        <v/>
      </c>
      <c r="AO541" t="str">
        <f t="shared" ca="1" si="114"/>
        <v/>
      </c>
    </row>
    <row r="542" spans="2:41" x14ac:dyDescent="0.3">
      <c r="B542" t="str">
        <f t="shared" ref="B542:AN542" ca="1" si="115">IFERROR(SUBSTITUTE("worksheet.write('" &amp; CELL("address",B477) &amp; "','" &amp; _xlfn.FORMULATEXT(B477) &amp; "')","$",""),"")</f>
        <v/>
      </c>
      <c r="C542" t="str">
        <f t="shared" ca="1" si="115"/>
        <v/>
      </c>
      <c r="D542" t="str">
        <f t="shared" ref="D542:E542" ca="1" si="116">IF(OR(ISNUMBER(FIND("Max",IFERROR(SUBSTITUTE("worksheet.write('" &amp; CELL("address",D477) &amp; "','" &amp; _xlfn.FORMULATEXT(D477) &amp; "')","$",""),""))),ISNUMBER(FIND("Year",IFERROR(SUBSTITUTE("worksheet.write('" &amp; CELL("address",D477) &amp; "','" &amp; _xlfn.FORMULATEXT(D477) &amp; "')","$",""),""))),ISNUMBER(FIND("Min",IFERROR(SUBSTITUTE("worksheet.write('" &amp; CELL("address",D477) &amp; "','" &amp; _xlfn.FORMULATEXT(D477) &amp; "')","$",""),""))),ISNUMBER(FIND("Max",IFERROR(SUBSTITUTE("worksheet.write('" &amp; CELL("address",C477) &amp; "','" &amp; _xlfn.FORMULATEXT(C477) &amp; "')","$",""),""))),ISNUMBER(FIND("Year",IFERROR(SUBSTITUTE("worksheet.write('" &amp; CELL("address",C477) &amp; "','" &amp; _xlfn.FORMULATEXT(C477) &amp; "')","$",""),""))),ISNUMBER(FIND("Min",IFERROR(SUBSTITUTE("worksheet.write('" &amp; CELL("address",C477) &amp; "','" &amp; _xlfn.FORMULATEXT(C477) &amp; "')","$",""),"")))), IFERROR(SUBSTITUTE("worksheet.write('" &amp; CELL("address",D477) &amp; "','" &amp; _xlfn.FORMULATEXT(D477) &amp; "')","$",""),""),"")</f>
        <v/>
      </c>
      <c r="E542" t="str">
        <f t="shared" ca="1" si="116"/>
        <v/>
      </c>
      <c r="F542" t="str">
        <f t="shared" ref="F542:AO542" ca="1" si="117">IF(OR(ISNUMBER(FIND("Max",IFERROR(SUBSTITUTE("worksheet.write('" &amp; CELL("address",F477) &amp; "','" &amp; _xlfn.FORMULATEXT(F477) &amp; "')","$",""),""))),ISNUMBER(FIND("Year",IFERROR(SUBSTITUTE("worksheet.write('" &amp; CELL("address",F477) &amp; "','" &amp; _xlfn.FORMULATEXT(F477) &amp; "')","$",""),""))),ISNUMBER(FIND("Min",IFERROR(SUBSTITUTE("worksheet.write('" &amp; CELL("address",F477) &amp; "','" &amp; _xlfn.FORMULATEXT(F477) &amp; "')","$",""),""))),ISNUMBER(FIND("Max",IFERROR(SUBSTITUTE("worksheet.write('" &amp; CELL("address",E477) &amp; "','" &amp; _xlfn.FORMULATEXT(E477) &amp; "')","$",""),""))),ISNUMBER(FIND("Year",IFERROR(SUBSTITUTE("worksheet.write('" &amp; CELL("address",E477) &amp; "','" &amp; _xlfn.FORMULATEXT(E477) &amp; "')","$",""),""))),ISNUMBER(FIND("Min",IFERROR(SUBSTITUTE("worksheet.write('" &amp; CELL("address",E477) &amp; "','" &amp; _xlfn.FORMULATEXT(E477) &amp; "')","$",""),"")))), IFERROR(SUBSTITUTE("worksheet.write('" &amp; CELL("address",F477) &amp; "','" &amp; _xlfn.FORMULATEXT(F477) &amp; "')","$",""),""),"")</f>
        <v/>
      </c>
      <c r="G542" t="str">
        <f t="shared" ca="1" si="117"/>
        <v/>
      </c>
      <c r="H542" t="str">
        <f t="shared" ca="1" si="117"/>
        <v/>
      </c>
      <c r="I542" t="str">
        <f t="shared" ca="1" si="117"/>
        <v/>
      </c>
      <c r="J542" t="str">
        <f t="shared" ca="1" si="117"/>
        <v/>
      </c>
      <c r="K542" t="str">
        <f t="shared" ca="1" si="117"/>
        <v/>
      </c>
      <c r="L542" t="str">
        <f t="shared" ca="1" si="117"/>
        <v/>
      </c>
      <c r="M542" t="str">
        <f t="shared" ca="1" si="117"/>
        <v/>
      </c>
      <c r="N542" t="str">
        <f t="shared" ca="1" si="117"/>
        <v/>
      </c>
      <c r="O542" t="str">
        <f t="shared" ca="1" si="117"/>
        <v/>
      </c>
      <c r="P542" t="str">
        <f t="shared" ca="1" si="117"/>
        <v/>
      </c>
      <c r="Q542" t="str">
        <f t="shared" ca="1" si="117"/>
        <v/>
      </c>
      <c r="R542" t="str">
        <f t="shared" ca="1" si="117"/>
        <v/>
      </c>
      <c r="S542" t="str">
        <f t="shared" ca="1" si="117"/>
        <v/>
      </c>
      <c r="T542" t="str">
        <f t="shared" ca="1" si="117"/>
        <v/>
      </c>
      <c r="U542" t="str">
        <f t="shared" ca="1" si="117"/>
        <v/>
      </c>
      <c r="V542" t="str">
        <f t="shared" ca="1" si="117"/>
        <v/>
      </c>
      <c r="W542" t="str">
        <f t="shared" ca="1" si="117"/>
        <v/>
      </c>
      <c r="X542" t="str">
        <f t="shared" ca="1" si="117"/>
        <v/>
      </c>
      <c r="Y542" t="str">
        <f t="shared" ca="1" si="117"/>
        <v/>
      </c>
      <c r="Z542" t="str">
        <f t="shared" ca="1" si="117"/>
        <v/>
      </c>
      <c r="AA542" t="str">
        <f t="shared" ca="1" si="117"/>
        <v/>
      </c>
      <c r="AB542" t="str">
        <f t="shared" ca="1" si="117"/>
        <v/>
      </c>
      <c r="AC542" t="str">
        <f t="shared" ca="1" si="117"/>
        <v/>
      </c>
      <c r="AD542" t="str">
        <f t="shared" ca="1" si="117"/>
        <v/>
      </c>
      <c r="AE542" t="str">
        <f t="shared" ca="1" si="117"/>
        <v/>
      </c>
      <c r="AF542" t="str">
        <f t="shared" ca="1" si="117"/>
        <v/>
      </c>
      <c r="AG542" t="str">
        <f t="shared" ca="1" si="117"/>
        <v/>
      </c>
      <c r="AH542" t="str">
        <f t="shared" ca="1" si="117"/>
        <v/>
      </c>
      <c r="AI542" t="str">
        <f t="shared" ca="1" si="117"/>
        <v/>
      </c>
      <c r="AJ542" t="str">
        <f t="shared" ca="1" si="117"/>
        <v/>
      </c>
      <c r="AK542" t="str">
        <f t="shared" ca="1" si="117"/>
        <v>worksheet.write('AK477','="Min " &amp; AK472')</v>
      </c>
      <c r="AL542" t="str">
        <f t="shared" ca="1" si="117"/>
        <v>worksheet.write('AL477','=MIN(AK474:AN474)')</v>
      </c>
      <c r="AM542" t="str">
        <f t="shared" ca="1" si="117"/>
        <v/>
      </c>
      <c r="AN542" t="str">
        <f t="shared" ca="1" si="117"/>
        <v/>
      </c>
      <c r="AO542" t="str">
        <f t="shared" ca="1" si="117"/>
        <v/>
      </c>
    </row>
    <row r="543" spans="2:41" x14ac:dyDescent="0.3">
      <c r="B543" t="str">
        <f t="shared" ref="B543:AN543" ca="1" si="118">IFERROR(SUBSTITUTE("worksheet.write('" &amp; CELL("address",B478) &amp; "','" &amp; _xlfn.FORMULATEXT(B478) &amp; "')","$",""),"")</f>
        <v/>
      </c>
      <c r="C543" t="str">
        <f t="shared" ca="1" si="118"/>
        <v/>
      </c>
      <c r="D543" t="str">
        <f ca="1">IF(OR(ISNUMBER(FIND("Max",IFERROR(SUBSTITUTE("worksheet.write('" &amp; CELL("address",D478) &amp; "','" &amp; _xlfn.FORMULATEXT(D478) &amp; "')","$",""),""))),ISNUMBER(FIND("Year",IFERROR(SUBSTITUTE("worksheet.write('" &amp; CELL("address",D478) &amp; "','" &amp; _xlfn.FORMULATEXT(D478) &amp; "')","$",""),""))),ISNUMBER(FIND("Min",IFERROR(SUBSTITUTE("worksheet.write('" &amp; CELL("address",D478) &amp; "','" &amp; _xlfn.FORMULATEXT(D478) &amp; "')","$",""),""))),ISNUMBER(FIND("Max",IFERROR(SUBSTITUTE("worksheet.write('" &amp; CELL("address",C478) &amp; "','" &amp; _xlfn.FORMULATEXT(C478) &amp; "')","$",""),""))),ISNUMBER(FIND("Year",IFERROR(SUBSTITUTE("worksheet.write('" &amp; CELL("address",C478) &amp; "','" &amp; _xlfn.FORMULATEXT(C478) &amp; "')","$",""),""))),ISNUMBER(FIND("Min",IFERROR(SUBSTITUTE("worksheet.write('" &amp; CELL("address",C478) &amp; "','" &amp; _xlfn.FORMULATEXT(C478) &amp; "')","$",""),"")))), IFERROR(SUBSTITUTE("worksheet.write('" &amp; CELL("address",D478) &amp; "','" &amp; _xlfn.FORMULATEXT(D478) &amp; "')","$",""),""),"")</f>
        <v>worksheet.write('D478','="Max " &amp; D475')</v>
      </c>
      <c r="E543" t="str">
        <f ca="1">IF(OR(ISNUMBER(FIND("Max",IFERROR(SUBSTITUTE("worksheet.write('" &amp; CELL("address",E478) &amp; "','" &amp; _xlfn.FORMULATEXT(E478) &amp; "')","$",""),""))),ISNUMBER(FIND("Year",IFERROR(SUBSTITUTE("worksheet.write('" &amp; CELL("address",E478) &amp; "','" &amp; _xlfn.FORMULATEXT(E478) &amp; "')","$",""),""))),ISNUMBER(FIND("Min",IFERROR(SUBSTITUTE("worksheet.write('" &amp; CELL("address",E478) &amp; "','" &amp; _xlfn.FORMULATEXT(E478) &amp; "')","$",""),""))),ISNUMBER(FIND("Max",IFERROR(SUBSTITUTE("worksheet.write('" &amp; CELL("address",D478) &amp; "','" &amp; _xlfn.FORMULATEXT(D478) &amp; "')","$",""),""))),ISNUMBER(FIND("Year",IFERROR(SUBSTITUTE("worksheet.write('" &amp; CELL("address",D478) &amp; "','" &amp; _xlfn.FORMULATEXT(D478) &amp; "')","$",""),""))),ISNUMBER(FIND("Min",IFERROR(SUBSTITUTE("worksheet.write('" &amp; CELL("address",D478) &amp; "','" &amp; _xlfn.FORMULATEXT(D478) &amp; "')","$",""),"")))), IFERROR(SUBSTITUTE("worksheet.write('" &amp; CELL("address",E478) &amp; "','" &amp; _xlfn.FORMULATEXT(E478) &amp; "')","$",""),""),"")</f>
        <v>worksheet.write('E478','=MAX(D477:H477)')</v>
      </c>
      <c r="F543" t="str">
        <f t="shared" ref="F543:AO543" ca="1" si="119">IF(OR(ISNUMBER(FIND("Max",IFERROR(SUBSTITUTE("worksheet.write('" &amp; CELL("address",F478) &amp; "','" &amp; _xlfn.FORMULATEXT(F478) &amp; "')","$",""),""))),ISNUMBER(FIND("Year",IFERROR(SUBSTITUTE("worksheet.write('" &amp; CELL("address",F478) &amp; "','" &amp; _xlfn.FORMULATEXT(F478) &amp; "')","$",""),""))),ISNUMBER(FIND("Min",IFERROR(SUBSTITUTE("worksheet.write('" &amp; CELL("address",F478) &amp; "','" &amp; _xlfn.FORMULATEXT(F478) &amp; "')","$",""),""))),ISNUMBER(FIND("Max",IFERROR(SUBSTITUTE("worksheet.write('" &amp; CELL("address",E478) &amp; "','" &amp; _xlfn.FORMULATEXT(E478) &amp; "')","$",""),""))),ISNUMBER(FIND("Year",IFERROR(SUBSTITUTE("worksheet.write('" &amp; CELL("address",E478) &amp; "','" &amp; _xlfn.FORMULATEXT(E478) &amp; "')","$",""),""))),ISNUMBER(FIND("Min",IFERROR(SUBSTITUTE("worksheet.write('" &amp; CELL("address",E478) &amp; "','" &amp; _xlfn.FORMULATEXT(E478) &amp; "')","$",""),"")))), IFERROR(SUBSTITUTE("worksheet.write('" &amp; CELL("address",F478) &amp; "','" &amp; _xlfn.FORMULATEXT(F478) &amp; "')","$",""),""),"")</f>
        <v/>
      </c>
      <c r="G543" t="str">
        <f t="shared" ca="1" si="119"/>
        <v/>
      </c>
      <c r="H543" t="str">
        <f t="shared" ca="1" si="119"/>
        <v/>
      </c>
      <c r="I543" t="str">
        <f t="shared" ca="1" si="119"/>
        <v/>
      </c>
      <c r="J543" t="str">
        <f t="shared" ca="1" si="119"/>
        <v/>
      </c>
      <c r="K543" t="str">
        <f t="shared" ca="1" si="119"/>
        <v>worksheet.write('K478','="Max " &amp; K475')</v>
      </c>
      <c r="L543" t="str">
        <f t="shared" ca="1" si="119"/>
        <v>worksheet.write('L478','=MAX(K477:N477)')</v>
      </c>
      <c r="M543" t="str">
        <f t="shared" ca="1" si="119"/>
        <v/>
      </c>
      <c r="N543" t="str">
        <f t="shared" ca="1" si="119"/>
        <v/>
      </c>
      <c r="O543" t="str">
        <f t="shared" ca="1" si="119"/>
        <v/>
      </c>
      <c r="P543" t="str">
        <f t="shared" ca="1" si="119"/>
        <v/>
      </c>
      <c r="Q543" t="str">
        <f t="shared" ca="1" si="119"/>
        <v/>
      </c>
      <c r="R543" t="str">
        <f t="shared" ca="1" si="119"/>
        <v/>
      </c>
      <c r="S543" t="str">
        <f t="shared" ca="1" si="119"/>
        <v/>
      </c>
      <c r="T543" t="str">
        <f t="shared" ca="1" si="119"/>
        <v/>
      </c>
      <c r="U543" t="str">
        <f t="shared" ca="1" si="119"/>
        <v/>
      </c>
      <c r="V543" t="str">
        <f t="shared" ca="1" si="119"/>
        <v/>
      </c>
      <c r="W543" t="str">
        <f t="shared" ca="1" si="119"/>
        <v/>
      </c>
      <c r="X543" t="str">
        <f t="shared" ca="1" si="119"/>
        <v/>
      </c>
      <c r="Y543" t="str">
        <f t="shared" ca="1" si="119"/>
        <v/>
      </c>
      <c r="Z543" t="str">
        <f t="shared" ca="1" si="119"/>
        <v/>
      </c>
      <c r="AA543" t="str">
        <f t="shared" ca="1" si="119"/>
        <v/>
      </c>
      <c r="AB543" t="str">
        <f t="shared" ca="1" si="119"/>
        <v/>
      </c>
      <c r="AC543" t="str">
        <f t="shared" ca="1" si="119"/>
        <v/>
      </c>
      <c r="AD543" t="str">
        <f t="shared" ca="1" si="119"/>
        <v/>
      </c>
      <c r="AE543" t="str">
        <f t="shared" ca="1" si="119"/>
        <v/>
      </c>
      <c r="AF543" t="str">
        <f t="shared" ca="1" si="119"/>
        <v/>
      </c>
      <c r="AG543" t="str">
        <f t="shared" ca="1" si="119"/>
        <v/>
      </c>
      <c r="AH543" t="str">
        <f t="shared" ca="1" si="119"/>
        <v/>
      </c>
      <c r="AI543" t="str">
        <f t="shared" ca="1" si="119"/>
        <v/>
      </c>
      <c r="AJ543" t="str">
        <f t="shared" ca="1" si="119"/>
        <v/>
      </c>
      <c r="AK543" t="str">
        <f t="shared" ca="1" si="119"/>
        <v>worksheet.write('AK478','=AK477 &amp; " Year"')</v>
      </c>
      <c r="AL543" t="str">
        <f t="shared" ca="1" si="119"/>
        <v>worksheet.write('AL478','=IF(MATCH(AL477,AK474:AN474,0)=1,AK473,IF(MATCH(AL477,AK474:AN474,0)=2,AL473,IF(MATCH(AL477,AK474:AN474,0)=3,AM473,AN473)))')</v>
      </c>
      <c r="AM543" t="str">
        <f t="shared" ca="1" si="119"/>
        <v/>
      </c>
      <c r="AN543" t="str">
        <f t="shared" ca="1" si="119"/>
        <v/>
      </c>
      <c r="AO543" t="str">
        <f t="shared" ca="1" si="119"/>
        <v/>
      </c>
    </row>
    <row r="544" spans="2:41" x14ac:dyDescent="0.3">
      <c r="B544" t="str">
        <f t="shared" ref="B544:AN544" ca="1" si="120">IFERROR(SUBSTITUTE("worksheet.write('" &amp; CELL("address",B479) &amp; "','" &amp; _xlfn.FORMULATEXT(B479) &amp; "')","$",""),"")</f>
        <v/>
      </c>
      <c r="C544" t="str">
        <f t="shared" ca="1" si="120"/>
        <v/>
      </c>
      <c r="D544" t="str">
        <f t="shared" ref="D544:E544" ca="1" si="121">IF(OR(ISNUMBER(FIND("Max",IFERROR(SUBSTITUTE("worksheet.write('" &amp; CELL("address",D479) &amp; "','" &amp; _xlfn.FORMULATEXT(D479) &amp; "')","$",""),""))),ISNUMBER(FIND("Year",IFERROR(SUBSTITUTE("worksheet.write('" &amp; CELL("address",D479) &amp; "','" &amp; _xlfn.FORMULATEXT(D479) &amp; "')","$",""),""))),ISNUMBER(FIND("Min",IFERROR(SUBSTITUTE("worksheet.write('" &amp; CELL("address",D479) &amp; "','" &amp; _xlfn.FORMULATEXT(D479) &amp; "')","$",""),""))),ISNUMBER(FIND("Max",IFERROR(SUBSTITUTE("worksheet.write('" &amp; CELL("address",C479) &amp; "','" &amp; _xlfn.FORMULATEXT(C479) &amp; "')","$",""),""))),ISNUMBER(FIND("Year",IFERROR(SUBSTITUTE("worksheet.write('" &amp; CELL("address",C479) &amp; "','" &amp; _xlfn.FORMULATEXT(C479) &amp; "')","$",""),""))),ISNUMBER(FIND("Min",IFERROR(SUBSTITUTE("worksheet.write('" &amp; CELL("address",C479) &amp; "','" &amp; _xlfn.FORMULATEXT(C479) &amp; "')","$",""),"")))), IFERROR(SUBSTITUTE("worksheet.write('" &amp; CELL("address",D479) &amp; "','" &amp; _xlfn.FORMULATEXT(D479) &amp; "')","$",""),""),"")</f>
        <v>worksheet.write('D479','=D478 &amp; " Year"')</v>
      </c>
      <c r="E544" t="str">
        <f t="shared" ca="1" si="121"/>
        <v>worksheet.write('E479','=VALUE(D476)+MATCH(E478,D477:H477,0)-1')</v>
      </c>
      <c r="F544" t="str">
        <f t="shared" ref="F544:AO544" ca="1" si="122">IF(OR(ISNUMBER(FIND("Max",IFERROR(SUBSTITUTE("worksheet.write('" &amp; CELL("address",F479) &amp; "','" &amp; _xlfn.FORMULATEXT(F479) &amp; "')","$",""),""))),ISNUMBER(FIND("Year",IFERROR(SUBSTITUTE("worksheet.write('" &amp; CELL("address",F479) &amp; "','" &amp; _xlfn.FORMULATEXT(F479) &amp; "')","$",""),""))),ISNUMBER(FIND("Min",IFERROR(SUBSTITUTE("worksheet.write('" &amp; CELL("address",F479) &amp; "','" &amp; _xlfn.FORMULATEXT(F479) &amp; "')","$",""),""))),ISNUMBER(FIND("Max",IFERROR(SUBSTITUTE("worksheet.write('" &amp; CELL("address",E479) &amp; "','" &amp; _xlfn.FORMULATEXT(E479) &amp; "')","$",""),""))),ISNUMBER(FIND("Year",IFERROR(SUBSTITUTE("worksheet.write('" &amp; CELL("address",E479) &amp; "','" &amp; _xlfn.FORMULATEXT(E479) &amp; "')","$",""),""))),ISNUMBER(FIND("Min",IFERROR(SUBSTITUTE("worksheet.write('" &amp; CELL("address",E479) &amp; "','" &amp; _xlfn.FORMULATEXT(E479) &amp; "')","$",""),"")))), IFERROR(SUBSTITUTE("worksheet.write('" &amp; CELL("address",F479) &amp; "','" &amp; _xlfn.FORMULATEXT(F479) &amp; "')","$",""),""),"")</f>
        <v/>
      </c>
      <c r="G544" t="str">
        <f t="shared" ca="1" si="122"/>
        <v/>
      </c>
      <c r="H544" t="str">
        <f t="shared" ca="1" si="122"/>
        <v/>
      </c>
      <c r="I544" t="str">
        <f t="shared" ca="1" si="122"/>
        <v/>
      </c>
      <c r="J544" t="str">
        <f t="shared" ca="1" si="122"/>
        <v/>
      </c>
      <c r="K544" t="str">
        <f t="shared" ca="1" si="122"/>
        <v>worksheet.write('K479','=K478 &amp; " Year"')</v>
      </c>
      <c r="L544" t="str">
        <f t="shared" ca="1" si="122"/>
        <v>worksheet.write('L479','=IF(MATCH(L478,K477:N477,0)=1,K476,IF(MATCH(L478,K477:N477,0)=2,L476,IF(MATCH(L478,K477:N477,0)=3,M476,N476)))')</v>
      </c>
      <c r="M544" t="str">
        <f t="shared" ca="1" si="122"/>
        <v/>
      </c>
      <c r="N544" t="str">
        <f t="shared" ca="1" si="122"/>
        <v/>
      </c>
      <c r="O544" t="str">
        <f t="shared" ca="1" si="122"/>
        <v/>
      </c>
      <c r="P544" t="str">
        <f t="shared" ca="1" si="122"/>
        <v/>
      </c>
      <c r="Q544" t="str">
        <f t="shared" ca="1" si="122"/>
        <v/>
      </c>
      <c r="R544" t="str">
        <f t="shared" ca="1" si="122"/>
        <v/>
      </c>
      <c r="S544" t="str">
        <f t="shared" ca="1" si="122"/>
        <v/>
      </c>
      <c r="T544" t="str">
        <f t="shared" ca="1" si="122"/>
        <v/>
      </c>
      <c r="U544" t="str">
        <f t="shared" ca="1" si="122"/>
        <v/>
      </c>
      <c r="V544" t="str">
        <f t="shared" ca="1" si="122"/>
        <v/>
      </c>
      <c r="W544" t="str">
        <f t="shared" ca="1" si="122"/>
        <v/>
      </c>
      <c r="X544" t="str">
        <f t="shared" ca="1" si="122"/>
        <v/>
      </c>
      <c r="Y544" t="str">
        <f t="shared" ca="1" si="122"/>
        <v/>
      </c>
      <c r="Z544" t="str">
        <f t="shared" ca="1" si="122"/>
        <v/>
      </c>
      <c r="AA544" t="str">
        <f t="shared" ca="1" si="122"/>
        <v/>
      </c>
      <c r="AB544" t="str">
        <f t="shared" ca="1" si="122"/>
        <v/>
      </c>
      <c r="AC544" t="str">
        <f t="shared" ca="1" si="122"/>
        <v/>
      </c>
      <c r="AD544" t="str">
        <f t="shared" ca="1" si="122"/>
        <v/>
      </c>
      <c r="AE544" t="str">
        <f t="shared" ca="1" si="122"/>
        <v/>
      </c>
      <c r="AF544" t="str">
        <f t="shared" ca="1" si="122"/>
        <v/>
      </c>
      <c r="AG544" t="str">
        <f t="shared" ca="1" si="122"/>
        <v/>
      </c>
      <c r="AH544" t="str">
        <f t="shared" ca="1" si="122"/>
        <v/>
      </c>
      <c r="AI544" t="str">
        <f t="shared" ca="1" si="122"/>
        <v/>
      </c>
      <c r="AJ544" t="str">
        <f t="shared" ca="1" si="122"/>
        <v/>
      </c>
      <c r="AK544" t="str">
        <f t="shared" ca="1" si="122"/>
        <v/>
      </c>
      <c r="AL544" t="str">
        <f t="shared" ca="1" si="122"/>
        <v/>
      </c>
      <c r="AM544" t="str">
        <f t="shared" ca="1" si="122"/>
        <v/>
      </c>
      <c r="AN544" t="str">
        <f t="shared" ca="1" si="122"/>
        <v/>
      </c>
      <c r="AO544" t="str">
        <f t="shared" ca="1" si="122"/>
        <v/>
      </c>
    </row>
    <row r="545" spans="2:41" x14ac:dyDescent="0.3">
      <c r="B545" t="str">
        <f t="shared" ref="B545:AN545" ca="1" si="123">IFERROR(SUBSTITUTE("worksheet.write('" &amp; CELL("address",B480) &amp; "','" &amp; _xlfn.FORMULATEXT(B480) &amp; "')","$",""),"")</f>
        <v/>
      </c>
      <c r="C545" t="str">
        <f t="shared" ca="1" si="123"/>
        <v/>
      </c>
      <c r="D545" t="str">
        <f t="shared" ref="D545:E545" ca="1" si="124">IF(OR(ISNUMBER(FIND("Max",IFERROR(SUBSTITUTE("worksheet.write('" &amp; CELL("address",D480) &amp; "','" &amp; _xlfn.FORMULATEXT(D480) &amp; "')","$",""),""))),ISNUMBER(FIND("Year",IFERROR(SUBSTITUTE("worksheet.write('" &amp; CELL("address",D480) &amp; "','" &amp; _xlfn.FORMULATEXT(D480) &amp; "')","$",""),""))),ISNUMBER(FIND("Min",IFERROR(SUBSTITUTE("worksheet.write('" &amp; CELL("address",D480) &amp; "','" &amp; _xlfn.FORMULATEXT(D480) &amp; "')","$",""),""))),ISNUMBER(FIND("Max",IFERROR(SUBSTITUTE("worksheet.write('" &amp; CELL("address",C480) &amp; "','" &amp; _xlfn.FORMULATEXT(C480) &amp; "')","$",""),""))),ISNUMBER(FIND("Year",IFERROR(SUBSTITUTE("worksheet.write('" &amp; CELL("address",C480) &amp; "','" &amp; _xlfn.FORMULATEXT(C480) &amp; "')","$",""),""))),ISNUMBER(FIND("Min",IFERROR(SUBSTITUTE("worksheet.write('" &amp; CELL("address",C480) &amp; "','" &amp; _xlfn.FORMULATEXT(C480) &amp; "')","$",""),"")))), IFERROR(SUBSTITUTE("worksheet.write('" &amp; CELL("address",D480) &amp; "','" &amp; _xlfn.FORMULATEXT(D480) &amp; "')","$",""),""),"")</f>
        <v>worksheet.write('D480','="Min " &amp; D475')</v>
      </c>
      <c r="E545" t="str">
        <f t="shared" ca="1" si="124"/>
        <v>worksheet.write('E480','=MIN(D477:H477)')</v>
      </c>
      <c r="F545" t="str">
        <f t="shared" ref="F545:AO545" ca="1" si="125">IF(OR(ISNUMBER(FIND("Max",IFERROR(SUBSTITUTE("worksheet.write('" &amp; CELL("address",F480) &amp; "','" &amp; _xlfn.FORMULATEXT(F480) &amp; "')","$",""),""))),ISNUMBER(FIND("Year",IFERROR(SUBSTITUTE("worksheet.write('" &amp; CELL("address",F480) &amp; "','" &amp; _xlfn.FORMULATEXT(F480) &amp; "')","$",""),""))),ISNUMBER(FIND("Min",IFERROR(SUBSTITUTE("worksheet.write('" &amp; CELL("address",F480) &amp; "','" &amp; _xlfn.FORMULATEXT(F480) &amp; "')","$",""),""))),ISNUMBER(FIND("Max",IFERROR(SUBSTITUTE("worksheet.write('" &amp; CELL("address",E480) &amp; "','" &amp; _xlfn.FORMULATEXT(E480) &amp; "')","$",""),""))),ISNUMBER(FIND("Year",IFERROR(SUBSTITUTE("worksheet.write('" &amp; CELL("address",E480) &amp; "','" &amp; _xlfn.FORMULATEXT(E480) &amp; "')","$",""),""))),ISNUMBER(FIND("Min",IFERROR(SUBSTITUTE("worksheet.write('" &amp; CELL("address",E480) &amp; "','" &amp; _xlfn.FORMULATEXT(E480) &amp; "')","$",""),"")))), IFERROR(SUBSTITUTE("worksheet.write('" &amp; CELL("address",F480) &amp; "','" &amp; _xlfn.FORMULATEXT(F480) &amp; "')","$",""),""),"")</f>
        <v/>
      </c>
      <c r="G545" t="str">
        <f t="shared" ca="1" si="125"/>
        <v/>
      </c>
      <c r="H545" t="str">
        <f t="shared" ca="1" si="125"/>
        <v/>
      </c>
      <c r="I545" t="str">
        <f t="shared" ca="1" si="125"/>
        <v/>
      </c>
      <c r="J545" t="str">
        <f t="shared" ca="1" si="125"/>
        <v/>
      </c>
      <c r="K545" t="str">
        <f t="shared" ca="1" si="125"/>
        <v>worksheet.write('K480','="Min " &amp; K475')</v>
      </c>
      <c r="L545" t="str">
        <f t="shared" ca="1" si="125"/>
        <v>worksheet.write('L480','=MIN(K477:N477)')</v>
      </c>
      <c r="M545" t="str">
        <f t="shared" ca="1" si="125"/>
        <v/>
      </c>
      <c r="N545" t="str">
        <f t="shared" ca="1" si="125"/>
        <v/>
      </c>
      <c r="O545" t="str">
        <f t="shared" ca="1" si="125"/>
        <v/>
      </c>
      <c r="P545" t="str">
        <f t="shared" ca="1" si="125"/>
        <v/>
      </c>
      <c r="Q545" t="str">
        <f t="shared" ca="1" si="125"/>
        <v/>
      </c>
      <c r="R545" t="str">
        <f t="shared" ca="1" si="125"/>
        <v/>
      </c>
      <c r="S545" t="str">
        <f t="shared" ca="1" si="125"/>
        <v/>
      </c>
      <c r="T545" t="str">
        <f t="shared" ca="1" si="125"/>
        <v/>
      </c>
      <c r="U545" t="str">
        <f t="shared" ca="1" si="125"/>
        <v/>
      </c>
      <c r="V545" t="str">
        <f t="shared" ca="1" si="125"/>
        <v/>
      </c>
      <c r="W545" t="str">
        <f t="shared" ca="1" si="125"/>
        <v/>
      </c>
      <c r="X545" t="str">
        <f t="shared" ca="1" si="125"/>
        <v/>
      </c>
      <c r="Y545" t="str">
        <f t="shared" ca="1" si="125"/>
        <v/>
      </c>
      <c r="Z545" t="str">
        <f t="shared" ca="1" si="125"/>
        <v/>
      </c>
      <c r="AA545" t="str">
        <f t="shared" ca="1" si="125"/>
        <v/>
      </c>
      <c r="AB545" t="str">
        <f t="shared" ca="1" si="125"/>
        <v/>
      </c>
      <c r="AC545" t="str">
        <f t="shared" ca="1" si="125"/>
        <v/>
      </c>
      <c r="AD545" t="str">
        <f t="shared" ca="1" si="125"/>
        <v/>
      </c>
      <c r="AE545" t="str">
        <f t="shared" ca="1" si="125"/>
        <v/>
      </c>
      <c r="AF545" t="str">
        <f t="shared" ca="1" si="125"/>
        <v/>
      </c>
      <c r="AG545" t="str">
        <f t="shared" ca="1" si="125"/>
        <v/>
      </c>
      <c r="AH545" t="str">
        <f t="shared" ca="1" si="125"/>
        <v/>
      </c>
      <c r="AI545" t="str">
        <f t="shared" ca="1" si="125"/>
        <v/>
      </c>
      <c r="AJ545" t="str">
        <f t="shared" ca="1" si="125"/>
        <v/>
      </c>
      <c r="AK545" t="str">
        <f t="shared" ca="1" si="125"/>
        <v/>
      </c>
      <c r="AL545" t="str">
        <f t="shared" ca="1" si="125"/>
        <v/>
      </c>
      <c r="AM545" t="str">
        <f t="shared" ca="1" si="125"/>
        <v/>
      </c>
      <c r="AN545" t="str">
        <f t="shared" ca="1" si="125"/>
        <v/>
      </c>
      <c r="AO545" t="str">
        <f t="shared" ca="1" si="125"/>
        <v/>
      </c>
    </row>
    <row r="546" spans="2:41" x14ac:dyDescent="0.3">
      <c r="B546" t="str">
        <f t="shared" ref="B546:AN546" ca="1" si="126">IFERROR(SUBSTITUTE("worksheet.write('" &amp; CELL("address",B481) &amp; "','" &amp; _xlfn.FORMULATEXT(B481) &amp; "')","$",""),"")</f>
        <v/>
      </c>
      <c r="C546" t="str">
        <f t="shared" ca="1" si="126"/>
        <v/>
      </c>
      <c r="D546" t="str">
        <f t="shared" ref="D546:E546" ca="1" si="127">IF(OR(ISNUMBER(FIND("Max",IFERROR(SUBSTITUTE("worksheet.write('" &amp; CELL("address",D481) &amp; "','" &amp; _xlfn.FORMULATEXT(D481) &amp; "')","$",""),""))),ISNUMBER(FIND("Year",IFERROR(SUBSTITUTE("worksheet.write('" &amp; CELL("address",D481) &amp; "','" &amp; _xlfn.FORMULATEXT(D481) &amp; "')","$",""),""))),ISNUMBER(FIND("Min",IFERROR(SUBSTITUTE("worksheet.write('" &amp; CELL("address",D481) &amp; "','" &amp; _xlfn.FORMULATEXT(D481) &amp; "')","$",""),""))),ISNUMBER(FIND("Max",IFERROR(SUBSTITUTE("worksheet.write('" &amp; CELL("address",C481) &amp; "','" &amp; _xlfn.FORMULATEXT(C481) &amp; "')","$",""),""))),ISNUMBER(FIND("Year",IFERROR(SUBSTITUTE("worksheet.write('" &amp; CELL("address",C481) &amp; "','" &amp; _xlfn.FORMULATEXT(C481) &amp; "')","$",""),""))),ISNUMBER(FIND("Min",IFERROR(SUBSTITUTE("worksheet.write('" &amp; CELL("address",C481) &amp; "','" &amp; _xlfn.FORMULATEXT(C481) &amp; "')","$",""),"")))), IFERROR(SUBSTITUTE("worksheet.write('" &amp; CELL("address",D481) &amp; "','" &amp; _xlfn.FORMULATEXT(D481) &amp; "')","$",""),""),"")</f>
        <v>worksheet.write('D481','=D480 &amp; " Year"')</v>
      </c>
      <c r="E546" t="str">
        <f t="shared" ca="1" si="127"/>
        <v>worksheet.write('E481','=VALUE(D476)+MATCH(E480,D477:H477,0)-1')</v>
      </c>
      <c r="F546" t="str">
        <f t="shared" ref="F546:AO546" ca="1" si="128">IF(OR(ISNUMBER(FIND("Max",IFERROR(SUBSTITUTE("worksheet.write('" &amp; CELL("address",F481) &amp; "','" &amp; _xlfn.FORMULATEXT(F481) &amp; "')","$",""),""))),ISNUMBER(FIND("Year",IFERROR(SUBSTITUTE("worksheet.write('" &amp; CELL("address",F481) &amp; "','" &amp; _xlfn.FORMULATEXT(F481) &amp; "')","$",""),""))),ISNUMBER(FIND("Min",IFERROR(SUBSTITUTE("worksheet.write('" &amp; CELL("address",F481) &amp; "','" &amp; _xlfn.FORMULATEXT(F481) &amp; "')","$",""),""))),ISNUMBER(FIND("Max",IFERROR(SUBSTITUTE("worksheet.write('" &amp; CELL("address",E481) &amp; "','" &amp; _xlfn.FORMULATEXT(E481) &amp; "')","$",""),""))),ISNUMBER(FIND("Year",IFERROR(SUBSTITUTE("worksheet.write('" &amp; CELL("address",E481) &amp; "','" &amp; _xlfn.FORMULATEXT(E481) &amp; "')","$",""),""))),ISNUMBER(FIND("Min",IFERROR(SUBSTITUTE("worksheet.write('" &amp; CELL("address",E481) &amp; "','" &amp; _xlfn.FORMULATEXT(E481) &amp; "')","$",""),"")))), IFERROR(SUBSTITUTE("worksheet.write('" &amp; CELL("address",F481) &amp; "','" &amp; _xlfn.FORMULATEXT(F481) &amp; "')","$",""),""),"")</f>
        <v/>
      </c>
      <c r="G546" t="str">
        <f t="shared" ca="1" si="128"/>
        <v/>
      </c>
      <c r="H546" t="str">
        <f t="shared" ca="1" si="128"/>
        <v/>
      </c>
      <c r="I546" t="str">
        <f t="shared" ca="1" si="128"/>
        <v/>
      </c>
      <c r="J546" t="str">
        <f t="shared" ca="1" si="128"/>
        <v/>
      </c>
      <c r="K546" t="str">
        <f t="shared" ca="1" si="128"/>
        <v>worksheet.write('K481','=K480 &amp; " Year"')</v>
      </c>
      <c r="L546" t="str">
        <f t="shared" ca="1" si="128"/>
        <v>worksheet.write('L481','=IF(MATCH(L480,K477:N477,0)=1,K476,IF(MATCH(L480,K477:N477,0)=2,L476,IF(MATCH(L480,K477:N477,0)=3,M476,N476)))')</v>
      </c>
      <c r="M546" t="str">
        <f t="shared" ca="1" si="128"/>
        <v/>
      </c>
      <c r="N546" t="str">
        <f t="shared" ca="1" si="128"/>
        <v/>
      </c>
      <c r="O546" t="str">
        <f t="shared" ca="1" si="128"/>
        <v/>
      </c>
      <c r="P546" t="str">
        <f t="shared" ca="1" si="128"/>
        <v/>
      </c>
      <c r="Q546" t="str">
        <f t="shared" ca="1" si="128"/>
        <v/>
      </c>
      <c r="R546" t="str">
        <f t="shared" ca="1" si="128"/>
        <v/>
      </c>
      <c r="S546" t="str">
        <f t="shared" ca="1" si="128"/>
        <v/>
      </c>
      <c r="T546" t="str">
        <f t="shared" ca="1" si="128"/>
        <v/>
      </c>
      <c r="U546" t="str">
        <f t="shared" ca="1" si="128"/>
        <v/>
      </c>
      <c r="V546" t="str">
        <f t="shared" ca="1" si="128"/>
        <v/>
      </c>
      <c r="W546" t="str">
        <f t="shared" ca="1" si="128"/>
        <v/>
      </c>
      <c r="X546" t="str">
        <f t="shared" ca="1" si="128"/>
        <v/>
      </c>
      <c r="Y546" t="str">
        <f t="shared" ca="1" si="128"/>
        <v/>
      </c>
      <c r="Z546" t="str">
        <f t="shared" ca="1" si="128"/>
        <v/>
      </c>
      <c r="AA546" t="str">
        <f t="shared" ca="1" si="128"/>
        <v/>
      </c>
      <c r="AB546" t="str">
        <f t="shared" ca="1" si="128"/>
        <v/>
      </c>
      <c r="AC546" t="str">
        <f t="shared" ca="1" si="128"/>
        <v/>
      </c>
      <c r="AD546" t="str">
        <f t="shared" ca="1" si="128"/>
        <v/>
      </c>
      <c r="AE546" t="str">
        <f t="shared" ca="1" si="128"/>
        <v/>
      </c>
      <c r="AF546" t="str">
        <f t="shared" ca="1" si="128"/>
        <v/>
      </c>
      <c r="AG546" t="str">
        <f t="shared" ca="1" si="128"/>
        <v/>
      </c>
      <c r="AH546" t="str">
        <f t="shared" ca="1" si="128"/>
        <v/>
      </c>
      <c r="AI546" t="str">
        <f t="shared" ca="1" si="128"/>
        <v/>
      </c>
      <c r="AJ546" t="str">
        <f t="shared" ca="1" si="128"/>
        <v/>
      </c>
      <c r="AK546" t="str">
        <f t="shared" ca="1" si="128"/>
        <v/>
      </c>
      <c r="AL546" t="str">
        <f t="shared" ca="1" si="128"/>
        <v/>
      </c>
      <c r="AM546" t="str">
        <f t="shared" ca="1" si="128"/>
        <v/>
      </c>
      <c r="AN546" t="str">
        <f t="shared" ca="1" si="128"/>
        <v/>
      </c>
      <c r="AO546" t="str">
        <f t="shared" ca="1" si="128"/>
        <v/>
      </c>
    </row>
    <row r="547" spans="2:41" x14ac:dyDescent="0.3">
      <c r="B547" t="str">
        <f t="shared" ref="B547:AN547" ca="1" si="129">IFERROR(SUBSTITUTE("worksheet.write('" &amp; CELL("address",B482) &amp; "','" &amp; _xlfn.FORMULATEXT(B482) &amp; "')","$",""),"")</f>
        <v/>
      </c>
      <c r="C547" t="str">
        <f t="shared" ca="1" si="129"/>
        <v/>
      </c>
      <c r="D547" t="str">
        <f t="shared" ref="D547:E547" ca="1" si="130">IF(OR(ISNUMBER(FIND("Max",IFERROR(SUBSTITUTE("worksheet.write('" &amp; CELL("address",D482) &amp; "','" &amp; _xlfn.FORMULATEXT(D482) &amp; "')","$",""),""))),ISNUMBER(FIND("Year",IFERROR(SUBSTITUTE("worksheet.write('" &amp; CELL("address",D482) &amp; "','" &amp; _xlfn.FORMULATEXT(D482) &amp; "')","$",""),""))),ISNUMBER(FIND("Min",IFERROR(SUBSTITUTE("worksheet.write('" &amp; CELL("address",D482) &amp; "','" &amp; _xlfn.FORMULATEXT(D482) &amp; "')","$",""),""))),ISNUMBER(FIND("Max",IFERROR(SUBSTITUTE("worksheet.write('" &amp; CELL("address",C482) &amp; "','" &amp; _xlfn.FORMULATEXT(C482) &amp; "')","$",""),""))),ISNUMBER(FIND("Year",IFERROR(SUBSTITUTE("worksheet.write('" &amp; CELL("address",C482) &amp; "','" &amp; _xlfn.FORMULATEXT(C482) &amp; "')","$",""),""))),ISNUMBER(FIND("Min",IFERROR(SUBSTITUTE("worksheet.write('" &amp; CELL("address",C482) &amp; "','" &amp; _xlfn.FORMULATEXT(C482) &amp; "')","$",""),"")))), IFERROR(SUBSTITUTE("worksheet.write('" &amp; CELL("address",D482) &amp; "','" &amp; _xlfn.FORMULATEXT(D482) &amp; "')","$",""),""),"")</f>
        <v/>
      </c>
      <c r="E547" t="str">
        <f t="shared" ca="1" si="130"/>
        <v/>
      </c>
      <c r="F547" t="str">
        <f t="shared" ref="F547:AO547" ca="1" si="131">IF(OR(ISNUMBER(FIND("Max",IFERROR(SUBSTITUTE("worksheet.write('" &amp; CELL("address",F482) &amp; "','" &amp; _xlfn.FORMULATEXT(F482) &amp; "')","$",""),""))),ISNUMBER(FIND("Year",IFERROR(SUBSTITUTE("worksheet.write('" &amp; CELL("address",F482) &amp; "','" &amp; _xlfn.FORMULATEXT(F482) &amp; "')","$",""),""))),ISNUMBER(FIND("Min",IFERROR(SUBSTITUTE("worksheet.write('" &amp; CELL("address",F482) &amp; "','" &amp; _xlfn.FORMULATEXT(F482) &amp; "')","$",""),""))),ISNUMBER(FIND("Max",IFERROR(SUBSTITUTE("worksheet.write('" &amp; CELL("address",E482) &amp; "','" &amp; _xlfn.FORMULATEXT(E482) &amp; "')","$",""),""))),ISNUMBER(FIND("Year",IFERROR(SUBSTITUTE("worksheet.write('" &amp; CELL("address",E482) &amp; "','" &amp; _xlfn.FORMULATEXT(E482) &amp; "')","$",""),""))),ISNUMBER(FIND("Min",IFERROR(SUBSTITUTE("worksheet.write('" &amp; CELL("address",E482) &amp; "','" &amp; _xlfn.FORMULATEXT(E482) &amp; "')","$",""),"")))), IFERROR(SUBSTITUTE("worksheet.write('" &amp; CELL("address",F482) &amp; "','" &amp; _xlfn.FORMULATEXT(F482) &amp; "')","$",""),""),"")</f>
        <v/>
      </c>
      <c r="G547" t="str">
        <f t="shared" ca="1" si="131"/>
        <v/>
      </c>
      <c r="H547" t="str">
        <f t="shared" ca="1" si="131"/>
        <v/>
      </c>
      <c r="I547" t="str">
        <f t="shared" ca="1" si="131"/>
        <v/>
      </c>
      <c r="J547" t="str">
        <f t="shared" ca="1" si="131"/>
        <v/>
      </c>
      <c r="K547" t="str">
        <f t="shared" ca="1" si="131"/>
        <v/>
      </c>
      <c r="L547" t="str">
        <f t="shared" ca="1" si="131"/>
        <v/>
      </c>
      <c r="M547" t="str">
        <f t="shared" ca="1" si="131"/>
        <v/>
      </c>
      <c r="N547" t="str">
        <f t="shared" ca="1" si="131"/>
        <v/>
      </c>
      <c r="O547" t="str">
        <f t="shared" ca="1" si="131"/>
        <v/>
      </c>
      <c r="P547" t="str">
        <f t="shared" ca="1" si="131"/>
        <v/>
      </c>
      <c r="Q547" t="str">
        <f t="shared" ca="1" si="131"/>
        <v>worksheet.write('Q482','="Max " &amp; Q479')</v>
      </c>
      <c r="R547" t="str">
        <f t="shared" ca="1" si="131"/>
        <v>worksheet.write('R482','=MAX(Q481:T481)')</v>
      </c>
      <c r="S547" t="str">
        <f t="shared" ca="1" si="131"/>
        <v/>
      </c>
      <c r="T547" t="str">
        <f t="shared" ca="1" si="131"/>
        <v/>
      </c>
      <c r="U547" t="str">
        <f t="shared" ca="1" si="131"/>
        <v/>
      </c>
      <c r="V547" t="str">
        <f t="shared" ca="1" si="131"/>
        <v/>
      </c>
      <c r="W547" t="str">
        <f t="shared" ca="1" si="131"/>
        <v/>
      </c>
      <c r="X547" t="str">
        <f t="shared" ca="1" si="131"/>
        <v/>
      </c>
      <c r="Y547" t="str">
        <f t="shared" ca="1" si="131"/>
        <v/>
      </c>
      <c r="Z547" t="str">
        <f t="shared" ca="1" si="131"/>
        <v/>
      </c>
      <c r="AA547" t="str">
        <f t="shared" ca="1" si="131"/>
        <v/>
      </c>
      <c r="AB547" t="str">
        <f t="shared" ca="1" si="131"/>
        <v/>
      </c>
      <c r="AC547" t="str">
        <f t="shared" ca="1" si="131"/>
        <v/>
      </c>
      <c r="AD547" t="str">
        <f t="shared" ca="1" si="131"/>
        <v/>
      </c>
      <c r="AE547" t="str">
        <f t="shared" ca="1" si="131"/>
        <v/>
      </c>
      <c r="AF547" t="str">
        <f t="shared" ca="1" si="131"/>
        <v/>
      </c>
      <c r="AG547" t="str">
        <f t="shared" ca="1" si="131"/>
        <v/>
      </c>
      <c r="AH547" t="str">
        <f t="shared" ca="1" si="131"/>
        <v/>
      </c>
      <c r="AI547" t="str">
        <f t="shared" ca="1" si="131"/>
        <v/>
      </c>
      <c r="AJ547" t="str">
        <f t="shared" ca="1" si="131"/>
        <v/>
      </c>
      <c r="AK547" t="str">
        <f t="shared" ca="1" si="131"/>
        <v/>
      </c>
      <c r="AL547" t="str">
        <f t="shared" ca="1" si="131"/>
        <v/>
      </c>
      <c r="AM547" t="str">
        <f t="shared" ca="1" si="131"/>
        <v/>
      </c>
      <c r="AN547" t="str">
        <f t="shared" ca="1" si="131"/>
        <v/>
      </c>
      <c r="AO547" t="str">
        <f t="shared" ca="1" si="131"/>
        <v/>
      </c>
    </row>
    <row r="548" spans="2:41" x14ac:dyDescent="0.3">
      <c r="B548" t="str">
        <f t="shared" ref="B548:AN548" ca="1" si="132">IFERROR(SUBSTITUTE("worksheet.write('" &amp; CELL("address",B483) &amp; "','" &amp; _xlfn.FORMULATEXT(B483) &amp; "')","$",""),"")</f>
        <v/>
      </c>
      <c r="C548" t="str">
        <f t="shared" ca="1" si="132"/>
        <v/>
      </c>
      <c r="D548" t="str">
        <f t="shared" ref="D548:E548" ca="1" si="133">IF(OR(ISNUMBER(FIND("Max",IFERROR(SUBSTITUTE("worksheet.write('" &amp; CELL("address",D483) &amp; "','" &amp; _xlfn.FORMULATEXT(D483) &amp; "')","$",""),""))),ISNUMBER(FIND("Year",IFERROR(SUBSTITUTE("worksheet.write('" &amp; CELL("address",D483) &amp; "','" &amp; _xlfn.FORMULATEXT(D483) &amp; "')","$",""),""))),ISNUMBER(FIND("Min",IFERROR(SUBSTITUTE("worksheet.write('" &amp; CELL("address",D483) &amp; "','" &amp; _xlfn.FORMULATEXT(D483) &amp; "')","$",""),""))),ISNUMBER(FIND("Max",IFERROR(SUBSTITUTE("worksheet.write('" &amp; CELL("address",C483) &amp; "','" &amp; _xlfn.FORMULATEXT(C483) &amp; "')","$",""),""))),ISNUMBER(FIND("Year",IFERROR(SUBSTITUTE("worksheet.write('" &amp; CELL("address",C483) &amp; "','" &amp; _xlfn.FORMULATEXT(C483) &amp; "')","$",""),""))),ISNUMBER(FIND("Min",IFERROR(SUBSTITUTE("worksheet.write('" &amp; CELL("address",C483) &amp; "','" &amp; _xlfn.FORMULATEXT(C483) &amp; "')","$",""),"")))), IFERROR(SUBSTITUTE("worksheet.write('" &amp; CELL("address",D483) &amp; "','" &amp; _xlfn.FORMULATEXT(D483) &amp; "')","$",""),""),"")</f>
        <v/>
      </c>
      <c r="E548" t="str">
        <f t="shared" ca="1" si="133"/>
        <v/>
      </c>
      <c r="F548" t="str">
        <f t="shared" ref="F548:AO548" ca="1" si="134">IF(OR(ISNUMBER(FIND("Max",IFERROR(SUBSTITUTE("worksheet.write('" &amp; CELL("address",F483) &amp; "','" &amp; _xlfn.FORMULATEXT(F483) &amp; "')","$",""),""))),ISNUMBER(FIND("Year",IFERROR(SUBSTITUTE("worksheet.write('" &amp; CELL("address",F483) &amp; "','" &amp; _xlfn.FORMULATEXT(F483) &amp; "')","$",""),""))),ISNUMBER(FIND("Min",IFERROR(SUBSTITUTE("worksheet.write('" &amp; CELL("address",F483) &amp; "','" &amp; _xlfn.FORMULATEXT(F483) &amp; "')","$",""),""))),ISNUMBER(FIND("Max",IFERROR(SUBSTITUTE("worksheet.write('" &amp; CELL("address",E483) &amp; "','" &amp; _xlfn.FORMULATEXT(E483) &amp; "')","$",""),""))),ISNUMBER(FIND("Year",IFERROR(SUBSTITUTE("worksheet.write('" &amp; CELL("address",E483) &amp; "','" &amp; _xlfn.FORMULATEXT(E483) &amp; "')","$",""),""))),ISNUMBER(FIND("Min",IFERROR(SUBSTITUTE("worksheet.write('" &amp; CELL("address",E483) &amp; "','" &amp; _xlfn.FORMULATEXT(E483) &amp; "')","$",""),"")))), IFERROR(SUBSTITUTE("worksheet.write('" &amp; CELL("address",F483) &amp; "','" &amp; _xlfn.FORMULATEXT(F483) &amp; "')","$",""),""),"")</f>
        <v/>
      </c>
      <c r="G548" t="str">
        <f t="shared" ca="1" si="134"/>
        <v/>
      </c>
      <c r="H548" t="str">
        <f t="shared" ca="1" si="134"/>
        <v/>
      </c>
      <c r="I548" t="str">
        <f t="shared" ca="1" si="134"/>
        <v/>
      </c>
      <c r="J548" t="str">
        <f t="shared" ca="1" si="134"/>
        <v/>
      </c>
      <c r="K548" t="str">
        <f t="shared" ca="1" si="134"/>
        <v/>
      </c>
      <c r="L548" t="str">
        <f t="shared" ca="1" si="134"/>
        <v/>
      </c>
      <c r="M548" t="str">
        <f t="shared" ca="1" si="134"/>
        <v/>
      </c>
      <c r="N548" t="str">
        <f t="shared" ca="1" si="134"/>
        <v/>
      </c>
      <c r="O548" t="str">
        <f t="shared" ca="1" si="134"/>
        <v/>
      </c>
      <c r="P548" t="str">
        <f t="shared" ca="1" si="134"/>
        <v/>
      </c>
      <c r="Q548" t="str">
        <f t="shared" ca="1" si="134"/>
        <v>worksheet.write('Q483','=Q482 &amp; " Year"')</v>
      </c>
      <c r="R548" t="str">
        <f t="shared" ca="1" si="134"/>
        <v>worksheet.write('R483','=IF(MATCH(R482,Q481:T481,0)=1,Q480,IF(MATCH(R482,Q481:T481,0)=2,R480,IF(MATCH(R482,Q481:T481,0)=3,S480,T480)))')</v>
      </c>
      <c r="S548" t="str">
        <f t="shared" ca="1" si="134"/>
        <v/>
      </c>
      <c r="T548" t="str">
        <f t="shared" ca="1" si="134"/>
        <v/>
      </c>
      <c r="U548" t="str">
        <f t="shared" ca="1" si="134"/>
        <v/>
      </c>
      <c r="V548" t="str">
        <f t="shared" ca="1" si="134"/>
        <v/>
      </c>
      <c r="W548" t="str">
        <f t="shared" ca="1" si="134"/>
        <v/>
      </c>
      <c r="X548" t="str">
        <f t="shared" ca="1" si="134"/>
        <v/>
      </c>
      <c r="Y548" t="str">
        <f t="shared" ca="1" si="134"/>
        <v/>
      </c>
      <c r="Z548" t="str">
        <f t="shared" ca="1" si="134"/>
        <v/>
      </c>
      <c r="AA548" t="str">
        <f t="shared" ca="1" si="134"/>
        <v/>
      </c>
      <c r="AB548" t="str">
        <f t="shared" ca="1" si="134"/>
        <v/>
      </c>
      <c r="AC548" t="str">
        <f t="shared" ca="1" si="134"/>
        <v/>
      </c>
      <c r="AD548" t="str">
        <f t="shared" ca="1" si="134"/>
        <v/>
      </c>
      <c r="AE548" t="str">
        <f t="shared" ca="1" si="134"/>
        <v/>
      </c>
      <c r="AF548" t="str">
        <f t="shared" ca="1" si="134"/>
        <v/>
      </c>
      <c r="AG548" t="str">
        <f t="shared" ca="1" si="134"/>
        <v/>
      </c>
      <c r="AH548" t="str">
        <f t="shared" ca="1" si="134"/>
        <v/>
      </c>
      <c r="AI548" t="str">
        <f t="shared" ca="1" si="134"/>
        <v/>
      </c>
      <c r="AJ548" t="str">
        <f t="shared" ca="1" si="134"/>
        <v/>
      </c>
      <c r="AK548" t="str">
        <f t="shared" ca="1" si="134"/>
        <v/>
      </c>
      <c r="AL548" t="str">
        <f t="shared" ca="1" si="134"/>
        <v/>
      </c>
      <c r="AM548" t="str">
        <f t="shared" ca="1" si="134"/>
        <v/>
      </c>
      <c r="AN548" t="str">
        <f t="shared" ca="1" si="134"/>
        <v/>
      </c>
      <c r="AO548" t="str">
        <f t="shared" ca="1" si="134"/>
        <v/>
      </c>
    </row>
    <row r="549" spans="2:41" x14ac:dyDescent="0.3">
      <c r="B549" t="str">
        <f t="shared" ref="B549:AN549" ca="1" si="135">IFERROR(SUBSTITUTE("worksheet.write('" &amp; CELL("address",B484) &amp; "','" &amp; _xlfn.FORMULATEXT(B484) &amp; "')","$",""),"")</f>
        <v/>
      </c>
      <c r="C549" t="str">
        <f t="shared" ca="1" si="135"/>
        <v/>
      </c>
      <c r="D549" t="str">
        <f t="shared" ref="D549:E549" ca="1" si="136">IF(OR(ISNUMBER(FIND("Max",IFERROR(SUBSTITUTE("worksheet.write('" &amp; CELL("address",D484) &amp; "','" &amp; _xlfn.FORMULATEXT(D484) &amp; "')","$",""),""))),ISNUMBER(FIND("Year",IFERROR(SUBSTITUTE("worksheet.write('" &amp; CELL("address",D484) &amp; "','" &amp; _xlfn.FORMULATEXT(D484) &amp; "')","$",""),""))),ISNUMBER(FIND("Min",IFERROR(SUBSTITUTE("worksheet.write('" &amp; CELL("address",D484) &amp; "','" &amp; _xlfn.FORMULATEXT(D484) &amp; "')","$",""),""))),ISNUMBER(FIND("Max",IFERROR(SUBSTITUTE("worksheet.write('" &amp; CELL("address",C484) &amp; "','" &amp; _xlfn.FORMULATEXT(C484) &amp; "')","$",""),""))),ISNUMBER(FIND("Year",IFERROR(SUBSTITUTE("worksheet.write('" &amp; CELL("address",C484) &amp; "','" &amp; _xlfn.FORMULATEXT(C484) &amp; "')","$",""),""))),ISNUMBER(FIND("Min",IFERROR(SUBSTITUTE("worksheet.write('" &amp; CELL("address",C484) &amp; "','" &amp; _xlfn.FORMULATEXT(C484) &amp; "')","$",""),"")))), IFERROR(SUBSTITUTE("worksheet.write('" &amp; CELL("address",D484) &amp; "','" &amp; _xlfn.FORMULATEXT(D484) &amp; "')","$",""),""),"")</f>
        <v/>
      </c>
      <c r="E549" t="str">
        <f t="shared" ca="1" si="136"/>
        <v/>
      </c>
      <c r="F549" t="str">
        <f t="shared" ref="F549:AO549" ca="1" si="137">IF(OR(ISNUMBER(FIND("Max",IFERROR(SUBSTITUTE("worksheet.write('" &amp; CELL("address",F484) &amp; "','" &amp; _xlfn.FORMULATEXT(F484) &amp; "')","$",""),""))),ISNUMBER(FIND("Year",IFERROR(SUBSTITUTE("worksheet.write('" &amp; CELL("address",F484) &amp; "','" &amp; _xlfn.FORMULATEXT(F484) &amp; "')","$",""),""))),ISNUMBER(FIND("Min",IFERROR(SUBSTITUTE("worksheet.write('" &amp; CELL("address",F484) &amp; "','" &amp; _xlfn.FORMULATEXT(F484) &amp; "')","$",""),""))),ISNUMBER(FIND("Max",IFERROR(SUBSTITUTE("worksheet.write('" &amp; CELL("address",E484) &amp; "','" &amp; _xlfn.FORMULATEXT(E484) &amp; "')","$",""),""))),ISNUMBER(FIND("Year",IFERROR(SUBSTITUTE("worksheet.write('" &amp; CELL("address",E484) &amp; "','" &amp; _xlfn.FORMULATEXT(E484) &amp; "')","$",""),""))),ISNUMBER(FIND("Min",IFERROR(SUBSTITUTE("worksheet.write('" &amp; CELL("address",E484) &amp; "','" &amp; _xlfn.FORMULATEXT(E484) &amp; "')","$",""),"")))), IFERROR(SUBSTITUTE("worksheet.write('" &amp; CELL("address",F484) &amp; "','" &amp; _xlfn.FORMULATEXT(F484) &amp; "')","$",""),""),"")</f>
        <v/>
      </c>
      <c r="G549" t="str">
        <f t="shared" ca="1" si="137"/>
        <v/>
      </c>
      <c r="H549" t="str">
        <f t="shared" ca="1" si="137"/>
        <v/>
      </c>
      <c r="I549" t="str">
        <f t="shared" ca="1" si="137"/>
        <v/>
      </c>
      <c r="J549" t="str">
        <f t="shared" ca="1" si="137"/>
        <v/>
      </c>
      <c r="K549" t="str">
        <f t="shared" ca="1" si="137"/>
        <v/>
      </c>
      <c r="L549" t="str">
        <f t="shared" ca="1" si="137"/>
        <v/>
      </c>
      <c r="M549" t="str">
        <f t="shared" ca="1" si="137"/>
        <v/>
      </c>
      <c r="N549" t="str">
        <f t="shared" ca="1" si="137"/>
        <v/>
      </c>
      <c r="O549" t="str">
        <f t="shared" ca="1" si="137"/>
        <v/>
      </c>
      <c r="P549" t="str">
        <f t="shared" ca="1" si="137"/>
        <v/>
      </c>
      <c r="Q549" t="str">
        <f t="shared" ca="1" si="137"/>
        <v>worksheet.write('Q484','="Min " &amp; Q479')</v>
      </c>
      <c r="R549" t="str">
        <f t="shared" ca="1" si="137"/>
        <v>worksheet.write('R484','=MIN(Q481:T481)')</v>
      </c>
      <c r="S549" t="str">
        <f t="shared" ca="1" si="137"/>
        <v/>
      </c>
      <c r="T549" t="str">
        <f t="shared" ca="1" si="137"/>
        <v/>
      </c>
      <c r="U549" t="str">
        <f t="shared" ca="1" si="137"/>
        <v/>
      </c>
      <c r="V549" t="str">
        <f t="shared" ca="1" si="137"/>
        <v/>
      </c>
      <c r="W549" t="str">
        <f t="shared" ca="1" si="137"/>
        <v/>
      </c>
      <c r="X549" t="str">
        <f t="shared" ca="1" si="137"/>
        <v>worksheet.write('X484','="Max " &amp; X481')</v>
      </c>
      <c r="Y549" t="str">
        <f t="shared" ca="1" si="137"/>
        <v>worksheet.write('Y484','=MAX(X483:AB483)')</v>
      </c>
      <c r="Z549" t="str">
        <f t="shared" ca="1" si="137"/>
        <v/>
      </c>
      <c r="AA549" t="str">
        <f t="shared" ca="1" si="137"/>
        <v/>
      </c>
      <c r="AB549" t="str">
        <f t="shared" ca="1" si="137"/>
        <v/>
      </c>
      <c r="AC549" t="str">
        <f t="shared" ca="1" si="137"/>
        <v/>
      </c>
      <c r="AD549" t="str">
        <f t="shared" ca="1" si="137"/>
        <v/>
      </c>
      <c r="AE549" t="str">
        <f t="shared" ca="1" si="137"/>
        <v/>
      </c>
      <c r="AF549" t="str">
        <f t="shared" ca="1" si="137"/>
        <v/>
      </c>
      <c r="AG549" t="str">
        <f t="shared" ca="1" si="137"/>
        <v/>
      </c>
      <c r="AH549" t="str">
        <f t="shared" ca="1" si="137"/>
        <v/>
      </c>
      <c r="AI549" t="str">
        <f t="shared" ca="1" si="137"/>
        <v/>
      </c>
      <c r="AJ549" t="str">
        <f t="shared" ca="1" si="137"/>
        <v/>
      </c>
      <c r="AK549" t="str">
        <f t="shared" ca="1" si="137"/>
        <v/>
      </c>
      <c r="AL549" t="str">
        <f t="shared" ca="1" si="137"/>
        <v/>
      </c>
      <c r="AM549" t="str">
        <f t="shared" ca="1" si="137"/>
        <v/>
      </c>
      <c r="AN549" t="str">
        <f t="shared" ca="1" si="137"/>
        <v/>
      </c>
      <c r="AO549" t="str">
        <f t="shared" ca="1" si="137"/>
        <v/>
      </c>
    </row>
    <row r="550" spans="2:41" x14ac:dyDescent="0.3">
      <c r="B550" t="str">
        <f t="shared" ref="B550:AN550" ca="1" si="138">IFERROR(SUBSTITUTE("worksheet.write('" &amp; CELL("address",B485) &amp; "','" &amp; _xlfn.FORMULATEXT(B485) &amp; "')","$",""),"")</f>
        <v/>
      </c>
      <c r="C550" t="str">
        <f t="shared" ca="1" si="138"/>
        <v/>
      </c>
      <c r="D550" t="str">
        <f t="shared" ref="D550:E550" ca="1" si="139">IF(OR(ISNUMBER(FIND("Max",IFERROR(SUBSTITUTE("worksheet.write('" &amp; CELL("address",D485) &amp; "','" &amp; _xlfn.FORMULATEXT(D485) &amp; "')","$",""),""))),ISNUMBER(FIND("Year",IFERROR(SUBSTITUTE("worksheet.write('" &amp; CELL("address",D485) &amp; "','" &amp; _xlfn.FORMULATEXT(D485) &amp; "')","$",""),""))),ISNUMBER(FIND("Min",IFERROR(SUBSTITUTE("worksheet.write('" &amp; CELL("address",D485) &amp; "','" &amp; _xlfn.FORMULATEXT(D485) &amp; "')","$",""),""))),ISNUMBER(FIND("Max",IFERROR(SUBSTITUTE("worksheet.write('" &amp; CELL("address",C485) &amp; "','" &amp; _xlfn.FORMULATEXT(C485) &amp; "')","$",""),""))),ISNUMBER(FIND("Year",IFERROR(SUBSTITUTE("worksheet.write('" &amp; CELL("address",C485) &amp; "','" &amp; _xlfn.FORMULATEXT(C485) &amp; "')","$",""),""))),ISNUMBER(FIND("Min",IFERROR(SUBSTITUTE("worksheet.write('" &amp; CELL("address",C485) &amp; "','" &amp; _xlfn.FORMULATEXT(C485) &amp; "')","$",""),"")))), IFERROR(SUBSTITUTE("worksheet.write('" &amp; CELL("address",D485) &amp; "','" &amp; _xlfn.FORMULATEXT(D485) &amp; "')","$",""),""),"")</f>
        <v/>
      </c>
      <c r="E550" t="str">
        <f t="shared" ca="1" si="139"/>
        <v/>
      </c>
      <c r="F550" t="str">
        <f t="shared" ref="F550:AO550" ca="1" si="140">IF(OR(ISNUMBER(FIND("Max",IFERROR(SUBSTITUTE("worksheet.write('" &amp; CELL("address",F485) &amp; "','" &amp; _xlfn.FORMULATEXT(F485) &amp; "')","$",""),""))),ISNUMBER(FIND("Year",IFERROR(SUBSTITUTE("worksheet.write('" &amp; CELL("address",F485) &amp; "','" &amp; _xlfn.FORMULATEXT(F485) &amp; "')","$",""),""))),ISNUMBER(FIND("Min",IFERROR(SUBSTITUTE("worksheet.write('" &amp; CELL("address",F485) &amp; "','" &amp; _xlfn.FORMULATEXT(F485) &amp; "')","$",""),""))),ISNUMBER(FIND("Max",IFERROR(SUBSTITUTE("worksheet.write('" &amp; CELL("address",E485) &amp; "','" &amp; _xlfn.FORMULATEXT(E485) &amp; "')","$",""),""))),ISNUMBER(FIND("Year",IFERROR(SUBSTITUTE("worksheet.write('" &amp; CELL("address",E485) &amp; "','" &amp; _xlfn.FORMULATEXT(E485) &amp; "')","$",""),""))),ISNUMBER(FIND("Min",IFERROR(SUBSTITUTE("worksheet.write('" &amp; CELL("address",E485) &amp; "','" &amp; _xlfn.FORMULATEXT(E485) &amp; "')","$",""),"")))), IFERROR(SUBSTITUTE("worksheet.write('" &amp; CELL("address",F485) &amp; "','" &amp; _xlfn.FORMULATEXT(F485) &amp; "')","$",""),""),"")</f>
        <v/>
      </c>
      <c r="G550" t="str">
        <f t="shared" ca="1" si="140"/>
        <v/>
      </c>
      <c r="H550" t="str">
        <f t="shared" ca="1" si="140"/>
        <v/>
      </c>
      <c r="I550" t="str">
        <f t="shared" ca="1" si="140"/>
        <v/>
      </c>
      <c r="J550" t="str">
        <f t="shared" ca="1" si="140"/>
        <v/>
      </c>
      <c r="K550" t="str">
        <f t="shared" ca="1" si="140"/>
        <v/>
      </c>
      <c r="L550" t="str">
        <f t="shared" ca="1" si="140"/>
        <v/>
      </c>
      <c r="M550" t="str">
        <f t="shared" ca="1" si="140"/>
        <v/>
      </c>
      <c r="N550" t="str">
        <f t="shared" ca="1" si="140"/>
        <v/>
      </c>
      <c r="O550" t="str">
        <f t="shared" ca="1" si="140"/>
        <v/>
      </c>
      <c r="P550" t="str">
        <f t="shared" ca="1" si="140"/>
        <v/>
      </c>
      <c r="Q550" t="str">
        <f t="shared" ca="1" si="140"/>
        <v>worksheet.write('Q485','=Q484 &amp; " Year"')</v>
      </c>
      <c r="R550" t="str">
        <f t="shared" ca="1" si="140"/>
        <v>worksheet.write('R485','=IF(MATCH(R484,Q481:T481,0)=1,Q480,IF(MATCH(R484,Q481:T481,0)=2,R480,IF(MATCH(R484,Q481:T481,0)=3,S480,T480)))')</v>
      </c>
      <c r="S550" t="str">
        <f t="shared" ca="1" si="140"/>
        <v/>
      </c>
      <c r="T550" t="str">
        <f t="shared" ca="1" si="140"/>
        <v/>
      </c>
      <c r="U550" t="str">
        <f t="shared" ca="1" si="140"/>
        <v/>
      </c>
      <c r="V550" t="str">
        <f t="shared" ca="1" si="140"/>
        <v/>
      </c>
      <c r="W550" t="str">
        <f t="shared" ca="1" si="140"/>
        <v/>
      </c>
      <c r="X550" t="str">
        <f t="shared" ca="1" si="140"/>
        <v>worksheet.write('X485','=X484 &amp; " Year"')</v>
      </c>
      <c r="Y550" t="str">
        <f t="shared" ca="1" si="140"/>
        <v>worksheet.write('Y485','=VALUE(X482)+MATCH(Y484,X483:AB483,0)-1')</v>
      </c>
      <c r="Z550" t="str">
        <f t="shared" ca="1" si="140"/>
        <v/>
      </c>
      <c r="AA550" t="str">
        <f t="shared" ca="1" si="140"/>
        <v/>
      </c>
      <c r="AB550" t="str">
        <f t="shared" ca="1" si="140"/>
        <v/>
      </c>
      <c r="AC550" t="str">
        <f t="shared" ca="1" si="140"/>
        <v/>
      </c>
      <c r="AD550" t="str">
        <f t="shared" ca="1" si="140"/>
        <v/>
      </c>
      <c r="AE550" t="str">
        <f t="shared" ca="1" si="140"/>
        <v/>
      </c>
      <c r="AF550" t="str">
        <f t="shared" ca="1" si="140"/>
        <v/>
      </c>
      <c r="AG550" t="str">
        <f t="shared" ca="1" si="140"/>
        <v/>
      </c>
      <c r="AH550" t="str">
        <f t="shared" ca="1" si="140"/>
        <v/>
      </c>
      <c r="AI550" t="str">
        <f t="shared" ca="1" si="140"/>
        <v/>
      </c>
      <c r="AJ550" t="str">
        <f t="shared" ca="1" si="140"/>
        <v/>
      </c>
      <c r="AK550" t="str">
        <f t="shared" ca="1" si="140"/>
        <v>worksheet.write('AK485','="Max " &amp; AK482')</v>
      </c>
      <c r="AL550" t="str">
        <f t="shared" ca="1" si="140"/>
        <v>worksheet.write('AL485','=MAX(AK484:AN484)')</v>
      </c>
      <c r="AM550" t="str">
        <f t="shared" ca="1" si="140"/>
        <v/>
      </c>
      <c r="AN550" t="str">
        <f t="shared" ca="1" si="140"/>
        <v/>
      </c>
      <c r="AO550" t="str">
        <f t="shared" ca="1" si="140"/>
        <v/>
      </c>
    </row>
    <row r="551" spans="2:41" x14ac:dyDescent="0.3">
      <c r="B551" t="str">
        <f t="shared" ref="B551:AN551" ca="1" si="141">IFERROR(SUBSTITUTE("worksheet.write('" &amp; CELL("address",B486) &amp; "','" &amp; _xlfn.FORMULATEXT(B486) &amp; "')","$",""),"")</f>
        <v/>
      </c>
      <c r="C551" t="str">
        <f t="shared" ca="1" si="141"/>
        <v/>
      </c>
      <c r="D551" t="str">
        <f t="shared" ref="D551:E551" ca="1" si="142">IF(OR(ISNUMBER(FIND("Max",IFERROR(SUBSTITUTE("worksheet.write('" &amp; CELL("address",D486) &amp; "','" &amp; _xlfn.FORMULATEXT(D486) &amp; "')","$",""),""))),ISNUMBER(FIND("Year",IFERROR(SUBSTITUTE("worksheet.write('" &amp; CELL("address",D486) &amp; "','" &amp; _xlfn.FORMULATEXT(D486) &amp; "')","$",""),""))),ISNUMBER(FIND("Min",IFERROR(SUBSTITUTE("worksheet.write('" &amp; CELL("address",D486) &amp; "','" &amp; _xlfn.FORMULATEXT(D486) &amp; "')","$",""),""))),ISNUMBER(FIND("Max",IFERROR(SUBSTITUTE("worksheet.write('" &amp; CELL("address",C486) &amp; "','" &amp; _xlfn.FORMULATEXT(C486) &amp; "')","$",""),""))),ISNUMBER(FIND("Year",IFERROR(SUBSTITUTE("worksheet.write('" &amp; CELL("address",C486) &amp; "','" &amp; _xlfn.FORMULATEXT(C486) &amp; "')","$",""),""))),ISNUMBER(FIND("Min",IFERROR(SUBSTITUTE("worksheet.write('" &amp; CELL("address",C486) &amp; "','" &amp; _xlfn.FORMULATEXT(C486) &amp; "')","$",""),"")))), IFERROR(SUBSTITUTE("worksheet.write('" &amp; CELL("address",D486) &amp; "','" &amp; _xlfn.FORMULATEXT(D486) &amp; "')","$",""),""),"")</f>
        <v/>
      </c>
      <c r="E551" t="str">
        <f t="shared" ca="1" si="142"/>
        <v/>
      </c>
      <c r="F551" t="str">
        <f t="shared" ref="F551:AO551" ca="1" si="143">IF(OR(ISNUMBER(FIND("Max",IFERROR(SUBSTITUTE("worksheet.write('" &amp; CELL("address",F486) &amp; "','" &amp; _xlfn.FORMULATEXT(F486) &amp; "')","$",""),""))),ISNUMBER(FIND("Year",IFERROR(SUBSTITUTE("worksheet.write('" &amp; CELL("address",F486) &amp; "','" &amp; _xlfn.FORMULATEXT(F486) &amp; "')","$",""),""))),ISNUMBER(FIND("Min",IFERROR(SUBSTITUTE("worksheet.write('" &amp; CELL("address",F486) &amp; "','" &amp; _xlfn.FORMULATEXT(F486) &amp; "')","$",""),""))),ISNUMBER(FIND("Max",IFERROR(SUBSTITUTE("worksheet.write('" &amp; CELL("address",E486) &amp; "','" &amp; _xlfn.FORMULATEXT(E486) &amp; "')","$",""),""))),ISNUMBER(FIND("Year",IFERROR(SUBSTITUTE("worksheet.write('" &amp; CELL("address",E486) &amp; "','" &amp; _xlfn.FORMULATEXT(E486) &amp; "')","$",""),""))),ISNUMBER(FIND("Min",IFERROR(SUBSTITUTE("worksheet.write('" &amp; CELL("address",E486) &amp; "','" &amp; _xlfn.FORMULATEXT(E486) &amp; "')","$",""),"")))), IFERROR(SUBSTITUTE("worksheet.write('" &amp; CELL("address",F486) &amp; "','" &amp; _xlfn.FORMULATEXT(F486) &amp; "')","$",""),""),"")</f>
        <v/>
      </c>
      <c r="G551" t="str">
        <f t="shared" ca="1" si="143"/>
        <v/>
      </c>
      <c r="H551" t="str">
        <f t="shared" ca="1" si="143"/>
        <v/>
      </c>
      <c r="I551" t="str">
        <f t="shared" ca="1" si="143"/>
        <v/>
      </c>
      <c r="J551" t="str">
        <f t="shared" ca="1" si="143"/>
        <v/>
      </c>
      <c r="K551" t="str">
        <f t="shared" ca="1" si="143"/>
        <v/>
      </c>
      <c r="L551" t="str">
        <f t="shared" ca="1" si="143"/>
        <v/>
      </c>
      <c r="M551" t="str">
        <f t="shared" ca="1" si="143"/>
        <v/>
      </c>
      <c r="N551" t="str">
        <f t="shared" ca="1" si="143"/>
        <v/>
      </c>
      <c r="O551" t="str">
        <f t="shared" ca="1" si="143"/>
        <v/>
      </c>
      <c r="P551" t="str">
        <f t="shared" ca="1" si="143"/>
        <v/>
      </c>
      <c r="Q551" t="str">
        <f t="shared" ca="1" si="143"/>
        <v/>
      </c>
      <c r="R551" t="str">
        <f t="shared" ca="1" si="143"/>
        <v/>
      </c>
      <c r="S551" t="str">
        <f t="shared" ca="1" si="143"/>
        <v/>
      </c>
      <c r="T551" t="str">
        <f t="shared" ca="1" si="143"/>
        <v/>
      </c>
      <c r="U551" t="str">
        <f t="shared" ca="1" si="143"/>
        <v/>
      </c>
      <c r="V551" t="str">
        <f t="shared" ca="1" si="143"/>
        <v/>
      </c>
      <c r="W551" t="str">
        <f t="shared" ca="1" si="143"/>
        <v/>
      </c>
      <c r="X551" t="str">
        <f t="shared" ca="1" si="143"/>
        <v>worksheet.write('X486','="Min " &amp; X481')</v>
      </c>
      <c r="Y551" t="str">
        <f t="shared" ca="1" si="143"/>
        <v>worksheet.write('Y486','=MIN(X483:AB483)')</v>
      </c>
      <c r="Z551" t="str">
        <f t="shared" ca="1" si="143"/>
        <v/>
      </c>
      <c r="AA551" t="str">
        <f t="shared" ca="1" si="143"/>
        <v/>
      </c>
      <c r="AB551" t="str">
        <f t="shared" ca="1" si="143"/>
        <v/>
      </c>
      <c r="AC551" t="str">
        <f t="shared" ca="1" si="143"/>
        <v/>
      </c>
      <c r="AD551" t="str">
        <f t="shared" ca="1" si="143"/>
        <v/>
      </c>
      <c r="AE551" t="str">
        <f t="shared" ca="1" si="143"/>
        <v/>
      </c>
      <c r="AF551" t="str">
        <f t="shared" ca="1" si="143"/>
        <v/>
      </c>
      <c r="AG551" t="str">
        <f t="shared" ca="1" si="143"/>
        <v/>
      </c>
      <c r="AH551" t="str">
        <f t="shared" ca="1" si="143"/>
        <v/>
      </c>
      <c r="AI551" t="str">
        <f t="shared" ca="1" si="143"/>
        <v/>
      </c>
      <c r="AJ551" t="str">
        <f t="shared" ca="1" si="143"/>
        <v/>
      </c>
      <c r="AK551" t="str">
        <f t="shared" ca="1" si="143"/>
        <v>worksheet.write('AK486','=AK485 &amp; " Year"')</v>
      </c>
      <c r="AL551" t="str">
        <f t="shared" ca="1" si="143"/>
        <v>worksheet.write('AL486','=IF(MATCH(AL485,AK484:AN484,0)=1,AK483,IF(MATCH(AL485,AK484:AN484,0)=2,AL483,IF(MATCH(AL485,AK484:AN484,0)=3,AM483,AN483)))')</v>
      </c>
      <c r="AM551" t="str">
        <f t="shared" ca="1" si="143"/>
        <v/>
      </c>
      <c r="AN551" t="str">
        <f t="shared" ca="1" si="143"/>
        <v/>
      </c>
      <c r="AO551" t="str">
        <f t="shared" ca="1" si="143"/>
        <v/>
      </c>
    </row>
    <row r="552" spans="2:41" x14ac:dyDescent="0.3">
      <c r="B552" t="str">
        <f t="shared" ref="B552:AN552" ca="1" si="144">IFERROR(SUBSTITUTE("worksheet.write('" &amp; CELL("address",B487) &amp; "','" &amp; _xlfn.FORMULATEXT(B487) &amp; "')","$",""),"")</f>
        <v/>
      </c>
      <c r="C552" t="str">
        <f t="shared" ca="1" si="144"/>
        <v/>
      </c>
      <c r="D552" t="str">
        <f t="shared" ref="D552:E552" ca="1" si="145">IF(OR(ISNUMBER(FIND("Max",IFERROR(SUBSTITUTE("worksheet.write('" &amp; CELL("address",D487) &amp; "','" &amp; _xlfn.FORMULATEXT(D487) &amp; "')","$",""),""))),ISNUMBER(FIND("Year",IFERROR(SUBSTITUTE("worksheet.write('" &amp; CELL("address",D487) &amp; "','" &amp; _xlfn.FORMULATEXT(D487) &amp; "')","$",""),""))),ISNUMBER(FIND("Min",IFERROR(SUBSTITUTE("worksheet.write('" &amp; CELL("address",D487) &amp; "','" &amp; _xlfn.FORMULATEXT(D487) &amp; "')","$",""),""))),ISNUMBER(FIND("Max",IFERROR(SUBSTITUTE("worksheet.write('" &amp; CELL("address",C487) &amp; "','" &amp; _xlfn.FORMULATEXT(C487) &amp; "')","$",""),""))),ISNUMBER(FIND("Year",IFERROR(SUBSTITUTE("worksheet.write('" &amp; CELL("address",C487) &amp; "','" &amp; _xlfn.FORMULATEXT(C487) &amp; "')","$",""),""))),ISNUMBER(FIND("Min",IFERROR(SUBSTITUTE("worksheet.write('" &amp; CELL("address",C487) &amp; "','" &amp; _xlfn.FORMULATEXT(C487) &amp; "')","$",""),"")))), IFERROR(SUBSTITUTE("worksheet.write('" &amp; CELL("address",D487) &amp; "','" &amp; _xlfn.FORMULATEXT(D487) &amp; "')","$",""),""),"")</f>
        <v/>
      </c>
      <c r="E552" t="str">
        <f t="shared" ca="1" si="145"/>
        <v/>
      </c>
      <c r="F552" t="str">
        <f t="shared" ref="F552:AO552" ca="1" si="146">IF(OR(ISNUMBER(FIND("Max",IFERROR(SUBSTITUTE("worksheet.write('" &amp; CELL("address",F487) &amp; "','" &amp; _xlfn.FORMULATEXT(F487) &amp; "')","$",""),""))),ISNUMBER(FIND("Year",IFERROR(SUBSTITUTE("worksheet.write('" &amp; CELL("address",F487) &amp; "','" &amp; _xlfn.FORMULATEXT(F487) &amp; "')","$",""),""))),ISNUMBER(FIND("Min",IFERROR(SUBSTITUTE("worksheet.write('" &amp; CELL("address",F487) &amp; "','" &amp; _xlfn.FORMULATEXT(F487) &amp; "')","$",""),""))),ISNUMBER(FIND("Max",IFERROR(SUBSTITUTE("worksheet.write('" &amp; CELL("address",E487) &amp; "','" &amp; _xlfn.FORMULATEXT(E487) &amp; "')","$",""),""))),ISNUMBER(FIND("Year",IFERROR(SUBSTITUTE("worksheet.write('" &amp; CELL("address",E487) &amp; "','" &amp; _xlfn.FORMULATEXT(E487) &amp; "')","$",""),""))),ISNUMBER(FIND("Min",IFERROR(SUBSTITUTE("worksheet.write('" &amp; CELL("address",E487) &amp; "','" &amp; _xlfn.FORMULATEXT(E487) &amp; "')","$",""),"")))), IFERROR(SUBSTITUTE("worksheet.write('" &amp; CELL("address",F487) &amp; "','" &amp; _xlfn.FORMULATEXT(F487) &amp; "')","$",""),""),"")</f>
        <v/>
      </c>
      <c r="G552" t="str">
        <f t="shared" ca="1" si="146"/>
        <v/>
      </c>
      <c r="H552" t="str">
        <f t="shared" ca="1" si="146"/>
        <v/>
      </c>
      <c r="I552" t="str">
        <f t="shared" ca="1" si="146"/>
        <v/>
      </c>
      <c r="J552" t="str">
        <f t="shared" ca="1" si="146"/>
        <v/>
      </c>
      <c r="K552" t="str">
        <f t="shared" ca="1" si="146"/>
        <v/>
      </c>
      <c r="L552" t="str">
        <f t="shared" ca="1" si="146"/>
        <v/>
      </c>
      <c r="M552" t="str">
        <f t="shared" ca="1" si="146"/>
        <v/>
      </c>
      <c r="N552" t="str">
        <f t="shared" ca="1" si="146"/>
        <v/>
      </c>
      <c r="O552" t="str">
        <f t="shared" ca="1" si="146"/>
        <v/>
      </c>
      <c r="P552" t="str">
        <f t="shared" ca="1" si="146"/>
        <v/>
      </c>
      <c r="Q552" t="str">
        <f t="shared" ca="1" si="146"/>
        <v/>
      </c>
      <c r="R552" t="str">
        <f t="shared" ca="1" si="146"/>
        <v/>
      </c>
      <c r="S552" t="str">
        <f t="shared" ca="1" si="146"/>
        <v/>
      </c>
      <c r="T552" t="str">
        <f t="shared" ca="1" si="146"/>
        <v/>
      </c>
      <c r="U552" t="str">
        <f t="shared" ca="1" si="146"/>
        <v/>
      </c>
      <c r="V552" t="str">
        <f t="shared" ca="1" si="146"/>
        <v/>
      </c>
      <c r="W552" t="str">
        <f t="shared" ca="1" si="146"/>
        <v/>
      </c>
      <c r="X552" t="str">
        <f t="shared" ca="1" si="146"/>
        <v>worksheet.write('X487','=X486 &amp; " Year"')</v>
      </c>
      <c r="Y552" t="str">
        <f t="shared" ca="1" si="146"/>
        <v>worksheet.write('Y487','=VALUE(X482)+MATCH(Y486,X483:AB483,0)-1')</v>
      </c>
      <c r="Z552" t="str">
        <f t="shared" ca="1" si="146"/>
        <v/>
      </c>
      <c r="AA552" t="str">
        <f t="shared" ca="1" si="146"/>
        <v/>
      </c>
      <c r="AB552" t="str">
        <f t="shared" ca="1" si="146"/>
        <v/>
      </c>
      <c r="AC552" t="str">
        <f t="shared" ca="1" si="146"/>
        <v/>
      </c>
      <c r="AD552" t="str">
        <f t="shared" ca="1" si="146"/>
        <v/>
      </c>
      <c r="AE552" t="str">
        <f t="shared" ca="1" si="146"/>
        <v/>
      </c>
      <c r="AF552" t="str">
        <f t="shared" ca="1" si="146"/>
        <v/>
      </c>
      <c r="AG552" t="str">
        <f t="shared" ca="1" si="146"/>
        <v/>
      </c>
      <c r="AH552" t="str">
        <f t="shared" ca="1" si="146"/>
        <v/>
      </c>
      <c r="AI552" t="str">
        <f t="shared" ca="1" si="146"/>
        <v/>
      </c>
      <c r="AJ552" t="str">
        <f t="shared" ca="1" si="146"/>
        <v/>
      </c>
      <c r="AK552" t="str">
        <f t="shared" ca="1" si="146"/>
        <v>worksheet.write('AK487','="Min " &amp; AK482')</v>
      </c>
      <c r="AL552" t="str">
        <f t="shared" ca="1" si="146"/>
        <v>worksheet.write('AL487','=MIN(AK484:AN484)')</v>
      </c>
      <c r="AM552" t="str">
        <f t="shared" ca="1" si="146"/>
        <v/>
      </c>
      <c r="AN552" t="str">
        <f t="shared" ca="1" si="146"/>
        <v/>
      </c>
      <c r="AO552" t="str">
        <f t="shared" ca="1" si="146"/>
        <v/>
      </c>
    </row>
    <row r="553" spans="2:41" x14ac:dyDescent="0.3">
      <c r="B553" t="str">
        <f t="shared" ref="B553:AN553" ca="1" si="147">IFERROR(SUBSTITUTE("worksheet.write('" &amp; CELL("address",B488) &amp; "','" &amp; _xlfn.FORMULATEXT(B488) &amp; "')","$",""),"")</f>
        <v/>
      </c>
      <c r="C553" t="str">
        <f t="shared" ca="1" si="147"/>
        <v/>
      </c>
      <c r="D553" t="str">
        <f t="shared" ref="D553:E553" ca="1" si="148">IF(OR(ISNUMBER(FIND("Max",IFERROR(SUBSTITUTE("worksheet.write('" &amp; CELL("address",D488) &amp; "','" &amp; _xlfn.FORMULATEXT(D488) &amp; "')","$",""),""))),ISNUMBER(FIND("Year",IFERROR(SUBSTITUTE("worksheet.write('" &amp; CELL("address",D488) &amp; "','" &amp; _xlfn.FORMULATEXT(D488) &amp; "')","$",""),""))),ISNUMBER(FIND("Min",IFERROR(SUBSTITUTE("worksheet.write('" &amp; CELL("address",D488) &amp; "','" &amp; _xlfn.FORMULATEXT(D488) &amp; "')","$",""),""))),ISNUMBER(FIND("Max",IFERROR(SUBSTITUTE("worksheet.write('" &amp; CELL("address",C488) &amp; "','" &amp; _xlfn.FORMULATEXT(C488) &amp; "')","$",""),""))),ISNUMBER(FIND("Year",IFERROR(SUBSTITUTE("worksheet.write('" &amp; CELL("address",C488) &amp; "','" &amp; _xlfn.FORMULATEXT(C488) &amp; "')","$",""),""))),ISNUMBER(FIND("Min",IFERROR(SUBSTITUTE("worksheet.write('" &amp; CELL("address",C488) &amp; "','" &amp; _xlfn.FORMULATEXT(C488) &amp; "')","$",""),"")))), IFERROR(SUBSTITUTE("worksheet.write('" &amp; CELL("address",D488) &amp; "','" &amp; _xlfn.FORMULATEXT(D488) &amp; "')","$",""),""),"")</f>
        <v/>
      </c>
      <c r="E553" t="str">
        <f t="shared" ca="1" si="148"/>
        <v/>
      </c>
      <c r="F553" t="str">
        <f t="shared" ref="F553:AO553" ca="1" si="149">IF(OR(ISNUMBER(FIND("Max",IFERROR(SUBSTITUTE("worksheet.write('" &amp; CELL("address",F488) &amp; "','" &amp; _xlfn.FORMULATEXT(F488) &amp; "')","$",""),""))),ISNUMBER(FIND("Year",IFERROR(SUBSTITUTE("worksheet.write('" &amp; CELL("address",F488) &amp; "','" &amp; _xlfn.FORMULATEXT(F488) &amp; "')","$",""),""))),ISNUMBER(FIND("Min",IFERROR(SUBSTITUTE("worksheet.write('" &amp; CELL("address",F488) &amp; "','" &amp; _xlfn.FORMULATEXT(F488) &amp; "')","$",""),""))),ISNUMBER(FIND("Max",IFERROR(SUBSTITUTE("worksheet.write('" &amp; CELL("address",E488) &amp; "','" &amp; _xlfn.FORMULATEXT(E488) &amp; "')","$",""),""))),ISNUMBER(FIND("Year",IFERROR(SUBSTITUTE("worksheet.write('" &amp; CELL("address",E488) &amp; "','" &amp; _xlfn.FORMULATEXT(E488) &amp; "')","$",""),""))),ISNUMBER(FIND("Min",IFERROR(SUBSTITUTE("worksheet.write('" &amp; CELL("address",E488) &amp; "','" &amp; _xlfn.FORMULATEXT(E488) &amp; "')","$",""),"")))), IFERROR(SUBSTITUTE("worksheet.write('" &amp; CELL("address",F488) &amp; "','" &amp; _xlfn.FORMULATEXT(F488) &amp; "')","$",""),""),"")</f>
        <v/>
      </c>
      <c r="G553" t="str">
        <f t="shared" ca="1" si="149"/>
        <v/>
      </c>
      <c r="H553" t="str">
        <f t="shared" ca="1" si="149"/>
        <v/>
      </c>
      <c r="I553" t="str">
        <f t="shared" ca="1" si="149"/>
        <v/>
      </c>
      <c r="J553" t="str">
        <f t="shared" ca="1" si="149"/>
        <v>worksheet.write('J488','="Max " &amp; J485')</v>
      </c>
      <c r="K553" t="str">
        <f t="shared" ca="1" si="149"/>
        <v>worksheet.write('K488','=MAX(J487:N487)')</v>
      </c>
      <c r="L553" t="str">
        <f t="shared" ca="1" si="149"/>
        <v/>
      </c>
      <c r="M553" t="str">
        <f t="shared" ca="1" si="149"/>
        <v/>
      </c>
      <c r="N553" t="str">
        <f t="shared" ca="1" si="149"/>
        <v/>
      </c>
      <c r="O553" t="str">
        <f t="shared" ca="1" si="149"/>
        <v/>
      </c>
      <c r="P553" t="str">
        <f t="shared" ca="1" si="149"/>
        <v/>
      </c>
      <c r="Q553" t="str">
        <f t="shared" ca="1" si="149"/>
        <v/>
      </c>
      <c r="R553" t="str">
        <f t="shared" ca="1" si="149"/>
        <v/>
      </c>
      <c r="S553" t="str">
        <f t="shared" ca="1" si="149"/>
        <v/>
      </c>
      <c r="T553" t="str">
        <f t="shared" ca="1" si="149"/>
        <v/>
      </c>
      <c r="U553" t="str">
        <f t="shared" ca="1" si="149"/>
        <v/>
      </c>
      <c r="V553" t="str">
        <f t="shared" ca="1" si="149"/>
        <v/>
      </c>
      <c r="W553" t="str">
        <f t="shared" ca="1" si="149"/>
        <v/>
      </c>
      <c r="X553" t="str">
        <f t="shared" ca="1" si="149"/>
        <v/>
      </c>
      <c r="Y553" t="str">
        <f t="shared" ca="1" si="149"/>
        <v/>
      </c>
      <c r="Z553" t="str">
        <f t="shared" ca="1" si="149"/>
        <v/>
      </c>
      <c r="AA553" t="str">
        <f t="shared" ca="1" si="149"/>
        <v/>
      </c>
      <c r="AB553" t="str">
        <f t="shared" ca="1" si="149"/>
        <v/>
      </c>
      <c r="AC553" t="str">
        <f t="shared" ca="1" si="149"/>
        <v/>
      </c>
      <c r="AD553" t="str">
        <f t="shared" ca="1" si="149"/>
        <v/>
      </c>
      <c r="AE553" t="str">
        <f t="shared" ca="1" si="149"/>
        <v/>
      </c>
      <c r="AF553" t="str">
        <f t="shared" ca="1" si="149"/>
        <v/>
      </c>
      <c r="AG553" t="str">
        <f t="shared" ca="1" si="149"/>
        <v/>
      </c>
      <c r="AH553" t="str">
        <f t="shared" ca="1" si="149"/>
        <v/>
      </c>
      <c r="AI553" t="str">
        <f t="shared" ca="1" si="149"/>
        <v/>
      </c>
      <c r="AJ553" t="str">
        <f t="shared" ca="1" si="149"/>
        <v/>
      </c>
      <c r="AK553" t="str">
        <f t="shared" ca="1" si="149"/>
        <v>worksheet.write('AK488','=AK487 &amp; " Year"')</v>
      </c>
      <c r="AL553" t="str">
        <f t="shared" ca="1" si="149"/>
        <v>worksheet.write('AL488','=IF(MATCH(AL487,AK484:AN484,0)=1,AK483,IF(MATCH(AL487,AK484:AN484,0)=2,AL483,IF(MATCH(AL487,AK484:AN484,0)=3,AM483,AN483)))')</v>
      </c>
      <c r="AM553" t="str">
        <f t="shared" ca="1" si="149"/>
        <v/>
      </c>
      <c r="AN553" t="str">
        <f t="shared" ca="1" si="149"/>
        <v/>
      </c>
      <c r="AO553" t="str">
        <f t="shared" ca="1" si="149"/>
        <v/>
      </c>
    </row>
    <row r="554" spans="2:41" x14ac:dyDescent="0.3">
      <c r="B554" t="str">
        <f t="shared" ref="B554:AN554" ca="1" si="150">IFERROR(SUBSTITUTE("worksheet.write('" &amp; CELL("address",B489) &amp; "','" &amp; _xlfn.FORMULATEXT(B489) &amp; "')","$",""),"")</f>
        <v/>
      </c>
      <c r="C554" t="str">
        <f t="shared" ca="1" si="150"/>
        <v/>
      </c>
      <c r="D554" t="str">
        <f ca="1">IF(OR(ISNUMBER(FIND("Max",IFERROR(SUBSTITUTE("worksheet.write('" &amp; CELL("address",D489) &amp; "','" &amp; _xlfn.FORMULATEXT(D489) &amp; "')","$",""),""))),ISNUMBER(FIND("Year",IFERROR(SUBSTITUTE("worksheet.write('" &amp; CELL("address",D489) &amp; "','" &amp; _xlfn.FORMULATEXT(D489) &amp; "')","$",""),""))),ISNUMBER(FIND("Min",IFERROR(SUBSTITUTE("worksheet.write('" &amp; CELL("address",D489) &amp; "','" &amp; _xlfn.FORMULATEXT(D489) &amp; "')","$",""),""))),ISNUMBER(FIND("Max",IFERROR(SUBSTITUTE("worksheet.write('" &amp; CELL("address",C489) &amp; "','" &amp; _xlfn.FORMULATEXT(C489) &amp; "')","$",""),""))),ISNUMBER(FIND("Year",IFERROR(SUBSTITUTE("worksheet.write('" &amp; CELL("address",C489) &amp; "','" &amp; _xlfn.FORMULATEXT(C489) &amp; "')","$",""),""))),ISNUMBER(FIND("Min",IFERROR(SUBSTITUTE("worksheet.write('" &amp; CELL("address",C489) &amp; "','" &amp; _xlfn.FORMULATEXT(C489) &amp; "')","$",""),"")))), IFERROR(SUBSTITUTE("worksheet.write('" &amp; CELL("address",D489) &amp; "','" &amp; _xlfn.FORMULATEXT(D489) &amp; "')","$",""),""),"")</f>
        <v/>
      </c>
      <c r="E554" t="str">
        <f ca="1">IF(OR(ISNUMBER(FIND("Max",IFERROR(SUBSTITUTE("worksheet.write('" &amp; CELL("address",E489) &amp; "','" &amp; _xlfn.FORMULATEXT(E489) &amp; "')","$",""),""))),ISNUMBER(FIND("Year",IFERROR(SUBSTITUTE("worksheet.write('" &amp; CELL("address",E489) &amp; "','" &amp; _xlfn.FORMULATEXT(E489) &amp; "')","$",""),""))),ISNUMBER(FIND("Min",IFERROR(SUBSTITUTE("worksheet.write('" &amp; CELL("address",E489) &amp; "','" &amp; _xlfn.FORMULATEXT(E489) &amp; "')","$",""),""))),ISNUMBER(FIND("Max",IFERROR(SUBSTITUTE("worksheet.write('" &amp; CELL("address",D489) &amp; "','" &amp; _xlfn.FORMULATEXT(D489) &amp; "')","$",""),""))),ISNUMBER(FIND("Year",IFERROR(SUBSTITUTE("worksheet.write('" &amp; CELL("address",D489) &amp; "','" &amp; _xlfn.FORMULATEXT(D489) &amp; "')","$",""),""))),ISNUMBER(FIND("Min",IFERROR(SUBSTITUTE("worksheet.write('" &amp; CELL("address",D489) &amp; "','" &amp; _xlfn.FORMULATEXT(D489) &amp; "')","$",""),"")))), IFERROR(SUBSTITUTE("worksheet.write('" &amp; CELL("address",E489) &amp; "','" &amp; _xlfn.FORMULATEXT(E489) &amp; "')","$",""),""),"")</f>
        <v/>
      </c>
      <c r="F554" t="str">
        <f t="shared" ref="F554:AO554" ca="1" si="151">IF(OR(ISNUMBER(FIND("Max",IFERROR(SUBSTITUTE("worksheet.write('" &amp; CELL("address",F489) &amp; "','" &amp; _xlfn.FORMULATEXT(F489) &amp; "')","$",""),""))),ISNUMBER(FIND("Year",IFERROR(SUBSTITUTE("worksheet.write('" &amp; CELL("address",F489) &amp; "','" &amp; _xlfn.FORMULATEXT(F489) &amp; "')","$",""),""))),ISNUMBER(FIND("Min",IFERROR(SUBSTITUTE("worksheet.write('" &amp; CELL("address",F489) &amp; "','" &amp; _xlfn.FORMULATEXT(F489) &amp; "')","$",""),""))),ISNUMBER(FIND("Max",IFERROR(SUBSTITUTE("worksheet.write('" &amp; CELL("address",E489) &amp; "','" &amp; _xlfn.FORMULATEXT(E489) &amp; "')","$",""),""))),ISNUMBER(FIND("Year",IFERROR(SUBSTITUTE("worksheet.write('" &amp; CELL("address",E489) &amp; "','" &amp; _xlfn.FORMULATEXT(E489) &amp; "')","$",""),""))),ISNUMBER(FIND("Min",IFERROR(SUBSTITUTE("worksheet.write('" &amp; CELL("address",E489) &amp; "','" &amp; _xlfn.FORMULATEXT(E489) &amp; "')","$",""),"")))), IFERROR(SUBSTITUTE("worksheet.write('" &amp; CELL("address",F489) &amp; "','" &amp; _xlfn.FORMULATEXT(F489) &amp; "')","$",""),""),"")</f>
        <v/>
      </c>
      <c r="G554" t="str">
        <f t="shared" ca="1" si="151"/>
        <v/>
      </c>
      <c r="H554" t="str">
        <f t="shared" ca="1" si="151"/>
        <v/>
      </c>
      <c r="I554" t="str">
        <f t="shared" ca="1" si="151"/>
        <v/>
      </c>
      <c r="J554" t="str">
        <f t="shared" ca="1" si="151"/>
        <v>worksheet.write('J489','=J488 &amp; " Year"')</v>
      </c>
      <c r="K554" t="str">
        <f t="shared" ca="1" si="151"/>
        <v>worksheet.write('K489','=VALUE(J486)+MATCH(K488,J487:N487,0)-1')</v>
      </c>
      <c r="L554" t="str">
        <f t="shared" ca="1" si="151"/>
        <v/>
      </c>
      <c r="M554" t="str">
        <f t="shared" ca="1" si="151"/>
        <v/>
      </c>
      <c r="N554" t="str">
        <f t="shared" ca="1" si="151"/>
        <v/>
      </c>
      <c r="O554" t="str">
        <f t="shared" ca="1" si="151"/>
        <v/>
      </c>
      <c r="P554" t="str">
        <f t="shared" ca="1" si="151"/>
        <v/>
      </c>
      <c r="Q554" t="str">
        <f t="shared" ca="1" si="151"/>
        <v/>
      </c>
      <c r="R554" t="str">
        <f t="shared" ca="1" si="151"/>
        <v/>
      </c>
      <c r="S554" t="str">
        <f t="shared" ca="1" si="151"/>
        <v/>
      </c>
      <c r="T554" t="str">
        <f t="shared" ca="1" si="151"/>
        <v/>
      </c>
      <c r="U554" t="str">
        <f t="shared" ca="1" si="151"/>
        <v/>
      </c>
      <c r="V554" t="str">
        <f t="shared" ca="1" si="151"/>
        <v/>
      </c>
      <c r="W554" t="str">
        <f t="shared" ca="1" si="151"/>
        <v/>
      </c>
      <c r="X554" t="str">
        <f t="shared" ca="1" si="151"/>
        <v/>
      </c>
      <c r="Y554" t="str">
        <f t="shared" ca="1" si="151"/>
        <v/>
      </c>
      <c r="Z554" t="str">
        <f t="shared" ca="1" si="151"/>
        <v/>
      </c>
      <c r="AA554" t="str">
        <f t="shared" ca="1" si="151"/>
        <v/>
      </c>
      <c r="AB554" t="str">
        <f t="shared" ca="1" si="151"/>
        <v/>
      </c>
      <c r="AC554" t="str">
        <f t="shared" ca="1" si="151"/>
        <v/>
      </c>
      <c r="AD554" t="str">
        <f t="shared" ca="1" si="151"/>
        <v/>
      </c>
      <c r="AE554" t="str">
        <f t="shared" ca="1" si="151"/>
        <v/>
      </c>
      <c r="AF554" t="str">
        <f t="shared" ca="1" si="151"/>
        <v/>
      </c>
      <c r="AG554" t="str">
        <f t="shared" ca="1" si="151"/>
        <v/>
      </c>
      <c r="AH554" t="str">
        <f t="shared" ca="1" si="151"/>
        <v/>
      </c>
      <c r="AI554" t="str">
        <f t="shared" ca="1" si="151"/>
        <v/>
      </c>
      <c r="AJ554" t="str">
        <f t="shared" ca="1" si="151"/>
        <v/>
      </c>
      <c r="AK554" t="str">
        <f t="shared" ca="1" si="151"/>
        <v/>
      </c>
      <c r="AL554" t="str">
        <f t="shared" ca="1" si="151"/>
        <v/>
      </c>
      <c r="AM554" t="str">
        <f t="shared" ca="1" si="151"/>
        <v/>
      </c>
      <c r="AN554" t="str">
        <f t="shared" ca="1" si="151"/>
        <v/>
      </c>
      <c r="AO554" t="str">
        <f t="shared" ca="1" si="151"/>
        <v/>
      </c>
    </row>
    <row r="555" spans="2:41" x14ac:dyDescent="0.3">
      <c r="B555" t="str">
        <f t="shared" ref="B555:AN555" ca="1" si="152">IFERROR(SUBSTITUTE("worksheet.write('" &amp; CELL("address",B490) &amp; "','" &amp; _xlfn.FORMULATEXT(B490) &amp; "')","$",""),"")</f>
        <v/>
      </c>
      <c r="C555" t="str">
        <f t="shared" ca="1" si="152"/>
        <v/>
      </c>
      <c r="D555" t="str">
        <f t="shared" ref="D555:E555" ca="1" si="153">IF(OR(ISNUMBER(FIND("Max",IFERROR(SUBSTITUTE("worksheet.write('" &amp; CELL("address",D490) &amp; "','" &amp; _xlfn.FORMULATEXT(D490) &amp; "')","$",""),""))),ISNUMBER(FIND("Year",IFERROR(SUBSTITUTE("worksheet.write('" &amp; CELL("address",D490) &amp; "','" &amp; _xlfn.FORMULATEXT(D490) &amp; "')","$",""),""))),ISNUMBER(FIND("Min",IFERROR(SUBSTITUTE("worksheet.write('" &amp; CELL("address",D490) &amp; "','" &amp; _xlfn.FORMULATEXT(D490) &amp; "')","$",""),""))),ISNUMBER(FIND("Max",IFERROR(SUBSTITUTE("worksheet.write('" &amp; CELL("address",C490) &amp; "','" &amp; _xlfn.FORMULATEXT(C490) &amp; "')","$",""),""))),ISNUMBER(FIND("Year",IFERROR(SUBSTITUTE("worksheet.write('" &amp; CELL("address",C490) &amp; "','" &amp; _xlfn.FORMULATEXT(C490) &amp; "')","$",""),""))),ISNUMBER(FIND("Min",IFERROR(SUBSTITUTE("worksheet.write('" &amp; CELL("address",C490) &amp; "','" &amp; _xlfn.FORMULATEXT(C490) &amp; "')","$",""),"")))), IFERROR(SUBSTITUTE("worksheet.write('" &amp; CELL("address",D490) &amp; "','" &amp; _xlfn.FORMULATEXT(D490) &amp; "')","$",""),""),"")</f>
        <v/>
      </c>
      <c r="E555" t="str">
        <f t="shared" ca="1" si="153"/>
        <v/>
      </c>
      <c r="F555" t="str">
        <f t="shared" ref="F555:AO555" ca="1" si="154">IF(OR(ISNUMBER(FIND("Max",IFERROR(SUBSTITUTE("worksheet.write('" &amp; CELL("address",F490) &amp; "','" &amp; _xlfn.FORMULATEXT(F490) &amp; "')","$",""),""))),ISNUMBER(FIND("Year",IFERROR(SUBSTITUTE("worksheet.write('" &amp; CELL("address",F490) &amp; "','" &amp; _xlfn.FORMULATEXT(F490) &amp; "')","$",""),""))),ISNUMBER(FIND("Min",IFERROR(SUBSTITUTE("worksheet.write('" &amp; CELL("address",F490) &amp; "','" &amp; _xlfn.FORMULATEXT(F490) &amp; "')","$",""),""))),ISNUMBER(FIND("Max",IFERROR(SUBSTITUTE("worksheet.write('" &amp; CELL("address",E490) &amp; "','" &amp; _xlfn.FORMULATEXT(E490) &amp; "')","$",""),""))),ISNUMBER(FIND("Year",IFERROR(SUBSTITUTE("worksheet.write('" &amp; CELL("address",E490) &amp; "','" &amp; _xlfn.FORMULATEXT(E490) &amp; "')","$",""),""))),ISNUMBER(FIND("Min",IFERROR(SUBSTITUTE("worksheet.write('" &amp; CELL("address",E490) &amp; "','" &amp; _xlfn.FORMULATEXT(E490) &amp; "')","$",""),"")))), IFERROR(SUBSTITUTE("worksheet.write('" &amp; CELL("address",F490) &amp; "','" &amp; _xlfn.FORMULATEXT(F490) &amp; "')","$",""),""),"")</f>
        <v/>
      </c>
      <c r="G555" t="str">
        <f t="shared" ca="1" si="154"/>
        <v/>
      </c>
      <c r="H555" t="str">
        <f t="shared" ca="1" si="154"/>
        <v/>
      </c>
      <c r="I555" t="str">
        <f t="shared" ca="1" si="154"/>
        <v/>
      </c>
      <c r="J555" t="str">
        <f t="shared" ca="1" si="154"/>
        <v>worksheet.write('J490','="Min " &amp; J485')</v>
      </c>
      <c r="K555" t="str">
        <f t="shared" ca="1" si="154"/>
        <v>worksheet.write('K490','=MIN(J487:N487)')</v>
      </c>
      <c r="L555" t="str">
        <f t="shared" ca="1" si="154"/>
        <v/>
      </c>
      <c r="M555" t="str">
        <f t="shared" ca="1" si="154"/>
        <v/>
      </c>
      <c r="N555" t="str">
        <f t="shared" ca="1" si="154"/>
        <v/>
      </c>
      <c r="O555" t="str">
        <f t="shared" ca="1" si="154"/>
        <v/>
      </c>
      <c r="P555" t="str">
        <f t="shared" ca="1" si="154"/>
        <v/>
      </c>
      <c r="Q555" t="str">
        <f t="shared" ca="1" si="154"/>
        <v/>
      </c>
      <c r="R555" t="str">
        <f t="shared" ca="1" si="154"/>
        <v/>
      </c>
      <c r="S555" t="str">
        <f t="shared" ca="1" si="154"/>
        <v/>
      </c>
      <c r="T555" t="str">
        <f t="shared" ca="1" si="154"/>
        <v/>
      </c>
      <c r="U555" t="str">
        <f t="shared" ca="1" si="154"/>
        <v/>
      </c>
      <c r="V555" t="str">
        <f t="shared" ca="1" si="154"/>
        <v/>
      </c>
      <c r="W555" t="str">
        <f t="shared" ca="1" si="154"/>
        <v/>
      </c>
      <c r="X555" t="str">
        <f t="shared" ca="1" si="154"/>
        <v/>
      </c>
      <c r="Y555" t="str">
        <f t="shared" ca="1" si="154"/>
        <v/>
      </c>
      <c r="Z555" t="str">
        <f t="shared" ca="1" si="154"/>
        <v/>
      </c>
      <c r="AA555" t="str">
        <f t="shared" ca="1" si="154"/>
        <v/>
      </c>
      <c r="AB555" t="str">
        <f t="shared" ca="1" si="154"/>
        <v/>
      </c>
      <c r="AC555" t="str">
        <f t="shared" ca="1" si="154"/>
        <v/>
      </c>
      <c r="AD555" t="str">
        <f t="shared" ca="1" si="154"/>
        <v/>
      </c>
      <c r="AE555" t="str">
        <f t="shared" ca="1" si="154"/>
        <v/>
      </c>
      <c r="AF555" t="str">
        <f t="shared" ca="1" si="154"/>
        <v/>
      </c>
      <c r="AG555" t="str">
        <f t="shared" ca="1" si="154"/>
        <v/>
      </c>
      <c r="AH555" t="str">
        <f t="shared" ca="1" si="154"/>
        <v/>
      </c>
      <c r="AI555" t="str">
        <f t="shared" ca="1" si="154"/>
        <v/>
      </c>
      <c r="AJ555" t="str">
        <f t="shared" ca="1" si="154"/>
        <v/>
      </c>
      <c r="AK555" t="str">
        <f t="shared" ca="1" si="154"/>
        <v/>
      </c>
      <c r="AL555" t="str">
        <f t="shared" ca="1" si="154"/>
        <v/>
      </c>
      <c r="AM555" t="str">
        <f t="shared" ca="1" si="154"/>
        <v/>
      </c>
      <c r="AN555" t="str">
        <f t="shared" ca="1" si="154"/>
        <v/>
      </c>
      <c r="AO555" t="str">
        <f t="shared" ca="1" si="154"/>
        <v/>
      </c>
    </row>
    <row r="556" spans="2:41" x14ac:dyDescent="0.3">
      <c r="B556" t="str">
        <f t="shared" ref="B556:AN556" ca="1" si="155">IFERROR(SUBSTITUTE("worksheet.write('" &amp; CELL("address",B491) &amp; "','" &amp; _xlfn.FORMULATEXT(B491) &amp; "')","$",""),"")</f>
        <v/>
      </c>
      <c r="C556" t="str">
        <f t="shared" ca="1" si="155"/>
        <v/>
      </c>
      <c r="D556" t="str">
        <f t="shared" ref="D556:E556" ca="1" si="156">IF(OR(ISNUMBER(FIND("Max",IFERROR(SUBSTITUTE("worksheet.write('" &amp; CELL("address",D491) &amp; "','" &amp; _xlfn.FORMULATEXT(D491) &amp; "')","$",""),""))),ISNUMBER(FIND("Year",IFERROR(SUBSTITUTE("worksheet.write('" &amp; CELL("address",D491) &amp; "','" &amp; _xlfn.FORMULATEXT(D491) &amp; "')","$",""),""))),ISNUMBER(FIND("Min",IFERROR(SUBSTITUTE("worksheet.write('" &amp; CELL("address",D491) &amp; "','" &amp; _xlfn.FORMULATEXT(D491) &amp; "')","$",""),""))),ISNUMBER(FIND("Max",IFERROR(SUBSTITUTE("worksheet.write('" &amp; CELL("address",C491) &amp; "','" &amp; _xlfn.FORMULATEXT(C491) &amp; "')","$",""),""))),ISNUMBER(FIND("Year",IFERROR(SUBSTITUTE("worksheet.write('" &amp; CELL("address",C491) &amp; "','" &amp; _xlfn.FORMULATEXT(C491) &amp; "')","$",""),""))),ISNUMBER(FIND("Min",IFERROR(SUBSTITUTE("worksheet.write('" &amp; CELL("address",C491) &amp; "','" &amp; _xlfn.FORMULATEXT(C491) &amp; "')","$",""),"")))), IFERROR(SUBSTITUTE("worksheet.write('" &amp; CELL("address",D491) &amp; "','" &amp; _xlfn.FORMULATEXT(D491) &amp; "')","$",""),""),"")</f>
        <v/>
      </c>
      <c r="E556" t="str">
        <f t="shared" ca="1" si="156"/>
        <v/>
      </c>
      <c r="F556" t="str">
        <f t="shared" ref="F556:AO556" ca="1" si="157">IF(OR(ISNUMBER(FIND("Max",IFERROR(SUBSTITUTE("worksheet.write('" &amp; CELL("address",F491) &amp; "','" &amp; _xlfn.FORMULATEXT(F491) &amp; "')","$",""),""))),ISNUMBER(FIND("Year",IFERROR(SUBSTITUTE("worksheet.write('" &amp; CELL("address",F491) &amp; "','" &amp; _xlfn.FORMULATEXT(F491) &amp; "')","$",""),""))),ISNUMBER(FIND("Min",IFERROR(SUBSTITUTE("worksheet.write('" &amp; CELL("address",F491) &amp; "','" &amp; _xlfn.FORMULATEXT(F491) &amp; "')","$",""),""))),ISNUMBER(FIND("Max",IFERROR(SUBSTITUTE("worksheet.write('" &amp; CELL("address",E491) &amp; "','" &amp; _xlfn.FORMULATEXT(E491) &amp; "')","$",""),""))),ISNUMBER(FIND("Year",IFERROR(SUBSTITUTE("worksheet.write('" &amp; CELL("address",E491) &amp; "','" &amp; _xlfn.FORMULATEXT(E491) &amp; "')","$",""),""))),ISNUMBER(FIND("Min",IFERROR(SUBSTITUTE("worksheet.write('" &amp; CELL("address",E491) &amp; "','" &amp; _xlfn.FORMULATEXT(E491) &amp; "')","$",""),"")))), IFERROR(SUBSTITUTE("worksheet.write('" &amp; CELL("address",F491) &amp; "','" &amp; _xlfn.FORMULATEXT(F491) &amp; "')","$",""),""),"")</f>
        <v/>
      </c>
      <c r="G556" t="str">
        <f t="shared" ca="1" si="157"/>
        <v/>
      </c>
      <c r="H556" t="str">
        <f t="shared" ca="1" si="157"/>
        <v/>
      </c>
      <c r="I556" t="str">
        <f t="shared" ca="1" si="157"/>
        <v/>
      </c>
      <c r="J556" t="str">
        <f t="shared" ca="1" si="157"/>
        <v>worksheet.write('J491','=J490 &amp; " Year"')</v>
      </c>
      <c r="K556" t="str">
        <f t="shared" ca="1" si="157"/>
        <v>worksheet.write('K491','=VALUE(J486)+MATCH(K490,J487:N487,0)-1')</v>
      </c>
      <c r="L556" t="str">
        <f t="shared" ca="1" si="157"/>
        <v/>
      </c>
      <c r="M556" t="str">
        <f t="shared" ca="1" si="157"/>
        <v/>
      </c>
      <c r="N556" t="str">
        <f t="shared" ca="1" si="157"/>
        <v/>
      </c>
      <c r="O556" t="str">
        <f t="shared" ca="1" si="157"/>
        <v/>
      </c>
      <c r="P556" t="str">
        <f t="shared" ca="1" si="157"/>
        <v/>
      </c>
      <c r="Q556" t="str">
        <f t="shared" ca="1" si="157"/>
        <v>worksheet.write('Q491','="Max " &amp; Q488')</v>
      </c>
      <c r="R556" t="str">
        <f t="shared" ca="1" si="157"/>
        <v>worksheet.write('R491','=MAX(Q490:U490)')</v>
      </c>
      <c r="S556" t="str">
        <f t="shared" ca="1" si="157"/>
        <v/>
      </c>
      <c r="T556" t="str">
        <f t="shared" ca="1" si="157"/>
        <v/>
      </c>
      <c r="U556" t="str">
        <f t="shared" ca="1" si="157"/>
        <v/>
      </c>
      <c r="V556" t="str">
        <f t="shared" ca="1" si="157"/>
        <v/>
      </c>
      <c r="W556" t="str">
        <f t="shared" ca="1" si="157"/>
        <v/>
      </c>
      <c r="X556" t="str">
        <f t="shared" ca="1" si="157"/>
        <v/>
      </c>
      <c r="Y556" t="str">
        <f t="shared" ca="1" si="157"/>
        <v/>
      </c>
      <c r="Z556" t="str">
        <f t="shared" ca="1" si="157"/>
        <v/>
      </c>
      <c r="AA556" t="str">
        <f t="shared" ca="1" si="157"/>
        <v/>
      </c>
      <c r="AB556" t="str">
        <f t="shared" ca="1" si="157"/>
        <v/>
      </c>
      <c r="AC556" t="str">
        <f t="shared" ca="1" si="157"/>
        <v/>
      </c>
      <c r="AD556" t="str">
        <f t="shared" ca="1" si="157"/>
        <v/>
      </c>
      <c r="AE556" t="str">
        <f t="shared" ca="1" si="157"/>
        <v/>
      </c>
      <c r="AF556" t="str">
        <f t="shared" ca="1" si="157"/>
        <v/>
      </c>
      <c r="AG556" t="str">
        <f t="shared" ca="1" si="157"/>
        <v/>
      </c>
      <c r="AH556" t="str">
        <f t="shared" ca="1" si="157"/>
        <v/>
      </c>
      <c r="AI556" t="str">
        <f t="shared" ca="1" si="157"/>
        <v/>
      </c>
      <c r="AJ556" t="str">
        <f t="shared" ca="1" si="157"/>
        <v/>
      </c>
      <c r="AK556" t="str">
        <f t="shared" ca="1" si="157"/>
        <v/>
      </c>
      <c r="AL556" t="str">
        <f t="shared" ca="1" si="157"/>
        <v/>
      </c>
      <c r="AM556" t="str">
        <f t="shared" ca="1" si="157"/>
        <v/>
      </c>
      <c r="AN556" t="str">
        <f t="shared" ca="1" si="157"/>
        <v/>
      </c>
      <c r="AO556" t="str">
        <f t="shared" ca="1" si="157"/>
        <v/>
      </c>
    </row>
    <row r="557" spans="2:41" x14ac:dyDescent="0.3">
      <c r="B557" t="str">
        <f t="shared" ref="B557:AN557" ca="1" si="158">IFERROR(SUBSTITUTE("worksheet.write('" &amp; CELL("address",B492) &amp; "','" &amp; _xlfn.FORMULATEXT(B492) &amp; "')","$",""),"")</f>
        <v/>
      </c>
      <c r="C557" t="str">
        <f t="shared" ca="1" si="158"/>
        <v/>
      </c>
      <c r="D557" t="str">
        <f t="shared" ref="D557:E557" ca="1" si="159">IF(OR(ISNUMBER(FIND("Max",IFERROR(SUBSTITUTE("worksheet.write('" &amp; CELL("address",D492) &amp; "','" &amp; _xlfn.FORMULATEXT(D492) &amp; "')","$",""),""))),ISNUMBER(FIND("Year",IFERROR(SUBSTITUTE("worksheet.write('" &amp; CELL("address",D492) &amp; "','" &amp; _xlfn.FORMULATEXT(D492) &amp; "')","$",""),""))),ISNUMBER(FIND("Min",IFERROR(SUBSTITUTE("worksheet.write('" &amp; CELL("address",D492) &amp; "','" &amp; _xlfn.FORMULATEXT(D492) &amp; "')","$",""),""))),ISNUMBER(FIND("Max",IFERROR(SUBSTITUTE("worksheet.write('" &amp; CELL("address",C492) &amp; "','" &amp; _xlfn.FORMULATEXT(C492) &amp; "')","$",""),""))),ISNUMBER(FIND("Year",IFERROR(SUBSTITUTE("worksheet.write('" &amp; CELL("address",C492) &amp; "','" &amp; _xlfn.FORMULATEXT(C492) &amp; "')","$",""),""))),ISNUMBER(FIND("Min",IFERROR(SUBSTITUTE("worksheet.write('" &amp; CELL("address",C492) &amp; "','" &amp; _xlfn.FORMULATEXT(C492) &amp; "')","$",""),"")))), IFERROR(SUBSTITUTE("worksheet.write('" &amp; CELL("address",D492) &amp; "','" &amp; _xlfn.FORMULATEXT(D492) &amp; "')","$",""),""),"")</f>
        <v/>
      </c>
      <c r="E557" t="str">
        <f t="shared" ca="1" si="159"/>
        <v/>
      </c>
      <c r="F557" t="str">
        <f t="shared" ref="F557:AO557" ca="1" si="160">IF(OR(ISNUMBER(FIND("Max",IFERROR(SUBSTITUTE("worksheet.write('" &amp; CELL("address",F492) &amp; "','" &amp; _xlfn.FORMULATEXT(F492) &amp; "')","$",""),""))),ISNUMBER(FIND("Year",IFERROR(SUBSTITUTE("worksheet.write('" &amp; CELL("address",F492) &amp; "','" &amp; _xlfn.FORMULATEXT(F492) &amp; "')","$",""),""))),ISNUMBER(FIND("Min",IFERROR(SUBSTITUTE("worksheet.write('" &amp; CELL("address",F492) &amp; "','" &amp; _xlfn.FORMULATEXT(F492) &amp; "')","$",""),""))),ISNUMBER(FIND("Max",IFERROR(SUBSTITUTE("worksheet.write('" &amp; CELL("address",E492) &amp; "','" &amp; _xlfn.FORMULATEXT(E492) &amp; "')","$",""),""))),ISNUMBER(FIND("Year",IFERROR(SUBSTITUTE("worksheet.write('" &amp; CELL("address",E492) &amp; "','" &amp; _xlfn.FORMULATEXT(E492) &amp; "')","$",""),""))),ISNUMBER(FIND("Min",IFERROR(SUBSTITUTE("worksheet.write('" &amp; CELL("address",E492) &amp; "','" &amp; _xlfn.FORMULATEXT(E492) &amp; "')","$",""),"")))), IFERROR(SUBSTITUTE("worksheet.write('" &amp; CELL("address",F492) &amp; "','" &amp; _xlfn.FORMULATEXT(F492) &amp; "')","$",""),""),"")</f>
        <v/>
      </c>
      <c r="G557" t="str">
        <f t="shared" ca="1" si="160"/>
        <v/>
      </c>
      <c r="H557" t="str">
        <f t="shared" ca="1" si="160"/>
        <v/>
      </c>
      <c r="I557" t="str">
        <f t="shared" ca="1" si="160"/>
        <v/>
      </c>
      <c r="J557" t="str">
        <f t="shared" ca="1" si="160"/>
        <v/>
      </c>
      <c r="K557" t="str">
        <f t="shared" ca="1" si="160"/>
        <v/>
      </c>
      <c r="L557" t="str">
        <f t="shared" ca="1" si="160"/>
        <v/>
      </c>
      <c r="M557" t="str">
        <f t="shared" ca="1" si="160"/>
        <v/>
      </c>
      <c r="N557" t="str">
        <f t="shared" ca="1" si="160"/>
        <v/>
      </c>
      <c r="O557" t="str">
        <f t="shared" ca="1" si="160"/>
        <v/>
      </c>
      <c r="P557" t="str">
        <f t="shared" ca="1" si="160"/>
        <v/>
      </c>
      <c r="Q557" t="str">
        <f t="shared" ca="1" si="160"/>
        <v>worksheet.write('Q492','=Q491 &amp; " Year"')</v>
      </c>
      <c r="R557" t="str">
        <f t="shared" ca="1" si="160"/>
        <v>worksheet.write('R492','=VALUE(Q489)+MATCH(R491,Q490:U490,0)-1')</v>
      </c>
      <c r="S557" t="str">
        <f t="shared" ca="1" si="160"/>
        <v/>
      </c>
      <c r="T557" t="str">
        <f t="shared" ca="1" si="160"/>
        <v/>
      </c>
      <c r="U557" t="str">
        <f t="shared" ca="1" si="160"/>
        <v/>
      </c>
      <c r="V557" t="str">
        <f t="shared" ca="1" si="160"/>
        <v/>
      </c>
      <c r="W557" t="str">
        <f t="shared" ca="1" si="160"/>
        <v/>
      </c>
      <c r="X557" t="str">
        <f t="shared" ca="1" si="160"/>
        <v>worksheet.write('X492','="Max " &amp; X489')</v>
      </c>
      <c r="Y557" t="str">
        <f t="shared" ca="1" si="160"/>
        <v>worksheet.write('Y492','=MAX(X491:AB491)')</v>
      </c>
      <c r="Z557" t="str">
        <f t="shared" ca="1" si="160"/>
        <v/>
      </c>
      <c r="AA557" t="str">
        <f t="shared" ca="1" si="160"/>
        <v/>
      </c>
      <c r="AB557" t="str">
        <f t="shared" ca="1" si="160"/>
        <v/>
      </c>
      <c r="AC557" t="str">
        <f t="shared" ca="1" si="160"/>
        <v/>
      </c>
      <c r="AD557" t="str">
        <f t="shared" ca="1" si="160"/>
        <v/>
      </c>
      <c r="AE557" t="str">
        <f t="shared" ca="1" si="160"/>
        <v/>
      </c>
      <c r="AF557" t="str">
        <f t="shared" ca="1" si="160"/>
        <v/>
      </c>
      <c r="AG557" t="str">
        <f t="shared" ca="1" si="160"/>
        <v/>
      </c>
      <c r="AH557" t="str">
        <f t="shared" ca="1" si="160"/>
        <v/>
      </c>
      <c r="AI557" t="str">
        <f t="shared" ca="1" si="160"/>
        <v/>
      </c>
      <c r="AJ557" t="str">
        <f t="shared" ca="1" si="160"/>
        <v/>
      </c>
      <c r="AK557" t="str">
        <f t="shared" ca="1" si="160"/>
        <v/>
      </c>
      <c r="AL557" t="str">
        <f t="shared" ca="1" si="160"/>
        <v/>
      </c>
      <c r="AM557" t="str">
        <f t="shared" ca="1" si="160"/>
        <v/>
      </c>
      <c r="AN557" t="str">
        <f t="shared" ca="1" si="160"/>
        <v/>
      </c>
      <c r="AO557" t="str">
        <f t="shared" ca="1" si="160"/>
        <v/>
      </c>
    </row>
    <row r="558" spans="2:41" x14ac:dyDescent="0.3">
      <c r="B558" t="str">
        <f t="shared" ref="B558:AN558" ca="1" si="161">IFERROR(SUBSTITUTE("worksheet.write('" &amp; CELL("address",B493) &amp; "','" &amp; _xlfn.FORMULATEXT(B493) &amp; "')","$",""),"")</f>
        <v/>
      </c>
      <c r="C558" t="str">
        <f t="shared" ca="1" si="161"/>
        <v/>
      </c>
      <c r="D558" t="str">
        <f t="shared" ref="D558:E558" ca="1" si="162">IF(OR(ISNUMBER(FIND("Max",IFERROR(SUBSTITUTE("worksheet.write('" &amp; CELL("address",D493) &amp; "','" &amp; _xlfn.FORMULATEXT(D493) &amp; "')","$",""),""))),ISNUMBER(FIND("Year",IFERROR(SUBSTITUTE("worksheet.write('" &amp; CELL("address",D493) &amp; "','" &amp; _xlfn.FORMULATEXT(D493) &amp; "')","$",""),""))),ISNUMBER(FIND("Min",IFERROR(SUBSTITUTE("worksheet.write('" &amp; CELL("address",D493) &amp; "','" &amp; _xlfn.FORMULATEXT(D493) &amp; "')","$",""),""))),ISNUMBER(FIND("Max",IFERROR(SUBSTITUTE("worksheet.write('" &amp; CELL("address",C493) &amp; "','" &amp; _xlfn.FORMULATEXT(C493) &amp; "')","$",""),""))),ISNUMBER(FIND("Year",IFERROR(SUBSTITUTE("worksheet.write('" &amp; CELL("address",C493) &amp; "','" &amp; _xlfn.FORMULATEXT(C493) &amp; "')","$",""),""))),ISNUMBER(FIND("Min",IFERROR(SUBSTITUTE("worksheet.write('" &amp; CELL("address",C493) &amp; "','" &amp; _xlfn.FORMULATEXT(C493) &amp; "')","$",""),"")))), IFERROR(SUBSTITUTE("worksheet.write('" &amp; CELL("address",D493) &amp; "','" &amp; _xlfn.FORMULATEXT(D493) &amp; "')","$",""),""),"")</f>
        <v/>
      </c>
      <c r="E558" t="str">
        <f t="shared" ca="1" si="162"/>
        <v/>
      </c>
      <c r="F558" t="str">
        <f t="shared" ref="F558:AO558" ca="1" si="163">IF(OR(ISNUMBER(FIND("Max",IFERROR(SUBSTITUTE("worksheet.write('" &amp; CELL("address",F493) &amp; "','" &amp; _xlfn.FORMULATEXT(F493) &amp; "')","$",""),""))),ISNUMBER(FIND("Year",IFERROR(SUBSTITUTE("worksheet.write('" &amp; CELL("address",F493) &amp; "','" &amp; _xlfn.FORMULATEXT(F493) &amp; "')","$",""),""))),ISNUMBER(FIND("Min",IFERROR(SUBSTITUTE("worksheet.write('" &amp; CELL("address",F493) &amp; "','" &amp; _xlfn.FORMULATEXT(F493) &amp; "')","$",""),""))),ISNUMBER(FIND("Max",IFERROR(SUBSTITUTE("worksheet.write('" &amp; CELL("address",E493) &amp; "','" &amp; _xlfn.FORMULATEXT(E493) &amp; "')","$",""),""))),ISNUMBER(FIND("Year",IFERROR(SUBSTITUTE("worksheet.write('" &amp; CELL("address",E493) &amp; "','" &amp; _xlfn.FORMULATEXT(E493) &amp; "')","$",""),""))),ISNUMBER(FIND("Min",IFERROR(SUBSTITUTE("worksheet.write('" &amp; CELL("address",E493) &amp; "','" &amp; _xlfn.FORMULATEXT(E493) &amp; "')","$",""),"")))), IFERROR(SUBSTITUTE("worksheet.write('" &amp; CELL("address",F493) &amp; "','" &amp; _xlfn.FORMULATEXT(F493) &amp; "')","$",""),""),"")</f>
        <v/>
      </c>
      <c r="G558" t="str">
        <f t="shared" ca="1" si="163"/>
        <v/>
      </c>
      <c r="H558" t="str">
        <f t="shared" ca="1" si="163"/>
        <v/>
      </c>
      <c r="I558" t="str">
        <f t="shared" ca="1" si="163"/>
        <v/>
      </c>
      <c r="J558" t="str">
        <f t="shared" ca="1" si="163"/>
        <v/>
      </c>
      <c r="K558" t="str">
        <f t="shared" ca="1" si="163"/>
        <v/>
      </c>
      <c r="L558" t="str">
        <f t="shared" ca="1" si="163"/>
        <v/>
      </c>
      <c r="M558" t="str">
        <f t="shared" ca="1" si="163"/>
        <v/>
      </c>
      <c r="N558" t="str">
        <f t="shared" ca="1" si="163"/>
        <v/>
      </c>
      <c r="O558" t="str">
        <f t="shared" ca="1" si="163"/>
        <v/>
      </c>
      <c r="P558" t="str">
        <f t="shared" ca="1" si="163"/>
        <v/>
      </c>
      <c r="Q558" t="str">
        <f t="shared" ca="1" si="163"/>
        <v>worksheet.write('Q493','="Min " &amp; Q488')</v>
      </c>
      <c r="R558" t="str">
        <f t="shared" ca="1" si="163"/>
        <v>worksheet.write('R493','=MIN(Q490:U490)')</v>
      </c>
      <c r="S558" t="str">
        <f t="shared" ca="1" si="163"/>
        <v/>
      </c>
      <c r="T558" t="str">
        <f t="shared" ca="1" si="163"/>
        <v/>
      </c>
      <c r="U558" t="str">
        <f t="shared" ca="1" si="163"/>
        <v/>
      </c>
      <c r="V558" t="str">
        <f t="shared" ca="1" si="163"/>
        <v/>
      </c>
      <c r="W558" t="str">
        <f t="shared" ca="1" si="163"/>
        <v/>
      </c>
      <c r="X558" t="str">
        <f t="shared" ca="1" si="163"/>
        <v>worksheet.write('X493','=X492 &amp; " Year"')</v>
      </c>
      <c r="Y558" t="str">
        <f t="shared" ca="1" si="163"/>
        <v>worksheet.write('Y493','=VALUE(X490)+MATCH(Y492,X491:AB491,0)-1')</v>
      </c>
      <c r="Z558" t="str">
        <f t="shared" ca="1" si="163"/>
        <v/>
      </c>
      <c r="AA558" t="str">
        <f t="shared" ca="1" si="163"/>
        <v/>
      </c>
      <c r="AB558" t="str">
        <f t="shared" ca="1" si="163"/>
        <v/>
      </c>
      <c r="AC558" t="str">
        <f t="shared" ca="1" si="163"/>
        <v/>
      </c>
      <c r="AD558" t="str">
        <f t="shared" ca="1" si="163"/>
        <v/>
      </c>
      <c r="AE558" t="str">
        <f t="shared" ca="1" si="163"/>
        <v>worksheet.write('AE493','="Max " &amp; AE490')</v>
      </c>
      <c r="AF558" t="str">
        <f t="shared" ca="1" si="163"/>
        <v>worksheet.write('AF493','=MAX(AE492:AH492)')</v>
      </c>
      <c r="AG558" t="str">
        <f t="shared" ca="1" si="163"/>
        <v/>
      </c>
      <c r="AH558" t="str">
        <f t="shared" ca="1" si="163"/>
        <v/>
      </c>
      <c r="AI558" t="str">
        <f t="shared" ca="1" si="163"/>
        <v/>
      </c>
      <c r="AJ558" t="str">
        <f t="shared" ca="1" si="163"/>
        <v/>
      </c>
      <c r="AK558" t="str">
        <f t="shared" ca="1" si="163"/>
        <v>worksheet.write('AK493','="Max " &amp; AK490')</v>
      </c>
      <c r="AL558" t="str">
        <f t="shared" ca="1" si="163"/>
        <v>worksheet.write('AL493','=MAX(AK492:AN492)')</v>
      </c>
      <c r="AM558" t="str">
        <f t="shared" ca="1" si="163"/>
        <v/>
      </c>
      <c r="AN558" t="str">
        <f t="shared" ca="1" si="163"/>
        <v/>
      </c>
      <c r="AO558" t="str">
        <f t="shared" ca="1" si="163"/>
        <v/>
      </c>
    </row>
    <row r="559" spans="2:41" x14ac:dyDescent="0.3">
      <c r="B559" t="str">
        <f t="shared" ref="B559:AN559" ca="1" si="164">IFERROR(SUBSTITUTE("worksheet.write('" &amp; CELL("address",B494) &amp; "','" &amp; _xlfn.FORMULATEXT(B494) &amp; "')","$",""),"")</f>
        <v/>
      </c>
      <c r="C559" t="str">
        <f t="shared" ca="1" si="164"/>
        <v/>
      </c>
      <c r="D559" t="str">
        <f t="shared" ref="D559:E559" ca="1" si="165">IF(OR(ISNUMBER(FIND("Max",IFERROR(SUBSTITUTE("worksheet.write('" &amp; CELL("address",D494) &amp; "','" &amp; _xlfn.FORMULATEXT(D494) &amp; "')","$",""),""))),ISNUMBER(FIND("Year",IFERROR(SUBSTITUTE("worksheet.write('" &amp; CELL("address",D494) &amp; "','" &amp; _xlfn.FORMULATEXT(D494) &amp; "')","$",""),""))),ISNUMBER(FIND("Min",IFERROR(SUBSTITUTE("worksheet.write('" &amp; CELL("address",D494) &amp; "','" &amp; _xlfn.FORMULATEXT(D494) &amp; "')","$",""),""))),ISNUMBER(FIND("Max",IFERROR(SUBSTITUTE("worksheet.write('" &amp; CELL("address",C494) &amp; "','" &amp; _xlfn.FORMULATEXT(C494) &amp; "')","$",""),""))),ISNUMBER(FIND("Year",IFERROR(SUBSTITUTE("worksheet.write('" &amp; CELL("address",C494) &amp; "','" &amp; _xlfn.FORMULATEXT(C494) &amp; "')","$",""),""))),ISNUMBER(FIND("Min",IFERROR(SUBSTITUTE("worksheet.write('" &amp; CELL("address",C494) &amp; "','" &amp; _xlfn.FORMULATEXT(C494) &amp; "')","$",""),"")))), IFERROR(SUBSTITUTE("worksheet.write('" &amp; CELL("address",D494) &amp; "','" &amp; _xlfn.FORMULATEXT(D494) &amp; "')","$",""),""),"")</f>
        <v/>
      </c>
      <c r="E559" t="str">
        <f t="shared" ca="1" si="165"/>
        <v/>
      </c>
      <c r="F559" t="str">
        <f t="shared" ref="F559:AO559" ca="1" si="166">IF(OR(ISNUMBER(FIND("Max",IFERROR(SUBSTITUTE("worksheet.write('" &amp; CELL("address",F494) &amp; "','" &amp; _xlfn.FORMULATEXT(F494) &amp; "')","$",""),""))),ISNUMBER(FIND("Year",IFERROR(SUBSTITUTE("worksheet.write('" &amp; CELL("address",F494) &amp; "','" &amp; _xlfn.FORMULATEXT(F494) &amp; "')","$",""),""))),ISNUMBER(FIND("Min",IFERROR(SUBSTITUTE("worksheet.write('" &amp; CELL("address",F494) &amp; "','" &amp; _xlfn.FORMULATEXT(F494) &amp; "')","$",""),""))),ISNUMBER(FIND("Max",IFERROR(SUBSTITUTE("worksheet.write('" &amp; CELL("address",E494) &amp; "','" &amp; _xlfn.FORMULATEXT(E494) &amp; "')","$",""),""))),ISNUMBER(FIND("Year",IFERROR(SUBSTITUTE("worksheet.write('" &amp; CELL("address",E494) &amp; "','" &amp; _xlfn.FORMULATEXT(E494) &amp; "')","$",""),""))),ISNUMBER(FIND("Min",IFERROR(SUBSTITUTE("worksheet.write('" &amp; CELL("address",E494) &amp; "','" &amp; _xlfn.FORMULATEXT(E494) &amp; "')","$",""),"")))), IFERROR(SUBSTITUTE("worksheet.write('" &amp; CELL("address",F494) &amp; "','" &amp; _xlfn.FORMULATEXT(F494) &amp; "')","$",""),""),"")</f>
        <v/>
      </c>
      <c r="G559" t="str">
        <f t="shared" ca="1" si="166"/>
        <v/>
      </c>
      <c r="H559" t="str">
        <f t="shared" ca="1" si="166"/>
        <v/>
      </c>
      <c r="I559" t="str">
        <f t="shared" ca="1" si="166"/>
        <v/>
      </c>
      <c r="J559" t="str">
        <f t="shared" ca="1" si="166"/>
        <v/>
      </c>
      <c r="K559" t="str">
        <f t="shared" ca="1" si="166"/>
        <v/>
      </c>
      <c r="L559" t="str">
        <f t="shared" ca="1" si="166"/>
        <v/>
      </c>
      <c r="M559" t="str">
        <f t="shared" ca="1" si="166"/>
        <v/>
      </c>
      <c r="N559" t="str">
        <f t="shared" ca="1" si="166"/>
        <v/>
      </c>
      <c r="O559" t="str">
        <f t="shared" ca="1" si="166"/>
        <v/>
      </c>
      <c r="P559" t="str">
        <f t="shared" ca="1" si="166"/>
        <v/>
      </c>
      <c r="Q559" t="str">
        <f t="shared" ca="1" si="166"/>
        <v>worksheet.write('Q494','=Q493 &amp; " Year"')</v>
      </c>
      <c r="R559" t="str">
        <f t="shared" ca="1" si="166"/>
        <v>worksheet.write('R494','=VALUE(Q489)+MATCH(R493,Q490:U490,0)-1')</v>
      </c>
      <c r="S559" t="str">
        <f t="shared" ca="1" si="166"/>
        <v/>
      </c>
      <c r="T559" t="str">
        <f t="shared" ca="1" si="166"/>
        <v/>
      </c>
      <c r="U559" t="str">
        <f t="shared" ca="1" si="166"/>
        <v/>
      </c>
      <c r="V559" t="str">
        <f t="shared" ca="1" si="166"/>
        <v/>
      </c>
      <c r="W559" t="str">
        <f t="shared" ca="1" si="166"/>
        <v/>
      </c>
      <c r="X559" t="str">
        <f t="shared" ca="1" si="166"/>
        <v>worksheet.write('X494','="Min " &amp; X489')</v>
      </c>
      <c r="Y559" t="str">
        <f t="shared" ca="1" si="166"/>
        <v>worksheet.write('Y494','=MIN(X491:AB491)')</v>
      </c>
      <c r="Z559" t="str">
        <f t="shared" ca="1" si="166"/>
        <v/>
      </c>
      <c r="AA559" t="str">
        <f t="shared" ca="1" si="166"/>
        <v/>
      </c>
      <c r="AB559" t="str">
        <f t="shared" ca="1" si="166"/>
        <v/>
      </c>
      <c r="AC559" t="str">
        <f t="shared" ca="1" si="166"/>
        <v/>
      </c>
      <c r="AD559" t="str">
        <f t="shared" ca="1" si="166"/>
        <v/>
      </c>
      <c r="AE559" t="str">
        <f t="shared" ca="1" si="166"/>
        <v>worksheet.write('AE494','=AE493 &amp; " Year"')</v>
      </c>
      <c r="AF559" t="str">
        <f t="shared" ca="1" si="166"/>
        <v>worksheet.write('AF494','=IF(MATCH(AF493,AE492:AH492,0)=1,AE491,IF(MATCH(AF493,AE492:AH492,0)=2,AF491,IF(MATCH(AF493,AE492:AH492,0)=3,AG491,AH491)))')</v>
      </c>
      <c r="AG559" t="str">
        <f t="shared" ca="1" si="166"/>
        <v/>
      </c>
      <c r="AH559" t="str">
        <f t="shared" ca="1" si="166"/>
        <v/>
      </c>
      <c r="AI559" t="str">
        <f t="shared" ca="1" si="166"/>
        <v/>
      </c>
      <c r="AJ559" t="str">
        <f t="shared" ca="1" si="166"/>
        <v/>
      </c>
      <c r="AK559" t="str">
        <f t="shared" ca="1" si="166"/>
        <v>worksheet.write('AK494','=AK493 &amp; " Year"')</v>
      </c>
      <c r="AL559" t="str">
        <f t="shared" ca="1" si="166"/>
        <v>worksheet.write('AL494','=IF(MATCH(AL493,AK492:AN492,0)=1,AK491,IF(MATCH(AL493,AK492:AN492,0)=2,AL491,IF(MATCH(AL493,AK492:AN492,0)=3,AM491,AN491)))')</v>
      </c>
      <c r="AM559" t="str">
        <f t="shared" ca="1" si="166"/>
        <v/>
      </c>
      <c r="AN559" t="str">
        <f t="shared" ca="1" si="166"/>
        <v/>
      </c>
      <c r="AO559" t="str">
        <f t="shared" ca="1" si="166"/>
        <v/>
      </c>
    </row>
    <row r="560" spans="2:41" x14ac:dyDescent="0.3">
      <c r="B560" t="str">
        <f t="shared" ref="B560:AN560" ca="1" si="167">IFERROR(SUBSTITUTE("worksheet.write('" &amp; CELL("address",B495) &amp; "','" &amp; _xlfn.FORMULATEXT(B495) &amp; "')","$",""),"")</f>
        <v/>
      </c>
      <c r="C560" t="str">
        <f t="shared" ca="1" si="167"/>
        <v/>
      </c>
      <c r="D560" t="str">
        <f t="shared" ref="D560:E560" ca="1" si="168">IF(OR(ISNUMBER(FIND("Max",IFERROR(SUBSTITUTE("worksheet.write('" &amp; CELL("address",D495) &amp; "','" &amp; _xlfn.FORMULATEXT(D495) &amp; "')","$",""),""))),ISNUMBER(FIND("Year",IFERROR(SUBSTITUTE("worksheet.write('" &amp; CELL("address",D495) &amp; "','" &amp; _xlfn.FORMULATEXT(D495) &amp; "')","$",""),""))),ISNUMBER(FIND("Min",IFERROR(SUBSTITUTE("worksheet.write('" &amp; CELL("address",D495) &amp; "','" &amp; _xlfn.FORMULATEXT(D495) &amp; "')","$",""),""))),ISNUMBER(FIND("Max",IFERROR(SUBSTITUTE("worksheet.write('" &amp; CELL("address",C495) &amp; "','" &amp; _xlfn.FORMULATEXT(C495) &amp; "')","$",""),""))),ISNUMBER(FIND("Year",IFERROR(SUBSTITUTE("worksheet.write('" &amp; CELL("address",C495) &amp; "','" &amp; _xlfn.FORMULATEXT(C495) &amp; "')","$",""),""))),ISNUMBER(FIND("Min",IFERROR(SUBSTITUTE("worksheet.write('" &amp; CELL("address",C495) &amp; "','" &amp; _xlfn.FORMULATEXT(C495) &amp; "')","$",""),"")))), IFERROR(SUBSTITUTE("worksheet.write('" &amp; CELL("address",D495) &amp; "','" &amp; _xlfn.FORMULATEXT(D495) &amp; "')","$",""),""),"")</f>
        <v/>
      </c>
      <c r="E560" t="str">
        <f t="shared" ca="1" si="168"/>
        <v/>
      </c>
      <c r="F560" t="str">
        <f t="shared" ref="F560:AO560" ca="1" si="169">IF(OR(ISNUMBER(FIND("Max",IFERROR(SUBSTITUTE("worksheet.write('" &amp; CELL("address",F495) &amp; "','" &amp; _xlfn.FORMULATEXT(F495) &amp; "')","$",""),""))),ISNUMBER(FIND("Year",IFERROR(SUBSTITUTE("worksheet.write('" &amp; CELL("address",F495) &amp; "','" &amp; _xlfn.FORMULATEXT(F495) &amp; "')","$",""),""))),ISNUMBER(FIND("Min",IFERROR(SUBSTITUTE("worksheet.write('" &amp; CELL("address",F495) &amp; "','" &amp; _xlfn.FORMULATEXT(F495) &amp; "')","$",""),""))),ISNUMBER(FIND("Max",IFERROR(SUBSTITUTE("worksheet.write('" &amp; CELL("address",E495) &amp; "','" &amp; _xlfn.FORMULATEXT(E495) &amp; "')","$",""),""))),ISNUMBER(FIND("Year",IFERROR(SUBSTITUTE("worksheet.write('" &amp; CELL("address",E495) &amp; "','" &amp; _xlfn.FORMULATEXT(E495) &amp; "')","$",""),""))),ISNUMBER(FIND("Min",IFERROR(SUBSTITUTE("worksheet.write('" &amp; CELL("address",E495) &amp; "','" &amp; _xlfn.FORMULATEXT(E495) &amp; "')","$",""),"")))), IFERROR(SUBSTITUTE("worksheet.write('" &amp; CELL("address",F495) &amp; "','" &amp; _xlfn.FORMULATEXT(F495) &amp; "')","$",""),""),"")</f>
        <v/>
      </c>
      <c r="G560" t="str">
        <f t="shared" ca="1" si="169"/>
        <v/>
      </c>
      <c r="H560" t="str">
        <f t="shared" ca="1" si="169"/>
        <v/>
      </c>
      <c r="I560" t="str">
        <f t="shared" ca="1" si="169"/>
        <v/>
      </c>
      <c r="J560" t="str">
        <f t="shared" ca="1" si="169"/>
        <v/>
      </c>
      <c r="K560" t="str">
        <f t="shared" ca="1" si="169"/>
        <v/>
      </c>
      <c r="L560" t="str">
        <f t="shared" ca="1" si="169"/>
        <v/>
      </c>
      <c r="M560" t="str">
        <f t="shared" ca="1" si="169"/>
        <v/>
      </c>
      <c r="N560" t="str">
        <f t="shared" ca="1" si="169"/>
        <v/>
      </c>
      <c r="O560" t="str">
        <f t="shared" ca="1" si="169"/>
        <v/>
      </c>
      <c r="P560" t="str">
        <f t="shared" ca="1" si="169"/>
        <v/>
      </c>
      <c r="Q560" t="str">
        <f t="shared" ca="1" si="169"/>
        <v/>
      </c>
      <c r="R560" t="str">
        <f t="shared" ca="1" si="169"/>
        <v/>
      </c>
      <c r="S560" t="str">
        <f t="shared" ca="1" si="169"/>
        <v/>
      </c>
      <c r="T560" t="str">
        <f t="shared" ca="1" si="169"/>
        <v/>
      </c>
      <c r="U560" t="str">
        <f t="shared" ca="1" si="169"/>
        <v/>
      </c>
      <c r="V560" t="str">
        <f t="shared" ca="1" si="169"/>
        <v/>
      </c>
      <c r="W560" t="str">
        <f t="shared" ca="1" si="169"/>
        <v/>
      </c>
      <c r="X560" t="str">
        <f t="shared" ca="1" si="169"/>
        <v>worksheet.write('X495','=X494 &amp; " Year"')</v>
      </c>
      <c r="Y560" t="str">
        <f t="shared" ca="1" si="169"/>
        <v>worksheet.write('Y495','=VALUE(X490)+MATCH(Y494,X491:AB491,0)-1')</v>
      </c>
      <c r="Z560" t="str">
        <f t="shared" ca="1" si="169"/>
        <v/>
      </c>
      <c r="AA560" t="str">
        <f t="shared" ca="1" si="169"/>
        <v/>
      </c>
      <c r="AB560" t="str">
        <f t="shared" ca="1" si="169"/>
        <v/>
      </c>
      <c r="AC560" t="str">
        <f t="shared" ca="1" si="169"/>
        <v/>
      </c>
      <c r="AD560" t="str">
        <f t="shared" ca="1" si="169"/>
        <v/>
      </c>
      <c r="AE560" t="str">
        <f t="shared" ca="1" si="169"/>
        <v>worksheet.write('AE495','="Min " &amp; AE490')</v>
      </c>
      <c r="AF560" t="str">
        <f t="shared" ca="1" si="169"/>
        <v>worksheet.write('AF495','=MIN(AE492:AH492)')</v>
      </c>
      <c r="AG560" t="str">
        <f t="shared" ca="1" si="169"/>
        <v/>
      </c>
      <c r="AH560" t="str">
        <f t="shared" ca="1" si="169"/>
        <v/>
      </c>
      <c r="AI560" t="str">
        <f t="shared" ca="1" si="169"/>
        <v/>
      </c>
      <c r="AJ560" t="str">
        <f t="shared" ca="1" si="169"/>
        <v/>
      </c>
      <c r="AK560" t="str">
        <f t="shared" ca="1" si="169"/>
        <v>worksheet.write('AK495','="Min " &amp; AK490')</v>
      </c>
      <c r="AL560" t="str">
        <f t="shared" ca="1" si="169"/>
        <v>worksheet.write('AL495','=MIN(AK492:AN492)')</v>
      </c>
      <c r="AM560" t="str">
        <f t="shared" ca="1" si="169"/>
        <v/>
      </c>
      <c r="AN560" t="str">
        <f t="shared" ca="1" si="169"/>
        <v/>
      </c>
      <c r="AO560" t="str">
        <f t="shared" ca="1" si="169"/>
        <v/>
      </c>
    </row>
    <row r="561" spans="2:41" x14ac:dyDescent="0.3">
      <c r="B561" t="str">
        <f t="shared" ref="B561:AN561" ca="1" si="170">IFERROR(SUBSTITUTE("worksheet.write('" &amp; CELL("address",B496) &amp; "','" &amp; _xlfn.FORMULATEXT(B496) &amp; "')","$",""),"")</f>
        <v/>
      </c>
      <c r="C561" t="str">
        <f t="shared" ca="1" si="170"/>
        <v/>
      </c>
      <c r="D561" t="str">
        <f t="shared" ref="D561:E561" ca="1" si="171">IF(OR(ISNUMBER(FIND("Max",IFERROR(SUBSTITUTE("worksheet.write('" &amp; CELL("address",D496) &amp; "','" &amp; _xlfn.FORMULATEXT(D496) &amp; "')","$",""),""))),ISNUMBER(FIND("Year",IFERROR(SUBSTITUTE("worksheet.write('" &amp; CELL("address",D496) &amp; "','" &amp; _xlfn.FORMULATEXT(D496) &amp; "')","$",""),""))),ISNUMBER(FIND("Min",IFERROR(SUBSTITUTE("worksheet.write('" &amp; CELL("address",D496) &amp; "','" &amp; _xlfn.FORMULATEXT(D496) &amp; "')","$",""),""))),ISNUMBER(FIND("Max",IFERROR(SUBSTITUTE("worksheet.write('" &amp; CELL("address",C496) &amp; "','" &amp; _xlfn.FORMULATEXT(C496) &amp; "')","$",""),""))),ISNUMBER(FIND("Year",IFERROR(SUBSTITUTE("worksheet.write('" &amp; CELL("address",C496) &amp; "','" &amp; _xlfn.FORMULATEXT(C496) &amp; "')","$",""),""))),ISNUMBER(FIND("Min",IFERROR(SUBSTITUTE("worksheet.write('" &amp; CELL("address",C496) &amp; "','" &amp; _xlfn.FORMULATEXT(C496) &amp; "')","$",""),"")))), IFERROR(SUBSTITUTE("worksheet.write('" &amp; CELL("address",D496) &amp; "','" &amp; _xlfn.FORMULATEXT(D496) &amp; "')","$",""),""),"")</f>
        <v/>
      </c>
      <c r="E561" t="str">
        <f t="shared" ca="1" si="171"/>
        <v/>
      </c>
      <c r="F561" t="str">
        <f t="shared" ref="F561:AO561" ca="1" si="172">IF(OR(ISNUMBER(FIND("Max",IFERROR(SUBSTITUTE("worksheet.write('" &amp; CELL("address",F496) &amp; "','" &amp; _xlfn.FORMULATEXT(F496) &amp; "')","$",""),""))),ISNUMBER(FIND("Year",IFERROR(SUBSTITUTE("worksheet.write('" &amp; CELL("address",F496) &amp; "','" &amp; _xlfn.FORMULATEXT(F496) &amp; "')","$",""),""))),ISNUMBER(FIND("Min",IFERROR(SUBSTITUTE("worksheet.write('" &amp; CELL("address",F496) &amp; "','" &amp; _xlfn.FORMULATEXT(F496) &amp; "')","$",""),""))),ISNUMBER(FIND("Max",IFERROR(SUBSTITUTE("worksheet.write('" &amp; CELL("address",E496) &amp; "','" &amp; _xlfn.FORMULATEXT(E496) &amp; "')","$",""),""))),ISNUMBER(FIND("Year",IFERROR(SUBSTITUTE("worksheet.write('" &amp; CELL("address",E496) &amp; "','" &amp; _xlfn.FORMULATEXT(E496) &amp; "')","$",""),""))),ISNUMBER(FIND("Min",IFERROR(SUBSTITUTE("worksheet.write('" &amp; CELL("address",E496) &amp; "','" &amp; _xlfn.FORMULATEXT(E496) &amp; "')","$",""),"")))), IFERROR(SUBSTITUTE("worksheet.write('" &amp; CELL("address",F496) &amp; "','" &amp; _xlfn.FORMULATEXT(F496) &amp; "')","$",""),""),"")</f>
        <v/>
      </c>
      <c r="G561" t="str">
        <f t="shared" ca="1" si="172"/>
        <v/>
      </c>
      <c r="H561" t="str">
        <f t="shared" ca="1" si="172"/>
        <v/>
      </c>
      <c r="I561" t="str">
        <f t="shared" ca="1" si="172"/>
        <v/>
      </c>
      <c r="J561" t="str">
        <f t="shared" ca="1" si="172"/>
        <v/>
      </c>
      <c r="K561" t="str">
        <f t="shared" ca="1" si="172"/>
        <v/>
      </c>
      <c r="L561" t="str">
        <f t="shared" ca="1" si="172"/>
        <v/>
      </c>
      <c r="M561" t="str">
        <f t="shared" ca="1" si="172"/>
        <v/>
      </c>
      <c r="N561" t="str">
        <f t="shared" ca="1" si="172"/>
        <v/>
      </c>
      <c r="O561" t="str">
        <f t="shared" ca="1" si="172"/>
        <v/>
      </c>
      <c r="P561" t="str">
        <f t="shared" ca="1" si="172"/>
        <v/>
      </c>
      <c r="Q561" t="str">
        <f t="shared" ca="1" si="172"/>
        <v/>
      </c>
      <c r="R561" t="str">
        <f t="shared" ca="1" si="172"/>
        <v/>
      </c>
      <c r="S561" t="str">
        <f t="shared" ca="1" si="172"/>
        <v/>
      </c>
      <c r="T561" t="str">
        <f t="shared" ca="1" si="172"/>
        <v/>
      </c>
      <c r="U561" t="str">
        <f t="shared" ca="1" si="172"/>
        <v/>
      </c>
      <c r="V561" t="str">
        <f t="shared" ca="1" si="172"/>
        <v/>
      </c>
      <c r="W561" t="str">
        <f t="shared" ca="1" si="172"/>
        <v/>
      </c>
      <c r="X561" t="str">
        <f t="shared" ca="1" si="172"/>
        <v/>
      </c>
      <c r="Y561" t="str">
        <f t="shared" ca="1" si="172"/>
        <v/>
      </c>
      <c r="Z561" t="str">
        <f t="shared" ca="1" si="172"/>
        <v/>
      </c>
      <c r="AA561" t="str">
        <f t="shared" ca="1" si="172"/>
        <v/>
      </c>
      <c r="AB561" t="str">
        <f t="shared" ca="1" si="172"/>
        <v/>
      </c>
      <c r="AC561" t="str">
        <f t="shared" ca="1" si="172"/>
        <v/>
      </c>
      <c r="AD561" t="str">
        <f t="shared" ca="1" si="172"/>
        <v/>
      </c>
      <c r="AE561" t="str">
        <f t="shared" ca="1" si="172"/>
        <v>worksheet.write('AE496','=AE495 &amp; " Year"')</v>
      </c>
      <c r="AF561" t="str">
        <f t="shared" ca="1" si="172"/>
        <v>worksheet.write('AF496','=IF(MATCH(AF495,AE492:AH492,0)=1,AE491,IF(MATCH(AF495,AE492:AH492,0)=2,AF491,IF(MATCH(AF495,AE492:AH492,0)=3,AG491,AH491)))')</v>
      </c>
      <c r="AG561" t="str">
        <f t="shared" ca="1" si="172"/>
        <v/>
      </c>
      <c r="AH561" t="str">
        <f t="shared" ca="1" si="172"/>
        <v/>
      </c>
      <c r="AI561" t="str">
        <f t="shared" ca="1" si="172"/>
        <v/>
      </c>
      <c r="AJ561" t="str">
        <f t="shared" ca="1" si="172"/>
        <v/>
      </c>
      <c r="AK561" t="str">
        <f t="shared" ca="1" si="172"/>
        <v>worksheet.write('AK496','=AK495 &amp; " Year"')</v>
      </c>
      <c r="AL561" t="str">
        <f t="shared" ca="1" si="172"/>
        <v>worksheet.write('AL496','=IF(MATCH(AL495,AK492:AN492,0)=1,AK491,IF(MATCH(AL495,AK492:AN492,0)=2,AL491,IF(MATCH(AL495,AK492:AN492,0)=3,AM491,AN491)))')</v>
      </c>
      <c r="AM561" t="str">
        <f t="shared" ca="1" si="172"/>
        <v/>
      </c>
      <c r="AN561" t="str">
        <f t="shared" ca="1" si="172"/>
        <v/>
      </c>
      <c r="AO561" t="str">
        <f t="shared" ca="1" si="172"/>
        <v/>
      </c>
    </row>
    <row r="562" spans="2:41" x14ac:dyDescent="0.3">
      <c r="B562" t="str">
        <f t="shared" ref="B562:AN562" ca="1" si="173">IFERROR(SUBSTITUTE("worksheet.write('" &amp; CELL("address",B497) &amp; "','" &amp; _xlfn.FORMULATEXT(B497) &amp; "')","$",""),"")</f>
        <v/>
      </c>
      <c r="C562" t="str">
        <f t="shared" ca="1" si="173"/>
        <v/>
      </c>
      <c r="D562" t="str">
        <f t="shared" ref="D562:E562" ca="1" si="174">IF(OR(ISNUMBER(FIND("Max",IFERROR(SUBSTITUTE("worksheet.write('" &amp; CELL("address",D497) &amp; "','" &amp; _xlfn.FORMULATEXT(D497) &amp; "')","$",""),""))),ISNUMBER(FIND("Year",IFERROR(SUBSTITUTE("worksheet.write('" &amp; CELL("address",D497) &amp; "','" &amp; _xlfn.FORMULATEXT(D497) &amp; "')","$",""),""))),ISNUMBER(FIND("Min",IFERROR(SUBSTITUTE("worksheet.write('" &amp; CELL("address",D497) &amp; "','" &amp; _xlfn.FORMULATEXT(D497) &amp; "')","$",""),""))),ISNUMBER(FIND("Max",IFERROR(SUBSTITUTE("worksheet.write('" &amp; CELL("address",C497) &amp; "','" &amp; _xlfn.FORMULATEXT(C497) &amp; "')","$",""),""))),ISNUMBER(FIND("Year",IFERROR(SUBSTITUTE("worksheet.write('" &amp; CELL("address",C497) &amp; "','" &amp; _xlfn.FORMULATEXT(C497) &amp; "')","$",""),""))),ISNUMBER(FIND("Min",IFERROR(SUBSTITUTE("worksheet.write('" &amp; CELL("address",C497) &amp; "','" &amp; _xlfn.FORMULATEXT(C497) &amp; "')","$",""),"")))), IFERROR(SUBSTITUTE("worksheet.write('" &amp; CELL("address",D497) &amp; "','" &amp; _xlfn.FORMULATEXT(D497) &amp; "')","$",""),""),"")</f>
        <v/>
      </c>
      <c r="E562" t="str">
        <f t="shared" ca="1" si="174"/>
        <v/>
      </c>
      <c r="F562" t="str">
        <f t="shared" ref="F562:AO562" ca="1" si="175">IF(OR(ISNUMBER(FIND("Max",IFERROR(SUBSTITUTE("worksheet.write('" &amp; CELL("address",F497) &amp; "','" &amp; _xlfn.FORMULATEXT(F497) &amp; "')","$",""),""))),ISNUMBER(FIND("Year",IFERROR(SUBSTITUTE("worksheet.write('" &amp; CELL("address",F497) &amp; "','" &amp; _xlfn.FORMULATEXT(F497) &amp; "')","$",""),""))),ISNUMBER(FIND("Min",IFERROR(SUBSTITUTE("worksheet.write('" &amp; CELL("address",F497) &amp; "','" &amp; _xlfn.FORMULATEXT(F497) &amp; "')","$",""),""))),ISNUMBER(FIND("Max",IFERROR(SUBSTITUTE("worksheet.write('" &amp; CELL("address",E497) &amp; "','" &amp; _xlfn.FORMULATEXT(E497) &amp; "')","$",""),""))),ISNUMBER(FIND("Year",IFERROR(SUBSTITUTE("worksheet.write('" &amp; CELL("address",E497) &amp; "','" &amp; _xlfn.FORMULATEXT(E497) &amp; "')","$",""),""))),ISNUMBER(FIND("Min",IFERROR(SUBSTITUTE("worksheet.write('" &amp; CELL("address",E497) &amp; "','" &amp; _xlfn.FORMULATEXT(E497) &amp; "')","$",""),"")))), IFERROR(SUBSTITUTE("worksheet.write('" &amp; CELL("address",F497) &amp; "','" &amp; _xlfn.FORMULATEXT(F497) &amp; "')","$",""),""),"")</f>
        <v/>
      </c>
      <c r="G562" t="str">
        <f t="shared" ca="1" si="175"/>
        <v/>
      </c>
      <c r="H562" t="str">
        <f t="shared" ca="1" si="175"/>
        <v/>
      </c>
      <c r="I562" t="str">
        <f t="shared" ca="1" si="175"/>
        <v/>
      </c>
      <c r="J562" t="str">
        <f t="shared" ca="1" si="175"/>
        <v/>
      </c>
      <c r="K562" t="str">
        <f t="shared" ca="1" si="175"/>
        <v/>
      </c>
      <c r="L562" t="str">
        <f t="shared" ca="1" si="175"/>
        <v/>
      </c>
      <c r="M562" t="str">
        <f t="shared" ca="1" si="175"/>
        <v/>
      </c>
      <c r="N562" t="str">
        <f t="shared" ca="1" si="175"/>
        <v/>
      </c>
      <c r="O562" t="str">
        <f t="shared" ca="1" si="175"/>
        <v/>
      </c>
      <c r="P562" t="str">
        <f t="shared" ca="1" si="175"/>
        <v/>
      </c>
      <c r="Q562" t="str">
        <f t="shared" ca="1" si="175"/>
        <v/>
      </c>
      <c r="R562" t="str">
        <f t="shared" ca="1" si="175"/>
        <v/>
      </c>
      <c r="S562" t="str">
        <f t="shared" ca="1" si="175"/>
        <v/>
      </c>
      <c r="T562" t="str">
        <f t="shared" ca="1" si="175"/>
        <v/>
      </c>
      <c r="U562" t="str">
        <f t="shared" ca="1" si="175"/>
        <v/>
      </c>
      <c r="V562" t="str">
        <f t="shared" ca="1" si="175"/>
        <v/>
      </c>
      <c r="W562" t="str">
        <f t="shared" ca="1" si="175"/>
        <v/>
      </c>
      <c r="X562" t="str">
        <f t="shared" ca="1" si="175"/>
        <v/>
      </c>
      <c r="Y562" t="str">
        <f t="shared" ca="1" si="175"/>
        <v/>
      </c>
      <c r="Z562" t="str">
        <f t="shared" ca="1" si="175"/>
        <v/>
      </c>
      <c r="AA562" t="str">
        <f t="shared" ca="1" si="175"/>
        <v/>
      </c>
      <c r="AB562" t="str">
        <f t="shared" ca="1" si="175"/>
        <v/>
      </c>
      <c r="AC562" t="str">
        <f t="shared" ca="1" si="175"/>
        <v/>
      </c>
      <c r="AD562" t="str">
        <f t="shared" ca="1" si="175"/>
        <v/>
      </c>
      <c r="AE562" t="str">
        <f t="shared" ca="1" si="175"/>
        <v/>
      </c>
      <c r="AF562" t="str">
        <f t="shared" ca="1" si="175"/>
        <v/>
      </c>
      <c r="AG562" t="str">
        <f t="shared" ca="1" si="175"/>
        <v/>
      </c>
      <c r="AH562" t="str">
        <f t="shared" ca="1" si="175"/>
        <v/>
      </c>
      <c r="AI562" t="str">
        <f t="shared" ca="1" si="175"/>
        <v/>
      </c>
      <c r="AJ562" t="str">
        <f t="shared" ca="1" si="175"/>
        <v/>
      </c>
      <c r="AK562" t="str">
        <f t="shared" ca="1" si="175"/>
        <v/>
      </c>
      <c r="AL562" t="str">
        <f t="shared" ca="1" si="175"/>
        <v/>
      </c>
      <c r="AM562" t="str">
        <f t="shared" ca="1" si="175"/>
        <v/>
      </c>
      <c r="AN562" t="str">
        <f t="shared" ca="1" si="175"/>
        <v/>
      </c>
      <c r="AO562" t="str">
        <f t="shared" ca="1" si="175"/>
        <v/>
      </c>
    </row>
    <row r="563" spans="2:41" x14ac:dyDescent="0.3">
      <c r="B563" t="str">
        <f t="shared" ref="B563:AN563" ca="1" si="176">IFERROR(SUBSTITUTE("worksheet.write('" &amp; CELL("address",B498) &amp; "','" &amp; _xlfn.FORMULATEXT(B498) &amp; "')","$",""),"")</f>
        <v/>
      </c>
      <c r="C563" t="str">
        <f t="shared" ca="1" si="176"/>
        <v/>
      </c>
      <c r="D563" t="str">
        <f t="shared" ref="D563:E563" ca="1" si="177">IF(OR(ISNUMBER(FIND("Max",IFERROR(SUBSTITUTE("worksheet.write('" &amp; CELL("address",D498) &amp; "','" &amp; _xlfn.FORMULATEXT(D498) &amp; "')","$",""),""))),ISNUMBER(FIND("Year",IFERROR(SUBSTITUTE("worksheet.write('" &amp; CELL("address",D498) &amp; "','" &amp; _xlfn.FORMULATEXT(D498) &amp; "')","$",""),""))),ISNUMBER(FIND("Min",IFERROR(SUBSTITUTE("worksheet.write('" &amp; CELL("address",D498) &amp; "','" &amp; _xlfn.FORMULATEXT(D498) &amp; "')","$",""),""))),ISNUMBER(FIND("Max",IFERROR(SUBSTITUTE("worksheet.write('" &amp; CELL("address",C498) &amp; "','" &amp; _xlfn.FORMULATEXT(C498) &amp; "')","$",""),""))),ISNUMBER(FIND("Year",IFERROR(SUBSTITUTE("worksheet.write('" &amp; CELL("address",C498) &amp; "','" &amp; _xlfn.FORMULATEXT(C498) &amp; "')","$",""),""))),ISNUMBER(FIND("Min",IFERROR(SUBSTITUTE("worksheet.write('" &amp; CELL("address",C498) &amp; "','" &amp; _xlfn.FORMULATEXT(C498) &amp; "')","$",""),"")))), IFERROR(SUBSTITUTE("worksheet.write('" &amp; CELL("address",D498) &amp; "','" &amp; _xlfn.FORMULATEXT(D498) &amp; "')","$",""),""),"")</f>
        <v/>
      </c>
      <c r="E563" t="str">
        <f t="shared" ca="1" si="177"/>
        <v/>
      </c>
      <c r="F563" t="str">
        <f t="shared" ref="F563:AO563" ca="1" si="178">IF(OR(ISNUMBER(FIND("Max",IFERROR(SUBSTITUTE("worksheet.write('" &amp; CELL("address",F498) &amp; "','" &amp; _xlfn.FORMULATEXT(F498) &amp; "')","$",""),""))),ISNUMBER(FIND("Year",IFERROR(SUBSTITUTE("worksheet.write('" &amp; CELL("address",F498) &amp; "','" &amp; _xlfn.FORMULATEXT(F498) &amp; "')","$",""),""))),ISNUMBER(FIND("Min",IFERROR(SUBSTITUTE("worksheet.write('" &amp; CELL("address",F498) &amp; "','" &amp; _xlfn.FORMULATEXT(F498) &amp; "')","$",""),""))),ISNUMBER(FIND("Max",IFERROR(SUBSTITUTE("worksheet.write('" &amp; CELL("address",E498) &amp; "','" &amp; _xlfn.FORMULATEXT(E498) &amp; "')","$",""),""))),ISNUMBER(FIND("Year",IFERROR(SUBSTITUTE("worksheet.write('" &amp; CELL("address",E498) &amp; "','" &amp; _xlfn.FORMULATEXT(E498) &amp; "')","$",""),""))),ISNUMBER(FIND("Min",IFERROR(SUBSTITUTE("worksheet.write('" &amp; CELL("address",E498) &amp; "','" &amp; _xlfn.FORMULATEXT(E498) &amp; "')","$",""),"")))), IFERROR(SUBSTITUTE("worksheet.write('" &amp; CELL("address",F498) &amp; "','" &amp; _xlfn.FORMULATEXT(F498) &amp; "')","$",""),""),"")</f>
        <v/>
      </c>
      <c r="G563" t="str">
        <f t="shared" ca="1" si="178"/>
        <v/>
      </c>
      <c r="H563" t="str">
        <f t="shared" ca="1" si="178"/>
        <v/>
      </c>
      <c r="I563" t="str">
        <f t="shared" ca="1" si="178"/>
        <v/>
      </c>
      <c r="J563" t="str">
        <f t="shared" ca="1" si="178"/>
        <v/>
      </c>
      <c r="K563" t="str">
        <f t="shared" ca="1" si="178"/>
        <v/>
      </c>
      <c r="L563" t="str">
        <f t="shared" ca="1" si="178"/>
        <v/>
      </c>
      <c r="M563" t="str">
        <f t="shared" ca="1" si="178"/>
        <v/>
      </c>
      <c r="N563" t="str">
        <f t="shared" ca="1" si="178"/>
        <v/>
      </c>
      <c r="O563" t="str">
        <f t="shared" ca="1" si="178"/>
        <v/>
      </c>
      <c r="P563" t="str">
        <f t="shared" ca="1" si="178"/>
        <v/>
      </c>
      <c r="Q563" t="str">
        <f t="shared" ca="1" si="178"/>
        <v/>
      </c>
      <c r="R563" t="str">
        <f t="shared" ca="1" si="178"/>
        <v/>
      </c>
      <c r="S563" t="str">
        <f t="shared" ca="1" si="178"/>
        <v/>
      </c>
      <c r="T563" t="str">
        <f t="shared" ca="1" si="178"/>
        <v/>
      </c>
      <c r="U563" t="str">
        <f t="shared" ca="1" si="178"/>
        <v/>
      </c>
      <c r="V563" t="str">
        <f t="shared" ca="1" si="178"/>
        <v/>
      </c>
      <c r="W563" t="str">
        <f t="shared" ca="1" si="178"/>
        <v/>
      </c>
      <c r="X563" t="str">
        <f t="shared" ca="1" si="178"/>
        <v/>
      </c>
      <c r="Y563" t="str">
        <f t="shared" ca="1" si="178"/>
        <v/>
      </c>
      <c r="Z563" t="str">
        <f t="shared" ca="1" si="178"/>
        <v/>
      </c>
      <c r="AA563" t="str">
        <f t="shared" ca="1" si="178"/>
        <v/>
      </c>
      <c r="AB563" t="str">
        <f t="shared" ca="1" si="178"/>
        <v/>
      </c>
      <c r="AC563" t="str">
        <f t="shared" ca="1" si="178"/>
        <v/>
      </c>
      <c r="AD563" t="str">
        <f t="shared" ca="1" si="178"/>
        <v/>
      </c>
      <c r="AE563" t="str">
        <f t="shared" ca="1" si="178"/>
        <v/>
      </c>
      <c r="AF563" t="str">
        <f t="shared" ca="1" si="178"/>
        <v/>
      </c>
      <c r="AG563" t="str">
        <f t="shared" ca="1" si="178"/>
        <v/>
      </c>
      <c r="AH563" t="str">
        <f t="shared" ca="1" si="178"/>
        <v/>
      </c>
      <c r="AI563" t="str">
        <f t="shared" ca="1" si="178"/>
        <v/>
      </c>
      <c r="AJ563" t="str">
        <f t="shared" ca="1" si="178"/>
        <v/>
      </c>
      <c r="AK563" t="str">
        <f t="shared" ca="1" si="178"/>
        <v/>
      </c>
      <c r="AL563" t="str">
        <f t="shared" ca="1" si="178"/>
        <v/>
      </c>
      <c r="AM563" t="str">
        <f t="shared" ca="1" si="178"/>
        <v/>
      </c>
      <c r="AN563" t="str">
        <f t="shared" ca="1" si="178"/>
        <v/>
      </c>
      <c r="AO563" t="str">
        <f t="shared" ca="1" si="178"/>
        <v/>
      </c>
    </row>
    <row r="564" spans="2:41" x14ac:dyDescent="0.3">
      <c r="B564" t="str">
        <f t="shared" ref="B564:AN564" ca="1" si="179">IFERROR(SUBSTITUTE("worksheet.write('" &amp; CELL("address",B499) &amp; "','" &amp; _xlfn.FORMULATEXT(B499) &amp; "')","$",""),"")</f>
        <v/>
      </c>
      <c r="C564" t="str">
        <f t="shared" ca="1" si="179"/>
        <v/>
      </c>
      <c r="D564" t="str">
        <f t="shared" ref="D564:E564" ca="1" si="180">IF(OR(ISNUMBER(FIND("Max",IFERROR(SUBSTITUTE("worksheet.write('" &amp; CELL("address",D499) &amp; "','" &amp; _xlfn.FORMULATEXT(D499) &amp; "')","$",""),""))),ISNUMBER(FIND("Year",IFERROR(SUBSTITUTE("worksheet.write('" &amp; CELL("address",D499) &amp; "','" &amp; _xlfn.FORMULATEXT(D499) &amp; "')","$",""),""))),ISNUMBER(FIND("Min",IFERROR(SUBSTITUTE("worksheet.write('" &amp; CELL("address",D499) &amp; "','" &amp; _xlfn.FORMULATEXT(D499) &amp; "')","$",""),""))),ISNUMBER(FIND("Max",IFERROR(SUBSTITUTE("worksheet.write('" &amp; CELL("address",C499) &amp; "','" &amp; _xlfn.FORMULATEXT(C499) &amp; "')","$",""),""))),ISNUMBER(FIND("Year",IFERROR(SUBSTITUTE("worksheet.write('" &amp; CELL("address",C499) &amp; "','" &amp; _xlfn.FORMULATEXT(C499) &amp; "')","$",""),""))),ISNUMBER(FIND("Min",IFERROR(SUBSTITUTE("worksheet.write('" &amp; CELL("address",C499) &amp; "','" &amp; _xlfn.FORMULATEXT(C499) &amp; "')","$",""),"")))), IFERROR(SUBSTITUTE("worksheet.write('" &amp; CELL("address",D499) &amp; "','" &amp; _xlfn.FORMULATEXT(D499) &amp; "')","$",""),""),"")</f>
        <v/>
      </c>
      <c r="E564" t="str">
        <f t="shared" ca="1" si="180"/>
        <v/>
      </c>
      <c r="F564" t="str">
        <f t="shared" ref="F564:AO564" ca="1" si="181">IF(OR(ISNUMBER(FIND("Max",IFERROR(SUBSTITUTE("worksheet.write('" &amp; CELL("address",F499) &amp; "','" &amp; _xlfn.FORMULATEXT(F499) &amp; "')","$",""),""))),ISNUMBER(FIND("Year",IFERROR(SUBSTITUTE("worksheet.write('" &amp; CELL("address",F499) &amp; "','" &amp; _xlfn.FORMULATEXT(F499) &amp; "')","$",""),""))),ISNUMBER(FIND("Min",IFERROR(SUBSTITUTE("worksheet.write('" &amp; CELL("address",F499) &amp; "','" &amp; _xlfn.FORMULATEXT(F499) &amp; "')","$",""),""))),ISNUMBER(FIND("Max",IFERROR(SUBSTITUTE("worksheet.write('" &amp; CELL("address",E499) &amp; "','" &amp; _xlfn.FORMULATEXT(E499) &amp; "')","$",""),""))),ISNUMBER(FIND("Year",IFERROR(SUBSTITUTE("worksheet.write('" &amp; CELL("address",E499) &amp; "','" &amp; _xlfn.FORMULATEXT(E499) &amp; "')","$",""),""))),ISNUMBER(FIND("Min",IFERROR(SUBSTITUTE("worksheet.write('" &amp; CELL("address",E499) &amp; "','" &amp; _xlfn.FORMULATEXT(E499) &amp; "')","$",""),"")))), IFERROR(SUBSTITUTE("worksheet.write('" &amp; CELL("address",F499) &amp; "','" &amp; _xlfn.FORMULATEXT(F499) &amp; "')","$",""),""),"")</f>
        <v/>
      </c>
      <c r="G564" t="str">
        <f t="shared" ca="1" si="181"/>
        <v/>
      </c>
      <c r="H564" t="str">
        <f t="shared" ca="1" si="181"/>
        <v/>
      </c>
      <c r="I564" t="str">
        <f t="shared" ca="1" si="181"/>
        <v/>
      </c>
      <c r="J564" t="str">
        <f t="shared" ca="1" si="181"/>
        <v/>
      </c>
      <c r="K564" t="str">
        <f t="shared" ca="1" si="181"/>
        <v/>
      </c>
      <c r="L564" t="str">
        <f t="shared" ca="1" si="181"/>
        <v/>
      </c>
      <c r="M564" t="str">
        <f t="shared" ca="1" si="181"/>
        <v/>
      </c>
      <c r="N564" t="str">
        <f t="shared" ca="1" si="181"/>
        <v/>
      </c>
      <c r="O564" t="str">
        <f t="shared" ca="1" si="181"/>
        <v/>
      </c>
      <c r="P564" t="str">
        <f t="shared" ca="1" si="181"/>
        <v/>
      </c>
      <c r="Q564" t="str">
        <f t="shared" ca="1" si="181"/>
        <v/>
      </c>
      <c r="R564" t="str">
        <f t="shared" ca="1" si="181"/>
        <v/>
      </c>
      <c r="S564" t="str">
        <f t="shared" ca="1" si="181"/>
        <v/>
      </c>
      <c r="T564" t="str">
        <f t="shared" ca="1" si="181"/>
        <v/>
      </c>
      <c r="U564" t="str">
        <f t="shared" ca="1" si="181"/>
        <v/>
      </c>
      <c r="V564" t="str">
        <f t="shared" ca="1" si="181"/>
        <v/>
      </c>
      <c r="W564" t="str">
        <f t="shared" ca="1" si="181"/>
        <v/>
      </c>
      <c r="X564" t="str">
        <f t="shared" ca="1" si="181"/>
        <v/>
      </c>
      <c r="Y564" t="str">
        <f t="shared" ca="1" si="181"/>
        <v/>
      </c>
      <c r="Z564" t="str">
        <f t="shared" ca="1" si="181"/>
        <v/>
      </c>
      <c r="AA564" t="str">
        <f t="shared" ca="1" si="181"/>
        <v/>
      </c>
      <c r="AB564" t="str">
        <f t="shared" ca="1" si="181"/>
        <v/>
      </c>
      <c r="AC564" t="str">
        <f t="shared" ca="1" si="181"/>
        <v/>
      </c>
      <c r="AD564" t="str">
        <f t="shared" ca="1" si="181"/>
        <v/>
      </c>
      <c r="AE564" t="str">
        <f t="shared" ca="1" si="181"/>
        <v/>
      </c>
      <c r="AF564" t="str">
        <f t="shared" ca="1" si="181"/>
        <v/>
      </c>
      <c r="AG564" t="str">
        <f t="shared" ca="1" si="181"/>
        <v/>
      </c>
      <c r="AH564" t="str">
        <f t="shared" ca="1" si="181"/>
        <v/>
      </c>
      <c r="AI564" t="str">
        <f t="shared" ca="1" si="181"/>
        <v/>
      </c>
      <c r="AJ564" t="str">
        <f t="shared" ca="1" si="181"/>
        <v/>
      </c>
      <c r="AK564" t="str">
        <f t="shared" ca="1" si="181"/>
        <v/>
      </c>
      <c r="AL564" t="str">
        <f t="shared" ca="1" si="181"/>
        <v/>
      </c>
      <c r="AM564" t="str">
        <f t="shared" ca="1" si="181"/>
        <v/>
      </c>
      <c r="AN564" t="str">
        <f t="shared" ca="1" si="181"/>
        <v/>
      </c>
      <c r="AO564" t="str">
        <f t="shared" ca="1" si="181"/>
        <v/>
      </c>
    </row>
    <row r="565" spans="2:41" x14ac:dyDescent="0.3">
      <c r="B565" t="str">
        <f t="shared" ref="B565:AN565" ca="1" si="182">IFERROR(SUBSTITUTE("worksheet.write('" &amp; CELL("address",B500) &amp; "','" &amp; _xlfn.FORMULATEXT(B500) &amp; "')","$",""),"")</f>
        <v/>
      </c>
      <c r="C565" t="str">
        <f t="shared" ca="1" si="182"/>
        <v/>
      </c>
      <c r="D565" t="str">
        <f t="shared" ref="D565:E565" ca="1" si="183">IF(OR(ISNUMBER(FIND("Max",IFERROR(SUBSTITUTE("worksheet.write('" &amp; CELL("address",D500) &amp; "','" &amp; _xlfn.FORMULATEXT(D500) &amp; "')","$",""),""))),ISNUMBER(FIND("Year",IFERROR(SUBSTITUTE("worksheet.write('" &amp; CELL("address",D500) &amp; "','" &amp; _xlfn.FORMULATEXT(D500) &amp; "')","$",""),""))),ISNUMBER(FIND("Min",IFERROR(SUBSTITUTE("worksheet.write('" &amp; CELL("address",D500) &amp; "','" &amp; _xlfn.FORMULATEXT(D500) &amp; "')","$",""),""))),ISNUMBER(FIND("Max",IFERROR(SUBSTITUTE("worksheet.write('" &amp; CELL("address",C500) &amp; "','" &amp; _xlfn.FORMULATEXT(C500) &amp; "')","$",""),""))),ISNUMBER(FIND("Year",IFERROR(SUBSTITUTE("worksheet.write('" &amp; CELL("address",C500) &amp; "','" &amp; _xlfn.FORMULATEXT(C500) &amp; "')","$",""),""))),ISNUMBER(FIND("Min",IFERROR(SUBSTITUTE("worksheet.write('" &amp; CELL("address",C500) &amp; "','" &amp; _xlfn.FORMULATEXT(C500) &amp; "')","$",""),"")))), IFERROR(SUBSTITUTE("worksheet.write('" &amp; CELL("address",D500) &amp; "','" &amp; _xlfn.FORMULATEXT(D500) &amp; "')","$",""),""),"")</f>
        <v/>
      </c>
      <c r="E565" t="str">
        <f t="shared" ca="1" si="183"/>
        <v/>
      </c>
      <c r="F565" t="str">
        <f t="shared" ref="F565:AO565" ca="1" si="184">IF(OR(ISNUMBER(FIND("Max",IFERROR(SUBSTITUTE("worksheet.write('" &amp; CELL("address",F500) &amp; "','" &amp; _xlfn.FORMULATEXT(F500) &amp; "')","$",""),""))),ISNUMBER(FIND("Year",IFERROR(SUBSTITUTE("worksheet.write('" &amp; CELL("address",F500) &amp; "','" &amp; _xlfn.FORMULATEXT(F500) &amp; "')","$",""),""))),ISNUMBER(FIND("Min",IFERROR(SUBSTITUTE("worksheet.write('" &amp; CELL("address",F500) &amp; "','" &amp; _xlfn.FORMULATEXT(F500) &amp; "')","$",""),""))),ISNUMBER(FIND("Max",IFERROR(SUBSTITUTE("worksheet.write('" &amp; CELL("address",E500) &amp; "','" &amp; _xlfn.FORMULATEXT(E500) &amp; "')","$",""),""))),ISNUMBER(FIND("Year",IFERROR(SUBSTITUTE("worksheet.write('" &amp; CELL("address",E500) &amp; "','" &amp; _xlfn.FORMULATEXT(E500) &amp; "')","$",""),""))),ISNUMBER(FIND("Min",IFERROR(SUBSTITUTE("worksheet.write('" &amp; CELL("address",E500) &amp; "','" &amp; _xlfn.FORMULATEXT(E500) &amp; "')","$",""),"")))), IFERROR(SUBSTITUTE("worksheet.write('" &amp; CELL("address",F500) &amp; "','" &amp; _xlfn.FORMULATEXT(F500) &amp; "')","$",""),""),"")</f>
        <v/>
      </c>
      <c r="G565" t="str">
        <f t="shared" ca="1" si="184"/>
        <v/>
      </c>
      <c r="H565" t="str">
        <f t="shared" ca="1" si="184"/>
        <v/>
      </c>
      <c r="I565" t="str">
        <f t="shared" ca="1" si="184"/>
        <v/>
      </c>
      <c r="J565" t="str">
        <f t="shared" ca="1" si="184"/>
        <v/>
      </c>
      <c r="K565" t="str">
        <f t="shared" ca="1" si="184"/>
        <v/>
      </c>
      <c r="L565" t="str">
        <f t="shared" ca="1" si="184"/>
        <v/>
      </c>
      <c r="M565" t="str">
        <f t="shared" ca="1" si="184"/>
        <v/>
      </c>
      <c r="N565" t="str">
        <f t="shared" ca="1" si="184"/>
        <v/>
      </c>
      <c r="O565" t="str">
        <f t="shared" ca="1" si="184"/>
        <v/>
      </c>
      <c r="P565" t="str">
        <f t="shared" ca="1" si="184"/>
        <v/>
      </c>
      <c r="Q565" t="str">
        <f t="shared" ca="1" si="184"/>
        <v/>
      </c>
      <c r="R565" t="str">
        <f t="shared" ca="1" si="184"/>
        <v/>
      </c>
      <c r="S565" t="str">
        <f t="shared" ca="1" si="184"/>
        <v/>
      </c>
      <c r="T565" t="str">
        <f t="shared" ca="1" si="184"/>
        <v/>
      </c>
      <c r="U565" t="str">
        <f t="shared" ca="1" si="184"/>
        <v/>
      </c>
      <c r="V565" t="str">
        <f t="shared" ca="1" si="184"/>
        <v/>
      </c>
      <c r="W565" t="str">
        <f t="shared" ca="1" si="184"/>
        <v/>
      </c>
      <c r="X565" t="str">
        <f t="shared" ca="1" si="184"/>
        <v>worksheet.write('X500','="Max " &amp; X497')</v>
      </c>
      <c r="Y565" t="str">
        <f t="shared" ca="1" si="184"/>
        <v>worksheet.write('Y500','=MAX(X499:AB499)')</v>
      </c>
      <c r="Z565" t="str">
        <f t="shared" ca="1" si="184"/>
        <v/>
      </c>
      <c r="AA565" t="str">
        <f t="shared" ca="1" si="184"/>
        <v/>
      </c>
      <c r="AB565" t="str">
        <f t="shared" ca="1" si="184"/>
        <v/>
      </c>
      <c r="AC565" t="str">
        <f t="shared" ca="1" si="184"/>
        <v/>
      </c>
      <c r="AD565" t="str">
        <f t="shared" ca="1" si="184"/>
        <v/>
      </c>
      <c r="AE565" t="str">
        <f t="shared" ca="1" si="184"/>
        <v/>
      </c>
      <c r="AF565" t="str">
        <f t="shared" ca="1" si="184"/>
        <v/>
      </c>
      <c r="AG565" t="str">
        <f t="shared" ca="1" si="184"/>
        <v/>
      </c>
      <c r="AH565" t="str">
        <f t="shared" ca="1" si="184"/>
        <v/>
      </c>
      <c r="AI565" t="str">
        <f t="shared" ca="1" si="184"/>
        <v/>
      </c>
      <c r="AJ565" t="str">
        <f t="shared" ca="1" si="184"/>
        <v/>
      </c>
      <c r="AK565" t="str">
        <f t="shared" ca="1" si="184"/>
        <v/>
      </c>
      <c r="AL565" t="str">
        <f t="shared" ca="1" si="184"/>
        <v/>
      </c>
      <c r="AM565" t="str">
        <f t="shared" ca="1" si="184"/>
        <v/>
      </c>
      <c r="AN565" t="str">
        <f t="shared" ca="1" si="184"/>
        <v/>
      </c>
      <c r="AO565" t="str">
        <f t="shared" ca="1" si="184"/>
        <v/>
      </c>
    </row>
    <row r="566" spans="2:41" x14ac:dyDescent="0.3">
      <c r="B566" t="str">
        <f t="shared" ref="B566:AN566" ca="1" si="185">IFERROR(SUBSTITUTE("worksheet.write('" &amp; CELL("address",B501) &amp; "','" &amp; _xlfn.FORMULATEXT(B501) &amp; "')","$",""),"")</f>
        <v/>
      </c>
      <c r="C566" t="str">
        <f t="shared" ca="1" si="185"/>
        <v/>
      </c>
      <c r="D566" t="str">
        <f t="shared" ref="D566:E566" ca="1" si="186">IF(OR(ISNUMBER(FIND("Max",IFERROR(SUBSTITUTE("worksheet.write('" &amp; CELL("address",D501) &amp; "','" &amp; _xlfn.FORMULATEXT(D501) &amp; "')","$",""),""))),ISNUMBER(FIND("Year",IFERROR(SUBSTITUTE("worksheet.write('" &amp; CELL("address",D501) &amp; "','" &amp; _xlfn.FORMULATEXT(D501) &amp; "')","$",""),""))),ISNUMBER(FIND("Min",IFERROR(SUBSTITUTE("worksheet.write('" &amp; CELL("address",D501) &amp; "','" &amp; _xlfn.FORMULATEXT(D501) &amp; "')","$",""),""))),ISNUMBER(FIND("Max",IFERROR(SUBSTITUTE("worksheet.write('" &amp; CELL("address",C501) &amp; "','" &amp; _xlfn.FORMULATEXT(C501) &amp; "')","$",""),""))),ISNUMBER(FIND("Year",IFERROR(SUBSTITUTE("worksheet.write('" &amp; CELL("address",C501) &amp; "','" &amp; _xlfn.FORMULATEXT(C501) &amp; "')","$",""),""))),ISNUMBER(FIND("Min",IFERROR(SUBSTITUTE("worksheet.write('" &amp; CELL("address",C501) &amp; "','" &amp; _xlfn.FORMULATEXT(C501) &amp; "')","$",""),"")))), IFERROR(SUBSTITUTE("worksheet.write('" &amp; CELL("address",D501) &amp; "','" &amp; _xlfn.FORMULATEXT(D501) &amp; "')","$",""),""),"")</f>
        <v/>
      </c>
      <c r="E566" t="str">
        <f t="shared" ca="1" si="186"/>
        <v/>
      </c>
      <c r="F566" t="str">
        <f t="shared" ref="F566:AO566" ca="1" si="187">IF(OR(ISNUMBER(FIND("Max",IFERROR(SUBSTITUTE("worksheet.write('" &amp; CELL("address",F501) &amp; "','" &amp; _xlfn.FORMULATEXT(F501) &amp; "')","$",""),""))),ISNUMBER(FIND("Year",IFERROR(SUBSTITUTE("worksheet.write('" &amp; CELL("address",F501) &amp; "','" &amp; _xlfn.FORMULATEXT(F501) &amp; "')","$",""),""))),ISNUMBER(FIND("Min",IFERROR(SUBSTITUTE("worksheet.write('" &amp; CELL("address",F501) &amp; "','" &amp; _xlfn.FORMULATEXT(F501) &amp; "')","$",""),""))),ISNUMBER(FIND("Max",IFERROR(SUBSTITUTE("worksheet.write('" &amp; CELL("address",E501) &amp; "','" &amp; _xlfn.FORMULATEXT(E501) &amp; "')","$",""),""))),ISNUMBER(FIND("Year",IFERROR(SUBSTITUTE("worksheet.write('" &amp; CELL("address",E501) &amp; "','" &amp; _xlfn.FORMULATEXT(E501) &amp; "')","$",""),""))),ISNUMBER(FIND("Min",IFERROR(SUBSTITUTE("worksheet.write('" &amp; CELL("address",E501) &amp; "','" &amp; _xlfn.FORMULATEXT(E501) &amp; "')","$",""),"")))), IFERROR(SUBSTITUTE("worksheet.write('" &amp; CELL("address",F501) &amp; "','" &amp; _xlfn.FORMULATEXT(F501) &amp; "')","$",""),""),"")</f>
        <v/>
      </c>
      <c r="G566" t="str">
        <f t="shared" ca="1" si="187"/>
        <v/>
      </c>
      <c r="H566" t="str">
        <f t="shared" ca="1" si="187"/>
        <v/>
      </c>
      <c r="I566" t="str">
        <f t="shared" ca="1" si="187"/>
        <v/>
      </c>
      <c r="J566" t="str">
        <f t="shared" ca="1" si="187"/>
        <v/>
      </c>
      <c r="K566" t="str">
        <f t="shared" ca="1" si="187"/>
        <v/>
      </c>
      <c r="L566" t="str">
        <f t="shared" ca="1" si="187"/>
        <v/>
      </c>
      <c r="M566" t="str">
        <f t="shared" ca="1" si="187"/>
        <v/>
      </c>
      <c r="N566" t="str">
        <f t="shared" ca="1" si="187"/>
        <v/>
      </c>
      <c r="O566" t="str">
        <f t="shared" ca="1" si="187"/>
        <v/>
      </c>
      <c r="P566" t="str">
        <f t="shared" ca="1" si="187"/>
        <v/>
      </c>
      <c r="Q566" t="str">
        <f t="shared" ca="1" si="187"/>
        <v/>
      </c>
      <c r="R566" t="str">
        <f t="shared" ca="1" si="187"/>
        <v/>
      </c>
      <c r="S566" t="str">
        <f t="shared" ca="1" si="187"/>
        <v/>
      </c>
      <c r="T566" t="str">
        <f t="shared" ca="1" si="187"/>
        <v/>
      </c>
      <c r="U566" t="str">
        <f t="shared" ca="1" si="187"/>
        <v/>
      </c>
      <c r="V566" t="str">
        <f t="shared" ca="1" si="187"/>
        <v/>
      </c>
      <c r="W566" t="str">
        <f t="shared" ca="1" si="187"/>
        <v/>
      </c>
      <c r="X566" t="str">
        <f t="shared" ca="1" si="187"/>
        <v>worksheet.write('X501','=X500 &amp; " Year"')</v>
      </c>
      <c r="Y566" t="str">
        <f t="shared" ca="1" si="187"/>
        <v>worksheet.write('Y501','=VALUE(X498)+MATCH(Y500,X499:AB499,0)-1')</v>
      </c>
      <c r="Z566" t="str">
        <f t="shared" ca="1" si="187"/>
        <v/>
      </c>
      <c r="AA566" t="str">
        <f t="shared" ca="1" si="187"/>
        <v/>
      </c>
      <c r="AB566" t="str">
        <f t="shared" ca="1" si="187"/>
        <v/>
      </c>
      <c r="AC566" t="str">
        <f t="shared" ca="1" si="187"/>
        <v/>
      </c>
      <c r="AD566" t="str">
        <f t="shared" ca="1" si="187"/>
        <v/>
      </c>
      <c r="AE566" t="str">
        <f t="shared" ca="1" si="187"/>
        <v/>
      </c>
      <c r="AF566" t="str">
        <f t="shared" ca="1" si="187"/>
        <v/>
      </c>
      <c r="AG566" t="str">
        <f t="shared" ca="1" si="187"/>
        <v/>
      </c>
      <c r="AH566" t="str">
        <f t="shared" ca="1" si="187"/>
        <v/>
      </c>
      <c r="AI566" t="str">
        <f t="shared" ca="1" si="187"/>
        <v/>
      </c>
      <c r="AJ566" t="str">
        <f t="shared" ca="1" si="187"/>
        <v/>
      </c>
      <c r="AK566" t="str">
        <f t="shared" ca="1" si="187"/>
        <v>worksheet.write('AK501','="Max " &amp; AK498')</v>
      </c>
      <c r="AL566" t="str">
        <f t="shared" ca="1" si="187"/>
        <v>worksheet.write('AL501','=MAX(AK500:AN500)')</v>
      </c>
      <c r="AM566" t="str">
        <f t="shared" ca="1" si="187"/>
        <v/>
      </c>
      <c r="AN566" t="str">
        <f t="shared" ca="1" si="187"/>
        <v/>
      </c>
      <c r="AO566" t="str">
        <f t="shared" ca="1" si="187"/>
        <v/>
      </c>
    </row>
    <row r="567" spans="2:41" x14ac:dyDescent="0.3">
      <c r="B567" t="str">
        <f t="shared" ref="B567:AN567" ca="1" si="188">IFERROR(SUBSTITUTE("worksheet.write('" &amp; CELL("address",B502) &amp; "','" &amp; _xlfn.FORMULATEXT(B502) &amp; "')","$",""),"")</f>
        <v/>
      </c>
      <c r="C567" t="str">
        <f t="shared" ca="1" si="188"/>
        <v/>
      </c>
      <c r="D567" t="str">
        <f ca="1">IF(OR(ISNUMBER(FIND("Max",IFERROR(SUBSTITUTE("worksheet.write('" &amp; CELL("address",D502) &amp; "','" &amp; _xlfn.FORMULATEXT(D502) &amp; "')","$",""),""))),ISNUMBER(FIND("Year",IFERROR(SUBSTITUTE("worksheet.write('" &amp; CELL("address",D502) &amp; "','" &amp; _xlfn.FORMULATEXT(D502) &amp; "')","$",""),""))),ISNUMBER(FIND("Min",IFERROR(SUBSTITUTE("worksheet.write('" &amp; CELL("address",D502) &amp; "','" &amp; _xlfn.FORMULATEXT(D502) &amp; "')","$",""),""))),ISNUMBER(FIND("Max",IFERROR(SUBSTITUTE("worksheet.write('" &amp; CELL("address",C502) &amp; "','" &amp; _xlfn.FORMULATEXT(C502) &amp; "')","$",""),""))),ISNUMBER(FIND("Year",IFERROR(SUBSTITUTE("worksheet.write('" &amp; CELL("address",C502) &amp; "','" &amp; _xlfn.FORMULATEXT(C502) &amp; "')","$",""),""))),ISNUMBER(FIND("Min",IFERROR(SUBSTITUTE("worksheet.write('" &amp; CELL("address",C502) &amp; "','" &amp; _xlfn.FORMULATEXT(C502) &amp; "')","$",""),"")))), IFERROR(SUBSTITUTE("worksheet.write('" &amp; CELL("address",D502) &amp; "','" &amp; _xlfn.FORMULATEXT(D502) &amp; "')","$",""),""),"")</f>
        <v/>
      </c>
      <c r="E567" t="str">
        <f ca="1">IF(OR(ISNUMBER(FIND("Max",IFERROR(SUBSTITUTE("worksheet.write('" &amp; CELL("address",E502) &amp; "','" &amp; _xlfn.FORMULATEXT(E502) &amp; "')","$",""),""))),ISNUMBER(FIND("Year",IFERROR(SUBSTITUTE("worksheet.write('" &amp; CELL("address",E502) &amp; "','" &amp; _xlfn.FORMULATEXT(E502) &amp; "')","$",""),""))),ISNUMBER(FIND("Min",IFERROR(SUBSTITUTE("worksheet.write('" &amp; CELL("address",E502) &amp; "','" &amp; _xlfn.FORMULATEXT(E502) &amp; "')","$",""),""))),ISNUMBER(FIND("Max",IFERROR(SUBSTITUTE("worksheet.write('" &amp; CELL("address",D502) &amp; "','" &amp; _xlfn.FORMULATEXT(D502) &amp; "')","$",""),""))),ISNUMBER(FIND("Year",IFERROR(SUBSTITUTE("worksheet.write('" &amp; CELL("address",D502) &amp; "','" &amp; _xlfn.FORMULATEXT(D502) &amp; "')","$",""),""))),ISNUMBER(FIND("Min",IFERROR(SUBSTITUTE("worksheet.write('" &amp; CELL("address",D502) &amp; "','" &amp; _xlfn.FORMULATEXT(D502) &amp; "')","$",""),"")))), IFERROR(SUBSTITUTE("worksheet.write('" &amp; CELL("address",E502) &amp; "','" &amp; _xlfn.FORMULATEXT(E502) &amp; "')","$",""),""),"")</f>
        <v/>
      </c>
      <c r="F567" t="str">
        <f t="shared" ref="F567:AO567" ca="1" si="189">IF(OR(ISNUMBER(FIND("Max",IFERROR(SUBSTITUTE("worksheet.write('" &amp; CELL("address",F502) &amp; "','" &amp; _xlfn.FORMULATEXT(F502) &amp; "')","$",""),""))),ISNUMBER(FIND("Year",IFERROR(SUBSTITUTE("worksheet.write('" &amp; CELL("address",F502) &amp; "','" &amp; _xlfn.FORMULATEXT(F502) &amp; "')","$",""),""))),ISNUMBER(FIND("Min",IFERROR(SUBSTITUTE("worksheet.write('" &amp; CELL("address",F502) &amp; "','" &amp; _xlfn.FORMULATEXT(F502) &amp; "')","$",""),""))),ISNUMBER(FIND("Max",IFERROR(SUBSTITUTE("worksheet.write('" &amp; CELL("address",E502) &amp; "','" &amp; _xlfn.FORMULATEXT(E502) &amp; "')","$",""),""))),ISNUMBER(FIND("Year",IFERROR(SUBSTITUTE("worksheet.write('" &amp; CELL("address",E502) &amp; "','" &amp; _xlfn.FORMULATEXT(E502) &amp; "')","$",""),""))),ISNUMBER(FIND("Min",IFERROR(SUBSTITUTE("worksheet.write('" &amp; CELL("address",E502) &amp; "','" &amp; _xlfn.FORMULATEXT(E502) &amp; "')","$",""),"")))), IFERROR(SUBSTITUTE("worksheet.write('" &amp; CELL("address",F502) &amp; "','" &amp; _xlfn.FORMULATEXT(F502) &amp; "')","$",""),""),"")</f>
        <v/>
      </c>
      <c r="G567" t="str">
        <f t="shared" ca="1" si="189"/>
        <v/>
      </c>
      <c r="H567" t="str">
        <f t="shared" ca="1" si="189"/>
        <v/>
      </c>
      <c r="I567" t="str">
        <f t="shared" ca="1" si="189"/>
        <v/>
      </c>
      <c r="J567" t="str">
        <f t="shared" ca="1" si="189"/>
        <v/>
      </c>
      <c r="K567" t="str">
        <f t="shared" ca="1" si="189"/>
        <v/>
      </c>
      <c r="L567" t="str">
        <f t="shared" ca="1" si="189"/>
        <v/>
      </c>
      <c r="M567" t="str">
        <f t="shared" ca="1" si="189"/>
        <v/>
      </c>
      <c r="N567" t="str">
        <f t="shared" ca="1" si="189"/>
        <v/>
      </c>
      <c r="O567" t="str">
        <f t="shared" ca="1" si="189"/>
        <v/>
      </c>
      <c r="P567" t="str">
        <f t="shared" ca="1" si="189"/>
        <v/>
      </c>
      <c r="Q567" t="str">
        <f t="shared" ca="1" si="189"/>
        <v/>
      </c>
      <c r="R567" t="str">
        <f t="shared" ca="1" si="189"/>
        <v/>
      </c>
      <c r="S567" t="str">
        <f t="shared" ca="1" si="189"/>
        <v/>
      </c>
      <c r="T567" t="str">
        <f t="shared" ca="1" si="189"/>
        <v/>
      </c>
      <c r="U567" t="str">
        <f t="shared" ca="1" si="189"/>
        <v/>
      </c>
      <c r="V567" t="str">
        <f t="shared" ca="1" si="189"/>
        <v/>
      </c>
      <c r="W567" t="str">
        <f t="shared" ca="1" si="189"/>
        <v/>
      </c>
      <c r="X567" t="str">
        <f t="shared" ca="1" si="189"/>
        <v>worksheet.write('X502','="Min " &amp; X497')</v>
      </c>
      <c r="Y567" t="str">
        <f t="shared" ca="1" si="189"/>
        <v>worksheet.write('Y502','=MIN(X499:AB499)')</v>
      </c>
      <c r="Z567" t="str">
        <f t="shared" ca="1" si="189"/>
        <v/>
      </c>
      <c r="AA567" t="str">
        <f t="shared" ca="1" si="189"/>
        <v/>
      </c>
      <c r="AB567" t="str">
        <f t="shared" ca="1" si="189"/>
        <v/>
      </c>
      <c r="AC567" t="str">
        <f t="shared" ca="1" si="189"/>
        <v/>
      </c>
      <c r="AD567" t="str">
        <f t="shared" ca="1" si="189"/>
        <v/>
      </c>
      <c r="AE567" t="str">
        <f t="shared" ca="1" si="189"/>
        <v/>
      </c>
      <c r="AF567" t="str">
        <f t="shared" ca="1" si="189"/>
        <v/>
      </c>
      <c r="AG567" t="str">
        <f t="shared" ca="1" si="189"/>
        <v/>
      </c>
      <c r="AH567" t="str">
        <f t="shared" ca="1" si="189"/>
        <v/>
      </c>
      <c r="AI567" t="str">
        <f t="shared" ca="1" si="189"/>
        <v/>
      </c>
      <c r="AJ567" t="str">
        <f t="shared" ca="1" si="189"/>
        <v/>
      </c>
      <c r="AK567" t="str">
        <f t="shared" ca="1" si="189"/>
        <v>worksheet.write('AK502','=AK501 &amp; " Year"')</v>
      </c>
      <c r="AL567" t="str">
        <f t="shared" ca="1" si="189"/>
        <v>worksheet.write('AL502','=IF(MATCH(AL501,AK500:AN500,0)=1,AK499,IF(MATCH(AL501,AK500:AN500,0)=2,AL499,IF(MATCH(AL501,AK500:AN500,0)=3,AM499,AN499)))')</v>
      </c>
      <c r="AM567" t="str">
        <f t="shared" ca="1" si="189"/>
        <v/>
      </c>
      <c r="AN567" t="str">
        <f t="shared" ca="1" si="189"/>
        <v/>
      </c>
      <c r="AO567" t="str">
        <f t="shared" ca="1" si="189"/>
        <v/>
      </c>
    </row>
    <row r="568" spans="2:41" x14ac:dyDescent="0.3">
      <c r="B568" t="str">
        <f t="shared" ref="B568:AN568" ca="1" si="190">IFERROR(SUBSTITUTE("worksheet.write('" &amp; CELL("address",B503) &amp; "','" &amp; _xlfn.FORMULATEXT(B503) &amp; "')","$",""),"")</f>
        <v/>
      </c>
      <c r="C568" t="str">
        <f t="shared" ca="1" si="190"/>
        <v/>
      </c>
      <c r="D568" t="str">
        <f t="shared" ref="D568:E568" ca="1" si="191">IF(OR(ISNUMBER(FIND("Max",IFERROR(SUBSTITUTE("worksheet.write('" &amp; CELL("address",D503) &amp; "','" &amp; _xlfn.FORMULATEXT(D503) &amp; "')","$",""),""))),ISNUMBER(FIND("Year",IFERROR(SUBSTITUTE("worksheet.write('" &amp; CELL("address",D503) &amp; "','" &amp; _xlfn.FORMULATEXT(D503) &amp; "')","$",""),""))),ISNUMBER(FIND("Min",IFERROR(SUBSTITUTE("worksheet.write('" &amp; CELL("address",D503) &amp; "','" &amp; _xlfn.FORMULATEXT(D503) &amp; "')","$",""),""))),ISNUMBER(FIND("Max",IFERROR(SUBSTITUTE("worksheet.write('" &amp; CELL("address",C503) &amp; "','" &amp; _xlfn.FORMULATEXT(C503) &amp; "')","$",""),""))),ISNUMBER(FIND("Year",IFERROR(SUBSTITUTE("worksheet.write('" &amp; CELL("address",C503) &amp; "','" &amp; _xlfn.FORMULATEXT(C503) &amp; "')","$",""),""))),ISNUMBER(FIND("Min",IFERROR(SUBSTITUTE("worksheet.write('" &amp; CELL("address",C503) &amp; "','" &amp; _xlfn.FORMULATEXT(C503) &amp; "')","$",""),"")))), IFERROR(SUBSTITUTE("worksheet.write('" &amp; CELL("address",D503) &amp; "','" &amp; _xlfn.FORMULATEXT(D503) &amp; "')","$",""),""),"")</f>
        <v/>
      </c>
      <c r="E568" t="str">
        <f t="shared" ca="1" si="191"/>
        <v/>
      </c>
      <c r="F568" t="str">
        <f t="shared" ref="F568:AO568" ca="1" si="192">IF(OR(ISNUMBER(FIND("Max",IFERROR(SUBSTITUTE("worksheet.write('" &amp; CELL("address",F503) &amp; "','" &amp; _xlfn.FORMULATEXT(F503) &amp; "')","$",""),""))),ISNUMBER(FIND("Year",IFERROR(SUBSTITUTE("worksheet.write('" &amp; CELL("address",F503) &amp; "','" &amp; _xlfn.FORMULATEXT(F503) &amp; "')","$",""),""))),ISNUMBER(FIND("Min",IFERROR(SUBSTITUTE("worksheet.write('" &amp; CELL("address",F503) &amp; "','" &amp; _xlfn.FORMULATEXT(F503) &amp; "')","$",""),""))),ISNUMBER(FIND("Max",IFERROR(SUBSTITUTE("worksheet.write('" &amp; CELL("address",E503) &amp; "','" &amp; _xlfn.FORMULATEXT(E503) &amp; "')","$",""),""))),ISNUMBER(FIND("Year",IFERROR(SUBSTITUTE("worksheet.write('" &amp; CELL("address",E503) &amp; "','" &amp; _xlfn.FORMULATEXT(E503) &amp; "')","$",""),""))),ISNUMBER(FIND("Min",IFERROR(SUBSTITUTE("worksheet.write('" &amp; CELL("address",E503) &amp; "','" &amp; _xlfn.FORMULATEXT(E503) &amp; "')","$",""),"")))), IFERROR(SUBSTITUTE("worksheet.write('" &amp; CELL("address",F503) &amp; "','" &amp; _xlfn.FORMULATEXT(F503) &amp; "')","$",""),""),"")</f>
        <v/>
      </c>
      <c r="G568" t="str">
        <f t="shared" ca="1" si="192"/>
        <v/>
      </c>
      <c r="H568" t="str">
        <f t="shared" ca="1" si="192"/>
        <v/>
      </c>
      <c r="I568" t="str">
        <f t="shared" ca="1" si="192"/>
        <v/>
      </c>
      <c r="J568" t="str">
        <f t="shared" ca="1" si="192"/>
        <v/>
      </c>
      <c r="K568" t="str">
        <f t="shared" ca="1" si="192"/>
        <v/>
      </c>
      <c r="L568" t="str">
        <f t="shared" ca="1" si="192"/>
        <v/>
      </c>
      <c r="M568" t="str">
        <f t="shared" ca="1" si="192"/>
        <v/>
      </c>
      <c r="N568" t="str">
        <f t="shared" ca="1" si="192"/>
        <v/>
      </c>
      <c r="O568" t="str">
        <f t="shared" ca="1" si="192"/>
        <v/>
      </c>
      <c r="P568" t="str">
        <f t="shared" ca="1" si="192"/>
        <v/>
      </c>
      <c r="Q568" t="str">
        <f t="shared" ca="1" si="192"/>
        <v/>
      </c>
      <c r="R568" t="str">
        <f t="shared" ca="1" si="192"/>
        <v/>
      </c>
      <c r="S568" t="str">
        <f t="shared" ca="1" si="192"/>
        <v/>
      </c>
      <c r="T568" t="str">
        <f t="shared" ca="1" si="192"/>
        <v/>
      </c>
      <c r="U568" t="str">
        <f t="shared" ca="1" si="192"/>
        <v/>
      </c>
      <c r="V568" t="str">
        <f t="shared" ca="1" si="192"/>
        <v/>
      </c>
      <c r="W568" t="str">
        <f t="shared" ca="1" si="192"/>
        <v/>
      </c>
      <c r="X568" t="str">
        <f t="shared" ca="1" si="192"/>
        <v>worksheet.write('X503','=X502 &amp; " Year"')</v>
      </c>
      <c r="Y568" t="str">
        <f t="shared" ca="1" si="192"/>
        <v>worksheet.write('Y503','=VALUE(X498)+MATCH(Y502,X499:AB499,0)-1')</v>
      </c>
      <c r="Z568" t="str">
        <f t="shared" ca="1" si="192"/>
        <v/>
      </c>
      <c r="AA568" t="str">
        <f t="shared" ca="1" si="192"/>
        <v/>
      </c>
      <c r="AB568" t="str">
        <f t="shared" ca="1" si="192"/>
        <v/>
      </c>
      <c r="AC568" t="str">
        <f t="shared" ca="1" si="192"/>
        <v/>
      </c>
      <c r="AD568" t="str">
        <f t="shared" ca="1" si="192"/>
        <v/>
      </c>
      <c r="AE568" t="str">
        <f t="shared" ca="1" si="192"/>
        <v/>
      </c>
      <c r="AF568" t="str">
        <f t="shared" ca="1" si="192"/>
        <v/>
      </c>
      <c r="AG568" t="str">
        <f t="shared" ca="1" si="192"/>
        <v/>
      </c>
      <c r="AH568" t="str">
        <f t="shared" ca="1" si="192"/>
        <v/>
      </c>
      <c r="AI568" t="str">
        <f t="shared" ca="1" si="192"/>
        <v/>
      </c>
      <c r="AJ568" t="str">
        <f t="shared" ca="1" si="192"/>
        <v/>
      </c>
      <c r="AK568" t="str">
        <f t="shared" ca="1" si="192"/>
        <v>worksheet.write('AK503','="Min " &amp; AK498')</v>
      </c>
      <c r="AL568" t="str">
        <f t="shared" ca="1" si="192"/>
        <v>worksheet.write('AL503','=MIN(AK500:AN500)')</v>
      </c>
      <c r="AM568" t="str">
        <f t="shared" ca="1" si="192"/>
        <v/>
      </c>
      <c r="AN568" t="str">
        <f t="shared" ca="1" si="192"/>
        <v/>
      </c>
      <c r="AO568" t="str">
        <f t="shared" ca="1" si="192"/>
        <v/>
      </c>
    </row>
    <row r="569" spans="2:41" x14ac:dyDescent="0.3">
      <c r="B569" t="str">
        <f t="shared" ref="B569:AN569" ca="1" si="193">IFERROR(SUBSTITUTE("worksheet.write('" &amp; CELL("address",B504) &amp; "','" &amp; _xlfn.FORMULATEXT(B504) &amp; "')","$",""),"")</f>
        <v/>
      </c>
      <c r="C569" t="str">
        <f t="shared" ca="1" si="193"/>
        <v/>
      </c>
      <c r="D569" t="str">
        <f t="shared" ref="D569:E569" ca="1" si="194">IF(OR(ISNUMBER(FIND("Max",IFERROR(SUBSTITUTE("worksheet.write('" &amp; CELL("address",D504) &amp; "','" &amp; _xlfn.FORMULATEXT(D504) &amp; "')","$",""),""))),ISNUMBER(FIND("Year",IFERROR(SUBSTITUTE("worksheet.write('" &amp; CELL("address",D504) &amp; "','" &amp; _xlfn.FORMULATEXT(D504) &amp; "')","$",""),""))),ISNUMBER(FIND("Min",IFERROR(SUBSTITUTE("worksheet.write('" &amp; CELL("address",D504) &amp; "','" &amp; _xlfn.FORMULATEXT(D504) &amp; "')","$",""),""))),ISNUMBER(FIND("Max",IFERROR(SUBSTITUTE("worksheet.write('" &amp; CELL("address",C504) &amp; "','" &amp; _xlfn.FORMULATEXT(C504) &amp; "')","$",""),""))),ISNUMBER(FIND("Year",IFERROR(SUBSTITUTE("worksheet.write('" &amp; CELL("address",C504) &amp; "','" &amp; _xlfn.FORMULATEXT(C504) &amp; "')","$",""),""))),ISNUMBER(FIND("Min",IFERROR(SUBSTITUTE("worksheet.write('" &amp; CELL("address",C504) &amp; "','" &amp; _xlfn.FORMULATEXT(C504) &amp; "')","$",""),"")))), IFERROR(SUBSTITUTE("worksheet.write('" &amp; CELL("address",D504) &amp; "','" &amp; _xlfn.FORMULATEXT(D504) &amp; "')","$",""),""),"")</f>
        <v/>
      </c>
      <c r="E569" t="str">
        <f t="shared" ca="1" si="194"/>
        <v/>
      </c>
      <c r="F569" t="str">
        <f t="shared" ref="F569:AO569" ca="1" si="195">IF(OR(ISNUMBER(FIND("Max",IFERROR(SUBSTITUTE("worksheet.write('" &amp; CELL("address",F504) &amp; "','" &amp; _xlfn.FORMULATEXT(F504) &amp; "')","$",""),""))),ISNUMBER(FIND("Year",IFERROR(SUBSTITUTE("worksheet.write('" &amp; CELL("address",F504) &amp; "','" &amp; _xlfn.FORMULATEXT(F504) &amp; "')","$",""),""))),ISNUMBER(FIND("Min",IFERROR(SUBSTITUTE("worksheet.write('" &amp; CELL("address",F504) &amp; "','" &amp; _xlfn.FORMULATEXT(F504) &amp; "')","$",""),""))),ISNUMBER(FIND("Max",IFERROR(SUBSTITUTE("worksheet.write('" &amp; CELL("address",E504) &amp; "','" &amp; _xlfn.FORMULATEXT(E504) &amp; "')","$",""),""))),ISNUMBER(FIND("Year",IFERROR(SUBSTITUTE("worksheet.write('" &amp; CELL("address",E504) &amp; "','" &amp; _xlfn.FORMULATEXT(E504) &amp; "')","$",""),""))),ISNUMBER(FIND("Min",IFERROR(SUBSTITUTE("worksheet.write('" &amp; CELL("address",E504) &amp; "','" &amp; _xlfn.FORMULATEXT(E504) &amp; "')","$",""),"")))), IFERROR(SUBSTITUTE("worksheet.write('" &amp; CELL("address",F504) &amp; "','" &amp; _xlfn.FORMULATEXT(F504) &amp; "')","$",""),""),"")</f>
        <v/>
      </c>
      <c r="G569" t="str">
        <f t="shared" ca="1" si="195"/>
        <v/>
      </c>
      <c r="H569" t="str">
        <f t="shared" ca="1" si="195"/>
        <v/>
      </c>
      <c r="I569" t="str">
        <f t="shared" ca="1" si="195"/>
        <v/>
      </c>
      <c r="J569" t="str">
        <f t="shared" ca="1" si="195"/>
        <v/>
      </c>
      <c r="K569" t="str">
        <f t="shared" ca="1" si="195"/>
        <v/>
      </c>
      <c r="L569" t="str">
        <f t="shared" ca="1" si="195"/>
        <v/>
      </c>
      <c r="M569" t="str">
        <f t="shared" ca="1" si="195"/>
        <v/>
      </c>
      <c r="N569" t="str">
        <f t="shared" ca="1" si="195"/>
        <v/>
      </c>
      <c r="O569" t="str">
        <f t="shared" ca="1" si="195"/>
        <v/>
      </c>
      <c r="P569" t="str">
        <f t="shared" ca="1" si="195"/>
        <v/>
      </c>
      <c r="Q569" t="str">
        <f t="shared" ca="1" si="195"/>
        <v/>
      </c>
      <c r="R569" t="str">
        <f t="shared" ca="1" si="195"/>
        <v/>
      </c>
      <c r="S569" t="str">
        <f t="shared" ca="1" si="195"/>
        <v/>
      </c>
      <c r="T569" t="str">
        <f t="shared" ca="1" si="195"/>
        <v/>
      </c>
      <c r="U569" t="str">
        <f t="shared" ca="1" si="195"/>
        <v/>
      </c>
      <c r="V569" t="str">
        <f t="shared" ca="1" si="195"/>
        <v/>
      </c>
      <c r="W569" t="str">
        <f t="shared" ca="1" si="195"/>
        <v/>
      </c>
      <c r="X569" t="str">
        <f t="shared" ca="1" si="195"/>
        <v/>
      </c>
      <c r="Y569" t="str">
        <f t="shared" ca="1" si="195"/>
        <v/>
      </c>
      <c r="Z569" t="str">
        <f t="shared" ca="1" si="195"/>
        <v/>
      </c>
      <c r="AA569" t="str">
        <f t="shared" ca="1" si="195"/>
        <v/>
      </c>
      <c r="AB569" t="str">
        <f t="shared" ca="1" si="195"/>
        <v/>
      </c>
      <c r="AC569" t="str">
        <f t="shared" ca="1" si="195"/>
        <v/>
      </c>
      <c r="AD569" t="str">
        <f t="shared" ca="1" si="195"/>
        <v/>
      </c>
      <c r="AE569" t="str">
        <f t="shared" ca="1" si="195"/>
        <v/>
      </c>
      <c r="AF569" t="str">
        <f t="shared" ca="1" si="195"/>
        <v/>
      </c>
      <c r="AG569" t="str">
        <f t="shared" ca="1" si="195"/>
        <v/>
      </c>
      <c r="AH569" t="str">
        <f t="shared" ca="1" si="195"/>
        <v/>
      </c>
      <c r="AI569" t="str">
        <f t="shared" ca="1" si="195"/>
        <v/>
      </c>
      <c r="AJ569" t="str">
        <f t="shared" ca="1" si="195"/>
        <v/>
      </c>
      <c r="AK569" t="str">
        <f t="shared" ca="1" si="195"/>
        <v>worksheet.write('AK504','=AK503 &amp; " Year"')</v>
      </c>
      <c r="AL569" t="str">
        <f t="shared" ca="1" si="195"/>
        <v>worksheet.write('AL504','=IF(MATCH(AL503,AK500:AN500,0)=1,AK499,IF(MATCH(AL503,AK500:AN500,0)=2,AL499,IF(MATCH(AL503,AK500:AN500,0)=3,AM499,AN499)))')</v>
      </c>
      <c r="AM569" t="str">
        <f t="shared" ca="1" si="195"/>
        <v/>
      </c>
      <c r="AN569" t="str">
        <f t="shared" ca="1" si="195"/>
        <v/>
      </c>
      <c r="AO569" t="str">
        <f t="shared" ca="1" si="195"/>
        <v/>
      </c>
    </row>
    <row r="570" spans="2:41" x14ac:dyDescent="0.3">
      <c r="B570" t="str">
        <f t="shared" ref="B570:AO570" ca="1" si="196">IFERROR(_xlfn.FORMULATEXT(B505),"")</f>
        <v/>
      </c>
      <c r="C570" t="str">
        <f t="shared" ca="1" si="196"/>
        <v/>
      </c>
      <c r="D570" t="str">
        <f t="shared" ref="D525:S574" ca="1" si="197">IF(OR(ISNUMBER(FIND("Max",IFERROR(SUBSTITUTE("worksheet.write('" &amp; CELL("address",D505) &amp; "','" &amp; _xlfn.FORMULATEXT(D505) &amp; "')","$",""),""))),ISNUMBER(FIND("Year",IFERROR(SUBSTITUTE("worksheet.write('" &amp; CELL("address",D505) &amp; "','" &amp; _xlfn.FORMULATEXT(D505) &amp; "')","$",""),""))),ISNUMBER(FIND("Min",IFERROR(SUBSTITUTE("worksheet.write('" &amp; CELL("address",D505) &amp; "','" &amp; _xlfn.FORMULATEXT(D505) &amp; "')","$",""),"")))), IFERROR(SUBSTITUTE("worksheet.write('" &amp; CELL("address",D505) &amp; "','" &amp; _xlfn.FORMULATEXT(D505) &amp; "')","$",""),""),"")</f>
        <v/>
      </c>
      <c r="E570" t="str">
        <f t="shared" ca="1" si="196"/>
        <v/>
      </c>
      <c r="F570" t="str">
        <f t="shared" ca="1" si="196"/>
        <v/>
      </c>
      <c r="G570" t="str">
        <f t="shared" ca="1" si="196"/>
        <v/>
      </c>
      <c r="H570" t="str">
        <f t="shared" ca="1" si="196"/>
        <v/>
      </c>
      <c r="I570" t="str">
        <f t="shared" ca="1" si="196"/>
        <v/>
      </c>
      <c r="J570" t="str">
        <f t="shared" ca="1" si="196"/>
        <v/>
      </c>
      <c r="K570" t="str">
        <f t="shared" ca="1" si="196"/>
        <v/>
      </c>
      <c r="L570" t="str">
        <f t="shared" ca="1" si="196"/>
        <v/>
      </c>
      <c r="M570" t="str">
        <f t="shared" ca="1" si="196"/>
        <v/>
      </c>
      <c r="N570" t="str">
        <f t="shared" ca="1" si="196"/>
        <v/>
      </c>
      <c r="O570" t="str">
        <f t="shared" ca="1" si="196"/>
        <v/>
      </c>
      <c r="P570" t="str">
        <f t="shared" ca="1" si="196"/>
        <v/>
      </c>
      <c r="Q570" t="str">
        <f t="shared" ca="1" si="196"/>
        <v/>
      </c>
      <c r="R570" t="str">
        <f t="shared" ca="1" si="196"/>
        <v/>
      </c>
      <c r="S570" t="str">
        <f t="shared" ca="1" si="196"/>
        <v/>
      </c>
      <c r="T570" t="str">
        <f t="shared" ca="1" si="196"/>
        <v/>
      </c>
      <c r="U570" t="str">
        <f t="shared" ca="1" si="196"/>
        <v/>
      </c>
      <c r="V570" t="str">
        <f t="shared" ca="1" si="196"/>
        <v/>
      </c>
      <c r="W570" t="str">
        <f t="shared" ca="1" si="196"/>
        <v/>
      </c>
      <c r="X570" t="str">
        <f t="shared" ca="1" si="196"/>
        <v/>
      </c>
      <c r="Y570" t="str">
        <f t="shared" ca="1" si="196"/>
        <v/>
      </c>
      <c r="Z570" t="str">
        <f t="shared" ca="1" si="196"/>
        <v/>
      </c>
      <c r="AA570" t="str">
        <f t="shared" ca="1" si="196"/>
        <v/>
      </c>
      <c r="AB570" t="str">
        <f t="shared" ca="1" si="196"/>
        <v/>
      </c>
      <c r="AC570" t="str">
        <f t="shared" ca="1" si="196"/>
        <v/>
      </c>
      <c r="AD570" t="str">
        <f t="shared" ca="1" si="196"/>
        <v/>
      </c>
      <c r="AE570" t="str">
        <f t="shared" ca="1" si="196"/>
        <v/>
      </c>
      <c r="AF570" t="str">
        <f t="shared" ca="1" si="196"/>
        <v/>
      </c>
      <c r="AG570" t="str">
        <f t="shared" ca="1" si="196"/>
        <v/>
      </c>
      <c r="AH570" t="str">
        <f t="shared" ca="1" si="196"/>
        <v/>
      </c>
      <c r="AI570" t="str">
        <f t="shared" ca="1" si="196"/>
        <v/>
      </c>
      <c r="AJ570" t="str">
        <f t="shared" ca="1" si="196"/>
        <v/>
      </c>
      <c r="AK570" t="str">
        <f t="shared" ca="1" si="196"/>
        <v/>
      </c>
      <c r="AL570" t="str">
        <f t="shared" ca="1" si="196"/>
        <v/>
      </c>
      <c r="AM570" t="str">
        <f t="shared" ca="1" si="196"/>
        <v/>
      </c>
      <c r="AN570" t="str">
        <f t="shared" ca="1" si="196"/>
        <v/>
      </c>
      <c r="AO570" t="str">
        <f t="shared" ca="1" si="196"/>
        <v/>
      </c>
    </row>
    <row r="571" spans="2:41" x14ac:dyDescent="0.3">
      <c r="B571" t="str">
        <f t="shared" ref="B571:AO571" ca="1" si="198">IFERROR(_xlfn.FORMULATEXT(B506),"")</f>
        <v/>
      </c>
      <c r="C571" t="str">
        <f t="shared" ca="1" si="198"/>
        <v/>
      </c>
      <c r="D571" t="str">
        <f t="shared" ca="1" si="197"/>
        <v/>
      </c>
      <c r="E571" t="str">
        <f t="shared" ca="1" si="198"/>
        <v/>
      </c>
      <c r="F571" t="str">
        <f t="shared" ca="1" si="198"/>
        <v/>
      </c>
      <c r="G571" t="str">
        <f t="shared" ca="1" si="198"/>
        <v/>
      </c>
      <c r="H571" t="str">
        <f t="shared" ca="1" si="198"/>
        <v/>
      </c>
      <c r="I571" t="str">
        <f t="shared" ca="1" si="198"/>
        <v/>
      </c>
      <c r="J571" t="str">
        <f t="shared" ca="1" si="198"/>
        <v/>
      </c>
      <c r="K571" t="str">
        <f t="shared" ca="1" si="198"/>
        <v/>
      </c>
      <c r="L571" t="str">
        <f t="shared" ca="1" si="198"/>
        <v/>
      </c>
      <c r="M571" t="str">
        <f t="shared" ca="1" si="198"/>
        <v/>
      </c>
      <c r="N571" t="str">
        <f t="shared" ca="1" si="198"/>
        <v/>
      </c>
      <c r="O571" t="str">
        <f t="shared" ca="1" si="198"/>
        <v/>
      </c>
      <c r="P571" t="str">
        <f t="shared" ca="1" si="198"/>
        <v/>
      </c>
      <c r="Q571" t="str">
        <f t="shared" ca="1" si="198"/>
        <v/>
      </c>
      <c r="R571" t="str">
        <f t="shared" ca="1" si="198"/>
        <v/>
      </c>
      <c r="S571" t="str">
        <f t="shared" ca="1" si="198"/>
        <v/>
      </c>
      <c r="T571" t="str">
        <f t="shared" ca="1" si="198"/>
        <v/>
      </c>
      <c r="U571" t="str">
        <f t="shared" ca="1" si="198"/>
        <v/>
      </c>
      <c r="V571" t="str">
        <f t="shared" ca="1" si="198"/>
        <v/>
      </c>
      <c r="W571" t="str">
        <f t="shared" ca="1" si="198"/>
        <v/>
      </c>
      <c r="X571" t="str">
        <f t="shared" ca="1" si="198"/>
        <v/>
      </c>
      <c r="Y571" t="str">
        <f t="shared" ca="1" si="198"/>
        <v/>
      </c>
      <c r="Z571" t="str">
        <f t="shared" ca="1" si="198"/>
        <v/>
      </c>
      <c r="AA571" t="str">
        <f t="shared" ca="1" si="198"/>
        <v/>
      </c>
      <c r="AB571" t="str">
        <f t="shared" ca="1" si="198"/>
        <v/>
      </c>
      <c r="AC571" t="str">
        <f t="shared" ca="1" si="198"/>
        <v/>
      </c>
      <c r="AD571" t="str">
        <f t="shared" ca="1" si="198"/>
        <v/>
      </c>
      <c r="AE571" t="str">
        <f t="shared" ca="1" si="198"/>
        <v/>
      </c>
      <c r="AF571" t="str">
        <f t="shared" ca="1" si="198"/>
        <v/>
      </c>
      <c r="AG571" t="str">
        <f t="shared" ca="1" si="198"/>
        <v/>
      </c>
      <c r="AH571" t="str">
        <f t="shared" ca="1" si="198"/>
        <v/>
      </c>
      <c r="AI571" t="str">
        <f t="shared" ca="1" si="198"/>
        <v/>
      </c>
      <c r="AJ571" t="str">
        <f t="shared" ca="1" si="198"/>
        <v/>
      </c>
      <c r="AK571" t="str">
        <f t="shared" ca="1" si="198"/>
        <v/>
      </c>
      <c r="AL571" t="str">
        <f t="shared" ca="1" si="198"/>
        <v/>
      </c>
      <c r="AM571" t="str">
        <f t="shared" ca="1" si="198"/>
        <v/>
      </c>
      <c r="AN571" t="str">
        <f t="shared" ca="1" si="198"/>
        <v/>
      </c>
      <c r="AO571" t="str">
        <f t="shared" ca="1" si="198"/>
        <v/>
      </c>
    </row>
    <row r="572" spans="2:41" x14ac:dyDescent="0.3">
      <c r="B572" t="str">
        <f t="shared" ref="B572:AO572" ca="1" si="199">IFERROR(_xlfn.FORMULATEXT(B507),"")</f>
        <v/>
      </c>
      <c r="C572" t="str">
        <f t="shared" ca="1" si="199"/>
        <v/>
      </c>
      <c r="D572" t="str">
        <f t="shared" ca="1" si="197"/>
        <v/>
      </c>
      <c r="E572" t="str">
        <f t="shared" ca="1" si="199"/>
        <v/>
      </c>
      <c r="F572" t="str">
        <f t="shared" ca="1" si="199"/>
        <v/>
      </c>
      <c r="G572" t="str">
        <f t="shared" ca="1" si="199"/>
        <v/>
      </c>
      <c r="H572" t="str">
        <f t="shared" ca="1" si="199"/>
        <v/>
      </c>
      <c r="I572" t="str">
        <f t="shared" ca="1" si="199"/>
        <v/>
      </c>
      <c r="J572" t="str">
        <f t="shared" ca="1" si="199"/>
        <v/>
      </c>
      <c r="K572" t="str">
        <f t="shared" ca="1" si="199"/>
        <v/>
      </c>
      <c r="L572" t="str">
        <f t="shared" ca="1" si="199"/>
        <v/>
      </c>
      <c r="M572" t="str">
        <f t="shared" ca="1" si="199"/>
        <v/>
      </c>
      <c r="N572" t="str">
        <f t="shared" ca="1" si="199"/>
        <v/>
      </c>
      <c r="O572" t="str">
        <f t="shared" ca="1" si="199"/>
        <v/>
      </c>
      <c r="P572" t="str">
        <f t="shared" ca="1" si="199"/>
        <v/>
      </c>
      <c r="Q572" t="str">
        <f t="shared" ca="1" si="199"/>
        <v/>
      </c>
      <c r="R572" t="str">
        <f t="shared" ca="1" si="199"/>
        <v/>
      </c>
      <c r="S572" t="str">
        <f t="shared" ca="1" si="199"/>
        <v/>
      </c>
      <c r="T572" t="str">
        <f t="shared" ca="1" si="199"/>
        <v/>
      </c>
      <c r="U572" t="str">
        <f t="shared" ca="1" si="199"/>
        <v/>
      </c>
      <c r="V572" t="str">
        <f t="shared" ca="1" si="199"/>
        <v/>
      </c>
      <c r="W572" t="str">
        <f t="shared" ca="1" si="199"/>
        <v/>
      </c>
      <c r="X572" t="str">
        <f t="shared" ca="1" si="199"/>
        <v/>
      </c>
      <c r="Y572" t="str">
        <f t="shared" ca="1" si="199"/>
        <v/>
      </c>
      <c r="Z572" t="str">
        <f t="shared" ca="1" si="199"/>
        <v/>
      </c>
      <c r="AA572" t="str">
        <f t="shared" ca="1" si="199"/>
        <v/>
      </c>
      <c r="AB572" t="str">
        <f t="shared" ca="1" si="199"/>
        <v/>
      </c>
      <c r="AC572" t="str">
        <f t="shared" ca="1" si="199"/>
        <v/>
      </c>
      <c r="AD572" t="str">
        <f t="shared" ca="1" si="199"/>
        <v/>
      </c>
      <c r="AE572" t="str">
        <f t="shared" ca="1" si="199"/>
        <v/>
      </c>
      <c r="AF572" t="str">
        <f t="shared" ca="1" si="199"/>
        <v/>
      </c>
      <c r="AG572" t="str">
        <f t="shared" ca="1" si="199"/>
        <v/>
      </c>
      <c r="AH572" t="str">
        <f t="shared" ca="1" si="199"/>
        <v/>
      </c>
      <c r="AI572" t="str">
        <f t="shared" ca="1" si="199"/>
        <v/>
      </c>
      <c r="AJ572" t="str">
        <f t="shared" ca="1" si="199"/>
        <v/>
      </c>
      <c r="AK572" t="str">
        <f t="shared" ca="1" si="199"/>
        <v/>
      </c>
      <c r="AL572" t="str">
        <f t="shared" ca="1" si="199"/>
        <v/>
      </c>
      <c r="AM572" t="str">
        <f t="shared" ca="1" si="199"/>
        <v/>
      </c>
      <c r="AN572" t="str">
        <f t="shared" ca="1" si="199"/>
        <v/>
      </c>
      <c r="AO572" t="str">
        <f t="shared" ca="1" si="199"/>
        <v/>
      </c>
    </row>
    <row r="573" spans="2:41" x14ac:dyDescent="0.3">
      <c r="B573" t="str">
        <f t="shared" ref="B573:AO573" ca="1" si="200">IFERROR(_xlfn.FORMULATEXT(B508),"")</f>
        <v/>
      </c>
      <c r="C573" t="str">
        <f t="shared" ca="1" si="200"/>
        <v/>
      </c>
      <c r="D573" t="str">
        <f t="shared" ca="1" si="197"/>
        <v/>
      </c>
      <c r="E573" t="str">
        <f t="shared" ca="1" si="200"/>
        <v/>
      </c>
      <c r="F573" t="str">
        <f t="shared" ca="1" si="200"/>
        <v/>
      </c>
      <c r="G573" t="str">
        <f t="shared" ca="1" si="200"/>
        <v/>
      </c>
      <c r="H573" t="str">
        <f t="shared" ca="1" si="200"/>
        <v/>
      </c>
      <c r="I573" t="str">
        <f t="shared" ca="1" si="200"/>
        <v/>
      </c>
      <c r="J573" t="str">
        <f t="shared" ca="1" si="200"/>
        <v/>
      </c>
      <c r="K573" t="str">
        <f t="shared" ca="1" si="200"/>
        <v/>
      </c>
      <c r="L573" t="str">
        <f t="shared" ca="1" si="200"/>
        <v/>
      </c>
      <c r="M573" t="str">
        <f t="shared" ca="1" si="200"/>
        <v/>
      </c>
      <c r="N573" t="str">
        <f t="shared" ca="1" si="200"/>
        <v/>
      </c>
      <c r="O573" t="str">
        <f t="shared" ca="1" si="200"/>
        <v/>
      </c>
      <c r="P573" t="str">
        <f t="shared" ca="1" si="200"/>
        <v/>
      </c>
      <c r="Q573" t="str">
        <f t="shared" ca="1" si="200"/>
        <v/>
      </c>
      <c r="R573" t="str">
        <f t="shared" ca="1" si="200"/>
        <v/>
      </c>
      <c r="S573" t="str">
        <f t="shared" ca="1" si="200"/>
        <v/>
      </c>
      <c r="T573" t="str">
        <f t="shared" ca="1" si="200"/>
        <v/>
      </c>
      <c r="U573" t="str">
        <f t="shared" ca="1" si="200"/>
        <v/>
      </c>
      <c r="V573" t="str">
        <f t="shared" ca="1" si="200"/>
        <v/>
      </c>
      <c r="W573" t="str">
        <f t="shared" ca="1" si="200"/>
        <v/>
      </c>
      <c r="X573" t="str">
        <f t="shared" ca="1" si="200"/>
        <v/>
      </c>
      <c r="Y573" t="str">
        <f t="shared" ca="1" si="200"/>
        <v/>
      </c>
      <c r="Z573" t="str">
        <f t="shared" ca="1" si="200"/>
        <v/>
      </c>
      <c r="AA573" t="str">
        <f t="shared" ca="1" si="200"/>
        <v/>
      </c>
      <c r="AB573" t="str">
        <f t="shared" ca="1" si="200"/>
        <v/>
      </c>
      <c r="AC573" t="str">
        <f t="shared" ca="1" si="200"/>
        <v/>
      </c>
      <c r="AD573" t="str">
        <f t="shared" ca="1" si="200"/>
        <v/>
      </c>
      <c r="AE573" t="str">
        <f t="shared" ca="1" si="200"/>
        <v/>
      </c>
      <c r="AF573" t="str">
        <f t="shared" ca="1" si="200"/>
        <v/>
      </c>
      <c r="AG573" t="str">
        <f t="shared" ca="1" si="200"/>
        <v/>
      </c>
      <c r="AH573" t="str">
        <f t="shared" ca="1" si="200"/>
        <v/>
      </c>
      <c r="AI573" t="str">
        <f t="shared" ca="1" si="200"/>
        <v/>
      </c>
      <c r="AJ573" t="str">
        <f t="shared" ca="1" si="200"/>
        <v/>
      </c>
      <c r="AK573" t="str">
        <f t="shared" ca="1" si="200"/>
        <v/>
      </c>
      <c r="AL573" t="str">
        <f t="shared" ca="1" si="200"/>
        <v/>
      </c>
      <c r="AM573" t="str">
        <f t="shared" ca="1" si="200"/>
        <v/>
      </c>
      <c r="AN573" t="str">
        <f t="shared" ca="1" si="200"/>
        <v/>
      </c>
      <c r="AO573" t="str">
        <f t="shared" ca="1" si="200"/>
        <v/>
      </c>
    </row>
    <row r="574" spans="2:41" x14ac:dyDescent="0.3">
      <c r="B574" t="str">
        <f t="shared" ref="B574:AO574" ca="1" si="201">IFERROR(_xlfn.FORMULATEXT(B509),"")</f>
        <v/>
      </c>
      <c r="C574" t="str">
        <f t="shared" ca="1" si="201"/>
        <v/>
      </c>
      <c r="D574" t="str">
        <f t="shared" ca="1" si="197"/>
        <v/>
      </c>
      <c r="E574" t="str">
        <f t="shared" ca="1" si="201"/>
        <v/>
      </c>
      <c r="F574" t="str">
        <f t="shared" ca="1" si="201"/>
        <v/>
      </c>
      <c r="G574" t="str">
        <f t="shared" ca="1" si="201"/>
        <v/>
      </c>
      <c r="H574" t="str">
        <f t="shared" ca="1" si="201"/>
        <v/>
      </c>
      <c r="I574" t="str">
        <f t="shared" ca="1" si="201"/>
        <v/>
      </c>
      <c r="J574" t="str">
        <f t="shared" ca="1" si="201"/>
        <v/>
      </c>
      <c r="K574" t="str">
        <f t="shared" ca="1" si="201"/>
        <v/>
      </c>
      <c r="L574" t="str">
        <f t="shared" ca="1" si="201"/>
        <v/>
      </c>
      <c r="M574" t="str">
        <f t="shared" ca="1" si="201"/>
        <v/>
      </c>
      <c r="N574" t="str">
        <f t="shared" ca="1" si="201"/>
        <v/>
      </c>
      <c r="O574" t="str">
        <f t="shared" ca="1" si="201"/>
        <v/>
      </c>
      <c r="P574" t="str">
        <f t="shared" ca="1" si="201"/>
        <v/>
      </c>
      <c r="Q574" t="str">
        <f t="shared" ca="1" si="201"/>
        <v/>
      </c>
      <c r="R574" t="str">
        <f t="shared" ca="1" si="201"/>
        <v/>
      </c>
      <c r="S574" t="str">
        <f t="shared" ca="1" si="201"/>
        <v/>
      </c>
      <c r="T574" t="str">
        <f t="shared" ca="1" si="201"/>
        <v/>
      </c>
      <c r="U574" t="str">
        <f t="shared" ca="1" si="201"/>
        <v/>
      </c>
      <c r="V574" t="str">
        <f t="shared" ca="1" si="201"/>
        <v/>
      </c>
      <c r="W574" t="str">
        <f t="shared" ca="1" si="201"/>
        <v/>
      </c>
      <c r="X574" t="str">
        <f t="shared" ca="1" si="201"/>
        <v/>
      </c>
      <c r="Y574" t="str">
        <f t="shared" ca="1" si="201"/>
        <v/>
      </c>
      <c r="Z574" t="str">
        <f t="shared" ca="1" si="201"/>
        <v/>
      </c>
      <c r="AA574" t="str">
        <f t="shared" ca="1" si="201"/>
        <v/>
      </c>
      <c r="AB574" t="str">
        <f t="shared" ca="1" si="201"/>
        <v/>
      </c>
      <c r="AC574" t="str">
        <f t="shared" ca="1" si="201"/>
        <v/>
      </c>
      <c r="AD574" t="str">
        <f t="shared" ca="1" si="201"/>
        <v/>
      </c>
      <c r="AE574" t="str">
        <f t="shared" ca="1" si="201"/>
        <v/>
      </c>
      <c r="AF574" t="str">
        <f t="shared" ca="1" si="201"/>
        <v/>
      </c>
      <c r="AG574" t="str">
        <f t="shared" ca="1" si="201"/>
        <v/>
      </c>
      <c r="AH574" t="str">
        <f t="shared" ca="1" si="201"/>
        <v/>
      </c>
      <c r="AI574" t="str">
        <f t="shared" ca="1" si="201"/>
        <v/>
      </c>
      <c r="AJ574" t="str">
        <f t="shared" ca="1" si="201"/>
        <v/>
      </c>
      <c r="AK574" t="str">
        <f t="shared" ca="1" si="201"/>
        <v/>
      </c>
      <c r="AL574" t="str">
        <f t="shared" ca="1" si="201"/>
        <v/>
      </c>
      <c r="AM574" t="str">
        <f t="shared" ca="1" si="201"/>
        <v/>
      </c>
      <c r="AN574" t="str">
        <f t="shared" ca="1" si="201"/>
        <v/>
      </c>
      <c r="AO574" t="str">
        <f t="shared" ca="1" si="201"/>
        <v/>
      </c>
    </row>
    <row r="575" spans="2:41" x14ac:dyDescent="0.3">
      <c r="B575" t="str">
        <f t="shared" ref="B575:AO575" ca="1" si="202">IFERROR(_xlfn.FORMULATEXT(B510),"")</f>
        <v/>
      </c>
      <c r="C575" t="str">
        <f t="shared" ca="1" si="202"/>
        <v/>
      </c>
      <c r="D575" t="str">
        <f t="shared" ca="1" si="202"/>
        <v/>
      </c>
      <c r="E575" t="str">
        <f t="shared" ca="1" si="202"/>
        <v/>
      </c>
      <c r="F575" t="str">
        <f t="shared" ca="1" si="202"/>
        <v/>
      </c>
      <c r="G575" t="str">
        <f t="shared" ca="1" si="202"/>
        <v/>
      </c>
      <c r="H575" t="str">
        <f t="shared" ca="1" si="202"/>
        <v/>
      </c>
      <c r="I575" t="str">
        <f t="shared" ca="1" si="202"/>
        <v/>
      </c>
      <c r="J575" t="str">
        <f t="shared" ca="1" si="202"/>
        <v/>
      </c>
      <c r="K575" t="str">
        <f t="shared" ca="1" si="202"/>
        <v/>
      </c>
      <c r="L575" t="str">
        <f t="shared" ca="1" si="202"/>
        <v/>
      </c>
      <c r="M575" t="str">
        <f t="shared" ca="1" si="202"/>
        <v/>
      </c>
      <c r="N575" t="str">
        <f t="shared" ca="1" si="202"/>
        <v/>
      </c>
      <c r="O575" t="str">
        <f t="shared" ca="1" si="202"/>
        <v/>
      </c>
      <c r="P575" t="str">
        <f t="shared" ca="1" si="202"/>
        <v/>
      </c>
      <c r="Q575" t="str">
        <f t="shared" ca="1" si="202"/>
        <v/>
      </c>
      <c r="R575" t="str">
        <f t="shared" ca="1" si="202"/>
        <v/>
      </c>
      <c r="S575" t="str">
        <f t="shared" ca="1" si="202"/>
        <v/>
      </c>
      <c r="T575" t="str">
        <f t="shared" ca="1" si="202"/>
        <v/>
      </c>
      <c r="U575" t="str">
        <f t="shared" ca="1" si="202"/>
        <v/>
      </c>
      <c r="V575" t="str">
        <f t="shared" ca="1" si="202"/>
        <v/>
      </c>
      <c r="W575" t="str">
        <f t="shared" ca="1" si="202"/>
        <v/>
      </c>
      <c r="X575" t="str">
        <f t="shared" ca="1" si="202"/>
        <v/>
      </c>
      <c r="Y575" t="str">
        <f t="shared" ca="1" si="202"/>
        <v/>
      </c>
      <c r="Z575" t="str">
        <f t="shared" ca="1" si="202"/>
        <v/>
      </c>
      <c r="AA575" t="str">
        <f t="shared" ca="1" si="202"/>
        <v/>
      </c>
      <c r="AB575" t="str">
        <f t="shared" ca="1" si="202"/>
        <v/>
      </c>
      <c r="AC575" t="str">
        <f t="shared" ca="1" si="202"/>
        <v/>
      </c>
      <c r="AD575" t="str">
        <f t="shared" ca="1" si="202"/>
        <v/>
      </c>
      <c r="AE575" t="str">
        <f t="shared" ca="1" si="202"/>
        <v/>
      </c>
      <c r="AF575" t="str">
        <f t="shared" ca="1" si="202"/>
        <v/>
      </c>
      <c r="AG575" t="str">
        <f t="shared" ca="1" si="202"/>
        <v/>
      </c>
      <c r="AH575" t="str">
        <f t="shared" ca="1" si="202"/>
        <v/>
      </c>
      <c r="AI575" t="str">
        <f t="shared" ca="1" si="202"/>
        <v/>
      </c>
      <c r="AJ575" t="str">
        <f t="shared" ca="1" si="202"/>
        <v/>
      </c>
      <c r="AK575" t="str">
        <f t="shared" ca="1" si="202"/>
        <v/>
      </c>
      <c r="AL575" t="str">
        <f t="shared" ca="1" si="202"/>
        <v/>
      </c>
      <c r="AM575" t="str">
        <f t="shared" ca="1" si="202"/>
        <v/>
      </c>
      <c r="AN575" t="str">
        <f t="shared" ca="1" si="202"/>
        <v/>
      </c>
      <c r="AO575" t="str">
        <f t="shared" ca="1" si="202"/>
        <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76"/>
  <sheetViews>
    <sheetView tabSelected="1" workbookViewId="0">
      <selection activeCell="A176" sqref="A1:A176"/>
    </sheetView>
  </sheetViews>
  <sheetFormatPr defaultRowHeight="14.4" x14ac:dyDescent="0.3"/>
  <sheetData>
    <row r="1" spans="1:14" x14ac:dyDescent="0.3">
      <c r="A1" t="s">
        <v>11458</v>
      </c>
      <c r="C1" t="s">
        <v>11379</v>
      </c>
      <c r="D1" t="s">
        <v>11379</v>
      </c>
      <c r="E1" t="s">
        <v>11379</v>
      </c>
      <c r="F1" t="s">
        <v>11379</v>
      </c>
      <c r="G1" t="s">
        <v>11379</v>
      </c>
      <c r="H1" t="s">
        <v>11379</v>
      </c>
      <c r="I1" t="s">
        <v>11379</v>
      </c>
      <c r="J1" t="s">
        <v>11379</v>
      </c>
      <c r="K1" t="s">
        <v>11379</v>
      </c>
      <c r="L1" t="s">
        <v>11379</v>
      </c>
      <c r="M1" t="s">
        <v>11379</v>
      </c>
      <c r="N1" t="s">
        <v>11379</v>
      </c>
    </row>
    <row r="2" spans="1:14" x14ac:dyDescent="0.3">
      <c r="A2" t="s">
        <v>11464</v>
      </c>
      <c r="C2" t="s">
        <v>11379</v>
      </c>
      <c r="D2" t="s">
        <v>11379</v>
      </c>
      <c r="E2" t="s">
        <v>11379</v>
      </c>
      <c r="F2" t="s">
        <v>11379</v>
      </c>
      <c r="G2" t="s">
        <v>11379</v>
      </c>
      <c r="H2" t="s">
        <v>11379</v>
      </c>
      <c r="I2" t="s">
        <v>11379</v>
      </c>
      <c r="J2" t="s">
        <v>11379</v>
      </c>
      <c r="K2" t="s">
        <v>11379</v>
      </c>
      <c r="L2" t="s">
        <v>11379</v>
      </c>
      <c r="M2" t="s">
        <v>11379</v>
      </c>
      <c r="N2" t="s">
        <v>11379</v>
      </c>
    </row>
    <row r="3" spans="1:14" x14ac:dyDescent="0.3">
      <c r="A3" t="s">
        <v>11468</v>
      </c>
      <c r="C3" t="s">
        <v>11379</v>
      </c>
      <c r="D3" t="s">
        <v>11379</v>
      </c>
      <c r="E3" t="s">
        <v>11379</v>
      </c>
      <c r="F3" t="s">
        <v>11379</v>
      </c>
      <c r="G3" t="s">
        <v>11379</v>
      </c>
      <c r="H3" t="s">
        <v>11379</v>
      </c>
      <c r="I3" t="s">
        <v>11379</v>
      </c>
      <c r="J3" t="s">
        <v>11379</v>
      </c>
      <c r="K3" t="s">
        <v>11379</v>
      </c>
      <c r="L3" t="s">
        <v>11379</v>
      </c>
      <c r="M3" t="s">
        <v>11379</v>
      </c>
      <c r="N3" t="s">
        <v>11379</v>
      </c>
    </row>
    <row r="4" spans="1:14" x14ac:dyDescent="0.3">
      <c r="A4" t="s">
        <v>11472</v>
      </c>
      <c r="C4" t="s">
        <v>11379</v>
      </c>
      <c r="D4" t="s">
        <v>11379</v>
      </c>
      <c r="E4" t="s">
        <v>11379</v>
      </c>
      <c r="F4" t="s">
        <v>11379</v>
      </c>
      <c r="G4" t="s">
        <v>11379</v>
      </c>
      <c r="H4" t="s">
        <v>11379</v>
      </c>
      <c r="I4" t="s">
        <v>11379</v>
      </c>
      <c r="J4" t="s">
        <v>11379</v>
      </c>
      <c r="K4" t="s">
        <v>11379</v>
      </c>
      <c r="N4" t="s">
        <v>11379</v>
      </c>
    </row>
    <row r="5" spans="1:14" x14ac:dyDescent="0.3">
      <c r="A5" t="s">
        <v>11459</v>
      </c>
      <c r="B5" t="s">
        <v>11379</v>
      </c>
      <c r="C5" t="s">
        <v>11379</v>
      </c>
      <c r="D5" t="s">
        <v>11379</v>
      </c>
      <c r="E5" t="s">
        <v>11379</v>
      </c>
      <c r="F5" t="s">
        <v>11379</v>
      </c>
      <c r="G5" t="s">
        <v>11379</v>
      </c>
      <c r="J5" t="s">
        <v>11379</v>
      </c>
      <c r="K5" t="s">
        <v>11379</v>
      </c>
      <c r="N5" t="s">
        <v>11379</v>
      </c>
    </row>
    <row r="6" spans="1:14" x14ac:dyDescent="0.3">
      <c r="A6" t="s">
        <v>11465</v>
      </c>
      <c r="B6" t="s">
        <v>11379</v>
      </c>
      <c r="C6" t="s">
        <v>11379</v>
      </c>
      <c r="D6" t="s">
        <v>11379</v>
      </c>
      <c r="E6" t="s">
        <v>11379</v>
      </c>
      <c r="F6" t="s">
        <v>11379</v>
      </c>
      <c r="G6" t="s">
        <v>11379</v>
      </c>
      <c r="J6" t="s">
        <v>11379</v>
      </c>
      <c r="K6" t="s">
        <v>11379</v>
      </c>
      <c r="N6" t="s">
        <v>11379</v>
      </c>
    </row>
    <row r="7" spans="1:14" x14ac:dyDescent="0.3">
      <c r="A7" t="s">
        <v>11469</v>
      </c>
      <c r="B7" t="s">
        <v>11379</v>
      </c>
      <c r="C7" t="s">
        <v>11379</v>
      </c>
      <c r="D7" t="s">
        <v>11379</v>
      </c>
      <c r="E7" t="s">
        <v>11379</v>
      </c>
      <c r="F7" t="s">
        <v>11379</v>
      </c>
      <c r="G7" t="s">
        <v>11379</v>
      </c>
      <c r="J7" t="s">
        <v>11379</v>
      </c>
      <c r="K7" t="s">
        <v>11379</v>
      </c>
      <c r="N7" t="s">
        <v>11379</v>
      </c>
    </row>
    <row r="8" spans="1:14" x14ac:dyDescent="0.3">
      <c r="A8" t="s">
        <v>11473</v>
      </c>
      <c r="B8" t="s">
        <v>11379</v>
      </c>
      <c r="C8" t="s">
        <v>11379</v>
      </c>
      <c r="D8" t="s">
        <v>11379</v>
      </c>
      <c r="E8" t="s">
        <v>11379</v>
      </c>
      <c r="F8" t="s">
        <v>11379</v>
      </c>
      <c r="G8" t="s">
        <v>11379</v>
      </c>
      <c r="J8" t="s">
        <v>11379</v>
      </c>
      <c r="K8" t="s">
        <v>11379</v>
      </c>
      <c r="N8" t="s">
        <v>11379</v>
      </c>
    </row>
    <row r="9" spans="1:14" x14ac:dyDescent="0.3">
      <c r="A9" t="s">
        <v>11428</v>
      </c>
      <c r="C9" t="s">
        <v>11379</v>
      </c>
      <c r="D9" t="s">
        <v>11379</v>
      </c>
      <c r="E9" t="s">
        <v>11379</v>
      </c>
      <c r="F9" t="s">
        <v>11379</v>
      </c>
      <c r="G9" t="s">
        <v>11379</v>
      </c>
      <c r="H9" t="s">
        <v>11379</v>
      </c>
      <c r="I9" t="s">
        <v>11379</v>
      </c>
      <c r="J9" t="s">
        <v>11379</v>
      </c>
      <c r="K9" t="s">
        <v>11379</v>
      </c>
      <c r="N9" t="s">
        <v>11379</v>
      </c>
    </row>
    <row r="10" spans="1:14" x14ac:dyDescent="0.3">
      <c r="A10" t="s">
        <v>11430</v>
      </c>
      <c r="C10" t="s">
        <v>11379</v>
      </c>
      <c r="D10" t="s">
        <v>11379</v>
      </c>
      <c r="E10" t="s">
        <v>11379</v>
      </c>
      <c r="F10" t="s">
        <v>11379</v>
      </c>
      <c r="G10" t="s">
        <v>11379</v>
      </c>
      <c r="H10" t="s">
        <v>11379</v>
      </c>
      <c r="I10" t="s">
        <v>11379</v>
      </c>
      <c r="J10" t="s">
        <v>11379</v>
      </c>
      <c r="K10" t="s">
        <v>11379</v>
      </c>
      <c r="N10" t="s">
        <v>11379</v>
      </c>
    </row>
    <row r="11" spans="1:14" x14ac:dyDescent="0.3">
      <c r="A11" t="s">
        <v>11432</v>
      </c>
      <c r="C11" t="s">
        <v>11379</v>
      </c>
      <c r="D11" t="s">
        <v>11379</v>
      </c>
      <c r="E11" t="s">
        <v>11379</v>
      </c>
      <c r="F11" t="s">
        <v>11379</v>
      </c>
      <c r="G11" t="s">
        <v>11379</v>
      </c>
      <c r="H11" t="s">
        <v>11379</v>
      </c>
      <c r="I11" t="s">
        <v>11379</v>
      </c>
      <c r="J11" t="s">
        <v>11379</v>
      </c>
      <c r="K11" t="s">
        <v>11379</v>
      </c>
      <c r="N11" t="s">
        <v>11379</v>
      </c>
    </row>
    <row r="12" spans="1:14" x14ac:dyDescent="0.3">
      <c r="A12" t="s">
        <v>11434</v>
      </c>
      <c r="C12" t="s">
        <v>11379</v>
      </c>
      <c r="D12" t="s">
        <v>11379</v>
      </c>
      <c r="E12" t="s">
        <v>11379</v>
      </c>
      <c r="H12" t="s">
        <v>11379</v>
      </c>
      <c r="I12" t="s">
        <v>11379</v>
      </c>
      <c r="J12" t="s">
        <v>11379</v>
      </c>
      <c r="K12" t="s">
        <v>11379</v>
      </c>
      <c r="N12" t="s">
        <v>11379</v>
      </c>
    </row>
    <row r="13" spans="1:14" x14ac:dyDescent="0.3">
      <c r="A13" t="s">
        <v>11429</v>
      </c>
      <c r="B13" t="s">
        <v>11379</v>
      </c>
      <c r="C13" t="s">
        <v>11379</v>
      </c>
      <c r="D13" t="s">
        <v>11379</v>
      </c>
      <c r="E13" t="s">
        <v>11379</v>
      </c>
      <c r="N13" t="s">
        <v>11379</v>
      </c>
    </row>
    <row r="14" spans="1:14" x14ac:dyDescent="0.3">
      <c r="A14" t="s">
        <v>11431</v>
      </c>
      <c r="B14" t="s">
        <v>11379</v>
      </c>
      <c r="C14" t="s">
        <v>11379</v>
      </c>
      <c r="D14" t="s">
        <v>11379</v>
      </c>
      <c r="E14" t="s">
        <v>11379</v>
      </c>
      <c r="N14" t="s">
        <v>11379</v>
      </c>
    </row>
    <row r="15" spans="1:14" x14ac:dyDescent="0.3">
      <c r="A15" t="s">
        <v>11433</v>
      </c>
      <c r="B15" t="s">
        <v>11379</v>
      </c>
      <c r="C15" t="s">
        <v>11379</v>
      </c>
      <c r="D15" t="s">
        <v>11379</v>
      </c>
      <c r="E15" t="s">
        <v>11379</v>
      </c>
      <c r="N15" t="s">
        <v>11379</v>
      </c>
    </row>
    <row r="16" spans="1:14" x14ac:dyDescent="0.3">
      <c r="A16" t="s">
        <v>11435</v>
      </c>
      <c r="B16" t="s">
        <v>11379</v>
      </c>
      <c r="C16" t="s">
        <v>11379</v>
      </c>
      <c r="D16" t="s">
        <v>11379</v>
      </c>
      <c r="E16" t="s">
        <v>11379</v>
      </c>
      <c r="F16" t="s">
        <v>11379</v>
      </c>
      <c r="G16" t="s">
        <v>11379</v>
      </c>
      <c r="N16" t="s">
        <v>11379</v>
      </c>
    </row>
    <row r="17" spans="1:14" x14ac:dyDescent="0.3">
      <c r="A17" t="s">
        <v>11498</v>
      </c>
      <c r="E17" t="s">
        <v>11379</v>
      </c>
      <c r="F17" t="s">
        <v>11379</v>
      </c>
      <c r="G17" t="s">
        <v>11379</v>
      </c>
      <c r="H17" t="s">
        <v>11379</v>
      </c>
      <c r="I17" t="s">
        <v>11379</v>
      </c>
      <c r="J17" t="s">
        <v>11379</v>
      </c>
      <c r="K17" t="s">
        <v>11379</v>
      </c>
      <c r="N17" t="s">
        <v>11379</v>
      </c>
    </row>
    <row r="18" spans="1:14" x14ac:dyDescent="0.3">
      <c r="A18" t="s">
        <v>11502</v>
      </c>
      <c r="E18" t="s">
        <v>11379</v>
      </c>
      <c r="F18" t="s">
        <v>11379</v>
      </c>
      <c r="G18" t="s">
        <v>11379</v>
      </c>
      <c r="H18" t="s">
        <v>11379</v>
      </c>
      <c r="I18" t="s">
        <v>11379</v>
      </c>
      <c r="J18" t="s">
        <v>11379</v>
      </c>
      <c r="K18" t="s">
        <v>11379</v>
      </c>
      <c r="N18" t="s">
        <v>11379</v>
      </c>
    </row>
    <row r="19" spans="1:14" x14ac:dyDescent="0.3">
      <c r="A19" t="s">
        <v>11504</v>
      </c>
      <c r="E19" t="s">
        <v>11379</v>
      </c>
      <c r="F19" t="s">
        <v>11379</v>
      </c>
      <c r="G19" t="s">
        <v>11379</v>
      </c>
      <c r="H19" t="s">
        <v>11379</v>
      </c>
      <c r="I19" t="s">
        <v>11379</v>
      </c>
      <c r="J19" t="s">
        <v>11379</v>
      </c>
      <c r="K19" t="s">
        <v>11379</v>
      </c>
      <c r="N19" t="s">
        <v>11379</v>
      </c>
    </row>
    <row r="20" spans="1:14" x14ac:dyDescent="0.3">
      <c r="A20" t="s">
        <v>11506</v>
      </c>
      <c r="E20" t="s">
        <v>11379</v>
      </c>
      <c r="F20" t="s">
        <v>11379</v>
      </c>
      <c r="G20" t="s">
        <v>11379</v>
      </c>
      <c r="H20" t="s">
        <v>11379</v>
      </c>
      <c r="I20" t="s">
        <v>11379</v>
      </c>
      <c r="J20" t="s">
        <v>11379</v>
      </c>
      <c r="K20" t="s">
        <v>11379</v>
      </c>
      <c r="N20" t="s">
        <v>11379</v>
      </c>
    </row>
    <row r="21" spans="1:14" x14ac:dyDescent="0.3">
      <c r="A21" t="s">
        <v>11499</v>
      </c>
      <c r="B21" t="s">
        <v>11379</v>
      </c>
      <c r="C21" t="s">
        <v>11379</v>
      </c>
      <c r="D21" t="s">
        <v>11379</v>
      </c>
      <c r="E21" t="s">
        <v>11379</v>
      </c>
      <c r="F21" t="s">
        <v>11379</v>
      </c>
      <c r="G21" t="s">
        <v>11379</v>
      </c>
      <c r="J21" t="s">
        <v>11379</v>
      </c>
      <c r="K21" t="s">
        <v>11379</v>
      </c>
      <c r="N21" t="s">
        <v>11379</v>
      </c>
    </row>
    <row r="22" spans="1:14" x14ac:dyDescent="0.3">
      <c r="A22" t="s">
        <v>11503</v>
      </c>
      <c r="B22" t="s">
        <v>11379</v>
      </c>
      <c r="C22" t="s">
        <v>11379</v>
      </c>
      <c r="D22" t="s">
        <v>11379</v>
      </c>
      <c r="E22" t="s">
        <v>11379</v>
      </c>
      <c r="J22" t="s">
        <v>11379</v>
      </c>
      <c r="K22" t="s">
        <v>11379</v>
      </c>
      <c r="N22" t="s">
        <v>11379</v>
      </c>
    </row>
    <row r="23" spans="1:14" x14ac:dyDescent="0.3">
      <c r="A23" t="s">
        <v>11505</v>
      </c>
      <c r="B23" t="s">
        <v>11379</v>
      </c>
      <c r="C23" t="s">
        <v>11379</v>
      </c>
      <c r="D23" t="s">
        <v>11379</v>
      </c>
      <c r="E23" t="s">
        <v>11379</v>
      </c>
      <c r="J23" t="s">
        <v>11379</v>
      </c>
      <c r="K23" t="s">
        <v>11379</v>
      </c>
      <c r="N23" t="s">
        <v>11379</v>
      </c>
    </row>
    <row r="24" spans="1:14" x14ac:dyDescent="0.3">
      <c r="A24" t="s">
        <v>11507</v>
      </c>
      <c r="B24" t="s">
        <v>11379</v>
      </c>
      <c r="C24" t="s">
        <v>11379</v>
      </c>
      <c r="D24" t="s">
        <v>11379</v>
      </c>
      <c r="E24" t="s">
        <v>11379</v>
      </c>
      <c r="J24" t="s">
        <v>11379</v>
      </c>
      <c r="K24" t="s">
        <v>11379</v>
      </c>
      <c r="N24" t="s">
        <v>11379</v>
      </c>
    </row>
    <row r="25" spans="1:14" x14ac:dyDescent="0.3">
      <c r="A25" t="s">
        <v>11460</v>
      </c>
      <c r="C25" t="s">
        <v>11379</v>
      </c>
      <c r="D25" t="s">
        <v>11379</v>
      </c>
      <c r="E25" t="s">
        <v>11379</v>
      </c>
      <c r="H25" t="s">
        <v>11379</v>
      </c>
      <c r="I25" t="s">
        <v>11379</v>
      </c>
      <c r="J25" t="s">
        <v>11379</v>
      </c>
      <c r="K25" t="s">
        <v>11379</v>
      </c>
      <c r="N25" t="s">
        <v>11379</v>
      </c>
    </row>
    <row r="26" spans="1:14" x14ac:dyDescent="0.3">
      <c r="A26" t="s">
        <v>11466</v>
      </c>
      <c r="C26" t="s">
        <v>11379</v>
      </c>
      <c r="D26" t="s">
        <v>11379</v>
      </c>
      <c r="E26" t="s">
        <v>11379</v>
      </c>
      <c r="H26" t="s">
        <v>11379</v>
      </c>
      <c r="I26" t="s">
        <v>11379</v>
      </c>
      <c r="J26" t="s">
        <v>11379</v>
      </c>
      <c r="K26" t="s">
        <v>11379</v>
      </c>
      <c r="N26" t="s">
        <v>11379</v>
      </c>
    </row>
    <row r="27" spans="1:14" x14ac:dyDescent="0.3">
      <c r="A27" t="s">
        <v>11470</v>
      </c>
      <c r="C27" t="s">
        <v>11379</v>
      </c>
      <c r="H27" t="s">
        <v>11379</v>
      </c>
      <c r="I27" t="s">
        <v>11379</v>
      </c>
      <c r="J27" t="s">
        <v>11379</v>
      </c>
      <c r="K27" t="s">
        <v>11379</v>
      </c>
      <c r="N27" t="s">
        <v>11379</v>
      </c>
    </row>
    <row r="28" spans="1:14" x14ac:dyDescent="0.3">
      <c r="A28" t="s">
        <v>11474</v>
      </c>
      <c r="C28" t="s">
        <v>11379</v>
      </c>
      <c r="H28" t="s">
        <v>11379</v>
      </c>
      <c r="I28" t="s">
        <v>11379</v>
      </c>
      <c r="J28" t="s">
        <v>11379</v>
      </c>
      <c r="K28" t="s">
        <v>11379</v>
      </c>
      <c r="N28" t="s">
        <v>11379</v>
      </c>
    </row>
    <row r="29" spans="1:14" x14ac:dyDescent="0.3">
      <c r="A29" t="s">
        <v>11461</v>
      </c>
      <c r="C29" t="s">
        <v>11379</v>
      </c>
      <c r="H29" t="s">
        <v>11379</v>
      </c>
      <c r="I29" t="s">
        <v>11379</v>
      </c>
      <c r="J29" t="s">
        <v>11379</v>
      </c>
      <c r="K29" t="s">
        <v>11379</v>
      </c>
      <c r="N29" t="s">
        <v>11379</v>
      </c>
    </row>
    <row r="30" spans="1:14" x14ac:dyDescent="0.3">
      <c r="A30" t="s">
        <v>11467</v>
      </c>
      <c r="C30" t="s">
        <v>11379</v>
      </c>
      <c r="H30" t="s">
        <v>11379</v>
      </c>
      <c r="I30" t="s">
        <v>11379</v>
      </c>
      <c r="J30" t="s">
        <v>11379</v>
      </c>
      <c r="K30" t="s">
        <v>11379</v>
      </c>
      <c r="N30" t="s">
        <v>11379</v>
      </c>
    </row>
    <row r="31" spans="1:14" x14ac:dyDescent="0.3">
      <c r="A31" t="s">
        <v>11471</v>
      </c>
      <c r="B31" t="s">
        <v>11379</v>
      </c>
      <c r="C31" t="s">
        <v>11379</v>
      </c>
      <c r="D31" t="s">
        <v>11379</v>
      </c>
      <c r="E31" t="s">
        <v>11379</v>
      </c>
      <c r="H31" t="s">
        <v>11379</v>
      </c>
      <c r="I31" t="s">
        <v>11379</v>
      </c>
      <c r="J31" t="s">
        <v>11379</v>
      </c>
      <c r="K31" t="s">
        <v>11379</v>
      </c>
      <c r="N31" t="s">
        <v>11379</v>
      </c>
    </row>
    <row r="32" spans="1:14" x14ac:dyDescent="0.3">
      <c r="A32" t="s">
        <v>11475</v>
      </c>
      <c r="B32" t="s">
        <v>11379</v>
      </c>
      <c r="C32" t="s">
        <v>11379</v>
      </c>
      <c r="D32" t="s">
        <v>11379</v>
      </c>
      <c r="E32" t="s">
        <v>11379</v>
      </c>
      <c r="H32" t="s">
        <v>11379</v>
      </c>
      <c r="I32" t="s">
        <v>11379</v>
      </c>
      <c r="J32" t="s">
        <v>11379</v>
      </c>
      <c r="K32" t="s">
        <v>11379</v>
      </c>
      <c r="N32" t="s">
        <v>11379</v>
      </c>
    </row>
    <row r="33" spans="1:14" x14ac:dyDescent="0.3">
      <c r="A33" t="s">
        <v>11396</v>
      </c>
      <c r="C33" t="s">
        <v>11379</v>
      </c>
      <c r="D33" t="s">
        <v>11379</v>
      </c>
      <c r="E33" t="s">
        <v>11379</v>
      </c>
      <c r="J33" t="s">
        <v>11379</v>
      </c>
      <c r="K33" t="s">
        <v>11379</v>
      </c>
      <c r="N33" t="s">
        <v>11379</v>
      </c>
    </row>
    <row r="34" spans="1:14" x14ac:dyDescent="0.3">
      <c r="A34" t="s">
        <v>11398</v>
      </c>
      <c r="C34" t="s">
        <v>11379</v>
      </c>
      <c r="D34" t="s">
        <v>11379</v>
      </c>
      <c r="E34" t="s">
        <v>11379</v>
      </c>
      <c r="J34" t="s">
        <v>11379</v>
      </c>
      <c r="K34" t="s">
        <v>11379</v>
      </c>
      <c r="N34" t="s">
        <v>11379</v>
      </c>
    </row>
    <row r="35" spans="1:14" x14ac:dyDescent="0.3">
      <c r="A35" t="s">
        <v>11406</v>
      </c>
      <c r="C35" t="s">
        <v>11379</v>
      </c>
      <c r="D35" t="s">
        <v>11379</v>
      </c>
      <c r="E35" t="s">
        <v>11379</v>
      </c>
      <c r="J35" t="s">
        <v>11379</v>
      </c>
      <c r="K35" t="s">
        <v>11379</v>
      </c>
      <c r="N35" t="s">
        <v>11379</v>
      </c>
    </row>
    <row r="36" spans="1:14" x14ac:dyDescent="0.3">
      <c r="A36" t="s">
        <v>11414</v>
      </c>
      <c r="C36" t="s">
        <v>11379</v>
      </c>
      <c r="D36" t="s">
        <v>11379</v>
      </c>
      <c r="E36" t="s">
        <v>11379</v>
      </c>
      <c r="J36" t="s">
        <v>11379</v>
      </c>
      <c r="K36" t="s">
        <v>11379</v>
      </c>
      <c r="N36" t="s">
        <v>11379</v>
      </c>
    </row>
    <row r="37" spans="1:14" x14ac:dyDescent="0.3">
      <c r="A37" t="s">
        <v>11397</v>
      </c>
      <c r="B37" t="s">
        <v>11379</v>
      </c>
      <c r="E37" t="s">
        <v>11379</v>
      </c>
      <c r="H37" t="s">
        <v>11379</v>
      </c>
      <c r="I37" t="s">
        <v>11379</v>
      </c>
      <c r="J37" t="s">
        <v>11379</v>
      </c>
      <c r="K37" t="s">
        <v>11379</v>
      </c>
      <c r="N37" t="s">
        <v>11379</v>
      </c>
    </row>
    <row r="38" spans="1:14" x14ac:dyDescent="0.3">
      <c r="A38" t="s">
        <v>11399</v>
      </c>
      <c r="B38" t="s">
        <v>11379</v>
      </c>
      <c r="E38" t="s">
        <v>11379</v>
      </c>
      <c r="H38" t="s">
        <v>11379</v>
      </c>
      <c r="I38" t="s">
        <v>11379</v>
      </c>
      <c r="J38" t="s">
        <v>11379</v>
      </c>
      <c r="K38" t="s">
        <v>11379</v>
      </c>
      <c r="N38" t="s">
        <v>11379</v>
      </c>
    </row>
    <row r="39" spans="1:14" x14ac:dyDescent="0.3">
      <c r="A39" t="s">
        <v>11407</v>
      </c>
      <c r="B39" t="s">
        <v>11379</v>
      </c>
      <c r="E39" t="s">
        <v>11379</v>
      </c>
      <c r="H39" t="s">
        <v>11379</v>
      </c>
      <c r="I39" t="s">
        <v>11379</v>
      </c>
      <c r="J39" t="s">
        <v>11379</v>
      </c>
      <c r="K39" t="s">
        <v>11379</v>
      </c>
      <c r="N39" t="s">
        <v>11379</v>
      </c>
    </row>
    <row r="40" spans="1:14" x14ac:dyDescent="0.3">
      <c r="A40" t="s">
        <v>11415</v>
      </c>
      <c r="B40" t="s">
        <v>11379</v>
      </c>
      <c r="E40" t="s">
        <v>11379</v>
      </c>
      <c r="H40" t="s">
        <v>11379</v>
      </c>
      <c r="I40" t="s">
        <v>11379</v>
      </c>
      <c r="J40" t="s">
        <v>11379</v>
      </c>
      <c r="K40" t="s">
        <v>11379</v>
      </c>
      <c r="N40" t="s">
        <v>11379</v>
      </c>
    </row>
    <row r="41" spans="1:14" x14ac:dyDescent="0.3">
      <c r="A41" t="s">
        <v>11438</v>
      </c>
      <c r="C41" t="s">
        <v>11379</v>
      </c>
      <c r="D41" t="s">
        <v>11379</v>
      </c>
      <c r="E41" t="s">
        <v>11379</v>
      </c>
      <c r="J41" t="s">
        <v>11379</v>
      </c>
      <c r="K41" t="s">
        <v>11379</v>
      </c>
      <c r="N41" t="s">
        <v>11379</v>
      </c>
    </row>
    <row r="42" spans="1:14" x14ac:dyDescent="0.3">
      <c r="A42" t="s">
        <v>11442</v>
      </c>
      <c r="C42" t="s">
        <v>11379</v>
      </c>
      <c r="D42" t="s">
        <v>11379</v>
      </c>
      <c r="E42" t="s">
        <v>11379</v>
      </c>
      <c r="N42" t="s">
        <v>11379</v>
      </c>
    </row>
    <row r="43" spans="1:14" x14ac:dyDescent="0.3">
      <c r="A43" t="s">
        <v>11446</v>
      </c>
      <c r="C43" t="s">
        <v>11379</v>
      </c>
      <c r="D43" t="s">
        <v>11379</v>
      </c>
      <c r="E43" t="s">
        <v>11379</v>
      </c>
      <c r="N43" t="s">
        <v>11379</v>
      </c>
    </row>
    <row r="44" spans="1:14" x14ac:dyDescent="0.3">
      <c r="A44" t="s">
        <v>11452</v>
      </c>
      <c r="C44" t="s">
        <v>11379</v>
      </c>
      <c r="D44" t="s">
        <v>11379</v>
      </c>
      <c r="E44" t="s">
        <v>11379</v>
      </c>
      <c r="F44" t="s">
        <v>11379</v>
      </c>
      <c r="G44" t="s">
        <v>11379</v>
      </c>
      <c r="N44" t="s">
        <v>11379</v>
      </c>
    </row>
    <row r="45" spans="1:14" x14ac:dyDescent="0.3">
      <c r="A45" t="s">
        <v>11439</v>
      </c>
      <c r="B45" t="s">
        <v>11379</v>
      </c>
      <c r="C45" t="s">
        <v>11379</v>
      </c>
      <c r="D45" t="s">
        <v>11379</v>
      </c>
      <c r="E45" t="s">
        <v>11379</v>
      </c>
      <c r="F45" t="s">
        <v>11379</v>
      </c>
      <c r="G45" t="s">
        <v>11379</v>
      </c>
      <c r="H45" t="s">
        <v>11379</v>
      </c>
      <c r="I45" t="s">
        <v>11379</v>
      </c>
      <c r="N45" t="s">
        <v>11379</v>
      </c>
    </row>
    <row r="46" spans="1:14" x14ac:dyDescent="0.3">
      <c r="A46" t="s">
        <v>11443</v>
      </c>
      <c r="B46" t="s">
        <v>11379</v>
      </c>
      <c r="C46" t="s">
        <v>11379</v>
      </c>
      <c r="D46" t="s">
        <v>11379</v>
      </c>
      <c r="E46" t="s">
        <v>11379</v>
      </c>
      <c r="F46" t="s">
        <v>11379</v>
      </c>
      <c r="G46" t="s">
        <v>11379</v>
      </c>
      <c r="H46" t="s">
        <v>11379</v>
      </c>
      <c r="I46" t="s">
        <v>11379</v>
      </c>
      <c r="J46" t="s">
        <v>11379</v>
      </c>
      <c r="K46" t="s">
        <v>11379</v>
      </c>
      <c r="N46" t="s">
        <v>11379</v>
      </c>
    </row>
    <row r="47" spans="1:14" x14ac:dyDescent="0.3">
      <c r="A47" t="s">
        <v>11447</v>
      </c>
      <c r="B47" t="s">
        <v>11379</v>
      </c>
      <c r="C47" t="s">
        <v>11379</v>
      </c>
      <c r="D47" t="s">
        <v>11379</v>
      </c>
      <c r="E47" t="s">
        <v>11379</v>
      </c>
      <c r="F47" t="s">
        <v>11379</v>
      </c>
      <c r="G47" t="s">
        <v>11379</v>
      </c>
      <c r="H47" t="s">
        <v>11379</v>
      </c>
      <c r="I47" t="s">
        <v>11379</v>
      </c>
      <c r="J47" t="s">
        <v>11379</v>
      </c>
      <c r="K47" t="s">
        <v>11379</v>
      </c>
      <c r="N47" t="s">
        <v>11379</v>
      </c>
    </row>
    <row r="48" spans="1:14" x14ac:dyDescent="0.3">
      <c r="A48" t="s">
        <v>11453</v>
      </c>
      <c r="B48" t="s">
        <v>11379</v>
      </c>
      <c r="C48" t="s">
        <v>11379</v>
      </c>
      <c r="D48" t="s">
        <v>11379</v>
      </c>
      <c r="E48" t="s">
        <v>11379</v>
      </c>
      <c r="F48" t="s">
        <v>11379</v>
      </c>
      <c r="G48" t="s">
        <v>11379</v>
      </c>
      <c r="H48" t="s">
        <v>11379</v>
      </c>
      <c r="I48" t="s">
        <v>11379</v>
      </c>
      <c r="J48" t="s">
        <v>11379</v>
      </c>
      <c r="K48" t="s">
        <v>11379</v>
      </c>
      <c r="N48" t="s">
        <v>11379</v>
      </c>
    </row>
    <row r="49" spans="1:14" x14ac:dyDescent="0.3">
      <c r="A49" t="s">
        <v>11476</v>
      </c>
      <c r="B49" t="s">
        <v>11379</v>
      </c>
      <c r="C49" t="s">
        <v>11379</v>
      </c>
      <c r="D49" t="s">
        <v>11379</v>
      </c>
      <c r="E49" t="s">
        <v>11379</v>
      </c>
      <c r="F49" t="s">
        <v>11379</v>
      </c>
      <c r="G49" t="s">
        <v>11379</v>
      </c>
      <c r="J49" t="s">
        <v>11379</v>
      </c>
      <c r="K49" t="s">
        <v>11379</v>
      </c>
      <c r="N49" t="s">
        <v>11379</v>
      </c>
    </row>
    <row r="50" spans="1:14" x14ac:dyDescent="0.3">
      <c r="A50" t="s">
        <v>11478</v>
      </c>
      <c r="C50" t="s">
        <v>11379</v>
      </c>
      <c r="D50" t="s">
        <v>11379</v>
      </c>
      <c r="E50" t="s">
        <v>11379</v>
      </c>
      <c r="F50" t="s">
        <v>11379</v>
      </c>
      <c r="G50" t="s">
        <v>11379</v>
      </c>
      <c r="J50" t="s">
        <v>11379</v>
      </c>
      <c r="K50" t="s">
        <v>11379</v>
      </c>
      <c r="N50" t="s">
        <v>11379</v>
      </c>
    </row>
    <row r="51" spans="1:14" x14ac:dyDescent="0.3">
      <c r="A51" t="s">
        <v>11480</v>
      </c>
      <c r="C51" t="s">
        <v>11379</v>
      </c>
      <c r="D51" t="s">
        <v>11379</v>
      </c>
      <c r="E51" t="s">
        <v>11379</v>
      </c>
      <c r="F51" t="s">
        <v>11379</v>
      </c>
      <c r="G51" t="s">
        <v>11379</v>
      </c>
      <c r="J51" t="s">
        <v>11379</v>
      </c>
      <c r="K51" t="s">
        <v>11379</v>
      </c>
      <c r="N51" t="s">
        <v>11379</v>
      </c>
    </row>
    <row r="52" spans="1:14" x14ac:dyDescent="0.3">
      <c r="A52" t="s">
        <v>11484</v>
      </c>
      <c r="C52" t="s">
        <v>11379</v>
      </c>
      <c r="D52" t="s">
        <v>11379</v>
      </c>
      <c r="E52" t="s">
        <v>11379</v>
      </c>
      <c r="F52" t="s">
        <v>11379</v>
      </c>
      <c r="G52" t="s">
        <v>11379</v>
      </c>
      <c r="J52" t="s">
        <v>11379</v>
      </c>
      <c r="K52" t="s">
        <v>11379</v>
      </c>
      <c r="N52" t="s">
        <v>11379</v>
      </c>
    </row>
    <row r="53" spans="1:14" x14ac:dyDescent="0.3">
      <c r="A53" t="s">
        <v>11477</v>
      </c>
      <c r="C53" t="s">
        <v>11379</v>
      </c>
      <c r="D53" t="s">
        <v>11379</v>
      </c>
      <c r="E53" t="s">
        <v>11379</v>
      </c>
      <c r="F53" t="s">
        <v>11379</v>
      </c>
      <c r="G53" t="s">
        <v>11379</v>
      </c>
      <c r="H53" t="s">
        <v>11379</v>
      </c>
      <c r="I53" t="s">
        <v>11379</v>
      </c>
      <c r="J53" t="s">
        <v>11379</v>
      </c>
      <c r="K53" t="s">
        <v>11379</v>
      </c>
      <c r="N53" t="s">
        <v>11379</v>
      </c>
    </row>
    <row r="54" spans="1:14" x14ac:dyDescent="0.3">
      <c r="A54" t="s">
        <v>11479</v>
      </c>
      <c r="B54" t="s">
        <v>11379</v>
      </c>
      <c r="C54" t="s">
        <v>11379</v>
      </c>
      <c r="D54" t="s">
        <v>11379</v>
      </c>
      <c r="E54" t="s">
        <v>11379</v>
      </c>
      <c r="F54" t="s">
        <v>11379</v>
      </c>
      <c r="G54" t="s">
        <v>11379</v>
      </c>
      <c r="H54" t="s">
        <v>11379</v>
      </c>
      <c r="I54" t="s">
        <v>11379</v>
      </c>
      <c r="J54" t="s">
        <v>11379</v>
      </c>
      <c r="K54" t="s">
        <v>11379</v>
      </c>
      <c r="L54" t="s">
        <v>11379</v>
      </c>
      <c r="M54" t="s">
        <v>11379</v>
      </c>
      <c r="N54" t="s">
        <v>11379</v>
      </c>
    </row>
    <row r="55" spans="1:14" x14ac:dyDescent="0.3">
      <c r="A55" t="s">
        <v>11481</v>
      </c>
      <c r="B55" t="s">
        <v>11379</v>
      </c>
    </row>
    <row r="56" spans="1:14" x14ac:dyDescent="0.3">
      <c r="A56" t="s">
        <v>11485</v>
      </c>
      <c r="B56" t="s">
        <v>11379</v>
      </c>
    </row>
    <row r="57" spans="1:14" x14ac:dyDescent="0.3">
      <c r="A57" t="s">
        <v>11508</v>
      </c>
      <c r="B57" t="s">
        <v>11379</v>
      </c>
    </row>
    <row r="58" spans="1:14" x14ac:dyDescent="0.3">
      <c r="A58" t="s">
        <v>11510</v>
      </c>
      <c r="B58" t="s">
        <v>11379</v>
      </c>
    </row>
    <row r="59" spans="1:14" x14ac:dyDescent="0.3">
      <c r="A59" t="s">
        <v>11514</v>
      </c>
    </row>
    <row r="60" spans="1:14" x14ac:dyDescent="0.3">
      <c r="A60" t="s">
        <v>11522</v>
      </c>
    </row>
    <row r="61" spans="1:14" x14ac:dyDescent="0.3">
      <c r="A61" t="s">
        <v>11509</v>
      </c>
    </row>
    <row r="62" spans="1:14" x14ac:dyDescent="0.3">
      <c r="A62" t="s">
        <v>11511</v>
      </c>
    </row>
    <row r="63" spans="1:14" x14ac:dyDescent="0.3">
      <c r="A63" t="s">
        <v>11515</v>
      </c>
    </row>
    <row r="64" spans="1:14" x14ac:dyDescent="0.3">
      <c r="A64" t="s">
        <v>11523</v>
      </c>
    </row>
    <row r="65" spans="1:1" x14ac:dyDescent="0.3">
      <c r="A65" t="s">
        <v>11382</v>
      </c>
    </row>
    <row r="66" spans="1:1" x14ac:dyDescent="0.3">
      <c r="A66" t="s">
        <v>11386</v>
      </c>
    </row>
    <row r="67" spans="1:1" x14ac:dyDescent="0.3">
      <c r="A67" t="s">
        <v>11390</v>
      </c>
    </row>
    <row r="68" spans="1:1" x14ac:dyDescent="0.3">
      <c r="A68" t="s">
        <v>11394</v>
      </c>
    </row>
    <row r="69" spans="1:1" x14ac:dyDescent="0.3">
      <c r="A69" t="s">
        <v>11383</v>
      </c>
    </row>
    <row r="70" spans="1:1" x14ac:dyDescent="0.3">
      <c r="A70" t="s">
        <v>11387</v>
      </c>
    </row>
    <row r="71" spans="1:1" x14ac:dyDescent="0.3">
      <c r="A71" t="s">
        <v>11391</v>
      </c>
    </row>
    <row r="72" spans="1:1" x14ac:dyDescent="0.3">
      <c r="A72" t="s">
        <v>11395</v>
      </c>
    </row>
    <row r="73" spans="1:1" x14ac:dyDescent="0.3">
      <c r="A73" t="s">
        <v>11400</v>
      </c>
    </row>
    <row r="74" spans="1:1" x14ac:dyDescent="0.3">
      <c r="A74" t="s">
        <v>11408</v>
      </c>
    </row>
    <row r="75" spans="1:1" x14ac:dyDescent="0.3">
      <c r="A75" t="s">
        <v>11416</v>
      </c>
    </row>
    <row r="76" spans="1:1" x14ac:dyDescent="0.3">
      <c r="A76" t="s">
        <v>11422</v>
      </c>
    </row>
    <row r="77" spans="1:1" x14ac:dyDescent="0.3">
      <c r="A77" t="s">
        <v>11401</v>
      </c>
    </row>
    <row r="78" spans="1:1" x14ac:dyDescent="0.3">
      <c r="A78" t="s">
        <v>11409</v>
      </c>
    </row>
    <row r="79" spans="1:1" x14ac:dyDescent="0.3">
      <c r="A79" t="s">
        <v>11417</v>
      </c>
    </row>
    <row r="80" spans="1:1" x14ac:dyDescent="0.3">
      <c r="A80" t="s">
        <v>11423</v>
      </c>
    </row>
    <row r="81" spans="1:1" x14ac:dyDescent="0.3">
      <c r="A81" t="s">
        <v>11436</v>
      </c>
    </row>
    <row r="82" spans="1:1" x14ac:dyDescent="0.3">
      <c r="A82" t="s">
        <v>11440</v>
      </c>
    </row>
    <row r="83" spans="1:1" x14ac:dyDescent="0.3">
      <c r="A83" t="s">
        <v>11444</v>
      </c>
    </row>
    <row r="84" spans="1:1" x14ac:dyDescent="0.3">
      <c r="A84" t="s">
        <v>11448</v>
      </c>
    </row>
    <row r="85" spans="1:1" x14ac:dyDescent="0.3">
      <c r="A85" t="s">
        <v>11437</v>
      </c>
    </row>
    <row r="86" spans="1:1" x14ac:dyDescent="0.3">
      <c r="A86" t="s">
        <v>11441</v>
      </c>
    </row>
    <row r="87" spans="1:1" x14ac:dyDescent="0.3">
      <c r="A87" t="s">
        <v>11445</v>
      </c>
    </row>
    <row r="88" spans="1:1" x14ac:dyDescent="0.3">
      <c r="A88" t="s">
        <v>11449</v>
      </c>
    </row>
    <row r="89" spans="1:1" x14ac:dyDescent="0.3">
      <c r="A89" t="s">
        <v>11482</v>
      </c>
    </row>
    <row r="90" spans="1:1" x14ac:dyDescent="0.3">
      <c r="A90" t="s">
        <v>11486</v>
      </c>
    </row>
    <row r="91" spans="1:1" x14ac:dyDescent="0.3">
      <c r="A91" t="s">
        <v>11490</v>
      </c>
    </row>
    <row r="92" spans="1:1" x14ac:dyDescent="0.3">
      <c r="A92" t="s">
        <v>11494</v>
      </c>
    </row>
    <row r="93" spans="1:1" x14ac:dyDescent="0.3">
      <c r="A93" t="s">
        <v>11483</v>
      </c>
    </row>
    <row r="94" spans="1:1" x14ac:dyDescent="0.3">
      <c r="A94" t="s">
        <v>11487</v>
      </c>
    </row>
    <row r="95" spans="1:1" x14ac:dyDescent="0.3">
      <c r="A95" t="s">
        <v>11491</v>
      </c>
    </row>
    <row r="96" spans="1:1" x14ac:dyDescent="0.3">
      <c r="A96" t="s">
        <v>11495</v>
      </c>
    </row>
    <row r="97" spans="1:1" x14ac:dyDescent="0.3">
      <c r="A97" t="s">
        <v>11512</v>
      </c>
    </row>
    <row r="98" spans="1:1" x14ac:dyDescent="0.3">
      <c r="A98" t="s">
        <v>11516</v>
      </c>
    </row>
    <row r="99" spans="1:1" x14ac:dyDescent="0.3">
      <c r="A99" t="s">
        <v>11524</v>
      </c>
    </row>
    <row r="100" spans="1:1" x14ac:dyDescent="0.3">
      <c r="A100" t="s">
        <v>11530</v>
      </c>
    </row>
    <row r="101" spans="1:1" x14ac:dyDescent="0.3">
      <c r="A101" t="s">
        <v>11513</v>
      </c>
    </row>
    <row r="102" spans="1:1" x14ac:dyDescent="0.3">
      <c r="A102" t="s">
        <v>11517</v>
      </c>
    </row>
    <row r="103" spans="1:1" x14ac:dyDescent="0.3">
      <c r="A103" t="s">
        <v>11525</v>
      </c>
    </row>
    <row r="104" spans="1:1" x14ac:dyDescent="0.3">
      <c r="A104" t="s">
        <v>11531</v>
      </c>
    </row>
    <row r="105" spans="1:1" x14ac:dyDescent="0.3">
      <c r="A105" t="s">
        <v>11540</v>
      </c>
    </row>
    <row r="106" spans="1:1" x14ac:dyDescent="0.3">
      <c r="A106" t="s">
        <v>11542</v>
      </c>
    </row>
    <row r="107" spans="1:1" x14ac:dyDescent="0.3">
      <c r="A107" t="s">
        <v>11546</v>
      </c>
    </row>
    <row r="108" spans="1:1" x14ac:dyDescent="0.3">
      <c r="A108" t="s">
        <v>11550</v>
      </c>
    </row>
    <row r="109" spans="1:1" x14ac:dyDescent="0.3">
      <c r="A109" t="s">
        <v>11541</v>
      </c>
    </row>
    <row r="110" spans="1:1" x14ac:dyDescent="0.3">
      <c r="A110" t="s">
        <v>11543</v>
      </c>
    </row>
    <row r="111" spans="1:1" x14ac:dyDescent="0.3">
      <c r="A111" t="s">
        <v>11547</v>
      </c>
    </row>
    <row r="112" spans="1:1" x14ac:dyDescent="0.3">
      <c r="A112" t="s">
        <v>11551</v>
      </c>
    </row>
    <row r="113" spans="1:1" x14ac:dyDescent="0.3">
      <c r="A113" t="s">
        <v>11402</v>
      </c>
    </row>
    <row r="114" spans="1:1" x14ac:dyDescent="0.3">
      <c r="A114" t="s">
        <v>11410</v>
      </c>
    </row>
    <row r="115" spans="1:1" x14ac:dyDescent="0.3">
      <c r="A115" t="s">
        <v>11418</v>
      </c>
    </row>
    <row r="116" spans="1:1" x14ac:dyDescent="0.3">
      <c r="A116" t="s">
        <v>11424</v>
      </c>
    </row>
    <row r="117" spans="1:1" x14ac:dyDescent="0.3">
      <c r="A117" t="s">
        <v>11403</v>
      </c>
    </row>
    <row r="118" spans="1:1" x14ac:dyDescent="0.3">
      <c r="A118" t="s">
        <v>11411</v>
      </c>
    </row>
    <row r="119" spans="1:1" x14ac:dyDescent="0.3">
      <c r="A119" t="s">
        <v>11419</v>
      </c>
    </row>
    <row r="120" spans="1:1" x14ac:dyDescent="0.3">
      <c r="A120" t="s">
        <v>11425</v>
      </c>
    </row>
    <row r="121" spans="1:1" x14ac:dyDescent="0.3">
      <c r="A121" t="s">
        <v>11518</v>
      </c>
    </row>
    <row r="122" spans="1:1" x14ac:dyDescent="0.3">
      <c r="A122" t="s">
        <v>11526</v>
      </c>
    </row>
    <row r="123" spans="1:1" x14ac:dyDescent="0.3">
      <c r="A123" t="s">
        <v>11532</v>
      </c>
    </row>
    <row r="124" spans="1:1" x14ac:dyDescent="0.3">
      <c r="A124" t="s">
        <v>11536</v>
      </c>
    </row>
    <row r="125" spans="1:1" x14ac:dyDescent="0.3">
      <c r="A125" t="s">
        <v>11519</v>
      </c>
    </row>
    <row r="126" spans="1:1" x14ac:dyDescent="0.3">
      <c r="A126" t="s">
        <v>11527</v>
      </c>
    </row>
    <row r="127" spans="1:1" x14ac:dyDescent="0.3">
      <c r="A127" t="s">
        <v>11533</v>
      </c>
    </row>
    <row r="128" spans="1:1" x14ac:dyDescent="0.3">
      <c r="A128" t="s">
        <v>11537</v>
      </c>
    </row>
    <row r="129" spans="1:2" x14ac:dyDescent="0.3">
      <c r="A129" t="s">
        <v>11380</v>
      </c>
    </row>
    <row r="130" spans="1:2" x14ac:dyDescent="0.3">
      <c r="A130" t="s">
        <v>11384</v>
      </c>
    </row>
    <row r="131" spans="1:2" x14ac:dyDescent="0.3">
      <c r="A131" t="s">
        <v>11388</v>
      </c>
    </row>
    <row r="132" spans="1:2" x14ac:dyDescent="0.3">
      <c r="A132" t="s">
        <v>11392</v>
      </c>
    </row>
    <row r="133" spans="1:2" x14ac:dyDescent="0.3">
      <c r="A133" t="s">
        <v>11381</v>
      </c>
      <c r="B133" t="s">
        <v>11379</v>
      </c>
    </row>
    <row r="134" spans="1:2" x14ac:dyDescent="0.3">
      <c r="A134" t="s">
        <v>11385</v>
      </c>
      <c r="B134" t="s">
        <v>11379</v>
      </c>
    </row>
    <row r="135" spans="1:2" x14ac:dyDescent="0.3">
      <c r="A135" t="s">
        <v>11389</v>
      </c>
      <c r="B135" t="s">
        <v>11379</v>
      </c>
    </row>
    <row r="136" spans="1:2" x14ac:dyDescent="0.3">
      <c r="A136" t="s">
        <v>11393</v>
      </c>
      <c r="B136" t="s">
        <v>11379</v>
      </c>
    </row>
    <row r="137" spans="1:2" x14ac:dyDescent="0.3">
      <c r="A137" t="s">
        <v>11404</v>
      </c>
      <c r="B137" t="s">
        <v>11379</v>
      </c>
    </row>
    <row r="138" spans="1:2" x14ac:dyDescent="0.3">
      <c r="A138" t="s">
        <v>11412</v>
      </c>
    </row>
    <row r="139" spans="1:2" x14ac:dyDescent="0.3">
      <c r="A139" t="s">
        <v>11420</v>
      </c>
    </row>
    <row r="140" spans="1:2" x14ac:dyDescent="0.3">
      <c r="A140" t="s">
        <v>11426</v>
      </c>
    </row>
    <row r="141" spans="1:2" x14ac:dyDescent="0.3">
      <c r="A141" t="s">
        <v>11405</v>
      </c>
    </row>
    <row r="142" spans="1:2" x14ac:dyDescent="0.3">
      <c r="A142" t="s">
        <v>11413</v>
      </c>
      <c r="B142" t="s">
        <v>11379</v>
      </c>
    </row>
    <row r="143" spans="1:2" x14ac:dyDescent="0.3">
      <c r="A143" t="s">
        <v>11421</v>
      </c>
      <c r="B143" t="s">
        <v>11379</v>
      </c>
    </row>
    <row r="144" spans="1:2" x14ac:dyDescent="0.3">
      <c r="A144" t="s">
        <v>11427</v>
      </c>
      <c r="B144" t="s">
        <v>11379</v>
      </c>
    </row>
    <row r="145" spans="1:2" x14ac:dyDescent="0.3">
      <c r="A145" t="s">
        <v>11450</v>
      </c>
      <c r="B145" t="s">
        <v>11379</v>
      </c>
    </row>
    <row r="146" spans="1:2" x14ac:dyDescent="0.3">
      <c r="A146" t="s">
        <v>11454</v>
      </c>
      <c r="B146" t="s">
        <v>11379</v>
      </c>
    </row>
    <row r="147" spans="1:2" x14ac:dyDescent="0.3">
      <c r="A147" t="s">
        <v>11456</v>
      </c>
      <c r="B147" t="s">
        <v>11379</v>
      </c>
    </row>
    <row r="148" spans="1:2" x14ac:dyDescent="0.3">
      <c r="A148" t="s">
        <v>11462</v>
      </c>
      <c r="B148" t="s">
        <v>11379</v>
      </c>
    </row>
    <row r="149" spans="1:2" x14ac:dyDescent="0.3">
      <c r="A149" t="s">
        <v>11451</v>
      </c>
    </row>
    <row r="150" spans="1:2" x14ac:dyDescent="0.3">
      <c r="A150" t="s">
        <v>11455</v>
      </c>
    </row>
    <row r="151" spans="1:2" x14ac:dyDescent="0.3">
      <c r="A151" t="s">
        <v>11457</v>
      </c>
    </row>
    <row r="152" spans="1:2" x14ac:dyDescent="0.3">
      <c r="A152" t="s">
        <v>11463</v>
      </c>
    </row>
    <row r="153" spans="1:2" x14ac:dyDescent="0.3">
      <c r="A153" t="s">
        <v>11488</v>
      </c>
      <c r="B153" t="s">
        <v>11379</v>
      </c>
    </row>
    <row r="154" spans="1:2" x14ac:dyDescent="0.3">
      <c r="A154" t="s">
        <v>11492</v>
      </c>
      <c r="B154" t="s">
        <v>11379</v>
      </c>
    </row>
    <row r="155" spans="1:2" x14ac:dyDescent="0.3">
      <c r="A155" t="s">
        <v>11496</v>
      </c>
      <c r="B155" t="s">
        <v>11379</v>
      </c>
    </row>
    <row r="156" spans="1:2" x14ac:dyDescent="0.3">
      <c r="A156" t="s">
        <v>11500</v>
      </c>
      <c r="B156" t="s">
        <v>11379</v>
      </c>
    </row>
    <row r="157" spans="1:2" x14ac:dyDescent="0.3">
      <c r="A157" t="s">
        <v>11489</v>
      </c>
      <c r="B157" t="s">
        <v>11379</v>
      </c>
    </row>
    <row r="158" spans="1:2" x14ac:dyDescent="0.3">
      <c r="A158" t="s">
        <v>11493</v>
      </c>
      <c r="B158" t="s">
        <v>11379</v>
      </c>
    </row>
    <row r="159" spans="1:2" x14ac:dyDescent="0.3">
      <c r="A159" t="s">
        <v>11497</v>
      </c>
    </row>
    <row r="160" spans="1:2" x14ac:dyDescent="0.3">
      <c r="A160" t="s">
        <v>11501</v>
      </c>
    </row>
    <row r="161" spans="1:2" x14ac:dyDescent="0.3">
      <c r="A161" t="s">
        <v>11520</v>
      </c>
    </row>
    <row r="162" spans="1:2" x14ac:dyDescent="0.3">
      <c r="A162" t="s">
        <v>11528</v>
      </c>
    </row>
    <row r="163" spans="1:2" x14ac:dyDescent="0.3">
      <c r="A163" t="s">
        <v>11534</v>
      </c>
      <c r="B163" t="s">
        <v>11379</v>
      </c>
    </row>
    <row r="164" spans="1:2" x14ac:dyDescent="0.3">
      <c r="A164" t="s">
        <v>11538</v>
      </c>
      <c r="B164" t="s">
        <v>11379</v>
      </c>
    </row>
    <row r="165" spans="1:2" x14ac:dyDescent="0.3">
      <c r="A165" t="s">
        <v>11521</v>
      </c>
      <c r="B165" t="s">
        <v>11379</v>
      </c>
    </row>
    <row r="166" spans="1:2" x14ac:dyDescent="0.3">
      <c r="A166" t="s">
        <v>11529</v>
      </c>
      <c r="B166" t="s">
        <v>11379</v>
      </c>
    </row>
    <row r="167" spans="1:2" x14ac:dyDescent="0.3">
      <c r="A167" t="s">
        <v>11535</v>
      </c>
    </row>
    <row r="168" spans="1:2" x14ac:dyDescent="0.3">
      <c r="A168" t="s">
        <v>11539</v>
      </c>
    </row>
    <row r="169" spans="1:2" x14ac:dyDescent="0.3">
      <c r="A169" t="s">
        <v>11544</v>
      </c>
    </row>
    <row r="170" spans="1:2" x14ac:dyDescent="0.3">
      <c r="A170" t="s">
        <v>11548</v>
      </c>
    </row>
    <row r="171" spans="1:2" x14ac:dyDescent="0.3">
      <c r="A171" t="s">
        <v>11552</v>
      </c>
      <c r="B171" t="s">
        <v>11379</v>
      </c>
    </row>
    <row r="172" spans="1:2" x14ac:dyDescent="0.3">
      <c r="A172" t="s">
        <v>11554</v>
      </c>
      <c r="B172" t="s">
        <v>11379</v>
      </c>
    </row>
    <row r="173" spans="1:2" x14ac:dyDescent="0.3">
      <c r="A173" t="s">
        <v>11545</v>
      </c>
      <c r="B173" t="s">
        <v>11379</v>
      </c>
    </row>
    <row r="174" spans="1:2" x14ac:dyDescent="0.3">
      <c r="A174" t="s">
        <v>11549</v>
      </c>
      <c r="B174" t="s">
        <v>11379</v>
      </c>
    </row>
    <row r="175" spans="1:2" x14ac:dyDescent="0.3">
      <c r="A175" t="s">
        <v>11553</v>
      </c>
    </row>
    <row r="176" spans="1:2" x14ac:dyDescent="0.3">
      <c r="A176" t="s">
        <v>11555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26</vt:i4>
      </vt:variant>
    </vt:vector>
  </HeadingPairs>
  <TitlesOfParts>
    <vt:vector size="26" baseType="lpstr">
      <vt:lpstr>Output Text</vt:lpstr>
      <vt:lpstr>ACIW</vt:lpstr>
      <vt:lpstr>AGCO</vt:lpstr>
      <vt:lpstr>ATNI</vt:lpstr>
      <vt:lpstr>ABAX</vt:lpstr>
      <vt:lpstr>ABMD</vt:lpstr>
      <vt:lpstr>ACHC</vt:lpstr>
      <vt:lpstr>ACOR</vt:lpstr>
      <vt:lpstr>ASRI.JK</vt:lpstr>
      <vt:lpstr>ALKS</vt:lpstr>
      <vt:lpstr>ALLE</vt:lpstr>
      <vt:lpstr>AB</vt:lpstr>
      <vt:lpstr>ALA.TO</vt:lpstr>
      <vt:lpstr>AMEAS.HE</vt:lpstr>
      <vt:lpstr>AMSF</vt:lpstr>
      <vt:lpstr>AIV</vt:lpstr>
      <vt:lpstr>ATR</vt:lpstr>
      <vt:lpstr>AFCB</vt:lpstr>
      <vt:lpstr>TEAM</vt:lpstr>
      <vt:lpstr>ATRC</vt:lpstr>
      <vt:lpstr>BJRI</vt:lpstr>
      <vt:lpstr>BAS</vt:lpstr>
      <vt:lpstr>BMS</vt:lpstr>
      <vt:lpstr>BRCI.L</vt:lpstr>
      <vt:lpstr>BCOR</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Stephen Walsh</cp:lastModifiedBy>
  <dcterms:created xsi:type="dcterms:W3CDTF">2017-07-24T22:14:35Z</dcterms:created>
  <dcterms:modified xsi:type="dcterms:W3CDTF">2017-07-24T23:06:10Z</dcterms:modified>
</cp:coreProperties>
</file>